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charts/chart10.xml" ContentType="application/vnd.openxmlformats-officedocument.drawingml.chart+xml"/>
  <Override PartName="/xl/theme/themeOverride1.xml" ContentType="application/vnd.openxmlformats-officedocument.themeOverride+xml"/>
  <Override PartName="/xl/charts/chart11.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8.xml" ContentType="application/vnd.openxmlformats-officedocument.spreadsheetml.comments+xml"/>
  <Override PartName="/xl/drawings/drawing2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3.xml" ContentType="application/vnd.openxmlformats-officedocument.drawingml.chartshapes+xml"/>
  <Override PartName="/xl/charts/chart30.xml" ContentType="application/vnd.openxmlformats-officedocument.drawingml.chart+xml"/>
  <Override PartName="/xl/charts/chart31.xml" ContentType="application/vnd.openxmlformats-officedocument.drawingml.chart+xml"/>
  <Override PartName="/xl/drawings/drawing24.xml" ContentType="application/vnd.openxmlformats-officedocument.drawingml.chartshapes+xml"/>
  <Override PartName="/xl/charts/chart32.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theme/themeOverride2.xml" ContentType="application/vnd.openxmlformats-officedocument.themeOverride+xml"/>
  <Override PartName="/xl/charts/chart34.xml" ContentType="application/vnd.openxmlformats-officedocument.drawingml.chart+xml"/>
  <Override PartName="/xl/theme/themeOverride3.xml" ContentType="application/vnd.openxmlformats-officedocument.themeOverride+xml"/>
  <Override PartName="/xl/charts/chart35.xml" ContentType="application/vnd.openxmlformats-officedocument.drawingml.chart+xml"/>
  <Override PartName="/xl/theme/themeOverride4.xml" ContentType="application/vnd.openxmlformats-officedocument.themeOverride+xml"/>
  <Override PartName="/xl/charts/chart36.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charts/chart37.xml" ContentType="application/vnd.openxmlformats-officedocument.drawingml.chart+xml"/>
  <Override PartName="/xl/drawings/drawing27.xml" ContentType="application/vnd.openxmlformats-officedocument.drawingml.chartshapes+xml"/>
  <Override PartName="/xl/charts/chart3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39.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80" yWindow="1305" windowWidth="14355" windowHeight="14400" tabRatio="738" firstSheet="14" activeTab="14"/>
  </bookViews>
  <sheets>
    <sheet name="Information" sheetId="1" r:id="rId1"/>
    <sheet name="Population" sheetId="2" r:id="rId2"/>
    <sheet name="GDP" sheetId="3" r:id="rId3"/>
    <sheet name="Unemployment" sheetId="20" r:id="rId4"/>
    <sheet name="Productivity assumptions" sheetId="26" r:id="rId5"/>
    <sheet name="Revenues" sheetId="6" r:id="rId6"/>
    <sheet name="Health Demographic" sheetId="22" r:id="rId7"/>
    <sheet name="Health Non Demographic" sheetId="23" r:id="rId8"/>
    <sheet name="Health" sheetId="24" r:id="rId9"/>
    <sheet name="DSP" sheetId="13" r:id="rId10"/>
    <sheet name="Age pension" sheetId="14" r:id="rId11"/>
    <sheet name="Family tax benefit A and B" sheetId="15" r:id="rId12"/>
    <sheet name="Parenting Payment" sheetId="16" r:id="rId13"/>
    <sheet name="Aged Care" sheetId="4" r:id="rId14"/>
    <sheet name="Disability support" sheetId="21" r:id="rId15"/>
    <sheet name="Education" sheetId="9" r:id="rId16"/>
    <sheet name="Defence &amp; Other expenditures" sheetId="10" r:id="rId17"/>
    <sheet name="Other payments" sheetId="17" r:id="rId18"/>
    <sheet name="Rev and Expense projections" sheetId="12" r:id="rId19"/>
    <sheet name="Year snapshots" sheetId="25" r:id="rId20"/>
    <sheet name="Health simple sim" sheetId="28" r:id="rId21"/>
    <sheet name="Simple aged care sim" sheetId="34" r:id="rId22"/>
    <sheet name="Revised summary costs by age" sheetId="33" r:id="rId23"/>
    <sheet name="Summary table" sheetId="31"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lb1">#REF!</definedName>
    <definedName name="___lb10">#REF!</definedName>
    <definedName name="___lb100">#REF!</definedName>
    <definedName name="___lb101">#REF!</definedName>
    <definedName name="___lb102">#REF!</definedName>
    <definedName name="___lb103">#REF!</definedName>
    <definedName name="___lb104">#REF!</definedName>
    <definedName name="___lb105">#REF!</definedName>
    <definedName name="___lb106">#REF!</definedName>
    <definedName name="___lb107">#REF!</definedName>
    <definedName name="___lb108">#REF!</definedName>
    <definedName name="___lb109">#REF!</definedName>
    <definedName name="___lb11">#REF!</definedName>
    <definedName name="___lb110">#REF!</definedName>
    <definedName name="___lb111">#REF!</definedName>
    <definedName name="___lb112">#REF!</definedName>
    <definedName name="___lb113">#REF!</definedName>
    <definedName name="___lb114">#REF!</definedName>
    <definedName name="___lb115">#REF!</definedName>
    <definedName name="___lb116">#REF!</definedName>
    <definedName name="___lb117">#REF!</definedName>
    <definedName name="___lb118">#REF!</definedName>
    <definedName name="___lb119">#REF!</definedName>
    <definedName name="___lb12">#REF!</definedName>
    <definedName name="___lb120">#REF!</definedName>
    <definedName name="___lb121">#REF!</definedName>
    <definedName name="___lb122">#REF!</definedName>
    <definedName name="___lb123">#REF!</definedName>
    <definedName name="___lb124">#REF!</definedName>
    <definedName name="___lb125">#REF!</definedName>
    <definedName name="___lb126">#REF!</definedName>
    <definedName name="___lb127">#REF!</definedName>
    <definedName name="___lb128">#REF!</definedName>
    <definedName name="___lb129">#REF!</definedName>
    <definedName name="___lb13">#REF!</definedName>
    <definedName name="___lb130">#REF!</definedName>
    <definedName name="___lb131">#REF!</definedName>
    <definedName name="___lb132">#REF!</definedName>
    <definedName name="___lb133">#REF!</definedName>
    <definedName name="___lb134">#REF!</definedName>
    <definedName name="___lb135">#REF!</definedName>
    <definedName name="___lb136">#REF!</definedName>
    <definedName name="___lb137">#REF!</definedName>
    <definedName name="___lb138">#REF!</definedName>
    <definedName name="___lb139">#REF!</definedName>
    <definedName name="___lb14">#REF!</definedName>
    <definedName name="___lb140">#REF!</definedName>
    <definedName name="___lb141">#REF!</definedName>
    <definedName name="___lb142">#REF!</definedName>
    <definedName name="___lb143">#REF!</definedName>
    <definedName name="___lb144">#REF!</definedName>
    <definedName name="___lb145">#REF!</definedName>
    <definedName name="___lb146">#REF!</definedName>
    <definedName name="___lb147">#REF!</definedName>
    <definedName name="___lb148">#REF!</definedName>
    <definedName name="___lb149">#REF!</definedName>
    <definedName name="___lb15">#REF!</definedName>
    <definedName name="___lb150">#REF!</definedName>
    <definedName name="___lb151">#REF!</definedName>
    <definedName name="___lb152">#REF!</definedName>
    <definedName name="___lb153">#REF!</definedName>
    <definedName name="___lb154">#REF!</definedName>
    <definedName name="___lb155">#REF!</definedName>
    <definedName name="___lb156">#REF!</definedName>
    <definedName name="___lb157">#REF!</definedName>
    <definedName name="___lb158">#REF!</definedName>
    <definedName name="___lb159">#REF!</definedName>
    <definedName name="___lb16">#REF!</definedName>
    <definedName name="___lb160">#REF!</definedName>
    <definedName name="___lb161">#REF!</definedName>
    <definedName name="___lb162">#REF!</definedName>
    <definedName name="___lb163">#REF!</definedName>
    <definedName name="___lb164">#REF!</definedName>
    <definedName name="___lb165">#REF!</definedName>
    <definedName name="___lb166">#REF!</definedName>
    <definedName name="___lb167">#REF!</definedName>
    <definedName name="___lb168">#REF!</definedName>
    <definedName name="___lb169">#REF!</definedName>
    <definedName name="___lb17">#REF!</definedName>
    <definedName name="___lb170">#REF!</definedName>
    <definedName name="___lb171">#REF!</definedName>
    <definedName name="___lb172">#REF!</definedName>
    <definedName name="___lb173">#REF!</definedName>
    <definedName name="___lb174">#REF!</definedName>
    <definedName name="___lb175">#REF!</definedName>
    <definedName name="___lb176">#REF!</definedName>
    <definedName name="___lb177">#REF!</definedName>
    <definedName name="___lb178">#REF!</definedName>
    <definedName name="___lb179">#REF!</definedName>
    <definedName name="___lb18">#REF!</definedName>
    <definedName name="___lb180">#REF!</definedName>
    <definedName name="___lb181">#REF!</definedName>
    <definedName name="___lb182">#REF!</definedName>
    <definedName name="___lb183">#REF!</definedName>
    <definedName name="___lb184">#REF!</definedName>
    <definedName name="___lb185">#REF!</definedName>
    <definedName name="___lb186">#REF!</definedName>
    <definedName name="___lb187">#REF!</definedName>
    <definedName name="___lb19">#REF!</definedName>
    <definedName name="___lb2">#REF!</definedName>
    <definedName name="___lb20">#REF!</definedName>
    <definedName name="___lb21">#REF!</definedName>
    <definedName name="___lb22">#REF!</definedName>
    <definedName name="___lb23">#REF!</definedName>
    <definedName name="___lb24">#REF!</definedName>
    <definedName name="___lb25">#REF!</definedName>
    <definedName name="___lb26">#REF!</definedName>
    <definedName name="___lb27">#REF!</definedName>
    <definedName name="___lb28">#REF!</definedName>
    <definedName name="___lb29">#REF!</definedName>
    <definedName name="___lb3">#REF!</definedName>
    <definedName name="___lb30">#REF!</definedName>
    <definedName name="___lb31">#REF!</definedName>
    <definedName name="___lb32">#REF!</definedName>
    <definedName name="___lb33">#REF!</definedName>
    <definedName name="___lb34">#REF!</definedName>
    <definedName name="___lb35">#REF!</definedName>
    <definedName name="___lb36">#REF!</definedName>
    <definedName name="___lb37">#REF!</definedName>
    <definedName name="___lb38">#REF!</definedName>
    <definedName name="___lb39">#REF!</definedName>
    <definedName name="___lb4">#REF!</definedName>
    <definedName name="___lb40">#REF!</definedName>
    <definedName name="___lb41">#REF!</definedName>
    <definedName name="___lb42">#REF!</definedName>
    <definedName name="___lb44">#REF!</definedName>
    <definedName name="___lb45">#REF!</definedName>
    <definedName name="___lb46">#REF!</definedName>
    <definedName name="___lb47">#REF!</definedName>
    <definedName name="___lb48">#REF!</definedName>
    <definedName name="___lb49">#REF!</definedName>
    <definedName name="___lb5">#REF!</definedName>
    <definedName name="___lb50">#REF!</definedName>
    <definedName name="___lb51">#REF!</definedName>
    <definedName name="___lb52">#REF!</definedName>
    <definedName name="___lb53">#REF!</definedName>
    <definedName name="___lb54">#REF!</definedName>
    <definedName name="___lb55">#REF!</definedName>
    <definedName name="___lb56">#REF!</definedName>
    <definedName name="___lb57">#REF!</definedName>
    <definedName name="___lb58">#REF!</definedName>
    <definedName name="___lb59">#REF!</definedName>
    <definedName name="___lb6">#REF!</definedName>
    <definedName name="___lb60">#REF!</definedName>
    <definedName name="___lb61">#REF!</definedName>
    <definedName name="___lb62">#REF!</definedName>
    <definedName name="___lb63">#REF!</definedName>
    <definedName name="___lb64">#REF!</definedName>
    <definedName name="___lb65">#REF!</definedName>
    <definedName name="___lb66">#REF!</definedName>
    <definedName name="___lb67">#REF!</definedName>
    <definedName name="___lb68">#REF!</definedName>
    <definedName name="___lb69">#REF!</definedName>
    <definedName name="___lb7">#REF!</definedName>
    <definedName name="___lb70">#REF!</definedName>
    <definedName name="___lb71">#REF!</definedName>
    <definedName name="___lb72">#REF!</definedName>
    <definedName name="___lb73">#REF!</definedName>
    <definedName name="___lb74">#REF!</definedName>
    <definedName name="___lb75">#REF!</definedName>
    <definedName name="___lb76">#REF!</definedName>
    <definedName name="___lb77">#REF!</definedName>
    <definedName name="___lb78">#REF!</definedName>
    <definedName name="___lb79">#REF!</definedName>
    <definedName name="___lb8">#REF!</definedName>
    <definedName name="___lb80">#REF!</definedName>
    <definedName name="___lb81">#REF!</definedName>
    <definedName name="___lb82">#REF!</definedName>
    <definedName name="___lb83">#REF!</definedName>
    <definedName name="___lb84">#REF!</definedName>
    <definedName name="___lb85">#REF!</definedName>
    <definedName name="___lb86">#REF!</definedName>
    <definedName name="___lb87">#REF!</definedName>
    <definedName name="___lb88">#REF!</definedName>
    <definedName name="___lb89">#REF!</definedName>
    <definedName name="___lb9">#REF!</definedName>
    <definedName name="___lb90">#REF!</definedName>
    <definedName name="___lb91">#REF!</definedName>
    <definedName name="___lb92">#REF!</definedName>
    <definedName name="___lb93">#REF!</definedName>
    <definedName name="___lb94">#REF!</definedName>
    <definedName name="___lb95">#REF!</definedName>
    <definedName name="___lb96">#REF!</definedName>
    <definedName name="___lb97">#REF!</definedName>
    <definedName name="___lb98">#REF!</definedName>
    <definedName name="___lb99">#REF!</definedName>
    <definedName name="__lb1">#REF!</definedName>
    <definedName name="__lb10">#REF!</definedName>
    <definedName name="__lb100">#REF!</definedName>
    <definedName name="__lb101">#REF!</definedName>
    <definedName name="__lb102">#REF!</definedName>
    <definedName name="__lb103">#REF!</definedName>
    <definedName name="__lb104">#REF!</definedName>
    <definedName name="__lb105">#REF!</definedName>
    <definedName name="__lb106">#REF!</definedName>
    <definedName name="__lb107">#REF!</definedName>
    <definedName name="__lb108">#REF!</definedName>
    <definedName name="__lb109">#REF!</definedName>
    <definedName name="__lb11">#REF!</definedName>
    <definedName name="__lb110">#REF!</definedName>
    <definedName name="__lb111">#REF!</definedName>
    <definedName name="__lb112">#REF!</definedName>
    <definedName name="__lb113">#REF!</definedName>
    <definedName name="__lb114">#REF!</definedName>
    <definedName name="__lb115">#REF!</definedName>
    <definedName name="__lb116">#REF!</definedName>
    <definedName name="__lb117">#REF!</definedName>
    <definedName name="__lb118">#REF!</definedName>
    <definedName name="__lb119">#REF!</definedName>
    <definedName name="__lb12">#REF!</definedName>
    <definedName name="__lb120">#REF!</definedName>
    <definedName name="__lb121">#REF!</definedName>
    <definedName name="__lb122">#REF!</definedName>
    <definedName name="__lb123">#REF!</definedName>
    <definedName name="__lb124">#REF!</definedName>
    <definedName name="__lb125">#REF!</definedName>
    <definedName name="__lb126">#REF!</definedName>
    <definedName name="__lb127">#REF!</definedName>
    <definedName name="__lb128">#REF!</definedName>
    <definedName name="__lb129">#REF!</definedName>
    <definedName name="__lb13">#REF!</definedName>
    <definedName name="__lb130">#REF!</definedName>
    <definedName name="__lb131">#REF!</definedName>
    <definedName name="__lb132">#REF!</definedName>
    <definedName name="__lb133">#REF!</definedName>
    <definedName name="__lb134">#REF!</definedName>
    <definedName name="__lb135">#REF!</definedName>
    <definedName name="__lb136">#REF!</definedName>
    <definedName name="__lb137">#REF!</definedName>
    <definedName name="__lb138">#REF!</definedName>
    <definedName name="__lb139">#REF!</definedName>
    <definedName name="__lb14">#REF!</definedName>
    <definedName name="__lb140">#REF!</definedName>
    <definedName name="__lb141">#REF!</definedName>
    <definedName name="__lb142">#REF!</definedName>
    <definedName name="__lb143">#REF!</definedName>
    <definedName name="__lb144">#REF!</definedName>
    <definedName name="__lb145">#REF!</definedName>
    <definedName name="__lb146">#REF!</definedName>
    <definedName name="__lb147">#REF!</definedName>
    <definedName name="__lb148">#REF!</definedName>
    <definedName name="__lb149">#REF!</definedName>
    <definedName name="__lb15">#REF!</definedName>
    <definedName name="__lb150">#REF!</definedName>
    <definedName name="__lb151">#REF!</definedName>
    <definedName name="__lb152">#REF!</definedName>
    <definedName name="__lb153">#REF!</definedName>
    <definedName name="__lb154">#REF!</definedName>
    <definedName name="__lb155">#REF!</definedName>
    <definedName name="__lb156">#REF!</definedName>
    <definedName name="__lb157">#REF!</definedName>
    <definedName name="__lb158">#REF!</definedName>
    <definedName name="__lb159">#REF!</definedName>
    <definedName name="__lb16">#REF!</definedName>
    <definedName name="__lb160">#REF!</definedName>
    <definedName name="__lb161">#REF!</definedName>
    <definedName name="__lb162">#REF!</definedName>
    <definedName name="__lb163">#REF!</definedName>
    <definedName name="__lb164">#REF!</definedName>
    <definedName name="__lb165">#REF!</definedName>
    <definedName name="__lb166">#REF!</definedName>
    <definedName name="__lb167">#REF!</definedName>
    <definedName name="__lb168">#REF!</definedName>
    <definedName name="__lb169">#REF!</definedName>
    <definedName name="__lb17">#REF!</definedName>
    <definedName name="__lb170">#REF!</definedName>
    <definedName name="__lb171">#REF!</definedName>
    <definedName name="__lb172">#REF!</definedName>
    <definedName name="__lb173">#REF!</definedName>
    <definedName name="__lb174">#REF!</definedName>
    <definedName name="__lb175">#REF!</definedName>
    <definedName name="__lb176">#REF!</definedName>
    <definedName name="__lb177">#REF!</definedName>
    <definedName name="__lb178">#REF!</definedName>
    <definedName name="__lb179">#REF!</definedName>
    <definedName name="__lb18">#REF!</definedName>
    <definedName name="__lb180">#REF!</definedName>
    <definedName name="__lb181">#REF!</definedName>
    <definedName name="__lb182">#REF!</definedName>
    <definedName name="__lb183">#REF!</definedName>
    <definedName name="__lb184">#REF!</definedName>
    <definedName name="__lb185">#REF!</definedName>
    <definedName name="__lb186">#REF!</definedName>
    <definedName name="__lb187">#REF!</definedName>
    <definedName name="__lb19">#REF!</definedName>
    <definedName name="__lb2">#REF!</definedName>
    <definedName name="__lb20">#REF!</definedName>
    <definedName name="__lb21">#REF!</definedName>
    <definedName name="__lb22">#REF!</definedName>
    <definedName name="__lb23">#REF!</definedName>
    <definedName name="__lb24">#REF!</definedName>
    <definedName name="__lb25">#REF!</definedName>
    <definedName name="__lb26">#REF!</definedName>
    <definedName name="__lb27">#REF!</definedName>
    <definedName name="__lb28">#REF!</definedName>
    <definedName name="__lb29">#REF!</definedName>
    <definedName name="__lb3">#REF!</definedName>
    <definedName name="__lb30">#REF!</definedName>
    <definedName name="__lb31">#REF!</definedName>
    <definedName name="__lb32">#REF!</definedName>
    <definedName name="__lb33">#REF!</definedName>
    <definedName name="__lb34">#REF!</definedName>
    <definedName name="__lb35">#REF!</definedName>
    <definedName name="__lb36">#REF!</definedName>
    <definedName name="__lb37">#REF!</definedName>
    <definedName name="__lb38">#REF!</definedName>
    <definedName name="__lb39">#REF!</definedName>
    <definedName name="__lb4">#REF!</definedName>
    <definedName name="__lb40">#REF!</definedName>
    <definedName name="__lb41">#REF!</definedName>
    <definedName name="__lb42">#REF!</definedName>
    <definedName name="__lb43">#REF!</definedName>
    <definedName name="__lb44">#REF!</definedName>
    <definedName name="__lb45">#REF!</definedName>
    <definedName name="__lb46">#REF!</definedName>
    <definedName name="__lb47">#REF!</definedName>
    <definedName name="__lb48">#REF!</definedName>
    <definedName name="__lb49">#REF!</definedName>
    <definedName name="__lb5">#REF!</definedName>
    <definedName name="__lb50">#REF!</definedName>
    <definedName name="__lb51">#REF!</definedName>
    <definedName name="__lb52">#REF!</definedName>
    <definedName name="__lb53">#REF!</definedName>
    <definedName name="__lb54">#REF!</definedName>
    <definedName name="__lb55">#REF!</definedName>
    <definedName name="__lb56">#REF!</definedName>
    <definedName name="__lb57">#REF!</definedName>
    <definedName name="__lb58">#REF!</definedName>
    <definedName name="__lb59">#REF!</definedName>
    <definedName name="__lb6">#REF!</definedName>
    <definedName name="__lb60">#REF!</definedName>
    <definedName name="__lb61">#REF!</definedName>
    <definedName name="__lb62">#REF!</definedName>
    <definedName name="__lb63">#REF!</definedName>
    <definedName name="__lb64">#REF!</definedName>
    <definedName name="__lb65">#REF!</definedName>
    <definedName name="__lb66">#REF!</definedName>
    <definedName name="__lb67">#REF!</definedName>
    <definedName name="__lb68">#REF!</definedName>
    <definedName name="__lb69">#REF!</definedName>
    <definedName name="__lb7">#REF!</definedName>
    <definedName name="__lb70">#REF!</definedName>
    <definedName name="__lb71">#REF!</definedName>
    <definedName name="__lb72">#REF!</definedName>
    <definedName name="__lb73">#REF!</definedName>
    <definedName name="__lb74">#REF!</definedName>
    <definedName name="__lb75">#REF!</definedName>
    <definedName name="__lb76">#REF!</definedName>
    <definedName name="__lb77">#REF!</definedName>
    <definedName name="__lb78">#REF!</definedName>
    <definedName name="__lb79">#REF!</definedName>
    <definedName name="__lb8">#REF!</definedName>
    <definedName name="__lb80">#REF!</definedName>
    <definedName name="__lb81">#REF!</definedName>
    <definedName name="__lb82">#REF!</definedName>
    <definedName name="__lb83">#REF!</definedName>
    <definedName name="__lb84">#REF!</definedName>
    <definedName name="__lb85">#REF!</definedName>
    <definedName name="__lb86">#REF!</definedName>
    <definedName name="__lb87">#REF!</definedName>
    <definedName name="__lb88">#REF!</definedName>
    <definedName name="__lb89">#REF!</definedName>
    <definedName name="__lb9">#REF!</definedName>
    <definedName name="__lb90">#REF!</definedName>
    <definedName name="__lb91">#REF!</definedName>
    <definedName name="__lb92">#REF!</definedName>
    <definedName name="__lb93">#REF!</definedName>
    <definedName name="__lb94">#REF!</definedName>
    <definedName name="__lb95">#REF!</definedName>
    <definedName name="__lb96">#REF!</definedName>
    <definedName name="__lb97">#REF!</definedName>
    <definedName name="__lb98">#REF!</definedName>
    <definedName name="__lb99">#REF!</definedName>
    <definedName name="_lb1">#REF!</definedName>
    <definedName name="_lb10">#REF!</definedName>
    <definedName name="_lb100">#REF!</definedName>
    <definedName name="_lb101">#REF!</definedName>
    <definedName name="_lb102">#REF!</definedName>
    <definedName name="_lb103">#REF!</definedName>
    <definedName name="_lb104">#REF!</definedName>
    <definedName name="_lb105">#REF!</definedName>
    <definedName name="_lb106">#REF!</definedName>
    <definedName name="_lb107">#REF!</definedName>
    <definedName name="_lb108">#REF!</definedName>
    <definedName name="_lb109">#REF!</definedName>
    <definedName name="_lb11">#REF!</definedName>
    <definedName name="_lb110">#REF!</definedName>
    <definedName name="_lb111">#REF!</definedName>
    <definedName name="_lb112">#REF!</definedName>
    <definedName name="_lb113">#REF!</definedName>
    <definedName name="_lb114">#REF!</definedName>
    <definedName name="_lb115">#REF!</definedName>
    <definedName name="_lb116">#REF!</definedName>
    <definedName name="_lb117">#REF!</definedName>
    <definedName name="_lb118">#REF!</definedName>
    <definedName name="_lb119">#REF!</definedName>
    <definedName name="_lb12">#REF!</definedName>
    <definedName name="_lb120">#REF!</definedName>
    <definedName name="_lb121">#REF!</definedName>
    <definedName name="_lb122">#REF!</definedName>
    <definedName name="_lb123">#REF!</definedName>
    <definedName name="_lb124">#REF!</definedName>
    <definedName name="_lb125">#REF!</definedName>
    <definedName name="_lb126">#REF!</definedName>
    <definedName name="_lb127">#REF!</definedName>
    <definedName name="_lb128">#REF!</definedName>
    <definedName name="_lb129">#REF!</definedName>
    <definedName name="_lb13">#REF!</definedName>
    <definedName name="_lb130">#REF!</definedName>
    <definedName name="_lb131">#REF!</definedName>
    <definedName name="_lb132">#REF!</definedName>
    <definedName name="_lb133">#REF!</definedName>
    <definedName name="_lb134">#REF!</definedName>
    <definedName name="_lb135">#REF!</definedName>
    <definedName name="_lb136">#REF!</definedName>
    <definedName name="_lb137">#REF!</definedName>
    <definedName name="_lb138">#REF!</definedName>
    <definedName name="_lb139">#REF!</definedName>
    <definedName name="_lb14">#REF!</definedName>
    <definedName name="_lb140">#REF!</definedName>
    <definedName name="_lb141">#REF!</definedName>
    <definedName name="_lb142">#REF!</definedName>
    <definedName name="_lb143">#REF!</definedName>
    <definedName name="_lb144">#REF!</definedName>
    <definedName name="_lb145">#REF!</definedName>
    <definedName name="_lb146">#REF!</definedName>
    <definedName name="_lb147">#REF!</definedName>
    <definedName name="_lb148">#REF!</definedName>
    <definedName name="_lb149">#REF!</definedName>
    <definedName name="_lb15">#REF!</definedName>
    <definedName name="_lb150">#REF!</definedName>
    <definedName name="_lb151">#REF!</definedName>
    <definedName name="_lb152">#REF!</definedName>
    <definedName name="_lb153">#REF!</definedName>
    <definedName name="_lb154">#REF!</definedName>
    <definedName name="_lb155">#REF!</definedName>
    <definedName name="_lb156">#REF!</definedName>
    <definedName name="_lb157">#REF!</definedName>
    <definedName name="_lb158">#REF!</definedName>
    <definedName name="_lb159">#REF!</definedName>
    <definedName name="_lb16">#REF!</definedName>
    <definedName name="_lb160">#REF!</definedName>
    <definedName name="_lb161">#REF!</definedName>
    <definedName name="_lb162">#REF!</definedName>
    <definedName name="_lb163">#REF!</definedName>
    <definedName name="_lb164">#REF!</definedName>
    <definedName name="_lb165">#REF!</definedName>
    <definedName name="_lb166">#REF!</definedName>
    <definedName name="_lb167">#REF!</definedName>
    <definedName name="_lb168">#REF!</definedName>
    <definedName name="_lb169">#REF!</definedName>
    <definedName name="_lb17">#REF!</definedName>
    <definedName name="_lb170">#REF!</definedName>
    <definedName name="_lb171">#REF!</definedName>
    <definedName name="_lb172">#REF!</definedName>
    <definedName name="_lb173">#REF!</definedName>
    <definedName name="_lb174">#REF!</definedName>
    <definedName name="_lb175">#REF!</definedName>
    <definedName name="_lb176">#REF!</definedName>
    <definedName name="_lb177">#REF!</definedName>
    <definedName name="_lb178">#REF!</definedName>
    <definedName name="_lb179">#REF!</definedName>
    <definedName name="_lb18">#REF!</definedName>
    <definedName name="_lb180">#REF!</definedName>
    <definedName name="_lb181">#REF!</definedName>
    <definedName name="_lb182">#REF!</definedName>
    <definedName name="_lb183">#REF!</definedName>
    <definedName name="_lb184">#REF!</definedName>
    <definedName name="_lb185">#REF!</definedName>
    <definedName name="_lb186">#REF!</definedName>
    <definedName name="_lb187">#REF!</definedName>
    <definedName name="_lb19">#REF!</definedName>
    <definedName name="_lb2">#REF!</definedName>
    <definedName name="_lb20">#REF!</definedName>
    <definedName name="_lb21">#REF!</definedName>
    <definedName name="_lb22">#REF!</definedName>
    <definedName name="_lb23">#REF!</definedName>
    <definedName name="_lb24">#REF!</definedName>
    <definedName name="_lb25">#REF!</definedName>
    <definedName name="_lb26">#REF!</definedName>
    <definedName name="_lb27">#REF!</definedName>
    <definedName name="_lb28">#REF!</definedName>
    <definedName name="_lb29">#REF!</definedName>
    <definedName name="_lb3">#REF!</definedName>
    <definedName name="_lb30">#REF!</definedName>
    <definedName name="_lb31">#REF!</definedName>
    <definedName name="_lb32">#REF!</definedName>
    <definedName name="_lb33">#REF!</definedName>
    <definedName name="_lb34">#REF!</definedName>
    <definedName name="_lb35">#REF!</definedName>
    <definedName name="_lb36">#REF!</definedName>
    <definedName name="_lb37">#REF!</definedName>
    <definedName name="_lb38">#REF!</definedName>
    <definedName name="_lb39">#REF!</definedName>
    <definedName name="_lb4">#REF!</definedName>
    <definedName name="_lb40">#REF!</definedName>
    <definedName name="_lb41">#REF!</definedName>
    <definedName name="_lb42">#REF!</definedName>
    <definedName name="_lb43">#REF!</definedName>
    <definedName name="_lb44">#REF!</definedName>
    <definedName name="_lb45">#REF!</definedName>
    <definedName name="_lb46">#REF!</definedName>
    <definedName name="_lb47">#REF!</definedName>
    <definedName name="_lb48">#REF!</definedName>
    <definedName name="_lb49">#REF!</definedName>
    <definedName name="_lb5">#REF!</definedName>
    <definedName name="_lb50">#REF!</definedName>
    <definedName name="_lb51">#REF!</definedName>
    <definedName name="_lb52">#REF!</definedName>
    <definedName name="_lb53">#REF!</definedName>
    <definedName name="_lb54">#REF!</definedName>
    <definedName name="_lb55">#REF!</definedName>
    <definedName name="_lb56">#REF!</definedName>
    <definedName name="_lb57">#REF!</definedName>
    <definedName name="_lb58">#REF!</definedName>
    <definedName name="_lb59">#REF!</definedName>
    <definedName name="_lb6">#REF!</definedName>
    <definedName name="_lb60">#REF!</definedName>
    <definedName name="_lb61">#REF!</definedName>
    <definedName name="_lb62">#REF!</definedName>
    <definedName name="_lb63">#REF!</definedName>
    <definedName name="_lb64">#REF!</definedName>
    <definedName name="_lb65">#REF!</definedName>
    <definedName name="_lb66">#REF!</definedName>
    <definedName name="_lb67">#REF!</definedName>
    <definedName name="_lb68">#REF!</definedName>
    <definedName name="_lb69">#REF!</definedName>
    <definedName name="_lb7">#REF!</definedName>
    <definedName name="_lb70">#REF!</definedName>
    <definedName name="_lb71">#REF!</definedName>
    <definedName name="_lb72">#REF!</definedName>
    <definedName name="_lb73">#REF!</definedName>
    <definedName name="_lb74">#REF!</definedName>
    <definedName name="_lb75">#REF!</definedName>
    <definedName name="_lb76">#REF!</definedName>
    <definedName name="_lb77">#REF!</definedName>
    <definedName name="_lb78">#REF!</definedName>
    <definedName name="_lb79">#REF!</definedName>
    <definedName name="_lb8">#REF!</definedName>
    <definedName name="_lb80">#REF!</definedName>
    <definedName name="_lb81">#REF!</definedName>
    <definedName name="_lb82">#REF!</definedName>
    <definedName name="_lb83">#REF!</definedName>
    <definedName name="_lb84">#REF!</definedName>
    <definedName name="_lb85">#REF!</definedName>
    <definedName name="_lb86">#REF!</definedName>
    <definedName name="_lb87">#REF!</definedName>
    <definedName name="_lb88">#REF!</definedName>
    <definedName name="_lb89">#REF!</definedName>
    <definedName name="_lb9">#REF!</definedName>
    <definedName name="_lb90">#REF!</definedName>
    <definedName name="_lb91">#REF!</definedName>
    <definedName name="_lb92">#REF!</definedName>
    <definedName name="_lb93">#REF!</definedName>
    <definedName name="_lb94">#REF!</definedName>
    <definedName name="_lb95">#REF!</definedName>
    <definedName name="_lb96">#REF!</definedName>
    <definedName name="_lb97">#REF!</definedName>
    <definedName name="_lb98">#REF!</definedName>
    <definedName name="_lb99">#REF!</definedName>
    <definedName name="a">#REF!</definedName>
    <definedName name="A2158920J">#REF!,#REF!</definedName>
    <definedName name="A2158920J_Latest">'[1]ABS 3101 Data1'!$B$52</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1W_Latest">'[1]ABS 3101 Data1'!$CY$52</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2J_Latest">'[1]ABS 3101 Data1'!$GV$52</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CLab_share">'Simple aged care sim'!$B$9</definedName>
    <definedName name="ACprod_change">'Simple aged care sim'!$B$10</definedName>
    <definedName name="area">#REF!</definedName>
    <definedName name="area1">#REF!</definedName>
    <definedName name="area10">#REF!</definedName>
    <definedName name="area11">#REF!</definedName>
    <definedName name="area12">#REF!</definedName>
    <definedName name="area13">#REF!</definedName>
    <definedName name="area14">#REF!</definedName>
    <definedName name="area15">#REF!</definedName>
    <definedName name="area16">#REF!</definedName>
    <definedName name="area17">'[2]10.3 Dump'!$A$1:$L$25</definedName>
    <definedName name="area2">#REF!</definedName>
    <definedName name="area3">#REF!</definedName>
    <definedName name="area4">#REF!</definedName>
    <definedName name="area5">#REF!</definedName>
    <definedName name="area6">#REF!</definedName>
    <definedName name="area7">#REF!</definedName>
    <definedName name="area8">#REF!</definedName>
    <definedName name="area9">#REF!</definedName>
    <definedName name="Australia">'[3]PHIAC Health Insurance'!$AL$1</definedName>
    <definedName name="AverageAgeAll" hidden="1">{"'Table 7'!$B$4:$H$28"}</definedName>
    <definedName name="Block">#REF!</definedName>
    <definedName name="Block_new">#REF!</definedName>
    <definedName name="COMBINE">#REF!</definedName>
    <definedName name="ConfidenceMultiple">1.96</definedName>
    <definedName name="Csyear0">#REF!</definedName>
    <definedName name="CsyearM1">#REF!</definedName>
    <definedName name="CsyearM10">#REF!</definedName>
    <definedName name="CsyearM11">#REF!</definedName>
    <definedName name="CsyearM2">#REF!</definedName>
    <definedName name="CsyearM3">#REF!</definedName>
    <definedName name="CsyearM4">#REF!</definedName>
    <definedName name="CsyearM5">#REF!</definedName>
    <definedName name="CsyearM6">#REF!</definedName>
    <definedName name="CsyearM7">#REF!</definedName>
    <definedName name="CsyearM8">#REF!</definedName>
    <definedName name="CsyearM9">#REF!</definedName>
    <definedName name="Cwlth_TT">Revenues!$B$3</definedName>
    <definedName name="Cyear0">#REF!</definedName>
    <definedName name="Cyear1">#REF!</definedName>
    <definedName name="CyearM1">#REF!</definedName>
    <definedName name="CyearM10">#REF!</definedName>
    <definedName name="CyearM11">#REF!</definedName>
    <definedName name="CyearM2">#REF!</definedName>
    <definedName name="CyearM3">#REF!</definedName>
    <definedName name="CyearM4">#REF!</definedName>
    <definedName name="CyearM5">#REF!</definedName>
    <definedName name="CyearM6">#REF!</definedName>
    <definedName name="_xlnm.Database">'[4]Coverage Calculation'!$A$5:$K$62</definedName>
    <definedName name="DatabaseServer">#REF!</definedName>
    <definedName name="DataDueDate">[5]Design!$B$6</definedName>
    <definedName name="Date_Range">#REF!,#REF!</definedName>
    <definedName name="DesignEffect">2</definedName>
    <definedName name="DumpArea06.1">#REF!</definedName>
    <definedName name="DumpArea06.10">#REF!</definedName>
    <definedName name="DumpArea06.11">#REF!</definedName>
    <definedName name="DumpArea06.12">#REF!</definedName>
    <definedName name="DumpArea06.13">#REF!</definedName>
    <definedName name="DumpArea06.14">#REF!</definedName>
    <definedName name="DumpArea06.15">#REF!</definedName>
    <definedName name="DumpArea06.16">#REF!</definedName>
    <definedName name="DumpArea06.17">#REF!</definedName>
    <definedName name="DumpArea06.18">#REF!</definedName>
    <definedName name="DumpArea06.2">#REF!</definedName>
    <definedName name="DumpArea06.3">#REF!</definedName>
    <definedName name="DumpArea06.4">#REF!</definedName>
    <definedName name="DumpArea06.5">#REF!</definedName>
    <definedName name="DumpArea06.6">#REF!</definedName>
    <definedName name="DumpArea06.7">#REF!</definedName>
    <definedName name="DumpArea06.8">#REF!</definedName>
    <definedName name="DumpArea06.9">#REF!</definedName>
    <definedName name="DumpArea07.11">#REF!</definedName>
    <definedName name="DumpArea07.12">#REF!</definedName>
    <definedName name="DumpArea07.13">#REF!</definedName>
    <definedName name="DumpArea07.14">#REF!</definedName>
    <definedName name="DumpArea07.15">#REF!</definedName>
    <definedName name="DumpArea07.16">#REF!</definedName>
    <definedName name="DumpArea07.17">#REF!</definedName>
    <definedName name="DumpArea07.18">#REF!</definedName>
    <definedName name="DumpArea07.19">#REF!</definedName>
    <definedName name="DumpArea07.2">#REF!</definedName>
    <definedName name="DumpArea07.3">#REF!</definedName>
    <definedName name="DumpArea07.30">#REF!</definedName>
    <definedName name="DumpArea07.31">#REF!</definedName>
    <definedName name="DumpArea07.32">#REF!</definedName>
    <definedName name="DumpArea07.5">#REF!</definedName>
    <definedName name="DumpArea07.6">#REF!</definedName>
    <definedName name="DumpArea07.7">#REF!</definedName>
    <definedName name="DumpArea07.8">#REF!</definedName>
    <definedName name="DumpArea08.1">#REF!</definedName>
    <definedName name="DumpArea08.10">#REF!</definedName>
    <definedName name="DumpArea08.11">#REF!</definedName>
    <definedName name="DumpArea08.12">#REF!</definedName>
    <definedName name="DumpArea08.13">#REF!</definedName>
    <definedName name="DumpArea08.14">#REF!</definedName>
    <definedName name="DumpArea08.15">#REF!</definedName>
    <definedName name="DumpArea08.16">#REF!</definedName>
    <definedName name="DumpArea08.17">#REF!</definedName>
    <definedName name="DumpArea08.18">#REF!</definedName>
    <definedName name="DumpArea08.2">#REF!</definedName>
    <definedName name="DumpArea08.3">#REF!</definedName>
    <definedName name="DumpArea08.30">#REF!</definedName>
    <definedName name="DumpArea08.31">#REF!</definedName>
    <definedName name="DumpArea08.4">#REF!</definedName>
    <definedName name="DumpArea08.5">#REF!</definedName>
    <definedName name="DumpArea08.6">#REF!</definedName>
    <definedName name="DumpArea08.7">#REF!</definedName>
    <definedName name="DumpArea08.8">#REF!</definedName>
    <definedName name="DumpArea08.9">#REF!</definedName>
    <definedName name="DumpArea09.1">#REF!</definedName>
    <definedName name="DumpArea09.10">#REF!</definedName>
    <definedName name="DumpArea09.11">#REF!</definedName>
    <definedName name="DumpArea09.12">#REF!</definedName>
    <definedName name="DumpArea09.13">#REF!</definedName>
    <definedName name="DumpArea09.14">#REF!</definedName>
    <definedName name="DumpArea09.15">#REF!</definedName>
    <definedName name="DumpArea09.16">#REF!</definedName>
    <definedName name="DumpArea09.17">#REF!</definedName>
    <definedName name="DumpArea09.18">#REF!</definedName>
    <definedName name="DumpArea09.19">#REF!</definedName>
    <definedName name="DumpArea09.2">#REF!</definedName>
    <definedName name="DumpArea09.20">#REF!</definedName>
    <definedName name="DumpArea09.22">#REF!</definedName>
    <definedName name="DumpArea09.3">#REF!</definedName>
    <definedName name="DumpArea09.4">#REF!</definedName>
    <definedName name="DumpArea09.6">#REF!</definedName>
    <definedName name="DumpArea09.7">#REF!</definedName>
    <definedName name="DumpArea09.8">#REF!</definedName>
    <definedName name="DumpArea09.9">#REF!</definedName>
    <definedName name="DumpArea10.1">#REF!</definedName>
    <definedName name="DumpArea10.10">#REF!</definedName>
    <definedName name="DumpArea10.11">#REF!</definedName>
    <definedName name="DumpArea10.12">#REF!</definedName>
    <definedName name="DumpArea10.13">#REF!</definedName>
    <definedName name="DumpArea10.14">#REF!</definedName>
    <definedName name="DumpArea10.15">#REF!</definedName>
    <definedName name="DumpArea10.16">#REF!</definedName>
    <definedName name="DumpArea10.17">#REF!</definedName>
    <definedName name="DumpArea10.18">#REF!</definedName>
    <definedName name="DumpArea10.19">#REF!</definedName>
    <definedName name="DumpArea10.2">#REF!</definedName>
    <definedName name="DumpArea10.20">#REF!</definedName>
    <definedName name="DumpArea10.21">#REF!</definedName>
    <definedName name="DumpArea10.3">'[6]10.3 Dump'!$A$1:$L$25</definedName>
    <definedName name="DumpArea10.4">#REF!</definedName>
    <definedName name="DumpArea10.5">#REF!</definedName>
    <definedName name="DumpArea10.6">#REF!</definedName>
    <definedName name="DumpArea10.7">#REF!</definedName>
    <definedName name="DumpArea10.8">#REF!</definedName>
    <definedName name="DumpArea10.9">#REF!</definedName>
    <definedName name="DumpArea11.1">#REF!</definedName>
    <definedName name="DumpArea11.10">#REF!</definedName>
    <definedName name="DumpArea11.11">#REF!</definedName>
    <definedName name="DumpArea11.12">#REF!</definedName>
    <definedName name="DumpArea11.13">#REF!</definedName>
    <definedName name="DumpArea11.14">#REF!</definedName>
    <definedName name="DumpArea11.15">#REF!</definedName>
    <definedName name="DumpArea11.16">#REF!</definedName>
    <definedName name="DumpArea11.2">#REF!</definedName>
    <definedName name="DumpArea11.3">#REF!</definedName>
    <definedName name="DumpArea11.4">#REF!</definedName>
    <definedName name="DumpArea11.5">#REF!</definedName>
    <definedName name="DumpArea11.6">#REF!</definedName>
    <definedName name="DumpArea11.7">#REF!</definedName>
    <definedName name="DumpArea11.8">#REF!</definedName>
    <definedName name="DumpArea11.9">#REF!</definedName>
    <definedName name="DumpArea12.1">[7]drg_chap_sec_public.txt!$A$1:$H$50</definedName>
    <definedName name="DumpArea12.10">[7]top30drg_sameday_private.txt!$A$1:$K$35</definedName>
    <definedName name="DumpArea12.11">[7]top30drg_private_freest.txt!$A$1:$M$35</definedName>
    <definedName name="DumpArea12.12">[7]top30drg_public_psych.txt!$A$1:$K$50</definedName>
    <definedName name="DumpArea12.13">[7]top30drg_public_bystate.txt!$A$1:$L$35</definedName>
    <definedName name="DumpArea12.14">[7]top30drg_private_bystate.txt!$A$1:$L$35</definedName>
    <definedName name="DumpArea12.15">[7]top30drg_alospub_state.txt!$A$1:$L$35</definedName>
    <definedName name="DumpArea12.16">[7]top30drg_alospriv_state.txt!$A$1:$L$35</definedName>
    <definedName name="DumpArea12.17">[7]top30drg_male_age.txt!$B$1:$Z$35</definedName>
    <definedName name="DumpArea12.18">[7]top30drg_female_age.txt!$A$1:$Y$35</definedName>
    <definedName name="DumpArea12.2">[7]drg_chap_sec_private_cw.txt!$A$1:$J$36</definedName>
    <definedName name="DumpArea12.3">[7]drg_chap_state_public.txt!$A$1:$L$36</definedName>
    <definedName name="DumpArea12.4">[7]drg_chap_state_private.txt!$A$1:$L$36</definedName>
    <definedName name="DumpArea12.5">#REF!</definedName>
    <definedName name="DumpArea12.6">#REF!</definedName>
    <definedName name="DumpArea12.62">#REF!</definedName>
    <definedName name="DumpArea12.7">[7]top30drg_onight_public.txt!$A$1:$K$50</definedName>
    <definedName name="DumpArea12.8">[7]top30drg_onight_private.txt!$C$1:$L$35</definedName>
    <definedName name="DumpArea12.9">[7]top30drg_sameday_public.txt!$A$1:$L$50</definedName>
    <definedName name="DumpArea13.5">#REF!</definedName>
    <definedName name="DumpArea13.6">#REF!</definedName>
    <definedName name="FIELD_3_TO_47">#REF!</definedName>
    <definedName name="Full">#REF!</definedName>
    <definedName name="Fyear0">[8]design!$C$2</definedName>
    <definedName name="FyearM1">[8]design!$C$3</definedName>
    <definedName name="FyearM2">[8]design!$C$4</definedName>
    <definedName name="FyearM3">[8]design!$C$5</definedName>
    <definedName name="FyearM4">[8]design!$C$6</definedName>
    <definedName name="g">#REF!</definedName>
    <definedName name="GDPPI0001">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Glossary">#REF!</definedName>
    <definedName name="GST_take">Revenues!$B$4</definedName>
    <definedName name="HTML_CodePage" hidden="1">1252</definedName>
    <definedName name="HTML_Control"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CD_3_digits_new">#REF!</definedName>
    <definedName name="ICD_Diagnosis_3_Digit">#REF!</definedName>
    <definedName name="input_point">'[9]Inc 1983- '!#REF!</definedName>
    <definedName name="Introduction">#REF!</definedName>
    <definedName name="lblP32">#REF!</definedName>
    <definedName name="LP_rate">'Rev and Expense projections'!$B$2</definedName>
    <definedName name="lut">#REF!</definedName>
    <definedName name="Nontax_share">Revenues!$B$6</definedName>
    <definedName name="NSW_1877_pop_fems_0_85">#REF!</definedName>
    <definedName name="OCwlthTax_take">Revenues!$B$5</definedName>
    <definedName name="Population">#REF!</definedName>
    <definedName name="population_females">[10]!Aust2001_f_population</definedName>
    <definedName name="population_males">[10]!Aust2001_m_population</definedName>
    <definedName name="_xlnm.Print_Area">#REF!</definedName>
    <definedName name="Private_DRG">#REF!</definedName>
    <definedName name="Prod_change">'Health simple sim'!$B$2</definedName>
    <definedName name="Prod_rate" localSheetId="3">'[11]Historical,budget proj expense'!$A$14</definedName>
    <definedName name="prod_rate">'Other payments'!$I$2</definedName>
    <definedName name="Public_DRG">#REF!</definedName>
    <definedName name="PublicCost_Share">'Rev and Expense projections'!$B$3</definedName>
    <definedName name="QryFemalesByAgeCohortByFundByAust">#REF!</definedName>
    <definedName name="QryMalesByAgeCohortByFundByAust">#REF!</definedName>
    <definedName name="QryMalesByAgeCohortByFundByState">#REF!</definedName>
    <definedName name="QryTotalFemalesByAgeCohortByFundByState">#REF!</definedName>
    <definedName name="QryTotalMalesByAgeCohortByFundByState">#REF!</definedName>
    <definedName name="rngCell">#REF!</definedName>
    <definedName name="rngDataSeries">#REF!</definedName>
    <definedName name="rngFootnoteCollection">#REF!</definedName>
    <definedName name="rngFootnoteCollectionName">#REF!</definedName>
    <definedName name="rngFootnoteItem">#REF!</definedName>
    <definedName name="rngFootnoteSeries">#REF!</definedName>
    <definedName name="rngFootnoteWorksheet">#REF!</definedName>
    <definedName name="rngJurisdiction">#REF!</definedName>
    <definedName name="rngProvider">#REF!</definedName>
    <definedName name="rngReportYear">#REF!</definedName>
    <definedName name="rngSumCell">#REF!</definedName>
    <definedName name="rngSumWorkSheet">#REF!</definedName>
    <definedName name="rngWorkbookVersion">#REF!</definedName>
    <definedName name="rngWorkSheet">#REF!</definedName>
    <definedName name="rngWorksheetName">#REF!</definedName>
    <definedName name="rngYearOffset">#REF!</definedName>
    <definedName name="scope">#REF!</definedName>
    <definedName name="SecretariatName">[5]Design!$B$3</definedName>
    <definedName name="Selected_features">#REF!</definedName>
    <definedName name="Sheet1">#REF!</definedName>
    <definedName name="sht">#REF!</definedName>
    <definedName name="solver_adj" localSheetId="5" hidden="1">Revenues!$B$3</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lhs1" localSheetId="5" hidden="1">Revenues!$B$3</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1</definedName>
    <definedName name="solver_nwt" localSheetId="5" hidden="1">1</definedName>
    <definedName name="solver_opt" localSheetId="5" hidden="1">Revenues!$D$4</definedName>
    <definedName name="solver_pre" localSheetId="5" hidden="1">0.00000001</definedName>
    <definedName name="solver_rbv" localSheetId="5" hidden="1">1</definedName>
    <definedName name="solver_rel1" localSheetId="5" hidden="1">3</definedName>
    <definedName name="solver_rhs1" localSheetId="5" hidden="1">0</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0</definedName>
    <definedName name="solver_ver" localSheetId="5" hidden="1">3</definedName>
    <definedName name="srtfgwa">#REF!</definedName>
    <definedName name="State">"New South Wales"</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_TT">Revenues!$B$7</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SubChap">#REF!</definedName>
    <definedName name="table1">[12]Contents!#REF!</definedName>
    <definedName name="TopOfTable_Table_12">#REF!</definedName>
    <definedName name="TopOfTable_Table_15">'[13]Early learning'!#REF!</definedName>
    <definedName name="Total_tax_share">Revenues!$E$3</definedName>
  </definedNames>
  <calcPr calcId="145621"/>
</workbook>
</file>

<file path=xl/calcChain.xml><?xml version="1.0" encoding="utf-8"?>
<calcChain xmlns="http://schemas.openxmlformats.org/spreadsheetml/2006/main">
  <c r="R12" i="21" l="1"/>
  <c r="R13" i="21" s="1"/>
  <c r="D1" i="21" s="1"/>
  <c r="G18" i="21" s="1"/>
  <c r="N23" i="21" l="1"/>
  <c r="O23" i="21" s="1"/>
  <c r="P23" i="21" s="1"/>
  <c r="Q23" i="21" s="1"/>
  <c r="R23" i="21" s="1"/>
  <c r="S23" i="21" s="1"/>
  <c r="T23" i="21" s="1"/>
  <c r="U23" i="21" s="1"/>
  <c r="V23" i="21" s="1"/>
  <c r="W23" i="21" s="1"/>
  <c r="X23" i="21" s="1"/>
  <c r="Y23" i="21" s="1"/>
  <c r="Z23" i="21" s="1"/>
  <c r="AA23" i="21" s="1"/>
  <c r="AB23" i="21" s="1"/>
  <c r="AC23" i="21" s="1"/>
  <c r="AD23" i="21" s="1"/>
  <c r="AE23" i="21" s="1"/>
  <c r="AF23" i="21" s="1"/>
  <c r="AG23" i="21" s="1"/>
  <c r="AH23" i="21" s="1"/>
  <c r="AI23" i="21" s="1"/>
  <c r="AJ23" i="21" s="1"/>
  <c r="AK23" i="21" s="1"/>
  <c r="AL23" i="21" s="1"/>
  <c r="AM23" i="21" s="1"/>
  <c r="AN23" i="21" s="1"/>
  <c r="AO23" i="21" s="1"/>
  <c r="AP23" i="21" s="1"/>
  <c r="AQ23" i="21" s="1"/>
  <c r="AR23" i="21" s="1"/>
  <c r="AS23" i="21" s="1"/>
  <c r="AT23" i="21" s="1"/>
  <c r="AU23" i="21" s="1"/>
  <c r="AV23" i="21" s="1"/>
  <c r="AW23" i="21" s="1"/>
  <c r="AX23" i="21" s="1"/>
  <c r="AY23" i="21" s="1"/>
  <c r="AZ23" i="21" s="1"/>
  <c r="M23" i="21"/>
  <c r="N22" i="21"/>
  <c r="O22" i="21" s="1"/>
  <c r="P22" i="21" s="1"/>
  <c r="Q22" i="21" s="1"/>
  <c r="R22" i="21" s="1"/>
  <c r="S22" i="21" s="1"/>
  <c r="T22" i="21" s="1"/>
  <c r="U22" i="21" s="1"/>
  <c r="V22" i="21" s="1"/>
  <c r="W22" i="21" s="1"/>
  <c r="X22" i="21" s="1"/>
  <c r="Y22" i="21" s="1"/>
  <c r="Z22" i="21" s="1"/>
  <c r="AA22" i="21" s="1"/>
  <c r="AB22" i="21" s="1"/>
  <c r="AC22" i="21" s="1"/>
  <c r="AD22" i="21" s="1"/>
  <c r="AE22" i="21" s="1"/>
  <c r="AF22" i="21" s="1"/>
  <c r="AG22" i="21" s="1"/>
  <c r="AH22" i="21" s="1"/>
  <c r="AI22" i="21" s="1"/>
  <c r="AJ22" i="21" s="1"/>
  <c r="AK22" i="21" s="1"/>
  <c r="AL22" i="21" s="1"/>
  <c r="AM22" i="21" s="1"/>
  <c r="AN22" i="21" s="1"/>
  <c r="AO22" i="21" s="1"/>
  <c r="AP22" i="21" s="1"/>
  <c r="AQ22" i="21" s="1"/>
  <c r="AR22" i="21" s="1"/>
  <c r="AS22" i="21" s="1"/>
  <c r="AT22" i="21" s="1"/>
  <c r="AU22" i="21" s="1"/>
  <c r="AV22" i="21" s="1"/>
  <c r="AW22" i="21" s="1"/>
  <c r="AX22" i="21" s="1"/>
  <c r="AY22" i="21" s="1"/>
  <c r="AZ22" i="21" s="1"/>
  <c r="M22" i="21"/>
  <c r="D316" i="2"/>
  <c r="E316" i="2"/>
  <c r="F316" i="2"/>
  <c r="G316" i="2"/>
  <c r="H316" i="2"/>
  <c r="I316" i="2"/>
  <c r="J316" i="2"/>
  <c r="K316" i="2"/>
  <c r="L316" i="2"/>
  <c r="M316" i="2"/>
  <c r="N316" i="2"/>
  <c r="O316" i="2"/>
  <c r="P316" i="2"/>
  <c r="Q316" i="2"/>
  <c r="R316" i="2"/>
  <c r="S316" i="2"/>
  <c r="T316" i="2"/>
  <c r="U316" i="2"/>
  <c r="V316" i="2"/>
  <c r="W316" i="2"/>
  <c r="X316" i="2"/>
  <c r="Y316" i="2"/>
  <c r="Z316" i="2"/>
  <c r="AA316" i="2"/>
  <c r="AB316" i="2"/>
  <c r="AC316" i="2"/>
  <c r="AD316" i="2"/>
  <c r="AE316" i="2"/>
  <c r="AF316" i="2"/>
  <c r="AG316" i="2"/>
  <c r="AH316" i="2"/>
  <c r="AI316" i="2"/>
  <c r="AJ316" i="2"/>
  <c r="AK316" i="2"/>
  <c r="AL316" i="2"/>
  <c r="AM316" i="2"/>
  <c r="AN316" i="2"/>
  <c r="AO316" i="2"/>
  <c r="AP316" i="2"/>
  <c r="AQ316" i="2"/>
  <c r="AR316" i="2"/>
  <c r="AS316" i="2"/>
  <c r="AT316" i="2"/>
  <c r="AU316" i="2"/>
  <c r="AV316" i="2"/>
  <c r="AW316" i="2"/>
  <c r="AX316" i="2"/>
  <c r="AY316" i="2"/>
  <c r="AZ316" i="2"/>
  <c r="BA316" i="2"/>
  <c r="BB316" i="2"/>
  <c r="BC316" i="2"/>
  <c r="BD316" i="2"/>
  <c r="BE316" i="2"/>
  <c r="BF316" i="2"/>
  <c r="BG316" i="2"/>
  <c r="BH316" i="2"/>
  <c r="BI316" i="2"/>
  <c r="BJ316" i="2"/>
  <c r="BK316" i="2"/>
  <c r="BL316" i="2"/>
  <c r="BM316" i="2"/>
  <c r="BN316" i="2"/>
  <c r="BO316" i="2"/>
  <c r="BP316" i="2"/>
  <c r="BQ316" i="2"/>
  <c r="BR316" i="2"/>
  <c r="BS316" i="2"/>
  <c r="BT316" i="2"/>
  <c r="BU316" i="2"/>
  <c r="BV316" i="2"/>
  <c r="BW316" i="2"/>
  <c r="BX316" i="2"/>
  <c r="BY316" i="2"/>
  <c r="BZ316" i="2"/>
  <c r="CA316" i="2"/>
  <c r="CB316" i="2"/>
  <c r="CC316" i="2"/>
  <c r="CD316" i="2"/>
  <c r="CE316" i="2"/>
  <c r="CF316" i="2"/>
  <c r="CG316" i="2"/>
  <c r="CH316" i="2"/>
  <c r="CI316" i="2"/>
  <c r="CJ316" i="2"/>
  <c r="CK316" i="2"/>
  <c r="CL316" i="2"/>
  <c r="CM316" i="2"/>
  <c r="CN316" i="2"/>
  <c r="CO316" i="2"/>
  <c r="D317" i="2"/>
  <c r="E317" i="2"/>
  <c r="F317" i="2"/>
  <c r="G317" i="2"/>
  <c r="H317" i="2"/>
  <c r="I317" i="2"/>
  <c r="J317" i="2"/>
  <c r="K317" i="2"/>
  <c r="L317" i="2"/>
  <c r="M317" i="2"/>
  <c r="N317" i="2"/>
  <c r="O317" i="2"/>
  <c r="P317" i="2"/>
  <c r="Q317" i="2"/>
  <c r="R317" i="2"/>
  <c r="S317" i="2"/>
  <c r="T317" i="2"/>
  <c r="U317" i="2"/>
  <c r="V317" i="2"/>
  <c r="W317" i="2"/>
  <c r="X317" i="2"/>
  <c r="Y317" i="2"/>
  <c r="Z317" i="2"/>
  <c r="AA317" i="2"/>
  <c r="AB317" i="2"/>
  <c r="AC317" i="2"/>
  <c r="AD317" i="2"/>
  <c r="AE317" i="2"/>
  <c r="AF317" i="2"/>
  <c r="AG317" i="2"/>
  <c r="AH317" i="2"/>
  <c r="AI317" i="2"/>
  <c r="AJ317" i="2"/>
  <c r="AK317" i="2"/>
  <c r="AL317" i="2"/>
  <c r="AM317" i="2"/>
  <c r="AN317" i="2"/>
  <c r="AO317" i="2"/>
  <c r="AP317" i="2"/>
  <c r="AQ317" i="2"/>
  <c r="AR317" i="2"/>
  <c r="AS317" i="2"/>
  <c r="AT317" i="2"/>
  <c r="AU317" i="2"/>
  <c r="AV317" i="2"/>
  <c r="AW317" i="2"/>
  <c r="AX317" i="2"/>
  <c r="AY317" i="2"/>
  <c r="AZ317" i="2"/>
  <c r="BA317" i="2"/>
  <c r="BB317" i="2"/>
  <c r="BC317" i="2"/>
  <c r="BD317" i="2"/>
  <c r="BE317" i="2"/>
  <c r="BF317" i="2"/>
  <c r="BG317" i="2"/>
  <c r="BH317" i="2"/>
  <c r="BI317" i="2"/>
  <c r="BJ317" i="2"/>
  <c r="BK317" i="2"/>
  <c r="BL317" i="2"/>
  <c r="BM317" i="2"/>
  <c r="BN317" i="2"/>
  <c r="BO317" i="2"/>
  <c r="BP317" i="2"/>
  <c r="BQ317" i="2"/>
  <c r="BR317" i="2"/>
  <c r="BS317" i="2"/>
  <c r="BT317" i="2"/>
  <c r="BU317" i="2"/>
  <c r="BV317" i="2"/>
  <c r="BW317" i="2"/>
  <c r="BX317" i="2"/>
  <c r="BY317" i="2"/>
  <c r="BZ317" i="2"/>
  <c r="CA317" i="2"/>
  <c r="CB317" i="2"/>
  <c r="CC317" i="2"/>
  <c r="CD317" i="2"/>
  <c r="CE317" i="2"/>
  <c r="CF317" i="2"/>
  <c r="CG317" i="2"/>
  <c r="CH317" i="2"/>
  <c r="CI317" i="2"/>
  <c r="CJ317" i="2"/>
  <c r="CK317" i="2"/>
  <c r="CL317" i="2"/>
  <c r="CM317" i="2"/>
  <c r="CN317" i="2"/>
  <c r="CO317" i="2"/>
  <c r="C317" i="2"/>
  <c r="C316" i="2"/>
  <c r="F27" i="14" l="1"/>
  <c r="B18" i="14"/>
  <c r="E32" i="14" l="1"/>
  <c r="C22" i="33"/>
  <c r="C31" i="33"/>
  <c r="B10" i="34" l="1"/>
  <c r="AX13" i="34"/>
  <c r="AW13" i="34"/>
  <c r="AW17" i="34" s="1"/>
  <c r="AV13" i="34"/>
  <c r="AU13" i="34"/>
  <c r="AU14" i="34" s="1"/>
  <c r="AU15" i="34" s="1"/>
  <c r="AT13" i="34"/>
  <c r="AS13" i="34"/>
  <c r="AS14" i="34" s="1"/>
  <c r="AR13" i="34"/>
  <c r="AQ13" i="34"/>
  <c r="AQ17" i="34" s="1"/>
  <c r="AP13" i="34"/>
  <c r="AO13" i="34"/>
  <c r="AO17" i="34" s="1"/>
  <c r="AN13" i="34"/>
  <c r="AN17" i="34" s="1"/>
  <c r="AM13" i="34"/>
  <c r="AM17" i="34" s="1"/>
  <c r="AL13" i="34"/>
  <c r="AK13" i="34"/>
  <c r="AK14" i="34" s="1"/>
  <c r="AJ13" i="34"/>
  <c r="AJ17" i="34" s="1"/>
  <c r="AI13" i="34"/>
  <c r="AI17" i="34" s="1"/>
  <c r="AH13" i="34"/>
  <c r="AG13" i="34"/>
  <c r="AG17" i="34" s="1"/>
  <c r="AF13" i="34"/>
  <c r="AE13" i="34"/>
  <c r="AE17" i="34" s="1"/>
  <c r="AD13" i="34"/>
  <c r="AC13" i="34"/>
  <c r="AC14" i="34" s="1"/>
  <c r="AB13" i="34"/>
  <c r="AA13" i="34"/>
  <c r="AA17" i="34" s="1"/>
  <c r="Z13" i="34"/>
  <c r="Y13" i="34"/>
  <c r="X13" i="34"/>
  <c r="X17" i="34" s="1"/>
  <c r="W13" i="34"/>
  <c r="W17" i="34" s="1"/>
  <c r="V13" i="34"/>
  <c r="U13" i="34"/>
  <c r="U14" i="34" s="1"/>
  <c r="T13" i="34"/>
  <c r="T17" i="34" s="1"/>
  <c r="S13" i="34"/>
  <c r="S17" i="34" s="1"/>
  <c r="R13" i="34"/>
  <c r="Q13" i="34"/>
  <c r="Q17" i="34" s="1"/>
  <c r="P13" i="34"/>
  <c r="O13" i="34"/>
  <c r="O17" i="34" s="1"/>
  <c r="N13" i="34"/>
  <c r="M13" i="34"/>
  <c r="L13" i="34"/>
  <c r="K13" i="34"/>
  <c r="K17" i="34" s="1"/>
  <c r="J13" i="34"/>
  <c r="I13" i="34"/>
  <c r="I14" i="34" s="1"/>
  <c r="H13" i="34"/>
  <c r="H17" i="34" s="1"/>
  <c r="G13" i="34"/>
  <c r="G17" i="34" s="1"/>
  <c r="F13" i="34"/>
  <c r="E13" i="34"/>
  <c r="D13" i="34"/>
  <c r="D17" i="34" s="1"/>
  <c r="C13" i="34"/>
  <c r="C17" i="34" s="1"/>
  <c r="B13" i="34"/>
  <c r="AE14" i="34"/>
  <c r="AE15" i="34" s="1"/>
  <c r="AX14" i="34"/>
  <c r="AX15" i="34" s="1"/>
  <c r="W14" i="34" l="1"/>
  <c r="W15" i="34" s="1"/>
  <c r="AU17" i="34"/>
  <c r="G14" i="34"/>
  <c r="G15" i="34" s="1"/>
  <c r="AM14" i="34"/>
  <c r="AM15" i="34" s="1"/>
  <c r="R14" i="34"/>
  <c r="R15" i="34" s="1"/>
  <c r="AX17" i="34"/>
  <c r="AT17" i="34"/>
  <c r="AP17" i="34"/>
  <c r="AL17" i="34"/>
  <c r="AH17" i="34"/>
  <c r="AD17" i="34"/>
  <c r="Z17" i="34"/>
  <c r="V17" i="34"/>
  <c r="R17" i="34"/>
  <c r="N17" i="34"/>
  <c r="J17" i="34"/>
  <c r="F17" i="34"/>
  <c r="B27" i="34"/>
  <c r="AH14" i="34"/>
  <c r="AH15" i="34" s="1"/>
  <c r="O14" i="34"/>
  <c r="O15" i="34" s="1"/>
  <c r="AS17" i="34"/>
  <c r="AK17" i="34"/>
  <c r="AC17" i="34"/>
  <c r="Y17" i="34"/>
  <c r="U17" i="34"/>
  <c r="M17" i="34"/>
  <c r="I17" i="34"/>
  <c r="E17" i="34"/>
  <c r="AV17" i="34"/>
  <c r="AR17" i="34"/>
  <c r="AF17" i="34"/>
  <c r="AB17" i="34"/>
  <c r="P17" i="34"/>
  <c r="L17" i="34"/>
  <c r="AP14" i="34"/>
  <c r="AP15" i="34" s="1"/>
  <c r="Z14" i="34"/>
  <c r="Z15" i="34" s="1"/>
  <c r="J14" i="34"/>
  <c r="J15" i="34" s="1"/>
  <c r="B17" i="34"/>
  <c r="AQ14" i="34"/>
  <c r="AI14" i="34"/>
  <c r="AA14" i="34"/>
  <c r="S14" i="34"/>
  <c r="K14" i="34"/>
  <c r="C14" i="34"/>
  <c r="AT14" i="34"/>
  <c r="AU20" i="34" s="1"/>
  <c r="AU21" i="34" s="1"/>
  <c r="AL14" i="34"/>
  <c r="AD14" i="34"/>
  <c r="V14" i="34"/>
  <c r="N14" i="34"/>
  <c r="O20" i="34" s="1"/>
  <c r="O21" i="34" s="1"/>
  <c r="F14" i="34"/>
  <c r="AW14" i="34"/>
  <c r="AW15" i="34" s="1"/>
  <c r="AO14" i="34"/>
  <c r="AO15" i="34" s="1"/>
  <c r="AG14" i="34"/>
  <c r="Y14" i="34"/>
  <c r="Q14" i="34"/>
  <c r="M14" i="34"/>
  <c r="E14" i="34"/>
  <c r="AS15" i="34"/>
  <c r="AK15" i="34"/>
  <c r="AC15" i="34"/>
  <c r="U15" i="34"/>
  <c r="I15" i="34"/>
  <c r="AV14" i="34"/>
  <c r="AR14" i="34"/>
  <c r="AN14" i="34"/>
  <c r="AJ14" i="34"/>
  <c r="AF14" i="34"/>
  <c r="AB14" i="34"/>
  <c r="X14" i="34"/>
  <c r="T14" i="34"/>
  <c r="P14" i="34"/>
  <c r="L14" i="34"/>
  <c r="H14" i="34"/>
  <c r="D14" i="34"/>
  <c r="B14" i="34"/>
  <c r="W20" i="34" l="1"/>
  <c r="W21" i="34" s="1"/>
  <c r="R20" i="34"/>
  <c r="R21" i="34" s="1"/>
  <c r="AX20" i="34"/>
  <c r="AX21" i="34" s="1"/>
  <c r="Q15" i="34"/>
  <c r="C27" i="34"/>
  <c r="B15" i="34"/>
  <c r="B22" i="34"/>
  <c r="J20" i="34"/>
  <c r="J21" i="34" s="1"/>
  <c r="T15" i="34"/>
  <c r="T20" i="34"/>
  <c r="T21" i="34" s="1"/>
  <c r="U20" i="34"/>
  <c r="U21" i="34" s="1"/>
  <c r="Y15" i="34"/>
  <c r="Y20" i="34"/>
  <c r="Y21" i="34" s="1"/>
  <c r="AD15" i="34"/>
  <c r="AD20" i="34"/>
  <c r="AD21" i="34" s="1"/>
  <c r="S15" i="34"/>
  <c r="S20" i="34"/>
  <c r="S21" i="34" s="1"/>
  <c r="AN15" i="34"/>
  <c r="AN20" i="34"/>
  <c r="AN21" i="34" s="1"/>
  <c r="L15" i="34"/>
  <c r="L20" i="34"/>
  <c r="L21" i="34" s="1"/>
  <c r="AE20" i="34"/>
  <c r="AE21" i="34" s="1"/>
  <c r="D15" i="34"/>
  <c r="D20" i="34"/>
  <c r="D21" i="34" s="1"/>
  <c r="AJ15" i="34"/>
  <c r="AJ20" i="34"/>
  <c r="AJ21" i="34" s="1"/>
  <c r="AK20" i="34"/>
  <c r="AK21" i="34" s="1"/>
  <c r="H15" i="34"/>
  <c r="I20" i="34"/>
  <c r="I21" i="34" s="1"/>
  <c r="H20" i="34"/>
  <c r="H21" i="34" s="1"/>
  <c r="X15" i="34"/>
  <c r="X20" i="34"/>
  <c r="X21" i="34" s="1"/>
  <c r="E15" i="34"/>
  <c r="E20" i="34"/>
  <c r="E21" i="34" s="1"/>
  <c r="AG15" i="34"/>
  <c r="AG20" i="34"/>
  <c r="AG21" i="34" s="1"/>
  <c r="F15" i="34"/>
  <c r="F20" i="34"/>
  <c r="F21" i="34" s="1"/>
  <c r="AL15" i="34"/>
  <c r="AL20" i="34"/>
  <c r="AL21" i="34" s="1"/>
  <c r="Z20" i="34"/>
  <c r="Z21" i="34" s="1"/>
  <c r="AA15" i="34"/>
  <c r="AA20" i="34"/>
  <c r="AA21" i="34" s="1"/>
  <c r="AB15" i="34"/>
  <c r="AB20" i="34"/>
  <c r="AB21" i="34" s="1"/>
  <c r="AC20" i="34"/>
  <c r="AC21" i="34" s="1"/>
  <c r="AR15" i="34"/>
  <c r="AR20" i="34"/>
  <c r="AR21" i="34" s="1"/>
  <c r="AS20" i="34"/>
  <c r="AS21" i="34" s="1"/>
  <c r="M15" i="34"/>
  <c r="M20" i="34"/>
  <c r="M21" i="34" s="1"/>
  <c r="AO20" i="34"/>
  <c r="AO21" i="34" s="1"/>
  <c r="N15" i="34"/>
  <c r="N20" i="34"/>
  <c r="N21" i="34" s="1"/>
  <c r="AT15" i="34"/>
  <c r="AT20" i="34"/>
  <c r="AT21" i="34" s="1"/>
  <c r="AH20" i="34"/>
  <c r="AH21" i="34" s="1"/>
  <c r="C15" i="34"/>
  <c r="C20" i="34"/>
  <c r="C21" i="34" s="1"/>
  <c r="AI15" i="34"/>
  <c r="AI20" i="34"/>
  <c r="AI21" i="34" s="1"/>
  <c r="P15" i="34"/>
  <c r="P20" i="34"/>
  <c r="P21" i="34" s="1"/>
  <c r="AF15" i="34"/>
  <c r="AF20" i="34"/>
  <c r="AF21" i="34" s="1"/>
  <c r="AV15" i="34"/>
  <c r="AV20" i="34"/>
  <c r="AV21" i="34" s="1"/>
  <c r="Q20" i="34"/>
  <c r="Q21" i="34" s="1"/>
  <c r="AW20" i="34"/>
  <c r="AW21" i="34" s="1"/>
  <c r="G20" i="34"/>
  <c r="G21" i="34" s="1"/>
  <c r="AM20" i="34"/>
  <c r="AM21" i="34" s="1"/>
  <c r="V15" i="34"/>
  <c r="V20" i="34"/>
  <c r="V21" i="34" s="1"/>
  <c r="AP20" i="34"/>
  <c r="AP21" i="34" s="1"/>
  <c r="K15" i="34"/>
  <c r="K20" i="34"/>
  <c r="K21" i="34" s="1"/>
  <c r="AQ15" i="34"/>
  <c r="AQ20" i="34"/>
  <c r="AQ21" i="34" s="1"/>
  <c r="C22" i="34" l="1"/>
  <c r="B23" i="34"/>
  <c r="B24" i="34" s="1"/>
  <c r="C23" i="34" l="1"/>
  <c r="C24" i="34" s="1"/>
  <c r="D22" i="34"/>
  <c r="E22" i="34" l="1"/>
  <c r="D23" i="34"/>
  <c r="D24" i="34" s="1"/>
  <c r="F22" i="34" l="1"/>
  <c r="E23" i="34"/>
  <c r="E24" i="34" s="1"/>
  <c r="G22" i="34" l="1"/>
  <c r="F23" i="34"/>
  <c r="F24" i="34" s="1"/>
  <c r="H22" i="34" l="1"/>
  <c r="G23" i="34"/>
  <c r="G24" i="34" s="1"/>
  <c r="I22" i="34" l="1"/>
  <c r="H23" i="34"/>
  <c r="H24" i="34" s="1"/>
  <c r="J22" i="34" l="1"/>
  <c r="I23" i="34"/>
  <c r="I24" i="34" s="1"/>
  <c r="K22" i="34" l="1"/>
  <c r="J23" i="34"/>
  <c r="J24" i="34" s="1"/>
  <c r="L22" i="34" l="1"/>
  <c r="K23" i="34"/>
  <c r="K24" i="34" s="1"/>
  <c r="M22" i="34" l="1"/>
  <c r="L23" i="34"/>
  <c r="L24" i="34" s="1"/>
  <c r="N22" i="34" l="1"/>
  <c r="M23" i="34"/>
  <c r="M24" i="34" s="1"/>
  <c r="O22" i="34" l="1"/>
  <c r="N23" i="34"/>
  <c r="N24" i="34" s="1"/>
  <c r="P22" i="34" l="1"/>
  <c r="O23" i="34"/>
  <c r="O24" i="34" s="1"/>
  <c r="Q22" i="34" l="1"/>
  <c r="P23" i="34"/>
  <c r="P24" i="34" s="1"/>
  <c r="R22" i="34" l="1"/>
  <c r="Q23" i="34"/>
  <c r="Q24" i="34" s="1"/>
  <c r="S22" i="34" l="1"/>
  <c r="R23" i="34"/>
  <c r="R24" i="34" s="1"/>
  <c r="T22" i="34" l="1"/>
  <c r="S23" i="34"/>
  <c r="S24" i="34" s="1"/>
  <c r="U22" i="34" l="1"/>
  <c r="T23" i="34"/>
  <c r="T24" i="34" s="1"/>
  <c r="V22" i="34" l="1"/>
  <c r="U23" i="34"/>
  <c r="U24" i="34" s="1"/>
  <c r="W22" i="34" l="1"/>
  <c r="V23" i="34"/>
  <c r="V24" i="34" s="1"/>
  <c r="X22" i="34" l="1"/>
  <c r="W23" i="34"/>
  <c r="W24" i="34" s="1"/>
  <c r="Y22" i="34" l="1"/>
  <c r="X23" i="34"/>
  <c r="X24" i="34" s="1"/>
  <c r="Z22" i="34" l="1"/>
  <c r="Y23" i="34"/>
  <c r="Y24" i="34" s="1"/>
  <c r="AA22" i="34" l="1"/>
  <c r="Z23" i="34"/>
  <c r="Z24" i="34" s="1"/>
  <c r="AB22" i="34" l="1"/>
  <c r="AA23" i="34"/>
  <c r="AA24" i="34" s="1"/>
  <c r="AC22" i="34" l="1"/>
  <c r="AB23" i="34"/>
  <c r="AB24" i="34" s="1"/>
  <c r="AD22" i="34" l="1"/>
  <c r="AC23" i="34"/>
  <c r="AC24" i="34" s="1"/>
  <c r="AE22" i="34" l="1"/>
  <c r="AD23" i="34"/>
  <c r="AD24" i="34" s="1"/>
  <c r="AF22" i="34" l="1"/>
  <c r="AE23" i="34"/>
  <c r="AE24" i="34" s="1"/>
  <c r="AG22" i="34" l="1"/>
  <c r="AF23" i="34"/>
  <c r="AF24" i="34" s="1"/>
  <c r="AH22" i="34" l="1"/>
  <c r="AG23" i="34"/>
  <c r="AG24" i="34" s="1"/>
  <c r="AI22" i="34" l="1"/>
  <c r="AH23" i="34"/>
  <c r="AH24" i="34" s="1"/>
  <c r="AJ22" i="34" l="1"/>
  <c r="AI23" i="34"/>
  <c r="AI24" i="34" s="1"/>
  <c r="AK22" i="34" l="1"/>
  <c r="AJ23" i="34"/>
  <c r="AJ24" i="34" s="1"/>
  <c r="AL22" i="34" l="1"/>
  <c r="AK23" i="34"/>
  <c r="AK24" i="34" s="1"/>
  <c r="AM22" i="34" l="1"/>
  <c r="AL23" i="34"/>
  <c r="AL24" i="34" s="1"/>
  <c r="AN22" i="34" l="1"/>
  <c r="AM23" i="34"/>
  <c r="AM24" i="34" s="1"/>
  <c r="AO22" i="34" l="1"/>
  <c r="AN23" i="34"/>
  <c r="AN24" i="34" s="1"/>
  <c r="AP22" i="34" l="1"/>
  <c r="AO23" i="34"/>
  <c r="AO24" i="34" s="1"/>
  <c r="AQ22" i="34" l="1"/>
  <c r="AP23" i="34"/>
  <c r="AP24" i="34" s="1"/>
  <c r="AR22" i="34" l="1"/>
  <c r="AQ23" i="34"/>
  <c r="AQ24" i="34" s="1"/>
  <c r="AS22" i="34" l="1"/>
  <c r="AR23" i="34"/>
  <c r="AR24" i="34" s="1"/>
  <c r="AT22" i="34" l="1"/>
  <c r="AS23" i="34"/>
  <c r="AS24" i="34" s="1"/>
  <c r="AU22" i="34" l="1"/>
  <c r="AT23" i="34"/>
  <c r="AT24" i="34" s="1"/>
  <c r="AV22" i="34" l="1"/>
  <c r="AU23" i="34"/>
  <c r="AU24" i="34" s="1"/>
  <c r="AW22" i="34" l="1"/>
  <c r="AV23" i="34"/>
  <c r="AV24" i="34" s="1"/>
  <c r="AX22" i="34" l="1"/>
  <c r="AX23" i="34" s="1"/>
  <c r="AW23" i="34"/>
  <c r="AW24" i="34" s="1"/>
  <c r="B28" i="34" l="1"/>
  <c r="AX24" i="34"/>
  <c r="C28" i="34" s="1"/>
  <c r="C29" i="34" s="1"/>
  <c r="B29" i="34" l="1"/>
  <c r="C30" i="34"/>
  <c r="C31" i="34" s="1"/>
  <c r="K57" i="31" l="1"/>
  <c r="J57" i="31"/>
  <c r="I57" i="31"/>
  <c r="H57" i="31"/>
  <c r="J49" i="31"/>
  <c r="K49" i="31" s="1"/>
  <c r="J48" i="31"/>
  <c r="I49" i="31"/>
  <c r="I48" i="31"/>
  <c r="H49" i="31"/>
  <c r="H48" i="31"/>
  <c r="K48" i="31" s="1"/>
  <c r="K43" i="31"/>
  <c r="I43" i="31"/>
  <c r="J43" i="31"/>
  <c r="H43" i="31"/>
  <c r="C350" i="9" l="1"/>
  <c r="C351" i="9"/>
  <c r="C352" i="9"/>
  <c r="C353" i="9"/>
  <c r="C354" i="9"/>
  <c r="C355" i="9"/>
  <c r="C356" i="9"/>
  <c r="C357" i="9"/>
  <c r="C358" i="9"/>
  <c r="C359" i="9"/>
  <c r="C360" i="9"/>
  <c r="C361" i="9"/>
  <c r="C362" i="9"/>
  <c r="C363" i="9"/>
  <c r="C364" i="9"/>
  <c r="C365" i="9"/>
  <c r="C366" i="9"/>
  <c r="C367" i="9"/>
  <c r="C368" i="9"/>
  <c r="C369" i="9"/>
  <c r="C349" i="9"/>
  <c r="D160" i="12" l="1"/>
  <c r="E160"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AC160" i="12"/>
  <c r="AD160" i="12"/>
  <c r="AE160" i="12"/>
  <c r="AF160" i="12"/>
  <c r="AG160" i="12"/>
  <c r="AH160" i="12"/>
  <c r="AI160" i="12"/>
  <c r="AJ160" i="12"/>
  <c r="AK160" i="12"/>
  <c r="AL160" i="12"/>
  <c r="AM160" i="12"/>
  <c r="AN160" i="12"/>
  <c r="AO160" i="12"/>
  <c r="AP160" i="12"/>
  <c r="AQ160" i="12"/>
  <c r="AR160" i="12"/>
  <c r="AS160" i="12"/>
  <c r="AT160" i="12"/>
  <c r="AU160" i="12"/>
  <c r="AV160" i="12"/>
  <c r="AW160" i="12"/>
  <c r="AX160" i="12"/>
  <c r="AY160" i="12"/>
  <c r="AZ160" i="12"/>
  <c r="D12" i="24"/>
  <c r="E12" i="24"/>
  <c r="F12" i="24"/>
  <c r="G12" i="24"/>
  <c r="H12" i="24"/>
  <c r="I12" i="24"/>
  <c r="J12" i="24"/>
  <c r="K12" i="24"/>
  <c r="L12" i="24"/>
  <c r="M12" i="24"/>
  <c r="N12" i="24"/>
  <c r="O12" i="24"/>
  <c r="P12" i="24"/>
  <c r="Q12" i="24"/>
  <c r="R12" i="24"/>
  <c r="S12" i="24"/>
  <c r="T12" i="24"/>
  <c r="U12" i="24"/>
  <c r="V12" i="24"/>
  <c r="W12" i="24"/>
  <c r="X12" i="24"/>
  <c r="Y12" i="24"/>
  <c r="Z12" i="24"/>
  <c r="AA12" i="24"/>
  <c r="AB12" i="24"/>
  <c r="AC12" i="24"/>
  <c r="AD12" i="24"/>
  <c r="AE12" i="24"/>
  <c r="AF12" i="24"/>
  <c r="AG12" i="24"/>
  <c r="AH12" i="24"/>
  <c r="AI12" i="24"/>
  <c r="AJ12" i="24"/>
  <c r="AK12" i="24"/>
  <c r="AL12" i="24"/>
  <c r="AM12" i="24"/>
  <c r="AN12" i="24"/>
  <c r="AO12" i="24"/>
  <c r="AP12" i="24"/>
  <c r="AQ12" i="24"/>
  <c r="AR12" i="24"/>
  <c r="AS12" i="24"/>
  <c r="AT12" i="24"/>
  <c r="AU12" i="24"/>
  <c r="AV12" i="24"/>
  <c r="AW12" i="24"/>
  <c r="AX12" i="24"/>
  <c r="AY12" i="24"/>
  <c r="AZ12" i="24"/>
  <c r="C332" i="33" l="1"/>
  <c r="C326" i="33"/>
  <c r="B331" i="33"/>
  <c r="B330" i="33"/>
  <c r="B329" i="33"/>
  <c r="B328" i="33"/>
  <c r="B327" i="33"/>
  <c r="B311" i="33"/>
  <c r="B310" i="33"/>
  <c r="B309" i="33"/>
  <c r="B308" i="33"/>
  <c r="B307" i="33"/>
  <c r="B306" i="33"/>
  <c r="B320" i="33"/>
  <c r="B319" i="33"/>
  <c r="B318" i="33"/>
  <c r="B317" i="33"/>
  <c r="B316" i="33"/>
  <c r="B315" i="33"/>
  <c r="B321" i="33" s="1"/>
  <c r="B312" i="33" l="1"/>
  <c r="M13" i="23" l="1"/>
  <c r="L13" i="23"/>
  <c r="K19" i="23" l="1"/>
  <c r="BG15" i="23" l="1"/>
  <c r="N13" i="23" l="1"/>
  <c r="M15" i="23"/>
  <c r="L15" i="23"/>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4" i="26"/>
  <c r="L22" i="23" l="1"/>
  <c r="M22" i="23" s="1"/>
  <c r="L19" i="23"/>
  <c r="M19" i="23" s="1"/>
  <c r="L27" i="23"/>
  <c r="M27" i="23" s="1"/>
  <c r="O13" i="23"/>
  <c r="N15" i="23"/>
  <c r="B17" i="14"/>
  <c r="N27" i="23" l="1"/>
  <c r="N19" i="23"/>
  <c r="N22" i="23"/>
  <c r="O15" i="23"/>
  <c r="P13" i="23"/>
  <c r="B23" i="33"/>
  <c r="B21" i="33"/>
  <c r="B17" i="33"/>
  <c r="B13" i="33"/>
  <c r="B20" i="33"/>
  <c r="B19" i="33"/>
  <c r="B16" i="33"/>
  <c r="B15" i="33"/>
  <c r="B14" i="33"/>
  <c r="B18" i="33"/>
  <c r="B22" i="33"/>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D21" i="12"/>
  <c r="O27" i="23" l="1"/>
  <c r="O22" i="23"/>
  <c r="O19" i="23"/>
  <c r="Q13" i="23"/>
  <c r="P15" i="23"/>
  <c r="P27" i="23" s="1"/>
  <c r="C5" i="13"/>
  <c r="D5" i="13" s="1"/>
  <c r="E5" i="13" s="1"/>
  <c r="F5" i="13" s="1"/>
  <c r="G5" i="13" s="1"/>
  <c r="H5" i="13" s="1"/>
  <c r="I5" i="13" s="1"/>
  <c r="J5" i="13" s="1"/>
  <c r="K5" i="13" s="1"/>
  <c r="L5" i="13" s="1"/>
  <c r="M5" i="13" s="1"/>
  <c r="N5" i="13" s="1"/>
  <c r="O5" i="13" s="1"/>
  <c r="P5" i="13" s="1"/>
  <c r="Q5" i="13" s="1"/>
  <c r="R5" i="13" s="1"/>
  <c r="S5" i="13" s="1"/>
  <c r="T5" i="13" s="1"/>
  <c r="U5" i="13" s="1"/>
  <c r="V5" i="13" s="1"/>
  <c r="W5" i="13" s="1"/>
  <c r="X5" i="13" s="1"/>
  <c r="Y5" i="13" s="1"/>
  <c r="Z5" i="13" s="1"/>
  <c r="AA5" i="13" s="1"/>
  <c r="AB5" i="13" s="1"/>
  <c r="AC5" i="13" s="1"/>
  <c r="AD5" i="13" s="1"/>
  <c r="AE5" i="13" s="1"/>
  <c r="AF5" i="13" s="1"/>
  <c r="AG5" i="13" s="1"/>
  <c r="AH5" i="13" s="1"/>
  <c r="AI5" i="13" s="1"/>
  <c r="AJ5" i="13" s="1"/>
  <c r="AK5" i="13" s="1"/>
  <c r="AL5" i="13" s="1"/>
  <c r="AM5" i="13" s="1"/>
  <c r="AN5" i="13" s="1"/>
  <c r="AO5" i="13" s="1"/>
  <c r="AP5" i="13" s="1"/>
  <c r="AQ5" i="13" s="1"/>
  <c r="AR5" i="13" s="1"/>
  <c r="AS5" i="13" s="1"/>
  <c r="AT5" i="13" s="1"/>
  <c r="AU5" i="13" s="1"/>
  <c r="AV5" i="13" s="1"/>
  <c r="AW5" i="13" s="1"/>
  <c r="AX5" i="13" s="1"/>
  <c r="P19" i="23" l="1"/>
  <c r="P22" i="23"/>
  <c r="R13" i="23"/>
  <c r="Q15" i="23"/>
  <c r="Q27" i="23" s="1"/>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AL23" i="14"/>
  <c r="AM23" i="14"/>
  <c r="AN23" i="14"/>
  <c r="AO23" i="14"/>
  <c r="AP23" i="14"/>
  <c r="AQ23" i="14"/>
  <c r="C23" i="14"/>
  <c r="E27" i="14"/>
  <c r="E29" i="14" l="1"/>
  <c r="G27" i="14"/>
  <c r="H27" i="14" s="1"/>
  <c r="I27" i="14" s="1"/>
  <c r="J27" i="14" s="1"/>
  <c r="Q22" i="23"/>
  <c r="Q19" i="23"/>
  <c r="S13" i="23"/>
  <c r="R15" i="23"/>
  <c r="R27" i="23" s="1"/>
  <c r="G28" i="14" l="1"/>
  <c r="G29" i="14"/>
  <c r="F28" i="14"/>
  <c r="F29" i="14"/>
  <c r="R19" i="23"/>
  <c r="R22" i="23"/>
  <c r="S15" i="23"/>
  <c r="S27" i="23" s="1"/>
  <c r="T13" i="23"/>
  <c r="H28" i="14" l="1"/>
  <c r="H29" i="14"/>
  <c r="S19" i="23"/>
  <c r="S22" i="23"/>
  <c r="T15" i="23"/>
  <c r="T27" i="23" s="1"/>
  <c r="U13" i="23"/>
  <c r="I29" i="14" l="1"/>
  <c r="I28" i="14"/>
  <c r="T22" i="23"/>
  <c r="T19" i="23"/>
  <c r="U15" i="23"/>
  <c r="U27" i="23" s="1"/>
  <c r="V13" i="23"/>
  <c r="J28" i="14" l="1"/>
  <c r="J29" i="14"/>
  <c r="U19" i="23"/>
  <c r="U22" i="23"/>
  <c r="W13" i="23"/>
  <c r="V15" i="23"/>
  <c r="V27" i="23" s="1"/>
  <c r="K27" i="14"/>
  <c r="L27" i="14" l="1"/>
  <c r="K29" i="14"/>
  <c r="K28" i="14"/>
  <c r="V22" i="23"/>
  <c r="V19" i="23"/>
  <c r="W15" i="23"/>
  <c r="W27" i="23" s="1"/>
  <c r="X13" i="23"/>
  <c r="L29" i="14" l="1"/>
  <c r="L28" i="14"/>
  <c r="W22" i="23"/>
  <c r="W19" i="23"/>
  <c r="Y13" i="23"/>
  <c r="X15" i="23"/>
  <c r="X27" i="23" s="1"/>
  <c r="M27" i="14"/>
  <c r="M29" i="14" l="1"/>
  <c r="M28" i="14"/>
  <c r="L30" i="14"/>
  <c r="L32" i="14"/>
  <c r="X19" i="23"/>
  <c r="X22" i="23"/>
  <c r="Z13" i="23"/>
  <c r="Y15" i="23"/>
  <c r="Y27" i="23" s="1"/>
  <c r="N27" i="14"/>
  <c r="N29" i="14" s="1"/>
  <c r="N28" i="14" l="1"/>
  <c r="Y19" i="23"/>
  <c r="Y22" i="23"/>
  <c r="AA13" i="23"/>
  <c r="Z15" i="23"/>
  <c r="Z27" i="23" s="1"/>
  <c r="O27" i="14"/>
  <c r="O29" i="14" l="1"/>
  <c r="O28" i="14"/>
  <c r="Z19" i="23"/>
  <c r="Z22" i="23"/>
  <c r="AA15" i="23"/>
  <c r="AA27" i="23" s="1"/>
  <c r="AB13" i="23"/>
  <c r="P27" i="14"/>
  <c r="P29" i="14" l="1"/>
  <c r="P28" i="14"/>
  <c r="AA19" i="23"/>
  <c r="AA22" i="23"/>
  <c r="AC13" i="23"/>
  <c r="AB15" i="23"/>
  <c r="AB27" i="23" s="1"/>
  <c r="Q27" i="14"/>
  <c r="Q29" i="14" l="1"/>
  <c r="Q28" i="14"/>
  <c r="AB22" i="23"/>
  <c r="AB19" i="23"/>
  <c r="AD13" i="23"/>
  <c r="AC15" i="23"/>
  <c r="AC27" i="23" s="1"/>
  <c r="R27" i="14"/>
  <c r="R28" i="14" l="1"/>
  <c r="R29" i="14"/>
  <c r="AC22" i="23"/>
  <c r="AC19" i="23"/>
  <c r="AE13" i="23"/>
  <c r="AD15" i="23"/>
  <c r="AD27" i="23" s="1"/>
  <c r="S27" i="14"/>
  <c r="S28" i="14" l="1"/>
  <c r="S29" i="14"/>
  <c r="AD22" i="23"/>
  <c r="AD19" i="23"/>
  <c r="AE15" i="23"/>
  <c r="AE27" i="23" s="1"/>
  <c r="AF13" i="23"/>
  <c r="T27" i="14"/>
  <c r="T28" i="14" l="1"/>
  <c r="T29" i="14"/>
  <c r="AE22" i="23"/>
  <c r="AE19" i="23"/>
  <c r="AF15" i="23"/>
  <c r="AF27" i="23" s="1"/>
  <c r="AG13" i="23"/>
  <c r="U27" i="14"/>
  <c r="U29" i="14" l="1"/>
  <c r="U28" i="14"/>
  <c r="AF19" i="23"/>
  <c r="AF22" i="23"/>
  <c r="AH13" i="23"/>
  <c r="AG15" i="23"/>
  <c r="AG27" i="23" s="1"/>
  <c r="V27" i="14"/>
  <c r="V28" i="14" l="1"/>
  <c r="V29" i="14"/>
  <c r="AG22" i="23"/>
  <c r="AG19" i="23"/>
  <c r="AI13" i="23"/>
  <c r="AH15" i="23"/>
  <c r="AH27" i="23" s="1"/>
  <c r="W27" i="14"/>
  <c r="W29" i="14" l="1"/>
  <c r="W28" i="14"/>
  <c r="AH22" i="23"/>
  <c r="AH19" i="23"/>
  <c r="AI15" i="23"/>
  <c r="AI27" i="23" s="1"/>
  <c r="AJ13" i="23"/>
  <c r="X27" i="14"/>
  <c r="X29" i="14" l="1"/>
  <c r="X28" i="14"/>
  <c r="AI22" i="23"/>
  <c r="AI19" i="23"/>
  <c r="AK13" i="23"/>
  <c r="AJ15" i="23"/>
  <c r="AJ27" i="23" s="1"/>
  <c r="Y27" i="14"/>
  <c r="Y29" i="14" l="1"/>
  <c r="Y28" i="14"/>
  <c r="AJ19" i="23"/>
  <c r="AJ22" i="23"/>
  <c r="AL13" i="23"/>
  <c r="AK15" i="23"/>
  <c r="AK27" i="23" s="1"/>
  <c r="Z27" i="14"/>
  <c r="Z28" i="14" l="1"/>
  <c r="Z29" i="14"/>
  <c r="AK22" i="23"/>
  <c r="AK19" i="23"/>
  <c r="AM13" i="23"/>
  <c r="AL15" i="23"/>
  <c r="AL27" i="23" s="1"/>
  <c r="AA27" i="14"/>
  <c r="AA28" i="14" l="1"/>
  <c r="AA29" i="14"/>
  <c r="AL19" i="23"/>
  <c r="AL22" i="23"/>
  <c r="AM15" i="23"/>
  <c r="AM27" i="23" s="1"/>
  <c r="AN13" i="23"/>
  <c r="AB27" i="14"/>
  <c r="AB29" i="14" l="1"/>
  <c r="AB28" i="14"/>
  <c r="AM19" i="23"/>
  <c r="AM22" i="23"/>
  <c r="AO13" i="23"/>
  <c r="AN15" i="23"/>
  <c r="AN27" i="23" s="1"/>
  <c r="AC27" i="14"/>
  <c r="AC29" i="14" l="1"/>
  <c r="AC28" i="14"/>
  <c r="AN22" i="23"/>
  <c r="AN19" i="23"/>
  <c r="AP13" i="23"/>
  <c r="AO15" i="23"/>
  <c r="AO27" i="23" s="1"/>
  <c r="AD27" i="14"/>
  <c r="AD28" i="14" l="1"/>
  <c r="AD29" i="14"/>
  <c r="AO19" i="23"/>
  <c r="AO22" i="23"/>
  <c r="AQ13" i="23"/>
  <c r="AP15" i="23"/>
  <c r="AP27" i="23" s="1"/>
  <c r="AE27" i="14"/>
  <c r="AE29" i="14" l="1"/>
  <c r="AE28" i="14"/>
  <c r="AP19" i="23"/>
  <c r="AP22" i="23"/>
  <c r="AQ15" i="23"/>
  <c r="AQ27" i="23" s="1"/>
  <c r="AR13" i="23"/>
  <c r="AF27" i="14"/>
  <c r="AF29" i="14" l="1"/>
  <c r="AF28" i="14"/>
  <c r="AQ19" i="23"/>
  <c r="AQ22" i="23"/>
  <c r="AR15" i="23"/>
  <c r="AR27" i="23" s="1"/>
  <c r="AS13" i="23"/>
  <c r="AG27" i="14"/>
  <c r="AG29" i="14" l="1"/>
  <c r="AG28" i="14"/>
  <c r="AR22" i="23"/>
  <c r="AR19" i="23"/>
  <c r="AT13" i="23"/>
  <c r="AS15" i="23"/>
  <c r="AS27" i="23" s="1"/>
  <c r="AH27" i="14"/>
  <c r="AH28" i="14" l="1"/>
  <c r="AH29" i="14"/>
  <c r="AS19" i="23"/>
  <c r="AS22" i="23"/>
  <c r="AU13" i="23"/>
  <c r="AT15" i="23"/>
  <c r="AT27" i="23" s="1"/>
  <c r="AI27" i="14"/>
  <c r="AI29" i="14" l="1"/>
  <c r="AI28" i="14"/>
  <c r="AT22" i="23"/>
  <c r="AT19" i="23"/>
  <c r="AU15" i="23"/>
  <c r="AU27" i="23" s="1"/>
  <c r="AV13" i="23"/>
  <c r="AJ27" i="14"/>
  <c r="AJ29" i="14" l="1"/>
  <c r="AJ28" i="14"/>
  <c r="AU19" i="23"/>
  <c r="AU22" i="23"/>
  <c r="AW13" i="23"/>
  <c r="AV15" i="23"/>
  <c r="AV27" i="23" s="1"/>
  <c r="AK27" i="14"/>
  <c r="AK29" i="14" l="1"/>
  <c r="AK28" i="14"/>
  <c r="AV22" i="23"/>
  <c r="AV19" i="23"/>
  <c r="AX13" i="23"/>
  <c r="AW15" i="23"/>
  <c r="AW27" i="23" s="1"/>
  <c r="AL27" i="14"/>
  <c r="AL28" i="14" l="1"/>
  <c r="AL29" i="14"/>
  <c r="AW19" i="23"/>
  <c r="AW22" i="23"/>
  <c r="AY13" i="23"/>
  <c r="AX15" i="23"/>
  <c r="AX27" i="23" s="1"/>
  <c r="AM27" i="14"/>
  <c r="AM29" i="14" l="1"/>
  <c r="AM28" i="14"/>
  <c r="AX22" i="23"/>
  <c r="AX19" i="23"/>
  <c r="AY15" i="23"/>
  <c r="AY27" i="23" s="1"/>
  <c r="AZ13" i="23"/>
  <c r="AN27" i="14"/>
  <c r="AN28" i="14" l="1"/>
  <c r="AN29" i="14"/>
  <c r="AY22" i="23"/>
  <c r="AY19" i="23"/>
  <c r="BA13" i="23"/>
  <c r="AZ15" i="23"/>
  <c r="AZ27" i="23" s="1"/>
  <c r="AO27" i="14"/>
  <c r="AO29" i="14" l="1"/>
  <c r="AO28" i="14"/>
  <c r="AZ19" i="23"/>
  <c r="AZ22" i="23"/>
  <c r="BB13" i="23"/>
  <c r="BA15" i="23"/>
  <c r="BA27" i="23" s="1"/>
  <c r="AP27" i="14"/>
  <c r="AP28" i="14" l="1"/>
  <c r="AP29" i="14"/>
  <c r="BA19" i="23"/>
  <c r="BA22" i="23"/>
  <c r="BC13" i="23"/>
  <c r="BB15" i="23"/>
  <c r="BB27" i="23" s="1"/>
  <c r="AQ27" i="14"/>
  <c r="AQ28" i="14" l="1"/>
  <c r="AR28" i="14" s="1"/>
  <c r="AS28" i="14" s="1"/>
  <c r="AT28" i="14" s="1"/>
  <c r="AU28" i="14" s="1"/>
  <c r="AV28" i="14" s="1"/>
  <c r="AQ29" i="14"/>
  <c r="BB22" i="23"/>
  <c r="BB19" i="23"/>
  <c r="BC15" i="23"/>
  <c r="BC27" i="23" s="1"/>
  <c r="BD13" i="23"/>
  <c r="C82" i="23"/>
  <c r="D316" i="22"/>
  <c r="D114" i="22"/>
  <c r="AR27" i="14" l="1"/>
  <c r="BC19" i="23"/>
  <c r="BC22" i="23"/>
  <c r="BD15" i="23"/>
  <c r="BD27" i="23" s="1"/>
  <c r="BE13" i="23"/>
  <c r="E20" i="15"/>
  <c r="E19" i="15"/>
  <c r="E18" i="15"/>
  <c r="E17" i="15"/>
  <c r="E16" i="15"/>
  <c r="E15" i="15"/>
  <c r="E14" i="15"/>
  <c r="E13" i="15"/>
  <c r="E12" i="15"/>
  <c r="E11" i="15"/>
  <c r="E10" i="15"/>
  <c r="E9" i="15"/>
  <c r="E8" i="15"/>
  <c r="E7" i="15"/>
  <c r="E3" i="15"/>
  <c r="E4" i="15"/>
  <c r="E5" i="15"/>
  <c r="E6" i="15"/>
  <c r="E2" i="15"/>
  <c r="D3" i="15"/>
  <c r="D4" i="15"/>
  <c r="D5" i="15"/>
  <c r="D6" i="15"/>
  <c r="D7" i="15"/>
  <c r="D8" i="15"/>
  <c r="D9" i="15"/>
  <c r="D10" i="15"/>
  <c r="D11" i="15"/>
  <c r="D12" i="15"/>
  <c r="D13" i="15"/>
  <c r="D14" i="15"/>
  <c r="D15" i="15"/>
  <c r="D16" i="15"/>
  <c r="D17" i="15"/>
  <c r="D18" i="15"/>
  <c r="D19" i="15"/>
  <c r="D20" i="15"/>
  <c r="D2" i="15"/>
  <c r="AR29" i="14" l="1"/>
  <c r="AS27" i="14"/>
  <c r="AS29" i="14" s="1"/>
  <c r="BD19" i="23"/>
  <c r="BD22" i="23"/>
  <c r="BF13" i="23"/>
  <c r="BE15" i="23"/>
  <c r="BE27" i="23" s="1"/>
  <c r="C119" i="9"/>
  <c r="C123" i="9"/>
  <c r="C122" i="9"/>
  <c r="C121" i="9"/>
  <c r="C120" i="9"/>
  <c r="C118" i="9"/>
  <c r="C117" i="9"/>
  <c r="C116" i="9"/>
  <c r="C115" i="9"/>
  <c r="C114" i="9"/>
  <c r="C113" i="9"/>
  <c r="C112" i="9"/>
  <c r="C111" i="9"/>
  <c r="C110" i="9"/>
  <c r="C109" i="9"/>
  <c r="C108" i="9"/>
  <c r="C107" i="9"/>
  <c r="C106" i="9"/>
  <c r="C105" i="9"/>
  <c r="C104" i="9"/>
  <c r="C103" i="9"/>
  <c r="C280" i="9"/>
  <c r="C296" i="9"/>
  <c r="C295" i="9"/>
  <c r="C294" i="9"/>
  <c r="C293" i="9"/>
  <c r="C292" i="9"/>
  <c r="C291" i="9"/>
  <c r="C290" i="9"/>
  <c r="C289" i="9"/>
  <c r="C288" i="9"/>
  <c r="C287" i="9"/>
  <c r="C286" i="9"/>
  <c r="C285" i="9"/>
  <c r="C284" i="9"/>
  <c r="C283" i="9"/>
  <c r="C282" i="9"/>
  <c r="C281" i="9"/>
  <c r="C279" i="9"/>
  <c r="C278" i="9"/>
  <c r="C277" i="9"/>
  <c r="C276" i="9"/>
  <c r="C254" i="9"/>
  <c r="C255" i="9"/>
  <c r="C256" i="9"/>
  <c r="C257" i="9"/>
  <c r="C258" i="9"/>
  <c r="C259" i="9"/>
  <c r="C260" i="9"/>
  <c r="C261" i="9"/>
  <c r="C262" i="9"/>
  <c r="C263" i="9"/>
  <c r="C264" i="9"/>
  <c r="C265" i="9"/>
  <c r="C266" i="9"/>
  <c r="C267" i="9"/>
  <c r="C268" i="9"/>
  <c r="C269" i="9"/>
  <c r="C270" i="9"/>
  <c r="C271" i="9"/>
  <c r="C272" i="9"/>
  <c r="C273" i="9"/>
  <c r="C253" i="9"/>
  <c r="C147" i="9"/>
  <c r="C146" i="9"/>
  <c r="C145" i="9"/>
  <c r="C144" i="9"/>
  <c r="C143" i="9"/>
  <c r="C142" i="9"/>
  <c r="C141" i="9"/>
  <c r="C140" i="9"/>
  <c r="C139" i="9"/>
  <c r="C138" i="9"/>
  <c r="C137" i="9"/>
  <c r="C136" i="9"/>
  <c r="C135" i="9"/>
  <c r="C134" i="9"/>
  <c r="C133" i="9"/>
  <c r="C132" i="9"/>
  <c r="C131" i="9"/>
  <c r="C130" i="9"/>
  <c r="C129" i="9"/>
  <c r="C128" i="9"/>
  <c r="C127" i="9"/>
  <c r="AT27" i="14" l="1"/>
  <c r="BE22" i="23"/>
  <c r="BE19" i="23"/>
  <c r="BG13" i="23"/>
  <c r="BF15" i="23"/>
  <c r="BF27" i="23" s="1"/>
  <c r="C75" i="9"/>
  <c r="AU27" i="14" l="1"/>
  <c r="AT29" i="14"/>
  <c r="BF19" i="23"/>
  <c r="BG19" i="23" s="1"/>
  <c r="BG27" i="23"/>
  <c r="BF22" i="23"/>
  <c r="BG22" i="23" s="1"/>
  <c r="G10" i="21"/>
  <c r="AV27" i="14" l="1"/>
  <c r="AU29" i="14"/>
  <c r="U10" i="33"/>
  <c r="U11" i="33"/>
  <c r="U12" i="33"/>
  <c r="C225" i="33"/>
  <c r="B84" i="33"/>
  <c r="B51" i="33"/>
  <c r="B50" i="33"/>
  <c r="B49" i="33"/>
  <c r="AW27" i="14" l="1"/>
  <c r="AV29" i="14"/>
  <c r="C226" i="33"/>
  <c r="C224" i="33"/>
  <c r="B326" i="33"/>
  <c r="B322" i="33"/>
  <c r="B52" i="33"/>
  <c r="B83" i="33"/>
  <c r="AX27" i="14" l="1"/>
  <c r="AW29" i="14"/>
  <c r="U13" i="33"/>
  <c r="U14" i="33"/>
  <c r="U15" i="33"/>
  <c r="U16" i="33"/>
  <c r="U17" i="33"/>
  <c r="U18" i="33"/>
  <c r="U19" i="33"/>
  <c r="U20" i="33"/>
  <c r="U21" i="33"/>
  <c r="U22" i="33"/>
  <c r="Q21" i="33"/>
  <c r="B82" i="33"/>
  <c r="C151" i="33"/>
  <c r="C150" i="33"/>
  <c r="C138" i="33"/>
  <c r="C137" i="33"/>
  <c r="B172" i="33"/>
  <c r="B136" i="33"/>
  <c r="B79" i="33"/>
  <c r="C153" i="33" s="1"/>
  <c r="B78" i="33"/>
  <c r="C207" i="33" s="1"/>
  <c r="B77" i="33"/>
  <c r="C252" i="33" s="1"/>
  <c r="C279" i="33" s="1"/>
  <c r="B114" i="33"/>
  <c r="B115" i="33"/>
  <c r="B116" i="33"/>
  <c r="B117" i="33"/>
  <c r="B118" i="33"/>
  <c r="B119" i="33"/>
  <c r="B120" i="33"/>
  <c r="B121" i="33"/>
  <c r="B122" i="33"/>
  <c r="B123" i="33"/>
  <c r="B124" i="33"/>
  <c r="B125" i="33"/>
  <c r="B126" i="33"/>
  <c r="B113" i="33"/>
  <c r="B81" i="33"/>
  <c r="B80" i="33"/>
  <c r="B76" i="33"/>
  <c r="B75" i="33"/>
  <c r="D3" i="10"/>
  <c r="E3" i="10"/>
  <c r="F3" i="10"/>
  <c r="G3" i="10" s="1"/>
  <c r="H3" i="10" s="1"/>
  <c r="I3" i="10" s="1"/>
  <c r="J3" i="10" s="1"/>
  <c r="K3" i="10" s="1"/>
  <c r="L3" i="10" s="1"/>
  <c r="M3" i="10" s="1"/>
  <c r="N3" i="10" s="1"/>
  <c r="O3" i="10" s="1"/>
  <c r="P3" i="10" s="1"/>
  <c r="Q3" i="10" s="1"/>
  <c r="R3" i="10" s="1"/>
  <c r="S3" i="10" s="1"/>
  <c r="T3" i="10" s="1"/>
  <c r="U3" i="10" s="1"/>
  <c r="V3" i="10" s="1"/>
  <c r="W3" i="10" s="1"/>
  <c r="X3" i="10" s="1"/>
  <c r="Y3" i="10" s="1"/>
  <c r="Z3" i="10" s="1"/>
  <c r="AA3" i="10" s="1"/>
  <c r="AB3" i="10" s="1"/>
  <c r="AC3" i="10" s="1"/>
  <c r="AD3" i="10" s="1"/>
  <c r="AE3" i="10" s="1"/>
  <c r="AF3" i="10" s="1"/>
  <c r="AG3" i="10" s="1"/>
  <c r="AH3" i="10" s="1"/>
  <c r="AI3" i="10" s="1"/>
  <c r="AJ3" i="10" s="1"/>
  <c r="AK3" i="10" s="1"/>
  <c r="AL3" i="10" s="1"/>
  <c r="AM3" i="10" s="1"/>
  <c r="AN3" i="10" s="1"/>
  <c r="AO3" i="10" s="1"/>
  <c r="AP3" i="10" s="1"/>
  <c r="AQ3" i="10" s="1"/>
  <c r="AR3" i="10" s="1"/>
  <c r="AS3" i="10" s="1"/>
  <c r="AT3" i="10" s="1"/>
  <c r="AU3" i="10" s="1"/>
  <c r="AV3" i="10" s="1"/>
  <c r="AW3" i="10" s="1"/>
  <c r="AX3" i="10" s="1"/>
  <c r="AY3" i="10" s="1"/>
  <c r="AZ3" i="10" s="1"/>
  <c r="C3" i="10"/>
  <c r="B53" i="33"/>
  <c r="C227" i="33"/>
  <c r="B72" i="33"/>
  <c r="B70" i="33"/>
  <c r="C272" i="33" s="1"/>
  <c r="C300" i="33" s="1"/>
  <c r="B69" i="33"/>
  <c r="C271" i="33" s="1"/>
  <c r="C299" i="33" s="1"/>
  <c r="B68" i="33"/>
  <c r="C270" i="33" s="1"/>
  <c r="C298" i="33" s="1"/>
  <c r="B67" i="33"/>
  <c r="B66" i="33"/>
  <c r="B65" i="33"/>
  <c r="B64" i="33"/>
  <c r="B63" i="33"/>
  <c r="B62" i="33"/>
  <c r="B61" i="33"/>
  <c r="C184" i="33" s="1"/>
  <c r="B60" i="33"/>
  <c r="C183" i="33" s="1"/>
  <c r="B59" i="33"/>
  <c r="B58" i="33"/>
  <c r="C233" i="33" s="1"/>
  <c r="B57" i="33"/>
  <c r="B56" i="33"/>
  <c r="C157" i="33" s="1"/>
  <c r="B55" i="33"/>
  <c r="B54" i="33"/>
  <c r="E13" i="33"/>
  <c r="B70" i="15"/>
  <c r="AY27" i="14" l="1"/>
  <c r="AX29" i="14"/>
  <c r="C188" i="33"/>
  <c r="C329" i="33"/>
  <c r="C25" i="33" s="1"/>
  <c r="U25" i="33" s="1"/>
  <c r="B110" i="33"/>
  <c r="C327" i="33"/>
  <c r="C331" i="33"/>
  <c r="C165" i="33"/>
  <c r="C328" i="33"/>
  <c r="C24" i="33" s="1"/>
  <c r="U24" i="33" s="1"/>
  <c r="C237" i="33"/>
  <c r="C241" i="33"/>
  <c r="B127" i="33"/>
  <c r="C330" i="33"/>
  <c r="C26" i="33" s="1"/>
  <c r="U26" i="33" s="1"/>
  <c r="C210" i="33"/>
  <c r="C209" i="33"/>
  <c r="C243" i="33"/>
  <c r="C162" i="33"/>
  <c r="C239" i="33"/>
  <c r="C235" i="33"/>
  <c r="C264" i="33"/>
  <c r="C292" i="33" s="1"/>
  <c r="C256" i="33"/>
  <c r="C284" i="33" s="1"/>
  <c r="C268" i="33"/>
  <c r="C296" i="33" s="1"/>
  <c r="C212" i="33"/>
  <c r="C142" i="33"/>
  <c r="C216" i="33"/>
  <c r="C231" i="33"/>
  <c r="C255" i="33"/>
  <c r="C283" i="33" s="1"/>
  <c r="C260" i="33"/>
  <c r="C288" i="33" s="1"/>
  <c r="C206" i="33"/>
  <c r="C230" i="33"/>
  <c r="C139" i="33"/>
  <c r="C257" i="33"/>
  <c r="C234" i="33"/>
  <c r="C261" i="33"/>
  <c r="C238" i="33"/>
  <c r="C265" i="33"/>
  <c r="C190" i="33"/>
  <c r="C242" i="33"/>
  <c r="C217" i="33"/>
  <c r="C168" i="33"/>
  <c r="C269" i="33"/>
  <c r="C173" i="33"/>
  <c r="C161" i="33"/>
  <c r="C192" i="33"/>
  <c r="C166" i="33"/>
  <c r="C191" i="33"/>
  <c r="C180" i="33"/>
  <c r="C244" i="33"/>
  <c r="C240" i="33"/>
  <c r="C236" i="33"/>
  <c r="C232" i="33"/>
  <c r="C228" i="33"/>
  <c r="C253" i="33"/>
  <c r="C280" i="33" s="1"/>
  <c r="C266" i="33"/>
  <c r="C294" i="33" s="1"/>
  <c r="C262" i="33"/>
  <c r="C290" i="33" s="1"/>
  <c r="C258" i="33"/>
  <c r="C286" i="33" s="1"/>
  <c r="C152" i="33"/>
  <c r="C174" i="33"/>
  <c r="C144" i="33"/>
  <c r="C154" i="33"/>
  <c r="C158" i="33"/>
  <c r="C176" i="33"/>
  <c r="C245" i="33"/>
  <c r="C229" i="33"/>
  <c r="C254" i="33"/>
  <c r="C281" i="33" s="1"/>
  <c r="C267" i="33"/>
  <c r="C295" i="33" s="1"/>
  <c r="C263" i="33"/>
  <c r="C291" i="33" s="1"/>
  <c r="C259" i="33"/>
  <c r="C287" i="33" s="1"/>
  <c r="C181" i="33"/>
  <c r="C159" i="33"/>
  <c r="C185" i="33"/>
  <c r="C163" i="33"/>
  <c r="C211" i="33"/>
  <c r="C178" i="33"/>
  <c r="C156" i="33"/>
  <c r="C182" i="33"/>
  <c r="C160" i="33"/>
  <c r="C141" i="33"/>
  <c r="C215" i="33"/>
  <c r="C186" i="33"/>
  <c r="C164" i="33"/>
  <c r="C140" i="33"/>
  <c r="C187" i="33"/>
  <c r="C179" i="33"/>
  <c r="C213" i="33"/>
  <c r="C208" i="33"/>
  <c r="C175" i="33"/>
  <c r="C177" i="33"/>
  <c r="C155" i="33"/>
  <c r="C189" i="33"/>
  <c r="C167" i="33"/>
  <c r="C143" i="33"/>
  <c r="C214" i="33"/>
  <c r="B71" i="33"/>
  <c r="AZ27" i="14" l="1"/>
  <c r="AY29" i="14"/>
  <c r="C333" i="33"/>
  <c r="C23" i="33"/>
  <c r="C29" i="33"/>
  <c r="U29" i="33" s="1"/>
  <c r="C30" i="33"/>
  <c r="U30" i="33" s="1"/>
  <c r="C28" i="33"/>
  <c r="U28" i="33" s="1"/>
  <c r="C27" i="33"/>
  <c r="U27" i="33" s="1"/>
  <c r="C274" i="33"/>
  <c r="C282" i="33"/>
  <c r="C293" i="33"/>
  <c r="C146" i="33"/>
  <c r="C218" i="33"/>
  <c r="C289" i="33"/>
  <c r="C285" i="33"/>
  <c r="C169" i="33"/>
  <c r="C297" i="33"/>
  <c r="C193" i="33"/>
  <c r="B73" i="33"/>
  <c r="C220" i="33"/>
  <c r="C201" i="33"/>
  <c r="C197" i="33"/>
  <c r="BA27" i="14" l="1"/>
  <c r="AZ29" i="14"/>
  <c r="U23" i="33"/>
  <c r="BA29" i="14" l="1"/>
  <c r="AZ107" i="2"/>
  <c r="BA107" i="2"/>
  <c r="BB107" i="2"/>
  <c r="BC107" i="2"/>
  <c r="BD107" i="2"/>
  <c r="BE107" i="2"/>
  <c r="BF107" i="2"/>
  <c r="BG107" i="2"/>
  <c r="BH107" i="2"/>
  <c r="BI107" i="2"/>
  <c r="BJ107" i="2"/>
  <c r="BK107" i="2"/>
  <c r="BL107" i="2"/>
  <c r="BM107" i="2"/>
  <c r="BN107" i="2"/>
  <c r="BO107" i="2"/>
  <c r="BP107" i="2"/>
  <c r="BQ107" i="2"/>
  <c r="BR107" i="2"/>
  <c r="BS107" i="2"/>
  <c r="BT107" i="2"/>
  <c r="BU107" i="2"/>
  <c r="BV107" i="2"/>
  <c r="BW107" i="2"/>
  <c r="BX107" i="2"/>
  <c r="BY107" i="2"/>
  <c r="BZ107" i="2"/>
  <c r="CA107" i="2"/>
  <c r="CB107" i="2"/>
  <c r="CC107" i="2"/>
  <c r="CD107" i="2"/>
  <c r="CE107" i="2"/>
  <c r="CF107" i="2"/>
  <c r="CG107" i="2"/>
  <c r="CH107" i="2"/>
  <c r="CI107" i="2"/>
  <c r="CJ107" i="2"/>
  <c r="CK107" i="2"/>
  <c r="CL107" i="2"/>
  <c r="CM107" i="2"/>
  <c r="CN107" i="2"/>
  <c r="CO107" i="2"/>
  <c r="D107" i="2"/>
  <c r="E107" i="2"/>
  <c r="F107" i="2"/>
  <c r="G107" i="2"/>
  <c r="H107" i="2"/>
  <c r="I107" i="2"/>
  <c r="J107" i="2"/>
  <c r="K107" i="2"/>
  <c r="L107" i="2"/>
  <c r="M107" i="2"/>
  <c r="N107" i="2"/>
  <c r="O107" i="2"/>
  <c r="P107" i="2"/>
  <c r="Q107" i="2"/>
  <c r="R107" i="2"/>
  <c r="S107" i="2"/>
  <c r="T107" i="2"/>
  <c r="U107" i="2"/>
  <c r="V107" i="2"/>
  <c r="W107" i="2"/>
  <c r="X107" i="2"/>
  <c r="Y107" i="2"/>
  <c r="Z107" i="2"/>
  <c r="AA107" i="2"/>
  <c r="AB107" i="2"/>
  <c r="AC107" i="2"/>
  <c r="AD107" i="2"/>
  <c r="AE107" i="2"/>
  <c r="AF107" i="2"/>
  <c r="AG107" i="2"/>
  <c r="AH107" i="2"/>
  <c r="AI107" i="2"/>
  <c r="AJ107" i="2"/>
  <c r="AK107" i="2"/>
  <c r="AL107" i="2"/>
  <c r="AM107" i="2"/>
  <c r="AN107" i="2"/>
  <c r="AO107" i="2"/>
  <c r="AP107" i="2"/>
  <c r="AQ107" i="2"/>
  <c r="AR107" i="2"/>
  <c r="AS107" i="2"/>
  <c r="AT107" i="2"/>
  <c r="AU107" i="2"/>
  <c r="AV107" i="2"/>
  <c r="AW107" i="2"/>
  <c r="AX107" i="2"/>
  <c r="AY107" i="2"/>
  <c r="C107" i="2"/>
  <c r="D106" i="2"/>
  <c r="E106" i="2"/>
  <c r="F106" i="2"/>
  <c r="G106" i="2"/>
  <c r="H106" i="2"/>
  <c r="I106" i="2"/>
  <c r="J106" i="2"/>
  <c r="K106" i="2"/>
  <c r="L106" i="2"/>
  <c r="M106" i="2"/>
  <c r="N106" i="2"/>
  <c r="O106" i="2"/>
  <c r="P106" i="2"/>
  <c r="Q106" i="2"/>
  <c r="R106" i="2"/>
  <c r="S106" i="2"/>
  <c r="T106" i="2"/>
  <c r="U106" i="2"/>
  <c r="V106" i="2"/>
  <c r="W106" i="2"/>
  <c r="X106" i="2"/>
  <c r="Y106" i="2"/>
  <c r="Z106" i="2"/>
  <c r="AA106" i="2"/>
  <c r="AB106" i="2"/>
  <c r="AC106" i="2"/>
  <c r="AD106" i="2"/>
  <c r="AE106" i="2"/>
  <c r="AF106" i="2"/>
  <c r="AG106" i="2"/>
  <c r="AH106" i="2"/>
  <c r="AI106" i="2"/>
  <c r="AJ106" i="2"/>
  <c r="AK106" i="2"/>
  <c r="AL106" i="2"/>
  <c r="AM106" i="2"/>
  <c r="AN106" i="2"/>
  <c r="AO106" i="2"/>
  <c r="AP106" i="2"/>
  <c r="AQ106" i="2"/>
  <c r="AR106" i="2"/>
  <c r="AS106" i="2"/>
  <c r="AT106" i="2"/>
  <c r="AU106" i="2"/>
  <c r="AV106" i="2"/>
  <c r="AW106" i="2"/>
  <c r="AX106" i="2"/>
  <c r="AY106" i="2"/>
  <c r="AZ106" i="2"/>
  <c r="BA106" i="2"/>
  <c r="BB106" i="2"/>
  <c r="BC106" i="2"/>
  <c r="BD106" i="2"/>
  <c r="BE106" i="2"/>
  <c r="BF106" i="2"/>
  <c r="BG106" i="2"/>
  <c r="BH106" i="2"/>
  <c r="BI106" i="2"/>
  <c r="BJ106" i="2"/>
  <c r="BK106" i="2"/>
  <c r="BL106" i="2"/>
  <c r="BM106" i="2"/>
  <c r="BN106" i="2"/>
  <c r="BO106" i="2"/>
  <c r="BP106" i="2"/>
  <c r="BQ106" i="2"/>
  <c r="BR106" i="2"/>
  <c r="BS106" i="2"/>
  <c r="BT106" i="2"/>
  <c r="BU106" i="2"/>
  <c r="BV106" i="2"/>
  <c r="BW106" i="2"/>
  <c r="BX106" i="2"/>
  <c r="BY106" i="2"/>
  <c r="BZ106" i="2"/>
  <c r="CA106" i="2"/>
  <c r="CB106" i="2"/>
  <c r="CC106" i="2"/>
  <c r="CD106" i="2"/>
  <c r="CE106" i="2"/>
  <c r="CF106" i="2"/>
  <c r="CG106" i="2"/>
  <c r="CH106" i="2"/>
  <c r="CI106" i="2"/>
  <c r="CJ106" i="2"/>
  <c r="CK106" i="2"/>
  <c r="CL106" i="2"/>
  <c r="CM106" i="2"/>
  <c r="CN106" i="2"/>
  <c r="CO106" i="2"/>
  <c r="C106" i="2"/>
  <c r="E3" i="6" l="1"/>
  <c r="C166" i="22" l="1"/>
  <c r="X51" i="9" l="1"/>
  <c r="X50" i="9"/>
  <c r="G30" i="14" l="1"/>
  <c r="H30" i="14"/>
  <c r="I30" i="14"/>
  <c r="K30" i="14"/>
  <c r="M30" i="14"/>
  <c r="O30" i="14"/>
  <c r="P30" i="14"/>
  <c r="Q30" i="14"/>
  <c r="S30" i="14"/>
  <c r="T30" i="14"/>
  <c r="U30" i="14"/>
  <c r="W30" i="14"/>
  <c r="X30" i="14"/>
  <c r="Y30" i="14"/>
  <c r="AA30" i="14"/>
  <c r="AB30" i="14"/>
  <c r="AC30" i="14"/>
  <c r="AE30" i="14"/>
  <c r="AF30" i="14"/>
  <c r="AG30" i="14"/>
  <c r="AI30" i="14"/>
  <c r="AJ30" i="14"/>
  <c r="AK30" i="14"/>
  <c r="AM30" i="14"/>
  <c r="AN30" i="14"/>
  <c r="AO30" i="14"/>
  <c r="AQ30" i="14" l="1"/>
  <c r="AR30" i="14" s="1"/>
  <c r="AP30" i="14"/>
  <c r="AL30" i="14"/>
  <c r="AH30" i="14"/>
  <c r="AD30" i="14"/>
  <c r="Z30" i="14"/>
  <c r="V30" i="14"/>
  <c r="R30" i="14"/>
  <c r="N30" i="14"/>
  <c r="J30" i="14"/>
  <c r="F30" i="14"/>
  <c r="AS30" i="14" l="1"/>
  <c r="AT30" i="14" s="1"/>
  <c r="AU30" i="14" s="1"/>
  <c r="AV30" i="14" s="1"/>
  <c r="C164" i="12"/>
  <c r="C165" i="12"/>
  <c r="C163" i="12"/>
  <c r="C160" i="12" l="1"/>
  <c r="C159" i="12"/>
  <c r="K14" i="25" l="1"/>
  <c r="L3" i="25"/>
  <c r="D6" i="3" l="1"/>
  <c r="C6" i="3"/>
  <c r="D6" i="26" l="1"/>
  <c r="E6" i="26"/>
  <c r="F6" i="26"/>
  <c r="G6" i="26"/>
  <c r="H6" i="26"/>
  <c r="I6" i="26"/>
  <c r="J6" i="26"/>
  <c r="K6" i="26"/>
  <c r="L6" i="26"/>
  <c r="M6" i="26"/>
  <c r="N6" i="26"/>
  <c r="O6" i="26"/>
  <c r="P6" i="26"/>
  <c r="Q6" i="26"/>
  <c r="R6" i="26"/>
  <c r="S6" i="26"/>
  <c r="T6" i="26"/>
  <c r="U6" i="26"/>
  <c r="V6" i="26"/>
  <c r="W6" i="26"/>
  <c r="X6" i="26"/>
  <c r="Y6" i="26"/>
  <c r="Z6" i="26"/>
  <c r="AA6" i="26"/>
  <c r="AB6" i="26"/>
  <c r="AC6" i="26"/>
  <c r="AD6" i="26"/>
  <c r="AE6" i="26"/>
  <c r="AF6" i="26"/>
  <c r="AG6" i="26"/>
  <c r="AH6" i="26"/>
  <c r="AI6" i="26"/>
  <c r="AJ6" i="26"/>
  <c r="AK6" i="26"/>
  <c r="AL6" i="26"/>
  <c r="AM6" i="26"/>
  <c r="AN6" i="26"/>
  <c r="AO6" i="26"/>
  <c r="AP6" i="26"/>
  <c r="AQ6" i="26"/>
  <c r="AR6" i="26"/>
  <c r="AS6" i="26"/>
  <c r="AT6" i="26"/>
  <c r="AU6" i="26"/>
  <c r="AV6" i="26"/>
  <c r="AW6" i="26"/>
  <c r="AX6" i="26"/>
  <c r="AY6" i="26"/>
  <c r="C6" i="26"/>
  <c r="D282" i="9" l="1"/>
  <c r="D256" i="9"/>
  <c r="E256" i="9" s="1"/>
  <c r="F256" i="9" s="1"/>
  <c r="G256" i="9" s="1"/>
  <c r="H256" i="9" s="1"/>
  <c r="I256" i="9" s="1"/>
  <c r="J256" i="9" s="1"/>
  <c r="K256" i="9" s="1"/>
  <c r="L256" i="9" s="1"/>
  <c r="M256" i="9" s="1"/>
  <c r="N256" i="9" s="1"/>
  <c r="O256" i="9" s="1"/>
  <c r="P256" i="9" s="1"/>
  <c r="Q256" i="9" s="1"/>
  <c r="R256" i="9" s="1"/>
  <c r="S256" i="9" s="1"/>
  <c r="T256" i="9" s="1"/>
  <c r="U256" i="9" s="1"/>
  <c r="V256" i="9" s="1"/>
  <c r="W256" i="9" s="1"/>
  <c r="X256" i="9" s="1"/>
  <c r="Y256" i="9" s="1"/>
  <c r="Z256" i="9" s="1"/>
  <c r="AA256" i="9" s="1"/>
  <c r="AB256" i="9" s="1"/>
  <c r="AC256" i="9" s="1"/>
  <c r="AD256" i="9" s="1"/>
  <c r="AE256" i="9" s="1"/>
  <c r="AF256" i="9" s="1"/>
  <c r="AG256" i="9" s="1"/>
  <c r="AH256" i="9" s="1"/>
  <c r="AI256" i="9" s="1"/>
  <c r="AJ256" i="9" s="1"/>
  <c r="AK256" i="9" s="1"/>
  <c r="AL256" i="9" s="1"/>
  <c r="AM256" i="9" s="1"/>
  <c r="AN256" i="9" s="1"/>
  <c r="AO256" i="9" s="1"/>
  <c r="AP256" i="9" s="1"/>
  <c r="AQ256" i="9" s="1"/>
  <c r="AR256" i="9" s="1"/>
  <c r="AS256" i="9" s="1"/>
  <c r="AT256" i="9" s="1"/>
  <c r="AU256" i="9" s="1"/>
  <c r="AV256" i="9" s="1"/>
  <c r="AW256" i="9" s="1"/>
  <c r="AX256" i="9" s="1"/>
  <c r="AY256" i="9" s="1"/>
  <c r="D260" i="9"/>
  <c r="E260" i="9" s="1"/>
  <c r="F260" i="9" s="1"/>
  <c r="G260" i="9" s="1"/>
  <c r="H260" i="9" s="1"/>
  <c r="I260" i="9" s="1"/>
  <c r="J260" i="9" s="1"/>
  <c r="K260" i="9" s="1"/>
  <c r="L260" i="9" s="1"/>
  <c r="M260" i="9" s="1"/>
  <c r="N260" i="9" s="1"/>
  <c r="O260" i="9" s="1"/>
  <c r="P260" i="9" s="1"/>
  <c r="Q260" i="9" s="1"/>
  <c r="R260" i="9" s="1"/>
  <c r="S260" i="9" s="1"/>
  <c r="T260" i="9" s="1"/>
  <c r="U260" i="9" s="1"/>
  <c r="V260" i="9" s="1"/>
  <c r="W260" i="9" s="1"/>
  <c r="X260" i="9" s="1"/>
  <c r="Y260" i="9" s="1"/>
  <c r="Z260" i="9" s="1"/>
  <c r="AA260" i="9" s="1"/>
  <c r="AB260" i="9" s="1"/>
  <c r="AC260" i="9" s="1"/>
  <c r="AD260" i="9" s="1"/>
  <c r="AE260" i="9" s="1"/>
  <c r="AF260" i="9" s="1"/>
  <c r="AG260" i="9" s="1"/>
  <c r="AH260" i="9" s="1"/>
  <c r="AI260" i="9" s="1"/>
  <c r="AJ260" i="9" s="1"/>
  <c r="AK260" i="9" s="1"/>
  <c r="AL260" i="9" s="1"/>
  <c r="AM260" i="9" s="1"/>
  <c r="AN260" i="9" s="1"/>
  <c r="AO260" i="9" s="1"/>
  <c r="AP260" i="9" s="1"/>
  <c r="AQ260" i="9" s="1"/>
  <c r="AR260" i="9" s="1"/>
  <c r="AS260" i="9" s="1"/>
  <c r="AT260" i="9" s="1"/>
  <c r="AU260" i="9" s="1"/>
  <c r="AV260" i="9" s="1"/>
  <c r="AW260" i="9" s="1"/>
  <c r="AX260" i="9" s="1"/>
  <c r="AY260" i="9" s="1"/>
  <c r="D264" i="9"/>
  <c r="E264" i="9" s="1"/>
  <c r="F264" i="9" s="1"/>
  <c r="G264" i="9" s="1"/>
  <c r="H264" i="9" s="1"/>
  <c r="I264" i="9" s="1"/>
  <c r="J264" i="9" s="1"/>
  <c r="K264" i="9" s="1"/>
  <c r="L264" i="9" s="1"/>
  <c r="M264" i="9" s="1"/>
  <c r="N264" i="9" s="1"/>
  <c r="O264" i="9" s="1"/>
  <c r="P264" i="9" s="1"/>
  <c r="Q264" i="9" s="1"/>
  <c r="R264" i="9" s="1"/>
  <c r="S264" i="9" s="1"/>
  <c r="T264" i="9" s="1"/>
  <c r="U264" i="9" s="1"/>
  <c r="V264" i="9" s="1"/>
  <c r="W264" i="9" s="1"/>
  <c r="X264" i="9" s="1"/>
  <c r="Y264" i="9" s="1"/>
  <c r="Z264" i="9" s="1"/>
  <c r="AA264" i="9" s="1"/>
  <c r="AB264" i="9" s="1"/>
  <c r="AC264" i="9" s="1"/>
  <c r="AD264" i="9" s="1"/>
  <c r="AE264" i="9" s="1"/>
  <c r="AF264" i="9" s="1"/>
  <c r="AG264" i="9" s="1"/>
  <c r="AH264" i="9" s="1"/>
  <c r="AI264" i="9" s="1"/>
  <c r="AJ264" i="9" s="1"/>
  <c r="AK264" i="9" s="1"/>
  <c r="AL264" i="9" s="1"/>
  <c r="AM264" i="9" s="1"/>
  <c r="AN264" i="9" s="1"/>
  <c r="AO264" i="9" s="1"/>
  <c r="AP264" i="9" s="1"/>
  <c r="AQ264" i="9" s="1"/>
  <c r="AR264" i="9" s="1"/>
  <c r="AS264" i="9" s="1"/>
  <c r="AT264" i="9" s="1"/>
  <c r="AU264" i="9" s="1"/>
  <c r="AV264" i="9" s="1"/>
  <c r="AW264" i="9" s="1"/>
  <c r="AX264" i="9" s="1"/>
  <c r="AY264" i="9" s="1"/>
  <c r="D268" i="9"/>
  <c r="D272" i="9"/>
  <c r="E272" i="9" s="1"/>
  <c r="F272" i="9" s="1"/>
  <c r="G272" i="9" s="1"/>
  <c r="H272" i="9" s="1"/>
  <c r="I272" i="9" s="1"/>
  <c r="J272" i="9" s="1"/>
  <c r="K272" i="9" s="1"/>
  <c r="L272" i="9" s="1"/>
  <c r="M272" i="9" s="1"/>
  <c r="N272" i="9" s="1"/>
  <c r="O272" i="9" s="1"/>
  <c r="P272" i="9" s="1"/>
  <c r="Q272" i="9" s="1"/>
  <c r="R272" i="9" s="1"/>
  <c r="S272" i="9" s="1"/>
  <c r="T272" i="9" s="1"/>
  <c r="U272" i="9" s="1"/>
  <c r="V272" i="9" s="1"/>
  <c r="W272" i="9" s="1"/>
  <c r="X272" i="9" s="1"/>
  <c r="Y272" i="9" s="1"/>
  <c r="Z272" i="9" s="1"/>
  <c r="AA272" i="9" s="1"/>
  <c r="AB272" i="9" s="1"/>
  <c r="AC272" i="9" s="1"/>
  <c r="AD272" i="9" s="1"/>
  <c r="AE272" i="9" s="1"/>
  <c r="AF272" i="9" s="1"/>
  <c r="AG272" i="9" s="1"/>
  <c r="AH272" i="9" s="1"/>
  <c r="AI272" i="9" s="1"/>
  <c r="AJ272" i="9" s="1"/>
  <c r="AK272" i="9" s="1"/>
  <c r="AL272" i="9" s="1"/>
  <c r="AM272" i="9" s="1"/>
  <c r="AN272" i="9" s="1"/>
  <c r="AO272" i="9" s="1"/>
  <c r="AP272" i="9" s="1"/>
  <c r="AQ272" i="9" s="1"/>
  <c r="AR272" i="9" s="1"/>
  <c r="AS272" i="9" s="1"/>
  <c r="AT272" i="9" s="1"/>
  <c r="AU272" i="9" s="1"/>
  <c r="AV272" i="9" s="1"/>
  <c r="AW272" i="9" s="1"/>
  <c r="AX272" i="9" s="1"/>
  <c r="AY272" i="9" s="1"/>
  <c r="D257" i="9"/>
  <c r="E257" i="9" s="1"/>
  <c r="F257" i="9" s="1"/>
  <c r="G257" i="9" s="1"/>
  <c r="H257" i="9" s="1"/>
  <c r="I257" i="9" s="1"/>
  <c r="J257" i="9" s="1"/>
  <c r="K257" i="9" s="1"/>
  <c r="L257" i="9" s="1"/>
  <c r="M257" i="9" s="1"/>
  <c r="N257" i="9" s="1"/>
  <c r="O257" i="9" s="1"/>
  <c r="P257" i="9" s="1"/>
  <c r="Q257" i="9" s="1"/>
  <c r="R257" i="9" s="1"/>
  <c r="S257" i="9" s="1"/>
  <c r="T257" i="9" s="1"/>
  <c r="U257" i="9" s="1"/>
  <c r="V257" i="9" s="1"/>
  <c r="W257" i="9" s="1"/>
  <c r="X257" i="9" s="1"/>
  <c r="Y257" i="9" s="1"/>
  <c r="Z257" i="9" s="1"/>
  <c r="AA257" i="9" s="1"/>
  <c r="AB257" i="9" s="1"/>
  <c r="AC257" i="9" s="1"/>
  <c r="AD257" i="9" s="1"/>
  <c r="AE257" i="9" s="1"/>
  <c r="AF257" i="9" s="1"/>
  <c r="AG257" i="9" s="1"/>
  <c r="AH257" i="9" s="1"/>
  <c r="AI257" i="9" s="1"/>
  <c r="AJ257" i="9" s="1"/>
  <c r="AK257" i="9" s="1"/>
  <c r="AL257" i="9" s="1"/>
  <c r="AM257" i="9" s="1"/>
  <c r="AN257" i="9" s="1"/>
  <c r="AO257" i="9" s="1"/>
  <c r="AP257" i="9" s="1"/>
  <c r="AQ257" i="9" s="1"/>
  <c r="AR257" i="9" s="1"/>
  <c r="AS257" i="9" s="1"/>
  <c r="AT257" i="9" s="1"/>
  <c r="AU257" i="9" s="1"/>
  <c r="AV257" i="9" s="1"/>
  <c r="AW257" i="9" s="1"/>
  <c r="AX257" i="9" s="1"/>
  <c r="AY257" i="9" s="1"/>
  <c r="D261" i="9"/>
  <c r="D265" i="9"/>
  <c r="D269" i="9"/>
  <c r="D273" i="9"/>
  <c r="E273" i="9" s="1"/>
  <c r="F273" i="9" s="1"/>
  <c r="G273" i="9" s="1"/>
  <c r="H273" i="9" s="1"/>
  <c r="I273" i="9" s="1"/>
  <c r="J273" i="9" s="1"/>
  <c r="K273" i="9" s="1"/>
  <c r="L273" i="9" s="1"/>
  <c r="M273" i="9" s="1"/>
  <c r="N273" i="9" s="1"/>
  <c r="O273" i="9" s="1"/>
  <c r="P273" i="9" s="1"/>
  <c r="Q273" i="9" s="1"/>
  <c r="R273" i="9" s="1"/>
  <c r="S273" i="9" s="1"/>
  <c r="T273" i="9" s="1"/>
  <c r="U273" i="9" s="1"/>
  <c r="V273" i="9" s="1"/>
  <c r="W273" i="9" s="1"/>
  <c r="X273" i="9" s="1"/>
  <c r="Y273" i="9" s="1"/>
  <c r="Z273" i="9" s="1"/>
  <c r="AA273" i="9" s="1"/>
  <c r="AB273" i="9" s="1"/>
  <c r="AC273" i="9" s="1"/>
  <c r="AD273" i="9" s="1"/>
  <c r="AE273" i="9" s="1"/>
  <c r="AF273" i="9" s="1"/>
  <c r="AG273" i="9" s="1"/>
  <c r="AH273" i="9" s="1"/>
  <c r="AI273" i="9" s="1"/>
  <c r="AJ273" i="9" s="1"/>
  <c r="AK273" i="9" s="1"/>
  <c r="AL273" i="9" s="1"/>
  <c r="AM273" i="9" s="1"/>
  <c r="AN273" i="9" s="1"/>
  <c r="AO273" i="9" s="1"/>
  <c r="AP273" i="9" s="1"/>
  <c r="AQ273" i="9" s="1"/>
  <c r="AR273" i="9" s="1"/>
  <c r="AS273" i="9" s="1"/>
  <c r="AT273" i="9" s="1"/>
  <c r="AU273" i="9" s="1"/>
  <c r="AV273" i="9" s="1"/>
  <c r="AW273" i="9" s="1"/>
  <c r="AX273" i="9" s="1"/>
  <c r="AY273" i="9" s="1"/>
  <c r="D254" i="9"/>
  <c r="E254" i="9" s="1"/>
  <c r="F254" i="9" s="1"/>
  <c r="G254" i="9" s="1"/>
  <c r="H254" i="9" s="1"/>
  <c r="I254" i="9" s="1"/>
  <c r="J254" i="9" s="1"/>
  <c r="K254" i="9" s="1"/>
  <c r="L254" i="9" s="1"/>
  <c r="M254" i="9" s="1"/>
  <c r="N254" i="9" s="1"/>
  <c r="O254" i="9" s="1"/>
  <c r="P254" i="9" s="1"/>
  <c r="Q254" i="9" s="1"/>
  <c r="R254" i="9" s="1"/>
  <c r="S254" i="9" s="1"/>
  <c r="T254" i="9" s="1"/>
  <c r="U254" i="9" s="1"/>
  <c r="V254" i="9" s="1"/>
  <c r="W254" i="9" s="1"/>
  <c r="X254" i="9" s="1"/>
  <c r="Y254" i="9" s="1"/>
  <c r="Z254" i="9" s="1"/>
  <c r="AA254" i="9" s="1"/>
  <c r="AB254" i="9" s="1"/>
  <c r="AC254" i="9" s="1"/>
  <c r="AD254" i="9" s="1"/>
  <c r="AE254" i="9" s="1"/>
  <c r="AF254" i="9" s="1"/>
  <c r="AG254" i="9" s="1"/>
  <c r="AH254" i="9" s="1"/>
  <c r="AI254" i="9" s="1"/>
  <c r="AJ254" i="9" s="1"/>
  <c r="AK254" i="9" s="1"/>
  <c r="AL254" i="9" s="1"/>
  <c r="AM254" i="9" s="1"/>
  <c r="AN254" i="9" s="1"/>
  <c r="AO254" i="9" s="1"/>
  <c r="AP254" i="9" s="1"/>
  <c r="AQ254" i="9" s="1"/>
  <c r="AR254" i="9" s="1"/>
  <c r="AS254" i="9" s="1"/>
  <c r="AT254" i="9" s="1"/>
  <c r="AU254" i="9" s="1"/>
  <c r="AV254" i="9" s="1"/>
  <c r="AW254" i="9" s="1"/>
  <c r="AX254" i="9" s="1"/>
  <c r="AY254" i="9" s="1"/>
  <c r="D258" i="9"/>
  <c r="D262" i="9"/>
  <c r="E262" i="9" s="1"/>
  <c r="F262" i="9" s="1"/>
  <c r="G262" i="9" s="1"/>
  <c r="H262" i="9" s="1"/>
  <c r="I262" i="9" s="1"/>
  <c r="J262" i="9" s="1"/>
  <c r="K262" i="9" s="1"/>
  <c r="L262" i="9" s="1"/>
  <c r="M262" i="9" s="1"/>
  <c r="N262" i="9" s="1"/>
  <c r="O262" i="9" s="1"/>
  <c r="P262" i="9" s="1"/>
  <c r="Q262" i="9" s="1"/>
  <c r="R262" i="9" s="1"/>
  <c r="S262" i="9" s="1"/>
  <c r="T262" i="9" s="1"/>
  <c r="U262" i="9" s="1"/>
  <c r="V262" i="9" s="1"/>
  <c r="W262" i="9" s="1"/>
  <c r="X262" i="9" s="1"/>
  <c r="Y262" i="9" s="1"/>
  <c r="Z262" i="9" s="1"/>
  <c r="AA262" i="9" s="1"/>
  <c r="AB262" i="9" s="1"/>
  <c r="AC262" i="9" s="1"/>
  <c r="AD262" i="9" s="1"/>
  <c r="AE262" i="9" s="1"/>
  <c r="AF262" i="9" s="1"/>
  <c r="AG262" i="9" s="1"/>
  <c r="AH262" i="9" s="1"/>
  <c r="AI262" i="9" s="1"/>
  <c r="AJ262" i="9" s="1"/>
  <c r="AK262" i="9" s="1"/>
  <c r="AL262" i="9" s="1"/>
  <c r="AM262" i="9" s="1"/>
  <c r="AN262" i="9" s="1"/>
  <c r="AO262" i="9" s="1"/>
  <c r="AP262" i="9" s="1"/>
  <c r="AQ262" i="9" s="1"/>
  <c r="AR262" i="9" s="1"/>
  <c r="AS262" i="9" s="1"/>
  <c r="AT262" i="9" s="1"/>
  <c r="AU262" i="9" s="1"/>
  <c r="AV262" i="9" s="1"/>
  <c r="AW262" i="9" s="1"/>
  <c r="AX262" i="9" s="1"/>
  <c r="AY262" i="9" s="1"/>
  <c r="D266" i="9"/>
  <c r="E266" i="9" s="1"/>
  <c r="F266" i="9" s="1"/>
  <c r="G266" i="9" s="1"/>
  <c r="H266" i="9" s="1"/>
  <c r="I266" i="9" s="1"/>
  <c r="J266" i="9" s="1"/>
  <c r="K266" i="9" s="1"/>
  <c r="L266" i="9" s="1"/>
  <c r="M266" i="9" s="1"/>
  <c r="N266" i="9" s="1"/>
  <c r="O266" i="9" s="1"/>
  <c r="P266" i="9" s="1"/>
  <c r="Q266" i="9" s="1"/>
  <c r="R266" i="9" s="1"/>
  <c r="S266" i="9" s="1"/>
  <c r="T266" i="9" s="1"/>
  <c r="U266" i="9" s="1"/>
  <c r="V266" i="9" s="1"/>
  <c r="W266" i="9" s="1"/>
  <c r="X266" i="9" s="1"/>
  <c r="Y266" i="9" s="1"/>
  <c r="Z266" i="9" s="1"/>
  <c r="AA266" i="9" s="1"/>
  <c r="AB266" i="9" s="1"/>
  <c r="AC266" i="9" s="1"/>
  <c r="AD266" i="9" s="1"/>
  <c r="AE266" i="9" s="1"/>
  <c r="AF266" i="9" s="1"/>
  <c r="AG266" i="9" s="1"/>
  <c r="AH266" i="9" s="1"/>
  <c r="AI266" i="9" s="1"/>
  <c r="AJ266" i="9" s="1"/>
  <c r="AK266" i="9" s="1"/>
  <c r="AL266" i="9" s="1"/>
  <c r="AM266" i="9" s="1"/>
  <c r="AN266" i="9" s="1"/>
  <c r="AO266" i="9" s="1"/>
  <c r="AP266" i="9" s="1"/>
  <c r="AQ266" i="9" s="1"/>
  <c r="AR266" i="9" s="1"/>
  <c r="AS266" i="9" s="1"/>
  <c r="AT266" i="9" s="1"/>
  <c r="AU266" i="9" s="1"/>
  <c r="AV266" i="9" s="1"/>
  <c r="AW266" i="9" s="1"/>
  <c r="AX266" i="9" s="1"/>
  <c r="AY266" i="9" s="1"/>
  <c r="D270" i="9"/>
  <c r="D253" i="9"/>
  <c r="D255" i="9"/>
  <c r="E255" i="9" s="1"/>
  <c r="F255" i="9" s="1"/>
  <c r="G255" i="9" s="1"/>
  <c r="H255" i="9" s="1"/>
  <c r="I255" i="9" s="1"/>
  <c r="J255" i="9" s="1"/>
  <c r="K255" i="9" s="1"/>
  <c r="L255" i="9" s="1"/>
  <c r="M255" i="9" s="1"/>
  <c r="N255" i="9" s="1"/>
  <c r="O255" i="9" s="1"/>
  <c r="P255" i="9" s="1"/>
  <c r="Q255" i="9" s="1"/>
  <c r="R255" i="9" s="1"/>
  <c r="S255" i="9" s="1"/>
  <c r="T255" i="9" s="1"/>
  <c r="U255" i="9" s="1"/>
  <c r="V255" i="9" s="1"/>
  <c r="W255" i="9" s="1"/>
  <c r="X255" i="9" s="1"/>
  <c r="Y255" i="9" s="1"/>
  <c r="Z255" i="9" s="1"/>
  <c r="AA255" i="9" s="1"/>
  <c r="AB255" i="9" s="1"/>
  <c r="AC255" i="9" s="1"/>
  <c r="AD255" i="9" s="1"/>
  <c r="AE255" i="9" s="1"/>
  <c r="AF255" i="9" s="1"/>
  <c r="AG255" i="9" s="1"/>
  <c r="AH255" i="9" s="1"/>
  <c r="AI255" i="9" s="1"/>
  <c r="AJ255" i="9" s="1"/>
  <c r="AK255" i="9" s="1"/>
  <c r="AL255" i="9" s="1"/>
  <c r="AM255" i="9" s="1"/>
  <c r="AN255" i="9" s="1"/>
  <c r="AO255" i="9" s="1"/>
  <c r="AP255" i="9" s="1"/>
  <c r="AQ255" i="9" s="1"/>
  <c r="AR255" i="9" s="1"/>
  <c r="AS255" i="9" s="1"/>
  <c r="AT255" i="9" s="1"/>
  <c r="AU255" i="9" s="1"/>
  <c r="AV255" i="9" s="1"/>
  <c r="AW255" i="9" s="1"/>
  <c r="AX255" i="9" s="1"/>
  <c r="AY255" i="9" s="1"/>
  <c r="D259" i="9"/>
  <c r="E259" i="9" s="1"/>
  <c r="F259" i="9" s="1"/>
  <c r="G259" i="9" s="1"/>
  <c r="H259" i="9" s="1"/>
  <c r="I259" i="9" s="1"/>
  <c r="J259" i="9" s="1"/>
  <c r="K259" i="9" s="1"/>
  <c r="L259" i="9" s="1"/>
  <c r="M259" i="9" s="1"/>
  <c r="N259" i="9" s="1"/>
  <c r="O259" i="9" s="1"/>
  <c r="P259" i="9" s="1"/>
  <c r="Q259" i="9" s="1"/>
  <c r="R259" i="9" s="1"/>
  <c r="S259" i="9" s="1"/>
  <c r="T259" i="9" s="1"/>
  <c r="U259" i="9" s="1"/>
  <c r="V259" i="9" s="1"/>
  <c r="W259" i="9" s="1"/>
  <c r="X259" i="9" s="1"/>
  <c r="Y259" i="9" s="1"/>
  <c r="Z259" i="9" s="1"/>
  <c r="AA259" i="9" s="1"/>
  <c r="AB259" i="9" s="1"/>
  <c r="AC259" i="9" s="1"/>
  <c r="AD259" i="9" s="1"/>
  <c r="AE259" i="9" s="1"/>
  <c r="AF259" i="9" s="1"/>
  <c r="AG259" i="9" s="1"/>
  <c r="AH259" i="9" s="1"/>
  <c r="AI259" i="9" s="1"/>
  <c r="AJ259" i="9" s="1"/>
  <c r="AK259" i="9" s="1"/>
  <c r="AL259" i="9" s="1"/>
  <c r="AM259" i="9" s="1"/>
  <c r="AN259" i="9" s="1"/>
  <c r="AO259" i="9" s="1"/>
  <c r="AP259" i="9" s="1"/>
  <c r="AQ259" i="9" s="1"/>
  <c r="AR259" i="9" s="1"/>
  <c r="AS259" i="9" s="1"/>
  <c r="AT259" i="9" s="1"/>
  <c r="AU259" i="9" s="1"/>
  <c r="AV259" i="9" s="1"/>
  <c r="AW259" i="9" s="1"/>
  <c r="AX259" i="9" s="1"/>
  <c r="AY259" i="9" s="1"/>
  <c r="D263" i="9"/>
  <c r="D267" i="9"/>
  <c r="D271" i="9"/>
  <c r="E271" i="9" s="1"/>
  <c r="F271" i="9" s="1"/>
  <c r="G271" i="9" s="1"/>
  <c r="H271" i="9" s="1"/>
  <c r="I271" i="9" s="1"/>
  <c r="J271" i="9" s="1"/>
  <c r="K271" i="9" s="1"/>
  <c r="L271" i="9" s="1"/>
  <c r="M271" i="9" s="1"/>
  <c r="N271" i="9" s="1"/>
  <c r="O271" i="9" s="1"/>
  <c r="P271" i="9" s="1"/>
  <c r="Q271" i="9" s="1"/>
  <c r="R271" i="9" s="1"/>
  <c r="S271" i="9" s="1"/>
  <c r="T271" i="9" s="1"/>
  <c r="U271" i="9" s="1"/>
  <c r="V271" i="9" s="1"/>
  <c r="W271" i="9" s="1"/>
  <c r="X271" i="9" s="1"/>
  <c r="Y271" i="9" s="1"/>
  <c r="Z271" i="9" s="1"/>
  <c r="AA271" i="9" s="1"/>
  <c r="AB271" i="9" s="1"/>
  <c r="AC271" i="9" s="1"/>
  <c r="AD271" i="9" s="1"/>
  <c r="AE271" i="9" s="1"/>
  <c r="AF271" i="9" s="1"/>
  <c r="AG271" i="9" s="1"/>
  <c r="AH271" i="9" s="1"/>
  <c r="AI271" i="9" s="1"/>
  <c r="AJ271" i="9" s="1"/>
  <c r="AK271" i="9" s="1"/>
  <c r="AL271" i="9" s="1"/>
  <c r="AM271" i="9" s="1"/>
  <c r="AN271" i="9" s="1"/>
  <c r="AO271" i="9" s="1"/>
  <c r="AP271" i="9" s="1"/>
  <c r="AQ271" i="9" s="1"/>
  <c r="AR271" i="9" s="1"/>
  <c r="AS271" i="9" s="1"/>
  <c r="AT271" i="9" s="1"/>
  <c r="AU271" i="9" s="1"/>
  <c r="AV271" i="9" s="1"/>
  <c r="AW271" i="9" s="1"/>
  <c r="AX271" i="9" s="1"/>
  <c r="AY271" i="9" s="1"/>
  <c r="E282" i="9"/>
  <c r="F282" i="9" s="1"/>
  <c r="G282" i="9" s="1"/>
  <c r="H282" i="9" s="1"/>
  <c r="I282" i="9" s="1"/>
  <c r="J282" i="9" s="1"/>
  <c r="K282" i="9" s="1"/>
  <c r="L282" i="9" s="1"/>
  <c r="M282" i="9" s="1"/>
  <c r="N282" i="9" s="1"/>
  <c r="O282" i="9" s="1"/>
  <c r="P282" i="9" s="1"/>
  <c r="Q282" i="9" s="1"/>
  <c r="R282" i="9" s="1"/>
  <c r="S282" i="9" s="1"/>
  <c r="T282" i="9" s="1"/>
  <c r="U282" i="9" s="1"/>
  <c r="V282" i="9" s="1"/>
  <c r="W282" i="9" s="1"/>
  <c r="X282" i="9" s="1"/>
  <c r="Y282" i="9" s="1"/>
  <c r="Z282" i="9" s="1"/>
  <c r="AA282" i="9" s="1"/>
  <c r="AB282" i="9" s="1"/>
  <c r="AC282" i="9" s="1"/>
  <c r="AD282" i="9" s="1"/>
  <c r="AE282" i="9" s="1"/>
  <c r="AF282" i="9" s="1"/>
  <c r="AG282" i="9" s="1"/>
  <c r="AH282" i="9" s="1"/>
  <c r="AI282" i="9" s="1"/>
  <c r="AJ282" i="9" s="1"/>
  <c r="AK282" i="9" s="1"/>
  <c r="AL282" i="9" s="1"/>
  <c r="AM282" i="9" s="1"/>
  <c r="AN282" i="9" s="1"/>
  <c r="AO282" i="9" s="1"/>
  <c r="AP282" i="9" s="1"/>
  <c r="AQ282" i="9" s="1"/>
  <c r="AR282" i="9" s="1"/>
  <c r="AS282" i="9" s="1"/>
  <c r="AT282" i="9" s="1"/>
  <c r="AU282" i="9" s="1"/>
  <c r="AV282" i="9" s="1"/>
  <c r="AW282" i="9" s="1"/>
  <c r="AX282" i="9" s="1"/>
  <c r="AY282" i="9" s="1"/>
  <c r="D136" i="9"/>
  <c r="E136" i="9" s="1"/>
  <c r="F136" i="9" s="1"/>
  <c r="G136" i="9" s="1"/>
  <c r="H136" i="9" s="1"/>
  <c r="I136" i="9" s="1"/>
  <c r="J136" i="9" s="1"/>
  <c r="K136" i="9" s="1"/>
  <c r="L136" i="9" s="1"/>
  <c r="M136" i="9" s="1"/>
  <c r="N136" i="9" s="1"/>
  <c r="O136" i="9" s="1"/>
  <c r="P136" i="9" s="1"/>
  <c r="Q136" i="9" s="1"/>
  <c r="R136" i="9" s="1"/>
  <c r="S136" i="9" s="1"/>
  <c r="T136" i="9" s="1"/>
  <c r="U136" i="9" s="1"/>
  <c r="V136" i="9" s="1"/>
  <c r="W136" i="9" s="1"/>
  <c r="X136" i="9" s="1"/>
  <c r="Y136" i="9" s="1"/>
  <c r="Z136" i="9" s="1"/>
  <c r="AA136" i="9" s="1"/>
  <c r="AB136" i="9" s="1"/>
  <c r="AC136" i="9" s="1"/>
  <c r="AD136" i="9" s="1"/>
  <c r="AE136" i="9" s="1"/>
  <c r="AF136" i="9" s="1"/>
  <c r="AG136" i="9" s="1"/>
  <c r="AH136" i="9" s="1"/>
  <c r="AI136" i="9" s="1"/>
  <c r="AJ136" i="9" s="1"/>
  <c r="AK136" i="9" s="1"/>
  <c r="AL136" i="9" s="1"/>
  <c r="AM136" i="9" s="1"/>
  <c r="AN136" i="9" s="1"/>
  <c r="AO136" i="9" s="1"/>
  <c r="AP136" i="9" s="1"/>
  <c r="AQ136" i="9" s="1"/>
  <c r="AR136" i="9" s="1"/>
  <c r="AS136" i="9" s="1"/>
  <c r="AT136" i="9" s="1"/>
  <c r="AU136" i="9" s="1"/>
  <c r="AV136" i="9" s="1"/>
  <c r="AW136" i="9" s="1"/>
  <c r="AX136" i="9" s="1"/>
  <c r="AY136" i="9" s="1"/>
  <c r="E265" i="9"/>
  <c r="F265" i="9" s="1"/>
  <c r="G265" i="9" s="1"/>
  <c r="H265" i="9" s="1"/>
  <c r="I265" i="9" s="1"/>
  <c r="J265" i="9" s="1"/>
  <c r="K265" i="9" s="1"/>
  <c r="L265" i="9" s="1"/>
  <c r="M265" i="9" s="1"/>
  <c r="N265" i="9" s="1"/>
  <c r="O265" i="9" s="1"/>
  <c r="P265" i="9" s="1"/>
  <c r="Q265" i="9" s="1"/>
  <c r="R265" i="9" s="1"/>
  <c r="S265" i="9" s="1"/>
  <c r="T265" i="9" s="1"/>
  <c r="U265" i="9" s="1"/>
  <c r="V265" i="9" s="1"/>
  <c r="W265" i="9" s="1"/>
  <c r="X265" i="9" s="1"/>
  <c r="Y265" i="9" s="1"/>
  <c r="Z265" i="9" s="1"/>
  <c r="AA265" i="9" s="1"/>
  <c r="AB265" i="9" s="1"/>
  <c r="AC265" i="9" s="1"/>
  <c r="AD265" i="9" s="1"/>
  <c r="AE265" i="9" s="1"/>
  <c r="AF265" i="9" s="1"/>
  <c r="AG265" i="9" s="1"/>
  <c r="AH265" i="9" s="1"/>
  <c r="AI265" i="9" s="1"/>
  <c r="AJ265" i="9" s="1"/>
  <c r="AK265" i="9" s="1"/>
  <c r="AL265" i="9" s="1"/>
  <c r="AM265" i="9" s="1"/>
  <c r="AN265" i="9" s="1"/>
  <c r="AO265" i="9" s="1"/>
  <c r="AP265" i="9" s="1"/>
  <c r="AQ265" i="9" s="1"/>
  <c r="AR265" i="9" s="1"/>
  <c r="AS265" i="9" s="1"/>
  <c r="AT265" i="9" s="1"/>
  <c r="AU265" i="9" s="1"/>
  <c r="AV265" i="9" s="1"/>
  <c r="AW265" i="9" s="1"/>
  <c r="AX265" i="9" s="1"/>
  <c r="AY265" i="9" s="1"/>
  <c r="D290" i="9"/>
  <c r="E290" i="9" s="1"/>
  <c r="F290" i="9" s="1"/>
  <c r="G290" i="9" s="1"/>
  <c r="H290" i="9" s="1"/>
  <c r="I290" i="9" s="1"/>
  <c r="J290" i="9" s="1"/>
  <c r="K290" i="9" s="1"/>
  <c r="L290" i="9" s="1"/>
  <c r="M290" i="9" s="1"/>
  <c r="N290" i="9" s="1"/>
  <c r="O290" i="9" s="1"/>
  <c r="P290" i="9" s="1"/>
  <c r="Q290" i="9" s="1"/>
  <c r="R290" i="9" s="1"/>
  <c r="S290" i="9" s="1"/>
  <c r="T290" i="9" s="1"/>
  <c r="U290" i="9" s="1"/>
  <c r="V290" i="9" s="1"/>
  <c r="W290" i="9" s="1"/>
  <c r="X290" i="9" s="1"/>
  <c r="Y290" i="9" s="1"/>
  <c r="Z290" i="9" s="1"/>
  <c r="AA290" i="9" s="1"/>
  <c r="AB290" i="9" s="1"/>
  <c r="AC290" i="9" s="1"/>
  <c r="AD290" i="9" s="1"/>
  <c r="AE290" i="9" s="1"/>
  <c r="AF290" i="9" s="1"/>
  <c r="AG290" i="9" s="1"/>
  <c r="AH290" i="9" s="1"/>
  <c r="AI290" i="9" s="1"/>
  <c r="AJ290" i="9" s="1"/>
  <c r="AK290" i="9" s="1"/>
  <c r="AL290" i="9" s="1"/>
  <c r="AM290" i="9" s="1"/>
  <c r="AN290" i="9" s="1"/>
  <c r="AO290" i="9" s="1"/>
  <c r="AP290" i="9" s="1"/>
  <c r="AQ290" i="9" s="1"/>
  <c r="AR290" i="9" s="1"/>
  <c r="AS290" i="9" s="1"/>
  <c r="AT290" i="9" s="1"/>
  <c r="AU290" i="9" s="1"/>
  <c r="AV290" i="9" s="1"/>
  <c r="AW290" i="9" s="1"/>
  <c r="AX290" i="9" s="1"/>
  <c r="AY290" i="9" s="1"/>
  <c r="D140" i="9"/>
  <c r="E140" i="9" s="1"/>
  <c r="F140" i="9" s="1"/>
  <c r="G140" i="9" s="1"/>
  <c r="H140" i="9" s="1"/>
  <c r="I140" i="9" s="1"/>
  <c r="J140" i="9" s="1"/>
  <c r="K140" i="9" s="1"/>
  <c r="L140" i="9" s="1"/>
  <c r="M140" i="9" s="1"/>
  <c r="N140" i="9" s="1"/>
  <c r="O140" i="9" s="1"/>
  <c r="P140" i="9" s="1"/>
  <c r="Q140" i="9" s="1"/>
  <c r="R140" i="9" s="1"/>
  <c r="S140" i="9" s="1"/>
  <c r="T140" i="9" s="1"/>
  <c r="U140" i="9" s="1"/>
  <c r="V140" i="9" s="1"/>
  <c r="W140" i="9" s="1"/>
  <c r="X140" i="9" s="1"/>
  <c r="Y140" i="9" s="1"/>
  <c r="Z140" i="9" s="1"/>
  <c r="AA140" i="9" s="1"/>
  <c r="AB140" i="9" s="1"/>
  <c r="AC140" i="9" s="1"/>
  <c r="AD140" i="9" s="1"/>
  <c r="AE140" i="9" s="1"/>
  <c r="AF140" i="9" s="1"/>
  <c r="AG140" i="9" s="1"/>
  <c r="AH140" i="9" s="1"/>
  <c r="AI140" i="9" s="1"/>
  <c r="AJ140" i="9" s="1"/>
  <c r="AK140" i="9" s="1"/>
  <c r="AL140" i="9" s="1"/>
  <c r="AM140" i="9" s="1"/>
  <c r="AN140" i="9" s="1"/>
  <c r="AO140" i="9" s="1"/>
  <c r="AP140" i="9" s="1"/>
  <c r="AQ140" i="9" s="1"/>
  <c r="AR140" i="9" s="1"/>
  <c r="AS140" i="9" s="1"/>
  <c r="AT140" i="9" s="1"/>
  <c r="AU140" i="9" s="1"/>
  <c r="AV140" i="9" s="1"/>
  <c r="AW140" i="9" s="1"/>
  <c r="AX140" i="9" s="1"/>
  <c r="AY140" i="9" s="1"/>
  <c r="E261" i="9"/>
  <c r="F261" i="9" s="1"/>
  <c r="G261" i="9" s="1"/>
  <c r="H261" i="9" s="1"/>
  <c r="I261" i="9" s="1"/>
  <c r="J261" i="9" s="1"/>
  <c r="K261" i="9" s="1"/>
  <c r="L261" i="9" s="1"/>
  <c r="M261" i="9" s="1"/>
  <c r="N261" i="9" s="1"/>
  <c r="O261" i="9" s="1"/>
  <c r="P261" i="9" s="1"/>
  <c r="Q261" i="9" s="1"/>
  <c r="R261" i="9" s="1"/>
  <c r="S261" i="9" s="1"/>
  <c r="T261" i="9" s="1"/>
  <c r="U261" i="9" s="1"/>
  <c r="V261" i="9" s="1"/>
  <c r="W261" i="9" s="1"/>
  <c r="X261" i="9" s="1"/>
  <c r="Y261" i="9" s="1"/>
  <c r="Z261" i="9" s="1"/>
  <c r="AA261" i="9" s="1"/>
  <c r="AB261" i="9" s="1"/>
  <c r="AC261" i="9" s="1"/>
  <c r="AD261" i="9" s="1"/>
  <c r="AE261" i="9" s="1"/>
  <c r="AF261" i="9" s="1"/>
  <c r="AG261" i="9" s="1"/>
  <c r="AH261" i="9" s="1"/>
  <c r="AI261" i="9" s="1"/>
  <c r="AJ261" i="9" s="1"/>
  <c r="AK261" i="9" s="1"/>
  <c r="AL261" i="9" s="1"/>
  <c r="AM261" i="9" s="1"/>
  <c r="AN261" i="9" s="1"/>
  <c r="AO261" i="9" s="1"/>
  <c r="AP261" i="9" s="1"/>
  <c r="AQ261" i="9" s="1"/>
  <c r="AR261" i="9" s="1"/>
  <c r="AS261" i="9" s="1"/>
  <c r="AT261" i="9" s="1"/>
  <c r="AU261" i="9" s="1"/>
  <c r="AV261" i="9" s="1"/>
  <c r="AW261" i="9" s="1"/>
  <c r="AX261" i="9" s="1"/>
  <c r="AY261" i="9" s="1"/>
  <c r="D278" i="9"/>
  <c r="E278" i="9" s="1"/>
  <c r="F278" i="9" s="1"/>
  <c r="G278" i="9" s="1"/>
  <c r="H278" i="9" s="1"/>
  <c r="I278" i="9" s="1"/>
  <c r="J278" i="9" s="1"/>
  <c r="K278" i="9" s="1"/>
  <c r="L278" i="9" s="1"/>
  <c r="M278" i="9" s="1"/>
  <c r="N278" i="9" s="1"/>
  <c r="O278" i="9" s="1"/>
  <c r="P278" i="9" s="1"/>
  <c r="Q278" i="9" s="1"/>
  <c r="R278" i="9" s="1"/>
  <c r="S278" i="9" s="1"/>
  <c r="T278" i="9" s="1"/>
  <c r="U278" i="9" s="1"/>
  <c r="V278" i="9" s="1"/>
  <c r="W278" i="9" s="1"/>
  <c r="X278" i="9" s="1"/>
  <c r="Y278" i="9" s="1"/>
  <c r="Z278" i="9" s="1"/>
  <c r="AA278" i="9" s="1"/>
  <c r="AB278" i="9" s="1"/>
  <c r="AC278" i="9" s="1"/>
  <c r="AD278" i="9" s="1"/>
  <c r="AE278" i="9" s="1"/>
  <c r="AF278" i="9" s="1"/>
  <c r="AG278" i="9" s="1"/>
  <c r="AH278" i="9" s="1"/>
  <c r="AI278" i="9" s="1"/>
  <c r="AJ278" i="9" s="1"/>
  <c r="AK278" i="9" s="1"/>
  <c r="AL278" i="9" s="1"/>
  <c r="AM278" i="9" s="1"/>
  <c r="AN278" i="9" s="1"/>
  <c r="AO278" i="9" s="1"/>
  <c r="AP278" i="9" s="1"/>
  <c r="AQ278" i="9" s="1"/>
  <c r="AR278" i="9" s="1"/>
  <c r="AS278" i="9" s="1"/>
  <c r="AT278" i="9" s="1"/>
  <c r="AU278" i="9" s="1"/>
  <c r="AV278" i="9" s="1"/>
  <c r="AW278" i="9" s="1"/>
  <c r="AX278" i="9" s="1"/>
  <c r="AY278" i="9" s="1"/>
  <c r="D294" i="9"/>
  <c r="E294" i="9" s="1"/>
  <c r="F294" i="9" s="1"/>
  <c r="G294" i="9" s="1"/>
  <c r="H294" i="9" s="1"/>
  <c r="I294" i="9" s="1"/>
  <c r="J294" i="9" s="1"/>
  <c r="K294" i="9" s="1"/>
  <c r="L294" i="9" s="1"/>
  <c r="M294" i="9" s="1"/>
  <c r="N294" i="9" s="1"/>
  <c r="O294" i="9" s="1"/>
  <c r="P294" i="9" s="1"/>
  <c r="Q294" i="9" s="1"/>
  <c r="R294" i="9" s="1"/>
  <c r="S294" i="9" s="1"/>
  <c r="T294" i="9" s="1"/>
  <c r="U294" i="9" s="1"/>
  <c r="V294" i="9" s="1"/>
  <c r="W294" i="9" s="1"/>
  <c r="X294" i="9" s="1"/>
  <c r="Y294" i="9" s="1"/>
  <c r="Z294" i="9" s="1"/>
  <c r="AA294" i="9" s="1"/>
  <c r="AB294" i="9" s="1"/>
  <c r="AC294" i="9" s="1"/>
  <c r="AD294" i="9" s="1"/>
  <c r="AE294" i="9" s="1"/>
  <c r="AF294" i="9" s="1"/>
  <c r="AG294" i="9" s="1"/>
  <c r="AH294" i="9" s="1"/>
  <c r="AI294" i="9" s="1"/>
  <c r="AJ294" i="9" s="1"/>
  <c r="AK294" i="9" s="1"/>
  <c r="AL294" i="9" s="1"/>
  <c r="AM294" i="9" s="1"/>
  <c r="AN294" i="9" s="1"/>
  <c r="AO294" i="9" s="1"/>
  <c r="AP294" i="9" s="1"/>
  <c r="AQ294" i="9" s="1"/>
  <c r="AR294" i="9" s="1"/>
  <c r="AS294" i="9" s="1"/>
  <c r="AT294" i="9" s="1"/>
  <c r="AU294" i="9" s="1"/>
  <c r="AV294" i="9" s="1"/>
  <c r="AW294" i="9" s="1"/>
  <c r="AX294" i="9" s="1"/>
  <c r="AY294" i="9" s="1"/>
  <c r="D128" i="9"/>
  <c r="E128" i="9" s="1"/>
  <c r="F128" i="9" s="1"/>
  <c r="G128" i="9" s="1"/>
  <c r="H128" i="9" s="1"/>
  <c r="I128" i="9" s="1"/>
  <c r="J128" i="9" s="1"/>
  <c r="K128" i="9" s="1"/>
  <c r="L128" i="9" s="1"/>
  <c r="M128" i="9" s="1"/>
  <c r="N128" i="9" s="1"/>
  <c r="O128" i="9" s="1"/>
  <c r="P128" i="9" s="1"/>
  <c r="Q128" i="9" s="1"/>
  <c r="R128" i="9" s="1"/>
  <c r="S128" i="9" s="1"/>
  <c r="T128" i="9" s="1"/>
  <c r="U128" i="9" s="1"/>
  <c r="V128" i="9" s="1"/>
  <c r="W128" i="9" s="1"/>
  <c r="X128" i="9" s="1"/>
  <c r="Y128" i="9" s="1"/>
  <c r="Z128" i="9" s="1"/>
  <c r="AA128" i="9" s="1"/>
  <c r="AB128" i="9" s="1"/>
  <c r="AC128" i="9" s="1"/>
  <c r="AD128" i="9" s="1"/>
  <c r="AE128" i="9" s="1"/>
  <c r="AF128" i="9" s="1"/>
  <c r="AG128" i="9" s="1"/>
  <c r="AH128" i="9" s="1"/>
  <c r="AI128" i="9" s="1"/>
  <c r="AJ128" i="9" s="1"/>
  <c r="AK128" i="9" s="1"/>
  <c r="AL128" i="9" s="1"/>
  <c r="AM128" i="9" s="1"/>
  <c r="AN128" i="9" s="1"/>
  <c r="AO128" i="9" s="1"/>
  <c r="AP128" i="9" s="1"/>
  <c r="AQ128" i="9" s="1"/>
  <c r="AR128" i="9" s="1"/>
  <c r="AS128" i="9" s="1"/>
  <c r="AT128" i="9" s="1"/>
  <c r="AU128" i="9" s="1"/>
  <c r="AV128" i="9" s="1"/>
  <c r="AW128" i="9" s="1"/>
  <c r="AX128" i="9" s="1"/>
  <c r="AY128" i="9" s="1"/>
  <c r="D144" i="9"/>
  <c r="E144" i="9" s="1"/>
  <c r="F144" i="9" s="1"/>
  <c r="G144" i="9" s="1"/>
  <c r="H144" i="9" s="1"/>
  <c r="I144" i="9" s="1"/>
  <c r="J144" i="9" s="1"/>
  <c r="K144" i="9" s="1"/>
  <c r="L144" i="9" s="1"/>
  <c r="M144" i="9" s="1"/>
  <c r="N144" i="9" s="1"/>
  <c r="O144" i="9" s="1"/>
  <c r="P144" i="9" s="1"/>
  <c r="Q144" i="9" s="1"/>
  <c r="R144" i="9" s="1"/>
  <c r="S144" i="9" s="1"/>
  <c r="T144" i="9" s="1"/>
  <c r="U144" i="9" s="1"/>
  <c r="V144" i="9" s="1"/>
  <c r="W144" i="9" s="1"/>
  <c r="X144" i="9" s="1"/>
  <c r="Y144" i="9" s="1"/>
  <c r="Z144" i="9" s="1"/>
  <c r="AA144" i="9" s="1"/>
  <c r="AB144" i="9" s="1"/>
  <c r="AC144" i="9" s="1"/>
  <c r="AD144" i="9" s="1"/>
  <c r="AE144" i="9" s="1"/>
  <c r="AF144" i="9" s="1"/>
  <c r="AG144" i="9" s="1"/>
  <c r="AH144" i="9" s="1"/>
  <c r="AI144" i="9" s="1"/>
  <c r="AJ144" i="9" s="1"/>
  <c r="AK144" i="9" s="1"/>
  <c r="AL144" i="9" s="1"/>
  <c r="AM144" i="9" s="1"/>
  <c r="AN144" i="9" s="1"/>
  <c r="AO144" i="9" s="1"/>
  <c r="AP144" i="9" s="1"/>
  <c r="AQ144" i="9" s="1"/>
  <c r="AR144" i="9" s="1"/>
  <c r="AS144" i="9" s="1"/>
  <c r="AT144" i="9" s="1"/>
  <c r="AU144" i="9" s="1"/>
  <c r="AV144" i="9" s="1"/>
  <c r="AW144" i="9" s="1"/>
  <c r="AX144" i="9" s="1"/>
  <c r="AY144" i="9" s="1"/>
  <c r="D247" i="9"/>
  <c r="E247" i="9" s="1"/>
  <c r="F247" i="9" s="1"/>
  <c r="G247" i="9" s="1"/>
  <c r="H247" i="9" s="1"/>
  <c r="I247" i="9" s="1"/>
  <c r="J247" i="9" s="1"/>
  <c r="K247" i="9" s="1"/>
  <c r="L247" i="9" s="1"/>
  <c r="M247" i="9" s="1"/>
  <c r="N247" i="9" s="1"/>
  <c r="O247" i="9" s="1"/>
  <c r="P247" i="9" s="1"/>
  <c r="Q247" i="9" s="1"/>
  <c r="R247" i="9" s="1"/>
  <c r="S247" i="9" s="1"/>
  <c r="T247" i="9" s="1"/>
  <c r="U247" i="9" s="1"/>
  <c r="V247" i="9" s="1"/>
  <c r="W247" i="9" s="1"/>
  <c r="X247" i="9" s="1"/>
  <c r="Y247" i="9" s="1"/>
  <c r="Z247" i="9" s="1"/>
  <c r="AA247" i="9" s="1"/>
  <c r="AB247" i="9" s="1"/>
  <c r="AC247" i="9" s="1"/>
  <c r="AD247" i="9" s="1"/>
  <c r="AE247" i="9" s="1"/>
  <c r="AF247" i="9" s="1"/>
  <c r="AG247" i="9" s="1"/>
  <c r="AH247" i="9" s="1"/>
  <c r="AI247" i="9" s="1"/>
  <c r="AJ247" i="9" s="1"/>
  <c r="AK247" i="9" s="1"/>
  <c r="AL247" i="9" s="1"/>
  <c r="AM247" i="9" s="1"/>
  <c r="AN247" i="9" s="1"/>
  <c r="AO247" i="9" s="1"/>
  <c r="AP247" i="9" s="1"/>
  <c r="AQ247" i="9" s="1"/>
  <c r="AR247" i="9" s="1"/>
  <c r="AS247" i="9" s="1"/>
  <c r="AT247" i="9" s="1"/>
  <c r="AU247" i="9" s="1"/>
  <c r="AV247" i="9" s="1"/>
  <c r="AW247" i="9" s="1"/>
  <c r="AX247" i="9" s="1"/>
  <c r="AY247" i="9" s="1"/>
  <c r="D296" i="9"/>
  <c r="E296" i="9" s="1"/>
  <c r="F296" i="9" s="1"/>
  <c r="G296" i="9" s="1"/>
  <c r="H296" i="9" s="1"/>
  <c r="I296" i="9" s="1"/>
  <c r="J296" i="9" s="1"/>
  <c r="K296" i="9" s="1"/>
  <c r="L296" i="9" s="1"/>
  <c r="M296" i="9" s="1"/>
  <c r="N296" i="9" s="1"/>
  <c r="O296" i="9" s="1"/>
  <c r="P296" i="9" s="1"/>
  <c r="Q296" i="9" s="1"/>
  <c r="R296" i="9" s="1"/>
  <c r="S296" i="9" s="1"/>
  <c r="T296" i="9" s="1"/>
  <c r="U296" i="9" s="1"/>
  <c r="V296" i="9" s="1"/>
  <c r="W296" i="9" s="1"/>
  <c r="X296" i="9" s="1"/>
  <c r="Y296" i="9" s="1"/>
  <c r="Z296" i="9" s="1"/>
  <c r="AA296" i="9" s="1"/>
  <c r="AB296" i="9" s="1"/>
  <c r="AC296" i="9" s="1"/>
  <c r="AD296" i="9" s="1"/>
  <c r="AE296" i="9" s="1"/>
  <c r="AF296" i="9" s="1"/>
  <c r="AG296" i="9" s="1"/>
  <c r="AH296" i="9" s="1"/>
  <c r="AI296" i="9" s="1"/>
  <c r="AJ296" i="9" s="1"/>
  <c r="AK296" i="9" s="1"/>
  <c r="AL296" i="9" s="1"/>
  <c r="AM296" i="9" s="1"/>
  <c r="AN296" i="9" s="1"/>
  <c r="AO296" i="9" s="1"/>
  <c r="AP296" i="9" s="1"/>
  <c r="AQ296" i="9" s="1"/>
  <c r="AR296" i="9" s="1"/>
  <c r="AS296" i="9" s="1"/>
  <c r="AT296" i="9" s="1"/>
  <c r="AU296" i="9" s="1"/>
  <c r="AV296" i="9" s="1"/>
  <c r="AW296" i="9" s="1"/>
  <c r="AX296" i="9" s="1"/>
  <c r="AY296" i="9" s="1"/>
  <c r="D292" i="9"/>
  <c r="E292" i="9" s="1"/>
  <c r="F292" i="9" s="1"/>
  <c r="G292" i="9" s="1"/>
  <c r="H292" i="9" s="1"/>
  <c r="I292" i="9" s="1"/>
  <c r="J292" i="9" s="1"/>
  <c r="K292" i="9" s="1"/>
  <c r="L292" i="9" s="1"/>
  <c r="M292" i="9" s="1"/>
  <c r="N292" i="9" s="1"/>
  <c r="O292" i="9" s="1"/>
  <c r="P292" i="9" s="1"/>
  <c r="Q292" i="9" s="1"/>
  <c r="R292" i="9" s="1"/>
  <c r="S292" i="9" s="1"/>
  <c r="T292" i="9" s="1"/>
  <c r="U292" i="9" s="1"/>
  <c r="V292" i="9" s="1"/>
  <c r="W292" i="9" s="1"/>
  <c r="X292" i="9" s="1"/>
  <c r="Y292" i="9" s="1"/>
  <c r="Z292" i="9" s="1"/>
  <c r="AA292" i="9" s="1"/>
  <c r="AB292" i="9" s="1"/>
  <c r="AC292" i="9" s="1"/>
  <c r="AD292" i="9" s="1"/>
  <c r="AE292" i="9" s="1"/>
  <c r="AF292" i="9" s="1"/>
  <c r="AG292" i="9" s="1"/>
  <c r="AH292" i="9" s="1"/>
  <c r="AI292" i="9" s="1"/>
  <c r="AJ292" i="9" s="1"/>
  <c r="AK292" i="9" s="1"/>
  <c r="AL292" i="9" s="1"/>
  <c r="AM292" i="9" s="1"/>
  <c r="AN292" i="9" s="1"/>
  <c r="AO292" i="9" s="1"/>
  <c r="AP292" i="9" s="1"/>
  <c r="AQ292" i="9" s="1"/>
  <c r="AR292" i="9" s="1"/>
  <c r="AS292" i="9" s="1"/>
  <c r="AT292" i="9" s="1"/>
  <c r="AU292" i="9" s="1"/>
  <c r="AV292" i="9" s="1"/>
  <c r="AW292" i="9" s="1"/>
  <c r="AX292" i="9" s="1"/>
  <c r="AY292" i="9" s="1"/>
  <c r="D288" i="9"/>
  <c r="E288" i="9" s="1"/>
  <c r="F288" i="9" s="1"/>
  <c r="G288" i="9" s="1"/>
  <c r="H288" i="9" s="1"/>
  <c r="I288" i="9" s="1"/>
  <c r="J288" i="9" s="1"/>
  <c r="K288" i="9" s="1"/>
  <c r="L288" i="9" s="1"/>
  <c r="M288" i="9" s="1"/>
  <c r="N288" i="9" s="1"/>
  <c r="O288" i="9" s="1"/>
  <c r="P288" i="9" s="1"/>
  <c r="Q288" i="9" s="1"/>
  <c r="R288" i="9" s="1"/>
  <c r="S288" i="9" s="1"/>
  <c r="T288" i="9" s="1"/>
  <c r="U288" i="9" s="1"/>
  <c r="V288" i="9" s="1"/>
  <c r="W288" i="9" s="1"/>
  <c r="X288" i="9" s="1"/>
  <c r="Y288" i="9" s="1"/>
  <c r="Z288" i="9" s="1"/>
  <c r="AA288" i="9" s="1"/>
  <c r="AB288" i="9" s="1"/>
  <c r="AC288" i="9" s="1"/>
  <c r="AD288" i="9" s="1"/>
  <c r="AE288" i="9" s="1"/>
  <c r="AF288" i="9" s="1"/>
  <c r="AG288" i="9" s="1"/>
  <c r="AH288" i="9" s="1"/>
  <c r="AI288" i="9" s="1"/>
  <c r="AJ288" i="9" s="1"/>
  <c r="AK288" i="9" s="1"/>
  <c r="AL288" i="9" s="1"/>
  <c r="AM288" i="9" s="1"/>
  <c r="AN288" i="9" s="1"/>
  <c r="AO288" i="9" s="1"/>
  <c r="AP288" i="9" s="1"/>
  <c r="AQ288" i="9" s="1"/>
  <c r="AR288" i="9" s="1"/>
  <c r="AS288" i="9" s="1"/>
  <c r="AT288" i="9" s="1"/>
  <c r="AU288" i="9" s="1"/>
  <c r="AV288" i="9" s="1"/>
  <c r="AW288" i="9" s="1"/>
  <c r="AX288" i="9" s="1"/>
  <c r="AY288" i="9" s="1"/>
  <c r="D284" i="9"/>
  <c r="E284" i="9" s="1"/>
  <c r="F284" i="9" s="1"/>
  <c r="G284" i="9" s="1"/>
  <c r="H284" i="9" s="1"/>
  <c r="I284" i="9" s="1"/>
  <c r="J284" i="9" s="1"/>
  <c r="K284" i="9" s="1"/>
  <c r="L284" i="9" s="1"/>
  <c r="M284" i="9" s="1"/>
  <c r="N284" i="9" s="1"/>
  <c r="O284" i="9" s="1"/>
  <c r="P284" i="9" s="1"/>
  <c r="Q284" i="9" s="1"/>
  <c r="R284" i="9" s="1"/>
  <c r="S284" i="9" s="1"/>
  <c r="T284" i="9" s="1"/>
  <c r="U284" i="9" s="1"/>
  <c r="V284" i="9" s="1"/>
  <c r="W284" i="9" s="1"/>
  <c r="X284" i="9" s="1"/>
  <c r="Y284" i="9" s="1"/>
  <c r="Z284" i="9" s="1"/>
  <c r="AA284" i="9" s="1"/>
  <c r="AB284" i="9" s="1"/>
  <c r="AC284" i="9" s="1"/>
  <c r="AD284" i="9" s="1"/>
  <c r="AE284" i="9" s="1"/>
  <c r="AF284" i="9" s="1"/>
  <c r="AG284" i="9" s="1"/>
  <c r="AH284" i="9" s="1"/>
  <c r="AI284" i="9" s="1"/>
  <c r="AJ284" i="9" s="1"/>
  <c r="AK284" i="9" s="1"/>
  <c r="AL284" i="9" s="1"/>
  <c r="AM284" i="9" s="1"/>
  <c r="AN284" i="9" s="1"/>
  <c r="AO284" i="9" s="1"/>
  <c r="AP284" i="9" s="1"/>
  <c r="AQ284" i="9" s="1"/>
  <c r="AR284" i="9" s="1"/>
  <c r="AS284" i="9" s="1"/>
  <c r="AT284" i="9" s="1"/>
  <c r="AU284" i="9" s="1"/>
  <c r="AV284" i="9" s="1"/>
  <c r="AW284" i="9" s="1"/>
  <c r="AX284" i="9" s="1"/>
  <c r="AY284" i="9" s="1"/>
  <c r="D280" i="9"/>
  <c r="E280" i="9" s="1"/>
  <c r="F280" i="9" s="1"/>
  <c r="G280" i="9" s="1"/>
  <c r="H280" i="9" s="1"/>
  <c r="I280" i="9" s="1"/>
  <c r="J280" i="9" s="1"/>
  <c r="K280" i="9" s="1"/>
  <c r="L280" i="9" s="1"/>
  <c r="M280" i="9" s="1"/>
  <c r="N280" i="9" s="1"/>
  <c r="O280" i="9" s="1"/>
  <c r="P280" i="9" s="1"/>
  <c r="Q280" i="9" s="1"/>
  <c r="R280" i="9" s="1"/>
  <c r="S280" i="9" s="1"/>
  <c r="T280" i="9" s="1"/>
  <c r="U280" i="9" s="1"/>
  <c r="V280" i="9" s="1"/>
  <c r="W280" i="9" s="1"/>
  <c r="X280" i="9" s="1"/>
  <c r="Y280" i="9" s="1"/>
  <c r="Z280" i="9" s="1"/>
  <c r="AA280" i="9" s="1"/>
  <c r="AB280" i="9" s="1"/>
  <c r="AC280" i="9" s="1"/>
  <c r="AD280" i="9" s="1"/>
  <c r="AE280" i="9" s="1"/>
  <c r="AF280" i="9" s="1"/>
  <c r="AG280" i="9" s="1"/>
  <c r="AH280" i="9" s="1"/>
  <c r="AI280" i="9" s="1"/>
  <c r="AJ280" i="9" s="1"/>
  <c r="AK280" i="9" s="1"/>
  <c r="AL280" i="9" s="1"/>
  <c r="AM280" i="9" s="1"/>
  <c r="AN280" i="9" s="1"/>
  <c r="AO280" i="9" s="1"/>
  <c r="AP280" i="9" s="1"/>
  <c r="AQ280" i="9" s="1"/>
  <c r="AR280" i="9" s="1"/>
  <c r="AS280" i="9" s="1"/>
  <c r="AT280" i="9" s="1"/>
  <c r="AU280" i="9" s="1"/>
  <c r="AV280" i="9" s="1"/>
  <c r="AW280" i="9" s="1"/>
  <c r="AX280" i="9" s="1"/>
  <c r="AY280" i="9" s="1"/>
  <c r="D276" i="9"/>
  <c r="E276" i="9" s="1"/>
  <c r="F276" i="9" s="1"/>
  <c r="G276" i="9" s="1"/>
  <c r="H276" i="9" s="1"/>
  <c r="I276" i="9" s="1"/>
  <c r="J276" i="9" s="1"/>
  <c r="K276" i="9" s="1"/>
  <c r="L276" i="9" s="1"/>
  <c r="M276" i="9" s="1"/>
  <c r="N276" i="9" s="1"/>
  <c r="O276" i="9" s="1"/>
  <c r="P276" i="9" s="1"/>
  <c r="Q276" i="9" s="1"/>
  <c r="R276" i="9" s="1"/>
  <c r="S276" i="9" s="1"/>
  <c r="T276" i="9" s="1"/>
  <c r="U276" i="9" s="1"/>
  <c r="V276" i="9" s="1"/>
  <c r="W276" i="9" s="1"/>
  <c r="X276" i="9" s="1"/>
  <c r="Y276" i="9" s="1"/>
  <c r="Z276" i="9" s="1"/>
  <c r="AA276" i="9" s="1"/>
  <c r="AB276" i="9" s="1"/>
  <c r="AC276" i="9" s="1"/>
  <c r="AD276" i="9" s="1"/>
  <c r="AE276" i="9" s="1"/>
  <c r="AF276" i="9" s="1"/>
  <c r="AG276" i="9" s="1"/>
  <c r="AH276" i="9" s="1"/>
  <c r="AI276" i="9" s="1"/>
  <c r="AJ276" i="9" s="1"/>
  <c r="AK276" i="9" s="1"/>
  <c r="AL276" i="9" s="1"/>
  <c r="AM276" i="9" s="1"/>
  <c r="AN276" i="9" s="1"/>
  <c r="AO276" i="9" s="1"/>
  <c r="AP276" i="9" s="1"/>
  <c r="AQ276" i="9" s="1"/>
  <c r="AR276" i="9" s="1"/>
  <c r="AS276" i="9" s="1"/>
  <c r="AT276" i="9" s="1"/>
  <c r="AU276" i="9" s="1"/>
  <c r="AV276" i="9" s="1"/>
  <c r="AW276" i="9" s="1"/>
  <c r="AX276" i="9" s="1"/>
  <c r="AY276" i="9" s="1"/>
  <c r="E263" i="9"/>
  <c r="F263" i="9" s="1"/>
  <c r="G263" i="9" s="1"/>
  <c r="H263" i="9" s="1"/>
  <c r="I263" i="9" s="1"/>
  <c r="J263" i="9" s="1"/>
  <c r="K263" i="9" s="1"/>
  <c r="L263" i="9" s="1"/>
  <c r="M263" i="9" s="1"/>
  <c r="N263" i="9" s="1"/>
  <c r="O263" i="9" s="1"/>
  <c r="P263" i="9" s="1"/>
  <c r="Q263" i="9" s="1"/>
  <c r="R263" i="9" s="1"/>
  <c r="S263" i="9" s="1"/>
  <c r="T263" i="9" s="1"/>
  <c r="U263" i="9" s="1"/>
  <c r="V263" i="9" s="1"/>
  <c r="W263" i="9" s="1"/>
  <c r="X263" i="9" s="1"/>
  <c r="Y263" i="9" s="1"/>
  <c r="Z263" i="9" s="1"/>
  <c r="AA263" i="9" s="1"/>
  <c r="AB263" i="9" s="1"/>
  <c r="AC263" i="9" s="1"/>
  <c r="AD263" i="9" s="1"/>
  <c r="AE263" i="9" s="1"/>
  <c r="AF263" i="9" s="1"/>
  <c r="AG263" i="9" s="1"/>
  <c r="AH263" i="9" s="1"/>
  <c r="AI263" i="9" s="1"/>
  <c r="AJ263" i="9" s="1"/>
  <c r="AK263" i="9" s="1"/>
  <c r="AL263" i="9" s="1"/>
  <c r="AM263" i="9" s="1"/>
  <c r="AN263" i="9" s="1"/>
  <c r="AO263" i="9" s="1"/>
  <c r="AP263" i="9" s="1"/>
  <c r="AQ263" i="9" s="1"/>
  <c r="AR263" i="9" s="1"/>
  <c r="AS263" i="9" s="1"/>
  <c r="AT263" i="9" s="1"/>
  <c r="AU263" i="9" s="1"/>
  <c r="AV263" i="9" s="1"/>
  <c r="AW263" i="9" s="1"/>
  <c r="AX263" i="9" s="1"/>
  <c r="AY263" i="9" s="1"/>
  <c r="E267" i="9"/>
  <c r="F267" i="9" s="1"/>
  <c r="G267" i="9" s="1"/>
  <c r="H267" i="9" s="1"/>
  <c r="I267" i="9" s="1"/>
  <c r="J267" i="9" s="1"/>
  <c r="K267" i="9" s="1"/>
  <c r="L267" i="9" s="1"/>
  <c r="M267" i="9" s="1"/>
  <c r="N267" i="9" s="1"/>
  <c r="O267" i="9" s="1"/>
  <c r="P267" i="9" s="1"/>
  <c r="Q267" i="9" s="1"/>
  <c r="R267" i="9" s="1"/>
  <c r="S267" i="9" s="1"/>
  <c r="T267" i="9" s="1"/>
  <c r="U267" i="9" s="1"/>
  <c r="V267" i="9" s="1"/>
  <c r="W267" i="9" s="1"/>
  <c r="X267" i="9" s="1"/>
  <c r="Y267" i="9" s="1"/>
  <c r="Z267" i="9" s="1"/>
  <c r="AA267" i="9" s="1"/>
  <c r="AB267" i="9" s="1"/>
  <c r="AC267" i="9" s="1"/>
  <c r="AD267" i="9" s="1"/>
  <c r="AE267" i="9" s="1"/>
  <c r="AF267" i="9" s="1"/>
  <c r="AG267" i="9" s="1"/>
  <c r="AH267" i="9" s="1"/>
  <c r="AI267" i="9" s="1"/>
  <c r="AJ267" i="9" s="1"/>
  <c r="AK267" i="9" s="1"/>
  <c r="AL267" i="9" s="1"/>
  <c r="AM267" i="9" s="1"/>
  <c r="AN267" i="9" s="1"/>
  <c r="AO267" i="9" s="1"/>
  <c r="AP267" i="9" s="1"/>
  <c r="AQ267" i="9" s="1"/>
  <c r="AR267" i="9" s="1"/>
  <c r="AS267" i="9" s="1"/>
  <c r="AT267" i="9" s="1"/>
  <c r="AU267" i="9" s="1"/>
  <c r="AV267" i="9" s="1"/>
  <c r="AW267" i="9" s="1"/>
  <c r="AX267" i="9" s="1"/>
  <c r="AY267" i="9" s="1"/>
  <c r="D146" i="9"/>
  <c r="E146" i="9" s="1"/>
  <c r="F146" i="9" s="1"/>
  <c r="G146" i="9" s="1"/>
  <c r="H146" i="9" s="1"/>
  <c r="I146" i="9" s="1"/>
  <c r="J146" i="9" s="1"/>
  <c r="K146" i="9" s="1"/>
  <c r="L146" i="9" s="1"/>
  <c r="M146" i="9" s="1"/>
  <c r="N146" i="9" s="1"/>
  <c r="O146" i="9" s="1"/>
  <c r="P146" i="9" s="1"/>
  <c r="Q146" i="9" s="1"/>
  <c r="R146" i="9" s="1"/>
  <c r="S146" i="9" s="1"/>
  <c r="T146" i="9" s="1"/>
  <c r="U146" i="9" s="1"/>
  <c r="V146" i="9" s="1"/>
  <c r="W146" i="9" s="1"/>
  <c r="X146" i="9" s="1"/>
  <c r="Y146" i="9" s="1"/>
  <c r="Z146" i="9" s="1"/>
  <c r="AA146" i="9" s="1"/>
  <c r="AB146" i="9" s="1"/>
  <c r="AC146" i="9" s="1"/>
  <c r="AD146" i="9" s="1"/>
  <c r="AE146" i="9" s="1"/>
  <c r="AF146" i="9" s="1"/>
  <c r="AG146" i="9" s="1"/>
  <c r="AH146" i="9" s="1"/>
  <c r="AI146" i="9" s="1"/>
  <c r="AJ146" i="9" s="1"/>
  <c r="AK146" i="9" s="1"/>
  <c r="AL146" i="9" s="1"/>
  <c r="AM146" i="9" s="1"/>
  <c r="AN146" i="9" s="1"/>
  <c r="AO146" i="9" s="1"/>
  <c r="AP146" i="9" s="1"/>
  <c r="AQ146" i="9" s="1"/>
  <c r="AR146" i="9" s="1"/>
  <c r="AS146" i="9" s="1"/>
  <c r="AT146" i="9" s="1"/>
  <c r="AU146" i="9" s="1"/>
  <c r="AV146" i="9" s="1"/>
  <c r="AW146" i="9" s="1"/>
  <c r="AX146" i="9" s="1"/>
  <c r="AY146" i="9" s="1"/>
  <c r="D142" i="9"/>
  <c r="E142" i="9" s="1"/>
  <c r="F142" i="9" s="1"/>
  <c r="G142" i="9" s="1"/>
  <c r="H142" i="9" s="1"/>
  <c r="I142" i="9" s="1"/>
  <c r="J142" i="9" s="1"/>
  <c r="K142" i="9" s="1"/>
  <c r="L142" i="9" s="1"/>
  <c r="M142" i="9" s="1"/>
  <c r="N142" i="9" s="1"/>
  <c r="O142" i="9" s="1"/>
  <c r="P142" i="9" s="1"/>
  <c r="Q142" i="9" s="1"/>
  <c r="R142" i="9" s="1"/>
  <c r="S142" i="9" s="1"/>
  <c r="T142" i="9" s="1"/>
  <c r="U142" i="9" s="1"/>
  <c r="V142" i="9" s="1"/>
  <c r="W142" i="9" s="1"/>
  <c r="X142" i="9" s="1"/>
  <c r="Y142" i="9" s="1"/>
  <c r="Z142" i="9" s="1"/>
  <c r="AA142" i="9" s="1"/>
  <c r="AB142" i="9" s="1"/>
  <c r="AC142" i="9" s="1"/>
  <c r="AD142" i="9" s="1"/>
  <c r="AE142" i="9" s="1"/>
  <c r="AF142" i="9" s="1"/>
  <c r="AG142" i="9" s="1"/>
  <c r="AH142" i="9" s="1"/>
  <c r="AI142" i="9" s="1"/>
  <c r="AJ142" i="9" s="1"/>
  <c r="AK142" i="9" s="1"/>
  <c r="AL142" i="9" s="1"/>
  <c r="AM142" i="9" s="1"/>
  <c r="AN142" i="9" s="1"/>
  <c r="AO142" i="9" s="1"/>
  <c r="AP142" i="9" s="1"/>
  <c r="AQ142" i="9" s="1"/>
  <c r="AR142" i="9" s="1"/>
  <c r="AS142" i="9" s="1"/>
  <c r="AT142" i="9" s="1"/>
  <c r="AU142" i="9" s="1"/>
  <c r="AV142" i="9" s="1"/>
  <c r="AW142" i="9" s="1"/>
  <c r="AX142" i="9" s="1"/>
  <c r="AY142" i="9" s="1"/>
  <c r="D138" i="9"/>
  <c r="E138" i="9" s="1"/>
  <c r="F138" i="9" s="1"/>
  <c r="G138" i="9" s="1"/>
  <c r="H138" i="9" s="1"/>
  <c r="I138" i="9" s="1"/>
  <c r="J138" i="9" s="1"/>
  <c r="K138" i="9" s="1"/>
  <c r="L138" i="9" s="1"/>
  <c r="M138" i="9" s="1"/>
  <c r="N138" i="9" s="1"/>
  <c r="O138" i="9" s="1"/>
  <c r="P138" i="9" s="1"/>
  <c r="Q138" i="9" s="1"/>
  <c r="R138" i="9" s="1"/>
  <c r="S138" i="9" s="1"/>
  <c r="T138" i="9" s="1"/>
  <c r="U138" i="9" s="1"/>
  <c r="V138" i="9" s="1"/>
  <c r="W138" i="9" s="1"/>
  <c r="X138" i="9" s="1"/>
  <c r="Y138" i="9" s="1"/>
  <c r="Z138" i="9" s="1"/>
  <c r="AA138" i="9" s="1"/>
  <c r="AB138" i="9" s="1"/>
  <c r="AC138" i="9" s="1"/>
  <c r="AD138" i="9" s="1"/>
  <c r="AE138" i="9" s="1"/>
  <c r="AF138" i="9" s="1"/>
  <c r="AG138" i="9" s="1"/>
  <c r="AH138" i="9" s="1"/>
  <c r="AI138" i="9" s="1"/>
  <c r="AJ138" i="9" s="1"/>
  <c r="AK138" i="9" s="1"/>
  <c r="AL138" i="9" s="1"/>
  <c r="AM138" i="9" s="1"/>
  <c r="AN138" i="9" s="1"/>
  <c r="AO138" i="9" s="1"/>
  <c r="AP138" i="9" s="1"/>
  <c r="AQ138" i="9" s="1"/>
  <c r="AR138" i="9" s="1"/>
  <c r="AS138" i="9" s="1"/>
  <c r="AT138" i="9" s="1"/>
  <c r="AU138" i="9" s="1"/>
  <c r="AV138" i="9" s="1"/>
  <c r="AW138" i="9" s="1"/>
  <c r="AX138" i="9" s="1"/>
  <c r="AY138" i="9" s="1"/>
  <c r="D134" i="9"/>
  <c r="E134" i="9" s="1"/>
  <c r="F134" i="9" s="1"/>
  <c r="G134" i="9" s="1"/>
  <c r="H134" i="9" s="1"/>
  <c r="I134" i="9" s="1"/>
  <c r="J134" i="9" s="1"/>
  <c r="K134" i="9" s="1"/>
  <c r="L134" i="9" s="1"/>
  <c r="M134" i="9" s="1"/>
  <c r="N134" i="9" s="1"/>
  <c r="O134" i="9" s="1"/>
  <c r="P134" i="9" s="1"/>
  <c r="Q134" i="9" s="1"/>
  <c r="R134" i="9" s="1"/>
  <c r="S134" i="9" s="1"/>
  <c r="T134" i="9" s="1"/>
  <c r="U134" i="9" s="1"/>
  <c r="V134" i="9" s="1"/>
  <c r="W134" i="9" s="1"/>
  <c r="X134" i="9" s="1"/>
  <c r="Y134" i="9" s="1"/>
  <c r="Z134" i="9" s="1"/>
  <c r="AA134" i="9" s="1"/>
  <c r="AB134" i="9" s="1"/>
  <c r="AC134" i="9" s="1"/>
  <c r="AD134" i="9" s="1"/>
  <c r="AE134" i="9" s="1"/>
  <c r="AF134" i="9" s="1"/>
  <c r="AG134" i="9" s="1"/>
  <c r="AH134" i="9" s="1"/>
  <c r="AI134" i="9" s="1"/>
  <c r="AJ134" i="9" s="1"/>
  <c r="AK134" i="9" s="1"/>
  <c r="AL134" i="9" s="1"/>
  <c r="AM134" i="9" s="1"/>
  <c r="AN134" i="9" s="1"/>
  <c r="AO134" i="9" s="1"/>
  <c r="AP134" i="9" s="1"/>
  <c r="AQ134" i="9" s="1"/>
  <c r="AR134" i="9" s="1"/>
  <c r="AS134" i="9" s="1"/>
  <c r="AT134" i="9" s="1"/>
  <c r="AU134" i="9" s="1"/>
  <c r="AV134" i="9" s="1"/>
  <c r="AW134" i="9" s="1"/>
  <c r="AX134" i="9" s="1"/>
  <c r="AY134" i="9" s="1"/>
  <c r="D130" i="9"/>
  <c r="E130" i="9" s="1"/>
  <c r="F130" i="9" s="1"/>
  <c r="G130" i="9" s="1"/>
  <c r="H130" i="9" s="1"/>
  <c r="I130" i="9" s="1"/>
  <c r="J130" i="9" s="1"/>
  <c r="K130" i="9" s="1"/>
  <c r="L130" i="9" s="1"/>
  <c r="M130" i="9" s="1"/>
  <c r="N130" i="9" s="1"/>
  <c r="O130" i="9" s="1"/>
  <c r="P130" i="9" s="1"/>
  <c r="Q130" i="9" s="1"/>
  <c r="R130" i="9" s="1"/>
  <c r="S130" i="9" s="1"/>
  <c r="T130" i="9" s="1"/>
  <c r="U130" i="9" s="1"/>
  <c r="V130" i="9" s="1"/>
  <c r="W130" i="9" s="1"/>
  <c r="X130" i="9" s="1"/>
  <c r="Y130" i="9" s="1"/>
  <c r="Z130" i="9" s="1"/>
  <c r="AA130" i="9" s="1"/>
  <c r="AB130" i="9" s="1"/>
  <c r="AC130" i="9" s="1"/>
  <c r="AD130" i="9" s="1"/>
  <c r="AE130" i="9" s="1"/>
  <c r="AF130" i="9" s="1"/>
  <c r="AG130" i="9" s="1"/>
  <c r="AH130" i="9" s="1"/>
  <c r="AI130" i="9" s="1"/>
  <c r="AJ130" i="9" s="1"/>
  <c r="AK130" i="9" s="1"/>
  <c r="AL130" i="9" s="1"/>
  <c r="AM130" i="9" s="1"/>
  <c r="AN130" i="9" s="1"/>
  <c r="AO130" i="9" s="1"/>
  <c r="AP130" i="9" s="1"/>
  <c r="AQ130" i="9" s="1"/>
  <c r="AR130" i="9" s="1"/>
  <c r="AS130" i="9" s="1"/>
  <c r="AT130" i="9" s="1"/>
  <c r="AU130" i="9" s="1"/>
  <c r="AV130" i="9" s="1"/>
  <c r="AW130" i="9" s="1"/>
  <c r="AX130" i="9" s="1"/>
  <c r="AY130" i="9" s="1"/>
  <c r="D295" i="9"/>
  <c r="E295" i="9" s="1"/>
  <c r="F295" i="9" s="1"/>
  <c r="G295" i="9" s="1"/>
  <c r="H295" i="9" s="1"/>
  <c r="I295" i="9" s="1"/>
  <c r="J295" i="9" s="1"/>
  <c r="K295" i="9" s="1"/>
  <c r="L295" i="9" s="1"/>
  <c r="M295" i="9" s="1"/>
  <c r="N295" i="9" s="1"/>
  <c r="O295" i="9" s="1"/>
  <c r="P295" i="9" s="1"/>
  <c r="Q295" i="9" s="1"/>
  <c r="R295" i="9" s="1"/>
  <c r="S295" i="9" s="1"/>
  <c r="T295" i="9" s="1"/>
  <c r="U295" i="9" s="1"/>
  <c r="V295" i="9" s="1"/>
  <c r="W295" i="9" s="1"/>
  <c r="X295" i="9" s="1"/>
  <c r="Y295" i="9" s="1"/>
  <c r="Z295" i="9" s="1"/>
  <c r="AA295" i="9" s="1"/>
  <c r="AB295" i="9" s="1"/>
  <c r="AC295" i="9" s="1"/>
  <c r="AD295" i="9" s="1"/>
  <c r="AE295" i="9" s="1"/>
  <c r="AF295" i="9" s="1"/>
  <c r="AG295" i="9" s="1"/>
  <c r="AH295" i="9" s="1"/>
  <c r="AI295" i="9" s="1"/>
  <c r="AJ295" i="9" s="1"/>
  <c r="AK295" i="9" s="1"/>
  <c r="AL295" i="9" s="1"/>
  <c r="AM295" i="9" s="1"/>
  <c r="AN295" i="9" s="1"/>
  <c r="AO295" i="9" s="1"/>
  <c r="AP295" i="9" s="1"/>
  <c r="AQ295" i="9" s="1"/>
  <c r="AR295" i="9" s="1"/>
  <c r="AS295" i="9" s="1"/>
  <c r="AT295" i="9" s="1"/>
  <c r="AU295" i="9" s="1"/>
  <c r="AV295" i="9" s="1"/>
  <c r="AW295" i="9" s="1"/>
  <c r="AX295" i="9" s="1"/>
  <c r="AY295" i="9" s="1"/>
  <c r="D291" i="9"/>
  <c r="E291" i="9" s="1"/>
  <c r="F291" i="9" s="1"/>
  <c r="G291" i="9" s="1"/>
  <c r="H291" i="9" s="1"/>
  <c r="I291" i="9" s="1"/>
  <c r="J291" i="9" s="1"/>
  <c r="K291" i="9" s="1"/>
  <c r="L291" i="9" s="1"/>
  <c r="M291" i="9" s="1"/>
  <c r="N291" i="9" s="1"/>
  <c r="O291" i="9" s="1"/>
  <c r="P291" i="9" s="1"/>
  <c r="Q291" i="9" s="1"/>
  <c r="R291" i="9" s="1"/>
  <c r="S291" i="9" s="1"/>
  <c r="T291" i="9" s="1"/>
  <c r="U291" i="9" s="1"/>
  <c r="V291" i="9" s="1"/>
  <c r="W291" i="9" s="1"/>
  <c r="X291" i="9" s="1"/>
  <c r="Y291" i="9" s="1"/>
  <c r="Z291" i="9" s="1"/>
  <c r="AA291" i="9" s="1"/>
  <c r="AB291" i="9" s="1"/>
  <c r="AC291" i="9" s="1"/>
  <c r="AD291" i="9" s="1"/>
  <c r="AE291" i="9" s="1"/>
  <c r="AF291" i="9" s="1"/>
  <c r="AG291" i="9" s="1"/>
  <c r="AH291" i="9" s="1"/>
  <c r="AI291" i="9" s="1"/>
  <c r="AJ291" i="9" s="1"/>
  <c r="AK291" i="9" s="1"/>
  <c r="AL291" i="9" s="1"/>
  <c r="AM291" i="9" s="1"/>
  <c r="AN291" i="9" s="1"/>
  <c r="AO291" i="9" s="1"/>
  <c r="AP291" i="9" s="1"/>
  <c r="AQ291" i="9" s="1"/>
  <c r="AR291" i="9" s="1"/>
  <c r="AS291" i="9" s="1"/>
  <c r="AT291" i="9" s="1"/>
  <c r="AU291" i="9" s="1"/>
  <c r="AV291" i="9" s="1"/>
  <c r="AW291" i="9" s="1"/>
  <c r="AX291" i="9" s="1"/>
  <c r="AY291" i="9" s="1"/>
  <c r="D287" i="9"/>
  <c r="E287" i="9" s="1"/>
  <c r="F287" i="9" s="1"/>
  <c r="G287" i="9" s="1"/>
  <c r="H287" i="9" s="1"/>
  <c r="I287" i="9" s="1"/>
  <c r="J287" i="9" s="1"/>
  <c r="K287" i="9" s="1"/>
  <c r="L287" i="9" s="1"/>
  <c r="M287" i="9" s="1"/>
  <c r="N287" i="9" s="1"/>
  <c r="O287" i="9" s="1"/>
  <c r="P287" i="9" s="1"/>
  <c r="Q287" i="9" s="1"/>
  <c r="R287" i="9" s="1"/>
  <c r="S287" i="9" s="1"/>
  <c r="T287" i="9" s="1"/>
  <c r="U287" i="9" s="1"/>
  <c r="V287" i="9" s="1"/>
  <c r="W287" i="9" s="1"/>
  <c r="X287" i="9" s="1"/>
  <c r="Y287" i="9" s="1"/>
  <c r="Z287" i="9" s="1"/>
  <c r="AA287" i="9" s="1"/>
  <c r="AB287" i="9" s="1"/>
  <c r="AC287" i="9" s="1"/>
  <c r="AD287" i="9" s="1"/>
  <c r="AE287" i="9" s="1"/>
  <c r="AF287" i="9" s="1"/>
  <c r="AG287" i="9" s="1"/>
  <c r="AH287" i="9" s="1"/>
  <c r="AI287" i="9" s="1"/>
  <c r="AJ287" i="9" s="1"/>
  <c r="AK287" i="9" s="1"/>
  <c r="AL287" i="9" s="1"/>
  <c r="AM287" i="9" s="1"/>
  <c r="AN287" i="9" s="1"/>
  <c r="AO287" i="9" s="1"/>
  <c r="AP287" i="9" s="1"/>
  <c r="AQ287" i="9" s="1"/>
  <c r="AR287" i="9" s="1"/>
  <c r="AS287" i="9" s="1"/>
  <c r="AT287" i="9" s="1"/>
  <c r="AU287" i="9" s="1"/>
  <c r="AV287" i="9" s="1"/>
  <c r="AW287" i="9" s="1"/>
  <c r="AX287" i="9" s="1"/>
  <c r="AY287" i="9" s="1"/>
  <c r="D283" i="9"/>
  <c r="E283" i="9" s="1"/>
  <c r="F283" i="9" s="1"/>
  <c r="G283" i="9" s="1"/>
  <c r="H283" i="9" s="1"/>
  <c r="I283" i="9" s="1"/>
  <c r="J283" i="9" s="1"/>
  <c r="K283" i="9" s="1"/>
  <c r="L283" i="9" s="1"/>
  <c r="M283" i="9" s="1"/>
  <c r="N283" i="9" s="1"/>
  <c r="O283" i="9" s="1"/>
  <c r="P283" i="9" s="1"/>
  <c r="Q283" i="9" s="1"/>
  <c r="R283" i="9" s="1"/>
  <c r="S283" i="9" s="1"/>
  <c r="T283" i="9" s="1"/>
  <c r="U283" i="9" s="1"/>
  <c r="V283" i="9" s="1"/>
  <c r="W283" i="9" s="1"/>
  <c r="X283" i="9" s="1"/>
  <c r="Y283" i="9" s="1"/>
  <c r="Z283" i="9" s="1"/>
  <c r="AA283" i="9" s="1"/>
  <c r="AB283" i="9" s="1"/>
  <c r="AC283" i="9" s="1"/>
  <c r="AD283" i="9" s="1"/>
  <c r="AE283" i="9" s="1"/>
  <c r="AF283" i="9" s="1"/>
  <c r="AG283" i="9" s="1"/>
  <c r="AH283" i="9" s="1"/>
  <c r="AI283" i="9" s="1"/>
  <c r="AJ283" i="9" s="1"/>
  <c r="AK283" i="9" s="1"/>
  <c r="AL283" i="9" s="1"/>
  <c r="AM283" i="9" s="1"/>
  <c r="AN283" i="9" s="1"/>
  <c r="AO283" i="9" s="1"/>
  <c r="AP283" i="9" s="1"/>
  <c r="AQ283" i="9" s="1"/>
  <c r="AR283" i="9" s="1"/>
  <c r="AS283" i="9" s="1"/>
  <c r="AT283" i="9" s="1"/>
  <c r="AU283" i="9" s="1"/>
  <c r="AV283" i="9" s="1"/>
  <c r="AW283" i="9" s="1"/>
  <c r="AX283" i="9" s="1"/>
  <c r="AY283" i="9" s="1"/>
  <c r="D279" i="9"/>
  <c r="E279" i="9" s="1"/>
  <c r="F279" i="9" s="1"/>
  <c r="G279" i="9" s="1"/>
  <c r="H279" i="9" s="1"/>
  <c r="I279" i="9" s="1"/>
  <c r="J279" i="9" s="1"/>
  <c r="K279" i="9" s="1"/>
  <c r="L279" i="9" s="1"/>
  <c r="M279" i="9" s="1"/>
  <c r="N279" i="9" s="1"/>
  <c r="O279" i="9" s="1"/>
  <c r="P279" i="9" s="1"/>
  <c r="Q279" i="9" s="1"/>
  <c r="R279" i="9" s="1"/>
  <c r="S279" i="9" s="1"/>
  <c r="T279" i="9" s="1"/>
  <c r="U279" i="9" s="1"/>
  <c r="V279" i="9" s="1"/>
  <c r="W279" i="9" s="1"/>
  <c r="X279" i="9" s="1"/>
  <c r="Y279" i="9" s="1"/>
  <c r="Z279" i="9" s="1"/>
  <c r="AA279" i="9" s="1"/>
  <c r="AB279" i="9" s="1"/>
  <c r="AC279" i="9" s="1"/>
  <c r="AD279" i="9" s="1"/>
  <c r="AE279" i="9" s="1"/>
  <c r="AF279" i="9" s="1"/>
  <c r="AG279" i="9" s="1"/>
  <c r="AH279" i="9" s="1"/>
  <c r="AI279" i="9" s="1"/>
  <c r="AJ279" i="9" s="1"/>
  <c r="AK279" i="9" s="1"/>
  <c r="AL279" i="9" s="1"/>
  <c r="AM279" i="9" s="1"/>
  <c r="AN279" i="9" s="1"/>
  <c r="AO279" i="9" s="1"/>
  <c r="AP279" i="9" s="1"/>
  <c r="AQ279" i="9" s="1"/>
  <c r="AR279" i="9" s="1"/>
  <c r="AS279" i="9" s="1"/>
  <c r="AT279" i="9" s="1"/>
  <c r="AU279" i="9" s="1"/>
  <c r="AV279" i="9" s="1"/>
  <c r="AW279" i="9" s="1"/>
  <c r="AX279" i="9" s="1"/>
  <c r="AY279" i="9" s="1"/>
  <c r="E268" i="9"/>
  <c r="F268" i="9" s="1"/>
  <c r="G268" i="9" s="1"/>
  <c r="H268" i="9" s="1"/>
  <c r="I268" i="9" s="1"/>
  <c r="J268" i="9" s="1"/>
  <c r="K268" i="9" s="1"/>
  <c r="L268" i="9" s="1"/>
  <c r="M268" i="9" s="1"/>
  <c r="N268" i="9" s="1"/>
  <c r="O268" i="9" s="1"/>
  <c r="P268" i="9" s="1"/>
  <c r="Q268" i="9" s="1"/>
  <c r="R268" i="9" s="1"/>
  <c r="S268" i="9" s="1"/>
  <c r="T268" i="9" s="1"/>
  <c r="U268" i="9" s="1"/>
  <c r="V268" i="9" s="1"/>
  <c r="W268" i="9" s="1"/>
  <c r="X268" i="9" s="1"/>
  <c r="Y268" i="9" s="1"/>
  <c r="Z268" i="9" s="1"/>
  <c r="AA268" i="9" s="1"/>
  <c r="AB268" i="9" s="1"/>
  <c r="AC268" i="9" s="1"/>
  <c r="AD268" i="9" s="1"/>
  <c r="AE268" i="9" s="1"/>
  <c r="AF268" i="9" s="1"/>
  <c r="AG268" i="9" s="1"/>
  <c r="AH268" i="9" s="1"/>
  <c r="AI268" i="9" s="1"/>
  <c r="AJ268" i="9" s="1"/>
  <c r="AK268" i="9" s="1"/>
  <c r="AL268" i="9" s="1"/>
  <c r="AM268" i="9" s="1"/>
  <c r="AN268" i="9" s="1"/>
  <c r="AO268" i="9" s="1"/>
  <c r="AP268" i="9" s="1"/>
  <c r="AQ268" i="9" s="1"/>
  <c r="AR268" i="9" s="1"/>
  <c r="AS268" i="9" s="1"/>
  <c r="AT268" i="9" s="1"/>
  <c r="AU268" i="9" s="1"/>
  <c r="AV268" i="9" s="1"/>
  <c r="AW268" i="9" s="1"/>
  <c r="AX268" i="9" s="1"/>
  <c r="AY268" i="9" s="1"/>
  <c r="D145" i="9"/>
  <c r="E145" i="9" s="1"/>
  <c r="F145" i="9" s="1"/>
  <c r="G145" i="9" s="1"/>
  <c r="H145" i="9" s="1"/>
  <c r="I145" i="9" s="1"/>
  <c r="J145" i="9" s="1"/>
  <c r="K145" i="9" s="1"/>
  <c r="L145" i="9" s="1"/>
  <c r="M145" i="9" s="1"/>
  <c r="N145" i="9" s="1"/>
  <c r="O145" i="9" s="1"/>
  <c r="P145" i="9" s="1"/>
  <c r="Q145" i="9" s="1"/>
  <c r="R145" i="9" s="1"/>
  <c r="S145" i="9" s="1"/>
  <c r="T145" i="9" s="1"/>
  <c r="U145" i="9" s="1"/>
  <c r="V145" i="9" s="1"/>
  <c r="W145" i="9" s="1"/>
  <c r="X145" i="9" s="1"/>
  <c r="Y145" i="9" s="1"/>
  <c r="Z145" i="9" s="1"/>
  <c r="AA145" i="9" s="1"/>
  <c r="AB145" i="9" s="1"/>
  <c r="AC145" i="9" s="1"/>
  <c r="AD145" i="9" s="1"/>
  <c r="AE145" i="9" s="1"/>
  <c r="AF145" i="9" s="1"/>
  <c r="AG145" i="9" s="1"/>
  <c r="AH145" i="9" s="1"/>
  <c r="AI145" i="9" s="1"/>
  <c r="AJ145" i="9" s="1"/>
  <c r="AK145" i="9" s="1"/>
  <c r="AL145" i="9" s="1"/>
  <c r="AM145" i="9" s="1"/>
  <c r="AN145" i="9" s="1"/>
  <c r="AO145" i="9" s="1"/>
  <c r="AP145" i="9" s="1"/>
  <c r="AQ145" i="9" s="1"/>
  <c r="AR145" i="9" s="1"/>
  <c r="AS145" i="9" s="1"/>
  <c r="AT145" i="9" s="1"/>
  <c r="AU145" i="9" s="1"/>
  <c r="AV145" i="9" s="1"/>
  <c r="AW145" i="9" s="1"/>
  <c r="AX145" i="9" s="1"/>
  <c r="AY145" i="9" s="1"/>
  <c r="D141" i="9"/>
  <c r="E141" i="9" s="1"/>
  <c r="F141" i="9" s="1"/>
  <c r="G141" i="9" s="1"/>
  <c r="H141" i="9" s="1"/>
  <c r="I141" i="9" s="1"/>
  <c r="J141" i="9" s="1"/>
  <c r="K141" i="9" s="1"/>
  <c r="L141" i="9" s="1"/>
  <c r="M141" i="9" s="1"/>
  <c r="N141" i="9" s="1"/>
  <c r="O141" i="9" s="1"/>
  <c r="P141" i="9" s="1"/>
  <c r="Q141" i="9" s="1"/>
  <c r="R141" i="9" s="1"/>
  <c r="S141" i="9" s="1"/>
  <c r="T141" i="9" s="1"/>
  <c r="U141" i="9" s="1"/>
  <c r="V141" i="9" s="1"/>
  <c r="W141" i="9" s="1"/>
  <c r="X141" i="9" s="1"/>
  <c r="Y141" i="9" s="1"/>
  <c r="Z141" i="9" s="1"/>
  <c r="AA141" i="9" s="1"/>
  <c r="AB141" i="9" s="1"/>
  <c r="AC141" i="9" s="1"/>
  <c r="AD141" i="9" s="1"/>
  <c r="AE141" i="9" s="1"/>
  <c r="AF141" i="9" s="1"/>
  <c r="AG141" i="9" s="1"/>
  <c r="AH141" i="9" s="1"/>
  <c r="AI141" i="9" s="1"/>
  <c r="AJ141" i="9" s="1"/>
  <c r="AK141" i="9" s="1"/>
  <c r="AL141" i="9" s="1"/>
  <c r="AM141" i="9" s="1"/>
  <c r="AN141" i="9" s="1"/>
  <c r="AO141" i="9" s="1"/>
  <c r="AP141" i="9" s="1"/>
  <c r="AQ141" i="9" s="1"/>
  <c r="AR141" i="9" s="1"/>
  <c r="AS141" i="9" s="1"/>
  <c r="AT141" i="9" s="1"/>
  <c r="AU141" i="9" s="1"/>
  <c r="AV141" i="9" s="1"/>
  <c r="AW141" i="9" s="1"/>
  <c r="AX141" i="9" s="1"/>
  <c r="AY141" i="9" s="1"/>
  <c r="D137" i="9"/>
  <c r="E137" i="9" s="1"/>
  <c r="F137" i="9" s="1"/>
  <c r="G137" i="9" s="1"/>
  <c r="H137" i="9" s="1"/>
  <c r="I137" i="9" s="1"/>
  <c r="J137" i="9" s="1"/>
  <c r="K137" i="9" s="1"/>
  <c r="L137" i="9" s="1"/>
  <c r="M137" i="9" s="1"/>
  <c r="N137" i="9" s="1"/>
  <c r="O137" i="9" s="1"/>
  <c r="P137" i="9" s="1"/>
  <c r="Q137" i="9" s="1"/>
  <c r="R137" i="9" s="1"/>
  <c r="S137" i="9" s="1"/>
  <c r="T137" i="9" s="1"/>
  <c r="U137" i="9" s="1"/>
  <c r="V137" i="9" s="1"/>
  <c r="W137" i="9" s="1"/>
  <c r="X137" i="9" s="1"/>
  <c r="Y137" i="9" s="1"/>
  <c r="Z137" i="9" s="1"/>
  <c r="AA137" i="9" s="1"/>
  <c r="AB137" i="9" s="1"/>
  <c r="AC137" i="9" s="1"/>
  <c r="AD137" i="9" s="1"/>
  <c r="AE137" i="9" s="1"/>
  <c r="AF137" i="9" s="1"/>
  <c r="AG137" i="9" s="1"/>
  <c r="AH137" i="9" s="1"/>
  <c r="AI137" i="9" s="1"/>
  <c r="AJ137" i="9" s="1"/>
  <c r="AK137" i="9" s="1"/>
  <c r="AL137" i="9" s="1"/>
  <c r="AM137" i="9" s="1"/>
  <c r="AN137" i="9" s="1"/>
  <c r="AO137" i="9" s="1"/>
  <c r="AP137" i="9" s="1"/>
  <c r="AQ137" i="9" s="1"/>
  <c r="AR137" i="9" s="1"/>
  <c r="AS137" i="9" s="1"/>
  <c r="AT137" i="9" s="1"/>
  <c r="AU137" i="9" s="1"/>
  <c r="AV137" i="9" s="1"/>
  <c r="AW137" i="9" s="1"/>
  <c r="AX137" i="9" s="1"/>
  <c r="AY137" i="9" s="1"/>
  <c r="D133" i="9"/>
  <c r="E133" i="9" s="1"/>
  <c r="F133" i="9" s="1"/>
  <c r="G133" i="9" s="1"/>
  <c r="H133" i="9" s="1"/>
  <c r="I133" i="9" s="1"/>
  <c r="J133" i="9" s="1"/>
  <c r="K133" i="9" s="1"/>
  <c r="L133" i="9" s="1"/>
  <c r="M133" i="9" s="1"/>
  <c r="N133" i="9" s="1"/>
  <c r="O133" i="9" s="1"/>
  <c r="P133" i="9" s="1"/>
  <c r="Q133" i="9" s="1"/>
  <c r="R133" i="9" s="1"/>
  <c r="S133" i="9" s="1"/>
  <c r="T133" i="9" s="1"/>
  <c r="U133" i="9" s="1"/>
  <c r="V133" i="9" s="1"/>
  <c r="W133" i="9" s="1"/>
  <c r="X133" i="9" s="1"/>
  <c r="Y133" i="9" s="1"/>
  <c r="Z133" i="9" s="1"/>
  <c r="AA133" i="9" s="1"/>
  <c r="AB133" i="9" s="1"/>
  <c r="AC133" i="9" s="1"/>
  <c r="AD133" i="9" s="1"/>
  <c r="AE133" i="9" s="1"/>
  <c r="AF133" i="9" s="1"/>
  <c r="AG133" i="9" s="1"/>
  <c r="AH133" i="9" s="1"/>
  <c r="AI133" i="9" s="1"/>
  <c r="AJ133" i="9" s="1"/>
  <c r="AK133" i="9" s="1"/>
  <c r="AL133" i="9" s="1"/>
  <c r="AM133" i="9" s="1"/>
  <c r="AN133" i="9" s="1"/>
  <c r="AO133" i="9" s="1"/>
  <c r="AP133" i="9" s="1"/>
  <c r="AQ133" i="9" s="1"/>
  <c r="AR133" i="9" s="1"/>
  <c r="AS133" i="9" s="1"/>
  <c r="AT133" i="9" s="1"/>
  <c r="AU133" i="9" s="1"/>
  <c r="AV133" i="9" s="1"/>
  <c r="AW133" i="9" s="1"/>
  <c r="AX133" i="9" s="1"/>
  <c r="AY133" i="9" s="1"/>
  <c r="D129" i="9"/>
  <c r="E129" i="9" s="1"/>
  <c r="F129" i="9" s="1"/>
  <c r="G129" i="9" s="1"/>
  <c r="H129" i="9" s="1"/>
  <c r="I129" i="9" s="1"/>
  <c r="J129" i="9" s="1"/>
  <c r="K129" i="9" s="1"/>
  <c r="L129" i="9" s="1"/>
  <c r="M129" i="9" s="1"/>
  <c r="N129" i="9" s="1"/>
  <c r="O129" i="9" s="1"/>
  <c r="P129" i="9" s="1"/>
  <c r="Q129" i="9" s="1"/>
  <c r="R129" i="9" s="1"/>
  <c r="S129" i="9" s="1"/>
  <c r="T129" i="9" s="1"/>
  <c r="U129" i="9" s="1"/>
  <c r="V129" i="9" s="1"/>
  <c r="W129" i="9" s="1"/>
  <c r="X129" i="9" s="1"/>
  <c r="Y129" i="9" s="1"/>
  <c r="Z129" i="9" s="1"/>
  <c r="AA129" i="9" s="1"/>
  <c r="AB129" i="9" s="1"/>
  <c r="AC129" i="9" s="1"/>
  <c r="AD129" i="9" s="1"/>
  <c r="AE129" i="9" s="1"/>
  <c r="AF129" i="9" s="1"/>
  <c r="AG129" i="9" s="1"/>
  <c r="AH129" i="9" s="1"/>
  <c r="AI129" i="9" s="1"/>
  <c r="AJ129" i="9" s="1"/>
  <c r="AK129" i="9" s="1"/>
  <c r="AL129" i="9" s="1"/>
  <c r="AM129" i="9" s="1"/>
  <c r="AN129" i="9" s="1"/>
  <c r="AO129" i="9" s="1"/>
  <c r="AP129" i="9" s="1"/>
  <c r="AQ129" i="9" s="1"/>
  <c r="AR129" i="9" s="1"/>
  <c r="AS129" i="9" s="1"/>
  <c r="AT129" i="9" s="1"/>
  <c r="AU129" i="9" s="1"/>
  <c r="AV129" i="9" s="1"/>
  <c r="AW129" i="9" s="1"/>
  <c r="AX129" i="9" s="1"/>
  <c r="AY129" i="9" s="1"/>
  <c r="D293" i="9"/>
  <c r="E293" i="9" s="1"/>
  <c r="F293" i="9" s="1"/>
  <c r="G293" i="9" s="1"/>
  <c r="H293" i="9" s="1"/>
  <c r="I293" i="9" s="1"/>
  <c r="J293" i="9" s="1"/>
  <c r="K293" i="9" s="1"/>
  <c r="L293" i="9" s="1"/>
  <c r="M293" i="9" s="1"/>
  <c r="N293" i="9" s="1"/>
  <c r="O293" i="9" s="1"/>
  <c r="P293" i="9" s="1"/>
  <c r="Q293" i="9" s="1"/>
  <c r="R293" i="9" s="1"/>
  <c r="S293" i="9" s="1"/>
  <c r="T293" i="9" s="1"/>
  <c r="U293" i="9" s="1"/>
  <c r="V293" i="9" s="1"/>
  <c r="W293" i="9" s="1"/>
  <c r="X293" i="9" s="1"/>
  <c r="Y293" i="9" s="1"/>
  <c r="Z293" i="9" s="1"/>
  <c r="AA293" i="9" s="1"/>
  <c r="AB293" i="9" s="1"/>
  <c r="AC293" i="9" s="1"/>
  <c r="AD293" i="9" s="1"/>
  <c r="AE293" i="9" s="1"/>
  <c r="AF293" i="9" s="1"/>
  <c r="AG293" i="9" s="1"/>
  <c r="AH293" i="9" s="1"/>
  <c r="AI293" i="9" s="1"/>
  <c r="AJ293" i="9" s="1"/>
  <c r="AK293" i="9" s="1"/>
  <c r="AL293" i="9" s="1"/>
  <c r="AM293" i="9" s="1"/>
  <c r="AN293" i="9" s="1"/>
  <c r="AO293" i="9" s="1"/>
  <c r="AP293" i="9" s="1"/>
  <c r="AQ293" i="9" s="1"/>
  <c r="AR293" i="9" s="1"/>
  <c r="AS293" i="9" s="1"/>
  <c r="AT293" i="9" s="1"/>
  <c r="AU293" i="9" s="1"/>
  <c r="AV293" i="9" s="1"/>
  <c r="AW293" i="9" s="1"/>
  <c r="AX293" i="9" s="1"/>
  <c r="AY293" i="9" s="1"/>
  <c r="D285" i="9"/>
  <c r="E285" i="9" s="1"/>
  <c r="F285" i="9" s="1"/>
  <c r="G285" i="9" s="1"/>
  <c r="H285" i="9" s="1"/>
  <c r="I285" i="9" s="1"/>
  <c r="J285" i="9" s="1"/>
  <c r="K285" i="9" s="1"/>
  <c r="L285" i="9" s="1"/>
  <c r="M285" i="9" s="1"/>
  <c r="N285" i="9" s="1"/>
  <c r="O285" i="9" s="1"/>
  <c r="P285" i="9" s="1"/>
  <c r="Q285" i="9" s="1"/>
  <c r="R285" i="9" s="1"/>
  <c r="S285" i="9" s="1"/>
  <c r="T285" i="9" s="1"/>
  <c r="U285" i="9" s="1"/>
  <c r="V285" i="9" s="1"/>
  <c r="W285" i="9" s="1"/>
  <c r="X285" i="9" s="1"/>
  <c r="Y285" i="9" s="1"/>
  <c r="Z285" i="9" s="1"/>
  <c r="AA285" i="9" s="1"/>
  <c r="AB285" i="9" s="1"/>
  <c r="AC285" i="9" s="1"/>
  <c r="AD285" i="9" s="1"/>
  <c r="AE285" i="9" s="1"/>
  <c r="AF285" i="9" s="1"/>
  <c r="AG285" i="9" s="1"/>
  <c r="AH285" i="9" s="1"/>
  <c r="AI285" i="9" s="1"/>
  <c r="AJ285" i="9" s="1"/>
  <c r="AK285" i="9" s="1"/>
  <c r="AL285" i="9" s="1"/>
  <c r="AM285" i="9" s="1"/>
  <c r="AN285" i="9" s="1"/>
  <c r="AO285" i="9" s="1"/>
  <c r="AP285" i="9" s="1"/>
  <c r="AQ285" i="9" s="1"/>
  <c r="AR285" i="9" s="1"/>
  <c r="AS285" i="9" s="1"/>
  <c r="AT285" i="9" s="1"/>
  <c r="AU285" i="9" s="1"/>
  <c r="AV285" i="9" s="1"/>
  <c r="AW285" i="9" s="1"/>
  <c r="AX285" i="9" s="1"/>
  <c r="AY285" i="9" s="1"/>
  <c r="D277" i="9"/>
  <c r="E277" i="9" s="1"/>
  <c r="F277" i="9" s="1"/>
  <c r="G277" i="9" s="1"/>
  <c r="H277" i="9" s="1"/>
  <c r="I277" i="9" s="1"/>
  <c r="J277" i="9" s="1"/>
  <c r="K277" i="9" s="1"/>
  <c r="L277" i="9" s="1"/>
  <c r="M277" i="9" s="1"/>
  <c r="N277" i="9" s="1"/>
  <c r="O277" i="9" s="1"/>
  <c r="P277" i="9" s="1"/>
  <c r="Q277" i="9" s="1"/>
  <c r="R277" i="9" s="1"/>
  <c r="S277" i="9" s="1"/>
  <c r="T277" i="9" s="1"/>
  <c r="U277" i="9" s="1"/>
  <c r="V277" i="9" s="1"/>
  <c r="W277" i="9" s="1"/>
  <c r="X277" i="9" s="1"/>
  <c r="Y277" i="9" s="1"/>
  <c r="Z277" i="9" s="1"/>
  <c r="AA277" i="9" s="1"/>
  <c r="AB277" i="9" s="1"/>
  <c r="AC277" i="9" s="1"/>
  <c r="AD277" i="9" s="1"/>
  <c r="AE277" i="9" s="1"/>
  <c r="AF277" i="9" s="1"/>
  <c r="AG277" i="9" s="1"/>
  <c r="AH277" i="9" s="1"/>
  <c r="AI277" i="9" s="1"/>
  <c r="AJ277" i="9" s="1"/>
  <c r="AK277" i="9" s="1"/>
  <c r="AL277" i="9" s="1"/>
  <c r="AM277" i="9" s="1"/>
  <c r="AN277" i="9" s="1"/>
  <c r="AO277" i="9" s="1"/>
  <c r="AP277" i="9" s="1"/>
  <c r="AQ277" i="9" s="1"/>
  <c r="AR277" i="9" s="1"/>
  <c r="AS277" i="9" s="1"/>
  <c r="AT277" i="9" s="1"/>
  <c r="AU277" i="9" s="1"/>
  <c r="AV277" i="9" s="1"/>
  <c r="AW277" i="9" s="1"/>
  <c r="AX277" i="9" s="1"/>
  <c r="AY277" i="9" s="1"/>
  <c r="E270" i="9"/>
  <c r="F270" i="9" s="1"/>
  <c r="G270" i="9" s="1"/>
  <c r="H270" i="9" s="1"/>
  <c r="I270" i="9" s="1"/>
  <c r="J270" i="9" s="1"/>
  <c r="K270" i="9" s="1"/>
  <c r="L270" i="9" s="1"/>
  <c r="M270" i="9" s="1"/>
  <c r="N270" i="9" s="1"/>
  <c r="O270" i="9" s="1"/>
  <c r="P270" i="9" s="1"/>
  <c r="Q270" i="9" s="1"/>
  <c r="R270" i="9" s="1"/>
  <c r="S270" i="9" s="1"/>
  <c r="T270" i="9" s="1"/>
  <c r="U270" i="9" s="1"/>
  <c r="V270" i="9" s="1"/>
  <c r="W270" i="9" s="1"/>
  <c r="X270" i="9" s="1"/>
  <c r="Y270" i="9" s="1"/>
  <c r="Z270" i="9" s="1"/>
  <c r="AA270" i="9" s="1"/>
  <c r="AB270" i="9" s="1"/>
  <c r="AC270" i="9" s="1"/>
  <c r="AD270" i="9" s="1"/>
  <c r="AE270" i="9" s="1"/>
  <c r="AF270" i="9" s="1"/>
  <c r="AG270" i="9" s="1"/>
  <c r="AH270" i="9" s="1"/>
  <c r="AI270" i="9" s="1"/>
  <c r="AJ270" i="9" s="1"/>
  <c r="AK270" i="9" s="1"/>
  <c r="AL270" i="9" s="1"/>
  <c r="AM270" i="9" s="1"/>
  <c r="AN270" i="9" s="1"/>
  <c r="AO270" i="9" s="1"/>
  <c r="AP270" i="9" s="1"/>
  <c r="AQ270" i="9" s="1"/>
  <c r="AR270" i="9" s="1"/>
  <c r="AS270" i="9" s="1"/>
  <c r="AT270" i="9" s="1"/>
  <c r="AU270" i="9" s="1"/>
  <c r="AV270" i="9" s="1"/>
  <c r="AW270" i="9" s="1"/>
  <c r="AX270" i="9" s="1"/>
  <c r="AY270" i="9" s="1"/>
  <c r="D147" i="9"/>
  <c r="E147" i="9" s="1"/>
  <c r="F147" i="9" s="1"/>
  <c r="G147" i="9" s="1"/>
  <c r="H147" i="9" s="1"/>
  <c r="I147" i="9" s="1"/>
  <c r="J147" i="9" s="1"/>
  <c r="K147" i="9" s="1"/>
  <c r="L147" i="9" s="1"/>
  <c r="M147" i="9" s="1"/>
  <c r="N147" i="9" s="1"/>
  <c r="O147" i="9" s="1"/>
  <c r="P147" i="9" s="1"/>
  <c r="Q147" i="9" s="1"/>
  <c r="R147" i="9" s="1"/>
  <c r="S147" i="9" s="1"/>
  <c r="T147" i="9" s="1"/>
  <c r="U147" i="9" s="1"/>
  <c r="V147" i="9" s="1"/>
  <c r="W147" i="9" s="1"/>
  <c r="X147" i="9" s="1"/>
  <c r="Y147" i="9" s="1"/>
  <c r="Z147" i="9" s="1"/>
  <c r="AA147" i="9" s="1"/>
  <c r="AB147" i="9" s="1"/>
  <c r="AC147" i="9" s="1"/>
  <c r="AD147" i="9" s="1"/>
  <c r="AE147" i="9" s="1"/>
  <c r="AF147" i="9" s="1"/>
  <c r="AG147" i="9" s="1"/>
  <c r="AH147" i="9" s="1"/>
  <c r="AI147" i="9" s="1"/>
  <c r="AJ147" i="9" s="1"/>
  <c r="AK147" i="9" s="1"/>
  <c r="AL147" i="9" s="1"/>
  <c r="AM147" i="9" s="1"/>
  <c r="AN147" i="9" s="1"/>
  <c r="AO147" i="9" s="1"/>
  <c r="AP147" i="9" s="1"/>
  <c r="AQ147" i="9" s="1"/>
  <c r="AR147" i="9" s="1"/>
  <c r="AS147" i="9" s="1"/>
  <c r="AT147" i="9" s="1"/>
  <c r="AU147" i="9" s="1"/>
  <c r="AV147" i="9" s="1"/>
  <c r="AW147" i="9" s="1"/>
  <c r="AX147" i="9" s="1"/>
  <c r="AY147" i="9" s="1"/>
  <c r="D139" i="9"/>
  <c r="E139" i="9" s="1"/>
  <c r="F139" i="9" s="1"/>
  <c r="G139" i="9" s="1"/>
  <c r="H139" i="9" s="1"/>
  <c r="I139" i="9" s="1"/>
  <c r="J139" i="9" s="1"/>
  <c r="K139" i="9" s="1"/>
  <c r="L139" i="9" s="1"/>
  <c r="M139" i="9" s="1"/>
  <c r="N139" i="9" s="1"/>
  <c r="O139" i="9" s="1"/>
  <c r="P139" i="9" s="1"/>
  <c r="Q139" i="9" s="1"/>
  <c r="R139" i="9" s="1"/>
  <c r="S139" i="9" s="1"/>
  <c r="T139" i="9" s="1"/>
  <c r="U139" i="9" s="1"/>
  <c r="V139" i="9" s="1"/>
  <c r="W139" i="9" s="1"/>
  <c r="X139" i="9" s="1"/>
  <c r="Y139" i="9" s="1"/>
  <c r="Z139" i="9" s="1"/>
  <c r="AA139" i="9" s="1"/>
  <c r="AB139" i="9" s="1"/>
  <c r="AC139" i="9" s="1"/>
  <c r="AD139" i="9" s="1"/>
  <c r="AE139" i="9" s="1"/>
  <c r="AF139" i="9" s="1"/>
  <c r="AG139" i="9" s="1"/>
  <c r="AH139" i="9" s="1"/>
  <c r="AI139" i="9" s="1"/>
  <c r="AJ139" i="9" s="1"/>
  <c r="AK139" i="9" s="1"/>
  <c r="AL139" i="9" s="1"/>
  <c r="AM139" i="9" s="1"/>
  <c r="AN139" i="9" s="1"/>
  <c r="AO139" i="9" s="1"/>
  <c r="AP139" i="9" s="1"/>
  <c r="AQ139" i="9" s="1"/>
  <c r="AR139" i="9" s="1"/>
  <c r="AS139" i="9" s="1"/>
  <c r="AT139" i="9" s="1"/>
  <c r="AU139" i="9" s="1"/>
  <c r="AV139" i="9" s="1"/>
  <c r="AW139" i="9" s="1"/>
  <c r="AX139" i="9" s="1"/>
  <c r="AY139" i="9" s="1"/>
  <c r="D131" i="9"/>
  <c r="E131" i="9" s="1"/>
  <c r="F131" i="9" s="1"/>
  <c r="G131" i="9" s="1"/>
  <c r="H131" i="9" s="1"/>
  <c r="I131" i="9" s="1"/>
  <c r="J131" i="9" s="1"/>
  <c r="K131" i="9" s="1"/>
  <c r="L131" i="9" s="1"/>
  <c r="M131" i="9" s="1"/>
  <c r="N131" i="9" s="1"/>
  <c r="O131" i="9" s="1"/>
  <c r="P131" i="9" s="1"/>
  <c r="Q131" i="9" s="1"/>
  <c r="R131" i="9" s="1"/>
  <c r="S131" i="9" s="1"/>
  <c r="T131" i="9" s="1"/>
  <c r="U131" i="9" s="1"/>
  <c r="V131" i="9" s="1"/>
  <c r="W131" i="9" s="1"/>
  <c r="X131" i="9" s="1"/>
  <c r="Y131" i="9" s="1"/>
  <c r="Z131" i="9" s="1"/>
  <c r="AA131" i="9" s="1"/>
  <c r="AB131" i="9" s="1"/>
  <c r="AC131" i="9" s="1"/>
  <c r="AD131" i="9" s="1"/>
  <c r="AE131" i="9" s="1"/>
  <c r="AF131" i="9" s="1"/>
  <c r="AG131" i="9" s="1"/>
  <c r="AH131" i="9" s="1"/>
  <c r="AI131" i="9" s="1"/>
  <c r="AJ131" i="9" s="1"/>
  <c r="AK131" i="9" s="1"/>
  <c r="AL131" i="9" s="1"/>
  <c r="AM131" i="9" s="1"/>
  <c r="AN131" i="9" s="1"/>
  <c r="AO131" i="9" s="1"/>
  <c r="AP131" i="9" s="1"/>
  <c r="AQ131" i="9" s="1"/>
  <c r="AR131" i="9" s="1"/>
  <c r="AS131" i="9" s="1"/>
  <c r="AT131" i="9" s="1"/>
  <c r="AU131" i="9" s="1"/>
  <c r="AV131" i="9" s="1"/>
  <c r="AW131" i="9" s="1"/>
  <c r="AX131" i="9" s="1"/>
  <c r="AY131" i="9" s="1"/>
  <c r="D289" i="9"/>
  <c r="E289" i="9" s="1"/>
  <c r="F289" i="9" s="1"/>
  <c r="G289" i="9" s="1"/>
  <c r="H289" i="9" s="1"/>
  <c r="I289" i="9" s="1"/>
  <c r="J289" i="9" s="1"/>
  <c r="K289" i="9" s="1"/>
  <c r="L289" i="9" s="1"/>
  <c r="M289" i="9" s="1"/>
  <c r="N289" i="9" s="1"/>
  <c r="O289" i="9" s="1"/>
  <c r="P289" i="9" s="1"/>
  <c r="Q289" i="9" s="1"/>
  <c r="R289" i="9" s="1"/>
  <c r="S289" i="9" s="1"/>
  <c r="T289" i="9" s="1"/>
  <c r="U289" i="9" s="1"/>
  <c r="V289" i="9" s="1"/>
  <c r="W289" i="9" s="1"/>
  <c r="X289" i="9" s="1"/>
  <c r="Y289" i="9" s="1"/>
  <c r="Z289" i="9" s="1"/>
  <c r="AA289" i="9" s="1"/>
  <c r="AB289" i="9" s="1"/>
  <c r="AC289" i="9" s="1"/>
  <c r="AD289" i="9" s="1"/>
  <c r="AE289" i="9" s="1"/>
  <c r="AF289" i="9" s="1"/>
  <c r="AG289" i="9" s="1"/>
  <c r="AH289" i="9" s="1"/>
  <c r="AI289" i="9" s="1"/>
  <c r="AJ289" i="9" s="1"/>
  <c r="AK289" i="9" s="1"/>
  <c r="AL289" i="9" s="1"/>
  <c r="AM289" i="9" s="1"/>
  <c r="AN289" i="9" s="1"/>
  <c r="AO289" i="9" s="1"/>
  <c r="AP289" i="9" s="1"/>
  <c r="AQ289" i="9" s="1"/>
  <c r="AR289" i="9" s="1"/>
  <c r="AS289" i="9" s="1"/>
  <c r="AT289" i="9" s="1"/>
  <c r="AU289" i="9" s="1"/>
  <c r="AV289" i="9" s="1"/>
  <c r="AW289" i="9" s="1"/>
  <c r="AX289" i="9" s="1"/>
  <c r="AY289" i="9" s="1"/>
  <c r="D281" i="9"/>
  <c r="E281" i="9" s="1"/>
  <c r="F281" i="9" s="1"/>
  <c r="G281" i="9" s="1"/>
  <c r="H281" i="9" s="1"/>
  <c r="I281" i="9" s="1"/>
  <c r="J281" i="9" s="1"/>
  <c r="K281" i="9" s="1"/>
  <c r="L281" i="9" s="1"/>
  <c r="M281" i="9" s="1"/>
  <c r="N281" i="9" s="1"/>
  <c r="O281" i="9" s="1"/>
  <c r="P281" i="9" s="1"/>
  <c r="Q281" i="9" s="1"/>
  <c r="R281" i="9" s="1"/>
  <c r="S281" i="9" s="1"/>
  <c r="T281" i="9" s="1"/>
  <c r="U281" i="9" s="1"/>
  <c r="V281" i="9" s="1"/>
  <c r="W281" i="9" s="1"/>
  <c r="X281" i="9" s="1"/>
  <c r="Y281" i="9" s="1"/>
  <c r="Z281" i="9" s="1"/>
  <c r="AA281" i="9" s="1"/>
  <c r="AB281" i="9" s="1"/>
  <c r="AC281" i="9" s="1"/>
  <c r="AD281" i="9" s="1"/>
  <c r="AE281" i="9" s="1"/>
  <c r="AF281" i="9" s="1"/>
  <c r="AG281" i="9" s="1"/>
  <c r="AH281" i="9" s="1"/>
  <c r="AI281" i="9" s="1"/>
  <c r="AJ281" i="9" s="1"/>
  <c r="AK281" i="9" s="1"/>
  <c r="AL281" i="9" s="1"/>
  <c r="AM281" i="9" s="1"/>
  <c r="AN281" i="9" s="1"/>
  <c r="AO281" i="9" s="1"/>
  <c r="AP281" i="9" s="1"/>
  <c r="AQ281" i="9" s="1"/>
  <c r="AR281" i="9" s="1"/>
  <c r="AS281" i="9" s="1"/>
  <c r="AT281" i="9" s="1"/>
  <c r="AU281" i="9" s="1"/>
  <c r="AV281" i="9" s="1"/>
  <c r="AW281" i="9" s="1"/>
  <c r="AX281" i="9" s="1"/>
  <c r="AY281" i="9" s="1"/>
  <c r="E258" i="9"/>
  <c r="F258" i="9" s="1"/>
  <c r="G258" i="9" s="1"/>
  <c r="H258" i="9" s="1"/>
  <c r="I258" i="9" s="1"/>
  <c r="J258" i="9" s="1"/>
  <c r="K258" i="9" s="1"/>
  <c r="L258" i="9" s="1"/>
  <c r="M258" i="9" s="1"/>
  <c r="N258" i="9" s="1"/>
  <c r="O258" i="9" s="1"/>
  <c r="P258" i="9" s="1"/>
  <c r="Q258" i="9" s="1"/>
  <c r="R258" i="9" s="1"/>
  <c r="S258" i="9" s="1"/>
  <c r="T258" i="9" s="1"/>
  <c r="U258" i="9" s="1"/>
  <c r="V258" i="9" s="1"/>
  <c r="W258" i="9" s="1"/>
  <c r="X258" i="9" s="1"/>
  <c r="Y258" i="9" s="1"/>
  <c r="Z258" i="9" s="1"/>
  <c r="AA258" i="9" s="1"/>
  <c r="AB258" i="9" s="1"/>
  <c r="AC258" i="9" s="1"/>
  <c r="AD258" i="9" s="1"/>
  <c r="AE258" i="9" s="1"/>
  <c r="AF258" i="9" s="1"/>
  <c r="AG258" i="9" s="1"/>
  <c r="AH258" i="9" s="1"/>
  <c r="AI258" i="9" s="1"/>
  <c r="AJ258" i="9" s="1"/>
  <c r="AK258" i="9" s="1"/>
  <c r="AL258" i="9" s="1"/>
  <c r="AM258" i="9" s="1"/>
  <c r="AN258" i="9" s="1"/>
  <c r="AO258" i="9" s="1"/>
  <c r="AP258" i="9" s="1"/>
  <c r="AQ258" i="9" s="1"/>
  <c r="AR258" i="9" s="1"/>
  <c r="AS258" i="9" s="1"/>
  <c r="AT258" i="9" s="1"/>
  <c r="AU258" i="9" s="1"/>
  <c r="AV258" i="9" s="1"/>
  <c r="AW258" i="9" s="1"/>
  <c r="AX258" i="9" s="1"/>
  <c r="AY258" i="9" s="1"/>
  <c r="E253" i="9"/>
  <c r="F253" i="9" s="1"/>
  <c r="G253" i="9" s="1"/>
  <c r="H253" i="9" s="1"/>
  <c r="I253" i="9" s="1"/>
  <c r="J253" i="9" s="1"/>
  <c r="K253" i="9" s="1"/>
  <c r="L253" i="9" s="1"/>
  <c r="M253" i="9" s="1"/>
  <c r="N253" i="9" s="1"/>
  <c r="O253" i="9" s="1"/>
  <c r="P253" i="9" s="1"/>
  <c r="Q253" i="9" s="1"/>
  <c r="R253" i="9" s="1"/>
  <c r="S253" i="9" s="1"/>
  <c r="T253" i="9" s="1"/>
  <c r="U253" i="9" s="1"/>
  <c r="V253" i="9" s="1"/>
  <c r="W253" i="9" s="1"/>
  <c r="X253" i="9" s="1"/>
  <c r="Y253" i="9" s="1"/>
  <c r="Z253" i="9" s="1"/>
  <c r="AA253" i="9" s="1"/>
  <c r="AB253" i="9" s="1"/>
  <c r="AC253" i="9" s="1"/>
  <c r="AD253" i="9" s="1"/>
  <c r="AE253" i="9" s="1"/>
  <c r="AF253" i="9" s="1"/>
  <c r="AG253" i="9" s="1"/>
  <c r="AH253" i="9" s="1"/>
  <c r="AI253" i="9" s="1"/>
  <c r="AJ253" i="9" s="1"/>
  <c r="AK253" i="9" s="1"/>
  <c r="AL253" i="9" s="1"/>
  <c r="AM253" i="9" s="1"/>
  <c r="AN253" i="9" s="1"/>
  <c r="AO253" i="9" s="1"/>
  <c r="AP253" i="9" s="1"/>
  <c r="AQ253" i="9" s="1"/>
  <c r="AR253" i="9" s="1"/>
  <c r="AS253" i="9" s="1"/>
  <c r="AT253" i="9" s="1"/>
  <c r="AU253" i="9" s="1"/>
  <c r="AV253" i="9" s="1"/>
  <c r="AW253" i="9" s="1"/>
  <c r="AX253" i="9" s="1"/>
  <c r="AY253" i="9" s="1"/>
  <c r="D143" i="9"/>
  <c r="E143" i="9" s="1"/>
  <c r="F143" i="9" s="1"/>
  <c r="G143" i="9" s="1"/>
  <c r="H143" i="9" s="1"/>
  <c r="I143" i="9" s="1"/>
  <c r="J143" i="9" s="1"/>
  <c r="K143" i="9" s="1"/>
  <c r="L143" i="9" s="1"/>
  <c r="M143" i="9" s="1"/>
  <c r="N143" i="9" s="1"/>
  <c r="O143" i="9" s="1"/>
  <c r="P143" i="9" s="1"/>
  <c r="Q143" i="9" s="1"/>
  <c r="R143" i="9" s="1"/>
  <c r="S143" i="9" s="1"/>
  <c r="T143" i="9" s="1"/>
  <c r="U143" i="9" s="1"/>
  <c r="V143" i="9" s="1"/>
  <c r="W143" i="9" s="1"/>
  <c r="X143" i="9" s="1"/>
  <c r="Y143" i="9" s="1"/>
  <c r="Z143" i="9" s="1"/>
  <c r="AA143" i="9" s="1"/>
  <c r="AB143" i="9" s="1"/>
  <c r="AC143" i="9" s="1"/>
  <c r="AD143" i="9" s="1"/>
  <c r="AE143" i="9" s="1"/>
  <c r="AF143" i="9" s="1"/>
  <c r="AG143" i="9" s="1"/>
  <c r="AH143" i="9" s="1"/>
  <c r="AI143" i="9" s="1"/>
  <c r="AJ143" i="9" s="1"/>
  <c r="AK143" i="9" s="1"/>
  <c r="AL143" i="9" s="1"/>
  <c r="AM143" i="9" s="1"/>
  <c r="AN143" i="9" s="1"/>
  <c r="AO143" i="9" s="1"/>
  <c r="AP143" i="9" s="1"/>
  <c r="AQ143" i="9" s="1"/>
  <c r="AR143" i="9" s="1"/>
  <c r="AS143" i="9" s="1"/>
  <c r="AT143" i="9" s="1"/>
  <c r="AU143" i="9" s="1"/>
  <c r="AV143" i="9" s="1"/>
  <c r="AW143" i="9" s="1"/>
  <c r="AX143" i="9" s="1"/>
  <c r="AY143" i="9" s="1"/>
  <c r="D135" i="9"/>
  <c r="E135" i="9" s="1"/>
  <c r="F135" i="9" s="1"/>
  <c r="G135" i="9" s="1"/>
  <c r="H135" i="9" s="1"/>
  <c r="I135" i="9" s="1"/>
  <c r="J135" i="9" s="1"/>
  <c r="K135" i="9" s="1"/>
  <c r="L135" i="9" s="1"/>
  <c r="M135" i="9" s="1"/>
  <c r="N135" i="9" s="1"/>
  <c r="O135" i="9" s="1"/>
  <c r="P135" i="9" s="1"/>
  <c r="Q135" i="9" s="1"/>
  <c r="R135" i="9" s="1"/>
  <c r="S135" i="9" s="1"/>
  <c r="T135" i="9" s="1"/>
  <c r="U135" i="9" s="1"/>
  <c r="V135" i="9" s="1"/>
  <c r="W135" i="9" s="1"/>
  <c r="X135" i="9" s="1"/>
  <c r="Y135" i="9" s="1"/>
  <c r="Z135" i="9" s="1"/>
  <c r="AA135" i="9" s="1"/>
  <c r="AB135" i="9" s="1"/>
  <c r="AC135" i="9" s="1"/>
  <c r="AD135" i="9" s="1"/>
  <c r="AE135" i="9" s="1"/>
  <c r="AF135" i="9" s="1"/>
  <c r="AG135" i="9" s="1"/>
  <c r="AH135" i="9" s="1"/>
  <c r="AI135" i="9" s="1"/>
  <c r="AJ135" i="9" s="1"/>
  <c r="AK135" i="9" s="1"/>
  <c r="AL135" i="9" s="1"/>
  <c r="AM135" i="9" s="1"/>
  <c r="AN135" i="9" s="1"/>
  <c r="AO135" i="9" s="1"/>
  <c r="AP135" i="9" s="1"/>
  <c r="AQ135" i="9" s="1"/>
  <c r="AR135" i="9" s="1"/>
  <c r="AS135" i="9" s="1"/>
  <c r="AT135" i="9" s="1"/>
  <c r="AU135" i="9" s="1"/>
  <c r="AV135" i="9" s="1"/>
  <c r="AW135" i="9" s="1"/>
  <c r="AX135" i="9" s="1"/>
  <c r="AY135" i="9" s="1"/>
  <c r="D127" i="9"/>
  <c r="E127" i="9" s="1"/>
  <c r="F127" i="9" s="1"/>
  <c r="G127" i="9" s="1"/>
  <c r="H127" i="9" s="1"/>
  <c r="I127" i="9" s="1"/>
  <c r="J127" i="9" s="1"/>
  <c r="K127" i="9" s="1"/>
  <c r="L127" i="9" s="1"/>
  <c r="M127" i="9" s="1"/>
  <c r="N127" i="9" s="1"/>
  <c r="O127" i="9" s="1"/>
  <c r="P127" i="9" s="1"/>
  <c r="Q127" i="9" s="1"/>
  <c r="R127" i="9" s="1"/>
  <c r="S127" i="9" s="1"/>
  <c r="T127" i="9" s="1"/>
  <c r="U127" i="9" s="1"/>
  <c r="V127" i="9" s="1"/>
  <c r="W127" i="9" s="1"/>
  <c r="X127" i="9" s="1"/>
  <c r="Y127" i="9" s="1"/>
  <c r="Z127" i="9" s="1"/>
  <c r="AA127" i="9" s="1"/>
  <c r="AB127" i="9" s="1"/>
  <c r="AC127" i="9" s="1"/>
  <c r="AD127" i="9" s="1"/>
  <c r="AE127" i="9" s="1"/>
  <c r="AF127" i="9" s="1"/>
  <c r="AG127" i="9" s="1"/>
  <c r="AH127" i="9" s="1"/>
  <c r="AI127" i="9" s="1"/>
  <c r="AJ127" i="9" s="1"/>
  <c r="AK127" i="9" s="1"/>
  <c r="AL127" i="9" s="1"/>
  <c r="AM127" i="9" s="1"/>
  <c r="AN127" i="9" s="1"/>
  <c r="AO127" i="9" s="1"/>
  <c r="AP127" i="9" s="1"/>
  <c r="AQ127" i="9" s="1"/>
  <c r="AR127" i="9" s="1"/>
  <c r="AS127" i="9" s="1"/>
  <c r="AT127" i="9" s="1"/>
  <c r="AU127" i="9" s="1"/>
  <c r="AV127" i="9" s="1"/>
  <c r="AW127" i="9" s="1"/>
  <c r="AX127" i="9" s="1"/>
  <c r="AY127" i="9" s="1"/>
  <c r="M21" i="21"/>
  <c r="N21" i="21" s="1"/>
  <c r="O21" i="21" s="1"/>
  <c r="P21" i="21" s="1"/>
  <c r="Q21" i="21" s="1"/>
  <c r="R21" i="21" s="1"/>
  <c r="S21" i="21" s="1"/>
  <c r="T21" i="21" s="1"/>
  <c r="U21" i="21" s="1"/>
  <c r="V21" i="21" s="1"/>
  <c r="W21" i="21" s="1"/>
  <c r="X21" i="21" s="1"/>
  <c r="Y21" i="21" s="1"/>
  <c r="Z21" i="21" s="1"/>
  <c r="AA21" i="21" s="1"/>
  <c r="AB21" i="21" s="1"/>
  <c r="AC21" i="21" s="1"/>
  <c r="AD21" i="21" s="1"/>
  <c r="AE21" i="21" s="1"/>
  <c r="AF21" i="21" s="1"/>
  <c r="AG21" i="21" s="1"/>
  <c r="AH21" i="21" s="1"/>
  <c r="AI21" i="21" s="1"/>
  <c r="AJ21" i="21" s="1"/>
  <c r="AK21" i="21" s="1"/>
  <c r="AL21" i="21" s="1"/>
  <c r="AM21" i="21" s="1"/>
  <c r="AN21" i="21" s="1"/>
  <c r="AO21" i="21" s="1"/>
  <c r="AP21" i="21" s="1"/>
  <c r="AQ21" i="21" s="1"/>
  <c r="AR21" i="21" s="1"/>
  <c r="AS21" i="21" s="1"/>
  <c r="AT21" i="21" s="1"/>
  <c r="AU21" i="21" s="1"/>
  <c r="AV21" i="21" s="1"/>
  <c r="AW21" i="21" s="1"/>
  <c r="AX21" i="21" s="1"/>
  <c r="AY21" i="21" s="1"/>
  <c r="AZ21" i="21" s="1"/>
  <c r="D132" i="9"/>
  <c r="E132" i="9" s="1"/>
  <c r="F132" i="9" s="1"/>
  <c r="G132" i="9" s="1"/>
  <c r="H132" i="9" s="1"/>
  <c r="I132" i="9" s="1"/>
  <c r="J132" i="9" s="1"/>
  <c r="K132" i="9" s="1"/>
  <c r="L132" i="9" s="1"/>
  <c r="M132" i="9" s="1"/>
  <c r="N132" i="9" s="1"/>
  <c r="O132" i="9" s="1"/>
  <c r="P132" i="9" s="1"/>
  <c r="Q132" i="9" s="1"/>
  <c r="R132" i="9" s="1"/>
  <c r="S132" i="9" s="1"/>
  <c r="T132" i="9" s="1"/>
  <c r="U132" i="9" s="1"/>
  <c r="V132" i="9" s="1"/>
  <c r="W132" i="9" s="1"/>
  <c r="X132" i="9" s="1"/>
  <c r="Y132" i="9" s="1"/>
  <c r="Z132" i="9" s="1"/>
  <c r="AA132" i="9" s="1"/>
  <c r="AB132" i="9" s="1"/>
  <c r="AC132" i="9" s="1"/>
  <c r="AD132" i="9" s="1"/>
  <c r="AE132" i="9" s="1"/>
  <c r="AF132" i="9" s="1"/>
  <c r="AG132" i="9" s="1"/>
  <c r="AH132" i="9" s="1"/>
  <c r="AI132" i="9" s="1"/>
  <c r="AJ132" i="9" s="1"/>
  <c r="AK132" i="9" s="1"/>
  <c r="AL132" i="9" s="1"/>
  <c r="AM132" i="9" s="1"/>
  <c r="AN132" i="9" s="1"/>
  <c r="AO132" i="9" s="1"/>
  <c r="AP132" i="9" s="1"/>
  <c r="AQ132" i="9" s="1"/>
  <c r="AR132" i="9" s="1"/>
  <c r="AS132" i="9" s="1"/>
  <c r="AT132" i="9" s="1"/>
  <c r="AU132" i="9" s="1"/>
  <c r="AV132" i="9" s="1"/>
  <c r="AW132" i="9" s="1"/>
  <c r="AX132" i="9" s="1"/>
  <c r="AY132" i="9" s="1"/>
  <c r="E269" i="9"/>
  <c r="F269" i="9" s="1"/>
  <c r="G269" i="9" s="1"/>
  <c r="H269" i="9" s="1"/>
  <c r="I269" i="9" s="1"/>
  <c r="J269" i="9" s="1"/>
  <c r="K269" i="9" s="1"/>
  <c r="L269" i="9" s="1"/>
  <c r="M269" i="9" s="1"/>
  <c r="N269" i="9" s="1"/>
  <c r="O269" i="9" s="1"/>
  <c r="P269" i="9" s="1"/>
  <c r="Q269" i="9" s="1"/>
  <c r="R269" i="9" s="1"/>
  <c r="S269" i="9" s="1"/>
  <c r="T269" i="9" s="1"/>
  <c r="U269" i="9" s="1"/>
  <c r="V269" i="9" s="1"/>
  <c r="W269" i="9" s="1"/>
  <c r="X269" i="9" s="1"/>
  <c r="Y269" i="9" s="1"/>
  <c r="Z269" i="9" s="1"/>
  <c r="AA269" i="9" s="1"/>
  <c r="AB269" i="9" s="1"/>
  <c r="AC269" i="9" s="1"/>
  <c r="AD269" i="9" s="1"/>
  <c r="AE269" i="9" s="1"/>
  <c r="AF269" i="9" s="1"/>
  <c r="AG269" i="9" s="1"/>
  <c r="AH269" i="9" s="1"/>
  <c r="AI269" i="9" s="1"/>
  <c r="AJ269" i="9" s="1"/>
  <c r="AK269" i="9" s="1"/>
  <c r="AL269" i="9" s="1"/>
  <c r="AM269" i="9" s="1"/>
  <c r="AN269" i="9" s="1"/>
  <c r="AO269" i="9" s="1"/>
  <c r="AP269" i="9" s="1"/>
  <c r="AQ269" i="9" s="1"/>
  <c r="AR269" i="9" s="1"/>
  <c r="AS269" i="9" s="1"/>
  <c r="AT269" i="9" s="1"/>
  <c r="AU269" i="9" s="1"/>
  <c r="AV269" i="9" s="1"/>
  <c r="AW269" i="9" s="1"/>
  <c r="AX269" i="9" s="1"/>
  <c r="AY269" i="9" s="1"/>
  <c r="D286" i="9"/>
  <c r="E286" i="9" s="1"/>
  <c r="F286" i="9" s="1"/>
  <c r="G286" i="9" s="1"/>
  <c r="H286" i="9" s="1"/>
  <c r="I286" i="9" s="1"/>
  <c r="J286" i="9" s="1"/>
  <c r="K286" i="9" s="1"/>
  <c r="L286" i="9" s="1"/>
  <c r="M286" i="9" s="1"/>
  <c r="N286" i="9" s="1"/>
  <c r="O286" i="9" s="1"/>
  <c r="P286" i="9" s="1"/>
  <c r="Q286" i="9" s="1"/>
  <c r="R286" i="9" s="1"/>
  <c r="S286" i="9" s="1"/>
  <c r="T286" i="9" s="1"/>
  <c r="U286" i="9" s="1"/>
  <c r="V286" i="9" s="1"/>
  <c r="W286" i="9" s="1"/>
  <c r="X286" i="9" s="1"/>
  <c r="Y286" i="9" s="1"/>
  <c r="Z286" i="9" s="1"/>
  <c r="AA286" i="9" s="1"/>
  <c r="AB286" i="9" s="1"/>
  <c r="AC286" i="9" s="1"/>
  <c r="AD286" i="9" s="1"/>
  <c r="AE286" i="9" s="1"/>
  <c r="AF286" i="9" s="1"/>
  <c r="AG286" i="9" s="1"/>
  <c r="AH286" i="9" s="1"/>
  <c r="AI286" i="9" s="1"/>
  <c r="AJ286" i="9" s="1"/>
  <c r="AK286" i="9" s="1"/>
  <c r="AL286" i="9" s="1"/>
  <c r="AM286" i="9" s="1"/>
  <c r="AN286" i="9" s="1"/>
  <c r="AO286" i="9" s="1"/>
  <c r="AP286" i="9" s="1"/>
  <c r="AQ286" i="9" s="1"/>
  <c r="AR286" i="9" s="1"/>
  <c r="AS286" i="9" s="1"/>
  <c r="AT286" i="9" s="1"/>
  <c r="AU286" i="9" s="1"/>
  <c r="AV286" i="9" s="1"/>
  <c r="AW286" i="9" s="1"/>
  <c r="AX286" i="9" s="1"/>
  <c r="AY286" i="9" s="1"/>
  <c r="I10" i="17"/>
  <c r="J10" i="17" s="1"/>
  <c r="K10" i="17" s="1"/>
  <c r="L10" i="17" s="1"/>
  <c r="M10" i="17" s="1"/>
  <c r="N10" i="17" s="1"/>
  <c r="O10" i="17" s="1"/>
  <c r="P10" i="17" s="1"/>
  <c r="Q10" i="17" s="1"/>
  <c r="R10" i="17" s="1"/>
  <c r="S10" i="17" s="1"/>
  <c r="T10" i="17" s="1"/>
  <c r="U10" i="17" s="1"/>
  <c r="V10" i="17" s="1"/>
  <c r="W10" i="17" s="1"/>
  <c r="X10" i="17" s="1"/>
  <c r="Y10" i="17" s="1"/>
  <c r="Z10" i="17" s="1"/>
  <c r="AA10" i="17" s="1"/>
  <c r="AB10" i="17" s="1"/>
  <c r="AC10" i="17" s="1"/>
  <c r="AD10" i="17" s="1"/>
  <c r="AE10" i="17" s="1"/>
  <c r="AF10" i="17" s="1"/>
  <c r="AG10" i="17" s="1"/>
  <c r="AH10" i="17" s="1"/>
  <c r="AI10" i="17" s="1"/>
  <c r="AJ10" i="17" s="1"/>
  <c r="AK10" i="17" s="1"/>
  <c r="AL10" i="17" s="1"/>
  <c r="AM10" i="17" s="1"/>
  <c r="AN10" i="17" s="1"/>
  <c r="AO10" i="17" s="1"/>
  <c r="AP10" i="17" s="1"/>
  <c r="AQ10" i="17" s="1"/>
  <c r="AR10" i="17" s="1"/>
  <c r="AS10" i="17" s="1"/>
  <c r="AT10" i="17" s="1"/>
  <c r="AU10" i="17" s="1"/>
  <c r="AV10" i="17" s="1"/>
  <c r="AW10" i="17" s="1"/>
  <c r="AX10" i="17" s="1"/>
  <c r="AY10" i="17" s="1"/>
  <c r="I11" i="17"/>
  <c r="J11" i="17" s="1"/>
  <c r="K11" i="17" s="1"/>
  <c r="L11" i="17" s="1"/>
  <c r="M11" i="17" s="1"/>
  <c r="N11" i="17" s="1"/>
  <c r="O11" i="17" s="1"/>
  <c r="P11" i="17" s="1"/>
  <c r="Q11" i="17" s="1"/>
  <c r="R11" i="17" s="1"/>
  <c r="S11" i="17" s="1"/>
  <c r="T11" i="17" s="1"/>
  <c r="U11" i="17" s="1"/>
  <c r="V11" i="17" s="1"/>
  <c r="W11" i="17" s="1"/>
  <c r="X11" i="17" s="1"/>
  <c r="Y11" i="17" s="1"/>
  <c r="Z11" i="17" s="1"/>
  <c r="AA11" i="17" s="1"/>
  <c r="AB11" i="17" s="1"/>
  <c r="AC11" i="17" s="1"/>
  <c r="AD11" i="17" s="1"/>
  <c r="AE11" i="17" s="1"/>
  <c r="AF11" i="17" s="1"/>
  <c r="AG11" i="17" s="1"/>
  <c r="AH11" i="17" s="1"/>
  <c r="AI11" i="17" s="1"/>
  <c r="AJ11" i="17" s="1"/>
  <c r="AK11" i="17" s="1"/>
  <c r="AL11" i="17" s="1"/>
  <c r="AM11" i="17" s="1"/>
  <c r="AN11" i="17" s="1"/>
  <c r="AO11" i="17" s="1"/>
  <c r="AP11" i="17" s="1"/>
  <c r="AQ11" i="17" s="1"/>
  <c r="AR11" i="17" s="1"/>
  <c r="AS11" i="17" s="1"/>
  <c r="AT11" i="17" s="1"/>
  <c r="AU11" i="17" s="1"/>
  <c r="AV11" i="17" s="1"/>
  <c r="AW11" i="17" s="1"/>
  <c r="AX11" i="17" s="1"/>
  <c r="AY11" i="17" s="1"/>
  <c r="I12" i="17"/>
  <c r="J12" i="17" s="1"/>
  <c r="K12" i="17" s="1"/>
  <c r="L12" i="17" s="1"/>
  <c r="M12" i="17" s="1"/>
  <c r="N12" i="17" s="1"/>
  <c r="O12" i="17" s="1"/>
  <c r="P12" i="17" s="1"/>
  <c r="Q12" i="17" s="1"/>
  <c r="R12" i="17" s="1"/>
  <c r="S12" i="17" s="1"/>
  <c r="T12" i="17" s="1"/>
  <c r="U12" i="17" s="1"/>
  <c r="V12" i="17" s="1"/>
  <c r="W12" i="17" s="1"/>
  <c r="X12" i="17" s="1"/>
  <c r="Y12" i="17" s="1"/>
  <c r="Z12" i="17" s="1"/>
  <c r="AA12" i="17" s="1"/>
  <c r="AB12" i="17" s="1"/>
  <c r="AC12" i="17" s="1"/>
  <c r="AD12" i="17" s="1"/>
  <c r="AE12" i="17" s="1"/>
  <c r="AF12" i="17" s="1"/>
  <c r="AG12" i="17" s="1"/>
  <c r="AH12" i="17" s="1"/>
  <c r="AI12" i="17" s="1"/>
  <c r="AJ12" i="17" s="1"/>
  <c r="AK12" i="17" s="1"/>
  <c r="AL12" i="17" s="1"/>
  <c r="AM12" i="17" s="1"/>
  <c r="AN12" i="17" s="1"/>
  <c r="AO12" i="17" s="1"/>
  <c r="AP12" i="17" s="1"/>
  <c r="AQ12" i="17" s="1"/>
  <c r="AR12" i="17" s="1"/>
  <c r="AS12" i="17" s="1"/>
  <c r="AT12" i="17" s="1"/>
  <c r="AU12" i="17" s="1"/>
  <c r="AV12" i="17" s="1"/>
  <c r="AW12" i="17" s="1"/>
  <c r="AX12" i="17" s="1"/>
  <c r="AY12" i="17" s="1"/>
  <c r="I13" i="17"/>
  <c r="J13" i="17" s="1"/>
  <c r="K13" i="17" s="1"/>
  <c r="L13" i="17" s="1"/>
  <c r="M13" i="17" s="1"/>
  <c r="N13" i="17" s="1"/>
  <c r="O13" i="17" s="1"/>
  <c r="P13" i="17" s="1"/>
  <c r="Q13" i="17" s="1"/>
  <c r="R13" i="17" s="1"/>
  <c r="S13" i="17" s="1"/>
  <c r="T13" i="17" s="1"/>
  <c r="U13" i="17" s="1"/>
  <c r="V13" i="17" s="1"/>
  <c r="W13" i="17" s="1"/>
  <c r="X13" i="17" s="1"/>
  <c r="Y13" i="17" s="1"/>
  <c r="Z13" i="17" s="1"/>
  <c r="AA13" i="17" s="1"/>
  <c r="AB13" i="17" s="1"/>
  <c r="AC13" i="17" s="1"/>
  <c r="AD13" i="17" s="1"/>
  <c r="AE13" i="17" s="1"/>
  <c r="AF13" i="17" s="1"/>
  <c r="AG13" i="17" s="1"/>
  <c r="AH13" i="17" s="1"/>
  <c r="AI13" i="17" s="1"/>
  <c r="AJ13" i="17" s="1"/>
  <c r="AK13" i="17" s="1"/>
  <c r="AL13" i="17" s="1"/>
  <c r="AM13" i="17" s="1"/>
  <c r="AN13" i="17" s="1"/>
  <c r="AO13" i="17" s="1"/>
  <c r="AP13" i="17" s="1"/>
  <c r="AQ13" i="17" s="1"/>
  <c r="AR13" i="17" s="1"/>
  <c r="AS13" i="17" s="1"/>
  <c r="AT13" i="17" s="1"/>
  <c r="AU13" i="17" s="1"/>
  <c r="AV13" i="17" s="1"/>
  <c r="AW13" i="17" s="1"/>
  <c r="AX13" i="17" s="1"/>
  <c r="AY13" i="17" s="1"/>
  <c r="I14" i="17"/>
  <c r="J14" i="17" s="1"/>
  <c r="K14" i="17" s="1"/>
  <c r="L14" i="17" s="1"/>
  <c r="M14" i="17" s="1"/>
  <c r="N14" i="17" s="1"/>
  <c r="O14" i="17" s="1"/>
  <c r="P14" i="17" s="1"/>
  <c r="Q14" i="17" s="1"/>
  <c r="R14" i="17" s="1"/>
  <c r="S14" i="17" s="1"/>
  <c r="T14" i="17" s="1"/>
  <c r="U14" i="17" s="1"/>
  <c r="V14" i="17" s="1"/>
  <c r="W14" i="17" s="1"/>
  <c r="X14" i="17" s="1"/>
  <c r="Y14" i="17" s="1"/>
  <c r="Z14" i="17" s="1"/>
  <c r="AA14" i="17" s="1"/>
  <c r="AB14" i="17" s="1"/>
  <c r="AC14" i="17" s="1"/>
  <c r="AD14" i="17" s="1"/>
  <c r="AE14" i="17" s="1"/>
  <c r="AF14" i="17" s="1"/>
  <c r="AG14" i="17" s="1"/>
  <c r="AH14" i="17" s="1"/>
  <c r="AI14" i="17" s="1"/>
  <c r="AJ14" i="17" s="1"/>
  <c r="AK14" i="17" s="1"/>
  <c r="AL14" i="17" s="1"/>
  <c r="AM14" i="17" s="1"/>
  <c r="AN14" i="17" s="1"/>
  <c r="AO14" i="17" s="1"/>
  <c r="AP14" i="17" s="1"/>
  <c r="AQ14" i="17" s="1"/>
  <c r="AR14" i="17" s="1"/>
  <c r="AS14" i="17" s="1"/>
  <c r="AT14" i="17" s="1"/>
  <c r="AU14" i="17" s="1"/>
  <c r="AV14" i="17" s="1"/>
  <c r="AW14" i="17" s="1"/>
  <c r="AX14" i="17" s="1"/>
  <c r="AY14" i="17" s="1"/>
  <c r="I15" i="17"/>
  <c r="J15" i="17" s="1"/>
  <c r="K15" i="17" s="1"/>
  <c r="L15" i="17" s="1"/>
  <c r="M15" i="17" s="1"/>
  <c r="N15" i="17" s="1"/>
  <c r="O15" i="17" s="1"/>
  <c r="P15" i="17" s="1"/>
  <c r="Q15" i="17" s="1"/>
  <c r="R15" i="17" s="1"/>
  <c r="S15" i="17" s="1"/>
  <c r="T15" i="17" s="1"/>
  <c r="U15" i="17" s="1"/>
  <c r="V15" i="17" s="1"/>
  <c r="W15" i="17" s="1"/>
  <c r="X15" i="17" s="1"/>
  <c r="Y15" i="17" s="1"/>
  <c r="Z15" i="17" s="1"/>
  <c r="AA15" i="17" s="1"/>
  <c r="AB15" i="17" s="1"/>
  <c r="AC15" i="17" s="1"/>
  <c r="AD15" i="17" s="1"/>
  <c r="AE15" i="17" s="1"/>
  <c r="AF15" i="17" s="1"/>
  <c r="AG15" i="17" s="1"/>
  <c r="AH15" i="17" s="1"/>
  <c r="AI15" i="17" s="1"/>
  <c r="AJ15" i="17" s="1"/>
  <c r="AK15" i="17" s="1"/>
  <c r="AL15" i="17" s="1"/>
  <c r="AM15" i="17" s="1"/>
  <c r="AN15" i="17" s="1"/>
  <c r="AO15" i="17" s="1"/>
  <c r="AP15" i="17" s="1"/>
  <c r="AQ15" i="17" s="1"/>
  <c r="AR15" i="17" s="1"/>
  <c r="AS15" i="17" s="1"/>
  <c r="AT15" i="17" s="1"/>
  <c r="AU15" i="17" s="1"/>
  <c r="AV15" i="17" s="1"/>
  <c r="AW15" i="17" s="1"/>
  <c r="AX15" i="17" s="1"/>
  <c r="AY15" i="17" s="1"/>
  <c r="I16" i="17"/>
  <c r="J16" i="17" s="1"/>
  <c r="K16" i="17" s="1"/>
  <c r="L16" i="17" s="1"/>
  <c r="M16" i="17" s="1"/>
  <c r="N16" i="17" s="1"/>
  <c r="O16" i="17" s="1"/>
  <c r="P16" i="17" s="1"/>
  <c r="Q16" i="17" s="1"/>
  <c r="R16" i="17" s="1"/>
  <c r="S16" i="17" s="1"/>
  <c r="T16" i="17" s="1"/>
  <c r="U16" i="17" s="1"/>
  <c r="V16" i="17" s="1"/>
  <c r="W16" i="17" s="1"/>
  <c r="X16" i="17" s="1"/>
  <c r="Y16" i="17" s="1"/>
  <c r="Z16" i="17" s="1"/>
  <c r="AA16" i="17" s="1"/>
  <c r="AB16" i="17" s="1"/>
  <c r="AC16" i="17" s="1"/>
  <c r="AD16" i="17" s="1"/>
  <c r="AE16" i="17" s="1"/>
  <c r="AF16" i="17" s="1"/>
  <c r="AG16" i="17" s="1"/>
  <c r="AH16" i="17" s="1"/>
  <c r="AI16" i="17" s="1"/>
  <c r="AJ16" i="17" s="1"/>
  <c r="AK16" i="17" s="1"/>
  <c r="AL16" i="17" s="1"/>
  <c r="AM16" i="17" s="1"/>
  <c r="AN16" i="17" s="1"/>
  <c r="AO16" i="17" s="1"/>
  <c r="AP16" i="17" s="1"/>
  <c r="AQ16" i="17" s="1"/>
  <c r="AR16" i="17" s="1"/>
  <c r="AS16" i="17" s="1"/>
  <c r="AT16" i="17" s="1"/>
  <c r="AU16" i="17" s="1"/>
  <c r="AV16" i="17" s="1"/>
  <c r="AW16" i="17" s="1"/>
  <c r="AX16" i="17" s="1"/>
  <c r="AY16" i="17" s="1"/>
  <c r="I17" i="17"/>
  <c r="J17" i="17" s="1"/>
  <c r="K17" i="17" s="1"/>
  <c r="L17" i="17" s="1"/>
  <c r="M17" i="17" s="1"/>
  <c r="N17" i="17" s="1"/>
  <c r="O17" i="17" s="1"/>
  <c r="P17" i="17" s="1"/>
  <c r="Q17" i="17" s="1"/>
  <c r="R17" i="17" s="1"/>
  <c r="S17" i="17" s="1"/>
  <c r="T17" i="17" s="1"/>
  <c r="U17" i="17" s="1"/>
  <c r="V17" i="17" s="1"/>
  <c r="W17" i="17" s="1"/>
  <c r="X17" i="17" s="1"/>
  <c r="Y17" i="17" s="1"/>
  <c r="Z17" i="17" s="1"/>
  <c r="AA17" i="17" s="1"/>
  <c r="AB17" i="17" s="1"/>
  <c r="AC17" i="17" s="1"/>
  <c r="AD17" i="17" s="1"/>
  <c r="AE17" i="17" s="1"/>
  <c r="AF17" i="17" s="1"/>
  <c r="AG17" i="17" s="1"/>
  <c r="AH17" i="17" s="1"/>
  <c r="AI17" i="17" s="1"/>
  <c r="AJ17" i="17" s="1"/>
  <c r="AK17" i="17" s="1"/>
  <c r="AL17" i="17" s="1"/>
  <c r="AM17" i="17" s="1"/>
  <c r="AN17" i="17" s="1"/>
  <c r="AO17" i="17" s="1"/>
  <c r="AP17" i="17" s="1"/>
  <c r="AQ17" i="17" s="1"/>
  <c r="AR17" i="17" s="1"/>
  <c r="AS17" i="17" s="1"/>
  <c r="AT17" i="17" s="1"/>
  <c r="AU17" i="17" s="1"/>
  <c r="AV17" i="17" s="1"/>
  <c r="AW17" i="17" s="1"/>
  <c r="AX17" i="17" s="1"/>
  <c r="AY17" i="17" s="1"/>
  <c r="I18" i="17"/>
  <c r="J18" i="17" s="1"/>
  <c r="K18" i="17" s="1"/>
  <c r="L18" i="17" s="1"/>
  <c r="M18" i="17" s="1"/>
  <c r="N18" i="17" s="1"/>
  <c r="O18" i="17" s="1"/>
  <c r="P18" i="17" s="1"/>
  <c r="Q18" i="17" s="1"/>
  <c r="R18" i="17" s="1"/>
  <c r="S18" i="17" s="1"/>
  <c r="T18" i="17" s="1"/>
  <c r="U18" i="17" s="1"/>
  <c r="V18" i="17" s="1"/>
  <c r="W18" i="17" s="1"/>
  <c r="X18" i="17" s="1"/>
  <c r="Y18" i="17" s="1"/>
  <c r="Z18" i="17" s="1"/>
  <c r="AA18" i="17" s="1"/>
  <c r="AB18" i="17" s="1"/>
  <c r="AC18" i="17" s="1"/>
  <c r="AD18" i="17" s="1"/>
  <c r="AE18" i="17" s="1"/>
  <c r="AF18" i="17" s="1"/>
  <c r="AG18" i="17" s="1"/>
  <c r="AH18" i="17" s="1"/>
  <c r="AI18" i="17" s="1"/>
  <c r="AJ18" i="17" s="1"/>
  <c r="AK18" i="17" s="1"/>
  <c r="AL18" i="17" s="1"/>
  <c r="AM18" i="17" s="1"/>
  <c r="AN18" i="17" s="1"/>
  <c r="AO18" i="17" s="1"/>
  <c r="AP18" i="17" s="1"/>
  <c r="AQ18" i="17" s="1"/>
  <c r="AR18" i="17" s="1"/>
  <c r="AS18" i="17" s="1"/>
  <c r="AT18" i="17" s="1"/>
  <c r="AU18" i="17" s="1"/>
  <c r="AV18" i="17" s="1"/>
  <c r="AW18" i="17" s="1"/>
  <c r="AX18" i="17" s="1"/>
  <c r="AY18" i="17" s="1"/>
  <c r="I19" i="17"/>
  <c r="J19" i="17" s="1"/>
  <c r="K19" i="17" s="1"/>
  <c r="L19" i="17" s="1"/>
  <c r="M19" i="17" s="1"/>
  <c r="N19" i="17" s="1"/>
  <c r="O19" i="17" s="1"/>
  <c r="P19" i="17" s="1"/>
  <c r="Q19" i="17" s="1"/>
  <c r="R19" i="17" s="1"/>
  <c r="S19" i="17" s="1"/>
  <c r="T19" i="17" s="1"/>
  <c r="U19" i="17" s="1"/>
  <c r="V19" i="17" s="1"/>
  <c r="W19" i="17" s="1"/>
  <c r="X19" i="17" s="1"/>
  <c r="Y19" i="17" s="1"/>
  <c r="Z19" i="17" s="1"/>
  <c r="AA19" i="17" s="1"/>
  <c r="AB19" i="17" s="1"/>
  <c r="AC19" i="17" s="1"/>
  <c r="AD19" i="17" s="1"/>
  <c r="AE19" i="17" s="1"/>
  <c r="AF19" i="17" s="1"/>
  <c r="AG19" i="17" s="1"/>
  <c r="AH19" i="17" s="1"/>
  <c r="AI19" i="17" s="1"/>
  <c r="AJ19" i="17" s="1"/>
  <c r="AK19" i="17" s="1"/>
  <c r="AL19" i="17" s="1"/>
  <c r="AM19" i="17" s="1"/>
  <c r="AN19" i="17" s="1"/>
  <c r="AO19" i="17" s="1"/>
  <c r="AP19" i="17" s="1"/>
  <c r="AQ19" i="17" s="1"/>
  <c r="AR19" i="17" s="1"/>
  <c r="AS19" i="17" s="1"/>
  <c r="AT19" i="17" s="1"/>
  <c r="AU19" i="17" s="1"/>
  <c r="AV19" i="17" s="1"/>
  <c r="AW19" i="17" s="1"/>
  <c r="AX19" i="17" s="1"/>
  <c r="AY19" i="17" s="1"/>
  <c r="I20" i="17"/>
  <c r="J20" i="17" s="1"/>
  <c r="K20" i="17" s="1"/>
  <c r="L20" i="17" s="1"/>
  <c r="M20" i="17" s="1"/>
  <c r="N20" i="17" s="1"/>
  <c r="O20" i="17" s="1"/>
  <c r="P20" i="17" s="1"/>
  <c r="Q20" i="17" s="1"/>
  <c r="R20" i="17" s="1"/>
  <c r="S20" i="17" s="1"/>
  <c r="T20" i="17" s="1"/>
  <c r="U20" i="17" s="1"/>
  <c r="V20" i="17" s="1"/>
  <c r="W20" i="17" s="1"/>
  <c r="X20" i="17" s="1"/>
  <c r="Y20" i="17" s="1"/>
  <c r="Z20" i="17" s="1"/>
  <c r="AA20" i="17" s="1"/>
  <c r="AB20" i="17" s="1"/>
  <c r="AC20" i="17" s="1"/>
  <c r="AD20" i="17" s="1"/>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X20" i="17" s="1"/>
  <c r="AY20" i="17" s="1"/>
  <c r="I21" i="17"/>
  <c r="J21" i="17" s="1"/>
  <c r="K21" i="17" s="1"/>
  <c r="L21" i="17" s="1"/>
  <c r="M21" i="17" s="1"/>
  <c r="N21" i="17" s="1"/>
  <c r="O21" i="17" s="1"/>
  <c r="P21" i="17" s="1"/>
  <c r="Q21" i="17" s="1"/>
  <c r="R21" i="17" s="1"/>
  <c r="S21" i="17" s="1"/>
  <c r="T21" i="17" s="1"/>
  <c r="U21" i="17" s="1"/>
  <c r="V21" i="17" s="1"/>
  <c r="W21" i="17" s="1"/>
  <c r="X21" i="17" s="1"/>
  <c r="Y21" i="17" s="1"/>
  <c r="Z21" i="17" s="1"/>
  <c r="AA21" i="17" s="1"/>
  <c r="AB21" i="17" s="1"/>
  <c r="AC21" i="17" s="1"/>
  <c r="AD21" i="17" s="1"/>
  <c r="AE21" i="17" s="1"/>
  <c r="AF21" i="17" s="1"/>
  <c r="AG21" i="17" s="1"/>
  <c r="AH21" i="17" s="1"/>
  <c r="AI21" i="17" s="1"/>
  <c r="AJ21" i="17" s="1"/>
  <c r="AK21" i="17" s="1"/>
  <c r="AL21" i="17" s="1"/>
  <c r="AM21" i="17" s="1"/>
  <c r="AN21" i="17" s="1"/>
  <c r="AO21" i="17" s="1"/>
  <c r="AP21" i="17" s="1"/>
  <c r="AQ21" i="17" s="1"/>
  <c r="AR21" i="17" s="1"/>
  <c r="AS21" i="17" s="1"/>
  <c r="AT21" i="17" s="1"/>
  <c r="AU21" i="17" s="1"/>
  <c r="AV21" i="17" s="1"/>
  <c r="AW21" i="17" s="1"/>
  <c r="AX21" i="17" s="1"/>
  <c r="AY21" i="17" s="1"/>
  <c r="I22" i="17"/>
  <c r="J22" i="17" s="1"/>
  <c r="K22" i="17" s="1"/>
  <c r="L22" i="17" s="1"/>
  <c r="M22" i="17" s="1"/>
  <c r="N22" i="17" s="1"/>
  <c r="O22" i="17" s="1"/>
  <c r="P22" i="17" s="1"/>
  <c r="Q22" i="17" s="1"/>
  <c r="R22" i="17" s="1"/>
  <c r="S22" i="17" s="1"/>
  <c r="T22" i="17" s="1"/>
  <c r="U22" i="17" s="1"/>
  <c r="V22" i="17" s="1"/>
  <c r="W22" i="17" s="1"/>
  <c r="X22" i="17" s="1"/>
  <c r="Y22" i="17" s="1"/>
  <c r="Z22" i="17" s="1"/>
  <c r="AA22" i="17" s="1"/>
  <c r="AB22" i="17" s="1"/>
  <c r="AC22" i="17" s="1"/>
  <c r="AD22" i="17" s="1"/>
  <c r="AE22" i="17" s="1"/>
  <c r="AF22" i="17" s="1"/>
  <c r="AG22" i="17" s="1"/>
  <c r="AH22" i="17" s="1"/>
  <c r="AI22" i="17" s="1"/>
  <c r="AJ22" i="17" s="1"/>
  <c r="AK22" i="17" s="1"/>
  <c r="AL22" i="17" s="1"/>
  <c r="AM22" i="17" s="1"/>
  <c r="AN22" i="17" s="1"/>
  <c r="AO22" i="17" s="1"/>
  <c r="AP22" i="17" s="1"/>
  <c r="AQ22" i="17" s="1"/>
  <c r="AR22" i="17" s="1"/>
  <c r="AS22" i="17" s="1"/>
  <c r="AT22" i="17" s="1"/>
  <c r="AU22" i="17" s="1"/>
  <c r="AV22" i="17" s="1"/>
  <c r="AW22" i="17" s="1"/>
  <c r="AX22" i="17" s="1"/>
  <c r="AY22" i="17" s="1"/>
  <c r="I8" i="17"/>
  <c r="J8" i="17" s="1"/>
  <c r="K8" i="17" s="1"/>
  <c r="L8" i="17" s="1"/>
  <c r="M8" i="17" s="1"/>
  <c r="N8" i="17" s="1"/>
  <c r="O8" i="17" s="1"/>
  <c r="P8" i="17" s="1"/>
  <c r="Q8" i="17" s="1"/>
  <c r="R8" i="17" s="1"/>
  <c r="S8" i="17" s="1"/>
  <c r="T8" i="17" s="1"/>
  <c r="U8" i="17" s="1"/>
  <c r="V8" i="17" s="1"/>
  <c r="W8" i="17" s="1"/>
  <c r="X8" i="17" s="1"/>
  <c r="Y8" i="17" s="1"/>
  <c r="Z8" i="17" s="1"/>
  <c r="AA8" i="17" s="1"/>
  <c r="AB8" i="17" s="1"/>
  <c r="AC8" i="17" s="1"/>
  <c r="AD8" i="17" s="1"/>
  <c r="AE8" i="17" s="1"/>
  <c r="AF8" i="17" s="1"/>
  <c r="AG8" i="17" s="1"/>
  <c r="AH8" i="17" s="1"/>
  <c r="AI8" i="17" s="1"/>
  <c r="AJ8" i="17" s="1"/>
  <c r="AK8" i="17" s="1"/>
  <c r="AL8" i="17" s="1"/>
  <c r="AM8" i="17" s="1"/>
  <c r="AN8" i="17" s="1"/>
  <c r="AO8" i="17" s="1"/>
  <c r="AP8" i="17" s="1"/>
  <c r="AQ8" i="17" s="1"/>
  <c r="AR8" i="17" s="1"/>
  <c r="AS8" i="17" s="1"/>
  <c r="AT8" i="17" s="1"/>
  <c r="AU8" i="17" s="1"/>
  <c r="AV8" i="17" s="1"/>
  <c r="AW8" i="17" s="1"/>
  <c r="AX8" i="17" s="1"/>
  <c r="AY8" i="17" s="1"/>
  <c r="I9" i="17"/>
  <c r="J9" i="17" s="1"/>
  <c r="K9" i="17" s="1"/>
  <c r="L9" i="17" s="1"/>
  <c r="M9" i="17" s="1"/>
  <c r="N9" i="17" s="1"/>
  <c r="O9" i="17" s="1"/>
  <c r="P9" i="17" s="1"/>
  <c r="Q9" i="17" s="1"/>
  <c r="R9" i="17" s="1"/>
  <c r="S9" i="17" s="1"/>
  <c r="T9" i="17" s="1"/>
  <c r="U9" i="17" s="1"/>
  <c r="V9" i="17" s="1"/>
  <c r="W9" i="17" s="1"/>
  <c r="X9" i="17" s="1"/>
  <c r="Y9" i="17" s="1"/>
  <c r="Z9" i="17" s="1"/>
  <c r="AA9" i="17" s="1"/>
  <c r="AB9" i="17" s="1"/>
  <c r="AC9" i="17" s="1"/>
  <c r="AD9" i="17" s="1"/>
  <c r="AE9" i="17" s="1"/>
  <c r="AF9" i="17" s="1"/>
  <c r="AG9" i="17" s="1"/>
  <c r="AH9" i="17" s="1"/>
  <c r="AI9" i="17" s="1"/>
  <c r="AJ9" i="17" s="1"/>
  <c r="AK9" i="17" s="1"/>
  <c r="AL9" i="17" s="1"/>
  <c r="AM9" i="17" s="1"/>
  <c r="AN9" i="17" s="1"/>
  <c r="AO9" i="17" s="1"/>
  <c r="AP9" i="17" s="1"/>
  <c r="AQ9" i="17" s="1"/>
  <c r="AR9" i="17" s="1"/>
  <c r="AS9" i="17" s="1"/>
  <c r="AT9" i="17" s="1"/>
  <c r="AU9" i="17" s="1"/>
  <c r="AV9" i="17" s="1"/>
  <c r="AW9" i="17" s="1"/>
  <c r="AX9" i="17" s="1"/>
  <c r="AY9" i="17" s="1"/>
  <c r="D2" i="26"/>
  <c r="E2" i="26" s="1"/>
  <c r="F2" i="26" s="1"/>
  <c r="G2" i="26" s="1"/>
  <c r="H2" i="26" s="1"/>
  <c r="I2" i="26" s="1"/>
  <c r="J2" i="26" s="1"/>
  <c r="K2" i="26" s="1"/>
  <c r="L2" i="26" s="1"/>
  <c r="M2" i="26" s="1"/>
  <c r="N2" i="26" s="1"/>
  <c r="O2" i="26" s="1"/>
  <c r="P2" i="26" s="1"/>
  <c r="Q2" i="26" s="1"/>
  <c r="R2" i="26" s="1"/>
  <c r="S2" i="26" s="1"/>
  <c r="T2" i="26" s="1"/>
  <c r="U2" i="26" s="1"/>
  <c r="V2" i="26" s="1"/>
  <c r="W2" i="26" s="1"/>
  <c r="X2" i="26" s="1"/>
  <c r="Y2" i="26" s="1"/>
  <c r="Z2" i="26" s="1"/>
  <c r="AA2" i="26" s="1"/>
  <c r="AB2" i="26" s="1"/>
  <c r="AC2" i="26" s="1"/>
  <c r="AD2" i="26" s="1"/>
  <c r="AE2" i="26" s="1"/>
  <c r="AF2" i="26" s="1"/>
  <c r="AG2" i="26" s="1"/>
  <c r="AH2" i="26" s="1"/>
  <c r="AI2" i="26" s="1"/>
  <c r="AJ2" i="26" s="1"/>
  <c r="AK2" i="26" s="1"/>
  <c r="AL2" i="26" s="1"/>
  <c r="AM2" i="26" s="1"/>
  <c r="AN2" i="26" s="1"/>
  <c r="AO2" i="26" s="1"/>
  <c r="AP2" i="26" s="1"/>
  <c r="AQ2" i="26" s="1"/>
  <c r="AR2" i="26" s="1"/>
  <c r="AS2" i="26" s="1"/>
  <c r="AT2" i="26" s="1"/>
  <c r="AU2" i="26" s="1"/>
  <c r="AV2" i="26" s="1"/>
  <c r="AW2" i="26" s="1"/>
  <c r="AX2" i="26" s="1"/>
  <c r="AY2" i="26" s="1"/>
  <c r="I6" i="17"/>
  <c r="J6" i="17" s="1"/>
  <c r="K6" i="17" s="1"/>
  <c r="L6" i="17" s="1"/>
  <c r="M6" i="17" s="1"/>
  <c r="N6" i="17" s="1"/>
  <c r="O6" i="17" s="1"/>
  <c r="P6" i="17" s="1"/>
  <c r="Q6" i="17" s="1"/>
  <c r="R6" i="17" s="1"/>
  <c r="S6" i="17" s="1"/>
  <c r="T6" i="17" s="1"/>
  <c r="U6" i="17" s="1"/>
  <c r="V6" i="17" s="1"/>
  <c r="W6" i="17" s="1"/>
  <c r="X6" i="17" s="1"/>
  <c r="Y6" i="17" s="1"/>
  <c r="Z6" i="17" s="1"/>
  <c r="AA6" i="17" s="1"/>
  <c r="AB6" i="17" s="1"/>
  <c r="AC6" i="17" s="1"/>
  <c r="AD6" i="17" s="1"/>
  <c r="AE6" i="17" s="1"/>
  <c r="AF6" i="17" s="1"/>
  <c r="AG6" i="17" s="1"/>
  <c r="AH6" i="17" s="1"/>
  <c r="AI6" i="17" s="1"/>
  <c r="AJ6" i="17" s="1"/>
  <c r="AK6" i="17" s="1"/>
  <c r="AL6" i="17" s="1"/>
  <c r="AM6" i="17" s="1"/>
  <c r="AN6" i="17" s="1"/>
  <c r="AO6" i="17" s="1"/>
  <c r="AP6" i="17" s="1"/>
  <c r="AQ6" i="17" s="1"/>
  <c r="AR6" i="17" s="1"/>
  <c r="AS6" i="17" s="1"/>
  <c r="AT6" i="17" s="1"/>
  <c r="AU6" i="17" s="1"/>
  <c r="AV6" i="17" s="1"/>
  <c r="AW6" i="17" s="1"/>
  <c r="AX6" i="17" s="1"/>
  <c r="AY6" i="17" s="1"/>
  <c r="I5" i="17"/>
  <c r="J5" i="17" s="1"/>
  <c r="K5" i="17" s="1"/>
  <c r="L5" i="17" s="1"/>
  <c r="M5" i="17" s="1"/>
  <c r="N5" i="17" s="1"/>
  <c r="O5" i="17" s="1"/>
  <c r="P5" i="17" s="1"/>
  <c r="Q5" i="17" s="1"/>
  <c r="R5" i="17" s="1"/>
  <c r="S5" i="17" s="1"/>
  <c r="T5" i="17" s="1"/>
  <c r="U5" i="17" s="1"/>
  <c r="V5" i="17" s="1"/>
  <c r="W5" i="17" s="1"/>
  <c r="X5" i="17" s="1"/>
  <c r="Y5" i="17" s="1"/>
  <c r="Z5" i="17" s="1"/>
  <c r="AA5" i="17" s="1"/>
  <c r="AB5" i="17" s="1"/>
  <c r="AC5" i="17" s="1"/>
  <c r="AD5" i="17" s="1"/>
  <c r="AE5" i="17" s="1"/>
  <c r="AF5" i="17" s="1"/>
  <c r="AG5" i="17" s="1"/>
  <c r="AH5" i="17" s="1"/>
  <c r="AI5" i="17" s="1"/>
  <c r="AJ5" i="17" s="1"/>
  <c r="AK5" i="17" s="1"/>
  <c r="AL5" i="17" s="1"/>
  <c r="AM5" i="17" s="1"/>
  <c r="AN5" i="17" s="1"/>
  <c r="AO5" i="17" s="1"/>
  <c r="AP5" i="17" s="1"/>
  <c r="AQ5" i="17" s="1"/>
  <c r="AR5" i="17" s="1"/>
  <c r="AS5" i="17" s="1"/>
  <c r="AT5" i="17" s="1"/>
  <c r="AU5" i="17" s="1"/>
  <c r="AV5" i="17" s="1"/>
  <c r="AW5" i="17" s="1"/>
  <c r="AX5" i="17" s="1"/>
  <c r="AY5" i="17" s="1"/>
  <c r="I4" i="17"/>
  <c r="J4" i="17" s="1"/>
  <c r="K4" i="17" s="1"/>
  <c r="L4" i="17" s="1"/>
  <c r="M4" i="17" s="1"/>
  <c r="N4" i="17" s="1"/>
  <c r="O4" i="17" s="1"/>
  <c r="P4" i="17" s="1"/>
  <c r="Q4" i="17" s="1"/>
  <c r="R4" i="17" s="1"/>
  <c r="S4" i="17" s="1"/>
  <c r="T4" i="17" s="1"/>
  <c r="U4" i="17" s="1"/>
  <c r="V4" i="17" s="1"/>
  <c r="W4" i="17" s="1"/>
  <c r="X4" i="17" s="1"/>
  <c r="Y4" i="17" s="1"/>
  <c r="Z4" i="17" s="1"/>
  <c r="AA4" i="17" s="1"/>
  <c r="AB4" i="17" s="1"/>
  <c r="AC4" i="17" s="1"/>
  <c r="AD4" i="17" s="1"/>
  <c r="AE4" i="17" s="1"/>
  <c r="AF4" i="17" s="1"/>
  <c r="AG4" i="17" s="1"/>
  <c r="AH4" i="17" s="1"/>
  <c r="AI4" i="17" s="1"/>
  <c r="AJ4" i="17" s="1"/>
  <c r="AK4" i="17" s="1"/>
  <c r="AL4" i="17" s="1"/>
  <c r="AM4" i="17" s="1"/>
  <c r="AN4" i="17" s="1"/>
  <c r="AO4" i="17" s="1"/>
  <c r="AP4" i="17" s="1"/>
  <c r="AQ4" i="17" s="1"/>
  <c r="AR4" i="17" s="1"/>
  <c r="AS4" i="17" s="1"/>
  <c r="AT4" i="17" s="1"/>
  <c r="AU4" i="17" s="1"/>
  <c r="AV4" i="17" s="1"/>
  <c r="AW4" i="17" s="1"/>
  <c r="AX4" i="17" s="1"/>
  <c r="AY4" i="17" s="1"/>
  <c r="F32" i="14" l="1"/>
  <c r="G32" i="14"/>
  <c r="F20" i="12" s="1"/>
  <c r="H32" i="14"/>
  <c r="I32" i="14"/>
  <c r="J32" i="14"/>
  <c r="K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P20" i="12" s="1"/>
  <c r="AR32" i="14"/>
  <c r="AS32" i="14"/>
  <c r="AT32" i="14"/>
  <c r="AU32" i="14"/>
  <c r="AV32" i="14"/>
  <c r="AW32" i="14"/>
  <c r="AX32" i="14"/>
  <c r="AY32" i="14"/>
  <c r="AZ32" i="14"/>
  <c r="BA32" i="14"/>
  <c r="AX20" i="12" l="1"/>
  <c r="AZ20" i="12"/>
  <c r="C6" i="31" s="1"/>
  <c r="C45" i="31" s="1"/>
  <c r="AV20" i="12"/>
  <c r="AR20" i="12"/>
  <c r="AN20" i="12"/>
  <c r="AJ20" i="12"/>
  <c r="AF20" i="12"/>
  <c r="AB20" i="12"/>
  <c r="X20" i="12"/>
  <c r="T20" i="12"/>
  <c r="P20" i="12"/>
  <c r="L20" i="12"/>
  <c r="H20" i="12"/>
  <c r="V20" i="12"/>
  <c r="AY20" i="12"/>
  <c r="AU20" i="12"/>
  <c r="AQ20" i="12"/>
  <c r="AM20" i="12"/>
  <c r="AI20" i="12"/>
  <c r="AE20" i="12"/>
  <c r="AA20" i="12"/>
  <c r="W20" i="12"/>
  <c r="S20" i="12"/>
  <c r="O20" i="12"/>
  <c r="K20" i="12"/>
  <c r="G20" i="12"/>
  <c r="AT20" i="12"/>
  <c r="AL20" i="12"/>
  <c r="AH20" i="12"/>
  <c r="AD20" i="12"/>
  <c r="Z20" i="12"/>
  <c r="R20" i="12"/>
  <c r="N20" i="12"/>
  <c r="J20" i="12"/>
  <c r="AW20" i="12"/>
  <c r="AS20" i="12"/>
  <c r="AO20" i="12"/>
  <c r="AK20" i="12"/>
  <c r="AG20" i="12"/>
  <c r="AC20" i="12"/>
  <c r="Y20" i="12"/>
  <c r="U20" i="12"/>
  <c r="Q20" i="12"/>
  <c r="M20" i="12"/>
  <c r="I20" i="12"/>
  <c r="E20" i="12"/>
  <c r="D20" i="12"/>
  <c r="C68" i="21"/>
  <c r="B6" i="31" l="1"/>
  <c r="B45" i="31" s="1"/>
  <c r="B323" i="33"/>
  <c r="C32" i="33"/>
  <c r="H18" i="21"/>
  <c r="G11" i="21"/>
  <c r="H11" i="21" s="1"/>
  <c r="H10" i="21"/>
  <c r="H9" i="21"/>
  <c r="M35" i="33" l="1"/>
  <c r="C33" i="33"/>
  <c r="B324" i="33"/>
  <c r="C323" i="33"/>
  <c r="G12" i="21"/>
  <c r="I63" i="12"/>
  <c r="G13" i="21" l="1"/>
  <c r="H12" i="21"/>
  <c r="E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G6" i="3"/>
  <c r="F6" i="3"/>
  <c r="G14" i="21" l="1"/>
  <c r="H13" i="21"/>
  <c r="F8" i="3"/>
  <c r="CO105" i="2"/>
  <c r="CN105" i="2"/>
  <c r="CM105" i="2"/>
  <c r="CL105" i="2"/>
  <c r="CK105" i="2"/>
  <c r="CJ105" i="2"/>
  <c r="CI105" i="2"/>
  <c r="CH105" i="2"/>
  <c r="CG105" i="2"/>
  <c r="CF105" i="2"/>
  <c r="CE105" i="2"/>
  <c r="CD105" i="2"/>
  <c r="CC105" i="2"/>
  <c r="CB105" i="2"/>
  <c r="CA105" i="2"/>
  <c r="BZ105" i="2"/>
  <c r="BY105" i="2"/>
  <c r="BX105" i="2"/>
  <c r="BW105" i="2"/>
  <c r="BV105" i="2"/>
  <c r="BU105" i="2"/>
  <c r="BT105" i="2"/>
  <c r="BS105" i="2"/>
  <c r="BR105" i="2"/>
  <c r="BQ105" i="2"/>
  <c r="BP105" i="2"/>
  <c r="BO105" i="2"/>
  <c r="BN105" i="2"/>
  <c r="BM105" i="2"/>
  <c r="BL105" i="2"/>
  <c r="BK105" i="2"/>
  <c r="BJ105" i="2"/>
  <c r="BI105" i="2"/>
  <c r="BH105" i="2"/>
  <c r="BG105" i="2"/>
  <c r="BF105" i="2"/>
  <c r="BE105" i="2"/>
  <c r="BD105" i="2"/>
  <c r="BC105" i="2"/>
  <c r="BB105" i="2"/>
  <c r="BA105" i="2"/>
  <c r="AZ105" i="2"/>
  <c r="AY105" i="2"/>
  <c r="AX105" i="2"/>
  <c r="AW105" i="2"/>
  <c r="AV105" i="2"/>
  <c r="AU105" i="2"/>
  <c r="AT105" i="2"/>
  <c r="AS105" i="2"/>
  <c r="AR105" i="2"/>
  <c r="AQ105" i="2"/>
  <c r="AP105"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C105" i="2"/>
  <c r="GX141" i="22"/>
  <c r="G15" i="21" l="1"/>
  <c r="H14" i="21"/>
  <c r="BG12" i="23"/>
  <c r="BC12" i="23"/>
  <c r="AY12" i="23"/>
  <c r="AU12" i="23"/>
  <c r="AQ12" i="23"/>
  <c r="AM12" i="23"/>
  <c r="AI12" i="23"/>
  <c r="AE12" i="23"/>
  <c r="AA12" i="23"/>
  <c r="W12" i="23"/>
  <c r="S12" i="23"/>
  <c r="O12" i="23"/>
  <c r="K12" i="23"/>
  <c r="K23" i="23" s="1"/>
  <c r="L23" i="23" s="1"/>
  <c r="M23" i="23" s="1"/>
  <c r="N23" i="23" s="1"/>
  <c r="O23" i="23" s="1"/>
  <c r="P23" i="23" s="1"/>
  <c r="Q23" i="23" s="1"/>
  <c r="R23" i="23" s="1"/>
  <c r="S23" i="23" s="1"/>
  <c r="T23" i="23" s="1"/>
  <c r="U23" i="23" s="1"/>
  <c r="V23" i="23" s="1"/>
  <c r="W23" i="23" s="1"/>
  <c r="X23" i="23" s="1"/>
  <c r="Y23" i="23" s="1"/>
  <c r="Z23" i="23" s="1"/>
  <c r="AA23" i="23" s="1"/>
  <c r="AB23" i="23" s="1"/>
  <c r="AC23" i="23" s="1"/>
  <c r="AD23" i="23" s="1"/>
  <c r="AE23" i="23" s="1"/>
  <c r="AF23" i="23" s="1"/>
  <c r="AG23" i="23" s="1"/>
  <c r="AH23" i="23" s="1"/>
  <c r="AI23" i="23" s="1"/>
  <c r="AJ23" i="23" s="1"/>
  <c r="AK23" i="23" s="1"/>
  <c r="AL23" i="23" s="1"/>
  <c r="AM23" i="23" s="1"/>
  <c r="AN23" i="23" s="1"/>
  <c r="AO23" i="23" s="1"/>
  <c r="AP23" i="23" s="1"/>
  <c r="AQ23" i="23" s="1"/>
  <c r="AR23" i="23" s="1"/>
  <c r="AS23" i="23" s="1"/>
  <c r="AT23" i="23" s="1"/>
  <c r="AU23" i="23" s="1"/>
  <c r="AV23" i="23" s="1"/>
  <c r="AW23" i="23" s="1"/>
  <c r="AX23" i="23" s="1"/>
  <c r="AY23" i="23" s="1"/>
  <c r="AZ23" i="23" s="1"/>
  <c r="BA23" i="23" s="1"/>
  <c r="BB23" i="23" s="1"/>
  <c r="BC23" i="23" s="1"/>
  <c r="BD23" i="23" s="1"/>
  <c r="BE23" i="23" s="1"/>
  <c r="BF23" i="23" s="1"/>
  <c r="BG23" i="23" s="1"/>
  <c r="BF12" i="23"/>
  <c r="BB12" i="23"/>
  <c r="AX12" i="23"/>
  <c r="AT12" i="23"/>
  <c r="AP12" i="23"/>
  <c r="AH12" i="23"/>
  <c r="Z12" i="23"/>
  <c r="R12" i="23"/>
  <c r="BE12" i="23"/>
  <c r="BA12" i="23"/>
  <c r="AW12" i="23"/>
  <c r="AS12" i="23"/>
  <c r="AO12" i="23"/>
  <c r="AK12" i="23"/>
  <c r="AG12" i="23"/>
  <c r="AC12" i="23"/>
  <c r="Y12" i="23"/>
  <c r="U12" i="23"/>
  <c r="Q12" i="23"/>
  <c r="M12" i="23"/>
  <c r="BD12" i="23"/>
  <c r="AZ12" i="23"/>
  <c r="AV12" i="23"/>
  <c r="AR12" i="23"/>
  <c r="AN12" i="23"/>
  <c r="AJ12" i="23"/>
  <c r="AF12" i="23"/>
  <c r="AB12" i="23"/>
  <c r="X12" i="23"/>
  <c r="T12" i="23"/>
  <c r="P12" i="23"/>
  <c r="L12" i="23"/>
  <c r="AL12" i="23"/>
  <c r="AD12" i="23"/>
  <c r="V12" i="23"/>
  <c r="N12" i="23"/>
  <c r="J6" i="10"/>
  <c r="K6" i="10"/>
  <c r="L6" i="10"/>
  <c r="M6" i="10" s="1"/>
  <c r="N6" i="10" s="1"/>
  <c r="O6" i="10" s="1"/>
  <c r="P6" i="10" s="1"/>
  <c r="Q6" i="10" s="1"/>
  <c r="R6" i="10" s="1"/>
  <c r="S6" i="10" s="1"/>
  <c r="T6" i="10" s="1"/>
  <c r="U6" i="10" s="1"/>
  <c r="V6" i="10" s="1"/>
  <c r="W6" i="10" s="1"/>
  <c r="X6" i="10" s="1"/>
  <c r="Y6" i="10" s="1"/>
  <c r="Z6" i="10" s="1"/>
  <c r="AA6" i="10" s="1"/>
  <c r="AB6" i="10" s="1"/>
  <c r="AC6" i="10" s="1"/>
  <c r="AD6" i="10" s="1"/>
  <c r="AE6" i="10" s="1"/>
  <c r="AF6" i="10" s="1"/>
  <c r="AG6" i="10" s="1"/>
  <c r="AH6" i="10" s="1"/>
  <c r="AI6" i="10" s="1"/>
  <c r="AJ6" i="10" s="1"/>
  <c r="AK6" i="10" s="1"/>
  <c r="AL6" i="10" s="1"/>
  <c r="AM6" i="10" s="1"/>
  <c r="AN6" i="10" s="1"/>
  <c r="AO6" i="10" s="1"/>
  <c r="AP6" i="10" s="1"/>
  <c r="AQ6" i="10" s="1"/>
  <c r="AR6" i="10" s="1"/>
  <c r="AS6" i="10" s="1"/>
  <c r="AT6" i="10" s="1"/>
  <c r="AU6" i="10" s="1"/>
  <c r="AV6" i="10" s="1"/>
  <c r="AW6" i="10" s="1"/>
  <c r="AX6" i="10" s="1"/>
  <c r="AY6" i="10" s="1"/>
  <c r="AZ6" i="10" s="1"/>
  <c r="I6" i="10"/>
  <c r="G16" i="21" l="1"/>
  <c r="H15" i="21"/>
  <c r="D23" i="17"/>
  <c r="E23" i="17" s="1"/>
  <c r="F23" i="17" s="1"/>
  <c r="G23" i="17" s="1"/>
  <c r="H23" i="17" s="1"/>
  <c r="I23" i="17" s="1"/>
  <c r="J23" i="17" s="1"/>
  <c r="K23" i="17" s="1"/>
  <c r="L23" i="17" s="1"/>
  <c r="M23" i="17" s="1"/>
  <c r="N23" i="17" s="1"/>
  <c r="O23" i="17" s="1"/>
  <c r="P23" i="17" s="1"/>
  <c r="Q23" i="17" s="1"/>
  <c r="R23" i="17" s="1"/>
  <c r="S23" i="17" s="1"/>
  <c r="T23" i="17" s="1"/>
  <c r="U23" i="17" s="1"/>
  <c r="V23" i="17" s="1"/>
  <c r="W23" i="17" s="1"/>
  <c r="X23" i="17" s="1"/>
  <c r="Y23" i="17" s="1"/>
  <c r="Z23" i="17" s="1"/>
  <c r="AA23" i="17" s="1"/>
  <c r="AB23" i="17" s="1"/>
  <c r="AC23" i="17" s="1"/>
  <c r="AD23" i="17" s="1"/>
  <c r="AE23" i="17" s="1"/>
  <c r="AF23" i="17" s="1"/>
  <c r="AG23" i="17" s="1"/>
  <c r="AH23" i="17" s="1"/>
  <c r="AI23" i="17" s="1"/>
  <c r="AJ23" i="17" s="1"/>
  <c r="AK23" i="17" s="1"/>
  <c r="AL23" i="17" s="1"/>
  <c r="AM23" i="17" s="1"/>
  <c r="AN23" i="17" s="1"/>
  <c r="AO23" i="17" s="1"/>
  <c r="AP23" i="17" s="1"/>
  <c r="AQ23" i="17" s="1"/>
  <c r="AR23" i="17" s="1"/>
  <c r="AS23" i="17" s="1"/>
  <c r="AT23" i="17" s="1"/>
  <c r="AU23" i="17" s="1"/>
  <c r="AV23" i="17" s="1"/>
  <c r="AW23" i="17" s="1"/>
  <c r="AX23" i="17" s="1"/>
  <c r="AY23" i="17" s="1"/>
  <c r="G17" i="21" l="1"/>
  <c r="H17" i="21" s="1"/>
  <c r="K24" i="21" s="1"/>
  <c r="H16" i="21"/>
  <c r="J24" i="21" s="1"/>
  <c r="D53" i="17"/>
  <c r="E53" i="17"/>
  <c r="F53" i="17"/>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C53" i="17"/>
  <c r="B128" i="33" s="1"/>
  <c r="D60" i="17"/>
  <c r="E60" i="17"/>
  <c r="F60" i="17"/>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C60" i="17"/>
  <c r="I28" i="33" l="1"/>
  <c r="I23" i="33"/>
  <c r="I29" i="33"/>
  <c r="I12" i="33"/>
  <c r="I26" i="33"/>
  <c r="I25" i="33"/>
  <c r="I24" i="33"/>
  <c r="I30" i="33"/>
  <c r="I27" i="33"/>
  <c r="B2" i="6"/>
  <c r="L4" i="25" l="1"/>
  <c r="M4" i="25"/>
  <c r="N4" i="25"/>
  <c r="O4" i="25"/>
  <c r="P4" i="25"/>
  <c r="K5" i="25"/>
  <c r="K6" i="25"/>
  <c r="K7" i="25"/>
  <c r="K8" i="25"/>
  <c r="K9" i="25"/>
  <c r="K10" i="25"/>
  <c r="K11" i="25"/>
  <c r="K12" i="25"/>
  <c r="K13" i="25"/>
  <c r="M3" i="25"/>
  <c r="N3" i="25"/>
  <c r="O3" i="25"/>
  <c r="P3" i="25"/>
  <c r="C157" i="12"/>
  <c r="C154" i="12"/>
  <c r="C153" i="12"/>
  <c r="C152" i="12"/>
  <c r="C151" i="12"/>
  <c r="H25" i="22" l="1"/>
  <c r="B6" i="6" l="1"/>
  <c r="D38" i="12" l="1"/>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E61" i="21" l="1"/>
  <c r="F61" i="21" s="1"/>
  <c r="G61" i="21" s="1"/>
  <c r="H61" i="21" s="1"/>
  <c r="I61" i="21" s="1"/>
  <c r="J61" i="21" s="1"/>
  <c r="K61" i="21" s="1"/>
  <c r="L61" i="21" s="1"/>
  <c r="M61" i="21" s="1"/>
  <c r="N61" i="21" s="1"/>
  <c r="O61" i="21" s="1"/>
  <c r="P61" i="21" s="1"/>
  <c r="Q61" i="21" s="1"/>
  <c r="R61" i="21" s="1"/>
  <c r="S61" i="21" s="1"/>
  <c r="T61" i="21" s="1"/>
  <c r="U61" i="21" s="1"/>
  <c r="V61" i="21" s="1"/>
  <c r="W61" i="21" s="1"/>
  <c r="X61" i="21" s="1"/>
  <c r="Y61" i="21" s="1"/>
  <c r="Z61" i="21" s="1"/>
  <c r="AA61" i="21" s="1"/>
  <c r="AB61" i="21" s="1"/>
  <c r="AC61" i="21" s="1"/>
  <c r="AD61" i="21" s="1"/>
  <c r="AE61" i="21" s="1"/>
  <c r="AF61" i="21" s="1"/>
  <c r="AG61" i="21" s="1"/>
  <c r="AH61" i="21" s="1"/>
  <c r="AI61" i="21" s="1"/>
  <c r="AJ61" i="21" s="1"/>
  <c r="AK61" i="21" s="1"/>
  <c r="AL61" i="21" s="1"/>
  <c r="AM61" i="21" s="1"/>
  <c r="AN61" i="21" s="1"/>
  <c r="AO61" i="21" s="1"/>
  <c r="AP61" i="21" s="1"/>
  <c r="AQ61" i="21" s="1"/>
  <c r="AR61" i="21" s="1"/>
  <c r="AS61" i="21" s="1"/>
  <c r="AT61" i="21" s="1"/>
  <c r="AU61" i="21" s="1"/>
  <c r="AV61" i="21" s="1"/>
  <c r="AW61" i="21" s="1"/>
  <c r="AX61" i="21" s="1"/>
  <c r="AY61" i="21" s="1"/>
  <c r="AZ61" i="21" s="1"/>
  <c r="C10" i="6" l="1"/>
  <c r="D10" i="6"/>
  <c r="D12" i="6" s="1"/>
  <c r="E10" i="6"/>
  <c r="F10" i="6"/>
  <c r="G10" i="6"/>
  <c r="H10" i="6"/>
  <c r="H11" i="6" s="1"/>
  <c r="I10" i="6"/>
  <c r="J10" i="6"/>
  <c r="K10" i="6"/>
  <c r="L10" i="6"/>
  <c r="L14" i="6" s="1"/>
  <c r="M10" i="6"/>
  <c r="N10" i="6"/>
  <c r="O10" i="6"/>
  <c r="P10" i="6"/>
  <c r="P14" i="6" s="1"/>
  <c r="Q10" i="6"/>
  <c r="R10" i="6"/>
  <c r="S10" i="6"/>
  <c r="T10" i="6"/>
  <c r="T14" i="6" s="1"/>
  <c r="U10" i="6"/>
  <c r="V10" i="6"/>
  <c r="W10" i="6"/>
  <c r="X10" i="6"/>
  <c r="X14" i="6" s="1"/>
  <c r="Y10" i="6"/>
  <c r="Z10" i="6"/>
  <c r="AA10" i="6"/>
  <c r="AB10" i="6"/>
  <c r="AC10" i="6"/>
  <c r="AD10" i="6"/>
  <c r="AE10" i="6"/>
  <c r="AF10" i="6"/>
  <c r="AF14" i="6" s="1"/>
  <c r="AG10" i="6"/>
  <c r="AH10" i="6"/>
  <c r="AI10" i="6"/>
  <c r="AJ10" i="6"/>
  <c r="AJ14" i="6" s="1"/>
  <c r="AK10" i="6"/>
  <c r="AL10" i="6"/>
  <c r="AM10" i="6"/>
  <c r="AN10" i="6"/>
  <c r="AN14" i="6" s="1"/>
  <c r="AO10" i="6"/>
  <c r="AP10" i="6"/>
  <c r="AQ10" i="6"/>
  <c r="AR10" i="6"/>
  <c r="AR14" i="6" s="1"/>
  <c r="AS10" i="6"/>
  <c r="AT10" i="6"/>
  <c r="AU10" i="6"/>
  <c r="AV10" i="6"/>
  <c r="AV14" i="6" s="1"/>
  <c r="AW10" i="6"/>
  <c r="AX10" i="6"/>
  <c r="B10" i="6"/>
  <c r="B15" i="6" s="1"/>
  <c r="B5" i="6"/>
  <c r="H13" i="6" s="1"/>
  <c r="D18" i="12" l="1"/>
  <c r="D43" i="12" s="1"/>
  <c r="AT17" i="12"/>
  <c r="AP17" i="12"/>
  <c r="AL17" i="12"/>
  <c r="AH17" i="12"/>
  <c r="Z17" i="12"/>
  <c r="R17" i="12"/>
  <c r="N17" i="12"/>
  <c r="AX17" i="12"/>
  <c r="V17" i="12"/>
  <c r="F12" i="6"/>
  <c r="F13" i="6"/>
  <c r="F14" i="6"/>
  <c r="F11" i="6"/>
  <c r="E14" i="6"/>
  <c r="E11" i="6"/>
  <c r="E12" i="6"/>
  <c r="E13" i="6"/>
  <c r="J14" i="12"/>
  <c r="H12" i="6"/>
  <c r="H14" i="6"/>
  <c r="D11" i="6"/>
  <c r="F15" i="12"/>
  <c r="D13" i="6"/>
  <c r="D14" i="6"/>
  <c r="B11" i="6"/>
  <c r="B13" i="6"/>
  <c r="B12" i="6"/>
  <c r="B14" i="6"/>
  <c r="G14" i="6"/>
  <c r="G11" i="6"/>
  <c r="G12" i="6"/>
  <c r="G13" i="6"/>
  <c r="C13" i="6"/>
  <c r="C14" i="6"/>
  <c r="C11" i="6"/>
  <c r="C12" i="6"/>
  <c r="AB15" i="6"/>
  <c r="AB14" i="6"/>
  <c r="AX11" i="6"/>
  <c r="AX14" i="6"/>
  <c r="AT15" i="6"/>
  <c r="AT14" i="6"/>
  <c r="AP15" i="6"/>
  <c r="AP14" i="6"/>
  <c r="AL11" i="6"/>
  <c r="AL14" i="6"/>
  <c r="AH11" i="6"/>
  <c r="AH14" i="6"/>
  <c r="AD15" i="6"/>
  <c r="AD14" i="6"/>
  <c r="Z15" i="6"/>
  <c r="Z14" i="6"/>
  <c r="V11" i="6"/>
  <c r="V14" i="6"/>
  <c r="R12" i="6"/>
  <c r="R14" i="6"/>
  <c r="N15" i="6"/>
  <c r="N14" i="6"/>
  <c r="J15" i="6"/>
  <c r="J14" i="6"/>
  <c r="AW11" i="6"/>
  <c r="AW14" i="6"/>
  <c r="AS15" i="6"/>
  <c r="AS14" i="6"/>
  <c r="AO15" i="6"/>
  <c r="AO14" i="6"/>
  <c r="AK15" i="6"/>
  <c r="AK14" i="6"/>
  <c r="AG11" i="6"/>
  <c r="AG14" i="6"/>
  <c r="AC15" i="6"/>
  <c r="AC14" i="6"/>
  <c r="Y15" i="6"/>
  <c r="Y14" i="6"/>
  <c r="U15" i="6"/>
  <c r="U14" i="6"/>
  <c r="Q11" i="6"/>
  <c r="Q14" i="6"/>
  <c r="M15" i="6"/>
  <c r="M14" i="6"/>
  <c r="I15" i="6"/>
  <c r="I14" i="6"/>
  <c r="E15" i="6"/>
  <c r="AU15" i="6"/>
  <c r="AU14" i="6"/>
  <c r="AQ11" i="6"/>
  <c r="AQ14" i="6"/>
  <c r="AM11" i="6"/>
  <c r="AM14" i="6"/>
  <c r="AI11" i="6"/>
  <c r="AI14" i="6"/>
  <c r="AE15" i="6"/>
  <c r="AE14" i="6"/>
  <c r="AA11" i="6"/>
  <c r="AA14" i="6"/>
  <c r="W12" i="6"/>
  <c r="W14" i="6"/>
  <c r="S11" i="6"/>
  <c r="S14" i="6"/>
  <c r="O15" i="6"/>
  <c r="O14" i="6"/>
  <c r="K11" i="6"/>
  <c r="K14" i="6"/>
  <c r="AS13" i="6"/>
  <c r="U13" i="6"/>
  <c r="AO12" i="6"/>
  <c r="M12" i="6"/>
  <c r="Z11" i="6"/>
  <c r="AP13" i="6"/>
  <c r="I13" i="6"/>
  <c r="AC12" i="6"/>
  <c r="Y11" i="6"/>
  <c r="AE13" i="6"/>
  <c r="Z12" i="6"/>
  <c r="AO11" i="6"/>
  <c r="M11" i="6"/>
  <c r="AC13" i="6"/>
  <c r="AP12" i="6"/>
  <c r="O12" i="6"/>
  <c r="AK11" i="6"/>
  <c r="J11" i="6"/>
  <c r="AU11" i="6"/>
  <c r="AO13" i="6"/>
  <c r="Z13" i="6"/>
  <c r="M13" i="6"/>
  <c r="AU12" i="6"/>
  <c r="AK12" i="6"/>
  <c r="Y12" i="6"/>
  <c r="J12" i="6"/>
  <c r="AS11" i="6"/>
  <c r="AE11" i="6"/>
  <c r="U11" i="6"/>
  <c r="I11" i="6"/>
  <c r="O13" i="6"/>
  <c r="AU13" i="6"/>
  <c r="AK13" i="6"/>
  <c r="Y13" i="6"/>
  <c r="J13" i="6"/>
  <c r="AS12" i="6"/>
  <c r="AE12" i="6"/>
  <c r="U12" i="6"/>
  <c r="I12" i="6"/>
  <c r="AP11" i="6"/>
  <c r="AC11" i="6"/>
  <c r="O11" i="6"/>
  <c r="AV11" i="6"/>
  <c r="AV12" i="6"/>
  <c r="AV13" i="6"/>
  <c r="AN11" i="6"/>
  <c r="AN12" i="6"/>
  <c r="AN13" i="6"/>
  <c r="AF11" i="6"/>
  <c r="AF12" i="6"/>
  <c r="AF13" i="6"/>
  <c r="X11" i="6"/>
  <c r="X12" i="6"/>
  <c r="X13" i="6"/>
  <c r="T11" i="6"/>
  <c r="T12" i="6"/>
  <c r="T13" i="6"/>
  <c r="L11" i="6"/>
  <c r="L12" i="6"/>
  <c r="L13" i="6"/>
  <c r="J16" i="12"/>
  <c r="AV15" i="6"/>
  <c r="AN15" i="6"/>
  <c r="AF15" i="6"/>
  <c r="T15" i="6"/>
  <c r="L15" i="6"/>
  <c r="H15" i="6"/>
  <c r="D15" i="6"/>
  <c r="AQ15" i="6"/>
  <c r="AM15" i="6"/>
  <c r="AI15" i="6"/>
  <c r="AA15" i="6"/>
  <c r="W15" i="6"/>
  <c r="S15" i="6"/>
  <c r="K15" i="6"/>
  <c r="G15" i="6"/>
  <c r="C15" i="6"/>
  <c r="AT13" i="6"/>
  <c r="AI13" i="6"/>
  <c r="AD13" i="6"/>
  <c r="S13" i="6"/>
  <c r="N13" i="6"/>
  <c r="AT12" i="6"/>
  <c r="AI12" i="6"/>
  <c r="AD12" i="6"/>
  <c r="S12" i="6"/>
  <c r="N12" i="6"/>
  <c r="AT11" i="6"/>
  <c r="AD11" i="6"/>
  <c r="N11" i="6"/>
  <c r="W11" i="6"/>
  <c r="R11" i="6"/>
  <c r="AR11" i="6"/>
  <c r="AR12" i="6"/>
  <c r="AR13" i="6"/>
  <c r="AJ11" i="6"/>
  <c r="AJ12" i="6"/>
  <c r="AJ13" i="6"/>
  <c r="AB11" i="6"/>
  <c r="AB12" i="6"/>
  <c r="AB13" i="6"/>
  <c r="P11" i="6"/>
  <c r="P12" i="6"/>
  <c r="P13" i="6"/>
  <c r="AR15" i="6"/>
  <c r="AJ15" i="6"/>
  <c r="X15" i="6"/>
  <c r="P15" i="6"/>
  <c r="AX15" i="6"/>
  <c r="AL15" i="6"/>
  <c r="AH15" i="6"/>
  <c r="V15" i="6"/>
  <c r="R15" i="6"/>
  <c r="F15" i="6"/>
  <c r="AX13" i="6"/>
  <c r="AM13" i="6"/>
  <c r="AH13" i="6"/>
  <c r="W13" i="6"/>
  <c r="R13" i="6"/>
  <c r="AX12" i="6"/>
  <c r="AM12" i="6"/>
  <c r="AH12" i="6"/>
  <c r="AW15" i="6"/>
  <c r="AG15" i="6"/>
  <c r="Q15" i="6"/>
  <c r="AW13" i="6"/>
  <c r="AQ13" i="6"/>
  <c r="AL13" i="6"/>
  <c r="AG13" i="6"/>
  <c r="AA13" i="6"/>
  <c r="V13" i="6"/>
  <c r="Q13" i="6"/>
  <c r="K13" i="6"/>
  <c r="AW12" i="6"/>
  <c r="AQ12" i="6"/>
  <c r="AL12" i="6"/>
  <c r="AG12" i="6"/>
  <c r="AA12" i="6"/>
  <c r="V12" i="6"/>
  <c r="Q12" i="6"/>
  <c r="K12" i="6"/>
  <c r="U51" i="23"/>
  <c r="U50" i="23"/>
  <c r="U49" i="23"/>
  <c r="U48" i="23"/>
  <c r="U47" i="23"/>
  <c r="U46" i="23"/>
  <c r="U45" i="23"/>
  <c r="U44" i="23"/>
  <c r="AI15" i="12" l="1"/>
  <c r="AI16" i="12"/>
  <c r="AO15" i="12"/>
  <c r="T18" i="12"/>
  <c r="AT18" i="12"/>
  <c r="AD16" i="12"/>
  <c r="AT14" i="12"/>
  <c r="AF14" i="12"/>
  <c r="U16" i="12"/>
  <c r="E18" i="12"/>
  <c r="Y18" i="12"/>
  <c r="AS18" i="12"/>
  <c r="V18" i="12"/>
  <c r="V16" i="12"/>
  <c r="V6" i="28" s="1"/>
  <c r="AH14" i="12"/>
  <c r="AE14" i="12"/>
  <c r="AG15" i="12"/>
  <c r="W14" i="12"/>
  <c r="AM14" i="12"/>
  <c r="AA14" i="12"/>
  <c r="AU16" i="12"/>
  <c r="Y15" i="12"/>
  <c r="AO14" i="12"/>
  <c r="O17" i="12"/>
  <c r="AE17" i="12"/>
  <c r="AU17" i="12"/>
  <c r="T17" i="12"/>
  <c r="AJ17" i="12"/>
  <c r="AZ17" i="12"/>
  <c r="I16" i="12"/>
  <c r="F17" i="12"/>
  <c r="G15" i="12"/>
  <c r="S15" i="12"/>
  <c r="S16" i="12"/>
  <c r="AI18" i="12"/>
  <c r="AO16" i="12"/>
  <c r="AO6" i="28" s="1"/>
  <c r="R18" i="12"/>
  <c r="AL14" i="12"/>
  <c r="AV14" i="12"/>
  <c r="AF16" i="12"/>
  <c r="AF6" i="28" s="1"/>
  <c r="AC18" i="12"/>
  <c r="AH18" i="12"/>
  <c r="V15" i="12"/>
  <c r="AP16" i="12"/>
  <c r="AP6" i="28" s="1"/>
  <c r="AR14" i="12"/>
  <c r="AW16" i="12"/>
  <c r="AM15" i="12"/>
  <c r="Q15" i="12"/>
  <c r="AE15" i="12"/>
  <c r="M17" i="12"/>
  <c r="AC17" i="12"/>
  <c r="AS17" i="12"/>
  <c r="O18" i="12"/>
  <c r="AE18" i="12"/>
  <c r="AE7" i="28" s="1"/>
  <c r="AU18" i="12"/>
  <c r="T15" i="12"/>
  <c r="AJ14" i="12"/>
  <c r="AZ14" i="12"/>
  <c r="I15" i="12"/>
  <c r="J15" i="12"/>
  <c r="J7" i="28" s="1"/>
  <c r="X15" i="12"/>
  <c r="AS15" i="12"/>
  <c r="X16" i="12"/>
  <c r="AS16" i="12"/>
  <c r="AS6" i="28" s="1"/>
  <c r="AY18" i="12"/>
  <c r="T16" i="12"/>
  <c r="T6" i="28" s="1"/>
  <c r="AZ16" i="12"/>
  <c r="C13" i="31" s="1"/>
  <c r="AJ18" i="12"/>
  <c r="AJ7" i="28" s="1"/>
  <c r="Z18" i="12"/>
  <c r="R15" i="12"/>
  <c r="R7" i="28" s="1"/>
  <c r="AD14" i="12"/>
  <c r="AT16" i="12"/>
  <c r="AT6" i="28" s="1"/>
  <c r="Y14" i="12"/>
  <c r="P15" i="12"/>
  <c r="AV15" i="12"/>
  <c r="AK16" i="12"/>
  <c r="AK6" i="28" s="1"/>
  <c r="M18" i="12"/>
  <c r="AK18" i="12"/>
  <c r="J18" i="12"/>
  <c r="AP18" i="12"/>
  <c r="N15" i="12"/>
  <c r="V14" i="12"/>
  <c r="AH16" i="12"/>
  <c r="AH6" i="28" s="1"/>
  <c r="AP15" i="12"/>
  <c r="AX14" i="12"/>
  <c r="K15" i="12"/>
  <c r="L16" i="12"/>
  <c r="Q16" i="12"/>
  <c r="AU14" i="12"/>
  <c r="AW15" i="12"/>
  <c r="AW14" i="12"/>
  <c r="AR15" i="12"/>
  <c r="AB15" i="12"/>
  <c r="K16" i="12"/>
  <c r="K6" i="28" s="1"/>
  <c r="AQ15" i="12"/>
  <c r="M14" i="12"/>
  <c r="U14" i="12"/>
  <c r="AC14" i="12"/>
  <c r="AK14" i="12"/>
  <c r="AS14" i="12"/>
  <c r="K17" i="12"/>
  <c r="S17" i="12"/>
  <c r="AA17" i="12"/>
  <c r="AI17" i="12"/>
  <c r="AQ17" i="12"/>
  <c r="AY17" i="12"/>
  <c r="P17" i="12"/>
  <c r="X17" i="12"/>
  <c r="AF17" i="12"/>
  <c r="AN17" i="12"/>
  <c r="AV17" i="12"/>
  <c r="AD17" i="12"/>
  <c r="E17" i="12"/>
  <c r="I14" i="12"/>
  <c r="D16" i="12"/>
  <c r="B13" i="31" s="1"/>
  <c r="G17" i="12"/>
  <c r="H15" i="12"/>
  <c r="M15" i="12"/>
  <c r="M7" i="28" s="1"/>
  <c r="M16" i="12"/>
  <c r="S18" i="12"/>
  <c r="S7" i="28" s="1"/>
  <c r="AJ16" i="12"/>
  <c r="AZ18" i="12"/>
  <c r="AL15" i="12"/>
  <c r="AF15" i="12"/>
  <c r="Z15" i="12"/>
  <c r="AX16" i="12"/>
  <c r="AX6" i="28" s="1"/>
  <c r="AM16" i="12"/>
  <c r="AA15" i="12"/>
  <c r="AB16" i="12"/>
  <c r="O14" i="12"/>
  <c r="AB14" i="12"/>
  <c r="Q18" i="12"/>
  <c r="AG18" i="12"/>
  <c r="AG7" i="28" s="1"/>
  <c r="AW18" i="12"/>
  <c r="AW7" i="28" s="1"/>
  <c r="W17" i="12"/>
  <c r="AM17" i="12"/>
  <c r="L17" i="12"/>
  <c r="AB17" i="12"/>
  <c r="AR17" i="12"/>
  <c r="E15" i="12"/>
  <c r="D17" i="12"/>
  <c r="D6" i="28" s="1"/>
  <c r="J17" i="12"/>
  <c r="J6" i="28" s="1"/>
  <c r="H17" i="12"/>
  <c r="AN15" i="12"/>
  <c r="AN16" i="12"/>
  <c r="AZ15" i="12"/>
  <c r="X18" i="12"/>
  <c r="X7" i="28" s="1"/>
  <c r="R16" i="12"/>
  <c r="R6" i="28" s="1"/>
  <c r="AD15" i="12"/>
  <c r="T14" i="12"/>
  <c r="AK15" i="12"/>
  <c r="I18" i="12"/>
  <c r="I7" i="28" s="1"/>
  <c r="F18" i="12"/>
  <c r="N16" i="12"/>
  <c r="N6" i="28" s="1"/>
  <c r="Z14" i="12"/>
  <c r="AX15" i="12"/>
  <c r="AU15" i="12"/>
  <c r="AU7" i="28" s="1"/>
  <c r="AG14" i="12"/>
  <c r="AQ16" i="12"/>
  <c r="AQ6" i="28" s="1"/>
  <c r="AQ14" i="12"/>
  <c r="O15" i="12"/>
  <c r="O7" i="28" s="1"/>
  <c r="U17" i="12"/>
  <c r="AK17" i="12"/>
  <c r="G18" i="12"/>
  <c r="W18" i="12"/>
  <c r="AM18" i="12"/>
  <c r="L18" i="12"/>
  <c r="AB18" i="12"/>
  <c r="AB7" i="28" s="1"/>
  <c r="AR18" i="12"/>
  <c r="E14" i="12"/>
  <c r="D15" i="12"/>
  <c r="D7" i="28" s="1"/>
  <c r="F16" i="12"/>
  <c r="F6" i="28" s="1"/>
  <c r="G14" i="12"/>
  <c r="H16" i="12"/>
  <c r="AC15" i="12"/>
  <c r="AY15" i="12"/>
  <c r="AY7" i="28" s="1"/>
  <c r="AC16" i="12"/>
  <c r="AY16" i="12"/>
  <c r="AJ15" i="12"/>
  <c r="Y16" i="12"/>
  <c r="Y6" i="28" s="1"/>
  <c r="H18" i="12"/>
  <c r="H7" i="28" s="1"/>
  <c r="AN18" i="12"/>
  <c r="AL18" i="12"/>
  <c r="AL7" i="28" s="1"/>
  <c r="R14" i="12"/>
  <c r="AL16" i="12"/>
  <c r="AL6" i="28" s="1"/>
  <c r="AT15" i="12"/>
  <c r="AT7" i="28" s="1"/>
  <c r="P14" i="12"/>
  <c r="U15" i="12"/>
  <c r="P16" i="12"/>
  <c r="P6" i="28" s="1"/>
  <c r="AV16" i="12"/>
  <c r="AV6" i="28" s="1"/>
  <c r="U18" i="12"/>
  <c r="AO18" i="12"/>
  <c r="AO7" i="28" s="1"/>
  <c r="N18" i="12"/>
  <c r="N7" i="28" s="1"/>
  <c r="AX18" i="12"/>
  <c r="N14" i="12"/>
  <c r="Z16" i="12"/>
  <c r="Z6" i="28" s="1"/>
  <c r="AH15" i="12"/>
  <c r="AP14" i="12"/>
  <c r="Q14" i="12"/>
  <c r="W15" i="12"/>
  <c r="W7" i="28" s="1"/>
  <c r="AA16" i="12"/>
  <c r="AA6" i="28" s="1"/>
  <c r="K14" i="12"/>
  <c r="L15" i="12"/>
  <c r="O16" i="12"/>
  <c r="L14" i="12"/>
  <c r="AE16" i="12"/>
  <c r="AE6" i="28" s="1"/>
  <c r="AG16" i="12"/>
  <c r="AR16" i="12"/>
  <c r="W16" i="12"/>
  <c r="W6" i="28" s="1"/>
  <c r="Q17" i="12"/>
  <c r="Y17" i="12"/>
  <c r="AG17" i="12"/>
  <c r="AO17" i="12"/>
  <c r="AW17" i="12"/>
  <c r="K18" i="12"/>
  <c r="S14" i="12"/>
  <c r="AA18" i="12"/>
  <c r="AI14" i="12"/>
  <c r="AQ18" i="12"/>
  <c r="AQ7" i="28" s="1"/>
  <c r="AY14" i="12"/>
  <c r="P18" i="12"/>
  <c r="X14" i="12"/>
  <c r="AF18" i="12"/>
  <c r="AN14" i="12"/>
  <c r="AV18" i="12"/>
  <c r="AV7" i="28" s="1"/>
  <c r="AD18" i="12"/>
  <c r="E16" i="12"/>
  <c r="E6" i="28" s="1"/>
  <c r="I17" i="12"/>
  <c r="D14" i="12"/>
  <c r="F14" i="12"/>
  <c r="G16" i="12"/>
  <c r="H14" i="12"/>
  <c r="AC6" i="28"/>
  <c r="AC7" i="28"/>
  <c r="V7" i="28"/>
  <c r="AZ6" i="28"/>
  <c r="Z7" i="28"/>
  <c r="AM7" i="28"/>
  <c r="H6" i="28"/>
  <c r="AI7" i="28"/>
  <c r="L6" i="28"/>
  <c r="F7" i="28"/>
  <c r="IT527" i="22"/>
  <c r="IS527" i="22"/>
  <c r="IR527" i="22"/>
  <c r="IQ527" i="22"/>
  <c r="IP527" i="22"/>
  <c r="IO527" i="22"/>
  <c r="IN527" i="22"/>
  <c r="IM527" i="22"/>
  <c r="IL527" i="22"/>
  <c r="IK527" i="22"/>
  <c r="IJ527" i="22"/>
  <c r="II527" i="22"/>
  <c r="IH527" i="22"/>
  <c r="IG527" i="22"/>
  <c r="IF527" i="22"/>
  <c r="IE527" i="22"/>
  <c r="ID527" i="22"/>
  <c r="IC527" i="22"/>
  <c r="IB527" i="22"/>
  <c r="IA527" i="22"/>
  <c r="HZ527" i="22"/>
  <c r="HY527" i="22"/>
  <c r="HX527" i="22"/>
  <c r="HW527" i="22"/>
  <c r="HV527" i="22"/>
  <c r="HU527" i="22"/>
  <c r="HT527" i="22"/>
  <c r="HS527" i="22"/>
  <c r="HR527" i="22"/>
  <c r="HQ527" i="22"/>
  <c r="HP527" i="22"/>
  <c r="HO527" i="22"/>
  <c r="HN527" i="22"/>
  <c r="HM527" i="22"/>
  <c r="HL527" i="22"/>
  <c r="HK527" i="22"/>
  <c r="HJ527" i="22"/>
  <c r="HI527" i="22"/>
  <c r="HH527" i="22"/>
  <c r="HG527" i="22"/>
  <c r="HF527" i="22"/>
  <c r="HE527" i="22"/>
  <c r="HD527" i="22"/>
  <c r="HC527" i="22"/>
  <c r="HB527" i="22"/>
  <c r="HA527" i="22"/>
  <c r="GZ527" i="22"/>
  <c r="GY527" i="22"/>
  <c r="GX527" i="22"/>
  <c r="IT526" i="22"/>
  <c r="IS526" i="22"/>
  <c r="IR526" i="22"/>
  <c r="IQ526" i="22"/>
  <c r="IP526" i="22"/>
  <c r="IO526" i="22"/>
  <c r="IN526" i="22"/>
  <c r="IM526" i="22"/>
  <c r="IL526" i="22"/>
  <c r="IK526" i="22"/>
  <c r="IJ526" i="22"/>
  <c r="II526" i="22"/>
  <c r="IH526" i="22"/>
  <c r="IG526" i="22"/>
  <c r="IF526" i="22"/>
  <c r="IE526" i="22"/>
  <c r="ID526" i="22"/>
  <c r="IC526" i="22"/>
  <c r="IB526" i="22"/>
  <c r="IA526" i="22"/>
  <c r="HZ526" i="22"/>
  <c r="HY526" i="22"/>
  <c r="HX526" i="22"/>
  <c r="HW526" i="22"/>
  <c r="HV526" i="22"/>
  <c r="HU526" i="22"/>
  <c r="HT526" i="22"/>
  <c r="HS526" i="22"/>
  <c r="HR526" i="22"/>
  <c r="HQ526" i="22"/>
  <c r="HP526" i="22"/>
  <c r="HO526" i="22"/>
  <c r="HN526" i="22"/>
  <c r="HM526" i="22"/>
  <c r="HL526" i="22"/>
  <c r="HK526" i="22"/>
  <c r="HJ526" i="22"/>
  <c r="HI526" i="22"/>
  <c r="HH526" i="22"/>
  <c r="HG526" i="22"/>
  <c r="HF526" i="22"/>
  <c r="HE526" i="22"/>
  <c r="HD526" i="22"/>
  <c r="HC526" i="22"/>
  <c r="HB526" i="22"/>
  <c r="HA526" i="22"/>
  <c r="GZ526" i="22"/>
  <c r="GY526" i="22"/>
  <c r="GX526" i="22"/>
  <c r="IT525" i="22"/>
  <c r="IS525" i="22"/>
  <c r="IR525" i="22"/>
  <c r="IQ525" i="22"/>
  <c r="IP525" i="22"/>
  <c r="IO525" i="22"/>
  <c r="IN525" i="22"/>
  <c r="IM525" i="22"/>
  <c r="IL525" i="22"/>
  <c r="IK525" i="22"/>
  <c r="IJ525" i="22"/>
  <c r="II525" i="22"/>
  <c r="IH525" i="22"/>
  <c r="IG525" i="22"/>
  <c r="IF525" i="22"/>
  <c r="IE525" i="22"/>
  <c r="ID525" i="22"/>
  <c r="IC525" i="22"/>
  <c r="IB525" i="22"/>
  <c r="IA525" i="22"/>
  <c r="HZ525" i="22"/>
  <c r="HY525" i="22"/>
  <c r="HX525" i="22"/>
  <c r="HW525" i="22"/>
  <c r="HV525" i="22"/>
  <c r="HU525" i="22"/>
  <c r="HT525" i="22"/>
  <c r="HS525" i="22"/>
  <c r="HR525" i="22"/>
  <c r="HQ525" i="22"/>
  <c r="HP525" i="22"/>
  <c r="HO525" i="22"/>
  <c r="HN525" i="22"/>
  <c r="HM525" i="22"/>
  <c r="HL525" i="22"/>
  <c r="HK525" i="22"/>
  <c r="HJ525" i="22"/>
  <c r="HI525" i="22"/>
  <c r="HH525" i="22"/>
  <c r="HG525" i="22"/>
  <c r="HF525" i="22"/>
  <c r="HE525" i="22"/>
  <c r="HD525" i="22"/>
  <c r="HC525" i="22"/>
  <c r="HB525" i="22"/>
  <c r="HA525" i="22"/>
  <c r="GZ525" i="22"/>
  <c r="GY525" i="22"/>
  <c r="GX525" i="22"/>
  <c r="IT524" i="22"/>
  <c r="IS524" i="22"/>
  <c r="IR524" i="22"/>
  <c r="IQ524" i="22"/>
  <c r="IP524" i="22"/>
  <c r="IO524" i="22"/>
  <c r="IN524" i="22"/>
  <c r="IM524" i="22"/>
  <c r="IL524" i="22"/>
  <c r="IK524" i="22"/>
  <c r="IJ524" i="22"/>
  <c r="II524" i="22"/>
  <c r="IH524" i="22"/>
  <c r="IG524" i="22"/>
  <c r="IF524" i="22"/>
  <c r="IE524" i="22"/>
  <c r="ID524" i="22"/>
  <c r="IC524" i="22"/>
  <c r="IB524" i="22"/>
  <c r="IA524" i="22"/>
  <c r="HZ524" i="22"/>
  <c r="HY524" i="22"/>
  <c r="HX524" i="22"/>
  <c r="HW524" i="22"/>
  <c r="HV524" i="22"/>
  <c r="HU524" i="22"/>
  <c r="HT524" i="22"/>
  <c r="HS524" i="22"/>
  <c r="HR524" i="22"/>
  <c r="HQ524" i="22"/>
  <c r="HP524" i="22"/>
  <c r="HO524" i="22"/>
  <c r="HN524" i="22"/>
  <c r="HM524" i="22"/>
  <c r="HL524" i="22"/>
  <c r="HK524" i="22"/>
  <c r="HJ524" i="22"/>
  <c r="HI524" i="22"/>
  <c r="HH524" i="22"/>
  <c r="HG524" i="22"/>
  <c r="HF524" i="22"/>
  <c r="HE524" i="22"/>
  <c r="HD524" i="22"/>
  <c r="HC524" i="22"/>
  <c r="HB524" i="22"/>
  <c r="HA524" i="22"/>
  <c r="GZ524" i="22"/>
  <c r="GY524" i="22"/>
  <c r="GX524" i="22"/>
  <c r="IT523" i="22"/>
  <c r="IS523" i="22"/>
  <c r="IR523" i="22"/>
  <c r="IQ523" i="22"/>
  <c r="IP523" i="22"/>
  <c r="IO523" i="22"/>
  <c r="IN523" i="22"/>
  <c r="IM523" i="22"/>
  <c r="IL523" i="22"/>
  <c r="IK523" i="22"/>
  <c r="IJ523" i="22"/>
  <c r="II523" i="22"/>
  <c r="IH523" i="22"/>
  <c r="IG523" i="22"/>
  <c r="IF523" i="22"/>
  <c r="IE523" i="22"/>
  <c r="ID523" i="22"/>
  <c r="IC523" i="22"/>
  <c r="IB523" i="22"/>
  <c r="IA523" i="22"/>
  <c r="HZ523" i="22"/>
  <c r="HY523" i="22"/>
  <c r="HX523" i="22"/>
  <c r="HW523" i="22"/>
  <c r="HV523" i="22"/>
  <c r="HU523" i="22"/>
  <c r="HT523" i="22"/>
  <c r="HS523" i="22"/>
  <c r="HR523" i="22"/>
  <c r="HQ523" i="22"/>
  <c r="HP523" i="22"/>
  <c r="HO523" i="22"/>
  <c r="HN523" i="22"/>
  <c r="HM523" i="22"/>
  <c r="HL523" i="22"/>
  <c r="HK523" i="22"/>
  <c r="HJ523" i="22"/>
  <c r="HI523" i="22"/>
  <c r="HH523" i="22"/>
  <c r="HG523" i="22"/>
  <c r="HF523" i="22"/>
  <c r="HE523" i="22"/>
  <c r="HD523" i="22"/>
  <c r="HC523" i="22"/>
  <c r="HB523" i="22"/>
  <c r="HA523" i="22"/>
  <c r="GZ523" i="22"/>
  <c r="GY523" i="22"/>
  <c r="GX523" i="22"/>
  <c r="IT522" i="22"/>
  <c r="IS522" i="22"/>
  <c r="IR522" i="22"/>
  <c r="IQ522" i="22"/>
  <c r="IP522" i="22"/>
  <c r="IO522" i="22"/>
  <c r="IN522" i="22"/>
  <c r="IM522" i="22"/>
  <c r="IL522" i="22"/>
  <c r="IK522" i="22"/>
  <c r="IJ522" i="22"/>
  <c r="II522" i="22"/>
  <c r="IH522" i="22"/>
  <c r="IG522" i="22"/>
  <c r="IF522" i="22"/>
  <c r="IE522" i="22"/>
  <c r="ID522" i="22"/>
  <c r="IC522" i="22"/>
  <c r="IB522" i="22"/>
  <c r="IA522" i="22"/>
  <c r="HZ522" i="22"/>
  <c r="HY522" i="22"/>
  <c r="HX522" i="22"/>
  <c r="HW522" i="22"/>
  <c r="HV522" i="22"/>
  <c r="HU522" i="22"/>
  <c r="HT522" i="22"/>
  <c r="HS522" i="22"/>
  <c r="HR522" i="22"/>
  <c r="HQ522" i="22"/>
  <c r="HP522" i="22"/>
  <c r="HO522" i="22"/>
  <c r="HN522" i="22"/>
  <c r="HM522" i="22"/>
  <c r="HL522" i="22"/>
  <c r="HK522" i="22"/>
  <c r="HJ522" i="22"/>
  <c r="HI522" i="22"/>
  <c r="HH522" i="22"/>
  <c r="HG522" i="22"/>
  <c r="HF522" i="22"/>
  <c r="HE522" i="22"/>
  <c r="HD522" i="22"/>
  <c r="HC522" i="22"/>
  <c r="HB522" i="22"/>
  <c r="HA522" i="22"/>
  <c r="GZ522" i="22"/>
  <c r="GY522" i="22"/>
  <c r="GX522" i="22"/>
  <c r="IT521" i="22"/>
  <c r="IS521" i="22"/>
  <c r="IR521" i="22"/>
  <c r="IQ521" i="22"/>
  <c r="IP521" i="22"/>
  <c r="IO521" i="22"/>
  <c r="IN521" i="22"/>
  <c r="IM521" i="22"/>
  <c r="IL521" i="22"/>
  <c r="IK521" i="22"/>
  <c r="IJ521" i="22"/>
  <c r="II521" i="22"/>
  <c r="IH521" i="22"/>
  <c r="IG521" i="22"/>
  <c r="IF521" i="22"/>
  <c r="IE521" i="22"/>
  <c r="ID521" i="22"/>
  <c r="IC521" i="22"/>
  <c r="IB521" i="22"/>
  <c r="IA521" i="22"/>
  <c r="HZ521" i="22"/>
  <c r="HY521" i="22"/>
  <c r="HX521" i="22"/>
  <c r="HW521" i="22"/>
  <c r="HV521" i="22"/>
  <c r="HU521" i="22"/>
  <c r="HT521" i="22"/>
  <c r="HS521" i="22"/>
  <c r="HR521" i="22"/>
  <c r="HQ521" i="22"/>
  <c r="HP521" i="22"/>
  <c r="HO521" i="22"/>
  <c r="HN521" i="22"/>
  <c r="HM521" i="22"/>
  <c r="HL521" i="22"/>
  <c r="HK521" i="22"/>
  <c r="HJ521" i="22"/>
  <c r="HI521" i="22"/>
  <c r="HH521" i="22"/>
  <c r="HG521" i="22"/>
  <c r="HF521" i="22"/>
  <c r="HE521" i="22"/>
  <c r="HD521" i="22"/>
  <c r="HC521" i="22"/>
  <c r="HB521" i="22"/>
  <c r="HA521" i="22"/>
  <c r="GZ521" i="22"/>
  <c r="GY521" i="22"/>
  <c r="GX521" i="22"/>
  <c r="IT520" i="22"/>
  <c r="IS520" i="22"/>
  <c r="IR520" i="22"/>
  <c r="IQ520" i="22"/>
  <c r="IP520" i="22"/>
  <c r="IO520" i="22"/>
  <c r="IN520" i="22"/>
  <c r="IM520" i="22"/>
  <c r="IL520" i="22"/>
  <c r="IK520" i="22"/>
  <c r="IJ520" i="22"/>
  <c r="II520" i="22"/>
  <c r="IH520" i="22"/>
  <c r="IG520" i="22"/>
  <c r="IF520" i="22"/>
  <c r="IE520" i="22"/>
  <c r="ID520" i="22"/>
  <c r="IC520" i="22"/>
  <c r="IB520" i="22"/>
  <c r="IA520" i="22"/>
  <c r="HZ520" i="22"/>
  <c r="HY520" i="22"/>
  <c r="HX520" i="22"/>
  <c r="HW520" i="22"/>
  <c r="HV520" i="22"/>
  <c r="HU520" i="22"/>
  <c r="HT520" i="22"/>
  <c r="HS520" i="22"/>
  <c r="HR520" i="22"/>
  <c r="HQ520" i="22"/>
  <c r="HP520" i="22"/>
  <c r="HO520" i="22"/>
  <c r="HN520" i="22"/>
  <c r="HM520" i="22"/>
  <c r="HL520" i="22"/>
  <c r="HK520" i="22"/>
  <c r="HJ520" i="22"/>
  <c r="HI520" i="22"/>
  <c r="HH520" i="22"/>
  <c r="HG520" i="22"/>
  <c r="HF520" i="22"/>
  <c r="HE520" i="22"/>
  <c r="HD520" i="22"/>
  <c r="HC520" i="22"/>
  <c r="HB520" i="22"/>
  <c r="HA520" i="22"/>
  <c r="GZ520" i="22"/>
  <c r="GY520" i="22"/>
  <c r="GX520" i="22"/>
  <c r="IT519" i="22"/>
  <c r="IS519" i="22"/>
  <c r="IR519" i="22"/>
  <c r="IQ519" i="22"/>
  <c r="IP519" i="22"/>
  <c r="IO519" i="22"/>
  <c r="IN519" i="22"/>
  <c r="IM519" i="22"/>
  <c r="IL519" i="22"/>
  <c r="IK519" i="22"/>
  <c r="IJ519" i="22"/>
  <c r="II519" i="22"/>
  <c r="IH519" i="22"/>
  <c r="IG519" i="22"/>
  <c r="IF519" i="22"/>
  <c r="IE519" i="22"/>
  <c r="ID519" i="22"/>
  <c r="IC519" i="22"/>
  <c r="IB519" i="22"/>
  <c r="IA519" i="22"/>
  <c r="HZ519" i="22"/>
  <c r="HY519" i="22"/>
  <c r="HX519" i="22"/>
  <c r="HW519" i="22"/>
  <c r="HV519" i="22"/>
  <c r="HU519" i="22"/>
  <c r="HT519" i="22"/>
  <c r="HS519" i="22"/>
  <c r="HR519" i="22"/>
  <c r="HQ519" i="22"/>
  <c r="HP519" i="22"/>
  <c r="HO519" i="22"/>
  <c r="HN519" i="22"/>
  <c r="HM519" i="22"/>
  <c r="HL519" i="22"/>
  <c r="HK519" i="22"/>
  <c r="HJ519" i="22"/>
  <c r="HI519" i="22"/>
  <c r="HH519" i="22"/>
  <c r="HG519" i="22"/>
  <c r="HF519" i="22"/>
  <c r="HE519" i="22"/>
  <c r="HD519" i="22"/>
  <c r="HC519" i="22"/>
  <c r="HB519" i="22"/>
  <c r="HA519" i="22"/>
  <c r="GZ519" i="22"/>
  <c r="GY519" i="22"/>
  <c r="GX519" i="22"/>
  <c r="IT518" i="22"/>
  <c r="IS518" i="22"/>
  <c r="IR518" i="22"/>
  <c r="IQ518" i="22"/>
  <c r="IP518" i="22"/>
  <c r="IO518" i="22"/>
  <c r="IN518" i="22"/>
  <c r="IM518" i="22"/>
  <c r="IL518" i="22"/>
  <c r="IK518" i="22"/>
  <c r="IJ518" i="22"/>
  <c r="II518" i="22"/>
  <c r="IH518" i="22"/>
  <c r="IG518" i="22"/>
  <c r="IF518" i="22"/>
  <c r="IE518" i="22"/>
  <c r="ID518" i="22"/>
  <c r="IC518" i="22"/>
  <c r="IB518" i="22"/>
  <c r="IA518" i="22"/>
  <c r="HZ518" i="22"/>
  <c r="HY518" i="22"/>
  <c r="HX518" i="22"/>
  <c r="HW518" i="22"/>
  <c r="HV518" i="22"/>
  <c r="HU518" i="22"/>
  <c r="HT518" i="22"/>
  <c r="HS518" i="22"/>
  <c r="HR518" i="22"/>
  <c r="HQ518" i="22"/>
  <c r="HP518" i="22"/>
  <c r="HO518" i="22"/>
  <c r="HN518" i="22"/>
  <c r="HM518" i="22"/>
  <c r="HL518" i="22"/>
  <c r="HK518" i="22"/>
  <c r="HJ518" i="22"/>
  <c r="HI518" i="22"/>
  <c r="HH518" i="22"/>
  <c r="HG518" i="22"/>
  <c r="HF518" i="22"/>
  <c r="HE518" i="22"/>
  <c r="HD518" i="22"/>
  <c r="HC518" i="22"/>
  <c r="HB518" i="22"/>
  <c r="HA518" i="22"/>
  <c r="GZ518" i="22"/>
  <c r="GY518" i="22"/>
  <c r="GX518" i="22"/>
  <c r="MX336" i="22"/>
  <c r="MW336" i="22"/>
  <c r="MV336" i="22"/>
  <c r="MU336" i="22"/>
  <c r="MT336" i="22"/>
  <c r="MS336" i="22"/>
  <c r="MR336" i="22"/>
  <c r="MQ336" i="22"/>
  <c r="MP336" i="22"/>
  <c r="MO336" i="22"/>
  <c r="MN336" i="22"/>
  <c r="MM336" i="22"/>
  <c r="ML336" i="22"/>
  <c r="MK336" i="22"/>
  <c r="MJ336" i="22"/>
  <c r="MI336" i="22"/>
  <c r="MH336" i="22"/>
  <c r="MG336" i="22"/>
  <c r="MF336" i="22"/>
  <c r="ME336" i="22"/>
  <c r="MD336" i="22"/>
  <c r="MC336" i="22"/>
  <c r="MB336" i="22"/>
  <c r="MA336" i="22"/>
  <c r="LZ336" i="22"/>
  <c r="LY336" i="22"/>
  <c r="LX336" i="22"/>
  <c r="LW336" i="22"/>
  <c r="LV336" i="22"/>
  <c r="LU336" i="22"/>
  <c r="LT336" i="22"/>
  <c r="LS336" i="22"/>
  <c r="LR336" i="22"/>
  <c r="LQ336" i="22"/>
  <c r="LP336" i="22"/>
  <c r="LO336" i="22"/>
  <c r="LN336" i="22"/>
  <c r="LM336" i="22"/>
  <c r="LL336" i="22"/>
  <c r="LK336" i="22"/>
  <c r="LJ336" i="22"/>
  <c r="LI336" i="22"/>
  <c r="LH336" i="22"/>
  <c r="LG336" i="22"/>
  <c r="LF336" i="22"/>
  <c r="LE336" i="22"/>
  <c r="LD336" i="22"/>
  <c r="LC336" i="22"/>
  <c r="LB336" i="22"/>
  <c r="KV336" i="22"/>
  <c r="KU336" i="22"/>
  <c r="KT336" i="22"/>
  <c r="KS336" i="22"/>
  <c r="KR336" i="22"/>
  <c r="KQ336" i="22"/>
  <c r="KP336" i="22"/>
  <c r="KO336" i="22"/>
  <c r="KN336" i="22"/>
  <c r="KM336" i="22"/>
  <c r="KL336" i="22"/>
  <c r="KK336" i="22"/>
  <c r="KJ336" i="22"/>
  <c r="KI336" i="22"/>
  <c r="KH336" i="22"/>
  <c r="KG336" i="22"/>
  <c r="KF336" i="22"/>
  <c r="KE336" i="22"/>
  <c r="KD336" i="22"/>
  <c r="KC336" i="22"/>
  <c r="KB336" i="22"/>
  <c r="KA336" i="22"/>
  <c r="JZ336" i="22"/>
  <c r="JY336" i="22"/>
  <c r="JX336" i="22"/>
  <c r="JW336" i="22"/>
  <c r="JV336" i="22"/>
  <c r="JU336" i="22"/>
  <c r="JT336" i="22"/>
  <c r="JS336" i="22"/>
  <c r="JR336" i="22"/>
  <c r="JQ336" i="22"/>
  <c r="JP336" i="22"/>
  <c r="JO336" i="22"/>
  <c r="JN336" i="22"/>
  <c r="JM336" i="22"/>
  <c r="JL336" i="22"/>
  <c r="JK336" i="22"/>
  <c r="JJ336" i="22"/>
  <c r="JI336" i="22"/>
  <c r="JH336" i="22"/>
  <c r="JG336" i="22"/>
  <c r="JF336" i="22"/>
  <c r="JE336" i="22"/>
  <c r="JD336" i="22"/>
  <c r="JC336" i="22"/>
  <c r="JB336" i="22"/>
  <c r="JA336" i="22"/>
  <c r="IZ336" i="22"/>
  <c r="IT443" i="22"/>
  <c r="IS443" i="22"/>
  <c r="IR443" i="22"/>
  <c r="IQ443" i="22"/>
  <c r="IP443" i="22"/>
  <c r="IO443" i="22"/>
  <c r="IN443" i="22"/>
  <c r="IM443" i="22"/>
  <c r="IL443" i="22"/>
  <c r="IK443" i="22"/>
  <c r="IJ443" i="22"/>
  <c r="II443" i="22"/>
  <c r="IH443" i="22"/>
  <c r="IG443" i="22"/>
  <c r="IF443" i="22"/>
  <c r="IE443" i="22"/>
  <c r="ID443" i="22"/>
  <c r="IC443" i="22"/>
  <c r="IB443" i="22"/>
  <c r="IA443" i="22"/>
  <c r="HZ443" i="22"/>
  <c r="HY443" i="22"/>
  <c r="HX443" i="22"/>
  <c r="HW443" i="22"/>
  <c r="HV443" i="22"/>
  <c r="HU443" i="22"/>
  <c r="HT443" i="22"/>
  <c r="HS443" i="22"/>
  <c r="HR443" i="22"/>
  <c r="HQ443" i="22"/>
  <c r="HP443" i="22"/>
  <c r="HO443" i="22"/>
  <c r="HN443" i="22"/>
  <c r="HM443" i="22"/>
  <c r="HL443" i="22"/>
  <c r="HK443" i="22"/>
  <c r="HJ443" i="22"/>
  <c r="HI443" i="22"/>
  <c r="HH443" i="22"/>
  <c r="HG443" i="22"/>
  <c r="HF443" i="22"/>
  <c r="HE443" i="22"/>
  <c r="HD443" i="22"/>
  <c r="HC443" i="22"/>
  <c r="HB443" i="22"/>
  <c r="HA443" i="22"/>
  <c r="GZ443" i="22"/>
  <c r="GY443" i="22"/>
  <c r="GX443" i="22"/>
  <c r="MX335" i="22"/>
  <c r="MW335" i="22"/>
  <c r="MV335" i="22"/>
  <c r="MU335" i="22"/>
  <c r="MT335" i="22"/>
  <c r="MS335" i="22"/>
  <c r="MR335" i="22"/>
  <c r="MQ335" i="22"/>
  <c r="MP335" i="22"/>
  <c r="MO335" i="22"/>
  <c r="MN335" i="22"/>
  <c r="MM335" i="22"/>
  <c r="ML335" i="22"/>
  <c r="MK335" i="22"/>
  <c r="MJ335" i="22"/>
  <c r="MI335" i="22"/>
  <c r="MH335" i="22"/>
  <c r="MG335" i="22"/>
  <c r="MF335" i="22"/>
  <c r="ME335" i="22"/>
  <c r="MD335" i="22"/>
  <c r="MC335" i="22"/>
  <c r="MB335" i="22"/>
  <c r="MA335" i="22"/>
  <c r="LZ335" i="22"/>
  <c r="LY335" i="22"/>
  <c r="LX335" i="22"/>
  <c r="LW335" i="22"/>
  <c r="LV335" i="22"/>
  <c r="LU335" i="22"/>
  <c r="LT335" i="22"/>
  <c r="LS335" i="22"/>
  <c r="LR335" i="22"/>
  <c r="LQ335" i="22"/>
  <c r="LP335" i="22"/>
  <c r="LO335" i="22"/>
  <c r="LN335" i="22"/>
  <c r="LM335" i="22"/>
  <c r="LL335" i="22"/>
  <c r="LK335" i="22"/>
  <c r="LJ335" i="22"/>
  <c r="LI335" i="22"/>
  <c r="LH335" i="22"/>
  <c r="LG335" i="22"/>
  <c r="LF335" i="22"/>
  <c r="LE335" i="22"/>
  <c r="LD335" i="22"/>
  <c r="LC335" i="22"/>
  <c r="LB335" i="22"/>
  <c r="KV335" i="22"/>
  <c r="KU335" i="22"/>
  <c r="KT335" i="22"/>
  <c r="KS335" i="22"/>
  <c r="KR335" i="22"/>
  <c r="KQ335" i="22"/>
  <c r="KP335" i="22"/>
  <c r="KO335" i="22"/>
  <c r="KN335" i="22"/>
  <c r="KM335" i="22"/>
  <c r="KL335" i="22"/>
  <c r="KK335" i="22"/>
  <c r="KJ335" i="22"/>
  <c r="KI335" i="22"/>
  <c r="KH335" i="22"/>
  <c r="KG335" i="22"/>
  <c r="KF335" i="22"/>
  <c r="KE335" i="22"/>
  <c r="KD335" i="22"/>
  <c r="KC335" i="22"/>
  <c r="KB335" i="22"/>
  <c r="KA335" i="22"/>
  <c r="JZ335" i="22"/>
  <c r="JY335" i="22"/>
  <c r="JX335" i="22"/>
  <c r="JW335" i="22"/>
  <c r="JV335" i="22"/>
  <c r="JU335" i="22"/>
  <c r="JT335" i="22"/>
  <c r="JS335" i="22"/>
  <c r="JR335" i="22"/>
  <c r="JQ335" i="22"/>
  <c r="JP335" i="22"/>
  <c r="JO335" i="22"/>
  <c r="JN335" i="22"/>
  <c r="JM335" i="22"/>
  <c r="JL335" i="22"/>
  <c r="JK335" i="22"/>
  <c r="JJ335" i="22"/>
  <c r="JI335" i="22"/>
  <c r="JH335" i="22"/>
  <c r="JG335" i="22"/>
  <c r="JF335" i="22"/>
  <c r="JE335" i="22"/>
  <c r="JD335" i="22"/>
  <c r="JC335" i="22"/>
  <c r="JB335" i="22"/>
  <c r="JA335" i="22"/>
  <c r="IZ335" i="22"/>
  <c r="IT442" i="22"/>
  <c r="IS442" i="22"/>
  <c r="IR442" i="22"/>
  <c r="IQ442" i="22"/>
  <c r="IP442" i="22"/>
  <c r="IO442" i="22"/>
  <c r="IN442" i="22"/>
  <c r="IM442" i="22"/>
  <c r="IL442" i="22"/>
  <c r="IK442" i="22"/>
  <c r="IJ442" i="22"/>
  <c r="II442" i="22"/>
  <c r="IH442" i="22"/>
  <c r="IG442" i="22"/>
  <c r="IF442" i="22"/>
  <c r="IE442" i="22"/>
  <c r="ID442" i="22"/>
  <c r="IC442" i="22"/>
  <c r="IB442" i="22"/>
  <c r="IA442" i="22"/>
  <c r="HZ442" i="22"/>
  <c r="HY442" i="22"/>
  <c r="HX442" i="22"/>
  <c r="HW442" i="22"/>
  <c r="HV442" i="22"/>
  <c r="HU442" i="22"/>
  <c r="HT442" i="22"/>
  <c r="HS442" i="22"/>
  <c r="HR442" i="22"/>
  <c r="HQ442" i="22"/>
  <c r="HP442" i="22"/>
  <c r="HO442" i="22"/>
  <c r="HN442" i="22"/>
  <c r="HM442" i="22"/>
  <c r="HL442" i="22"/>
  <c r="HK442" i="22"/>
  <c r="HJ442" i="22"/>
  <c r="HI442" i="22"/>
  <c r="HH442" i="22"/>
  <c r="HG442" i="22"/>
  <c r="HF442" i="22"/>
  <c r="HE442" i="22"/>
  <c r="HD442" i="22"/>
  <c r="HC442" i="22"/>
  <c r="HB442" i="22"/>
  <c r="HA442" i="22"/>
  <c r="GZ442" i="22"/>
  <c r="GY442" i="22"/>
  <c r="GX442" i="22"/>
  <c r="MX334" i="22"/>
  <c r="MW334" i="22"/>
  <c r="MV334" i="22"/>
  <c r="MU334" i="22"/>
  <c r="MT334" i="22"/>
  <c r="MS334" i="22"/>
  <c r="MR334" i="22"/>
  <c r="MQ334" i="22"/>
  <c r="MP334" i="22"/>
  <c r="MO334" i="22"/>
  <c r="MN334" i="22"/>
  <c r="MM334" i="22"/>
  <c r="ML334" i="22"/>
  <c r="MK334" i="22"/>
  <c r="MJ334" i="22"/>
  <c r="MI334" i="22"/>
  <c r="MH334" i="22"/>
  <c r="MG334" i="22"/>
  <c r="MF334" i="22"/>
  <c r="ME334" i="22"/>
  <c r="MD334" i="22"/>
  <c r="MC334" i="22"/>
  <c r="MB334" i="22"/>
  <c r="MA334" i="22"/>
  <c r="LZ334" i="22"/>
  <c r="LY334" i="22"/>
  <c r="LX334" i="22"/>
  <c r="LW334" i="22"/>
  <c r="LV334" i="22"/>
  <c r="LU334" i="22"/>
  <c r="LT334" i="22"/>
  <c r="LS334" i="22"/>
  <c r="LR334" i="22"/>
  <c r="LQ334" i="22"/>
  <c r="LP334" i="22"/>
  <c r="LO334" i="22"/>
  <c r="LN334" i="22"/>
  <c r="LM334" i="22"/>
  <c r="LL334" i="22"/>
  <c r="LK334" i="22"/>
  <c r="LJ334" i="22"/>
  <c r="LI334" i="22"/>
  <c r="LH334" i="22"/>
  <c r="LG334" i="22"/>
  <c r="LF334" i="22"/>
  <c r="LE334" i="22"/>
  <c r="LD334" i="22"/>
  <c r="LC334" i="22"/>
  <c r="LB334" i="22"/>
  <c r="KV334" i="22"/>
  <c r="KU334" i="22"/>
  <c r="KT334" i="22"/>
  <c r="KS334" i="22"/>
  <c r="KR334" i="22"/>
  <c r="KQ334" i="22"/>
  <c r="KP334" i="22"/>
  <c r="KO334" i="22"/>
  <c r="KN334" i="22"/>
  <c r="KM334" i="22"/>
  <c r="KL334" i="22"/>
  <c r="KK334" i="22"/>
  <c r="KJ334" i="22"/>
  <c r="KI334" i="22"/>
  <c r="KH334" i="22"/>
  <c r="KG334" i="22"/>
  <c r="KF334" i="22"/>
  <c r="KE334" i="22"/>
  <c r="KD334" i="22"/>
  <c r="KC334" i="22"/>
  <c r="KB334" i="22"/>
  <c r="KA334" i="22"/>
  <c r="JZ334" i="22"/>
  <c r="JY334" i="22"/>
  <c r="JX334" i="22"/>
  <c r="JW334" i="22"/>
  <c r="JV334" i="22"/>
  <c r="JU334" i="22"/>
  <c r="JT334" i="22"/>
  <c r="JS334" i="22"/>
  <c r="JR334" i="22"/>
  <c r="JQ334" i="22"/>
  <c r="JP334" i="22"/>
  <c r="JO334" i="22"/>
  <c r="JN334" i="22"/>
  <c r="JM334" i="22"/>
  <c r="JL334" i="22"/>
  <c r="JK334" i="22"/>
  <c r="JJ334" i="22"/>
  <c r="JI334" i="22"/>
  <c r="JH334" i="22"/>
  <c r="JG334" i="22"/>
  <c r="JF334" i="22"/>
  <c r="JE334" i="22"/>
  <c r="JD334" i="22"/>
  <c r="JC334" i="22"/>
  <c r="JB334" i="22"/>
  <c r="JA334" i="22"/>
  <c r="IZ334" i="22"/>
  <c r="IT441" i="22"/>
  <c r="IS441" i="22"/>
  <c r="IR441" i="22"/>
  <c r="IQ441" i="22"/>
  <c r="IP441" i="22"/>
  <c r="IO441" i="22"/>
  <c r="IN441" i="22"/>
  <c r="IM441" i="22"/>
  <c r="IL441" i="22"/>
  <c r="IK441" i="22"/>
  <c r="IJ441" i="22"/>
  <c r="II441" i="22"/>
  <c r="IH441" i="22"/>
  <c r="IG441" i="22"/>
  <c r="IF441" i="22"/>
  <c r="IE441" i="22"/>
  <c r="ID441" i="22"/>
  <c r="IC441" i="22"/>
  <c r="IB441" i="22"/>
  <c r="IA441" i="22"/>
  <c r="HZ441" i="22"/>
  <c r="HY441" i="22"/>
  <c r="HX441" i="22"/>
  <c r="HW441" i="22"/>
  <c r="HV441" i="22"/>
  <c r="HU441" i="22"/>
  <c r="HT441" i="22"/>
  <c r="HS441" i="22"/>
  <c r="HR441" i="22"/>
  <c r="HQ441" i="22"/>
  <c r="HP441" i="22"/>
  <c r="HO441" i="22"/>
  <c r="HN441" i="22"/>
  <c r="HM441" i="22"/>
  <c r="HL441" i="22"/>
  <c r="HK441" i="22"/>
  <c r="HJ441" i="22"/>
  <c r="HI441" i="22"/>
  <c r="HH441" i="22"/>
  <c r="HG441" i="22"/>
  <c r="HF441" i="22"/>
  <c r="HE441" i="22"/>
  <c r="HD441" i="22"/>
  <c r="HC441" i="22"/>
  <c r="HB441" i="22"/>
  <c r="HA441" i="22"/>
  <c r="GZ441" i="22"/>
  <c r="GY441" i="22"/>
  <c r="GX441" i="22"/>
  <c r="MX333" i="22"/>
  <c r="MW333" i="22"/>
  <c r="MV333" i="22"/>
  <c r="MU333" i="22"/>
  <c r="MT333" i="22"/>
  <c r="MS333" i="22"/>
  <c r="MR333" i="22"/>
  <c r="MQ333" i="22"/>
  <c r="MP333" i="22"/>
  <c r="MO333" i="22"/>
  <c r="MN333" i="22"/>
  <c r="MM333" i="22"/>
  <c r="ML333" i="22"/>
  <c r="MK333" i="22"/>
  <c r="MJ333" i="22"/>
  <c r="MI333" i="22"/>
  <c r="MH333" i="22"/>
  <c r="MG333" i="22"/>
  <c r="MF333" i="22"/>
  <c r="ME333" i="22"/>
  <c r="MD333" i="22"/>
  <c r="MC333" i="22"/>
  <c r="MB333" i="22"/>
  <c r="MA333" i="22"/>
  <c r="LZ333" i="22"/>
  <c r="LY333" i="22"/>
  <c r="LX333" i="22"/>
  <c r="LW333" i="22"/>
  <c r="LV333" i="22"/>
  <c r="LU333" i="22"/>
  <c r="LT333" i="22"/>
  <c r="LS333" i="22"/>
  <c r="LR333" i="22"/>
  <c r="LQ333" i="22"/>
  <c r="LP333" i="22"/>
  <c r="LO333" i="22"/>
  <c r="LN333" i="22"/>
  <c r="LM333" i="22"/>
  <c r="LL333" i="22"/>
  <c r="LK333" i="22"/>
  <c r="LJ333" i="22"/>
  <c r="LI333" i="22"/>
  <c r="LH333" i="22"/>
  <c r="LG333" i="22"/>
  <c r="LF333" i="22"/>
  <c r="LE333" i="22"/>
  <c r="LD333" i="22"/>
  <c r="LC333" i="22"/>
  <c r="LB333" i="22"/>
  <c r="KV333" i="22"/>
  <c r="KU333" i="22"/>
  <c r="KT333" i="22"/>
  <c r="KS333" i="22"/>
  <c r="KR333" i="22"/>
  <c r="KQ333" i="22"/>
  <c r="KP333" i="22"/>
  <c r="KO333" i="22"/>
  <c r="KN333" i="22"/>
  <c r="KM333" i="22"/>
  <c r="KL333" i="22"/>
  <c r="KK333" i="22"/>
  <c r="KJ333" i="22"/>
  <c r="KI333" i="22"/>
  <c r="KH333" i="22"/>
  <c r="KG333" i="22"/>
  <c r="KF333" i="22"/>
  <c r="KE333" i="22"/>
  <c r="KD333" i="22"/>
  <c r="KC333" i="22"/>
  <c r="KB333" i="22"/>
  <c r="KA333" i="22"/>
  <c r="JZ333" i="22"/>
  <c r="JY333" i="22"/>
  <c r="JX333" i="22"/>
  <c r="JW333" i="22"/>
  <c r="JV333" i="22"/>
  <c r="JU333" i="22"/>
  <c r="JT333" i="22"/>
  <c r="JS333" i="22"/>
  <c r="JR333" i="22"/>
  <c r="JQ333" i="22"/>
  <c r="JP333" i="22"/>
  <c r="JO333" i="22"/>
  <c r="JN333" i="22"/>
  <c r="JM333" i="22"/>
  <c r="JL333" i="22"/>
  <c r="JK333" i="22"/>
  <c r="JJ333" i="22"/>
  <c r="JI333" i="22"/>
  <c r="JH333" i="22"/>
  <c r="JG333" i="22"/>
  <c r="JF333" i="22"/>
  <c r="JE333" i="22"/>
  <c r="JD333" i="22"/>
  <c r="JC333" i="22"/>
  <c r="JB333" i="22"/>
  <c r="JA333" i="22"/>
  <c r="IZ333" i="22"/>
  <c r="IT440" i="22"/>
  <c r="IS440" i="22"/>
  <c r="IR440" i="22"/>
  <c r="IQ440" i="22"/>
  <c r="IP440" i="22"/>
  <c r="IO440" i="22"/>
  <c r="IN440" i="22"/>
  <c r="IM440" i="22"/>
  <c r="IL440" i="22"/>
  <c r="IK440" i="22"/>
  <c r="IJ440" i="22"/>
  <c r="II440" i="22"/>
  <c r="IH440" i="22"/>
  <c r="IG440" i="22"/>
  <c r="IF440" i="22"/>
  <c r="IE440" i="22"/>
  <c r="ID440" i="22"/>
  <c r="IC440" i="22"/>
  <c r="IB440" i="22"/>
  <c r="IA440" i="22"/>
  <c r="HZ440" i="22"/>
  <c r="HY440" i="22"/>
  <c r="HX440" i="22"/>
  <c r="HW440" i="22"/>
  <c r="HV440" i="22"/>
  <c r="HU440" i="22"/>
  <c r="HT440" i="22"/>
  <c r="HS440" i="22"/>
  <c r="HR440" i="22"/>
  <c r="HQ440" i="22"/>
  <c r="HP440" i="22"/>
  <c r="HO440" i="22"/>
  <c r="HN440" i="22"/>
  <c r="HM440" i="22"/>
  <c r="HL440" i="22"/>
  <c r="HK440" i="22"/>
  <c r="HJ440" i="22"/>
  <c r="HI440" i="22"/>
  <c r="HH440" i="22"/>
  <c r="HG440" i="22"/>
  <c r="HF440" i="22"/>
  <c r="HE440" i="22"/>
  <c r="HD440" i="22"/>
  <c r="HC440" i="22"/>
  <c r="HB440" i="22"/>
  <c r="HA440" i="22"/>
  <c r="GZ440" i="22"/>
  <c r="GY440" i="22"/>
  <c r="GX440" i="22"/>
  <c r="MX332" i="22"/>
  <c r="MW332" i="22"/>
  <c r="MV332" i="22"/>
  <c r="MU332" i="22"/>
  <c r="MT332" i="22"/>
  <c r="MS332" i="22"/>
  <c r="MR332" i="22"/>
  <c r="MQ332" i="22"/>
  <c r="MP332" i="22"/>
  <c r="MO332" i="22"/>
  <c r="MN332" i="22"/>
  <c r="MM332" i="22"/>
  <c r="ML332" i="22"/>
  <c r="MK332" i="22"/>
  <c r="MJ332" i="22"/>
  <c r="MI332" i="22"/>
  <c r="MH332" i="22"/>
  <c r="MG332" i="22"/>
  <c r="MF332" i="22"/>
  <c r="ME332" i="22"/>
  <c r="MD332" i="22"/>
  <c r="MC332" i="22"/>
  <c r="MB332" i="22"/>
  <c r="MA332" i="22"/>
  <c r="LZ332" i="22"/>
  <c r="LY332" i="22"/>
  <c r="LX332" i="22"/>
  <c r="LW332" i="22"/>
  <c r="LV332" i="22"/>
  <c r="LU332" i="22"/>
  <c r="LT332" i="22"/>
  <c r="LS332" i="22"/>
  <c r="LR332" i="22"/>
  <c r="LQ332" i="22"/>
  <c r="LP332" i="22"/>
  <c r="LO332" i="22"/>
  <c r="LN332" i="22"/>
  <c r="LM332" i="22"/>
  <c r="LL332" i="22"/>
  <c r="LK332" i="22"/>
  <c r="LJ332" i="22"/>
  <c r="LI332" i="22"/>
  <c r="LH332" i="22"/>
  <c r="LG332" i="22"/>
  <c r="LF332" i="22"/>
  <c r="LE332" i="22"/>
  <c r="LD332" i="22"/>
  <c r="LC332" i="22"/>
  <c r="LB332" i="22"/>
  <c r="KV332" i="22"/>
  <c r="KU332" i="22"/>
  <c r="KT332" i="22"/>
  <c r="KS332" i="22"/>
  <c r="KR332" i="22"/>
  <c r="KQ332" i="22"/>
  <c r="KP332" i="22"/>
  <c r="KO332" i="22"/>
  <c r="KN332" i="22"/>
  <c r="KM332" i="22"/>
  <c r="KL332" i="22"/>
  <c r="KK332" i="22"/>
  <c r="KJ332" i="22"/>
  <c r="KI332" i="22"/>
  <c r="KH332" i="22"/>
  <c r="KG332" i="22"/>
  <c r="KF332" i="22"/>
  <c r="KE332" i="22"/>
  <c r="KD332" i="22"/>
  <c r="KC332" i="22"/>
  <c r="KB332" i="22"/>
  <c r="KA332" i="22"/>
  <c r="JZ332" i="22"/>
  <c r="JY332" i="22"/>
  <c r="JX332" i="22"/>
  <c r="JW332" i="22"/>
  <c r="JV332" i="22"/>
  <c r="JU332" i="22"/>
  <c r="JT332" i="22"/>
  <c r="JS332" i="22"/>
  <c r="JR332" i="22"/>
  <c r="JQ332" i="22"/>
  <c r="JP332" i="22"/>
  <c r="JO332" i="22"/>
  <c r="JN332" i="22"/>
  <c r="JM332" i="22"/>
  <c r="JL332" i="22"/>
  <c r="JK332" i="22"/>
  <c r="JJ332" i="22"/>
  <c r="JI332" i="22"/>
  <c r="JH332" i="22"/>
  <c r="JG332" i="22"/>
  <c r="JF332" i="22"/>
  <c r="JE332" i="22"/>
  <c r="JD332" i="22"/>
  <c r="JC332" i="22"/>
  <c r="JB332" i="22"/>
  <c r="JA332" i="22"/>
  <c r="IZ332" i="22"/>
  <c r="IT439" i="22"/>
  <c r="IS439" i="22"/>
  <c r="IR439" i="22"/>
  <c r="IQ439" i="22"/>
  <c r="IP439" i="22"/>
  <c r="IO439" i="22"/>
  <c r="IN439" i="22"/>
  <c r="IM439" i="22"/>
  <c r="IL439" i="22"/>
  <c r="IK439" i="22"/>
  <c r="IJ439" i="22"/>
  <c r="II439" i="22"/>
  <c r="IH439" i="22"/>
  <c r="IG439" i="22"/>
  <c r="IF439" i="22"/>
  <c r="IE439" i="22"/>
  <c r="ID439" i="22"/>
  <c r="IC439" i="22"/>
  <c r="IB439" i="22"/>
  <c r="IA439" i="22"/>
  <c r="HZ439" i="22"/>
  <c r="HY439" i="22"/>
  <c r="HX439" i="22"/>
  <c r="HW439" i="22"/>
  <c r="HV439" i="22"/>
  <c r="HU439" i="22"/>
  <c r="HT439" i="22"/>
  <c r="HS439" i="22"/>
  <c r="HR439" i="22"/>
  <c r="HQ439" i="22"/>
  <c r="HP439" i="22"/>
  <c r="HO439" i="22"/>
  <c r="HN439" i="22"/>
  <c r="HM439" i="22"/>
  <c r="HL439" i="22"/>
  <c r="HK439" i="22"/>
  <c r="HJ439" i="22"/>
  <c r="HI439" i="22"/>
  <c r="HH439" i="22"/>
  <c r="HG439" i="22"/>
  <c r="HF439" i="22"/>
  <c r="HE439" i="22"/>
  <c r="HD439" i="22"/>
  <c r="HC439" i="22"/>
  <c r="HB439" i="22"/>
  <c r="HA439" i="22"/>
  <c r="GZ439" i="22"/>
  <c r="GY439" i="22"/>
  <c r="GX439" i="22"/>
  <c r="MX331" i="22"/>
  <c r="MW331" i="22"/>
  <c r="MV331" i="22"/>
  <c r="MU331" i="22"/>
  <c r="MT331" i="22"/>
  <c r="MS331" i="22"/>
  <c r="MR331" i="22"/>
  <c r="MQ331" i="22"/>
  <c r="MP331" i="22"/>
  <c r="MO331" i="22"/>
  <c r="MN331" i="22"/>
  <c r="MM331" i="22"/>
  <c r="ML331" i="22"/>
  <c r="MK331" i="22"/>
  <c r="MJ331" i="22"/>
  <c r="MI331" i="22"/>
  <c r="MH331" i="22"/>
  <c r="MG331" i="22"/>
  <c r="MF331" i="22"/>
  <c r="ME331" i="22"/>
  <c r="MD331" i="22"/>
  <c r="MC331" i="22"/>
  <c r="MB331" i="22"/>
  <c r="MA331" i="22"/>
  <c r="LZ331" i="22"/>
  <c r="LY331" i="22"/>
  <c r="LX331" i="22"/>
  <c r="LW331" i="22"/>
  <c r="LV331" i="22"/>
  <c r="LU331" i="22"/>
  <c r="LT331" i="22"/>
  <c r="LS331" i="22"/>
  <c r="LR331" i="22"/>
  <c r="LQ331" i="22"/>
  <c r="LP331" i="22"/>
  <c r="LO331" i="22"/>
  <c r="LN331" i="22"/>
  <c r="LM331" i="22"/>
  <c r="LL331" i="22"/>
  <c r="LK331" i="22"/>
  <c r="LJ331" i="22"/>
  <c r="LI331" i="22"/>
  <c r="LH331" i="22"/>
  <c r="LG331" i="22"/>
  <c r="LF331" i="22"/>
  <c r="LE331" i="22"/>
  <c r="LD331" i="22"/>
  <c r="LC331" i="22"/>
  <c r="LB331" i="22"/>
  <c r="KV331" i="22"/>
  <c r="KU331" i="22"/>
  <c r="KT331" i="22"/>
  <c r="KS331" i="22"/>
  <c r="KR331" i="22"/>
  <c r="KQ331" i="22"/>
  <c r="KP331" i="22"/>
  <c r="KO331" i="22"/>
  <c r="KN331" i="22"/>
  <c r="KM331" i="22"/>
  <c r="KL331" i="22"/>
  <c r="KK331" i="22"/>
  <c r="KJ331" i="22"/>
  <c r="KI331" i="22"/>
  <c r="KH331" i="22"/>
  <c r="KG331" i="22"/>
  <c r="KF331" i="22"/>
  <c r="KE331" i="22"/>
  <c r="KD331" i="22"/>
  <c r="KC331" i="22"/>
  <c r="KB331" i="22"/>
  <c r="KA331" i="22"/>
  <c r="JZ331" i="22"/>
  <c r="JY331" i="22"/>
  <c r="JX331" i="22"/>
  <c r="JW331" i="22"/>
  <c r="JV331" i="22"/>
  <c r="JU331" i="22"/>
  <c r="JT331" i="22"/>
  <c r="JS331" i="22"/>
  <c r="JR331" i="22"/>
  <c r="JQ331" i="22"/>
  <c r="JP331" i="22"/>
  <c r="JO331" i="22"/>
  <c r="JN331" i="22"/>
  <c r="JM331" i="22"/>
  <c r="JL331" i="22"/>
  <c r="JK331" i="22"/>
  <c r="JJ331" i="22"/>
  <c r="JI331" i="22"/>
  <c r="JH331" i="22"/>
  <c r="JG331" i="22"/>
  <c r="JF331" i="22"/>
  <c r="JE331" i="22"/>
  <c r="JD331" i="22"/>
  <c r="JC331" i="22"/>
  <c r="JB331" i="22"/>
  <c r="JA331" i="22"/>
  <c r="IZ331" i="22"/>
  <c r="IT438" i="22"/>
  <c r="IS438" i="22"/>
  <c r="IR438" i="22"/>
  <c r="IQ438" i="22"/>
  <c r="IP438" i="22"/>
  <c r="IO438" i="22"/>
  <c r="IN438" i="22"/>
  <c r="IM438" i="22"/>
  <c r="IL438" i="22"/>
  <c r="IK438" i="22"/>
  <c r="IJ438" i="22"/>
  <c r="II438" i="22"/>
  <c r="IH438" i="22"/>
  <c r="IG438" i="22"/>
  <c r="IF438" i="22"/>
  <c r="IE438" i="22"/>
  <c r="ID438" i="22"/>
  <c r="IC438" i="22"/>
  <c r="IB438" i="22"/>
  <c r="IA438" i="22"/>
  <c r="HZ438" i="22"/>
  <c r="HY438" i="22"/>
  <c r="HX438" i="22"/>
  <c r="HW438" i="22"/>
  <c r="HV438" i="22"/>
  <c r="HU438" i="22"/>
  <c r="HT438" i="22"/>
  <c r="HS438" i="22"/>
  <c r="HR438" i="22"/>
  <c r="HQ438" i="22"/>
  <c r="HP438" i="22"/>
  <c r="HO438" i="22"/>
  <c r="HN438" i="22"/>
  <c r="HM438" i="22"/>
  <c r="HL438" i="22"/>
  <c r="HK438" i="22"/>
  <c r="HJ438" i="22"/>
  <c r="HI438" i="22"/>
  <c r="HH438" i="22"/>
  <c r="HG438" i="22"/>
  <c r="HF438" i="22"/>
  <c r="HE438" i="22"/>
  <c r="HD438" i="22"/>
  <c r="HC438" i="22"/>
  <c r="HB438" i="22"/>
  <c r="HA438" i="22"/>
  <c r="GZ438" i="22"/>
  <c r="GY438" i="22"/>
  <c r="GX438" i="22"/>
  <c r="MX330" i="22"/>
  <c r="MW330" i="22"/>
  <c r="MV330" i="22"/>
  <c r="MU330" i="22"/>
  <c r="MT330" i="22"/>
  <c r="MS330" i="22"/>
  <c r="MR330" i="22"/>
  <c r="MQ330" i="22"/>
  <c r="MP330" i="22"/>
  <c r="MO330" i="22"/>
  <c r="MN330" i="22"/>
  <c r="MM330" i="22"/>
  <c r="ML330" i="22"/>
  <c r="MK330" i="22"/>
  <c r="MJ330" i="22"/>
  <c r="MI330" i="22"/>
  <c r="MH330" i="22"/>
  <c r="MG330" i="22"/>
  <c r="MF330" i="22"/>
  <c r="ME330" i="22"/>
  <c r="MD330" i="22"/>
  <c r="MC330" i="22"/>
  <c r="MB330" i="22"/>
  <c r="MA330" i="22"/>
  <c r="LZ330" i="22"/>
  <c r="LY330" i="22"/>
  <c r="LX330" i="22"/>
  <c r="LW330" i="22"/>
  <c r="LV330" i="22"/>
  <c r="LU330" i="22"/>
  <c r="LT330" i="22"/>
  <c r="LS330" i="22"/>
  <c r="LR330" i="22"/>
  <c r="LQ330" i="22"/>
  <c r="LP330" i="22"/>
  <c r="LO330" i="22"/>
  <c r="LN330" i="22"/>
  <c r="LM330" i="22"/>
  <c r="LL330" i="22"/>
  <c r="LK330" i="22"/>
  <c r="LJ330" i="22"/>
  <c r="LI330" i="22"/>
  <c r="LH330" i="22"/>
  <c r="LG330" i="22"/>
  <c r="LF330" i="22"/>
  <c r="LE330" i="22"/>
  <c r="LD330" i="22"/>
  <c r="LC330" i="22"/>
  <c r="LB330" i="22"/>
  <c r="KV330" i="22"/>
  <c r="KU330" i="22"/>
  <c r="KT330" i="22"/>
  <c r="KS330" i="22"/>
  <c r="KR330" i="22"/>
  <c r="KQ330" i="22"/>
  <c r="KP330" i="22"/>
  <c r="KO330" i="22"/>
  <c r="KN330" i="22"/>
  <c r="KM330" i="22"/>
  <c r="KL330" i="22"/>
  <c r="KK330" i="22"/>
  <c r="KJ330" i="22"/>
  <c r="KI330" i="22"/>
  <c r="KH330" i="22"/>
  <c r="KG330" i="22"/>
  <c r="KF330" i="22"/>
  <c r="KE330" i="22"/>
  <c r="KD330" i="22"/>
  <c r="KC330" i="22"/>
  <c r="KB330" i="22"/>
  <c r="KA330" i="22"/>
  <c r="JZ330" i="22"/>
  <c r="JY330" i="22"/>
  <c r="JX330" i="22"/>
  <c r="JW330" i="22"/>
  <c r="JV330" i="22"/>
  <c r="JU330" i="22"/>
  <c r="JT330" i="22"/>
  <c r="JS330" i="22"/>
  <c r="JR330" i="22"/>
  <c r="JQ330" i="22"/>
  <c r="JP330" i="22"/>
  <c r="JO330" i="22"/>
  <c r="JN330" i="22"/>
  <c r="JM330" i="22"/>
  <c r="JL330" i="22"/>
  <c r="JK330" i="22"/>
  <c r="JJ330" i="22"/>
  <c r="JI330" i="22"/>
  <c r="JH330" i="22"/>
  <c r="JG330" i="22"/>
  <c r="JF330" i="22"/>
  <c r="JE330" i="22"/>
  <c r="JD330" i="22"/>
  <c r="JC330" i="22"/>
  <c r="JB330" i="22"/>
  <c r="JA330" i="22"/>
  <c r="IZ330" i="22"/>
  <c r="IT437" i="22"/>
  <c r="IS437" i="22"/>
  <c r="IR437" i="22"/>
  <c r="IQ437" i="22"/>
  <c r="IP437" i="22"/>
  <c r="IO437" i="22"/>
  <c r="IN437" i="22"/>
  <c r="IM437" i="22"/>
  <c r="IL437" i="22"/>
  <c r="IK437" i="22"/>
  <c r="IJ437" i="22"/>
  <c r="II437" i="22"/>
  <c r="IH437" i="22"/>
  <c r="IG437" i="22"/>
  <c r="IF437" i="22"/>
  <c r="IE437" i="22"/>
  <c r="ID437" i="22"/>
  <c r="IC437" i="22"/>
  <c r="IB437" i="22"/>
  <c r="IA437" i="22"/>
  <c r="HZ437" i="22"/>
  <c r="HY437" i="22"/>
  <c r="HX437" i="22"/>
  <c r="HW437" i="22"/>
  <c r="HV437" i="22"/>
  <c r="HU437" i="22"/>
  <c r="HT437" i="22"/>
  <c r="HS437" i="22"/>
  <c r="HR437" i="22"/>
  <c r="HQ437" i="22"/>
  <c r="HP437" i="22"/>
  <c r="HO437" i="22"/>
  <c r="HN437" i="22"/>
  <c r="HM437" i="22"/>
  <c r="HL437" i="22"/>
  <c r="HK437" i="22"/>
  <c r="HJ437" i="22"/>
  <c r="HI437" i="22"/>
  <c r="HH437" i="22"/>
  <c r="HG437" i="22"/>
  <c r="HF437" i="22"/>
  <c r="HE437" i="22"/>
  <c r="HD437" i="22"/>
  <c r="HC437" i="22"/>
  <c r="HB437" i="22"/>
  <c r="HA437" i="22"/>
  <c r="GZ437" i="22"/>
  <c r="GY437" i="22"/>
  <c r="GX437" i="22"/>
  <c r="MX329" i="22"/>
  <c r="MW329" i="22"/>
  <c r="MV329" i="22"/>
  <c r="MU329" i="22"/>
  <c r="MT329" i="22"/>
  <c r="MS329" i="22"/>
  <c r="MR329" i="22"/>
  <c r="MQ329" i="22"/>
  <c r="MP329" i="22"/>
  <c r="MO329" i="22"/>
  <c r="MN329" i="22"/>
  <c r="MM329" i="22"/>
  <c r="ML329" i="22"/>
  <c r="MK329" i="22"/>
  <c r="MJ329" i="22"/>
  <c r="MI329" i="22"/>
  <c r="MH329" i="22"/>
  <c r="MG329" i="22"/>
  <c r="MF329" i="22"/>
  <c r="ME329" i="22"/>
  <c r="MD329" i="22"/>
  <c r="MC329" i="22"/>
  <c r="MB329" i="22"/>
  <c r="MA329" i="22"/>
  <c r="LZ329" i="22"/>
  <c r="LY329" i="22"/>
  <c r="LX329" i="22"/>
  <c r="LW329" i="22"/>
  <c r="LV329" i="22"/>
  <c r="LU329" i="22"/>
  <c r="LT329" i="22"/>
  <c r="LS329" i="22"/>
  <c r="LR329" i="22"/>
  <c r="LQ329" i="22"/>
  <c r="LP329" i="22"/>
  <c r="LO329" i="22"/>
  <c r="LN329" i="22"/>
  <c r="LM329" i="22"/>
  <c r="LL329" i="22"/>
  <c r="LK329" i="22"/>
  <c r="LJ329" i="22"/>
  <c r="LI329" i="22"/>
  <c r="LH329" i="22"/>
  <c r="LG329" i="22"/>
  <c r="LF329" i="22"/>
  <c r="LE329" i="22"/>
  <c r="LD329" i="22"/>
  <c r="LC329" i="22"/>
  <c r="LB329" i="22"/>
  <c r="KV329" i="22"/>
  <c r="KU329" i="22"/>
  <c r="KT329" i="22"/>
  <c r="KS329" i="22"/>
  <c r="KR329" i="22"/>
  <c r="KQ329" i="22"/>
  <c r="KP329" i="22"/>
  <c r="KO329" i="22"/>
  <c r="KN329" i="22"/>
  <c r="KM329" i="22"/>
  <c r="KL329" i="22"/>
  <c r="KK329" i="22"/>
  <c r="KJ329" i="22"/>
  <c r="KI329" i="22"/>
  <c r="KH329" i="22"/>
  <c r="KG329" i="22"/>
  <c r="KF329" i="22"/>
  <c r="KE329" i="22"/>
  <c r="KD329" i="22"/>
  <c r="KC329" i="22"/>
  <c r="KB329" i="22"/>
  <c r="KA329" i="22"/>
  <c r="JZ329" i="22"/>
  <c r="JY329" i="22"/>
  <c r="JX329" i="22"/>
  <c r="JW329" i="22"/>
  <c r="JV329" i="22"/>
  <c r="JU329" i="22"/>
  <c r="JT329" i="22"/>
  <c r="JS329" i="22"/>
  <c r="JR329" i="22"/>
  <c r="JQ329" i="22"/>
  <c r="JP329" i="22"/>
  <c r="JO329" i="22"/>
  <c r="JN329" i="22"/>
  <c r="JM329" i="22"/>
  <c r="JL329" i="22"/>
  <c r="JK329" i="22"/>
  <c r="JJ329" i="22"/>
  <c r="JI329" i="22"/>
  <c r="JH329" i="22"/>
  <c r="JG329" i="22"/>
  <c r="JF329" i="22"/>
  <c r="JE329" i="22"/>
  <c r="JD329" i="22"/>
  <c r="JC329" i="22"/>
  <c r="JB329" i="22"/>
  <c r="JA329" i="22"/>
  <c r="IZ329" i="22"/>
  <c r="IT436" i="22"/>
  <c r="IS436" i="22"/>
  <c r="IR436" i="22"/>
  <c r="IQ436" i="22"/>
  <c r="IP436" i="22"/>
  <c r="IO436" i="22"/>
  <c r="IN436" i="22"/>
  <c r="IM436" i="22"/>
  <c r="IL436" i="22"/>
  <c r="IK436" i="22"/>
  <c r="IJ436" i="22"/>
  <c r="II436" i="22"/>
  <c r="IH436" i="22"/>
  <c r="IG436" i="22"/>
  <c r="IF436" i="22"/>
  <c r="IE436" i="22"/>
  <c r="ID436" i="22"/>
  <c r="IC436" i="22"/>
  <c r="IB436" i="22"/>
  <c r="IA436" i="22"/>
  <c r="HZ436" i="22"/>
  <c r="HY436" i="22"/>
  <c r="HX436" i="22"/>
  <c r="HW436" i="22"/>
  <c r="HV436" i="22"/>
  <c r="HU436" i="22"/>
  <c r="HT436" i="22"/>
  <c r="HS436" i="22"/>
  <c r="HR436" i="22"/>
  <c r="HQ436" i="22"/>
  <c r="HP436" i="22"/>
  <c r="HO436" i="22"/>
  <c r="HN436" i="22"/>
  <c r="HM436" i="22"/>
  <c r="HL436" i="22"/>
  <c r="HK436" i="22"/>
  <c r="HJ436" i="22"/>
  <c r="HI436" i="22"/>
  <c r="HH436" i="22"/>
  <c r="HG436" i="22"/>
  <c r="HF436" i="22"/>
  <c r="HE436" i="22"/>
  <c r="HD436" i="22"/>
  <c r="HC436" i="22"/>
  <c r="HB436" i="22"/>
  <c r="HA436" i="22"/>
  <c r="GZ436" i="22"/>
  <c r="GY436" i="22"/>
  <c r="GX436" i="22"/>
  <c r="MX328" i="22"/>
  <c r="MW328" i="22"/>
  <c r="MV328" i="22"/>
  <c r="MU328" i="22"/>
  <c r="MT328" i="22"/>
  <c r="MS328" i="22"/>
  <c r="MR328" i="22"/>
  <c r="MQ328" i="22"/>
  <c r="MP328" i="22"/>
  <c r="MO328" i="22"/>
  <c r="MN328" i="22"/>
  <c r="MM328" i="22"/>
  <c r="ML328" i="22"/>
  <c r="MK328" i="22"/>
  <c r="MJ328" i="22"/>
  <c r="MI328" i="22"/>
  <c r="MH328" i="22"/>
  <c r="MG328" i="22"/>
  <c r="MF328" i="22"/>
  <c r="ME328" i="22"/>
  <c r="MD328" i="22"/>
  <c r="MC328" i="22"/>
  <c r="MB328" i="22"/>
  <c r="MA328" i="22"/>
  <c r="LZ328" i="22"/>
  <c r="LY328" i="22"/>
  <c r="LX328" i="22"/>
  <c r="LW328" i="22"/>
  <c r="LV328" i="22"/>
  <c r="LU328" i="22"/>
  <c r="LT328" i="22"/>
  <c r="LS328" i="22"/>
  <c r="LR328" i="22"/>
  <c r="LQ328" i="22"/>
  <c r="LP328" i="22"/>
  <c r="LO328" i="22"/>
  <c r="LN328" i="22"/>
  <c r="LM328" i="22"/>
  <c r="LL328" i="22"/>
  <c r="LK328" i="22"/>
  <c r="LJ328" i="22"/>
  <c r="LI328" i="22"/>
  <c r="LH328" i="22"/>
  <c r="LG328" i="22"/>
  <c r="LF328" i="22"/>
  <c r="LE328" i="22"/>
  <c r="LD328" i="22"/>
  <c r="LC328" i="22"/>
  <c r="LB328" i="22"/>
  <c r="KV328" i="22"/>
  <c r="KU328" i="22"/>
  <c r="KT328" i="22"/>
  <c r="KS328" i="22"/>
  <c r="KR328" i="22"/>
  <c r="KQ328" i="22"/>
  <c r="KP328" i="22"/>
  <c r="KO328" i="22"/>
  <c r="KN328" i="22"/>
  <c r="KM328" i="22"/>
  <c r="KL328" i="22"/>
  <c r="KK328" i="22"/>
  <c r="KJ328" i="22"/>
  <c r="KI328" i="22"/>
  <c r="KH328" i="22"/>
  <c r="KG328" i="22"/>
  <c r="KF328" i="22"/>
  <c r="KE328" i="22"/>
  <c r="KD328" i="22"/>
  <c r="KC328" i="22"/>
  <c r="KB328" i="22"/>
  <c r="KA328" i="22"/>
  <c r="JZ328" i="22"/>
  <c r="JY328" i="22"/>
  <c r="JX328" i="22"/>
  <c r="JW328" i="22"/>
  <c r="JV328" i="22"/>
  <c r="JU328" i="22"/>
  <c r="JT328" i="22"/>
  <c r="JS328" i="22"/>
  <c r="JR328" i="22"/>
  <c r="JQ328" i="22"/>
  <c r="JP328" i="22"/>
  <c r="JO328" i="22"/>
  <c r="JN328" i="22"/>
  <c r="JM328" i="22"/>
  <c r="JL328" i="22"/>
  <c r="JK328" i="22"/>
  <c r="JJ328" i="22"/>
  <c r="JI328" i="22"/>
  <c r="JH328" i="22"/>
  <c r="JG328" i="22"/>
  <c r="JF328" i="22"/>
  <c r="JE328" i="22"/>
  <c r="JD328" i="22"/>
  <c r="JC328" i="22"/>
  <c r="JB328" i="22"/>
  <c r="JA328" i="22"/>
  <c r="IZ328" i="22"/>
  <c r="IT435" i="22"/>
  <c r="IS435" i="22"/>
  <c r="IR435" i="22"/>
  <c r="IQ435" i="22"/>
  <c r="IP435" i="22"/>
  <c r="IO435" i="22"/>
  <c r="IN435" i="22"/>
  <c r="IM435" i="22"/>
  <c r="IL435" i="22"/>
  <c r="IK435" i="22"/>
  <c r="IJ435" i="22"/>
  <c r="II435" i="22"/>
  <c r="IH435" i="22"/>
  <c r="IG435" i="22"/>
  <c r="IF435" i="22"/>
  <c r="IE435" i="22"/>
  <c r="ID435" i="22"/>
  <c r="IC435" i="22"/>
  <c r="IB435" i="22"/>
  <c r="IA435" i="22"/>
  <c r="HZ435" i="22"/>
  <c r="HY435" i="22"/>
  <c r="HX435" i="22"/>
  <c r="HW435" i="22"/>
  <c r="HV435" i="22"/>
  <c r="HU435" i="22"/>
  <c r="HT435" i="22"/>
  <c r="HS435" i="22"/>
  <c r="HR435" i="22"/>
  <c r="HQ435" i="22"/>
  <c r="HP435" i="22"/>
  <c r="HO435" i="22"/>
  <c r="HN435" i="22"/>
  <c r="HM435" i="22"/>
  <c r="HL435" i="22"/>
  <c r="HK435" i="22"/>
  <c r="HJ435" i="22"/>
  <c r="HI435" i="22"/>
  <c r="HH435" i="22"/>
  <c r="HG435" i="22"/>
  <c r="HF435" i="22"/>
  <c r="HE435" i="22"/>
  <c r="HD435" i="22"/>
  <c r="HC435" i="22"/>
  <c r="HB435" i="22"/>
  <c r="HA435" i="22"/>
  <c r="GZ435" i="22"/>
  <c r="GY435" i="22"/>
  <c r="GX435" i="22"/>
  <c r="MX327" i="22"/>
  <c r="MW327" i="22"/>
  <c r="MV327" i="22"/>
  <c r="MU327" i="22"/>
  <c r="MT327" i="22"/>
  <c r="MS327" i="22"/>
  <c r="MR327" i="22"/>
  <c r="MQ327" i="22"/>
  <c r="MP327" i="22"/>
  <c r="MO327" i="22"/>
  <c r="MN327" i="22"/>
  <c r="MM327" i="22"/>
  <c r="ML327" i="22"/>
  <c r="MK327" i="22"/>
  <c r="MJ327" i="22"/>
  <c r="MI327" i="22"/>
  <c r="MH327" i="22"/>
  <c r="MG327" i="22"/>
  <c r="MF327" i="22"/>
  <c r="ME327" i="22"/>
  <c r="MD327" i="22"/>
  <c r="MC327" i="22"/>
  <c r="MB327" i="22"/>
  <c r="MA327" i="22"/>
  <c r="LZ327" i="22"/>
  <c r="LY327" i="22"/>
  <c r="LX327" i="22"/>
  <c r="LW327" i="22"/>
  <c r="LV327" i="22"/>
  <c r="LU327" i="22"/>
  <c r="LT327" i="22"/>
  <c r="LS327" i="22"/>
  <c r="LR327" i="22"/>
  <c r="LQ327" i="22"/>
  <c r="LP327" i="22"/>
  <c r="LO327" i="22"/>
  <c r="LN327" i="22"/>
  <c r="LM327" i="22"/>
  <c r="LL327" i="22"/>
  <c r="LK327" i="22"/>
  <c r="LJ327" i="22"/>
  <c r="LI327" i="22"/>
  <c r="LH327" i="22"/>
  <c r="LG327" i="22"/>
  <c r="LF327" i="22"/>
  <c r="LE327" i="22"/>
  <c r="LD327" i="22"/>
  <c r="LC327" i="22"/>
  <c r="LB327" i="22"/>
  <c r="KV327" i="22"/>
  <c r="KU327" i="22"/>
  <c r="KT327" i="22"/>
  <c r="KS327" i="22"/>
  <c r="KR327" i="22"/>
  <c r="KQ327" i="22"/>
  <c r="KP327" i="22"/>
  <c r="KO327" i="22"/>
  <c r="KN327" i="22"/>
  <c r="KM327" i="22"/>
  <c r="KL327" i="22"/>
  <c r="KK327" i="22"/>
  <c r="KJ327" i="22"/>
  <c r="KI327" i="22"/>
  <c r="KH327" i="22"/>
  <c r="KG327" i="22"/>
  <c r="KF327" i="22"/>
  <c r="KE327" i="22"/>
  <c r="KD327" i="22"/>
  <c r="KC327" i="22"/>
  <c r="KB327" i="22"/>
  <c r="KA327" i="22"/>
  <c r="JZ327" i="22"/>
  <c r="JY327" i="22"/>
  <c r="JX327" i="22"/>
  <c r="JW327" i="22"/>
  <c r="JV327" i="22"/>
  <c r="JU327" i="22"/>
  <c r="JT327" i="22"/>
  <c r="JS327" i="22"/>
  <c r="JR327" i="22"/>
  <c r="JQ327" i="22"/>
  <c r="JP327" i="22"/>
  <c r="JO327" i="22"/>
  <c r="JN327" i="22"/>
  <c r="JM327" i="22"/>
  <c r="JL327" i="22"/>
  <c r="JK327" i="22"/>
  <c r="JJ327" i="22"/>
  <c r="JI327" i="22"/>
  <c r="JH327" i="22"/>
  <c r="JG327" i="22"/>
  <c r="JF327" i="22"/>
  <c r="JE327" i="22"/>
  <c r="JD327" i="22"/>
  <c r="JC327" i="22"/>
  <c r="JB327" i="22"/>
  <c r="JA327" i="22"/>
  <c r="IZ327" i="22"/>
  <c r="IT434" i="22"/>
  <c r="IS434" i="22"/>
  <c r="IR434" i="22"/>
  <c r="IQ434" i="22"/>
  <c r="IP434" i="22"/>
  <c r="IO434" i="22"/>
  <c r="IN434" i="22"/>
  <c r="IM434" i="22"/>
  <c r="IL434" i="22"/>
  <c r="IK434" i="22"/>
  <c r="IJ434" i="22"/>
  <c r="II434" i="22"/>
  <c r="IH434" i="22"/>
  <c r="IG434" i="22"/>
  <c r="IF434" i="22"/>
  <c r="IE434" i="22"/>
  <c r="ID434" i="22"/>
  <c r="IC434" i="22"/>
  <c r="IB434" i="22"/>
  <c r="IA434" i="22"/>
  <c r="HZ434" i="22"/>
  <c r="HY434" i="22"/>
  <c r="HX434" i="22"/>
  <c r="HW434" i="22"/>
  <c r="HV434" i="22"/>
  <c r="HU434" i="22"/>
  <c r="HT434" i="22"/>
  <c r="HS434" i="22"/>
  <c r="HR434" i="22"/>
  <c r="HQ434" i="22"/>
  <c r="HP434" i="22"/>
  <c r="HO434" i="22"/>
  <c r="HN434" i="22"/>
  <c r="HM434" i="22"/>
  <c r="HL434" i="22"/>
  <c r="HK434" i="22"/>
  <c r="HJ434" i="22"/>
  <c r="HI434" i="22"/>
  <c r="HH434" i="22"/>
  <c r="HG434" i="22"/>
  <c r="HF434" i="22"/>
  <c r="HE434" i="22"/>
  <c r="HD434" i="22"/>
  <c r="HC434" i="22"/>
  <c r="HB434" i="22"/>
  <c r="HA434" i="22"/>
  <c r="GZ434" i="22"/>
  <c r="GY434" i="22"/>
  <c r="GX434" i="22"/>
  <c r="MX239" i="22"/>
  <c r="MW239" i="22"/>
  <c r="MV239" i="22"/>
  <c r="MU239" i="22"/>
  <c r="MT239" i="22"/>
  <c r="MS239" i="22"/>
  <c r="MR239" i="22"/>
  <c r="MQ239" i="22"/>
  <c r="MP239" i="22"/>
  <c r="MO239" i="22"/>
  <c r="MN239" i="22"/>
  <c r="MM239" i="22"/>
  <c r="ML239" i="22"/>
  <c r="MK239" i="22"/>
  <c r="MJ239" i="22"/>
  <c r="MI239" i="22"/>
  <c r="MH239" i="22"/>
  <c r="MG239" i="22"/>
  <c r="MF239" i="22"/>
  <c r="ME239" i="22"/>
  <c r="MD239" i="22"/>
  <c r="MC239" i="22"/>
  <c r="MB239" i="22"/>
  <c r="MA239" i="22"/>
  <c r="LZ239" i="22"/>
  <c r="LY239" i="22"/>
  <c r="LX239" i="22"/>
  <c r="LW239" i="22"/>
  <c r="LV239" i="22"/>
  <c r="LU239" i="22"/>
  <c r="LT239" i="22"/>
  <c r="LS239" i="22"/>
  <c r="LR239" i="22"/>
  <c r="LQ239" i="22"/>
  <c r="LP239" i="22"/>
  <c r="LO239" i="22"/>
  <c r="LN239" i="22"/>
  <c r="LM239" i="22"/>
  <c r="LL239" i="22"/>
  <c r="LK239" i="22"/>
  <c r="LJ239" i="22"/>
  <c r="LI239" i="22"/>
  <c r="LH239" i="22"/>
  <c r="LG239" i="22"/>
  <c r="LF239" i="22"/>
  <c r="LE239" i="22"/>
  <c r="LD239" i="22"/>
  <c r="LC239" i="22"/>
  <c r="LB239" i="22"/>
  <c r="KV239" i="22"/>
  <c r="KU239" i="22"/>
  <c r="KT239" i="22"/>
  <c r="KS239" i="22"/>
  <c r="KR239" i="22"/>
  <c r="KQ239" i="22"/>
  <c r="KP239" i="22"/>
  <c r="KO239" i="22"/>
  <c r="KN239" i="22"/>
  <c r="KM239" i="22"/>
  <c r="KL239" i="22"/>
  <c r="KK239" i="22"/>
  <c r="KJ239" i="22"/>
  <c r="KI239" i="22"/>
  <c r="KH239" i="22"/>
  <c r="KG239" i="22"/>
  <c r="KF239" i="22"/>
  <c r="KE239" i="22"/>
  <c r="KD239" i="22"/>
  <c r="KC239" i="22"/>
  <c r="KB239" i="22"/>
  <c r="KA239" i="22"/>
  <c r="JZ239" i="22"/>
  <c r="JY239" i="22"/>
  <c r="JX239" i="22"/>
  <c r="JW239" i="22"/>
  <c r="JV239" i="22"/>
  <c r="JU239" i="22"/>
  <c r="JT239" i="22"/>
  <c r="JS239" i="22"/>
  <c r="JR239" i="22"/>
  <c r="JQ239" i="22"/>
  <c r="JP239" i="22"/>
  <c r="JO239" i="22"/>
  <c r="JN239" i="22"/>
  <c r="JM239" i="22"/>
  <c r="JL239" i="22"/>
  <c r="JK239" i="22"/>
  <c r="JJ239" i="22"/>
  <c r="JI239" i="22"/>
  <c r="JH239" i="22"/>
  <c r="JG239" i="22"/>
  <c r="JF239" i="22"/>
  <c r="JE239" i="22"/>
  <c r="JD239" i="22"/>
  <c r="JC239" i="22"/>
  <c r="JB239" i="22"/>
  <c r="JA239" i="22"/>
  <c r="IZ239" i="22"/>
  <c r="IT239" i="22"/>
  <c r="IS239" i="22"/>
  <c r="IR239" i="22"/>
  <c r="IQ239" i="22"/>
  <c r="IP239" i="22"/>
  <c r="IO239" i="22"/>
  <c r="IN239" i="22"/>
  <c r="IM239" i="22"/>
  <c r="IL239" i="22"/>
  <c r="IK239" i="22"/>
  <c r="IJ239" i="22"/>
  <c r="II239" i="22"/>
  <c r="IH239" i="22"/>
  <c r="IG239" i="22"/>
  <c r="IF239" i="22"/>
  <c r="IE239" i="22"/>
  <c r="ID239" i="22"/>
  <c r="IC239" i="22"/>
  <c r="IB239" i="22"/>
  <c r="IA239" i="22"/>
  <c r="HZ239" i="22"/>
  <c r="HY239" i="22"/>
  <c r="HX239" i="22"/>
  <c r="HW239" i="22"/>
  <c r="HV239" i="22"/>
  <c r="HU239" i="22"/>
  <c r="HT239" i="22"/>
  <c r="HS239" i="22"/>
  <c r="HR239" i="22"/>
  <c r="HQ239" i="22"/>
  <c r="HP239" i="22"/>
  <c r="HO239" i="22"/>
  <c r="HN239" i="22"/>
  <c r="HM239" i="22"/>
  <c r="HL239" i="22"/>
  <c r="HK239" i="22"/>
  <c r="HJ239" i="22"/>
  <c r="HI239" i="22"/>
  <c r="HH239" i="22"/>
  <c r="HG239" i="22"/>
  <c r="HF239" i="22"/>
  <c r="HE239" i="22"/>
  <c r="HD239" i="22"/>
  <c r="HC239" i="22"/>
  <c r="HB239" i="22"/>
  <c r="HA239" i="22"/>
  <c r="GZ239" i="22"/>
  <c r="GY239" i="22"/>
  <c r="GX239" i="22"/>
  <c r="MX238" i="22"/>
  <c r="MW238" i="22"/>
  <c r="MV238" i="22"/>
  <c r="MU238" i="22"/>
  <c r="MT238" i="22"/>
  <c r="MS238" i="22"/>
  <c r="MR238" i="22"/>
  <c r="MQ238" i="22"/>
  <c r="MP238" i="22"/>
  <c r="MO238" i="22"/>
  <c r="MN238" i="22"/>
  <c r="MM238" i="22"/>
  <c r="ML238" i="22"/>
  <c r="MK238" i="22"/>
  <c r="MJ238" i="22"/>
  <c r="MI238" i="22"/>
  <c r="MH238" i="22"/>
  <c r="MG238" i="22"/>
  <c r="MF238" i="22"/>
  <c r="ME238" i="22"/>
  <c r="MD238" i="22"/>
  <c r="MC238" i="22"/>
  <c r="MB238" i="22"/>
  <c r="MA238" i="22"/>
  <c r="LZ238" i="22"/>
  <c r="LY238" i="22"/>
  <c r="LX238" i="22"/>
  <c r="LW238" i="22"/>
  <c r="LV238" i="22"/>
  <c r="LU238" i="22"/>
  <c r="LT238" i="22"/>
  <c r="LS238" i="22"/>
  <c r="LR238" i="22"/>
  <c r="LQ238" i="22"/>
  <c r="LP238" i="22"/>
  <c r="LO238" i="22"/>
  <c r="LN238" i="22"/>
  <c r="LM238" i="22"/>
  <c r="LL238" i="22"/>
  <c r="LK238" i="22"/>
  <c r="LJ238" i="22"/>
  <c r="LI238" i="22"/>
  <c r="LH238" i="22"/>
  <c r="LG238" i="22"/>
  <c r="LF238" i="22"/>
  <c r="LE238" i="22"/>
  <c r="LD238" i="22"/>
  <c r="LC238" i="22"/>
  <c r="LB238" i="22"/>
  <c r="KV238" i="22"/>
  <c r="KU238" i="22"/>
  <c r="KT238" i="22"/>
  <c r="KS238" i="22"/>
  <c r="KR238" i="22"/>
  <c r="KQ238" i="22"/>
  <c r="KP238" i="22"/>
  <c r="KO238" i="22"/>
  <c r="KN238" i="22"/>
  <c r="KM238" i="22"/>
  <c r="KL238" i="22"/>
  <c r="KK238" i="22"/>
  <c r="KJ238" i="22"/>
  <c r="KI238" i="22"/>
  <c r="KH238" i="22"/>
  <c r="KG238" i="22"/>
  <c r="KF238" i="22"/>
  <c r="KE238" i="22"/>
  <c r="KD238" i="22"/>
  <c r="KC238" i="22"/>
  <c r="KB238" i="22"/>
  <c r="KA238" i="22"/>
  <c r="JZ238" i="22"/>
  <c r="JY238" i="22"/>
  <c r="JX238" i="22"/>
  <c r="JW238" i="22"/>
  <c r="JV238" i="22"/>
  <c r="JU238" i="22"/>
  <c r="JT238" i="22"/>
  <c r="JS238" i="22"/>
  <c r="JR238" i="22"/>
  <c r="JQ238" i="22"/>
  <c r="JP238" i="22"/>
  <c r="JO238" i="22"/>
  <c r="JN238" i="22"/>
  <c r="JM238" i="22"/>
  <c r="JL238" i="22"/>
  <c r="JK238" i="22"/>
  <c r="JJ238" i="22"/>
  <c r="JI238" i="22"/>
  <c r="JH238" i="22"/>
  <c r="JG238" i="22"/>
  <c r="JF238" i="22"/>
  <c r="JE238" i="22"/>
  <c r="JD238" i="22"/>
  <c r="JC238" i="22"/>
  <c r="JB238" i="22"/>
  <c r="JA238" i="22"/>
  <c r="IZ238" i="22"/>
  <c r="IT238" i="22"/>
  <c r="IS238" i="22"/>
  <c r="IR238" i="22"/>
  <c r="IQ238" i="22"/>
  <c r="IP238" i="22"/>
  <c r="IO238" i="22"/>
  <c r="IN238" i="22"/>
  <c r="IM238" i="22"/>
  <c r="IL238" i="22"/>
  <c r="IK238" i="22"/>
  <c r="IJ238" i="22"/>
  <c r="II238" i="22"/>
  <c r="IH238" i="22"/>
  <c r="IG238" i="22"/>
  <c r="IF238" i="22"/>
  <c r="IE238" i="22"/>
  <c r="ID238" i="22"/>
  <c r="IC238" i="22"/>
  <c r="IB238" i="22"/>
  <c r="IA238" i="22"/>
  <c r="HZ238" i="22"/>
  <c r="HY238" i="22"/>
  <c r="HX238" i="22"/>
  <c r="HW238" i="22"/>
  <c r="HV238" i="22"/>
  <c r="HU238" i="22"/>
  <c r="HT238" i="22"/>
  <c r="HS238" i="22"/>
  <c r="HR238" i="22"/>
  <c r="HQ238" i="22"/>
  <c r="HP238" i="22"/>
  <c r="HO238" i="22"/>
  <c r="HN238" i="22"/>
  <c r="HM238" i="22"/>
  <c r="HL238" i="22"/>
  <c r="HK238" i="22"/>
  <c r="HJ238" i="22"/>
  <c r="HI238" i="22"/>
  <c r="HH238" i="22"/>
  <c r="HG238" i="22"/>
  <c r="HF238" i="22"/>
  <c r="HE238" i="22"/>
  <c r="HD238" i="22"/>
  <c r="HC238" i="22"/>
  <c r="HB238" i="22"/>
  <c r="HA238" i="22"/>
  <c r="GZ238" i="22"/>
  <c r="GY238" i="22"/>
  <c r="GX238" i="22"/>
  <c r="MX237" i="22"/>
  <c r="MW237" i="22"/>
  <c r="MV237" i="22"/>
  <c r="MU237" i="22"/>
  <c r="MT237" i="22"/>
  <c r="MS237" i="22"/>
  <c r="MR237" i="22"/>
  <c r="MQ237" i="22"/>
  <c r="MP237" i="22"/>
  <c r="MO237" i="22"/>
  <c r="MN237" i="22"/>
  <c r="MM237" i="22"/>
  <c r="ML237" i="22"/>
  <c r="MK237" i="22"/>
  <c r="MJ237" i="22"/>
  <c r="MI237" i="22"/>
  <c r="MH237" i="22"/>
  <c r="MG237" i="22"/>
  <c r="MF237" i="22"/>
  <c r="ME237" i="22"/>
  <c r="MD237" i="22"/>
  <c r="MC237" i="22"/>
  <c r="MB237" i="22"/>
  <c r="MA237" i="22"/>
  <c r="LZ237" i="22"/>
  <c r="LY237" i="22"/>
  <c r="LX237" i="22"/>
  <c r="LW237" i="22"/>
  <c r="LV237" i="22"/>
  <c r="LU237" i="22"/>
  <c r="LT237" i="22"/>
  <c r="LS237" i="22"/>
  <c r="LR237" i="22"/>
  <c r="LQ237" i="22"/>
  <c r="LP237" i="22"/>
  <c r="LO237" i="22"/>
  <c r="LN237" i="22"/>
  <c r="LM237" i="22"/>
  <c r="LL237" i="22"/>
  <c r="LK237" i="22"/>
  <c r="LJ237" i="22"/>
  <c r="LI237" i="22"/>
  <c r="LH237" i="22"/>
  <c r="LG237" i="22"/>
  <c r="LF237" i="22"/>
  <c r="LE237" i="22"/>
  <c r="LD237" i="22"/>
  <c r="LC237" i="22"/>
  <c r="LB237" i="22"/>
  <c r="KV237" i="22"/>
  <c r="KU237" i="22"/>
  <c r="KT237" i="22"/>
  <c r="KS237" i="22"/>
  <c r="KR237" i="22"/>
  <c r="KQ237" i="22"/>
  <c r="KP237" i="22"/>
  <c r="KO237" i="22"/>
  <c r="KN237" i="22"/>
  <c r="KM237" i="22"/>
  <c r="KL237" i="22"/>
  <c r="KK237" i="22"/>
  <c r="KJ237" i="22"/>
  <c r="KI237" i="22"/>
  <c r="KH237" i="22"/>
  <c r="KG237" i="22"/>
  <c r="KF237" i="22"/>
  <c r="KE237" i="22"/>
  <c r="KD237" i="22"/>
  <c r="KC237" i="22"/>
  <c r="KB237" i="22"/>
  <c r="KA237" i="22"/>
  <c r="JZ237" i="22"/>
  <c r="JY237" i="22"/>
  <c r="JX237" i="22"/>
  <c r="JW237" i="22"/>
  <c r="JV237" i="22"/>
  <c r="JU237" i="22"/>
  <c r="JT237" i="22"/>
  <c r="JS237" i="22"/>
  <c r="JR237" i="22"/>
  <c r="JQ237" i="22"/>
  <c r="JP237" i="22"/>
  <c r="JO237" i="22"/>
  <c r="JN237" i="22"/>
  <c r="JM237" i="22"/>
  <c r="JL237" i="22"/>
  <c r="JK237" i="22"/>
  <c r="JJ237" i="22"/>
  <c r="JI237" i="22"/>
  <c r="JH237" i="22"/>
  <c r="JG237" i="22"/>
  <c r="JF237" i="22"/>
  <c r="JE237" i="22"/>
  <c r="JD237" i="22"/>
  <c r="JC237" i="22"/>
  <c r="JB237" i="22"/>
  <c r="JA237" i="22"/>
  <c r="IZ237" i="22"/>
  <c r="IT237" i="22"/>
  <c r="IS237" i="22"/>
  <c r="IR237" i="22"/>
  <c r="IQ237" i="22"/>
  <c r="IP237" i="22"/>
  <c r="IO237" i="22"/>
  <c r="IN237" i="22"/>
  <c r="IM237" i="22"/>
  <c r="IL237" i="22"/>
  <c r="IK237" i="22"/>
  <c r="IJ237" i="22"/>
  <c r="II237" i="22"/>
  <c r="IH237" i="22"/>
  <c r="IG237" i="22"/>
  <c r="IF237" i="22"/>
  <c r="IE237" i="22"/>
  <c r="ID237" i="22"/>
  <c r="IC237" i="22"/>
  <c r="IB237" i="22"/>
  <c r="IA237" i="22"/>
  <c r="HZ237" i="22"/>
  <c r="HY237" i="22"/>
  <c r="HX237" i="22"/>
  <c r="HW237" i="22"/>
  <c r="HV237" i="22"/>
  <c r="HU237" i="22"/>
  <c r="HT237" i="22"/>
  <c r="HS237" i="22"/>
  <c r="HR237" i="22"/>
  <c r="HQ237" i="22"/>
  <c r="HP237" i="22"/>
  <c r="HO237" i="22"/>
  <c r="HN237" i="22"/>
  <c r="HM237" i="22"/>
  <c r="HL237" i="22"/>
  <c r="HK237" i="22"/>
  <c r="HJ237" i="22"/>
  <c r="HI237" i="22"/>
  <c r="HH237" i="22"/>
  <c r="HG237" i="22"/>
  <c r="HF237" i="22"/>
  <c r="HE237" i="22"/>
  <c r="HD237" i="22"/>
  <c r="HC237" i="22"/>
  <c r="HB237" i="22"/>
  <c r="HA237" i="22"/>
  <c r="GZ237" i="22"/>
  <c r="GY237" i="22"/>
  <c r="GX237" i="22"/>
  <c r="MX236" i="22"/>
  <c r="MW236" i="22"/>
  <c r="MV236" i="22"/>
  <c r="MU236" i="22"/>
  <c r="MT236" i="22"/>
  <c r="MS236" i="22"/>
  <c r="MR236" i="22"/>
  <c r="MQ236" i="22"/>
  <c r="MP236" i="22"/>
  <c r="MO236" i="22"/>
  <c r="MN236" i="22"/>
  <c r="MM236" i="22"/>
  <c r="ML236" i="22"/>
  <c r="MK236" i="22"/>
  <c r="MJ236" i="22"/>
  <c r="MI236" i="22"/>
  <c r="MH236" i="22"/>
  <c r="MG236" i="22"/>
  <c r="MF236" i="22"/>
  <c r="ME236" i="22"/>
  <c r="MD236" i="22"/>
  <c r="MC236" i="22"/>
  <c r="MB236" i="22"/>
  <c r="MA236" i="22"/>
  <c r="LZ236" i="22"/>
  <c r="LY236" i="22"/>
  <c r="LX236" i="22"/>
  <c r="LW236" i="22"/>
  <c r="LV236" i="22"/>
  <c r="LU236" i="22"/>
  <c r="LT236" i="22"/>
  <c r="LS236" i="22"/>
  <c r="LR236" i="22"/>
  <c r="LQ236" i="22"/>
  <c r="LP236" i="22"/>
  <c r="LO236" i="22"/>
  <c r="LN236" i="22"/>
  <c r="LM236" i="22"/>
  <c r="LL236" i="22"/>
  <c r="LK236" i="22"/>
  <c r="LJ236" i="22"/>
  <c r="LI236" i="22"/>
  <c r="LH236" i="22"/>
  <c r="LG236" i="22"/>
  <c r="LF236" i="22"/>
  <c r="LE236" i="22"/>
  <c r="LD236" i="22"/>
  <c r="LC236" i="22"/>
  <c r="LB236" i="22"/>
  <c r="KV236" i="22"/>
  <c r="KU236" i="22"/>
  <c r="KT236" i="22"/>
  <c r="KS236" i="22"/>
  <c r="KR236" i="22"/>
  <c r="KQ236" i="22"/>
  <c r="KP236" i="22"/>
  <c r="KO236" i="22"/>
  <c r="KN236" i="22"/>
  <c r="KM236" i="22"/>
  <c r="KL236" i="22"/>
  <c r="KK236" i="22"/>
  <c r="KJ236" i="22"/>
  <c r="KI236" i="22"/>
  <c r="KH236" i="22"/>
  <c r="KG236" i="22"/>
  <c r="KF236" i="22"/>
  <c r="KE236" i="22"/>
  <c r="KD236" i="22"/>
  <c r="KC236" i="22"/>
  <c r="KB236" i="22"/>
  <c r="KA236" i="22"/>
  <c r="JZ236" i="22"/>
  <c r="JY236" i="22"/>
  <c r="JX236" i="22"/>
  <c r="JW236" i="22"/>
  <c r="JV236" i="22"/>
  <c r="JU236" i="22"/>
  <c r="JT236" i="22"/>
  <c r="JS236" i="22"/>
  <c r="JR236" i="22"/>
  <c r="JQ236" i="22"/>
  <c r="JP236" i="22"/>
  <c r="JO236" i="22"/>
  <c r="JN236" i="22"/>
  <c r="JM236" i="22"/>
  <c r="JL236" i="22"/>
  <c r="JK236" i="22"/>
  <c r="JJ236" i="22"/>
  <c r="JI236" i="22"/>
  <c r="JH236" i="22"/>
  <c r="JG236" i="22"/>
  <c r="JF236" i="22"/>
  <c r="JE236" i="22"/>
  <c r="JD236" i="22"/>
  <c r="JC236" i="22"/>
  <c r="JB236" i="22"/>
  <c r="JA236" i="22"/>
  <c r="IZ236" i="22"/>
  <c r="IT236" i="22"/>
  <c r="IS236" i="22"/>
  <c r="IR236" i="22"/>
  <c r="IQ236" i="22"/>
  <c r="IP236" i="22"/>
  <c r="IO236" i="22"/>
  <c r="IN236" i="22"/>
  <c r="IM236" i="22"/>
  <c r="IL236" i="22"/>
  <c r="IK236" i="22"/>
  <c r="IJ236" i="22"/>
  <c r="II236" i="22"/>
  <c r="IH236" i="22"/>
  <c r="IG236" i="22"/>
  <c r="IF236" i="22"/>
  <c r="IE236" i="22"/>
  <c r="ID236" i="22"/>
  <c r="IC236" i="22"/>
  <c r="IB236" i="22"/>
  <c r="IA236" i="22"/>
  <c r="HZ236" i="22"/>
  <c r="HY236" i="22"/>
  <c r="HX236" i="22"/>
  <c r="HW236" i="22"/>
  <c r="HV236" i="22"/>
  <c r="HU236" i="22"/>
  <c r="HT236" i="22"/>
  <c r="HS236" i="22"/>
  <c r="HR236" i="22"/>
  <c r="HQ236" i="22"/>
  <c r="HP236" i="22"/>
  <c r="HO236" i="22"/>
  <c r="HN236" i="22"/>
  <c r="HM236" i="22"/>
  <c r="HL236" i="22"/>
  <c r="HK236" i="22"/>
  <c r="HJ236" i="22"/>
  <c r="HI236" i="22"/>
  <c r="HH236" i="22"/>
  <c r="HG236" i="22"/>
  <c r="HF236" i="22"/>
  <c r="HE236" i="22"/>
  <c r="HD236" i="22"/>
  <c r="HC236" i="22"/>
  <c r="HB236" i="22"/>
  <c r="HA236" i="22"/>
  <c r="GZ236" i="22"/>
  <c r="GY236" i="22"/>
  <c r="GX236" i="22"/>
  <c r="MX235" i="22"/>
  <c r="MW235" i="22"/>
  <c r="MV235" i="22"/>
  <c r="MU235" i="22"/>
  <c r="MT235" i="22"/>
  <c r="MS235" i="22"/>
  <c r="MR235" i="22"/>
  <c r="MQ235" i="22"/>
  <c r="MP235" i="22"/>
  <c r="MO235" i="22"/>
  <c r="MN235" i="22"/>
  <c r="MM235" i="22"/>
  <c r="ML235" i="22"/>
  <c r="MK235" i="22"/>
  <c r="MJ235" i="22"/>
  <c r="MI235" i="22"/>
  <c r="MH235" i="22"/>
  <c r="MG235" i="22"/>
  <c r="MF235" i="22"/>
  <c r="ME235" i="22"/>
  <c r="MD235" i="22"/>
  <c r="MC235" i="22"/>
  <c r="MB235" i="22"/>
  <c r="MA235" i="22"/>
  <c r="LZ235" i="22"/>
  <c r="LY235" i="22"/>
  <c r="LX235" i="22"/>
  <c r="LW235" i="22"/>
  <c r="LV235" i="22"/>
  <c r="LU235" i="22"/>
  <c r="LT235" i="22"/>
  <c r="LS235" i="22"/>
  <c r="LR235" i="22"/>
  <c r="LQ235" i="22"/>
  <c r="LP235" i="22"/>
  <c r="LO235" i="22"/>
  <c r="LN235" i="22"/>
  <c r="LM235" i="22"/>
  <c r="LL235" i="22"/>
  <c r="LK235" i="22"/>
  <c r="LJ235" i="22"/>
  <c r="LI235" i="22"/>
  <c r="LH235" i="22"/>
  <c r="LG235" i="22"/>
  <c r="LF235" i="22"/>
  <c r="LE235" i="22"/>
  <c r="LD235" i="22"/>
  <c r="LC235" i="22"/>
  <c r="LB235" i="22"/>
  <c r="KV235" i="22"/>
  <c r="KU235" i="22"/>
  <c r="KT235" i="22"/>
  <c r="KS235" i="22"/>
  <c r="KR235" i="22"/>
  <c r="KQ235" i="22"/>
  <c r="KP235" i="22"/>
  <c r="KO235" i="22"/>
  <c r="KN235" i="22"/>
  <c r="KM235" i="22"/>
  <c r="KL235" i="22"/>
  <c r="KK235" i="22"/>
  <c r="KJ235" i="22"/>
  <c r="KI235" i="22"/>
  <c r="KH235" i="22"/>
  <c r="KG235" i="22"/>
  <c r="KF235" i="22"/>
  <c r="KE235" i="22"/>
  <c r="KD235" i="22"/>
  <c r="KC235" i="22"/>
  <c r="KB235" i="22"/>
  <c r="KA235" i="22"/>
  <c r="JZ235" i="22"/>
  <c r="JY235" i="22"/>
  <c r="JX235" i="22"/>
  <c r="JW235" i="22"/>
  <c r="JV235" i="22"/>
  <c r="JU235" i="22"/>
  <c r="JT235" i="22"/>
  <c r="JS235" i="22"/>
  <c r="JR235" i="22"/>
  <c r="JQ235" i="22"/>
  <c r="JP235" i="22"/>
  <c r="JO235" i="22"/>
  <c r="JN235" i="22"/>
  <c r="JM235" i="22"/>
  <c r="JL235" i="22"/>
  <c r="JK235" i="22"/>
  <c r="JJ235" i="22"/>
  <c r="JI235" i="22"/>
  <c r="JH235" i="22"/>
  <c r="JG235" i="22"/>
  <c r="JF235" i="22"/>
  <c r="JE235" i="22"/>
  <c r="JD235" i="22"/>
  <c r="JC235" i="22"/>
  <c r="JB235" i="22"/>
  <c r="JA235" i="22"/>
  <c r="IZ235" i="22"/>
  <c r="IT235" i="22"/>
  <c r="IS235" i="22"/>
  <c r="IR235" i="22"/>
  <c r="IQ235" i="22"/>
  <c r="IP235" i="22"/>
  <c r="IO235" i="22"/>
  <c r="IN235" i="22"/>
  <c r="IM235" i="22"/>
  <c r="IL235" i="22"/>
  <c r="IK235" i="22"/>
  <c r="IJ235" i="22"/>
  <c r="II235" i="22"/>
  <c r="IH235" i="22"/>
  <c r="IG235" i="22"/>
  <c r="IF235" i="22"/>
  <c r="IE235" i="22"/>
  <c r="ID235" i="22"/>
  <c r="IC235" i="22"/>
  <c r="IB235" i="22"/>
  <c r="IA235" i="22"/>
  <c r="HZ235" i="22"/>
  <c r="HY235" i="22"/>
  <c r="HX235" i="22"/>
  <c r="HW235" i="22"/>
  <c r="HV235" i="22"/>
  <c r="HU235" i="22"/>
  <c r="HT235" i="22"/>
  <c r="HS235" i="22"/>
  <c r="HR235" i="22"/>
  <c r="HQ235" i="22"/>
  <c r="HP235" i="22"/>
  <c r="HO235" i="22"/>
  <c r="HN235" i="22"/>
  <c r="HM235" i="22"/>
  <c r="HL235" i="22"/>
  <c r="HK235" i="22"/>
  <c r="HJ235" i="22"/>
  <c r="HI235" i="22"/>
  <c r="HH235" i="22"/>
  <c r="HG235" i="22"/>
  <c r="HF235" i="22"/>
  <c r="HE235" i="22"/>
  <c r="HD235" i="22"/>
  <c r="HC235" i="22"/>
  <c r="HB235" i="22"/>
  <c r="HA235" i="22"/>
  <c r="GZ235" i="22"/>
  <c r="GY235" i="22"/>
  <c r="GX235" i="22"/>
  <c r="MX234" i="22"/>
  <c r="MW234" i="22"/>
  <c r="MV234" i="22"/>
  <c r="MU234" i="22"/>
  <c r="MT234" i="22"/>
  <c r="MS234" i="22"/>
  <c r="MR234" i="22"/>
  <c r="MQ234" i="22"/>
  <c r="MP234" i="22"/>
  <c r="MO234" i="22"/>
  <c r="MN234" i="22"/>
  <c r="MM234" i="22"/>
  <c r="ML234" i="22"/>
  <c r="MK234" i="22"/>
  <c r="MJ234" i="22"/>
  <c r="MI234" i="22"/>
  <c r="MH234" i="22"/>
  <c r="MG234" i="22"/>
  <c r="MF234" i="22"/>
  <c r="ME234" i="22"/>
  <c r="MD234" i="22"/>
  <c r="MC234" i="22"/>
  <c r="MB234" i="22"/>
  <c r="MA234" i="22"/>
  <c r="LZ234" i="22"/>
  <c r="LY234" i="22"/>
  <c r="LX234" i="22"/>
  <c r="LW234" i="22"/>
  <c r="LV234" i="22"/>
  <c r="LU234" i="22"/>
  <c r="LT234" i="22"/>
  <c r="LS234" i="22"/>
  <c r="LR234" i="22"/>
  <c r="LQ234" i="22"/>
  <c r="LP234" i="22"/>
  <c r="LO234" i="22"/>
  <c r="LN234" i="22"/>
  <c r="LM234" i="22"/>
  <c r="LL234" i="22"/>
  <c r="LK234" i="22"/>
  <c r="LJ234" i="22"/>
  <c r="LI234" i="22"/>
  <c r="LH234" i="22"/>
  <c r="LG234" i="22"/>
  <c r="LF234" i="22"/>
  <c r="LE234" i="22"/>
  <c r="LD234" i="22"/>
  <c r="LC234" i="22"/>
  <c r="LB234" i="22"/>
  <c r="KV234" i="22"/>
  <c r="KU234" i="22"/>
  <c r="KT234" i="22"/>
  <c r="KS234" i="22"/>
  <c r="KR234" i="22"/>
  <c r="KQ234" i="22"/>
  <c r="KP234" i="22"/>
  <c r="KO234" i="22"/>
  <c r="KN234" i="22"/>
  <c r="KM234" i="22"/>
  <c r="KL234" i="22"/>
  <c r="KK234" i="22"/>
  <c r="KJ234" i="22"/>
  <c r="KI234" i="22"/>
  <c r="KH234" i="22"/>
  <c r="KG234" i="22"/>
  <c r="KF234" i="22"/>
  <c r="KE234" i="22"/>
  <c r="KD234" i="22"/>
  <c r="KC234" i="22"/>
  <c r="KB234" i="22"/>
  <c r="KA234" i="22"/>
  <c r="JZ234" i="22"/>
  <c r="JY234" i="22"/>
  <c r="JX234" i="22"/>
  <c r="JW234" i="22"/>
  <c r="JV234" i="22"/>
  <c r="JU234" i="22"/>
  <c r="JT234" i="22"/>
  <c r="JS234" i="22"/>
  <c r="JR234" i="22"/>
  <c r="JQ234" i="22"/>
  <c r="JP234" i="22"/>
  <c r="JO234" i="22"/>
  <c r="JN234" i="22"/>
  <c r="JM234" i="22"/>
  <c r="JL234" i="22"/>
  <c r="JK234" i="22"/>
  <c r="JJ234" i="22"/>
  <c r="JI234" i="22"/>
  <c r="JH234" i="22"/>
  <c r="JG234" i="22"/>
  <c r="JF234" i="22"/>
  <c r="JE234" i="22"/>
  <c r="JD234" i="22"/>
  <c r="JC234" i="22"/>
  <c r="JB234" i="22"/>
  <c r="JA234" i="22"/>
  <c r="IZ234" i="22"/>
  <c r="IT234" i="22"/>
  <c r="IS234" i="22"/>
  <c r="IR234" i="22"/>
  <c r="IQ234" i="22"/>
  <c r="IP234" i="22"/>
  <c r="IO234" i="22"/>
  <c r="IN234" i="22"/>
  <c r="IM234" i="22"/>
  <c r="IL234" i="22"/>
  <c r="IK234" i="22"/>
  <c r="IJ234" i="22"/>
  <c r="II234" i="22"/>
  <c r="IH234" i="22"/>
  <c r="IG234" i="22"/>
  <c r="IF234" i="22"/>
  <c r="IE234" i="22"/>
  <c r="ID234" i="22"/>
  <c r="IC234" i="22"/>
  <c r="IB234" i="22"/>
  <c r="IA234" i="22"/>
  <c r="HZ234" i="22"/>
  <c r="HY234" i="22"/>
  <c r="HX234" i="22"/>
  <c r="HW234" i="22"/>
  <c r="HV234" i="22"/>
  <c r="HU234" i="22"/>
  <c r="HT234" i="22"/>
  <c r="HS234" i="22"/>
  <c r="HR234" i="22"/>
  <c r="HQ234" i="22"/>
  <c r="HP234" i="22"/>
  <c r="HO234" i="22"/>
  <c r="HN234" i="22"/>
  <c r="HM234" i="22"/>
  <c r="HL234" i="22"/>
  <c r="HK234" i="22"/>
  <c r="HJ234" i="22"/>
  <c r="HI234" i="22"/>
  <c r="HH234" i="22"/>
  <c r="HG234" i="22"/>
  <c r="HF234" i="22"/>
  <c r="HE234" i="22"/>
  <c r="HD234" i="22"/>
  <c r="HC234" i="22"/>
  <c r="HB234" i="22"/>
  <c r="HA234" i="22"/>
  <c r="GZ234" i="22"/>
  <c r="GY234" i="22"/>
  <c r="GX234" i="22"/>
  <c r="MX233" i="22"/>
  <c r="MW233" i="22"/>
  <c r="MV233" i="22"/>
  <c r="MU233" i="22"/>
  <c r="MT233" i="22"/>
  <c r="MS233" i="22"/>
  <c r="MR233" i="22"/>
  <c r="MQ233" i="22"/>
  <c r="MP233" i="22"/>
  <c r="MO233" i="22"/>
  <c r="MN233" i="22"/>
  <c r="MM233" i="22"/>
  <c r="ML233" i="22"/>
  <c r="MK233" i="22"/>
  <c r="MJ233" i="22"/>
  <c r="MI233" i="22"/>
  <c r="MH233" i="22"/>
  <c r="MG233" i="22"/>
  <c r="MF233" i="22"/>
  <c r="ME233" i="22"/>
  <c r="MD233" i="22"/>
  <c r="MC233" i="22"/>
  <c r="MB233" i="22"/>
  <c r="MA233" i="22"/>
  <c r="LZ233" i="22"/>
  <c r="LY233" i="22"/>
  <c r="LX233" i="22"/>
  <c r="LW233" i="22"/>
  <c r="LV233" i="22"/>
  <c r="LU233" i="22"/>
  <c r="LT233" i="22"/>
  <c r="LS233" i="22"/>
  <c r="LR233" i="22"/>
  <c r="LQ233" i="22"/>
  <c r="LP233" i="22"/>
  <c r="LO233" i="22"/>
  <c r="LN233" i="22"/>
  <c r="LM233" i="22"/>
  <c r="LL233" i="22"/>
  <c r="LK233" i="22"/>
  <c r="LJ233" i="22"/>
  <c r="LI233" i="22"/>
  <c r="LH233" i="22"/>
  <c r="LG233" i="22"/>
  <c r="LF233" i="22"/>
  <c r="LE233" i="22"/>
  <c r="LD233" i="22"/>
  <c r="LC233" i="22"/>
  <c r="LB233" i="22"/>
  <c r="KV233" i="22"/>
  <c r="KU233" i="22"/>
  <c r="KT233" i="22"/>
  <c r="KS233" i="22"/>
  <c r="KR233" i="22"/>
  <c r="KQ233" i="22"/>
  <c r="KP233" i="22"/>
  <c r="KO233" i="22"/>
  <c r="KN233" i="22"/>
  <c r="KM233" i="22"/>
  <c r="KL233" i="22"/>
  <c r="KK233" i="22"/>
  <c r="KJ233" i="22"/>
  <c r="KI233" i="22"/>
  <c r="KH233" i="22"/>
  <c r="KG233" i="22"/>
  <c r="KF233" i="22"/>
  <c r="KE233" i="22"/>
  <c r="KD233" i="22"/>
  <c r="KC233" i="22"/>
  <c r="KB233" i="22"/>
  <c r="KA233" i="22"/>
  <c r="JZ233" i="22"/>
  <c r="JY233" i="22"/>
  <c r="JX233" i="22"/>
  <c r="JW233" i="22"/>
  <c r="JV233" i="22"/>
  <c r="JU233" i="22"/>
  <c r="JT233" i="22"/>
  <c r="JS233" i="22"/>
  <c r="JR233" i="22"/>
  <c r="JQ233" i="22"/>
  <c r="JP233" i="22"/>
  <c r="JO233" i="22"/>
  <c r="JN233" i="22"/>
  <c r="JM233" i="22"/>
  <c r="JL233" i="22"/>
  <c r="JK233" i="22"/>
  <c r="JJ233" i="22"/>
  <c r="JI233" i="22"/>
  <c r="JH233" i="22"/>
  <c r="JG233" i="22"/>
  <c r="JF233" i="22"/>
  <c r="JE233" i="22"/>
  <c r="JD233" i="22"/>
  <c r="JC233" i="22"/>
  <c r="JB233" i="22"/>
  <c r="JA233" i="22"/>
  <c r="IZ233" i="22"/>
  <c r="IT233" i="22"/>
  <c r="IS233" i="22"/>
  <c r="IR233" i="22"/>
  <c r="IQ233" i="22"/>
  <c r="IP233" i="22"/>
  <c r="IO233" i="22"/>
  <c r="IN233" i="22"/>
  <c r="IM233" i="22"/>
  <c r="IL233" i="22"/>
  <c r="IK233" i="22"/>
  <c r="IJ233" i="22"/>
  <c r="II233" i="22"/>
  <c r="IH233" i="22"/>
  <c r="IG233" i="22"/>
  <c r="IF233" i="22"/>
  <c r="IE233" i="22"/>
  <c r="ID233" i="22"/>
  <c r="IC233" i="22"/>
  <c r="IB233" i="22"/>
  <c r="IA233" i="22"/>
  <c r="HZ233" i="22"/>
  <c r="HY233" i="22"/>
  <c r="HX233" i="22"/>
  <c r="HW233" i="22"/>
  <c r="HV233" i="22"/>
  <c r="HU233" i="22"/>
  <c r="HT233" i="22"/>
  <c r="HS233" i="22"/>
  <c r="HR233" i="22"/>
  <c r="HQ233" i="22"/>
  <c r="HP233" i="22"/>
  <c r="HO233" i="22"/>
  <c r="HN233" i="22"/>
  <c r="HM233" i="22"/>
  <c r="HL233" i="22"/>
  <c r="HK233" i="22"/>
  <c r="HJ233" i="22"/>
  <c r="HI233" i="22"/>
  <c r="HH233" i="22"/>
  <c r="HG233" i="22"/>
  <c r="HF233" i="22"/>
  <c r="HE233" i="22"/>
  <c r="HD233" i="22"/>
  <c r="HC233" i="22"/>
  <c r="HB233" i="22"/>
  <c r="HA233" i="22"/>
  <c r="GZ233" i="22"/>
  <c r="GY233" i="22"/>
  <c r="GX233" i="22"/>
  <c r="MX232" i="22"/>
  <c r="MW232" i="22"/>
  <c r="MV232" i="22"/>
  <c r="MU232" i="22"/>
  <c r="MT232" i="22"/>
  <c r="MS232" i="22"/>
  <c r="MR232" i="22"/>
  <c r="MQ232" i="22"/>
  <c r="MP232" i="22"/>
  <c r="MO232" i="22"/>
  <c r="MN232" i="22"/>
  <c r="MM232" i="22"/>
  <c r="ML232" i="22"/>
  <c r="MK232" i="22"/>
  <c r="MJ232" i="22"/>
  <c r="MI232" i="22"/>
  <c r="MH232" i="22"/>
  <c r="MG232" i="22"/>
  <c r="MF232" i="22"/>
  <c r="ME232" i="22"/>
  <c r="MD232" i="22"/>
  <c r="MC232" i="22"/>
  <c r="MB232" i="22"/>
  <c r="MA232" i="22"/>
  <c r="LZ232" i="22"/>
  <c r="LY232" i="22"/>
  <c r="LX232" i="22"/>
  <c r="LW232" i="22"/>
  <c r="LV232" i="22"/>
  <c r="LU232" i="22"/>
  <c r="LT232" i="22"/>
  <c r="LS232" i="22"/>
  <c r="LR232" i="22"/>
  <c r="LQ232" i="22"/>
  <c r="LP232" i="22"/>
  <c r="LO232" i="22"/>
  <c r="LN232" i="22"/>
  <c r="LM232" i="22"/>
  <c r="LL232" i="22"/>
  <c r="LK232" i="22"/>
  <c r="LJ232" i="22"/>
  <c r="LI232" i="22"/>
  <c r="LH232" i="22"/>
  <c r="LG232" i="22"/>
  <c r="LF232" i="22"/>
  <c r="LE232" i="22"/>
  <c r="LD232" i="22"/>
  <c r="LC232" i="22"/>
  <c r="LB232" i="22"/>
  <c r="KV232" i="22"/>
  <c r="KU232" i="22"/>
  <c r="KT232" i="22"/>
  <c r="KS232" i="22"/>
  <c r="KR232" i="22"/>
  <c r="KQ232" i="22"/>
  <c r="KP232" i="22"/>
  <c r="KO232" i="22"/>
  <c r="KN232" i="22"/>
  <c r="KM232" i="22"/>
  <c r="KL232" i="22"/>
  <c r="KK232" i="22"/>
  <c r="KJ232" i="22"/>
  <c r="KI232" i="22"/>
  <c r="KH232" i="22"/>
  <c r="KG232" i="22"/>
  <c r="KF232" i="22"/>
  <c r="KE232" i="22"/>
  <c r="KD232" i="22"/>
  <c r="KC232" i="22"/>
  <c r="KB232" i="22"/>
  <c r="KA232" i="22"/>
  <c r="JZ232" i="22"/>
  <c r="JY232" i="22"/>
  <c r="JX232" i="22"/>
  <c r="JW232" i="22"/>
  <c r="JV232" i="22"/>
  <c r="JU232" i="22"/>
  <c r="JT232" i="22"/>
  <c r="JS232" i="22"/>
  <c r="JR232" i="22"/>
  <c r="JQ232" i="22"/>
  <c r="JP232" i="22"/>
  <c r="JO232" i="22"/>
  <c r="JN232" i="22"/>
  <c r="JM232" i="22"/>
  <c r="JL232" i="22"/>
  <c r="JK232" i="22"/>
  <c r="JJ232" i="22"/>
  <c r="JI232" i="22"/>
  <c r="JH232" i="22"/>
  <c r="JG232" i="22"/>
  <c r="JF232" i="22"/>
  <c r="JE232" i="22"/>
  <c r="JD232" i="22"/>
  <c r="JC232" i="22"/>
  <c r="JB232" i="22"/>
  <c r="JA232" i="22"/>
  <c r="IZ232" i="22"/>
  <c r="IT232" i="22"/>
  <c r="IS232" i="22"/>
  <c r="IR232" i="22"/>
  <c r="IQ232" i="22"/>
  <c r="IP232" i="22"/>
  <c r="IO232" i="22"/>
  <c r="IN232" i="22"/>
  <c r="IM232" i="22"/>
  <c r="IL232" i="22"/>
  <c r="IK232" i="22"/>
  <c r="IJ232" i="22"/>
  <c r="II232" i="22"/>
  <c r="IH232" i="22"/>
  <c r="IG232" i="22"/>
  <c r="IF232" i="22"/>
  <c r="IE232" i="22"/>
  <c r="ID232" i="22"/>
  <c r="IC232" i="22"/>
  <c r="IB232" i="22"/>
  <c r="IA232" i="22"/>
  <c r="HZ232" i="22"/>
  <c r="HY232" i="22"/>
  <c r="HX232" i="22"/>
  <c r="HW232" i="22"/>
  <c r="HV232" i="22"/>
  <c r="HU232" i="22"/>
  <c r="HT232" i="22"/>
  <c r="HS232" i="22"/>
  <c r="HR232" i="22"/>
  <c r="HQ232" i="22"/>
  <c r="HP232" i="22"/>
  <c r="HO232" i="22"/>
  <c r="HN232" i="22"/>
  <c r="HM232" i="22"/>
  <c r="HL232" i="22"/>
  <c r="HK232" i="22"/>
  <c r="HJ232" i="22"/>
  <c r="HI232" i="22"/>
  <c r="HH232" i="22"/>
  <c r="HG232" i="22"/>
  <c r="HF232" i="22"/>
  <c r="HE232" i="22"/>
  <c r="HD232" i="22"/>
  <c r="HC232" i="22"/>
  <c r="HB232" i="22"/>
  <c r="HA232" i="22"/>
  <c r="GZ232" i="22"/>
  <c r="GY232" i="22"/>
  <c r="GX232" i="22"/>
  <c r="MX231" i="22"/>
  <c r="MW231" i="22"/>
  <c r="MV231" i="22"/>
  <c r="MU231" i="22"/>
  <c r="MT231" i="22"/>
  <c r="MS231" i="22"/>
  <c r="MR231" i="22"/>
  <c r="MQ231" i="22"/>
  <c r="MP231" i="22"/>
  <c r="MO231" i="22"/>
  <c r="MN231" i="22"/>
  <c r="MM231" i="22"/>
  <c r="ML231" i="22"/>
  <c r="MK231" i="22"/>
  <c r="MJ231" i="22"/>
  <c r="MI231" i="22"/>
  <c r="MH231" i="22"/>
  <c r="MG231" i="22"/>
  <c r="MF231" i="22"/>
  <c r="ME231" i="22"/>
  <c r="MD231" i="22"/>
  <c r="MC231" i="22"/>
  <c r="MB231" i="22"/>
  <c r="MA231" i="22"/>
  <c r="LZ231" i="22"/>
  <c r="LY231" i="22"/>
  <c r="LX231" i="22"/>
  <c r="LW231" i="22"/>
  <c r="LV231" i="22"/>
  <c r="LU231" i="22"/>
  <c r="LT231" i="22"/>
  <c r="LS231" i="22"/>
  <c r="LR231" i="22"/>
  <c r="LQ231" i="22"/>
  <c r="LP231" i="22"/>
  <c r="LO231" i="22"/>
  <c r="LN231" i="22"/>
  <c r="LM231" i="22"/>
  <c r="LL231" i="22"/>
  <c r="LK231" i="22"/>
  <c r="LJ231" i="22"/>
  <c r="LI231" i="22"/>
  <c r="LH231" i="22"/>
  <c r="LG231" i="22"/>
  <c r="LF231" i="22"/>
  <c r="LE231" i="22"/>
  <c r="LD231" i="22"/>
  <c r="LC231" i="22"/>
  <c r="LB231" i="22"/>
  <c r="KV231" i="22"/>
  <c r="KU231" i="22"/>
  <c r="KT231" i="22"/>
  <c r="KS231" i="22"/>
  <c r="KR231" i="22"/>
  <c r="KQ231" i="22"/>
  <c r="KP231" i="22"/>
  <c r="KO231" i="22"/>
  <c r="KN231" i="22"/>
  <c r="KM231" i="22"/>
  <c r="KL231" i="22"/>
  <c r="KK231" i="22"/>
  <c r="KJ231" i="22"/>
  <c r="KI231" i="22"/>
  <c r="KH231" i="22"/>
  <c r="KG231" i="22"/>
  <c r="KF231" i="22"/>
  <c r="KE231" i="22"/>
  <c r="KD231" i="22"/>
  <c r="KC231" i="22"/>
  <c r="KB231" i="22"/>
  <c r="KA231" i="22"/>
  <c r="JZ231" i="22"/>
  <c r="JY231" i="22"/>
  <c r="JX231" i="22"/>
  <c r="JW231" i="22"/>
  <c r="JV231" i="22"/>
  <c r="JU231" i="22"/>
  <c r="JT231" i="22"/>
  <c r="JS231" i="22"/>
  <c r="JR231" i="22"/>
  <c r="JQ231" i="22"/>
  <c r="JP231" i="22"/>
  <c r="JO231" i="22"/>
  <c r="JN231" i="22"/>
  <c r="JM231" i="22"/>
  <c r="JL231" i="22"/>
  <c r="JK231" i="22"/>
  <c r="JJ231" i="22"/>
  <c r="JI231" i="22"/>
  <c r="JH231" i="22"/>
  <c r="JG231" i="22"/>
  <c r="JF231" i="22"/>
  <c r="JE231" i="22"/>
  <c r="JD231" i="22"/>
  <c r="JC231" i="22"/>
  <c r="JB231" i="22"/>
  <c r="JA231" i="22"/>
  <c r="IZ231" i="22"/>
  <c r="IT231" i="22"/>
  <c r="IS231" i="22"/>
  <c r="IR231" i="22"/>
  <c r="IQ231" i="22"/>
  <c r="IP231" i="22"/>
  <c r="IO231" i="22"/>
  <c r="IN231" i="22"/>
  <c r="IM231" i="22"/>
  <c r="IL231" i="22"/>
  <c r="IK231" i="22"/>
  <c r="IJ231" i="22"/>
  <c r="II231" i="22"/>
  <c r="IH231" i="22"/>
  <c r="IG231" i="22"/>
  <c r="IF231" i="22"/>
  <c r="IE231" i="22"/>
  <c r="ID231" i="22"/>
  <c r="IC231" i="22"/>
  <c r="IB231" i="22"/>
  <c r="IA231" i="22"/>
  <c r="HZ231" i="22"/>
  <c r="HY231" i="22"/>
  <c r="HX231" i="22"/>
  <c r="HW231" i="22"/>
  <c r="HV231" i="22"/>
  <c r="HU231" i="22"/>
  <c r="HT231" i="22"/>
  <c r="HS231" i="22"/>
  <c r="HR231" i="22"/>
  <c r="HQ231" i="22"/>
  <c r="HP231" i="22"/>
  <c r="HO231" i="22"/>
  <c r="HN231" i="22"/>
  <c r="HM231" i="22"/>
  <c r="HL231" i="22"/>
  <c r="HK231" i="22"/>
  <c r="HJ231" i="22"/>
  <c r="HI231" i="22"/>
  <c r="HH231" i="22"/>
  <c r="HG231" i="22"/>
  <c r="HF231" i="22"/>
  <c r="HE231" i="22"/>
  <c r="HD231" i="22"/>
  <c r="HC231" i="22"/>
  <c r="HB231" i="22"/>
  <c r="HA231" i="22"/>
  <c r="GZ231" i="22"/>
  <c r="GY231" i="22"/>
  <c r="GX231" i="22"/>
  <c r="MX230" i="22"/>
  <c r="MW230" i="22"/>
  <c r="MV230" i="22"/>
  <c r="MU230" i="22"/>
  <c r="MT230" i="22"/>
  <c r="MS230" i="22"/>
  <c r="MR230" i="22"/>
  <c r="MQ230" i="22"/>
  <c r="MP230" i="22"/>
  <c r="MO230" i="22"/>
  <c r="MN230" i="22"/>
  <c r="MM230" i="22"/>
  <c r="ML230" i="22"/>
  <c r="MK230" i="22"/>
  <c r="MJ230" i="22"/>
  <c r="MI230" i="22"/>
  <c r="MH230" i="22"/>
  <c r="MG230" i="22"/>
  <c r="MF230" i="22"/>
  <c r="ME230" i="22"/>
  <c r="MD230" i="22"/>
  <c r="MC230" i="22"/>
  <c r="MB230" i="22"/>
  <c r="MA230" i="22"/>
  <c r="LZ230" i="22"/>
  <c r="LY230" i="22"/>
  <c r="LX230" i="22"/>
  <c r="LW230" i="22"/>
  <c r="LV230" i="22"/>
  <c r="LU230" i="22"/>
  <c r="LT230" i="22"/>
  <c r="LS230" i="22"/>
  <c r="LR230" i="22"/>
  <c r="LQ230" i="22"/>
  <c r="LP230" i="22"/>
  <c r="LO230" i="22"/>
  <c r="LN230" i="22"/>
  <c r="LM230" i="22"/>
  <c r="LL230" i="22"/>
  <c r="LK230" i="22"/>
  <c r="LJ230" i="22"/>
  <c r="LI230" i="22"/>
  <c r="LH230" i="22"/>
  <c r="LG230" i="22"/>
  <c r="LF230" i="22"/>
  <c r="LE230" i="22"/>
  <c r="LD230" i="22"/>
  <c r="LC230" i="22"/>
  <c r="LB230" i="22"/>
  <c r="KV230" i="22"/>
  <c r="KU230" i="22"/>
  <c r="KT230" i="22"/>
  <c r="KS230" i="22"/>
  <c r="KR230" i="22"/>
  <c r="KQ230" i="22"/>
  <c r="KP230" i="22"/>
  <c r="KO230" i="22"/>
  <c r="KN230" i="22"/>
  <c r="KM230" i="22"/>
  <c r="KL230" i="22"/>
  <c r="KK230" i="22"/>
  <c r="KJ230" i="22"/>
  <c r="KI230" i="22"/>
  <c r="KH230" i="22"/>
  <c r="KG230" i="22"/>
  <c r="KF230" i="22"/>
  <c r="KE230" i="22"/>
  <c r="KD230" i="22"/>
  <c r="KC230" i="22"/>
  <c r="KB230" i="22"/>
  <c r="KA230" i="22"/>
  <c r="JZ230" i="22"/>
  <c r="JY230" i="22"/>
  <c r="JX230" i="22"/>
  <c r="JW230" i="22"/>
  <c r="JV230" i="22"/>
  <c r="JU230" i="22"/>
  <c r="JT230" i="22"/>
  <c r="JS230" i="22"/>
  <c r="JR230" i="22"/>
  <c r="JQ230" i="22"/>
  <c r="JP230" i="22"/>
  <c r="JO230" i="22"/>
  <c r="JN230" i="22"/>
  <c r="JM230" i="22"/>
  <c r="JL230" i="22"/>
  <c r="JK230" i="22"/>
  <c r="JJ230" i="22"/>
  <c r="JI230" i="22"/>
  <c r="JH230" i="22"/>
  <c r="JG230" i="22"/>
  <c r="JF230" i="22"/>
  <c r="JE230" i="22"/>
  <c r="JD230" i="22"/>
  <c r="JC230" i="22"/>
  <c r="JB230" i="22"/>
  <c r="JA230" i="22"/>
  <c r="IZ230" i="22"/>
  <c r="IT230" i="22"/>
  <c r="IS230" i="22"/>
  <c r="IR230" i="22"/>
  <c r="IQ230" i="22"/>
  <c r="IP230" i="22"/>
  <c r="IO230" i="22"/>
  <c r="IN230" i="22"/>
  <c r="IM230" i="22"/>
  <c r="IL230" i="22"/>
  <c r="IK230" i="22"/>
  <c r="IJ230" i="22"/>
  <c r="II230" i="22"/>
  <c r="IH230" i="22"/>
  <c r="IG230" i="22"/>
  <c r="IF230" i="22"/>
  <c r="IE230" i="22"/>
  <c r="ID230" i="22"/>
  <c r="IC230" i="22"/>
  <c r="IB230" i="22"/>
  <c r="IA230" i="22"/>
  <c r="HZ230" i="22"/>
  <c r="HY230" i="22"/>
  <c r="HX230" i="22"/>
  <c r="HW230" i="22"/>
  <c r="HV230" i="22"/>
  <c r="HU230" i="22"/>
  <c r="HT230" i="22"/>
  <c r="HS230" i="22"/>
  <c r="HR230" i="22"/>
  <c r="HQ230" i="22"/>
  <c r="HP230" i="22"/>
  <c r="HO230" i="22"/>
  <c r="HN230" i="22"/>
  <c r="HM230" i="22"/>
  <c r="HL230" i="22"/>
  <c r="HK230" i="22"/>
  <c r="HJ230" i="22"/>
  <c r="HI230" i="22"/>
  <c r="HH230" i="22"/>
  <c r="HG230" i="22"/>
  <c r="HF230" i="22"/>
  <c r="HE230" i="22"/>
  <c r="HD230" i="22"/>
  <c r="HC230" i="22"/>
  <c r="HB230" i="22"/>
  <c r="HA230" i="22"/>
  <c r="GZ230" i="22"/>
  <c r="GY230" i="22"/>
  <c r="GX230" i="22"/>
  <c r="MX229" i="22"/>
  <c r="MW229" i="22"/>
  <c r="MV229" i="22"/>
  <c r="MU229" i="22"/>
  <c r="MT229" i="22"/>
  <c r="MS229" i="22"/>
  <c r="MR229" i="22"/>
  <c r="MQ229" i="22"/>
  <c r="MP229" i="22"/>
  <c r="MO229" i="22"/>
  <c r="MN229" i="22"/>
  <c r="MM229" i="22"/>
  <c r="ML229" i="22"/>
  <c r="MK229" i="22"/>
  <c r="MJ229" i="22"/>
  <c r="MI229" i="22"/>
  <c r="MH229" i="22"/>
  <c r="MG229" i="22"/>
  <c r="MF229" i="22"/>
  <c r="ME229" i="22"/>
  <c r="MD229" i="22"/>
  <c r="MC229" i="22"/>
  <c r="MB229" i="22"/>
  <c r="MA229" i="22"/>
  <c r="LZ229" i="22"/>
  <c r="LY229" i="22"/>
  <c r="LX229" i="22"/>
  <c r="LW229" i="22"/>
  <c r="LV229" i="22"/>
  <c r="LU229" i="22"/>
  <c r="LT229" i="22"/>
  <c r="LS229" i="22"/>
  <c r="LR229" i="22"/>
  <c r="LQ229" i="22"/>
  <c r="LP229" i="22"/>
  <c r="LO229" i="22"/>
  <c r="LN229" i="22"/>
  <c r="LM229" i="22"/>
  <c r="LL229" i="22"/>
  <c r="LK229" i="22"/>
  <c r="LJ229" i="22"/>
  <c r="LI229" i="22"/>
  <c r="LH229" i="22"/>
  <c r="LG229" i="22"/>
  <c r="LF229" i="22"/>
  <c r="LE229" i="22"/>
  <c r="LD229" i="22"/>
  <c r="LC229" i="22"/>
  <c r="LB229" i="22"/>
  <c r="KV229" i="22"/>
  <c r="KU229" i="22"/>
  <c r="KT229" i="22"/>
  <c r="KS229" i="22"/>
  <c r="KR229" i="22"/>
  <c r="KQ229" i="22"/>
  <c r="KP229" i="22"/>
  <c r="KO229" i="22"/>
  <c r="KN229" i="22"/>
  <c r="KM229" i="22"/>
  <c r="KL229" i="22"/>
  <c r="KK229" i="22"/>
  <c r="KJ229" i="22"/>
  <c r="KI229" i="22"/>
  <c r="KH229" i="22"/>
  <c r="KG229" i="22"/>
  <c r="KF229" i="22"/>
  <c r="KE229" i="22"/>
  <c r="KD229" i="22"/>
  <c r="KC229" i="22"/>
  <c r="KB229" i="22"/>
  <c r="KA229" i="22"/>
  <c r="JZ229" i="22"/>
  <c r="JY229" i="22"/>
  <c r="JX229" i="22"/>
  <c r="JW229" i="22"/>
  <c r="JV229" i="22"/>
  <c r="JU229" i="22"/>
  <c r="JT229" i="22"/>
  <c r="JS229" i="22"/>
  <c r="JR229" i="22"/>
  <c r="JQ229" i="22"/>
  <c r="JP229" i="22"/>
  <c r="JO229" i="22"/>
  <c r="JN229" i="22"/>
  <c r="JM229" i="22"/>
  <c r="JL229" i="22"/>
  <c r="JK229" i="22"/>
  <c r="JJ229" i="22"/>
  <c r="JI229" i="22"/>
  <c r="JH229" i="22"/>
  <c r="JG229" i="22"/>
  <c r="JF229" i="22"/>
  <c r="JE229" i="22"/>
  <c r="JD229" i="22"/>
  <c r="JC229" i="22"/>
  <c r="JB229" i="22"/>
  <c r="JA229" i="22"/>
  <c r="IZ229" i="22"/>
  <c r="IT229" i="22"/>
  <c r="IS229" i="22"/>
  <c r="IR229" i="22"/>
  <c r="IQ229" i="22"/>
  <c r="IP229" i="22"/>
  <c r="IO229" i="22"/>
  <c r="IN229" i="22"/>
  <c r="IM229" i="22"/>
  <c r="IL229" i="22"/>
  <c r="IK229" i="22"/>
  <c r="IJ229" i="22"/>
  <c r="II229" i="22"/>
  <c r="IH229" i="22"/>
  <c r="IG229" i="22"/>
  <c r="IF229" i="22"/>
  <c r="IE229" i="22"/>
  <c r="ID229" i="22"/>
  <c r="IC229" i="22"/>
  <c r="IB229" i="22"/>
  <c r="IA229" i="22"/>
  <c r="HZ229" i="22"/>
  <c r="HY229" i="22"/>
  <c r="HX229" i="22"/>
  <c r="HW229" i="22"/>
  <c r="HV229" i="22"/>
  <c r="HU229" i="22"/>
  <c r="HT229" i="22"/>
  <c r="HS229" i="22"/>
  <c r="HR229" i="22"/>
  <c r="HQ229" i="22"/>
  <c r="HP229" i="22"/>
  <c r="HO229" i="22"/>
  <c r="HN229" i="22"/>
  <c r="HM229" i="22"/>
  <c r="HL229" i="22"/>
  <c r="HK229" i="22"/>
  <c r="HJ229" i="22"/>
  <c r="HI229" i="22"/>
  <c r="HH229" i="22"/>
  <c r="HG229" i="22"/>
  <c r="HF229" i="22"/>
  <c r="HE229" i="22"/>
  <c r="HD229" i="22"/>
  <c r="HC229" i="22"/>
  <c r="HB229" i="22"/>
  <c r="HA229" i="22"/>
  <c r="GZ229" i="22"/>
  <c r="GY229" i="22"/>
  <c r="GX229" i="22"/>
  <c r="MX228" i="22"/>
  <c r="MW228" i="22"/>
  <c r="MV228" i="22"/>
  <c r="MU228" i="22"/>
  <c r="MT228" i="22"/>
  <c r="MS228" i="22"/>
  <c r="MR228" i="22"/>
  <c r="MQ228" i="22"/>
  <c r="MP228" i="22"/>
  <c r="MO228" i="22"/>
  <c r="MN228" i="22"/>
  <c r="MM228" i="22"/>
  <c r="ML228" i="22"/>
  <c r="MK228" i="22"/>
  <c r="MJ228" i="22"/>
  <c r="MI228" i="22"/>
  <c r="MH228" i="22"/>
  <c r="MG228" i="22"/>
  <c r="MF228" i="22"/>
  <c r="ME228" i="22"/>
  <c r="MD228" i="22"/>
  <c r="MC228" i="22"/>
  <c r="MB228" i="22"/>
  <c r="MA228" i="22"/>
  <c r="LZ228" i="22"/>
  <c r="LY228" i="22"/>
  <c r="LX228" i="22"/>
  <c r="LW228" i="22"/>
  <c r="LV228" i="22"/>
  <c r="LU228" i="22"/>
  <c r="LT228" i="22"/>
  <c r="LS228" i="22"/>
  <c r="LR228" i="22"/>
  <c r="LQ228" i="22"/>
  <c r="LP228" i="22"/>
  <c r="LO228" i="22"/>
  <c r="LN228" i="22"/>
  <c r="LM228" i="22"/>
  <c r="LL228" i="22"/>
  <c r="LK228" i="22"/>
  <c r="LJ228" i="22"/>
  <c r="LI228" i="22"/>
  <c r="LH228" i="22"/>
  <c r="LG228" i="22"/>
  <c r="LF228" i="22"/>
  <c r="LE228" i="22"/>
  <c r="LD228" i="22"/>
  <c r="LC228" i="22"/>
  <c r="LB228" i="22"/>
  <c r="KV228" i="22"/>
  <c r="KU228" i="22"/>
  <c r="KT228" i="22"/>
  <c r="KS228" i="22"/>
  <c r="KR228" i="22"/>
  <c r="KQ228" i="22"/>
  <c r="KP228" i="22"/>
  <c r="KO228" i="22"/>
  <c r="KN228" i="22"/>
  <c r="KM228" i="22"/>
  <c r="KL228" i="22"/>
  <c r="KK228" i="22"/>
  <c r="KJ228" i="22"/>
  <c r="KI228" i="22"/>
  <c r="KH228" i="22"/>
  <c r="KG228" i="22"/>
  <c r="KF228" i="22"/>
  <c r="KE228" i="22"/>
  <c r="KD228" i="22"/>
  <c r="KC228" i="22"/>
  <c r="KB228" i="22"/>
  <c r="KA228" i="22"/>
  <c r="JZ228" i="22"/>
  <c r="JY228" i="22"/>
  <c r="JX228" i="22"/>
  <c r="JW228" i="22"/>
  <c r="JV228" i="22"/>
  <c r="JU228" i="22"/>
  <c r="JT228" i="22"/>
  <c r="JS228" i="22"/>
  <c r="JR228" i="22"/>
  <c r="JQ228" i="22"/>
  <c r="JP228" i="22"/>
  <c r="JO228" i="22"/>
  <c r="JN228" i="22"/>
  <c r="JM228" i="22"/>
  <c r="JL228" i="22"/>
  <c r="JK228" i="22"/>
  <c r="JJ228" i="22"/>
  <c r="JI228" i="22"/>
  <c r="JH228" i="22"/>
  <c r="JG228" i="22"/>
  <c r="JF228" i="22"/>
  <c r="JE228" i="22"/>
  <c r="JD228" i="22"/>
  <c r="JC228" i="22"/>
  <c r="JB228" i="22"/>
  <c r="JA228" i="22"/>
  <c r="IZ228" i="22"/>
  <c r="IT228" i="22"/>
  <c r="IS228" i="22"/>
  <c r="IR228" i="22"/>
  <c r="IQ228" i="22"/>
  <c r="IP228" i="22"/>
  <c r="IO228" i="22"/>
  <c r="IN228" i="22"/>
  <c r="IM228" i="22"/>
  <c r="IL228" i="22"/>
  <c r="IK228" i="22"/>
  <c r="IJ228" i="22"/>
  <c r="II228" i="22"/>
  <c r="IH228" i="22"/>
  <c r="IG228" i="22"/>
  <c r="IF228" i="22"/>
  <c r="IE228" i="22"/>
  <c r="ID228" i="22"/>
  <c r="IC228" i="22"/>
  <c r="IB228" i="22"/>
  <c r="IA228" i="22"/>
  <c r="HZ228" i="22"/>
  <c r="HY228" i="22"/>
  <c r="HX228" i="22"/>
  <c r="HW228" i="22"/>
  <c r="HV228" i="22"/>
  <c r="HU228" i="22"/>
  <c r="HT228" i="22"/>
  <c r="HS228" i="22"/>
  <c r="HR228" i="22"/>
  <c r="HQ228" i="22"/>
  <c r="HP228" i="22"/>
  <c r="HO228" i="22"/>
  <c r="HN228" i="22"/>
  <c r="HM228" i="22"/>
  <c r="HL228" i="22"/>
  <c r="HK228" i="22"/>
  <c r="HJ228" i="22"/>
  <c r="HI228" i="22"/>
  <c r="HH228" i="22"/>
  <c r="HG228" i="22"/>
  <c r="HF228" i="22"/>
  <c r="HE228" i="22"/>
  <c r="HD228" i="22"/>
  <c r="HC228" i="22"/>
  <c r="HB228" i="22"/>
  <c r="HA228" i="22"/>
  <c r="GZ228" i="22"/>
  <c r="GY228" i="22"/>
  <c r="GX228" i="22"/>
  <c r="MX227" i="22"/>
  <c r="MW227" i="22"/>
  <c r="MV227" i="22"/>
  <c r="MU227" i="22"/>
  <c r="MT227" i="22"/>
  <c r="MS227" i="22"/>
  <c r="MR227" i="22"/>
  <c r="MQ227" i="22"/>
  <c r="MP227" i="22"/>
  <c r="MO227" i="22"/>
  <c r="MN227" i="22"/>
  <c r="MM227" i="22"/>
  <c r="ML227" i="22"/>
  <c r="MK227" i="22"/>
  <c r="MJ227" i="22"/>
  <c r="MI227" i="22"/>
  <c r="MH227" i="22"/>
  <c r="MG227" i="22"/>
  <c r="MF227" i="22"/>
  <c r="ME227" i="22"/>
  <c r="MD227" i="22"/>
  <c r="MC227" i="22"/>
  <c r="MB227" i="22"/>
  <c r="MA227" i="22"/>
  <c r="LZ227" i="22"/>
  <c r="LY227" i="22"/>
  <c r="LX227" i="22"/>
  <c r="LW227" i="22"/>
  <c r="LV227" i="22"/>
  <c r="LU227" i="22"/>
  <c r="LT227" i="22"/>
  <c r="LS227" i="22"/>
  <c r="LR227" i="22"/>
  <c r="LQ227" i="22"/>
  <c r="LP227" i="22"/>
  <c r="LO227" i="22"/>
  <c r="LN227" i="22"/>
  <c r="LM227" i="22"/>
  <c r="LL227" i="22"/>
  <c r="LK227" i="22"/>
  <c r="LJ227" i="22"/>
  <c r="LI227" i="22"/>
  <c r="LH227" i="22"/>
  <c r="LG227" i="22"/>
  <c r="LF227" i="22"/>
  <c r="LE227" i="22"/>
  <c r="LD227" i="22"/>
  <c r="LC227" i="22"/>
  <c r="LB227" i="22"/>
  <c r="KV227" i="22"/>
  <c r="KU227" i="22"/>
  <c r="KT227" i="22"/>
  <c r="KS227" i="22"/>
  <c r="KR227" i="22"/>
  <c r="KQ227" i="22"/>
  <c r="KP227" i="22"/>
  <c r="KO227" i="22"/>
  <c r="KN227" i="22"/>
  <c r="KM227" i="22"/>
  <c r="KL227" i="22"/>
  <c r="KK227" i="22"/>
  <c r="KJ227" i="22"/>
  <c r="KI227" i="22"/>
  <c r="KH227" i="22"/>
  <c r="KG227" i="22"/>
  <c r="KF227" i="22"/>
  <c r="KE227" i="22"/>
  <c r="KD227" i="22"/>
  <c r="KC227" i="22"/>
  <c r="KB227" i="22"/>
  <c r="KA227" i="22"/>
  <c r="JZ227" i="22"/>
  <c r="JY227" i="22"/>
  <c r="JX227" i="22"/>
  <c r="JW227" i="22"/>
  <c r="JV227" i="22"/>
  <c r="JU227" i="22"/>
  <c r="JT227" i="22"/>
  <c r="JS227" i="22"/>
  <c r="JR227" i="22"/>
  <c r="JQ227" i="22"/>
  <c r="JP227" i="22"/>
  <c r="JO227" i="22"/>
  <c r="JN227" i="22"/>
  <c r="JM227" i="22"/>
  <c r="JL227" i="22"/>
  <c r="JK227" i="22"/>
  <c r="JJ227" i="22"/>
  <c r="JI227" i="22"/>
  <c r="JH227" i="22"/>
  <c r="JG227" i="22"/>
  <c r="JF227" i="22"/>
  <c r="JE227" i="22"/>
  <c r="JD227" i="22"/>
  <c r="JC227" i="22"/>
  <c r="JB227" i="22"/>
  <c r="JA227" i="22"/>
  <c r="IZ227" i="22"/>
  <c r="IT227" i="22"/>
  <c r="IS227" i="22"/>
  <c r="IR227" i="22"/>
  <c r="IQ227" i="22"/>
  <c r="IP227" i="22"/>
  <c r="IO227" i="22"/>
  <c r="IN227" i="22"/>
  <c r="IM227" i="22"/>
  <c r="IL227" i="22"/>
  <c r="IK227" i="22"/>
  <c r="IJ227" i="22"/>
  <c r="II227" i="22"/>
  <c r="IH227" i="22"/>
  <c r="IG227" i="22"/>
  <c r="IF227" i="22"/>
  <c r="IE227" i="22"/>
  <c r="ID227" i="22"/>
  <c r="IC227" i="22"/>
  <c r="IB227" i="22"/>
  <c r="IA227" i="22"/>
  <c r="HZ227" i="22"/>
  <c r="HY227" i="22"/>
  <c r="HX227" i="22"/>
  <c r="HW227" i="22"/>
  <c r="HV227" i="22"/>
  <c r="HU227" i="22"/>
  <c r="HT227" i="22"/>
  <c r="HS227" i="22"/>
  <c r="HR227" i="22"/>
  <c r="HQ227" i="22"/>
  <c r="HP227" i="22"/>
  <c r="HO227" i="22"/>
  <c r="HN227" i="22"/>
  <c r="HM227" i="22"/>
  <c r="HL227" i="22"/>
  <c r="HK227" i="22"/>
  <c r="HJ227" i="22"/>
  <c r="HI227" i="22"/>
  <c r="HH227" i="22"/>
  <c r="HG227" i="22"/>
  <c r="HF227" i="22"/>
  <c r="HE227" i="22"/>
  <c r="HD227" i="22"/>
  <c r="HC227" i="22"/>
  <c r="HB227" i="22"/>
  <c r="HA227" i="22"/>
  <c r="GZ227" i="22"/>
  <c r="GY227" i="22"/>
  <c r="GX227" i="22"/>
  <c r="MX226" i="22"/>
  <c r="MW226" i="22"/>
  <c r="MV226" i="22"/>
  <c r="MU226" i="22"/>
  <c r="MT226" i="22"/>
  <c r="MS226" i="22"/>
  <c r="MR226" i="22"/>
  <c r="MQ226" i="22"/>
  <c r="MP226" i="22"/>
  <c r="MO226" i="22"/>
  <c r="MN226" i="22"/>
  <c r="MM226" i="22"/>
  <c r="ML226" i="22"/>
  <c r="MK226" i="22"/>
  <c r="MJ226" i="22"/>
  <c r="MI226" i="22"/>
  <c r="MH226" i="22"/>
  <c r="MG226" i="22"/>
  <c r="MF226" i="22"/>
  <c r="ME226" i="22"/>
  <c r="MD226" i="22"/>
  <c r="MC226" i="22"/>
  <c r="MB226" i="22"/>
  <c r="MA226" i="22"/>
  <c r="LZ226" i="22"/>
  <c r="LY226" i="22"/>
  <c r="LX226" i="22"/>
  <c r="LW226" i="22"/>
  <c r="LV226" i="22"/>
  <c r="LU226" i="22"/>
  <c r="LT226" i="22"/>
  <c r="LS226" i="22"/>
  <c r="LR226" i="22"/>
  <c r="LQ226" i="22"/>
  <c r="LP226" i="22"/>
  <c r="LO226" i="22"/>
  <c r="LN226" i="22"/>
  <c r="LM226" i="22"/>
  <c r="LL226" i="22"/>
  <c r="LK226" i="22"/>
  <c r="LJ226" i="22"/>
  <c r="LI226" i="22"/>
  <c r="LH226" i="22"/>
  <c r="LG226" i="22"/>
  <c r="LF226" i="22"/>
  <c r="LE226" i="22"/>
  <c r="LD226" i="22"/>
  <c r="LC226" i="22"/>
  <c r="LB226" i="22"/>
  <c r="KV226" i="22"/>
  <c r="KU226" i="22"/>
  <c r="KT226" i="22"/>
  <c r="KS226" i="22"/>
  <c r="KR226" i="22"/>
  <c r="KQ226" i="22"/>
  <c r="KP226" i="22"/>
  <c r="KO226" i="22"/>
  <c r="KN226" i="22"/>
  <c r="KM226" i="22"/>
  <c r="KL226" i="22"/>
  <c r="KK226" i="22"/>
  <c r="KJ226" i="22"/>
  <c r="KI226" i="22"/>
  <c r="KH226" i="22"/>
  <c r="KG226" i="22"/>
  <c r="KF226" i="22"/>
  <c r="KE226" i="22"/>
  <c r="KD226" i="22"/>
  <c r="KC226" i="22"/>
  <c r="KB226" i="22"/>
  <c r="KA226" i="22"/>
  <c r="JZ226" i="22"/>
  <c r="JY226" i="22"/>
  <c r="JX226" i="22"/>
  <c r="JW226" i="22"/>
  <c r="JV226" i="22"/>
  <c r="JU226" i="22"/>
  <c r="JT226" i="22"/>
  <c r="JS226" i="22"/>
  <c r="JR226" i="22"/>
  <c r="JQ226" i="22"/>
  <c r="JP226" i="22"/>
  <c r="JO226" i="22"/>
  <c r="JN226" i="22"/>
  <c r="JM226" i="22"/>
  <c r="JL226" i="22"/>
  <c r="JK226" i="22"/>
  <c r="JJ226" i="22"/>
  <c r="JI226" i="22"/>
  <c r="JH226" i="22"/>
  <c r="JG226" i="22"/>
  <c r="JF226" i="22"/>
  <c r="JE226" i="22"/>
  <c r="JD226" i="22"/>
  <c r="JC226" i="22"/>
  <c r="JB226" i="22"/>
  <c r="JA226" i="22"/>
  <c r="IZ226" i="22"/>
  <c r="IT226" i="22"/>
  <c r="IS226" i="22"/>
  <c r="IR226" i="22"/>
  <c r="IQ226" i="22"/>
  <c r="IP226" i="22"/>
  <c r="IO226" i="22"/>
  <c r="IN226" i="22"/>
  <c r="IM226" i="22"/>
  <c r="IL226" i="22"/>
  <c r="IK226" i="22"/>
  <c r="IJ226" i="22"/>
  <c r="II226" i="22"/>
  <c r="IH226" i="22"/>
  <c r="IG226" i="22"/>
  <c r="IF226" i="22"/>
  <c r="IE226" i="22"/>
  <c r="ID226" i="22"/>
  <c r="IC226" i="22"/>
  <c r="IB226" i="22"/>
  <c r="IA226" i="22"/>
  <c r="HZ226" i="22"/>
  <c r="HY226" i="22"/>
  <c r="HX226" i="22"/>
  <c r="HW226" i="22"/>
  <c r="HV226" i="22"/>
  <c r="HU226" i="22"/>
  <c r="HT226" i="22"/>
  <c r="HS226" i="22"/>
  <c r="HR226" i="22"/>
  <c r="HQ226" i="22"/>
  <c r="HP226" i="22"/>
  <c r="HO226" i="22"/>
  <c r="HN226" i="22"/>
  <c r="HM226" i="22"/>
  <c r="HL226" i="22"/>
  <c r="HK226" i="22"/>
  <c r="HJ226" i="22"/>
  <c r="HI226" i="22"/>
  <c r="HH226" i="22"/>
  <c r="HG226" i="22"/>
  <c r="HF226" i="22"/>
  <c r="HE226" i="22"/>
  <c r="HD226" i="22"/>
  <c r="HC226" i="22"/>
  <c r="HB226" i="22"/>
  <c r="HA226" i="22"/>
  <c r="GZ226" i="22"/>
  <c r="GY226" i="22"/>
  <c r="GX226" i="22"/>
  <c r="MX225" i="22"/>
  <c r="MW225" i="22"/>
  <c r="MV225" i="22"/>
  <c r="MU225" i="22"/>
  <c r="MT225" i="22"/>
  <c r="MS225" i="22"/>
  <c r="MR225" i="22"/>
  <c r="MQ225" i="22"/>
  <c r="MP225" i="22"/>
  <c r="MO225" i="22"/>
  <c r="MN225" i="22"/>
  <c r="MM225" i="22"/>
  <c r="ML225" i="22"/>
  <c r="MK225" i="22"/>
  <c r="MJ225" i="22"/>
  <c r="MI225" i="22"/>
  <c r="MH225" i="22"/>
  <c r="MG225" i="22"/>
  <c r="MF225" i="22"/>
  <c r="ME225" i="22"/>
  <c r="MD225" i="22"/>
  <c r="MC225" i="22"/>
  <c r="MB225" i="22"/>
  <c r="MA225" i="22"/>
  <c r="LZ225" i="22"/>
  <c r="LY225" i="22"/>
  <c r="LX225" i="22"/>
  <c r="LW225" i="22"/>
  <c r="LV225" i="22"/>
  <c r="LU225" i="22"/>
  <c r="LT225" i="22"/>
  <c r="LS225" i="22"/>
  <c r="LR225" i="22"/>
  <c r="LQ225" i="22"/>
  <c r="LP225" i="22"/>
  <c r="LO225" i="22"/>
  <c r="LN225" i="22"/>
  <c r="LM225" i="22"/>
  <c r="LL225" i="22"/>
  <c r="LK225" i="22"/>
  <c r="LJ225" i="22"/>
  <c r="LI225" i="22"/>
  <c r="LH225" i="22"/>
  <c r="LG225" i="22"/>
  <c r="LF225" i="22"/>
  <c r="LE225" i="22"/>
  <c r="LD225" i="22"/>
  <c r="LC225" i="22"/>
  <c r="LB225" i="22"/>
  <c r="KV225" i="22"/>
  <c r="KU225" i="22"/>
  <c r="KT225" i="22"/>
  <c r="KS225" i="22"/>
  <c r="KR225" i="22"/>
  <c r="KQ225" i="22"/>
  <c r="KP225" i="22"/>
  <c r="KO225" i="22"/>
  <c r="KN225" i="22"/>
  <c r="KM225" i="22"/>
  <c r="KL225" i="22"/>
  <c r="KK225" i="22"/>
  <c r="KJ225" i="22"/>
  <c r="KI225" i="22"/>
  <c r="KH225" i="22"/>
  <c r="KG225" i="22"/>
  <c r="KF225" i="22"/>
  <c r="KE225" i="22"/>
  <c r="KD225" i="22"/>
  <c r="KC225" i="22"/>
  <c r="KB225" i="22"/>
  <c r="KA225" i="22"/>
  <c r="JZ225" i="22"/>
  <c r="JY225" i="22"/>
  <c r="JX225" i="22"/>
  <c r="JW225" i="22"/>
  <c r="JV225" i="22"/>
  <c r="JU225" i="22"/>
  <c r="JT225" i="22"/>
  <c r="JS225" i="22"/>
  <c r="JR225" i="22"/>
  <c r="JQ225" i="22"/>
  <c r="JP225" i="22"/>
  <c r="JO225" i="22"/>
  <c r="JN225" i="22"/>
  <c r="JM225" i="22"/>
  <c r="JL225" i="22"/>
  <c r="JK225" i="22"/>
  <c r="JJ225" i="22"/>
  <c r="JI225" i="22"/>
  <c r="JH225" i="22"/>
  <c r="JG225" i="22"/>
  <c r="JF225" i="22"/>
  <c r="JE225" i="22"/>
  <c r="JD225" i="22"/>
  <c r="JC225" i="22"/>
  <c r="JB225" i="22"/>
  <c r="JA225" i="22"/>
  <c r="IZ225" i="22"/>
  <c r="IT225" i="22"/>
  <c r="IS225" i="22"/>
  <c r="IR225" i="22"/>
  <c r="IQ225" i="22"/>
  <c r="IP225" i="22"/>
  <c r="IO225" i="22"/>
  <c r="IN225" i="22"/>
  <c r="IM225" i="22"/>
  <c r="IL225" i="22"/>
  <c r="IK225" i="22"/>
  <c r="IJ225" i="22"/>
  <c r="II225" i="22"/>
  <c r="IH225" i="22"/>
  <c r="IG225" i="22"/>
  <c r="IF225" i="22"/>
  <c r="IE225" i="22"/>
  <c r="ID225" i="22"/>
  <c r="IC225" i="22"/>
  <c r="IB225" i="22"/>
  <c r="IA225" i="22"/>
  <c r="HZ225" i="22"/>
  <c r="HY225" i="22"/>
  <c r="HX225" i="22"/>
  <c r="HW225" i="22"/>
  <c r="HV225" i="22"/>
  <c r="HU225" i="22"/>
  <c r="HT225" i="22"/>
  <c r="HS225" i="22"/>
  <c r="HR225" i="22"/>
  <c r="HQ225" i="22"/>
  <c r="HP225" i="22"/>
  <c r="HO225" i="22"/>
  <c r="HN225" i="22"/>
  <c r="HM225" i="22"/>
  <c r="HL225" i="22"/>
  <c r="HK225" i="22"/>
  <c r="HJ225" i="22"/>
  <c r="HI225" i="22"/>
  <c r="HH225" i="22"/>
  <c r="HG225" i="22"/>
  <c r="HF225" i="22"/>
  <c r="HE225" i="22"/>
  <c r="HD225" i="22"/>
  <c r="HC225" i="22"/>
  <c r="HB225" i="22"/>
  <c r="HA225" i="22"/>
  <c r="GZ225" i="22"/>
  <c r="GY225" i="22"/>
  <c r="GX225" i="22"/>
  <c r="MX224" i="22"/>
  <c r="MW224" i="22"/>
  <c r="MV224" i="22"/>
  <c r="MU224" i="22"/>
  <c r="MT224" i="22"/>
  <c r="MS224" i="22"/>
  <c r="MR224" i="22"/>
  <c r="MQ224" i="22"/>
  <c r="MP224" i="22"/>
  <c r="MO224" i="22"/>
  <c r="MN224" i="22"/>
  <c r="MM224" i="22"/>
  <c r="ML224" i="22"/>
  <c r="MK224" i="22"/>
  <c r="MJ224" i="22"/>
  <c r="MI224" i="22"/>
  <c r="MH224" i="22"/>
  <c r="MG224" i="22"/>
  <c r="MF224" i="22"/>
  <c r="ME224" i="22"/>
  <c r="MD224" i="22"/>
  <c r="MC224" i="22"/>
  <c r="MB224" i="22"/>
  <c r="MA224" i="22"/>
  <c r="LZ224" i="22"/>
  <c r="LY224" i="22"/>
  <c r="LX224" i="22"/>
  <c r="LW224" i="22"/>
  <c r="LV224" i="22"/>
  <c r="LU224" i="22"/>
  <c r="LT224" i="22"/>
  <c r="LS224" i="22"/>
  <c r="LR224" i="22"/>
  <c r="LQ224" i="22"/>
  <c r="LP224" i="22"/>
  <c r="LO224" i="22"/>
  <c r="LN224" i="22"/>
  <c r="LM224" i="22"/>
  <c r="LL224" i="22"/>
  <c r="LK224" i="22"/>
  <c r="LJ224" i="22"/>
  <c r="LI224" i="22"/>
  <c r="LH224" i="22"/>
  <c r="LG224" i="22"/>
  <c r="LF224" i="22"/>
  <c r="LE224" i="22"/>
  <c r="LD224" i="22"/>
  <c r="LC224" i="22"/>
  <c r="LB224" i="22"/>
  <c r="KV224" i="22"/>
  <c r="KU224" i="22"/>
  <c r="KT224" i="22"/>
  <c r="KS224" i="22"/>
  <c r="KR224" i="22"/>
  <c r="KQ224" i="22"/>
  <c r="KP224" i="22"/>
  <c r="KO224" i="22"/>
  <c r="KN224" i="22"/>
  <c r="KM224" i="22"/>
  <c r="KL224" i="22"/>
  <c r="KK224" i="22"/>
  <c r="KJ224" i="22"/>
  <c r="KI224" i="22"/>
  <c r="KH224" i="22"/>
  <c r="KG224" i="22"/>
  <c r="KF224" i="22"/>
  <c r="KE224" i="22"/>
  <c r="KD224" i="22"/>
  <c r="KC224" i="22"/>
  <c r="KB224" i="22"/>
  <c r="KA224" i="22"/>
  <c r="JZ224" i="22"/>
  <c r="JY224" i="22"/>
  <c r="JX224" i="22"/>
  <c r="JW224" i="22"/>
  <c r="JV224" i="22"/>
  <c r="JU224" i="22"/>
  <c r="JT224" i="22"/>
  <c r="JS224" i="22"/>
  <c r="JR224" i="22"/>
  <c r="JQ224" i="22"/>
  <c r="JP224" i="22"/>
  <c r="JO224" i="22"/>
  <c r="JN224" i="22"/>
  <c r="JM224" i="22"/>
  <c r="JL224" i="22"/>
  <c r="JK224" i="22"/>
  <c r="JJ224" i="22"/>
  <c r="JI224" i="22"/>
  <c r="JH224" i="22"/>
  <c r="JG224" i="22"/>
  <c r="JF224" i="22"/>
  <c r="JE224" i="22"/>
  <c r="JD224" i="22"/>
  <c r="JC224" i="22"/>
  <c r="JB224" i="22"/>
  <c r="JA224" i="22"/>
  <c r="IZ224" i="22"/>
  <c r="IT224" i="22"/>
  <c r="IS224" i="22"/>
  <c r="IR224" i="22"/>
  <c r="IQ224" i="22"/>
  <c r="IP224" i="22"/>
  <c r="IO224" i="22"/>
  <c r="IN224" i="22"/>
  <c r="IM224" i="22"/>
  <c r="IL224" i="22"/>
  <c r="IK224" i="22"/>
  <c r="IJ224" i="22"/>
  <c r="II224" i="22"/>
  <c r="IH224" i="22"/>
  <c r="IG224" i="22"/>
  <c r="IF224" i="22"/>
  <c r="IE224" i="22"/>
  <c r="ID224" i="22"/>
  <c r="IC224" i="22"/>
  <c r="IB224" i="22"/>
  <c r="IA224" i="22"/>
  <c r="HZ224" i="22"/>
  <c r="HY224" i="22"/>
  <c r="HX224" i="22"/>
  <c r="HW224" i="22"/>
  <c r="HV224" i="22"/>
  <c r="HU224" i="22"/>
  <c r="HT224" i="22"/>
  <c r="HS224" i="22"/>
  <c r="HR224" i="22"/>
  <c r="HQ224" i="22"/>
  <c r="HP224" i="22"/>
  <c r="HO224" i="22"/>
  <c r="HN224" i="22"/>
  <c r="HM224" i="22"/>
  <c r="HL224" i="22"/>
  <c r="HK224" i="22"/>
  <c r="HJ224" i="22"/>
  <c r="HI224" i="22"/>
  <c r="HH224" i="22"/>
  <c r="HG224" i="22"/>
  <c r="HF224" i="22"/>
  <c r="HE224" i="22"/>
  <c r="HD224" i="22"/>
  <c r="HC224" i="22"/>
  <c r="HB224" i="22"/>
  <c r="HA224" i="22"/>
  <c r="GZ224" i="22"/>
  <c r="GY224" i="22"/>
  <c r="GX224" i="22"/>
  <c r="MX223" i="22"/>
  <c r="MW223" i="22"/>
  <c r="MV223" i="22"/>
  <c r="MU223" i="22"/>
  <c r="MT223" i="22"/>
  <c r="MS223" i="22"/>
  <c r="MR223" i="22"/>
  <c r="MQ223" i="22"/>
  <c r="MP223" i="22"/>
  <c r="MO223" i="22"/>
  <c r="MN223" i="22"/>
  <c r="MM223" i="22"/>
  <c r="ML223" i="22"/>
  <c r="MK223" i="22"/>
  <c r="MJ223" i="22"/>
  <c r="MI223" i="22"/>
  <c r="MH223" i="22"/>
  <c r="MG223" i="22"/>
  <c r="MF223" i="22"/>
  <c r="ME223" i="22"/>
  <c r="MD223" i="22"/>
  <c r="MC223" i="22"/>
  <c r="MB223" i="22"/>
  <c r="MA223" i="22"/>
  <c r="LZ223" i="22"/>
  <c r="LY223" i="22"/>
  <c r="LX223" i="22"/>
  <c r="LW223" i="22"/>
  <c r="LV223" i="22"/>
  <c r="LU223" i="22"/>
  <c r="LT223" i="22"/>
  <c r="LS223" i="22"/>
  <c r="LR223" i="22"/>
  <c r="LQ223" i="22"/>
  <c r="LP223" i="22"/>
  <c r="LO223" i="22"/>
  <c r="LN223" i="22"/>
  <c r="LM223" i="22"/>
  <c r="LL223" i="22"/>
  <c r="LK223" i="22"/>
  <c r="LJ223" i="22"/>
  <c r="LI223" i="22"/>
  <c r="LH223" i="22"/>
  <c r="LG223" i="22"/>
  <c r="LF223" i="22"/>
  <c r="LE223" i="22"/>
  <c r="LD223" i="22"/>
  <c r="LC223" i="22"/>
  <c r="LB223" i="22"/>
  <c r="KV223" i="22"/>
  <c r="KU223" i="22"/>
  <c r="KT223" i="22"/>
  <c r="KS223" i="22"/>
  <c r="KR223" i="22"/>
  <c r="KQ223" i="22"/>
  <c r="KP223" i="22"/>
  <c r="KO223" i="22"/>
  <c r="KN223" i="22"/>
  <c r="KM223" i="22"/>
  <c r="KL223" i="22"/>
  <c r="KK223" i="22"/>
  <c r="KJ223" i="22"/>
  <c r="KI223" i="22"/>
  <c r="KH223" i="22"/>
  <c r="KG223" i="22"/>
  <c r="KF223" i="22"/>
  <c r="KE223" i="22"/>
  <c r="KD223" i="22"/>
  <c r="KC223" i="22"/>
  <c r="KB223" i="22"/>
  <c r="KA223" i="22"/>
  <c r="JZ223" i="22"/>
  <c r="JY223" i="22"/>
  <c r="JX223" i="22"/>
  <c r="JW223" i="22"/>
  <c r="JV223" i="22"/>
  <c r="JU223" i="22"/>
  <c r="JT223" i="22"/>
  <c r="JS223" i="22"/>
  <c r="JR223" i="22"/>
  <c r="JQ223" i="22"/>
  <c r="JP223" i="22"/>
  <c r="JO223" i="22"/>
  <c r="JN223" i="22"/>
  <c r="JM223" i="22"/>
  <c r="JL223" i="22"/>
  <c r="JK223" i="22"/>
  <c r="JJ223" i="22"/>
  <c r="JI223" i="22"/>
  <c r="JH223" i="22"/>
  <c r="JG223" i="22"/>
  <c r="JF223" i="22"/>
  <c r="JE223" i="22"/>
  <c r="JD223" i="22"/>
  <c r="JC223" i="22"/>
  <c r="JB223" i="22"/>
  <c r="JA223" i="22"/>
  <c r="IZ223" i="22"/>
  <c r="IT223" i="22"/>
  <c r="IS223" i="22"/>
  <c r="IR223" i="22"/>
  <c r="IQ223" i="22"/>
  <c r="IP223" i="22"/>
  <c r="IO223" i="22"/>
  <c r="IN223" i="22"/>
  <c r="IM223" i="22"/>
  <c r="IL223" i="22"/>
  <c r="IK223" i="22"/>
  <c r="IJ223" i="22"/>
  <c r="II223" i="22"/>
  <c r="IH223" i="22"/>
  <c r="IG223" i="22"/>
  <c r="IF223" i="22"/>
  <c r="IE223" i="22"/>
  <c r="ID223" i="22"/>
  <c r="IC223" i="22"/>
  <c r="IB223" i="22"/>
  <c r="IA223" i="22"/>
  <c r="HZ223" i="22"/>
  <c r="HY223" i="22"/>
  <c r="HX223" i="22"/>
  <c r="HW223" i="22"/>
  <c r="HV223" i="22"/>
  <c r="HU223" i="22"/>
  <c r="HT223" i="22"/>
  <c r="HS223" i="22"/>
  <c r="HR223" i="22"/>
  <c r="HQ223" i="22"/>
  <c r="HP223" i="22"/>
  <c r="HO223" i="22"/>
  <c r="HN223" i="22"/>
  <c r="HM223" i="22"/>
  <c r="HL223" i="22"/>
  <c r="HK223" i="22"/>
  <c r="HJ223" i="22"/>
  <c r="HI223" i="22"/>
  <c r="HH223" i="22"/>
  <c r="HG223" i="22"/>
  <c r="HF223" i="22"/>
  <c r="HE223" i="22"/>
  <c r="HD223" i="22"/>
  <c r="HC223" i="22"/>
  <c r="HB223" i="22"/>
  <c r="HA223" i="22"/>
  <c r="GZ223" i="22"/>
  <c r="GY223" i="22"/>
  <c r="GX223" i="22"/>
  <c r="MX222" i="22"/>
  <c r="MW222" i="22"/>
  <c r="MV222" i="22"/>
  <c r="MU222" i="22"/>
  <c r="MT222" i="22"/>
  <c r="MS222" i="22"/>
  <c r="MR222" i="22"/>
  <c r="MQ222" i="22"/>
  <c r="MP222" i="22"/>
  <c r="MO222" i="22"/>
  <c r="MN222" i="22"/>
  <c r="MM222" i="22"/>
  <c r="ML222" i="22"/>
  <c r="MK222" i="22"/>
  <c r="MJ222" i="22"/>
  <c r="MI222" i="22"/>
  <c r="MH222" i="22"/>
  <c r="MG222" i="22"/>
  <c r="MF222" i="22"/>
  <c r="ME222" i="22"/>
  <c r="MD222" i="22"/>
  <c r="MC222" i="22"/>
  <c r="MB222" i="22"/>
  <c r="MA222" i="22"/>
  <c r="LZ222" i="22"/>
  <c r="LY222" i="22"/>
  <c r="LX222" i="22"/>
  <c r="LW222" i="22"/>
  <c r="LV222" i="22"/>
  <c r="LU222" i="22"/>
  <c r="LT222" i="22"/>
  <c r="LS222" i="22"/>
  <c r="LR222" i="22"/>
  <c r="LQ222" i="22"/>
  <c r="LP222" i="22"/>
  <c r="LO222" i="22"/>
  <c r="LN222" i="22"/>
  <c r="LM222" i="22"/>
  <c r="LL222" i="22"/>
  <c r="LK222" i="22"/>
  <c r="LJ222" i="22"/>
  <c r="LI222" i="22"/>
  <c r="LH222" i="22"/>
  <c r="LG222" i="22"/>
  <c r="LF222" i="22"/>
  <c r="LE222" i="22"/>
  <c r="LD222" i="22"/>
  <c r="LC222" i="22"/>
  <c r="LB222" i="22"/>
  <c r="KV222" i="22"/>
  <c r="KU222" i="22"/>
  <c r="KT222" i="22"/>
  <c r="KS222" i="22"/>
  <c r="KR222" i="22"/>
  <c r="KQ222" i="22"/>
  <c r="KP222" i="22"/>
  <c r="KO222" i="22"/>
  <c r="KN222" i="22"/>
  <c r="KM222" i="22"/>
  <c r="KL222" i="22"/>
  <c r="KK222" i="22"/>
  <c r="KJ222" i="22"/>
  <c r="KI222" i="22"/>
  <c r="KH222" i="22"/>
  <c r="KG222" i="22"/>
  <c r="KF222" i="22"/>
  <c r="KE222" i="22"/>
  <c r="KD222" i="22"/>
  <c r="KC222" i="22"/>
  <c r="KB222" i="22"/>
  <c r="KA222" i="22"/>
  <c r="JZ222" i="22"/>
  <c r="JY222" i="22"/>
  <c r="JX222" i="22"/>
  <c r="JW222" i="22"/>
  <c r="JV222" i="22"/>
  <c r="JU222" i="22"/>
  <c r="JT222" i="22"/>
  <c r="JS222" i="22"/>
  <c r="JR222" i="22"/>
  <c r="JQ222" i="22"/>
  <c r="JP222" i="22"/>
  <c r="JO222" i="22"/>
  <c r="JN222" i="22"/>
  <c r="JM222" i="22"/>
  <c r="JL222" i="22"/>
  <c r="JK222" i="22"/>
  <c r="JJ222" i="22"/>
  <c r="JI222" i="22"/>
  <c r="JH222" i="22"/>
  <c r="JG222" i="22"/>
  <c r="JF222" i="22"/>
  <c r="JE222" i="22"/>
  <c r="JD222" i="22"/>
  <c r="JC222" i="22"/>
  <c r="JB222" i="22"/>
  <c r="JA222" i="22"/>
  <c r="IZ222" i="22"/>
  <c r="IT222" i="22"/>
  <c r="IS222" i="22"/>
  <c r="IR222" i="22"/>
  <c r="IQ222" i="22"/>
  <c r="IP222" i="22"/>
  <c r="IO222" i="22"/>
  <c r="IN222" i="22"/>
  <c r="IM222" i="22"/>
  <c r="IL222" i="22"/>
  <c r="IK222" i="22"/>
  <c r="IJ222" i="22"/>
  <c r="II222" i="22"/>
  <c r="IH222" i="22"/>
  <c r="IG222" i="22"/>
  <c r="IF222" i="22"/>
  <c r="IE222" i="22"/>
  <c r="ID222" i="22"/>
  <c r="IC222" i="22"/>
  <c r="IB222" i="22"/>
  <c r="IA222" i="22"/>
  <c r="HZ222" i="22"/>
  <c r="HY222" i="22"/>
  <c r="HX222" i="22"/>
  <c r="HW222" i="22"/>
  <c r="HV222" i="22"/>
  <c r="HU222" i="22"/>
  <c r="HT222" i="22"/>
  <c r="HS222" i="22"/>
  <c r="HR222" i="22"/>
  <c r="HQ222" i="22"/>
  <c r="HP222" i="22"/>
  <c r="HO222" i="22"/>
  <c r="HN222" i="22"/>
  <c r="HM222" i="22"/>
  <c r="HL222" i="22"/>
  <c r="HK222" i="22"/>
  <c r="HJ222" i="22"/>
  <c r="HI222" i="22"/>
  <c r="HH222" i="22"/>
  <c r="HG222" i="22"/>
  <c r="HF222" i="22"/>
  <c r="HE222" i="22"/>
  <c r="HD222" i="22"/>
  <c r="HC222" i="22"/>
  <c r="HB222" i="22"/>
  <c r="HA222" i="22"/>
  <c r="GZ222" i="22"/>
  <c r="GY222" i="22"/>
  <c r="GX222" i="22"/>
  <c r="MX221" i="22"/>
  <c r="MW221" i="22"/>
  <c r="MV221" i="22"/>
  <c r="MU221" i="22"/>
  <c r="MT221" i="22"/>
  <c r="MS221" i="22"/>
  <c r="MR221" i="22"/>
  <c r="MQ221" i="22"/>
  <c r="MP221" i="22"/>
  <c r="MO221" i="22"/>
  <c r="MN221" i="22"/>
  <c r="MM221" i="22"/>
  <c r="ML221" i="22"/>
  <c r="MK221" i="22"/>
  <c r="MJ221" i="22"/>
  <c r="MI221" i="22"/>
  <c r="MH221" i="22"/>
  <c r="MG221" i="22"/>
  <c r="MF221" i="22"/>
  <c r="ME221" i="22"/>
  <c r="MD221" i="22"/>
  <c r="MC221" i="22"/>
  <c r="MB221" i="22"/>
  <c r="MA221" i="22"/>
  <c r="LZ221" i="22"/>
  <c r="LY221" i="22"/>
  <c r="LX221" i="22"/>
  <c r="LW221" i="22"/>
  <c r="LV221" i="22"/>
  <c r="LU221" i="22"/>
  <c r="LT221" i="22"/>
  <c r="LS221" i="22"/>
  <c r="LR221" i="22"/>
  <c r="LQ221" i="22"/>
  <c r="LP221" i="22"/>
  <c r="LO221" i="22"/>
  <c r="LN221" i="22"/>
  <c r="LM221" i="22"/>
  <c r="LL221" i="22"/>
  <c r="LK221" i="22"/>
  <c r="LJ221" i="22"/>
  <c r="LI221" i="22"/>
  <c r="LH221" i="22"/>
  <c r="LG221" i="22"/>
  <c r="LF221" i="22"/>
  <c r="LE221" i="22"/>
  <c r="LD221" i="22"/>
  <c r="LC221" i="22"/>
  <c r="LB221" i="22"/>
  <c r="KV221" i="22"/>
  <c r="KU221" i="22"/>
  <c r="KT221" i="22"/>
  <c r="KS221" i="22"/>
  <c r="KR221" i="22"/>
  <c r="KQ221" i="22"/>
  <c r="KP221" i="22"/>
  <c r="KO221" i="22"/>
  <c r="KN221" i="22"/>
  <c r="KM221" i="22"/>
  <c r="KL221" i="22"/>
  <c r="KK221" i="22"/>
  <c r="KJ221" i="22"/>
  <c r="KI221" i="22"/>
  <c r="KH221" i="22"/>
  <c r="KG221" i="22"/>
  <c r="KF221" i="22"/>
  <c r="KE221" i="22"/>
  <c r="KD221" i="22"/>
  <c r="KC221" i="22"/>
  <c r="KB221" i="22"/>
  <c r="KA221" i="22"/>
  <c r="JZ221" i="22"/>
  <c r="JY221" i="22"/>
  <c r="JX221" i="22"/>
  <c r="JW221" i="22"/>
  <c r="JV221" i="22"/>
  <c r="JU221" i="22"/>
  <c r="JT221" i="22"/>
  <c r="JS221" i="22"/>
  <c r="JR221" i="22"/>
  <c r="JQ221" i="22"/>
  <c r="JP221" i="22"/>
  <c r="JO221" i="22"/>
  <c r="JN221" i="22"/>
  <c r="JM221" i="22"/>
  <c r="JL221" i="22"/>
  <c r="JK221" i="22"/>
  <c r="JJ221" i="22"/>
  <c r="JI221" i="22"/>
  <c r="JH221" i="22"/>
  <c r="JG221" i="22"/>
  <c r="JF221" i="22"/>
  <c r="JE221" i="22"/>
  <c r="JD221" i="22"/>
  <c r="JC221" i="22"/>
  <c r="JB221" i="22"/>
  <c r="JA221" i="22"/>
  <c r="IZ221" i="22"/>
  <c r="IT221" i="22"/>
  <c r="IS221" i="22"/>
  <c r="IR221" i="22"/>
  <c r="IQ221" i="22"/>
  <c r="IP221" i="22"/>
  <c r="IO221" i="22"/>
  <c r="IN221" i="22"/>
  <c r="IM221" i="22"/>
  <c r="IL221" i="22"/>
  <c r="IK221" i="22"/>
  <c r="IJ221" i="22"/>
  <c r="II221" i="22"/>
  <c r="IH221" i="22"/>
  <c r="IG221" i="22"/>
  <c r="IF221" i="22"/>
  <c r="IE221" i="22"/>
  <c r="ID221" i="22"/>
  <c r="IC221" i="22"/>
  <c r="IB221" i="22"/>
  <c r="IA221" i="22"/>
  <c r="HZ221" i="22"/>
  <c r="HY221" i="22"/>
  <c r="HX221" i="22"/>
  <c r="HW221" i="22"/>
  <c r="HV221" i="22"/>
  <c r="HU221" i="22"/>
  <c r="HT221" i="22"/>
  <c r="HS221" i="22"/>
  <c r="HR221" i="22"/>
  <c r="HQ221" i="22"/>
  <c r="HP221" i="22"/>
  <c r="HO221" i="22"/>
  <c r="HN221" i="22"/>
  <c r="HM221" i="22"/>
  <c r="HL221" i="22"/>
  <c r="HK221" i="22"/>
  <c r="HJ221" i="22"/>
  <c r="HI221" i="22"/>
  <c r="HH221" i="22"/>
  <c r="HG221" i="22"/>
  <c r="HF221" i="22"/>
  <c r="HE221" i="22"/>
  <c r="HD221" i="22"/>
  <c r="HC221" i="22"/>
  <c r="HB221" i="22"/>
  <c r="HA221" i="22"/>
  <c r="GZ221" i="22"/>
  <c r="GY221" i="22"/>
  <c r="GX221" i="22"/>
  <c r="MX220" i="22"/>
  <c r="MW220" i="22"/>
  <c r="MV220" i="22"/>
  <c r="MU220" i="22"/>
  <c r="MT220" i="22"/>
  <c r="MS220" i="22"/>
  <c r="MR220" i="22"/>
  <c r="MQ220" i="22"/>
  <c r="MP220" i="22"/>
  <c r="MO220" i="22"/>
  <c r="MN220" i="22"/>
  <c r="MM220" i="22"/>
  <c r="ML220" i="22"/>
  <c r="MK220" i="22"/>
  <c r="MJ220" i="22"/>
  <c r="MI220" i="22"/>
  <c r="MH220" i="22"/>
  <c r="MG220" i="22"/>
  <c r="MF220" i="22"/>
  <c r="ME220" i="22"/>
  <c r="MD220" i="22"/>
  <c r="MC220" i="22"/>
  <c r="MB220" i="22"/>
  <c r="MA220" i="22"/>
  <c r="LZ220" i="22"/>
  <c r="LY220" i="22"/>
  <c r="LX220" i="22"/>
  <c r="LW220" i="22"/>
  <c r="LV220" i="22"/>
  <c r="LU220" i="22"/>
  <c r="LT220" i="22"/>
  <c r="LS220" i="22"/>
  <c r="LR220" i="22"/>
  <c r="LQ220" i="22"/>
  <c r="LP220" i="22"/>
  <c r="LO220" i="22"/>
  <c r="LN220" i="22"/>
  <c r="LM220" i="22"/>
  <c r="LL220" i="22"/>
  <c r="LK220" i="22"/>
  <c r="LJ220" i="22"/>
  <c r="LI220" i="22"/>
  <c r="LH220" i="22"/>
  <c r="LG220" i="22"/>
  <c r="LF220" i="22"/>
  <c r="LE220" i="22"/>
  <c r="LD220" i="22"/>
  <c r="LC220" i="22"/>
  <c r="LB220" i="22"/>
  <c r="KV220" i="22"/>
  <c r="KU220" i="22"/>
  <c r="KT220" i="22"/>
  <c r="KS220" i="22"/>
  <c r="KR220" i="22"/>
  <c r="KQ220" i="22"/>
  <c r="KP220" i="22"/>
  <c r="KO220" i="22"/>
  <c r="KN220" i="22"/>
  <c r="KM220" i="22"/>
  <c r="KL220" i="22"/>
  <c r="KK220" i="22"/>
  <c r="KJ220" i="22"/>
  <c r="KI220" i="22"/>
  <c r="KH220" i="22"/>
  <c r="KG220" i="22"/>
  <c r="KF220" i="22"/>
  <c r="KE220" i="22"/>
  <c r="KD220" i="22"/>
  <c r="KC220" i="22"/>
  <c r="KB220" i="22"/>
  <c r="KA220" i="22"/>
  <c r="JZ220" i="22"/>
  <c r="JY220" i="22"/>
  <c r="JX220" i="22"/>
  <c r="JW220" i="22"/>
  <c r="JV220" i="22"/>
  <c r="JU220" i="22"/>
  <c r="JT220" i="22"/>
  <c r="JS220" i="22"/>
  <c r="JR220" i="22"/>
  <c r="JQ220" i="22"/>
  <c r="JP220" i="22"/>
  <c r="JO220" i="22"/>
  <c r="JN220" i="22"/>
  <c r="JM220" i="22"/>
  <c r="JL220" i="22"/>
  <c r="JK220" i="22"/>
  <c r="JJ220" i="22"/>
  <c r="JI220" i="22"/>
  <c r="JH220" i="22"/>
  <c r="JG220" i="22"/>
  <c r="JF220" i="22"/>
  <c r="JE220" i="22"/>
  <c r="JD220" i="22"/>
  <c r="JC220" i="22"/>
  <c r="JB220" i="22"/>
  <c r="JA220" i="22"/>
  <c r="IZ220" i="22"/>
  <c r="IT220" i="22"/>
  <c r="IS220" i="22"/>
  <c r="IR220" i="22"/>
  <c r="IQ220" i="22"/>
  <c r="IP220" i="22"/>
  <c r="IO220" i="22"/>
  <c r="IN220" i="22"/>
  <c r="IM220" i="22"/>
  <c r="IL220" i="22"/>
  <c r="IK220" i="22"/>
  <c r="IJ220" i="22"/>
  <c r="II220" i="22"/>
  <c r="IH220" i="22"/>
  <c r="IG220" i="22"/>
  <c r="IF220" i="22"/>
  <c r="IE220" i="22"/>
  <c r="ID220" i="22"/>
  <c r="IC220" i="22"/>
  <c r="IB220" i="22"/>
  <c r="IA220" i="22"/>
  <c r="HZ220" i="22"/>
  <c r="HY220" i="22"/>
  <c r="HX220" i="22"/>
  <c r="HW220" i="22"/>
  <c r="HV220" i="22"/>
  <c r="HU220" i="22"/>
  <c r="HT220" i="22"/>
  <c r="HS220" i="22"/>
  <c r="HR220" i="22"/>
  <c r="HQ220" i="22"/>
  <c r="HP220" i="22"/>
  <c r="HO220" i="22"/>
  <c r="HN220" i="22"/>
  <c r="HM220" i="22"/>
  <c r="HL220" i="22"/>
  <c r="HK220" i="22"/>
  <c r="HJ220" i="22"/>
  <c r="HI220" i="22"/>
  <c r="HH220" i="22"/>
  <c r="HG220" i="22"/>
  <c r="HF220" i="22"/>
  <c r="HE220" i="22"/>
  <c r="HD220" i="22"/>
  <c r="HC220" i="22"/>
  <c r="HB220" i="22"/>
  <c r="HA220" i="22"/>
  <c r="GZ220" i="22"/>
  <c r="GY220" i="22"/>
  <c r="GX220" i="22"/>
  <c r="MX141" i="22"/>
  <c r="MW141" i="22"/>
  <c r="MV141" i="22"/>
  <c r="MU141" i="22"/>
  <c r="MT141" i="22"/>
  <c r="MS141" i="22"/>
  <c r="MR141" i="22"/>
  <c r="MQ141" i="22"/>
  <c r="MP141" i="22"/>
  <c r="MO141" i="22"/>
  <c r="MN141" i="22"/>
  <c r="MM141" i="22"/>
  <c r="ML141" i="22"/>
  <c r="MK141" i="22"/>
  <c r="MJ141" i="22"/>
  <c r="MI141" i="22"/>
  <c r="MH141" i="22"/>
  <c r="MG141" i="22"/>
  <c r="MF141" i="22"/>
  <c r="ME141" i="22"/>
  <c r="MD141" i="22"/>
  <c r="MC141" i="22"/>
  <c r="MB141" i="22"/>
  <c r="MA141" i="22"/>
  <c r="LZ141" i="22"/>
  <c r="LY141" i="22"/>
  <c r="LX141" i="22"/>
  <c r="LW141" i="22"/>
  <c r="LV141" i="22"/>
  <c r="LU141" i="22"/>
  <c r="LT141" i="22"/>
  <c r="LS141" i="22"/>
  <c r="LR141" i="22"/>
  <c r="LQ141" i="22"/>
  <c r="LP141" i="22"/>
  <c r="LO141" i="22"/>
  <c r="LN141" i="22"/>
  <c r="LM141" i="22"/>
  <c r="LL141" i="22"/>
  <c r="LK141" i="22"/>
  <c r="LJ141" i="22"/>
  <c r="LI141" i="22"/>
  <c r="LH141" i="22"/>
  <c r="LG141" i="22"/>
  <c r="LF141" i="22"/>
  <c r="LE141" i="22"/>
  <c r="LD141" i="22"/>
  <c r="LC141" i="22"/>
  <c r="LB141" i="22"/>
  <c r="KV141" i="22"/>
  <c r="KU141" i="22"/>
  <c r="KT141" i="22"/>
  <c r="KS141" i="22"/>
  <c r="KR141" i="22"/>
  <c r="KQ141" i="22"/>
  <c r="KP141" i="22"/>
  <c r="KO141" i="22"/>
  <c r="KN141" i="22"/>
  <c r="KM141" i="22"/>
  <c r="KL141" i="22"/>
  <c r="KK141" i="22"/>
  <c r="KJ141" i="22"/>
  <c r="KI141" i="22"/>
  <c r="KH141" i="22"/>
  <c r="KG141" i="22"/>
  <c r="KF141" i="22"/>
  <c r="KE141" i="22"/>
  <c r="KD141" i="22"/>
  <c r="KC141" i="22"/>
  <c r="KB141" i="22"/>
  <c r="KA141" i="22"/>
  <c r="JZ141" i="22"/>
  <c r="JY141" i="22"/>
  <c r="JX141" i="22"/>
  <c r="JW141" i="22"/>
  <c r="JV141" i="22"/>
  <c r="JU141" i="22"/>
  <c r="JT141" i="22"/>
  <c r="JS141" i="22"/>
  <c r="JR141" i="22"/>
  <c r="JQ141" i="22"/>
  <c r="JP141" i="22"/>
  <c r="JO141" i="22"/>
  <c r="JN141" i="22"/>
  <c r="JM141" i="22"/>
  <c r="JL141" i="22"/>
  <c r="JK141" i="22"/>
  <c r="JJ141" i="22"/>
  <c r="JI141" i="22"/>
  <c r="JH141" i="22"/>
  <c r="JG141" i="22"/>
  <c r="JF141" i="22"/>
  <c r="JE141" i="22"/>
  <c r="JD141" i="22"/>
  <c r="JC141" i="22"/>
  <c r="JB141" i="22"/>
  <c r="JA141" i="22"/>
  <c r="IZ141" i="22"/>
  <c r="IT141" i="22"/>
  <c r="IS141" i="22"/>
  <c r="IR141" i="22"/>
  <c r="IQ141" i="22"/>
  <c r="IP141" i="22"/>
  <c r="IO141" i="22"/>
  <c r="IN141" i="22"/>
  <c r="IM141" i="22"/>
  <c r="IL141" i="22"/>
  <c r="IK141" i="22"/>
  <c r="IJ141" i="22"/>
  <c r="II141" i="22"/>
  <c r="IH141" i="22"/>
  <c r="IG141" i="22"/>
  <c r="IF141" i="22"/>
  <c r="IE141" i="22"/>
  <c r="ID141" i="22"/>
  <c r="IC141" i="22"/>
  <c r="IB141" i="22"/>
  <c r="IA141" i="22"/>
  <c r="HZ141" i="22"/>
  <c r="HY141" i="22"/>
  <c r="HX141" i="22"/>
  <c r="HW141" i="22"/>
  <c r="HV141" i="22"/>
  <c r="HU141" i="22"/>
  <c r="HT141" i="22"/>
  <c r="HS141" i="22"/>
  <c r="HR141" i="22"/>
  <c r="HQ141" i="22"/>
  <c r="HP141" i="22"/>
  <c r="HO141" i="22"/>
  <c r="HN141" i="22"/>
  <c r="HM141" i="22"/>
  <c r="HL141" i="22"/>
  <c r="HK141" i="22"/>
  <c r="HJ141" i="22"/>
  <c r="HI141" i="22"/>
  <c r="HH141" i="22"/>
  <c r="HG141" i="22"/>
  <c r="HF141" i="22"/>
  <c r="HE141" i="22"/>
  <c r="HD141" i="22"/>
  <c r="HC141" i="22"/>
  <c r="HB141" i="22"/>
  <c r="HA141" i="22"/>
  <c r="GZ141" i="22"/>
  <c r="GY141" i="22"/>
  <c r="GJ141" i="22"/>
  <c r="GI141" i="22"/>
  <c r="GH141" i="22"/>
  <c r="GG141" i="22"/>
  <c r="GF141" i="22"/>
  <c r="GE141" i="22"/>
  <c r="GD141" i="22"/>
  <c r="GC141" i="22"/>
  <c r="GB141" i="22"/>
  <c r="GA141" i="22"/>
  <c r="FZ141" i="22"/>
  <c r="FY141" i="22"/>
  <c r="FX141" i="22"/>
  <c r="FW141" i="22"/>
  <c r="FV141" i="22"/>
  <c r="FU141" i="22"/>
  <c r="FT141" i="22"/>
  <c r="FS141" i="22"/>
  <c r="FR141" i="22"/>
  <c r="FQ141" i="22"/>
  <c r="FP141" i="22"/>
  <c r="FO141" i="22"/>
  <c r="FN141" i="22"/>
  <c r="FM141" i="22"/>
  <c r="FL141" i="22"/>
  <c r="FK141" i="22"/>
  <c r="FJ141" i="22"/>
  <c r="FI141" i="22"/>
  <c r="FH141" i="22"/>
  <c r="FG141" i="22"/>
  <c r="FF141" i="22"/>
  <c r="FE141" i="22"/>
  <c r="FD141" i="22"/>
  <c r="FC141" i="22"/>
  <c r="FB141" i="22"/>
  <c r="FA141" i="22"/>
  <c r="EZ141" i="22"/>
  <c r="EY141" i="22"/>
  <c r="EX141" i="22"/>
  <c r="EW141" i="22"/>
  <c r="EV141" i="22"/>
  <c r="EU141" i="22"/>
  <c r="ET141" i="22"/>
  <c r="ES141" i="22"/>
  <c r="ER141" i="22"/>
  <c r="EQ141" i="22"/>
  <c r="EP141" i="22"/>
  <c r="EO141" i="22"/>
  <c r="EN141" i="22"/>
  <c r="EH141" i="22"/>
  <c r="EG141" i="22"/>
  <c r="EF141" i="22"/>
  <c r="EE141" i="22"/>
  <c r="ED141" i="22"/>
  <c r="EC141" i="22"/>
  <c r="EB141" i="22"/>
  <c r="EA141" i="22"/>
  <c r="DZ141" i="22"/>
  <c r="DY141" i="22"/>
  <c r="DX141" i="22"/>
  <c r="DW141" i="22"/>
  <c r="DV141" i="22"/>
  <c r="DU141" i="22"/>
  <c r="DT141" i="22"/>
  <c r="DS141" i="22"/>
  <c r="DR141" i="22"/>
  <c r="DQ141" i="22"/>
  <c r="DP141" i="22"/>
  <c r="DO141" i="22"/>
  <c r="DN141" i="22"/>
  <c r="DM141" i="22"/>
  <c r="DL141" i="22"/>
  <c r="DK141" i="22"/>
  <c r="DJ141" i="22"/>
  <c r="DI141" i="22"/>
  <c r="DH141" i="22"/>
  <c r="DG141" i="22"/>
  <c r="DF141" i="22"/>
  <c r="DE141" i="22"/>
  <c r="DD141" i="22"/>
  <c r="DC141" i="22"/>
  <c r="DB141" i="22"/>
  <c r="DA141" i="22"/>
  <c r="CZ141" i="22"/>
  <c r="CY141" i="22"/>
  <c r="CX141" i="22"/>
  <c r="CW141" i="22"/>
  <c r="CV141" i="22"/>
  <c r="CU141" i="22"/>
  <c r="CT141" i="22"/>
  <c r="CS141" i="22"/>
  <c r="CR141" i="22"/>
  <c r="CQ141" i="22"/>
  <c r="CP141" i="22"/>
  <c r="CO141" i="22"/>
  <c r="CN141" i="22"/>
  <c r="CM141" i="22"/>
  <c r="CL141" i="22"/>
  <c r="MX140" i="22"/>
  <c r="MW140" i="22"/>
  <c r="MV140" i="22"/>
  <c r="MU140" i="22"/>
  <c r="MT140" i="22"/>
  <c r="MS140" i="22"/>
  <c r="MR140" i="22"/>
  <c r="MQ140" i="22"/>
  <c r="MP140" i="22"/>
  <c r="MO140" i="22"/>
  <c r="MN140" i="22"/>
  <c r="MM140" i="22"/>
  <c r="ML140" i="22"/>
  <c r="MK140" i="22"/>
  <c r="MJ140" i="22"/>
  <c r="MI140" i="22"/>
  <c r="MH140" i="22"/>
  <c r="MG140" i="22"/>
  <c r="MF140" i="22"/>
  <c r="ME140" i="22"/>
  <c r="MD140" i="22"/>
  <c r="MC140" i="22"/>
  <c r="MB140" i="22"/>
  <c r="MA140" i="22"/>
  <c r="LZ140" i="22"/>
  <c r="LY140" i="22"/>
  <c r="LX140" i="22"/>
  <c r="LW140" i="22"/>
  <c r="LV140" i="22"/>
  <c r="LU140" i="22"/>
  <c r="LT140" i="22"/>
  <c r="LS140" i="22"/>
  <c r="LR140" i="22"/>
  <c r="LQ140" i="22"/>
  <c r="LP140" i="22"/>
  <c r="LO140" i="22"/>
  <c r="LN140" i="22"/>
  <c r="LM140" i="22"/>
  <c r="LL140" i="22"/>
  <c r="LK140" i="22"/>
  <c r="LJ140" i="22"/>
  <c r="LI140" i="22"/>
  <c r="LH140" i="22"/>
  <c r="LG140" i="22"/>
  <c r="LF140" i="22"/>
  <c r="LE140" i="22"/>
  <c r="LD140" i="22"/>
  <c r="LC140" i="22"/>
  <c r="LB140" i="22"/>
  <c r="KV140" i="22"/>
  <c r="KU140" i="22"/>
  <c r="KT140" i="22"/>
  <c r="KS140" i="22"/>
  <c r="KR140" i="22"/>
  <c r="KQ140" i="22"/>
  <c r="KP140" i="22"/>
  <c r="KO140" i="22"/>
  <c r="KN140" i="22"/>
  <c r="KM140" i="22"/>
  <c r="KL140" i="22"/>
  <c r="KK140" i="22"/>
  <c r="KJ140" i="22"/>
  <c r="KI140" i="22"/>
  <c r="KH140" i="22"/>
  <c r="KG140" i="22"/>
  <c r="KF140" i="22"/>
  <c r="KE140" i="22"/>
  <c r="KD140" i="22"/>
  <c r="KC140" i="22"/>
  <c r="KB140" i="22"/>
  <c r="KA140" i="22"/>
  <c r="JZ140" i="22"/>
  <c r="JY140" i="22"/>
  <c r="JX140" i="22"/>
  <c r="JW140" i="22"/>
  <c r="JV140" i="22"/>
  <c r="JU140" i="22"/>
  <c r="JT140" i="22"/>
  <c r="JS140" i="22"/>
  <c r="JR140" i="22"/>
  <c r="JQ140" i="22"/>
  <c r="JP140" i="22"/>
  <c r="JO140" i="22"/>
  <c r="JN140" i="22"/>
  <c r="JM140" i="22"/>
  <c r="JL140" i="22"/>
  <c r="JK140" i="22"/>
  <c r="JJ140" i="22"/>
  <c r="JI140" i="22"/>
  <c r="JH140" i="22"/>
  <c r="JG140" i="22"/>
  <c r="JF140" i="22"/>
  <c r="JE140" i="22"/>
  <c r="JD140" i="22"/>
  <c r="JC140" i="22"/>
  <c r="JB140" i="22"/>
  <c r="JA140" i="22"/>
  <c r="IZ140" i="22"/>
  <c r="IT140" i="22"/>
  <c r="IS140" i="22"/>
  <c r="IR140" i="22"/>
  <c r="IQ140" i="22"/>
  <c r="IP140" i="22"/>
  <c r="IO140" i="22"/>
  <c r="IN140" i="22"/>
  <c r="IM140" i="22"/>
  <c r="IL140" i="22"/>
  <c r="IK140" i="22"/>
  <c r="IJ140" i="22"/>
  <c r="II140" i="22"/>
  <c r="IH140" i="22"/>
  <c r="IG140" i="22"/>
  <c r="IF140" i="22"/>
  <c r="IE140" i="22"/>
  <c r="ID140" i="22"/>
  <c r="IC140" i="22"/>
  <c r="IB140" i="22"/>
  <c r="IA140" i="22"/>
  <c r="HZ140" i="22"/>
  <c r="HY140" i="22"/>
  <c r="HX140" i="22"/>
  <c r="HW140" i="22"/>
  <c r="HV140" i="22"/>
  <c r="HU140" i="22"/>
  <c r="HT140" i="22"/>
  <c r="HS140" i="22"/>
  <c r="HR140" i="22"/>
  <c r="HQ140" i="22"/>
  <c r="HP140" i="22"/>
  <c r="HO140" i="22"/>
  <c r="HN140" i="22"/>
  <c r="HM140" i="22"/>
  <c r="HL140" i="22"/>
  <c r="HK140" i="22"/>
  <c r="HJ140" i="22"/>
  <c r="HI140" i="22"/>
  <c r="HH140" i="22"/>
  <c r="HG140" i="22"/>
  <c r="HF140" i="22"/>
  <c r="HE140" i="22"/>
  <c r="HD140" i="22"/>
  <c r="HC140" i="22"/>
  <c r="HB140" i="22"/>
  <c r="HA140" i="22"/>
  <c r="GZ140" i="22"/>
  <c r="GY140" i="22"/>
  <c r="GX140" i="22"/>
  <c r="GJ140" i="22"/>
  <c r="GI140" i="22"/>
  <c r="GH140" i="22"/>
  <c r="GG140" i="22"/>
  <c r="GF140" i="22"/>
  <c r="GE140" i="22"/>
  <c r="GD140" i="22"/>
  <c r="GC140" i="22"/>
  <c r="GB140" i="22"/>
  <c r="GA140" i="22"/>
  <c r="FZ140" i="22"/>
  <c r="FY140" i="22"/>
  <c r="FX140" i="22"/>
  <c r="FW140" i="22"/>
  <c r="FV140" i="22"/>
  <c r="FU140" i="22"/>
  <c r="FT140" i="22"/>
  <c r="FS140" i="22"/>
  <c r="FR140" i="22"/>
  <c r="FQ140" i="22"/>
  <c r="FP140" i="22"/>
  <c r="FO140" i="22"/>
  <c r="FN140" i="22"/>
  <c r="FM140" i="22"/>
  <c r="FL140" i="22"/>
  <c r="FK140" i="22"/>
  <c r="FJ140" i="22"/>
  <c r="FI140" i="22"/>
  <c r="FH140" i="22"/>
  <c r="FG140" i="22"/>
  <c r="FF140" i="22"/>
  <c r="FE140" i="22"/>
  <c r="FD140" i="22"/>
  <c r="FC140" i="22"/>
  <c r="FB140" i="22"/>
  <c r="FA140" i="22"/>
  <c r="EZ140" i="22"/>
  <c r="EY140" i="22"/>
  <c r="EX140" i="22"/>
  <c r="EW140" i="22"/>
  <c r="EV140" i="22"/>
  <c r="EU140" i="22"/>
  <c r="ET140" i="22"/>
  <c r="ES140" i="22"/>
  <c r="ER140" i="22"/>
  <c r="EQ140" i="22"/>
  <c r="EP140" i="22"/>
  <c r="EO140" i="22"/>
  <c r="EN140" i="22"/>
  <c r="EH140" i="22"/>
  <c r="EG140" i="22"/>
  <c r="EF140" i="22"/>
  <c r="EE140" i="22"/>
  <c r="ED140" i="22"/>
  <c r="EC140" i="22"/>
  <c r="EB140" i="22"/>
  <c r="EA140" i="22"/>
  <c r="DZ140" i="22"/>
  <c r="DY140" i="22"/>
  <c r="DX140" i="22"/>
  <c r="DW140" i="22"/>
  <c r="DV140" i="22"/>
  <c r="DU140" i="22"/>
  <c r="DT140" i="22"/>
  <c r="DS140" i="22"/>
  <c r="DR140" i="22"/>
  <c r="DQ140" i="22"/>
  <c r="DP140" i="22"/>
  <c r="DO140" i="22"/>
  <c r="DN140" i="22"/>
  <c r="DM140" i="22"/>
  <c r="DL140" i="22"/>
  <c r="DK140" i="22"/>
  <c r="DJ140" i="22"/>
  <c r="DI140" i="22"/>
  <c r="DH140" i="22"/>
  <c r="DG140" i="22"/>
  <c r="DF140" i="22"/>
  <c r="DE140" i="22"/>
  <c r="DD140" i="22"/>
  <c r="DC140" i="22"/>
  <c r="DB140" i="22"/>
  <c r="DA140" i="22"/>
  <c r="CZ140" i="22"/>
  <c r="CY140" i="22"/>
  <c r="CX140" i="22"/>
  <c r="CW140" i="22"/>
  <c r="CV140" i="22"/>
  <c r="CU140" i="22"/>
  <c r="CT140" i="22"/>
  <c r="CS140" i="22"/>
  <c r="CR140" i="22"/>
  <c r="CQ140" i="22"/>
  <c r="CP140" i="22"/>
  <c r="CO140" i="22"/>
  <c r="CN140" i="22"/>
  <c r="CM140" i="22"/>
  <c r="CL140" i="22"/>
  <c r="MX139" i="22"/>
  <c r="MW139" i="22"/>
  <c r="MV139" i="22"/>
  <c r="MU139" i="22"/>
  <c r="MT139" i="22"/>
  <c r="MS139" i="22"/>
  <c r="MR139" i="22"/>
  <c r="MQ139" i="22"/>
  <c r="MP139" i="22"/>
  <c r="MO139" i="22"/>
  <c r="MN139" i="22"/>
  <c r="MM139" i="22"/>
  <c r="ML139" i="22"/>
  <c r="MK139" i="22"/>
  <c r="MJ139" i="22"/>
  <c r="MI139" i="22"/>
  <c r="MH139" i="22"/>
  <c r="MG139" i="22"/>
  <c r="MF139" i="22"/>
  <c r="ME139" i="22"/>
  <c r="MD139" i="22"/>
  <c r="MC139" i="22"/>
  <c r="MB139" i="22"/>
  <c r="MA139" i="22"/>
  <c r="LZ139" i="22"/>
  <c r="LY139" i="22"/>
  <c r="LX139" i="22"/>
  <c r="LW139" i="22"/>
  <c r="LV139" i="22"/>
  <c r="LU139" i="22"/>
  <c r="LT139" i="22"/>
  <c r="LS139" i="22"/>
  <c r="LR139" i="22"/>
  <c r="LQ139" i="22"/>
  <c r="LP139" i="22"/>
  <c r="LO139" i="22"/>
  <c r="LN139" i="22"/>
  <c r="LM139" i="22"/>
  <c r="LL139" i="22"/>
  <c r="LK139" i="22"/>
  <c r="LJ139" i="22"/>
  <c r="LI139" i="22"/>
  <c r="LH139" i="22"/>
  <c r="LG139" i="22"/>
  <c r="LF139" i="22"/>
  <c r="LE139" i="22"/>
  <c r="LD139" i="22"/>
  <c r="LC139" i="22"/>
  <c r="LB139" i="22"/>
  <c r="KV139" i="22"/>
  <c r="KU139" i="22"/>
  <c r="KT139" i="22"/>
  <c r="KS139" i="22"/>
  <c r="KR139" i="22"/>
  <c r="KQ139" i="22"/>
  <c r="KP139" i="22"/>
  <c r="KO139" i="22"/>
  <c r="KN139" i="22"/>
  <c r="KM139" i="22"/>
  <c r="KL139" i="22"/>
  <c r="KK139" i="22"/>
  <c r="KJ139" i="22"/>
  <c r="KI139" i="22"/>
  <c r="KH139" i="22"/>
  <c r="KG139" i="22"/>
  <c r="KF139" i="22"/>
  <c r="KE139" i="22"/>
  <c r="KD139" i="22"/>
  <c r="KC139" i="22"/>
  <c r="KB139" i="22"/>
  <c r="KA139" i="22"/>
  <c r="JZ139" i="22"/>
  <c r="JY139" i="22"/>
  <c r="JX139" i="22"/>
  <c r="JW139" i="22"/>
  <c r="JV139" i="22"/>
  <c r="JU139" i="22"/>
  <c r="JT139" i="22"/>
  <c r="JS139" i="22"/>
  <c r="JR139" i="22"/>
  <c r="JQ139" i="22"/>
  <c r="JP139" i="22"/>
  <c r="JO139" i="22"/>
  <c r="JN139" i="22"/>
  <c r="JM139" i="22"/>
  <c r="JL139" i="22"/>
  <c r="JK139" i="22"/>
  <c r="JJ139" i="22"/>
  <c r="JI139" i="22"/>
  <c r="JH139" i="22"/>
  <c r="JG139" i="22"/>
  <c r="JF139" i="22"/>
  <c r="JE139" i="22"/>
  <c r="JD139" i="22"/>
  <c r="JC139" i="22"/>
  <c r="JB139" i="22"/>
  <c r="JA139" i="22"/>
  <c r="IZ139" i="22"/>
  <c r="IT139" i="22"/>
  <c r="IS139" i="22"/>
  <c r="IR139" i="22"/>
  <c r="IQ139" i="22"/>
  <c r="IP139" i="22"/>
  <c r="IO139" i="22"/>
  <c r="IN139" i="22"/>
  <c r="IM139" i="22"/>
  <c r="IL139" i="22"/>
  <c r="IK139" i="22"/>
  <c r="IJ139" i="22"/>
  <c r="II139" i="22"/>
  <c r="IH139" i="22"/>
  <c r="IG139" i="22"/>
  <c r="IF139" i="22"/>
  <c r="IE139" i="22"/>
  <c r="ID139" i="22"/>
  <c r="IC139" i="22"/>
  <c r="IB139" i="22"/>
  <c r="IA139" i="22"/>
  <c r="HZ139" i="22"/>
  <c r="HY139" i="22"/>
  <c r="HX139" i="22"/>
  <c r="HW139" i="22"/>
  <c r="HV139" i="22"/>
  <c r="HU139" i="22"/>
  <c r="HT139" i="22"/>
  <c r="HS139" i="22"/>
  <c r="HR139" i="22"/>
  <c r="HQ139" i="22"/>
  <c r="HP139" i="22"/>
  <c r="HO139" i="22"/>
  <c r="HN139" i="22"/>
  <c r="HM139" i="22"/>
  <c r="HL139" i="22"/>
  <c r="HK139" i="22"/>
  <c r="HJ139" i="22"/>
  <c r="HI139" i="22"/>
  <c r="HH139" i="22"/>
  <c r="HG139" i="22"/>
  <c r="HF139" i="22"/>
  <c r="HE139" i="22"/>
  <c r="HD139" i="22"/>
  <c r="HC139" i="22"/>
  <c r="HB139" i="22"/>
  <c r="HA139" i="22"/>
  <c r="GZ139" i="22"/>
  <c r="GY139" i="22"/>
  <c r="GX139" i="22"/>
  <c r="GJ139" i="22"/>
  <c r="GI139" i="22"/>
  <c r="GH139" i="22"/>
  <c r="GG139" i="22"/>
  <c r="GF139" i="22"/>
  <c r="GE139" i="22"/>
  <c r="GD139" i="22"/>
  <c r="GC139" i="22"/>
  <c r="GB139" i="22"/>
  <c r="GA139" i="22"/>
  <c r="FZ139" i="22"/>
  <c r="FY139" i="22"/>
  <c r="FX139" i="22"/>
  <c r="FW139" i="22"/>
  <c r="FV139" i="22"/>
  <c r="FU139" i="22"/>
  <c r="FT139" i="22"/>
  <c r="FS139" i="22"/>
  <c r="FR139" i="22"/>
  <c r="FQ139" i="22"/>
  <c r="FP139" i="22"/>
  <c r="FO139" i="22"/>
  <c r="FN139" i="22"/>
  <c r="FM139" i="22"/>
  <c r="FL139" i="22"/>
  <c r="FK139" i="22"/>
  <c r="FJ139" i="22"/>
  <c r="FI139" i="22"/>
  <c r="FH139" i="22"/>
  <c r="FG139" i="22"/>
  <c r="FF139" i="22"/>
  <c r="FE139" i="22"/>
  <c r="FD139" i="22"/>
  <c r="FC139" i="22"/>
  <c r="FB139" i="22"/>
  <c r="FA139" i="22"/>
  <c r="EZ139" i="22"/>
  <c r="EY139" i="22"/>
  <c r="EX139" i="22"/>
  <c r="EW139" i="22"/>
  <c r="EV139" i="22"/>
  <c r="EU139" i="22"/>
  <c r="ET139" i="22"/>
  <c r="ES139" i="22"/>
  <c r="ER139" i="22"/>
  <c r="EQ139" i="22"/>
  <c r="EP139" i="22"/>
  <c r="EO139" i="22"/>
  <c r="EN139" i="22"/>
  <c r="EH139" i="22"/>
  <c r="EG139" i="22"/>
  <c r="EF139" i="22"/>
  <c r="EE139" i="22"/>
  <c r="ED139" i="22"/>
  <c r="EC139" i="22"/>
  <c r="EB139" i="22"/>
  <c r="EA139" i="22"/>
  <c r="DZ139" i="22"/>
  <c r="DY139" i="22"/>
  <c r="DX139" i="22"/>
  <c r="DW139" i="22"/>
  <c r="DV139" i="22"/>
  <c r="DU139" i="22"/>
  <c r="DT139" i="22"/>
  <c r="DS139" i="22"/>
  <c r="DR139" i="22"/>
  <c r="DQ139" i="22"/>
  <c r="DP139" i="22"/>
  <c r="DO139" i="22"/>
  <c r="DN139" i="22"/>
  <c r="DM139" i="22"/>
  <c r="DL139" i="22"/>
  <c r="DK139" i="22"/>
  <c r="DJ139" i="22"/>
  <c r="DI139" i="22"/>
  <c r="DH139" i="22"/>
  <c r="DG139" i="22"/>
  <c r="DF139" i="22"/>
  <c r="DE139" i="22"/>
  <c r="DD139" i="22"/>
  <c r="DC139" i="22"/>
  <c r="DB139" i="22"/>
  <c r="DA139" i="22"/>
  <c r="CZ139" i="22"/>
  <c r="CY139" i="22"/>
  <c r="CX139" i="22"/>
  <c r="CW139" i="22"/>
  <c r="CV139" i="22"/>
  <c r="CU139" i="22"/>
  <c r="CT139" i="22"/>
  <c r="CS139" i="22"/>
  <c r="CR139" i="22"/>
  <c r="CQ139" i="22"/>
  <c r="CP139" i="22"/>
  <c r="CO139" i="22"/>
  <c r="CN139" i="22"/>
  <c r="CM139" i="22"/>
  <c r="CL139" i="22"/>
  <c r="MX138" i="22"/>
  <c r="MW138" i="22"/>
  <c r="MV138" i="22"/>
  <c r="MU138" i="22"/>
  <c r="MT138" i="22"/>
  <c r="MS138" i="22"/>
  <c r="MR138" i="22"/>
  <c r="MQ138" i="22"/>
  <c r="MP138" i="22"/>
  <c r="MO138" i="22"/>
  <c r="MN138" i="22"/>
  <c r="MM138" i="22"/>
  <c r="ML138" i="22"/>
  <c r="MK138" i="22"/>
  <c r="MJ138" i="22"/>
  <c r="MI138" i="22"/>
  <c r="MH138" i="22"/>
  <c r="MG138" i="22"/>
  <c r="MF138" i="22"/>
  <c r="ME138" i="22"/>
  <c r="MD138" i="22"/>
  <c r="MC138" i="22"/>
  <c r="MB138" i="22"/>
  <c r="MA138" i="22"/>
  <c r="LZ138" i="22"/>
  <c r="LY138" i="22"/>
  <c r="LX138" i="22"/>
  <c r="LW138" i="22"/>
  <c r="LV138" i="22"/>
  <c r="LU138" i="22"/>
  <c r="LT138" i="22"/>
  <c r="LS138" i="22"/>
  <c r="LR138" i="22"/>
  <c r="LQ138" i="22"/>
  <c r="LP138" i="22"/>
  <c r="LO138" i="22"/>
  <c r="LN138" i="22"/>
  <c r="LM138" i="22"/>
  <c r="LL138" i="22"/>
  <c r="LK138" i="22"/>
  <c r="LJ138" i="22"/>
  <c r="LI138" i="22"/>
  <c r="LH138" i="22"/>
  <c r="LG138" i="22"/>
  <c r="LF138" i="22"/>
  <c r="LE138" i="22"/>
  <c r="LD138" i="22"/>
  <c r="LC138" i="22"/>
  <c r="LB138" i="22"/>
  <c r="KV138" i="22"/>
  <c r="KU138" i="22"/>
  <c r="KT138" i="22"/>
  <c r="KS138" i="22"/>
  <c r="KR138" i="22"/>
  <c r="KQ138" i="22"/>
  <c r="KP138" i="22"/>
  <c r="KO138" i="22"/>
  <c r="KN138" i="22"/>
  <c r="KM138" i="22"/>
  <c r="KL138" i="22"/>
  <c r="KK138" i="22"/>
  <c r="KJ138" i="22"/>
  <c r="KI138" i="22"/>
  <c r="KH138" i="22"/>
  <c r="KG138" i="22"/>
  <c r="KF138" i="22"/>
  <c r="KE138" i="22"/>
  <c r="KD138" i="22"/>
  <c r="KC138" i="22"/>
  <c r="KB138" i="22"/>
  <c r="KA138" i="22"/>
  <c r="JZ138" i="22"/>
  <c r="JY138" i="22"/>
  <c r="JX138" i="22"/>
  <c r="JW138" i="22"/>
  <c r="JV138" i="22"/>
  <c r="JU138" i="22"/>
  <c r="JT138" i="22"/>
  <c r="JS138" i="22"/>
  <c r="JR138" i="22"/>
  <c r="JQ138" i="22"/>
  <c r="JP138" i="22"/>
  <c r="JO138" i="22"/>
  <c r="JN138" i="22"/>
  <c r="JM138" i="22"/>
  <c r="JL138" i="22"/>
  <c r="JK138" i="22"/>
  <c r="JJ138" i="22"/>
  <c r="JI138" i="22"/>
  <c r="JH138" i="22"/>
  <c r="JG138" i="22"/>
  <c r="JF138" i="22"/>
  <c r="JE138" i="22"/>
  <c r="JD138" i="22"/>
  <c r="JC138" i="22"/>
  <c r="JB138" i="22"/>
  <c r="JA138" i="22"/>
  <c r="IZ138" i="22"/>
  <c r="IT138" i="22"/>
  <c r="IS138" i="22"/>
  <c r="IR138" i="22"/>
  <c r="IQ138" i="22"/>
  <c r="IP138" i="22"/>
  <c r="IO138" i="22"/>
  <c r="IN138" i="22"/>
  <c r="IM138" i="22"/>
  <c r="IL138" i="22"/>
  <c r="IK138" i="22"/>
  <c r="IJ138" i="22"/>
  <c r="II138" i="22"/>
  <c r="IH138" i="22"/>
  <c r="IG138" i="22"/>
  <c r="IF138" i="22"/>
  <c r="IE138" i="22"/>
  <c r="ID138" i="22"/>
  <c r="IC138" i="22"/>
  <c r="IB138" i="22"/>
  <c r="IA138" i="22"/>
  <c r="HZ138" i="22"/>
  <c r="HY138" i="22"/>
  <c r="HX138" i="22"/>
  <c r="HW138" i="22"/>
  <c r="HV138" i="22"/>
  <c r="HU138" i="22"/>
  <c r="HT138" i="22"/>
  <c r="HS138" i="22"/>
  <c r="HR138" i="22"/>
  <c r="HQ138" i="22"/>
  <c r="HP138" i="22"/>
  <c r="HO138" i="22"/>
  <c r="HN138" i="22"/>
  <c r="HM138" i="22"/>
  <c r="HL138" i="22"/>
  <c r="HK138" i="22"/>
  <c r="HJ138" i="22"/>
  <c r="HI138" i="22"/>
  <c r="HH138" i="22"/>
  <c r="HG138" i="22"/>
  <c r="HF138" i="22"/>
  <c r="HE138" i="22"/>
  <c r="HD138" i="22"/>
  <c r="HC138" i="22"/>
  <c r="HB138" i="22"/>
  <c r="HA138" i="22"/>
  <c r="GZ138" i="22"/>
  <c r="GY138" i="22"/>
  <c r="GX138" i="22"/>
  <c r="GJ138" i="22"/>
  <c r="GI138" i="22"/>
  <c r="GH138" i="22"/>
  <c r="GG138" i="22"/>
  <c r="GF138" i="22"/>
  <c r="GE138" i="22"/>
  <c r="GD138" i="22"/>
  <c r="GC138" i="22"/>
  <c r="GB138" i="22"/>
  <c r="GA138" i="22"/>
  <c r="FZ138" i="22"/>
  <c r="FY138" i="22"/>
  <c r="FX138" i="22"/>
  <c r="FW138" i="22"/>
  <c r="FV138" i="22"/>
  <c r="FU138" i="22"/>
  <c r="FT138" i="22"/>
  <c r="FS138" i="22"/>
  <c r="FR138" i="22"/>
  <c r="FQ138" i="22"/>
  <c r="FP138" i="22"/>
  <c r="FO138" i="22"/>
  <c r="FN138" i="22"/>
  <c r="FM138" i="22"/>
  <c r="FL138" i="22"/>
  <c r="FK138" i="22"/>
  <c r="FJ138" i="22"/>
  <c r="FI138" i="22"/>
  <c r="FH138" i="22"/>
  <c r="FG138" i="22"/>
  <c r="FF138" i="22"/>
  <c r="FE138" i="22"/>
  <c r="FD138" i="22"/>
  <c r="FC138" i="22"/>
  <c r="FB138" i="22"/>
  <c r="FA138" i="22"/>
  <c r="EZ138" i="22"/>
  <c r="EY138" i="22"/>
  <c r="EX138" i="22"/>
  <c r="EW138" i="22"/>
  <c r="EV138" i="22"/>
  <c r="EU138" i="22"/>
  <c r="ET138" i="22"/>
  <c r="ES138" i="22"/>
  <c r="ER138" i="22"/>
  <c r="EQ138" i="22"/>
  <c r="EP138" i="22"/>
  <c r="EO138" i="22"/>
  <c r="EN138" i="22"/>
  <c r="EH138" i="22"/>
  <c r="EG138" i="22"/>
  <c r="EF138" i="22"/>
  <c r="EE138" i="22"/>
  <c r="ED138" i="22"/>
  <c r="EC138" i="22"/>
  <c r="EB138" i="22"/>
  <c r="EA138" i="22"/>
  <c r="DZ138" i="22"/>
  <c r="DY138" i="22"/>
  <c r="DX138" i="22"/>
  <c r="DW138" i="22"/>
  <c r="DV138" i="22"/>
  <c r="DU138" i="22"/>
  <c r="DT138" i="22"/>
  <c r="DS138" i="22"/>
  <c r="DR138" i="22"/>
  <c r="DQ138" i="22"/>
  <c r="DP138" i="22"/>
  <c r="DO138" i="22"/>
  <c r="DN138" i="22"/>
  <c r="DM138" i="22"/>
  <c r="DL138" i="22"/>
  <c r="DK138" i="22"/>
  <c r="DJ138" i="22"/>
  <c r="DI138" i="22"/>
  <c r="DH138" i="22"/>
  <c r="DG138" i="22"/>
  <c r="DF138" i="22"/>
  <c r="DE138" i="22"/>
  <c r="DD138" i="22"/>
  <c r="DC138" i="22"/>
  <c r="DB138" i="22"/>
  <c r="DA138" i="22"/>
  <c r="CZ138" i="22"/>
  <c r="CY138" i="22"/>
  <c r="CX138" i="22"/>
  <c r="CW138" i="22"/>
  <c r="CV138" i="22"/>
  <c r="CU138" i="22"/>
  <c r="CT138" i="22"/>
  <c r="CS138" i="22"/>
  <c r="CR138" i="22"/>
  <c r="CQ138" i="22"/>
  <c r="CP138" i="22"/>
  <c r="CO138" i="22"/>
  <c r="CN138" i="22"/>
  <c r="CM138" i="22"/>
  <c r="CL138" i="22"/>
  <c r="MX137" i="22"/>
  <c r="MW137" i="22"/>
  <c r="MV137" i="22"/>
  <c r="MU137" i="22"/>
  <c r="MT137" i="22"/>
  <c r="MS137" i="22"/>
  <c r="MR137" i="22"/>
  <c r="MQ137" i="22"/>
  <c r="MP137" i="22"/>
  <c r="MO137" i="22"/>
  <c r="MN137" i="22"/>
  <c r="MM137" i="22"/>
  <c r="ML137" i="22"/>
  <c r="MK137" i="22"/>
  <c r="MJ137" i="22"/>
  <c r="MI137" i="22"/>
  <c r="MH137" i="22"/>
  <c r="MG137" i="22"/>
  <c r="MF137" i="22"/>
  <c r="ME137" i="22"/>
  <c r="MD137" i="22"/>
  <c r="MC137" i="22"/>
  <c r="MB137" i="22"/>
  <c r="MA137" i="22"/>
  <c r="LZ137" i="22"/>
  <c r="LY137" i="22"/>
  <c r="LX137" i="22"/>
  <c r="LW137" i="22"/>
  <c r="LV137" i="22"/>
  <c r="LU137" i="22"/>
  <c r="LT137" i="22"/>
  <c r="LS137" i="22"/>
  <c r="LR137" i="22"/>
  <c r="LQ137" i="22"/>
  <c r="LP137" i="22"/>
  <c r="LO137" i="22"/>
  <c r="LN137" i="22"/>
  <c r="LM137" i="22"/>
  <c r="LL137" i="22"/>
  <c r="LK137" i="22"/>
  <c r="LJ137" i="22"/>
  <c r="LI137" i="22"/>
  <c r="LH137" i="22"/>
  <c r="LG137" i="22"/>
  <c r="LF137" i="22"/>
  <c r="LE137" i="22"/>
  <c r="LD137" i="22"/>
  <c r="LC137" i="22"/>
  <c r="LB137" i="22"/>
  <c r="KV137" i="22"/>
  <c r="KU137" i="22"/>
  <c r="KT137" i="22"/>
  <c r="KS137" i="22"/>
  <c r="KR137" i="22"/>
  <c r="KQ137" i="22"/>
  <c r="KP137" i="22"/>
  <c r="KO137" i="22"/>
  <c r="KN137" i="22"/>
  <c r="KM137" i="22"/>
  <c r="KL137" i="22"/>
  <c r="KK137" i="22"/>
  <c r="KJ137" i="22"/>
  <c r="KI137" i="22"/>
  <c r="KH137" i="22"/>
  <c r="KG137" i="22"/>
  <c r="KF137" i="22"/>
  <c r="KE137" i="22"/>
  <c r="KD137" i="22"/>
  <c r="KC137" i="22"/>
  <c r="KB137" i="22"/>
  <c r="KA137" i="22"/>
  <c r="JZ137" i="22"/>
  <c r="JY137" i="22"/>
  <c r="JX137" i="22"/>
  <c r="JW137" i="22"/>
  <c r="JV137" i="22"/>
  <c r="JU137" i="22"/>
  <c r="JT137" i="22"/>
  <c r="JS137" i="22"/>
  <c r="JR137" i="22"/>
  <c r="JQ137" i="22"/>
  <c r="JP137" i="22"/>
  <c r="JO137" i="22"/>
  <c r="JN137" i="22"/>
  <c r="JM137" i="22"/>
  <c r="JL137" i="22"/>
  <c r="JK137" i="22"/>
  <c r="JJ137" i="22"/>
  <c r="JI137" i="22"/>
  <c r="JH137" i="22"/>
  <c r="JG137" i="22"/>
  <c r="JF137" i="22"/>
  <c r="JE137" i="22"/>
  <c r="JD137" i="22"/>
  <c r="JC137" i="22"/>
  <c r="JB137" i="22"/>
  <c r="JA137" i="22"/>
  <c r="IZ137" i="22"/>
  <c r="IT137" i="22"/>
  <c r="IS137" i="22"/>
  <c r="IR137" i="22"/>
  <c r="IQ137" i="22"/>
  <c r="IP137" i="22"/>
  <c r="IO137" i="22"/>
  <c r="IN137" i="22"/>
  <c r="IM137" i="22"/>
  <c r="IL137" i="22"/>
  <c r="IK137" i="22"/>
  <c r="IJ137" i="22"/>
  <c r="II137" i="22"/>
  <c r="IH137" i="22"/>
  <c r="IG137" i="22"/>
  <c r="IF137" i="22"/>
  <c r="IE137" i="22"/>
  <c r="ID137" i="22"/>
  <c r="IC137" i="22"/>
  <c r="IB137" i="22"/>
  <c r="IA137" i="22"/>
  <c r="HZ137" i="22"/>
  <c r="HY137" i="22"/>
  <c r="HX137" i="22"/>
  <c r="HW137" i="22"/>
  <c r="HV137" i="22"/>
  <c r="HU137" i="22"/>
  <c r="HT137" i="22"/>
  <c r="HS137" i="22"/>
  <c r="HR137" i="22"/>
  <c r="HQ137" i="22"/>
  <c r="HP137" i="22"/>
  <c r="HO137" i="22"/>
  <c r="HN137" i="22"/>
  <c r="HM137" i="22"/>
  <c r="HL137" i="22"/>
  <c r="HK137" i="22"/>
  <c r="HJ137" i="22"/>
  <c r="HI137" i="22"/>
  <c r="HH137" i="22"/>
  <c r="HG137" i="22"/>
  <c r="HF137" i="22"/>
  <c r="HE137" i="22"/>
  <c r="HD137" i="22"/>
  <c r="HC137" i="22"/>
  <c r="HB137" i="22"/>
  <c r="HA137" i="22"/>
  <c r="GZ137" i="22"/>
  <c r="GY137" i="22"/>
  <c r="GX137" i="22"/>
  <c r="GJ137" i="22"/>
  <c r="GI137" i="22"/>
  <c r="GH137" i="22"/>
  <c r="GG137" i="22"/>
  <c r="GF137" i="22"/>
  <c r="GE137" i="22"/>
  <c r="GD137" i="22"/>
  <c r="GC137" i="22"/>
  <c r="GB137" i="22"/>
  <c r="GA137" i="22"/>
  <c r="FZ137" i="22"/>
  <c r="FY137" i="22"/>
  <c r="FX137" i="22"/>
  <c r="FW137" i="22"/>
  <c r="FV137" i="22"/>
  <c r="FU137" i="22"/>
  <c r="FT137" i="22"/>
  <c r="FS137" i="22"/>
  <c r="FR137" i="22"/>
  <c r="FQ137" i="22"/>
  <c r="FP137" i="22"/>
  <c r="FO137" i="22"/>
  <c r="FN137" i="22"/>
  <c r="FM137" i="22"/>
  <c r="FL137" i="22"/>
  <c r="FK137" i="22"/>
  <c r="FJ137" i="22"/>
  <c r="FI137" i="22"/>
  <c r="FH137" i="22"/>
  <c r="FG137" i="22"/>
  <c r="FF137" i="22"/>
  <c r="FE137" i="22"/>
  <c r="FD137" i="22"/>
  <c r="FC137" i="22"/>
  <c r="FB137" i="22"/>
  <c r="FA137" i="22"/>
  <c r="EZ137" i="22"/>
  <c r="EY137" i="22"/>
  <c r="EX137" i="22"/>
  <c r="EW137" i="22"/>
  <c r="EV137" i="22"/>
  <c r="EU137" i="22"/>
  <c r="ET137" i="22"/>
  <c r="ES137" i="22"/>
  <c r="ER137" i="22"/>
  <c r="EQ137" i="22"/>
  <c r="EP137" i="22"/>
  <c r="EO137" i="22"/>
  <c r="EN137" i="22"/>
  <c r="EH137" i="22"/>
  <c r="EG137" i="22"/>
  <c r="EF137" i="22"/>
  <c r="EE137" i="22"/>
  <c r="ED137" i="22"/>
  <c r="EC137" i="22"/>
  <c r="EB137" i="22"/>
  <c r="EA137" i="22"/>
  <c r="DZ137" i="22"/>
  <c r="DY137" i="22"/>
  <c r="DX137" i="22"/>
  <c r="DW137" i="22"/>
  <c r="DV137" i="22"/>
  <c r="DU137" i="22"/>
  <c r="DT137" i="22"/>
  <c r="DS137" i="22"/>
  <c r="DR137" i="22"/>
  <c r="DQ137" i="22"/>
  <c r="DP137" i="22"/>
  <c r="DO137" i="22"/>
  <c r="DN137" i="22"/>
  <c r="DM137" i="22"/>
  <c r="DL137" i="22"/>
  <c r="DK137" i="22"/>
  <c r="DJ137" i="22"/>
  <c r="DI137" i="22"/>
  <c r="DH137" i="22"/>
  <c r="DG137" i="22"/>
  <c r="DF137" i="22"/>
  <c r="DE137" i="22"/>
  <c r="DD137" i="22"/>
  <c r="DC137" i="22"/>
  <c r="DB137" i="22"/>
  <c r="DA137" i="22"/>
  <c r="CZ137" i="22"/>
  <c r="CY137" i="22"/>
  <c r="CX137" i="22"/>
  <c r="CW137" i="22"/>
  <c r="CV137" i="22"/>
  <c r="CU137" i="22"/>
  <c r="CT137" i="22"/>
  <c r="CS137" i="22"/>
  <c r="CR137" i="22"/>
  <c r="CQ137" i="22"/>
  <c r="CP137" i="22"/>
  <c r="CO137" i="22"/>
  <c r="CN137" i="22"/>
  <c r="CM137" i="22"/>
  <c r="CL137" i="22"/>
  <c r="MX136" i="22"/>
  <c r="MW136" i="22"/>
  <c r="MV136" i="22"/>
  <c r="MU136" i="22"/>
  <c r="MT136" i="22"/>
  <c r="MS136" i="22"/>
  <c r="MR136" i="22"/>
  <c r="MQ136" i="22"/>
  <c r="MP136" i="22"/>
  <c r="MO136" i="22"/>
  <c r="MN136" i="22"/>
  <c r="MM136" i="22"/>
  <c r="ML136" i="22"/>
  <c r="MK136" i="22"/>
  <c r="MJ136" i="22"/>
  <c r="MI136" i="22"/>
  <c r="MH136" i="22"/>
  <c r="MG136" i="22"/>
  <c r="MF136" i="22"/>
  <c r="ME136" i="22"/>
  <c r="MD136" i="22"/>
  <c r="MC136" i="22"/>
  <c r="MB136" i="22"/>
  <c r="MA136" i="22"/>
  <c r="LZ136" i="22"/>
  <c r="LY136" i="22"/>
  <c r="LX136" i="22"/>
  <c r="LW136" i="22"/>
  <c r="LV136" i="22"/>
  <c r="LU136" i="22"/>
  <c r="LT136" i="22"/>
  <c r="LS136" i="22"/>
  <c r="LR136" i="22"/>
  <c r="LQ136" i="22"/>
  <c r="LP136" i="22"/>
  <c r="LO136" i="22"/>
  <c r="LN136" i="22"/>
  <c r="LM136" i="22"/>
  <c r="LL136" i="22"/>
  <c r="LK136" i="22"/>
  <c r="LJ136" i="22"/>
  <c r="LI136" i="22"/>
  <c r="LH136" i="22"/>
  <c r="LG136" i="22"/>
  <c r="LF136" i="22"/>
  <c r="LE136" i="22"/>
  <c r="LD136" i="22"/>
  <c r="LC136" i="22"/>
  <c r="LB136" i="22"/>
  <c r="KV136" i="22"/>
  <c r="KU136" i="22"/>
  <c r="KT136" i="22"/>
  <c r="KS136" i="22"/>
  <c r="KR136" i="22"/>
  <c r="KQ136" i="22"/>
  <c r="KP136" i="22"/>
  <c r="KO136" i="22"/>
  <c r="KN136" i="22"/>
  <c r="KM136" i="22"/>
  <c r="KL136" i="22"/>
  <c r="KK136" i="22"/>
  <c r="KJ136" i="22"/>
  <c r="KI136" i="22"/>
  <c r="KH136" i="22"/>
  <c r="KG136" i="22"/>
  <c r="KF136" i="22"/>
  <c r="KE136" i="22"/>
  <c r="KD136" i="22"/>
  <c r="KC136" i="22"/>
  <c r="KB136" i="22"/>
  <c r="KA136" i="22"/>
  <c r="JZ136" i="22"/>
  <c r="JY136" i="22"/>
  <c r="JX136" i="22"/>
  <c r="JW136" i="22"/>
  <c r="JV136" i="22"/>
  <c r="JU136" i="22"/>
  <c r="JT136" i="22"/>
  <c r="JS136" i="22"/>
  <c r="JR136" i="22"/>
  <c r="JQ136" i="22"/>
  <c r="JP136" i="22"/>
  <c r="JO136" i="22"/>
  <c r="JN136" i="22"/>
  <c r="JM136" i="22"/>
  <c r="JL136" i="22"/>
  <c r="JK136" i="22"/>
  <c r="JJ136" i="22"/>
  <c r="JI136" i="22"/>
  <c r="JH136" i="22"/>
  <c r="JG136" i="22"/>
  <c r="JF136" i="22"/>
  <c r="JE136" i="22"/>
  <c r="JD136" i="22"/>
  <c r="JC136" i="22"/>
  <c r="JB136" i="22"/>
  <c r="JA136" i="22"/>
  <c r="IZ136" i="22"/>
  <c r="IT136" i="22"/>
  <c r="IS136" i="22"/>
  <c r="IR136" i="22"/>
  <c r="IQ136" i="22"/>
  <c r="IP136" i="22"/>
  <c r="IO136" i="22"/>
  <c r="IN136" i="22"/>
  <c r="IM136" i="22"/>
  <c r="IL136" i="22"/>
  <c r="IK136" i="22"/>
  <c r="IJ136" i="22"/>
  <c r="II136" i="22"/>
  <c r="IH136" i="22"/>
  <c r="IG136" i="22"/>
  <c r="IF136" i="22"/>
  <c r="IE136" i="22"/>
  <c r="ID136" i="22"/>
  <c r="IC136" i="22"/>
  <c r="IB136" i="22"/>
  <c r="IA136" i="22"/>
  <c r="HZ136" i="22"/>
  <c r="HY136" i="22"/>
  <c r="HX136" i="22"/>
  <c r="HW136" i="22"/>
  <c r="HV136" i="22"/>
  <c r="HU136" i="22"/>
  <c r="HT136" i="22"/>
  <c r="HS136" i="22"/>
  <c r="HR136" i="22"/>
  <c r="HQ136" i="22"/>
  <c r="HP136" i="22"/>
  <c r="HO136" i="22"/>
  <c r="HN136" i="22"/>
  <c r="HM136" i="22"/>
  <c r="HL136" i="22"/>
  <c r="HK136" i="22"/>
  <c r="HJ136" i="22"/>
  <c r="HI136" i="22"/>
  <c r="HH136" i="22"/>
  <c r="HG136" i="22"/>
  <c r="HF136" i="22"/>
  <c r="HE136" i="22"/>
  <c r="HD136" i="22"/>
  <c r="HC136" i="22"/>
  <c r="HB136" i="22"/>
  <c r="HA136" i="22"/>
  <c r="GZ136" i="22"/>
  <c r="GY136" i="22"/>
  <c r="GX136" i="22"/>
  <c r="GJ136" i="22"/>
  <c r="GI136" i="22"/>
  <c r="GH136" i="22"/>
  <c r="GG136" i="22"/>
  <c r="GF136" i="22"/>
  <c r="GE136" i="22"/>
  <c r="GD136" i="22"/>
  <c r="GC136" i="22"/>
  <c r="GB136" i="22"/>
  <c r="GA136" i="22"/>
  <c r="FZ136" i="22"/>
  <c r="FY136" i="22"/>
  <c r="FX136" i="22"/>
  <c r="FW136" i="22"/>
  <c r="FV136" i="22"/>
  <c r="FU136" i="22"/>
  <c r="FT136" i="22"/>
  <c r="FS136" i="22"/>
  <c r="FR136" i="22"/>
  <c r="FQ136" i="22"/>
  <c r="FP136" i="22"/>
  <c r="FO136" i="22"/>
  <c r="FN136" i="22"/>
  <c r="FM136" i="22"/>
  <c r="FL136" i="22"/>
  <c r="FK136" i="22"/>
  <c r="FJ136" i="22"/>
  <c r="FI136" i="22"/>
  <c r="FH136" i="22"/>
  <c r="FG136" i="22"/>
  <c r="FF136" i="22"/>
  <c r="FE136" i="22"/>
  <c r="FD136" i="22"/>
  <c r="FC136" i="22"/>
  <c r="FB136" i="22"/>
  <c r="FA136" i="22"/>
  <c r="EZ136" i="22"/>
  <c r="EY136" i="22"/>
  <c r="EX136" i="22"/>
  <c r="EW136" i="22"/>
  <c r="EV136" i="22"/>
  <c r="EU136" i="22"/>
  <c r="ET136" i="22"/>
  <c r="ES136" i="22"/>
  <c r="ER136" i="22"/>
  <c r="EQ136" i="22"/>
  <c r="EP136" i="22"/>
  <c r="EO136" i="22"/>
  <c r="EN136" i="22"/>
  <c r="EH136" i="22"/>
  <c r="EG136" i="22"/>
  <c r="EF136" i="22"/>
  <c r="EE136" i="22"/>
  <c r="ED136" i="22"/>
  <c r="EC136" i="22"/>
  <c r="EB136" i="22"/>
  <c r="EA136" i="22"/>
  <c r="DZ136" i="22"/>
  <c r="DY136" i="22"/>
  <c r="DX136" i="22"/>
  <c r="DW136" i="22"/>
  <c r="DV136" i="22"/>
  <c r="DU136" i="22"/>
  <c r="DT136" i="22"/>
  <c r="DS136" i="22"/>
  <c r="DR136" i="22"/>
  <c r="DQ136" i="22"/>
  <c r="DP136" i="22"/>
  <c r="DO136" i="22"/>
  <c r="DN136" i="22"/>
  <c r="DM136" i="22"/>
  <c r="DL136" i="22"/>
  <c r="DK136" i="22"/>
  <c r="DJ136" i="22"/>
  <c r="DI136" i="22"/>
  <c r="DH136" i="22"/>
  <c r="DG136" i="22"/>
  <c r="DF136" i="22"/>
  <c r="DE136" i="22"/>
  <c r="DD136" i="22"/>
  <c r="DC136" i="22"/>
  <c r="DB136" i="22"/>
  <c r="DA136" i="22"/>
  <c r="CZ136" i="22"/>
  <c r="CY136" i="22"/>
  <c r="CX136" i="22"/>
  <c r="CW136" i="22"/>
  <c r="CV136" i="22"/>
  <c r="CU136" i="22"/>
  <c r="CT136" i="22"/>
  <c r="CS136" i="22"/>
  <c r="CR136" i="22"/>
  <c r="CQ136" i="22"/>
  <c r="CP136" i="22"/>
  <c r="CO136" i="22"/>
  <c r="CN136" i="22"/>
  <c r="CM136" i="22"/>
  <c r="CL136" i="22"/>
  <c r="MX135" i="22"/>
  <c r="MW135" i="22"/>
  <c r="MV135" i="22"/>
  <c r="MU135" i="22"/>
  <c r="MT135" i="22"/>
  <c r="MS135" i="22"/>
  <c r="MR135" i="22"/>
  <c r="MQ135" i="22"/>
  <c r="MP135" i="22"/>
  <c r="MO135" i="22"/>
  <c r="MN135" i="22"/>
  <c r="MM135" i="22"/>
  <c r="ML135" i="22"/>
  <c r="MK135" i="22"/>
  <c r="MJ135" i="22"/>
  <c r="MI135" i="22"/>
  <c r="MH135" i="22"/>
  <c r="MG135" i="22"/>
  <c r="MF135" i="22"/>
  <c r="ME135" i="22"/>
  <c r="MD135" i="22"/>
  <c r="MC135" i="22"/>
  <c r="MB135" i="22"/>
  <c r="MA135" i="22"/>
  <c r="LZ135" i="22"/>
  <c r="LY135" i="22"/>
  <c r="LX135" i="22"/>
  <c r="LW135" i="22"/>
  <c r="LV135" i="22"/>
  <c r="LU135" i="22"/>
  <c r="LT135" i="22"/>
  <c r="LS135" i="22"/>
  <c r="LR135" i="22"/>
  <c r="LQ135" i="22"/>
  <c r="LP135" i="22"/>
  <c r="LO135" i="22"/>
  <c r="LN135" i="22"/>
  <c r="LM135" i="22"/>
  <c r="LL135" i="22"/>
  <c r="LK135" i="22"/>
  <c r="LJ135" i="22"/>
  <c r="LI135" i="22"/>
  <c r="LH135" i="22"/>
  <c r="LG135" i="22"/>
  <c r="LF135" i="22"/>
  <c r="LE135" i="22"/>
  <c r="LD135" i="22"/>
  <c r="LC135" i="22"/>
  <c r="LB135" i="22"/>
  <c r="KV135" i="22"/>
  <c r="KU135" i="22"/>
  <c r="KT135" i="22"/>
  <c r="KS135" i="22"/>
  <c r="KR135" i="22"/>
  <c r="KQ135" i="22"/>
  <c r="KP135" i="22"/>
  <c r="KO135" i="22"/>
  <c r="KN135" i="22"/>
  <c r="KM135" i="22"/>
  <c r="KL135" i="22"/>
  <c r="KK135" i="22"/>
  <c r="KJ135" i="22"/>
  <c r="KI135" i="22"/>
  <c r="KH135" i="22"/>
  <c r="KG135" i="22"/>
  <c r="KF135" i="22"/>
  <c r="KE135" i="22"/>
  <c r="KD135" i="22"/>
  <c r="KC135" i="22"/>
  <c r="KB135" i="22"/>
  <c r="KA135" i="22"/>
  <c r="JZ135" i="22"/>
  <c r="JY135" i="22"/>
  <c r="JX135" i="22"/>
  <c r="JW135" i="22"/>
  <c r="JV135" i="22"/>
  <c r="JU135" i="22"/>
  <c r="JT135" i="22"/>
  <c r="JS135" i="22"/>
  <c r="JR135" i="22"/>
  <c r="JQ135" i="22"/>
  <c r="JP135" i="22"/>
  <c r="JO135" i="22"/>
  <c r="JN135" i="22"/>
  <c r="JM135" i="22"/>
  <c r="JL135" i="22"/>
  <c r="JK135" i="22"/>
  <c r="JJ135" i="22"/>
  <c r="JI135" i="22"/>
  <c r="JH135" i="22"/>
  <c r="JG135" i="22"/>
  <c r="JF135" i="22"/>
  <c r="JE135" i="22"/>
  <c r="JD135" i="22"/>
  <c r="JC135" i="22"/>
  <c r="JB135" i="22"/>
  <c r="JA135" i="22"/>
  <c r="IZ135" i="22"/>
  <c r="IT135" i="22"/>
  <c r="IS135" i="22"/>
  <c r="IR135" i="22"/>
  <c r="IQ135" i="22"/>
  <c r="IP135" i="22"/>
  <c r="IO135" i="22"/>
  <c r="IN135" i="22"/>
  <c r="IM135" i="22"/>
  <c r="IL135" i="22"/>
  <c r="IK135" i="22"/>
  <c r="IJ135" i="22"/>
  <c r="II135" i="22"/>
  <c r="IH135" i="22"/>
  <c r="IG135" i="22"/>
  <c r="IF135" i="22"/>
  <c r="IE135" i="22"/>
  <c r="ID135" i="22"/>
  <c r="IC135" i="22"/>
  <c r="IB135" i="22"/>
  <c r="IA135" i="22"/>
  <c r="HZ135" i="22"/>
  <c r="HY135" i="22"/>
  <c r="HX135" i="22"/>
  <c r="HW135" i="22"/>
  <c r="HV135" i="22"/>
  <c r="HU135" i="22"/>
  <c r="HT135" i="22"/>
  <c r="HS135" i="22"/>
  <c r="HR135" i="22"/>
  <c r="HQ135" i="22"/>
  <c r="HP135" i="22"/>
  <c r="HO135" i="22"/>
  <c r="HN135" i="22"/>
  <c r="HM135" i="22"/>
  <c r="HL135" i="22"/>
  <c r="HK135" i="22"/>
  <c r="HJ135" i="22"/>
  <c r="HI135" i="22"/>
  <c r="HH135" i="22"/>
  <c r="HG135" i="22"/>
  <c r="HF135" i="22"/>
  <c r="HE135" i="22"/>
  <c r="HD135" i="22"/>
  <c r="HC135" i="22"/>
  <c r="HB135" i="22"/>
  <c r="HA135" i="22"/>
  <c r="GZ135" i="22"/>
  <c r="GY135" i="22"/>
  <c r="GX135" i="22"/>
  <c r="GJ135" i="22"/>
  <c r="GI135" i="22"/>
  <c r="GH135" i="22"/>
  <c r="GG135" i="22"/>
  <c r="GF135" i="22"/>
  <c r="GE135" i="22"/>
  <c r="GD135" i="22"/>
  <c r="GC135" i="22"/>
  <c r="GB135" i="22"/>
  <c r="GA135" i="22"/>
  <c r="FZ135" i="22"/>
  <c r="FY135" i="22"/>
  <c r="FX135" i="22"/>
  <c r="FW135" i="22"/>
  <c r="FV135" i="22"/>
  <c r="FU135" i="22"/>
  <c r="FT135" i="22"/>
  <c r="FS135" i="22"/>
  <c r="FR135" i="22"/>
  <c r="FQ135" i="22"/>
  <c r="FP135" i="22"/>
  <c r="FO135" i="22"/>
  <c r="FN135" i="22"/>
  <c r="FM135" i="22"/>
  <c r="FL135" i="22"/>
  <c r="FK135" i="22"/>
  <c r="FJ135" i="22"/>
  <c r="FI135" i="22"/>
  <c r="FH135" i="22"/>
  <c r="FG135" i="22"/>
  <c r="FF135" i="22"/>
  <c r="FE135" i="22"/>
  <c r="FD135" i="22"/>
  <c r="FC135" i="22"/>
  <c r="FB135" i="22"/>
  <c r="FA135" i="22"/>
  <c r="EZ135" i="22"/>
  <c r="EY135" i="22"/>
  <c r="EX135" i="22"/>
  <c r="EW135" i="22"/>
  <c r="EV135" i="22"/>
  <c r="EU135" i="22"/>
  <c r="ET135" i="22"/>
  <c r="ES135" i="22"/>
  <c r="ER135" i="22"/>
  <c r="EQ135" i="22"/>
  <c r="EP135" i="22"/>
  <c r="EO135" i="22"/>
  <c r="EN135" i="22"/>
  <c r="EH135" i="22"/>
  <c r="EG135" i="22"/>
  <c r="EF135" i="22"/>
  <c r="EE135" i="22"/>
  <c r="ED135" i="22"/>
  <c r="EC135" i="22"/>
  <c r="EB135" i="22"/>
  <c r="EA135" i="22"/>
  <c r="DZ135" i="22"/>
  <c r="DY135" i="22"/>
  <c r="DX135" i="22"/>
  <c r="DW135" i="22"/>
  <c r="DV135" i="22"/>
  <c r="DU135" i="22"/>
  <c r="DT135" i="22"/>
  <c r="DS135" i="22"/>
  <c r="DR135" i="22"/>
  <c r="DQ135" i="22"/>
  <c r="DP135" i="22"/>
  <c r="DO135" i="22"/>
  <c r="DN135" i="22"/>
  <c r="DM135" i="22"/>
  <c r="DL135" i="22"/>
  <c r="DK135" i="22"/>
  <c r="DJ135" i="22"/>
  <c r="DI135" i="22"/>
  <c r="DH135" i="22"/>
  <c r="DG135" i="22"/>
  <c r="DF135" i="22"/>
  <c r="DE135" i="22"/>
  <c r="DD135" i="22"/>
  <c r="DC135" i="22"/>
  <c r="DB135" i="22"/>
  <c r="DA135" i="22"/>
  <c r="CZ135" i="22"/>
  <c r="CY135" i="22"/>
  <c r="CX135" i="22"/>
  <c r="CW135" i="22"/>
  <c r="CV135" i="22"/>
  <c r="CU135" i="22"/>
  <c r="CT135" i="22"/>
  <c r="CS135" i="22"/>
  <c r="CR135" i="22"/>
  <c r="CQ135" i="22"/>
  <c r="CP135" i="22"/>
  <c r="CO135" i="22"/>
  <c r="CN135" i="22"/>
  <c r="CM135" i="22"/>
  <c r="CL135" i="22"/>
  <c r="MX134" i="22"/>
  <c r="MW134" i="22"/>
  <c r="MV134" i="22"/>
  <c r="MU134" i="22"/>
  <c r="MT134" i="22"/>
  <c r="MS134" i="22"/>
  <c r="MR134" i="22"/>
  <c r="MQ134" i="22"/>
  <c r="MP134" i="22"/>
  <c r="MO134" i="22"/>
  <c r="MN134" i="22"/>
  <c r="MM134" i="22"/>
  <c r="ML134" i="22"/>
  <c r="MK134" i="22"/>
  <c r="MJ134" i="22"/>
  <c r="MI134" i="22"/>
  <c r="MH134" i="22"/>
  <c r="MG134" i="22"/>
  <c r="MF134" i="22"/>
  <c r="ME134" i="22"/>
  <c r="MD134" i="22"/>
  <c r="MC134" i="22"/>
  <c r="MB134" i="22"/>
  <c r="MA134" i="22"/>
  <c r="LZ134" i="22"/>
  <c r="LY134" i="22"/>
  <c r="LX134" i="22"/>
  <c r="LW134" i="22"/>
  <c r="LV134" i="22"/>
  <c r="LU134" i="22"/>
  <c r="LT134" i="22"/>
  <c r="LS134" i="22"/>
  <c r="LR134" i="22"/>
  <c r="LQ134" i="22"/>
  <c r="LP134" i="22"/>
  <c r="LO134" i="22"/>
  <c r="LN134" i="22"/>
  <c r="LM134" i="22"/>
  <c r="LL134" i="22"/>
  <c r="LK134" i="22"/>
  <c r="LJ134" i="22"/>
  <c r="LI134" i="22"/>
  <c r="LH134" i="22"/>
  <c r="LG134" i="22"/>
  <c r="LF134" i="22"/>
  <c r="LE134" i="22"/>
  <c r="LD134" i="22"/>
  <c r="LC134" i="22"/>
  <c r="LB134" i="22"/>
  <c r="KV134" i="22"/>
  <c r="KU134" i="22"/>
  <c r="KT134" i="22"/>
  <c r="KS134" i="22"/>
  <c r="KR134" i="22"/>
  <c r="KQ134" i="22"/>
  <c r="KP134" i="22"/>
  <c r="KO134" i="22"/>
  <c r="KN134" i="22"/>
  <c r="KM134" i="22"/>
  <c r="KL134" i="22"/>
  <c r="KK134" i="22"/>
  <c r="KJ134" i="22"/>
  <c r="KI134" i="22"/>
  <c r="KH134" i="22"/>
  <c r="KG134" i="22"/>
  <c r="KF134" i="22"/>
  <c r="KE134" i="22"/>
  <c r="KD134" i="22"/>
  <c r="KC134" i="22"/>
  <c r="KB134" i="22"/>
  <c r="KA134" i="22"/>
  <c r="JZ134" i="22"/>
  <c r="JY134" i="22"/>
  <c r="JX134" i="22"/>
  <c r="JW134" i="22"/>
  <c r="JV134" i="22"/>
  <c r="JU134" i="22"/>
  <c r="JT134" i="22"/>
  <c r="JS134" i="22"/>
  <c r="JR134" i="22"/>
  <c r="JQ134" i="22"/>
  <c r="JP134" i="22"/>
  <c r="JO134" i="22"/>
  <c r="JN134" i="22"/>
  <c r="JM134" i="22"/>
  <c r="JL134" i="22"/>
  <c r="JK134" i="22"/>
  <c r="JJ134" i="22"/>
  <c r="JI134" i="22"/>
  <c r="JH134" i="22"/>
  <c r="JG134" i="22"/>
  <c r="JF134" i="22"/>
  <c r="JE134" i="22"/>
  <c r="JD134" i="22"/>
  <c r="JC134" i="22"/>
  <c r="JB134" i="22"/>
  <c r="JA134" i="22"/>
  <c r="IZ134" i="22"/>
  <c r="IT134" i="22"/>
  <c r="IS134" i="22"/>
  <c r="IR134" i="22"/>
  <c r="IQ134" i="22"/>
  <c r="IP134" i="22"/>
  <c r="IO134" i="22"/>
  <c r="IN134" i="22"/>
  <c r="IM134" i="22"/>
  <c r="IL134" i="22"/>
  <c r="IK134" i="22"/>
  <c r="IJ134" i="22"/>
  <c r="II134" i="22"/>
  <c r="IH134" i="22"/>
  <c r="IG134" i="22"/>
  <c r="IF134" i="22"/>
  <c r="IE134" i="22"/>
  <c r="ID134" i="22"/>
  <c r="IC134" i="22"/>
  <c r="IB134" i="22"/>
  <c r="IA134" i="22"/>
  <c r="HZ134" i="22"/>
  <c r="HY134" i="22"/>
  <c r="HX134" i="22"/>
  <c r="HW134" i="22"/>
  <c r="HV134" i="22"/>
  <c r="HU134" i="22"/>
  <c r="HT134" i="22"/>
  <c r="HS134" i="22"/>
  <c r="HR134" i="22"/>
  <c r="HQ134" i="22"/>
  <c r="HP134" i="22"/>
  <c r="HO134" i="22"/>
  <c r="HN134" i="22"/>
  <c r="HM134" i="22"/>
  <c r="HL134" i="22"/>
  <c r="HK134" i="22"/>
  <c r="HJ134" i="22"/>
  <c r="HI134" i="22"/>
  <c r="HH134" i="22"/>
  <c r="HG134" i="22"/>
  <c r="HF134" i="22"/>
  <c r="HE134" i="22"/>
  <c r="HD134" i="22"/>
  <c r="HC134" i="22"/>
  <c r="HB134" i="22"/>
  <c r="HA134" i="22"/>
  <c r="GZ134" i="22"/>
  <c r="GY134" i="22"/>
  <c r="GX134" i="22"/>
  <c r="GJ134" i="22"/>
  <c r="GI134" i="22"/>
  <c r="GH134" i="22"/>
  <c r="GG134" i="22"/>
  <c r="GF134" i="22"/>
  <c r="GE134" i="22"/>
  <c r="GD134" i="22"/>
  <c r="GC134" i="22"/>
  <c r="GB134" i="22"/>
  <c r="GA134" i="22"/>
  <c r="FZ134" i="22"/>
  <c r="FY134" i="22"/>
  <c r="FX134" i="22"/>
  <c r="FW134" i="22"/>
  <c r="FV134" i="22"/>
  <c r="FU134" i="22"/>
  <c r="FT134" i="22"/>
  <c r="FS134" i="22"/>
  <c r="FR134" i="22"/>
  <c r="FQ134" i="22"/>
  <c r="FP134" i="22"/>
  <c r="FO134" i="22"/>
  <c r="FN134" i="22"/>
  <c r="FM134" i="22"/>
  <c r="FL134" i="22"/>
  <c r="FK134" i="22"/>
  <c r="FJ134" i="22"/>
  <c r="FI134" i="22"/>
  <c r="FH134" i="22"/>
  <c r="FG134" i="22"/>
  <c r="FF134" i="22"/>
  <c r="FE134" i="22"/>
  <c r="FD134" i="22"/>
  <c r="FC134" i="22"/>
  <c r="FB134" i="22"/>
  <c r="FA134" i="22"/>
  <c r="EZ134" i="22"/>
  <c r="EY134" i="22"/>
  <c r="EX134" i="22"/>
  <c r="EW134" i="22"/>
  <c r="EV134" i="22"/>
  <c r="EU134" i="22"/>
  <c r="ET134" i="22"/>
  <c r="ES134" i="22"/>
  <c r="ER134" i="22"/>
  <c r="EQ134" i="22"/>
  <c r="EP134" i="22"/>
  <c r="EO134" i="22"/>
  <c r="EN134" i="22"/>
  <c r="EH134" i="22"/>
  <c r="EG134" i="22"/>
  <c r="EF134" i="22"/>
  <c r="EE134" i="22"/>
  <c r="ED134" i="22"/>
  <c r="EC134" i="22"/>
  <c r="EB134" i="22"/>
  <c r="EA134" i="22"/>
  <c r="DZ134" i="22"/>
  <c r="DY134" i="22"/>
  <c r="DX134" i="22"/>
  <c r="DW134" i="22"/>
  <c r="DV134" i="22"/>
  <c r="DU134" i="22"/>
  <c r="DT134" i="22"/>
  <c r="DS134" i="22"/>
  <c r="DR134" i="22"/>
  <c r="DQ134" i="22"/>
  <c r="DP134" i="22"/>
  <c r="DO134" i="22"/>
  <c r="DN134" i="22"/>
  <c r="DM134" i="22"/>
  <c r="DL134" i="22"/>
  <c r="DK134" i="22"/>
  <c r="DJ134" i="22"/>
  <c r="DI134" i="22"/>
  <c r="DH134" i="22"/>
  <c r="DG134" i="22"/>
  <c r="DF134" i="22"/>
  <c r="DE134" i="22"/>
  <c r="DD134" i="22"/>
  <c r="DC134" i="22"/>
  <c r="DB134" i="22"/>
  <c r="DA134" i="22"/>
  <c r="CZ134" i="22"/>
  <c r="CY134" i="22"/>
  <c r="CX134" i="22"/>
  <c r="CW134" i="22"/>
  <c r="CV134" i="22"/>
  <c r="CU134" i="22"/>
  <c r="CT134" i="22"/>
  <c r="CS134" i="22"/>
  <c r="CR134" i="22"/>
  <c r="CQ134" i="22"/>
  <c r="CP134" i="22"/>
  <c r="CO134" i="22"/>
  <c r="CN134" i="22"/>
  <c r="CM134" i="22"/>
  <c r="CL134" i="22"/>
  <c r="MX133" i="22"/>
  <c r="MW133" i="22"/>
  <c r="MV133" i="22"/>
  <c r="MU133" i="22"/>
  <c r="MT133" i="22"/>
  <c r="MS133" i="22"/>
  <c r="MR133" i="22"/>
  <c r="MQ133" i="22"/>
  <c r="MP133" i="22"/>
  <c r="MO133" i="22"/>
  <c r="MN133" i="22"/>
  <c r="MM133" i="22"/>
  <c r="ML133" i="22"/>
  <c r="MK133" i="22"/>
  <c r="MJ133" i="22"/>
  <c r="MI133" i="22"/>
  <c r="MH133" i="22"/>
  <c r="MG133" i="22"/>
  <c r="MF133" i="22"/>
  <c r="ME133" i="22"/>
  <c r="MD133" i="22"/>
  <c r="MC133" i="22"/>
  <c r="MB133" i="22"/>
  <c r="MA133" i="22"/>
  <c r="LZ133" i="22"/>
  <c r="LY133" i="22"/>
  <c r="LX133" i="22"/>
  <c r="LW133" i="22"/>
  <c r="LV133" i="22"/>
  <c r="LU133" i="22"/>
  <c r="LT133" i="22"/>
  <c r="LS133" i="22"/>
  <c r="LR133" i="22"/>
  <c r="LQ133" i="22"/>
  <c r="LP133" i="22"/>
  <c r="LO133" i="22"/>
  <c r="LN133" i="22"/>
  <c r="LM133" i="22"/>
  <c r="LL133" i="22"/>
  <c r="LK133" i="22"/>
  <c r="LJ133" i="22"/>
  <c r="LI133" i="22"/>
  <c r="LH133" i="22"/>
  <c r="LG133" i="22"/>
  <c r="LF133" i="22"/>
  <c r="LE133" i="22"/>
  <c r="LD133" i="22"/>
  <c r="LC133" i="22"/>
  <c r="LB133" i="22"/>
  <c r="KV133" i="22"/>
  <c r="KU133" i="22"/>
  <c r="KT133" i="22"/>
  <c r="KS133" i="22"/>
  <c r="KR133" i="22"/>
  <c r="KQ133" i="22"/>
  <c r="KP133" i="22"/>
  <c r="KO133" i="22"/>
  <c r="KN133" i="22"/>
  <c r="KM133" i="22"/>
  <c r="KL133" i="22"/>
  <c r="KK133" i="22"/>
  <c r="KJ133" i="22"/>
  <c r="KI133" i="22"/>
  <c r="KH133" i="22"/>
  <c r="KG133" i="22"/>
  <c r="KF133" i="22"/>
  <c r="KE133" i="22"/>
  <c r="KD133" i="22"/>
  <c r="KC133" i="22"/>
  <c r="KB133" i="22"/>
  <c r="KA133" i="22"/>
  <c r="JZ133" i="22"/>
  <c r="JY133" i="22"/>
  <c r="JX133" i="22"/>
  <c r="JW133" i="22"/>
  <c r="JV133" i="22"/>
  <c r="JU133" i="22"/>
  <c r="JT133" i="22"/>
  <c r="JS133" i="22"/>
  <c r="JR133" i="22"/>
  <c r="JQ133" i="22"/>
  <c r="JP133" i="22"/>
  <c r="JO133" i="22"/>
  <c r="JN133" i="22"/>
  <c r="JM133" i="22"/>
  <c r="JL133" i="22"/>
  <c r="JK133" i="22"/>
  <c r="JJ133" i="22"/>
  <c r="JI133" i="22"/>
  <c r="JH133" i="22"/>
  <c r="JG133" i="22"/>
  <c r="JF133" i="22"/>
  <c r="JE133" i="22"/>
  <c r="JD133" i="22"/>
  <c r="JC133" i="22"/>
  <c r="JB133" i="22"/>
  <c r="JA133" i="22"/>
  <c r="IZ133" i="22"/>
  <c r="IT133" i="22"/>
  <c r="IS133" i="22"/>
  <c r="IR133" i="22"/>
  <c r="IQ133" i="22"/>
  <c r="IP133" i="22"/>
  <c r="IO133" i="22"/>
  <c r="IN133" i="22"/>
  <c r="IM133" i="22"/>
  <c r="IL133" i="22"/>
  <c r="IK133" i="22"/>
  <c r="IJ133" i="22"/>
  <c r="II133" i="22"/>
  <c r="IH133" i="22"/>
  <c r="IG133" i="22"/>
  <c r="IF133" i="22"/>
  <c r="IE133" i="22"/>
  <c r="ID133" i="22"/>
  <c r="IC133" i="22"/>
  <c r="IB133" i="22"/>
  <c r="IA133" i="22"/>
  <c r="HZ133" i="22"/>
  <c r="HY133" i="22"/>
  <c r="HX133" i="22"/>
  <c r="HW133" i="22"/>
  <c r="HV133" i="22"/>
  <c r="HU133" i="22"/>
  <c r="HT133" i="22"/>
  <c r="HS133" i="22"/>
  <c r="HR133" i="22"/>
  <c r="HQ133" i="22"/>
  <c r="HP133" i="22"/>
  <c r="HO133" i="22"/>
  <c r="HN133" i="22"/>
  <c r="HM133" i="22"/>
  <c r="HL133" i="22"/>
  <c r="HK133" i="22"/>
  <c r="HJ133" i="22"/>
  <c r="HI133" i="22"/>
  <c r="HH133" i="22"/>
  <c r="HG133" i="22"/>
  <c r="HF133" i="22"/>
  <c r="HE133" i="22"/>
  <c r="HD133" i="22"/>
  <c r="HC133" i="22"/>
  <c r="HB133" i="22"/>
  <c r="HA133" i="22"/>
  <c r="GZ133" i="22"/>
  <c r="GY133" i="22"/>
  <c r="GX133" i="22"/>
  <c r="GJ133" i="22"/>
  <c r="GI133" i="22"/>
  <c r="GH133" i="22"/>
  <c r="GG133" i="22"/>
  <c r="GF133" i="22"/>
  <c r="GE133" i="22"/>
  <c r="GD133" i="22"/>
  <c r="GC133" i="22"/>
  <c r="GB133" i="22"/>
  <c r="GA133" i="22"/>
  <c r="FZ133" i="22"/>
  <c r="FY133" i="22"/>
  <c r="FX133" i="22"/>
  <c r="FW133" i="22"/>
  <c r="FV133" i="22"/>
  <c r="FU133" i="22"/>
  <c r="FT133" i="22"/>
  <c r="FS133" i="22"/>
  <c r="FR133" i="22"/>
  <c r="FQ133" i="22"/>
  <c r="FP133" i="22"/>
  <c r="FO133" i="22"/>
  <c r="FN133" i="22"/>
  <c r="FM133" i="22"/>
  <c r="FL133" i="22"/>
  <c r="FK133" i="22"/>
  <c r="FJ133" i="22"/>
  <c r="FI133" i="22"/>
  <c r="FH133" i="22"/>
  <c r="FG133" i="22"/>
  <c r="FF133" i="22"/>
  <c r="FE133" i="22"/>
  <c r="FD133" i="22"/>
  <c r="FC133" i="22"/>
  <c r="FB133" i="22"/>
  <c r="FA133" i="22"/>
  <c r="EZ133" i="22"/>
  <c r="EY133" i="22"/>
  <c r="EX133" i="22"/>
  <c r="EW133" i="22"/>
  <c r="EV133" i="22"/>
  <c r="EU133" i="22"/>
  <c r="ET133" i="22"/>
  <c r="ES133" i="22"/>
  <c r="ER133" i="22"/>
  <c r="EQ133" i="22"/>
  <c r="EP133" i="22"/>
  <c r="EO133" i="22"/>
  <c r="EN133" i="22"/>
  <c r="EH133" i="22"/>
  <c r="EG133" i="22"/>
  <c r="EF133" i="22"/>
  <c r="EE133" i="22"/>
  <c r="ED133" i="22"/>
  <c r="EC133" i="22"/>
  <c r="EB133" i="22"/>
  <c r="EA133" i="22"/>
  <c r="DZ133" i="22"/>
  <c r="DY133" i="22"/>
  <c r="DX133" i="22"/>
  <c r="DW133" i="22"/>
  <c r="DV133" i="22"/>
  <c r="DU133" i="22"/>
  <c r="DT133" i="22"/>
  <c r="DS133" i="22"/>
  <c r="DR133" i="22"/>
  <c r="DQ133" i="22"/>
  <c r="DP133" i="22"/>
  <c r="DO133" i="22"/>
  <c r="DN133" i="22"/>
  <c r="DM133" i="22"/>
  <c r="DL133" i="22"/>
  <c r="DK133" i="22"/>
  <c r="DJ133" i="22"/>
  <c r="DI133" i="22"/>
  <c r="DH133" i="22"/>
  <c r="DG133" i="22"/>
  <c r="DF133" i="22"/>
  <c r="DE133" i="22"/>
  <c r="DD133" i="22"/>
  <c r="DC133" i="22"/>
  <c r="DB133" i="22"/>
  <c r="DA133" i="22"/>
  <c r="CZ133" i="22"/>
  <c r="CY133" i="22"/>
  <c r="CX133" i="22"/>
  <c r="CW133" i="22"/>
  <c r="CV133" i="22"/>
  <c r="CU133" i="22"/>
  <c r="CT133" i="22"/>
  <c r="CS133" i="22"/>
  <c r="CR133" i="22"/>
  <c r="CQ133" i="22"/>
  <c r="CP133" i="22"/>
  <c r="CO133" i="22"/>
  <c r="CN133" i="22"/>
  <c r="CM133" i="22"/>
  <c r="CL133" i="22"/>
  <c r="MX132" i="22"/>
  <c r="MW132" i="22"/>
  <c r="MV132" i="22"/>
  <c r="MU132" i="22"/>
  <c r="MT132" i="22"/>
  <c r="MS132" i="22"/>
  <c r="MR132" i="22"/>
  <c r="MQ132" i="22"/>
  <c r="MP132" i="22"/>
  <c r="MO132" i="22"/>
  <c r="MN132" i="22"/>
  <c r="MM132" i="22"/>
  <c r="ML132" i="22"/>
  <c r="MK132" i="22"/>
  <c r="MJ132" i="22"/>
  <c r="MI132" i="22"/>
  <c r="MH132" i="22"/>
  <c r="MG132" i="22"/>
  <c r="MF132" i="22"/>
  <c r="ME132" i="22"/>
  <c r="MD132" i="22"/>
  <c r="MC132" i="22"/>
  <c r="MB132" i="22"/>
  <c r="MA132" i="22"/>
  <c r="LZ132" i="22"/>
  <c r="LY132" i="22"/>
  <c r="LX132" i="22"/>
  <c r="LW132" i="22"/>
  <c r="LV132" i="22"/>
  <c r="LU132" i="22"/>
  <c r="LT132" i="22"/>
  <c r="LS132" i="22"/>
  <c r="LR132" i="22"/>
  <c r="LQ132" i="22"/>
  <c r="LP132" i="22"/>
  <c r="LO132" i="22"/>
  <c r="LN132" i="22"/>
  <c r="LM132" i="22"/>
  <c r="LL132" i="22"/>
  <c r="LK132" i="22"/>
  <c r="LJ132" i="22"/>
  <c r="LI132" i="22"/>
  <c r="LH132" i="22"/>
  <c r="LG132" i="22"/>
  <c r="LF132" i="22"/>
  <c r="LE132" i="22"/>
  <c r="LD132" i="22"/>
  <c r="LC132" i="22"/>
  <c r="LB132" i="22"/>
  <c r="KV132" i="22"/>
  <c r="KU132" i="22"/>
  <c r="KT132" i="22"/>
  <c r="KS132" i="22"/>
  <c r="KR132" i="22"/>
  <c r="KQ132" i="22"/>
  <c r="KP132" i="22"/>
  <c r="KO132" i="22"/>
  <c r="KN132" i="22"/>
  <c r="KM132" i="22"/>
  <c r="KL132" i="22"/>
  <c r="KK132" i="22"/>
  <c r="KJ132" i="22"/>
  <c r="KI132" i="22"/>
  <c r="KH132" i="22"/>
  <c r="KG132" i="22"/>
  <c r="KF132" i="22"/>
  <c r="KE132" i="22"/>
  <c r="KD132" i="22"/>
  <c r="KC132" i="22"/>
  <c r="KB132" i="22"/>
  <c r="KA132" i="22"/>
  <c r="JZ132" i="22"/>
  <c r="JY132" i="22"/>
  <c r="JX132" i="22"/>
  <c r="JW132" i="22"/>
  <c r="JV132" i="22"/>
  <c r="JU132" i="22"/>
  <c r="JT132" i="22"/>
  <c r="JS132" i="22"/>
  <c r="JR132" i="22"/>
  <c r="JQ132" i="22"/>
  <c r="JP132" i="22"/>
  <c r="JO132" i="22"/>
  <c r="JN132" i="22"/>
  <c r="JM132" i="22"/>
  <c r="JL132" i="22"/>
  <c r="JK132" i="22"/>
  <c r="JJ132" i="22"/>
  <c r="JI132" i="22"/>
  <c r="JH132" i="22"/>
  <c r="JG132" i="22"/>
  <c r="JF132" i="22"/>
  <c r="JE132" i="22"/>
  <c r="JD132" i="22"/>
  <c r="JC132" i="22"/>
  <c r="JB132" i="22"/>
  <c r="JA132" i="22"/>
  <c r="IZ132" i="22"/>
  <c r="IT132" i="22"/>
  <c r="IS132" i="22"/>
  <c r="IR132" i="22"/>
  <c r="IQ132" i="22"/>
  <c r="IP132" i="22"/>
  <c r="IO132" i="22"/>
  <c r="IN132" i="22"/>
  <c r="IM132" i="22"/>
  <c r="IL132" i="22"/>
  <c r="IK132" i="22"/>
  <c r="IJ132" i="22"/>
  <c r="II132" i="22"/>
  <c r="IH132" i="22"/>
  <c r="IG132" i="22"/>
  <c r="IF132" i="22"/>
  <c r="IE132" i="22"/>
  <c r="ID132" i="22"/>
  <c r="IC132" i="22"/>
  <c r="IB132" i="22"/>
  <c r="IA132" i="22"/>
  <c r="HZ132" i="22"/>
  <c r="HY132" i="22"/>
  <c r="HX132" i="22"/>
  <c r="HW132" i="22"/>
  <c r="HV132" i="22"/>
  <c r="HU132" i="22"/>
  <c r="HT132" i="22"/>
  <c r="HS132" i="22"/>
  <c r="HR132" i="22"/>
  <c r="HQ132" i="22"/>
  <c r="HP132" i="22"/>
  <c r="HO132" i="22"/>
  <c r="HN132" i="22"/>
  <c r="HM132" i="22"/>
  <c r="HL132" i="22"/>
  <c r="HK132" i="22"/>
  <c r="HJ132" i="22"/>
  <c r="HI132" i="22"/>
  <c r="HH132" i="22"/>
  <c r="HG132" i="22"/>
  <c r="HF132" i="22"/>
  <c r="HE132" i="22"/>
  <c r="HD132" i="22"/>
  <c r="HC132" i="22"/>
  <c r="HB132" i="22"/>
  <c r="HA132" i="22"/>
  <c r="GZ132" i="22"/>
  <c r="GY132" i="22"/>
  <c r="GX132" i="22"/>
  <c r="GJ132" i="22"/>
  <c r="GI132" i="22"/>
  <c r="GH132" i="22"/>
  <c r="GG132" i="22"/>
  <c r="GF132" i="22"/>
  <c r="GE132" i="22"/>
  <c r="GD132" i="22"/>
  <c r="GC132" i="22"/>
  <c r="GB132" i="22"/>
  <c r="GA132" i="22"/>
  <c r="FZ132" i="22"/>
  <c r="FY132" i="22"/>
  <c r="FX132" i="22"/>
  <c r="FW132" i="22"/>
  <c r="FV132" i="22"/>
  <c r="FU132" i="22"/>
  <c r="FT132" i="22"/>
  <c r="FS132" i="22"/>
  <c r="FR132" i="22"/>
  <c r="FQ132" i="22"/>
  <c r="FP132" i="22"/>
  <c r="FO132" i="22"/>
  <c r="FN132" i="22"/>
  <c r="FM132" i="22"/>
  <c r="FL132" i="22"/>
  <c r="FK132" i="22"/>
  <c r="FJ132" i="22"/>
  <c r="FI132" i="22"/>
  <c r="FH132" i="22"/>
  <c r="FG132" i="22"/>
  <c r="FF132" i="22"/>
  <c r="FE132" i="22"/>
  <c r="FD132" i="22"/>
  <c r="FC132" i="22"/>
  <c r="FB132" i="22"/>
  <c r="FA132" i="22"/>
  <c r="EZ132" i="22"/>
  <c r="EY132" i="22"/>
  <c r="EX132" i="22"/>
  <c r="EW132" i="22"/>
  <c r="EV132" i="22"/>
  <c r="EU132" i="22"/>
  <c r="ET132" i="22"/>
  <c r="ES132" i="22"/>
  <c r="ER132" i="22"/>
  <c r="EQ132" i="22"/>
  <c r="EP132" i="22"/>
  <c r="EO132" i="22"/>
  <c r="EN132" i="22"/>
  <c r="EH132" i="22"/>
  <c r="EG132" i="22"/>
  <c r="EF132" i="22"/>
  <c r="EE132" i="22"/>
  <c r="ED132" i="22"/>
  <c r="EC132" i="22"/>
  <c r="EB132" i="22"/>
  <c r="EA132" i="22"/>
  <c r="DZ132" i="22"/>
  <c r="DY132" i="22"/>
  <c r="DX132" i="22"/>
  <c r="DW132" i="22"/>
  <c r="DV132" i="22"/>
  <c r="DU132" i="22"/>
  <c r="DT132" i="22"/>
  <c r="DS132" i="22"/>
  <c r="DR132" i="22"/>
  <c r="DQ132" i="22"/>
  <c r="DP132" i="22"/>
  <c r="DO132" i="22"/>
  <c r="DN132" i="22"/>
  <c r="DM132" i="22"/>
  <c r="DL132" i="22"/>
  <c r="DK132" i="22"/>
  <c r="DJ132" i="22"/>
  <c r="DI132" i="22"/>
  <c r="DH132" i="22"/>
  <c r="DG132" i="22"/>
  <c r="DF132" i="22"/>
  <c r="DE132" i="22"/>
  <c r="DD132" i="22"/>
  <c r="DC132" i="22"/>
  <c r="DB132" i="22"/>
  <c r="DA132" i="22"/>
  <c r="CZ132" i="22"/>
  <c r="CY132" i="22"/>
  <c r="CX132" i="22"/>
  <c r="CW132" i="22"/>
  <c r="CV132" i="22"/>
  <c r="CU132" i="22"/>
  <c r="CT132" i="22"/>
  <c r="CS132" i="22"/>
  <c r="CR132" i="22"/>
  <c r="CQ132" i="22"/>
  <c r="CP132" i="22"/>
  <c r="CO132" i="22"/>
  <c r="CN132" i="22"/>
  <c r="CM132" i="22"/>
  <c r="CL132" i="22"/>
  <c r="MX131" i="22"/>
  <c r="MW131" i="22"/>
  <c r="MV131" i="22"/>
  <c r="MU131" i="22"/>
  <c r="MT131" i="22"/>
  <c r="MS131" i="22"/>
  <c r="MR131" i="22"/>
  <c r="MQ131" i="22"/>
  <c r="MP131" i="22"/>
  <c r="MO131" i="22"/>
  <c r="MN131" i="22"/>
  <c r="MM131" i="22"/>
  <c r="ML131" i="22"/>
  <c r="MK131" i="22"/>
  <c r="MJ131" i="22"/>
  <c r="MI131" i="22"/>
  <c r="MH131" i="22"/>
  <c r="MG131" i="22"/>
  <c r="MF131" i="22"/>
  <c r="ME131" i="22"/>
  <c r="MD131" i="22"/>
  <c r="MC131" i="22"/>
  <c r="MB131" i="22"/>
  <c r="MA131" i="22"/>
  <c r="LZ131" i="22"/>
  <c r="LY131" i="22"/>
  <c r="LX131" i="22"/>
  <c r="LW131" i="22"/>
  <c r="LV131" i="22"/>
  <c r="LU131" i="22"/>
  <c r="LT131" i="22"/>
  <c r="LS131" i="22"/>
  <c r="LR131" i="22"/>
  <c r="LQ131" i="22"/>
  <c r="LP131" i="22"/>
  <c r="LO131" i="22"/>
  <c r="LN131" i="22"/>
  <c r="LM131" i="22"/>
  <c r="LL131" i="22"/>
  <c r="LK131" i="22"/>
  <c r="LJ131" i="22"/>
  <c r="LI131" i="22"/>
  <c r="LH131" i="22"/>
  <c r="LG131" i="22"/>
  <c r="LF131" i="22"/>
  <c r="LE131" i="22"/>
  <c r="LD131" i="22"/>
  <c r="LC131" i="22"/>
  <c r="LB131" i="22"/>
  <c r="KV131" i="22"/>
  <c r="KU131" i="22"/>
  <c r="KT131" i="22"/>
  <c r="KS131" i="22"/>
  <c r="KR131" i="22"/>
  <c r="KQ131" i="22"/>
  <c r="KP131" i="22"/>
  <c r="KO131" i="22"/>
  <c r="KN131" i="22"/>
  <c r="KM131" i="22"/>
  <c r="KL131" i="22"/>
  <c r="KK131" i="22"/>
  <c r="KJ131" i="22"/>
  <c r="KI131" i="22"/>
  <c r="KH131" i="22"/>
  <c r="KG131" i="22"/>
  <c r="KF131" i="22"/>
  <c r="KE131" i="22"/>
  <c r="KD131" i="22"/>
  <c r="KC131" i="22"/>
  <c r="KB131" i="22"/>
  <c r="KA131" i="22"/>
  <c r="JZ131" i="22"/>
  <c r="JY131" i="22"/>
  <c r="JX131" i="22"/>
  <c r="JW131" i="22"/>
  <c r="JV131" i="22"/>
  <c r="JU131" i="22"/>
  <c r="JT131" i="22"/>
  <c r="JS131" i="22"/>
  <c r="JR131" i="22"/>
  <c r="JQ131" i="22"/>
  <c r="JP131" i="22"/>
  <c r="JO131" i="22"/>
  <c r="JN131" i="22"/>
  <c r="JM131" i="22"/>
  <c r="JL131" i="22"/>
  <c r="JK131" i="22"/>
  <c r="JJ131" i="22"/>
  <c r="JI131" i="22"/>
  <c r="JH131" i="22"/>
  <c r="JG131" i="22"/>
  <c r="JF131" i="22"/>
  <c r="JE131" i="22"/>
  <c r="JD131" i="22"/>
  <c r="JC131" i="22"/>
  <c r="JB131" i="22"/>
  <c r="JA131" i="22"/>
  <c r="IZ131" i="22"/>
  <c r="IT131" i="22"/>
  <c r="IS131" i="22"/>
  <c r="IR131" i="22"/>
  <c r="IQ131" i="22"/>
  <c r="IP131" i="22"/>
  <c r="IO131" i="22"/>
  <c r="IN131" i="22"/>
  <c r="IM131" i="22"/>
  <c r="IL131" i="22"/>
  <c r="IK131" i="22"/>
  <c r="IJ131" i="22"/>
  <c r="II131" i="22"/>
  <c r="IH131" i="22"/>
  <c r="IG131" i="22"/>
  <c r="IF131" i="22"/>
  <c r="IE131" i="22"/>
  <c r="ID131" i="22"/>
  <c r="IC131" i="22"/>
  <c r="IB131" i="22"/>
  <c r="IA131" i="22"/>
  <c r="HZ131" i="22"/>
  <c r="HY131" i="22"/>
  <c r="HX131" i="22"/>
  <c r="HW131" i="22"/>
  <c r="HV131" i="22"/>
  <c r="HU131" i="22"/>
  <c r="HT131" i="22"/>
  <c r="HS131" i="22"/>
  <c r="HR131" i="22"/>
  <c r="HQ131" i="22"/>
  <c r="HP131" i="22"/>
  <c r="HO131" i="22"/>
  <c r="HN131" i="22"/>
  <c r="HM131" i="22"/>
  <c r="HL131" i="22"/>
  <c r="HK131" i="22"/>
  <c r="HJ131" i="22"/>
  <c r="HI131" i="22"/>
  <c r="HH131" i="22"/>
  <c r="HG131" i="22"/>
  <c r="HF131" i="22"/>
  <c r="HE131" i="22"/>
  <c r="HD131" i="22"/>
  <c r="HC131" i="22"/>
  <c r="HB131" i="22"/>
  <c r="HA131" i="22"/>
  <c r="GZ131" i="22"/>
  <c r="GY131" i="22"/>
  <c r="GX131" i="22"/>
  <c r="GJ131" i="22"/>
  <c r="GI131" i="22"/>
  <c r="GH131" i="22"/>
  <c r="GG131" i="22"/>
  <c r="GF131" i="22"/>
  <c r="GE131" i="22"/>
  <c r="GD131" i="22"/>
  <c r="GC131" i="22"/>
  <c r="GB131" i="22"/>
  <c r="GA131" i="22"/>
  <c r="FZ131" i="22"/>
  <c r="FY131" i="22"/>
  <c r="FX131" i="22"/>
  <c r="FW131" i="22"/>
  <c r="FV131" i="22"/>
  <c r="FU131" i="22"/>
  <c r="FT131" i="22"/>
  <c r="FS131" i="22"/>
  <c r="FR131" i="22"/>
  <c r="FQ131" i="22"/>
  <c r="FP131" i="22"/>
  <c r="FO131" i="22"/>
  <c r="FN131" i="22"/>
  <c r="FM131" i="22"/>
  <c r="FL131" i="22"/>
  <c r="FK131" i="22"/>
  <c r="FJ131" i="22"/>
  <c r="FI131" i="22"/>
  <c r="FH131" i="22"/>
  <c r="FG131" i="22"/>
  <c r="FF131" i="22"/>
  <c r="FE131" i="22"/>
  <c r="FD131" i="22"/>
  <c r="FC131" i="22"/>
  <c r="FB131" i="22"/>
  <c r="FA131" i="22"/>
  <c r="EZ131" i="22"/>
  <c r="EY131" i="22"/>
  <c r="EX131" i="22"/>
  <c r="EW131" i="22"/>
  <c r="EV131" i="22"/>
  <c r="EU131" i="22"/>
  <c r="ET131" i="22"/>
  <c r="ES131" i="22"/>
  <c r="ER131" i="22"/>
  <c r="EQ131" i="22"/>
  <c r="EP131" i="22"/>
  <c r="EO131" i="22"/>
  <c r="EN131" i="22"/>
  <c r="EH131" i="22"/>
  <c r="EG131" i="22"/>
  <c r="EF131" i="22"/>
  <c r="EE131" i="22"/>
  <c r="ED131" i="22"/>
  <c r="EC131" i="22"/>
  <c r="EB131" i="22"/>
  <c r="EA131" i="22"/>
  <c r="DZ131" i="22"/>
  <c r="DY131" i="22"/>
  <c r="DX131" i="22"/>
  <c r="DW131" i="22"/>
  <c r="DV131" i="22"/>
  <c r="DU131" i="22"/>
  <c r="DT131" i="22"/>
  <c r="DS131" i="22"/>
  <c r="DR131" i="22"/>
  <c r="DQ131" i="22"/>
  <c r="DP131" i="22"/>
  <c r="DO131" i="22"/>
  <c r="DN131" i="22"/>
  <c r="DM131" i="22"/>
  <c r="DL131" i="22"/>
  <c r="DK131" i="22"/>
  <c r="DJ131" i="22"/>
  <c r="DI131" i="22"/>
  <c r="DH131" i="22"/>
  <c r="DG131" i="22"/>
  <c r="DF131" i="22"/>
  <c r="DE131" i="22"/>
  <c r="DD131" i="22"/>
  <c r="DC131" i="22"/>
  <c r="DB131" i="22"/>
  <c r="DA131" i="22"/>
  <c r="CZ131" i="22"/>
  <c r="CY131" i="22"/>
  <c r="CX131" i="22"/>
  <c r="CW131" i="22"/>
  <c r="CV131" i="22"/>
  <c r="CU131" i="22"/>
  <c r="CT131" i="22"/>
  <c r="CS131" i="22"/>
  <c r="CR131" i="22"/>
  <c r="CQ131" i="22"/>
  <c r="CP131" i="22"/>
  <c r="CO131" i="22"/>
  <c r="CN131" i="22"/>
  <c r="CM131" i="22"/>
  <c r="CL131" i="22"/>
  <c r="MX130" i="22"/>
  <c r="MW130" i="22"/>
  <c r="MV130" i="22"/>
  <c r="MU130" i="22"/>
  <c r="MT130" i="22"/>
  <c r="MS130" i="22"/>
  <c r="MR130" i="22"/>
  <c r="MQ130" i="22"/>
  <c r="MP130" i="22"/>
  <c r="MO130" i="22"/>
  <c r="MN130" i="22"/>
  <c r="MM130" i="22"/>
  <c r="ML130" i="22"/>
  <c r="MK130" i="22"/>
  <c r="MJ130" i="22"/>
  <c r="MI130" i="22"/>
  <c r="MH130" i="22"/>
  <c r="MG130" i="22"/>
  <c r="MF130" i="22"/>
  <c r="ME130" i="22"/>
  <c r="MD130" i="22"/>
  <c r="MC130" i="22"/>
  <c r="MB130" i="22"/>
  <c r="MA130" i="22"/>
  <c r="LZ130" i="22"/>
  <c r="LY130" i="22"/>
  <c r="LX130" i="22"/>
  <c r="LW130" i="22"/>
  <c r="LV130" i="22"/>
  <c r="LU130" i="22"/>
  <c r="LT130" i="22"/>
  <c r="LS130" i="22"/>
  <c r="LR130" i="22"/>
  <c r="LQ130" i="22"/>
  <c r="LP130" i="22"/>
  <c r="LO130" i="22"/>
  <c r="LN130" i="22"/>
  <c r="LM130" i="22"/>
  <c r="LL130" i="22"/>
  <c r="LK130" i="22"/>
  <c r="LJ130" i="22"/>
  <c r="LI130" i="22"/>
  <c r="LH130" i="22"/>
  <c r="LG130" i="22"/>
  <c r="LF130" i="22"/>
  <c r="LE130" i="22"/>
  <c r="LD130" i="22"/>
  <c r="LC130" i="22"/>
  <c r="LB130" i="22"/>
  <c r="KV130" i="22"/>
  <c r="KU130" i="22"/>
  <c r="KT130" i="22"/>
  <c r="KS130" i="22"/>
  <c r="KR130" i="22"/>
  <c r="KQ130" i="22"/>
  <c r="KP130" i="22"/>
  <c r="KO130" i="22"/>
  <c r="KN130" i="22"/>
  <c r="KM130" i="22"/>
  <c r="KL130" i="22"/>
  <c r="KK130" i="22"/>
  <c r="KJ130" i="22"/>
  <c r="KI130" i="22"/>
  <c r="KH130" i="22"/>
  <c r="KG130" i="22"/>
  <c r="KF130" i="22"/>
  <c r="KE130" i="22"/>
  <c r="KD130" i="22"/>
  <c r="KC130" i="22"/>
  <c r="KB130" i="22"/>
  <c r="KA130" i="22"/>
  <c r="JZ130" i="22"/>
  <c r="JY130" i="22"/>
  <c r="JX130" i="22"/>
  <c r="JW130" i="22"/>
  <c r="JV130" i="22"/>
  <c r="JU130" i="22"/>
  <c r="JT130" i="22"/>
  <c r="JS130" i="22"/>
  <c r="JR130" i="22"/>
  <c r="JQ130" i="22"/>
  <c r="JP130" i="22"/>
  <c r="JO130" i="22"/>
  <c r="JN130" i="22"/>
  <c r="JM130" i="22"/>
  <c r="JL130" i="22"/>
  <c r="JK130" i="22"/>
  <c r="JJ130" i="22"/>
  <c r="JI130" i="22"/>
  <c r="JH130" i="22"/>
  <c r="JG130" i="22"/>
  <c r="JF130" i="22"/>
  <c r="JE130" i="22"/>
  <c r="JD130" i="22"/>
  <c r="JC130" i="22"/>
  <c r="JB130" i="22"/>
  <c r="JA130" i="22"/>
  <c r="IZ130" i="22"/>
  <c r="IT130" i="22"/>
  <c r="IS130" i="22"/>
  <c r="IR130" i="22"/>
  <c r="IQ130" i="22"/>
  <c r="IP130" i="22"/>
  <c r="IO130" i="22"/>
  <c r="IN130" i="22"/>
  <c r="IM130" i="22"/>
  <c r="IL130" i="22"/>
  <c r="IK130" i="22"/>
  <c r="IJ130" i="22"/>
  <c r="II130" i="22"/>
  <c r="IH130" i="22"/>
  <c r="IG130" i="22"/>
  <c r="IF130" i="22"/>
  <c r="IE130" i="22"/>
  <c r="ID130" i="22"/>
  <c r="IC130" i="22"/>
  <c r="IB130" i="22"/>
  <c r="IA130" i="22"/>
  <c r="HZ130" i="22"/>
  <c r="HY130" i="22"/>
  <c r="HX130" i="22"/>
  <c r="HW130" i="22"/>
  <c r="HV130" i="22"/>
  <c r="HU130" i="22"/>
  <c r="HT130" i="22"/>
  <c r="HS130" i="22"/>
  <c r="HR130" i="22"/>
  <c r="HQ130" i="22"/>
  <c r="HP130" i="22"/>
  <c r="HO130" i="22"/>
  <c r="HN130" i="22"/>
  <c r="HM130" i="22"/>
  <c r="HL130" i="22"/>
  <c r="HK130" i="22"/>
  <c r="HJ130" i="22"/>
  <c r="HI130" i="22"/>
  <c r="HH130" i="22"/>
  <c r="HG130" i="22"/>
  <c r="HF130" i="22"/>
  <c r="HE130" i="22"/>
  <c r="HD130" i="22"/>
  <c r="HC130" i="22"/>
  <c r="HB130" i="22"/>
  <c r="HA130" i="22"/>
  <c r="GZ130" i="22"/>
  <c r="GY130" i="22"/>
  <c r="GX130" i="22"/>
  <c r="GJ130" i="22"/>
  <c r="GI130" i="22"/>
  <c r="GH130" i="22"/>
  <c r="GG130" i="22"/>
  <c r="GF130" i="22"/>
  <c r="GE130" i="22"/>
  <c r="GD130" i="22"/>
  <c r="GC130" i="22"/>
  <c r="GB130" i="22"/>
  <c r="GA130" i="22"/>
  <c r="FZ130" i="22"/>
  <c r="FY130" i="22"/>
  <c r="FX130" i="22"/>
  <c r="FW130" i="22"/>
  <c r="FV130" i="22"/>
  <c r="FU130" i="22"/>
  <c r="FT130" i="22"/>
  <c r="FS130" i="22"/>
  <c r="FR130" i="22"/>
  <c r="FQ130" i="22"/>
  <c r="FP130" i="22"/>
  <c r="FO130" i="22"/>
  <c r="FN130" i="22"/>
  <c r="FM130" i="22"/>
  <c r="FL130" i="22"/>
  <c r="FK130" i="22"/>
  <c r="FJ130" i="22"/>
  <c r="FI130" i="22"/>
  <c r="FH130" i="22"/>
  <c r="FG130" i="22"/>
  <c r="FF130" i="22"/>
  <c r="FE130" i="22"/>
  <c r="FD130" i="22"/>
  <c r="FC130" i="22"/>
  <c r="FB130" i="22"/>
  <c r="FA130" i="22"/>
  <c r="EZ130" i="22"/>
  <c r="EY130" i="22"/>
  <c r="EX130" i="22"/>
  <c r="EW130" i="22"/>
  <c r="EV130" i="22"/>
  <c r="EU130" i="22"/>
  <c r="ET130" i="22"/>
  <c r="ES130" i="22"/>
  <c r="ER130" i="22"/>
  <c r="EQ130" i="22"/>
  <c r="EP130" i="22"/>
  <c r="EO130" i="22"/>
  <c r="EN130" i="22"/>
  <c r="EH130" i="22"/>
  <c r="EG130" i="22"/>
  <c r="EF130" i="22"/>
  <c r="EE130" i="22"/>
  <c r="ED130" i="22"/>
  <c r="EC130" i="22"/>
  <c r="EB130" i="22"/>
  <c r="EA130" i="22"/>
  <c r="DZ130" i="22"/>
  <c r="DY130" i="22"/>
  <c r="DX130" i="22"/>
  <c r="DW130" i="22"/>
  <c r="DV130" i="22"/>
  <c r="DU130" i="22"/>
  <c r="DT130" i="22"/>
  <c r="DS130" i="22"/>
  <c r="DR130" i="22"/>
  <c r="DQ130" i="22"/>
  <c r="DP130" i="22"/>
  <c r="DO130" i="22"/>
  <c r="DN130" i="22"/>
  <c r="DM130" i="22"/>
  <c r="DL130" i="22"/>
  <c r="DK130" i="22"/>
  <c r="DJ130" i="22"/>
  <c r="DI130" i="22"/>
  <c r="DH130" i="22"/>
  <c r="DG130" i="22"/>
  <c r="DF130" i="22"/>
  <c r="DE130" i="22"/>
  <c r="DD130" i="22"/>
  <c r="DC130" i="22"/>
  <c r="DB130" i="22"/>
  <c r="DA130" i="22"/>
  <c r="CZ130" i="22"/>
  <c r="CY130" i="22"/>
  <c r="CX130" i="22"/>
  <c r="CW130" i="22"/>
  <c r="CV130" i="22"/>
  <c r="CU130" i="22"/>
  <c r="CT130" i="22"/>
  <c r="CS130" i="22"/>
  <c r="CR130" i="22"/>
  <c r="CQ130" i="22"/>
  <c r="CP130" i="22"/>
  <c r="CO130" i="22"/>
  <c r="CN130" i="22"/>
  <c r="CM130" i="22"/>
  <c r="CL130" i="22"/>
  <c r="MX129" i="22"/>
  <c r="MW129" i="22"/>
  <c r="MV129" i="22"/>
  <c r="MU129" i="22"/>
  <c r="MT129" i="22"/>
  <c r="MS129" i="22"/>
  <c r="MR129" i="22"/>
  <c r="MQ129" i="22"/>
  <c r="MP129" i="22"/>
  <c r="MO129" i="22"/>
  <c r="MN129" i="22"/>
  <c r="MM129" i="22"/>
  <c r="ML129" i="22"/>
  <c r="MK129" i="22"/>
  <c r="MJ129" i="22"/>
  <c r="MI129" i="22"/>
  <c r="MH129" i="22"/>
  <c r="MG129" i="22"/>
  <c r="MF129" i="22"/>
  <c r="ME129" i="22"/>
  <c r="MD129" i="22"/>
  <c r="MC129" i="22"/>
  <c r="MB129" i="22"/>
  <c r="MA129" i="22"/>
  <c r="LZ129" i="22"/>
  <c r="LY129" i="22"/>
  <c r="LX129" i="22"/>
  <c r="LW129" i="22"/>
  <c r="LV129" i="22"/>
  <c r="LU129" i="22"/>
  <c r="LT129" i="22"/>
  <c r="LS129" i="22"/>
  <c r="LR129" i="22"/>
  <c r="LQ129" i="22"/>
  <c r="LP129" i="22"/>
  <c r="LO129" i="22"/>
  <c r="LN129" i="22"/>
  <c r="LM129" i="22"/>
  <c r="LL129" i="22"/>
  <c r="LK129" i="22"/>
  <c r="LJ129" i="22"/>
  <c r="LI129" i="22"/>
  <c r="LH129" i="22"/>
  <c r="LG129" i="22"/>
  <c r="LF129" i="22"/>
  <c r="LE129" i="22"/>
  <c r="LD129" i="22"/>
  <c r="LC129" i="22"/>
  <c r="LB129" i="22"/>
  <c r="KV129" i="22"/>
  <c r="KU129" i="22"/>
  <c r="KT129" i="22"/>
  <c r="KS129" i="22"/>
  <c r="KR129" i="22"/>
  <c r="KQ129" i="22"/>
  <c r="KP129" i="22"/>
  <c r="KO129" i="22"/>
  <c r="KN129" i="22"/>
  <c r="KM129" i="22"/>
  <c r="KL129" i="22"/>
  <c r="KK129" i="22"/>
  <c r="KJ129" i="22"/>
  <c r="KI129" i="22"/>
  <c r="KH129" i="22"/>
  <c r="KG129" i="22"/>
  <c r="KF129" i="22"/>
  <c r="KE129" i="22"/>
  <c r="KD129" i="22"/>
  <c r="KC129" i="22"/>
  <c r="KB129" i="22"/>
  <c r="KA129" i="22"/>
  <c r="JZ129" i="22"/>
  <c r="JY129" i="22"/>
  <c r="JX129" i="22"/>
  <c r="JW129" i="22"/>
  <c r="JV129" i="22"/>
  <c r="JU129" i="22"/>
  <c r="JT129" i="22"/>
  <c r="JS129" i="22"/>
  <c r="JR129" i="22"/>
  <c r="JQ129" i="22"/>
  <c r="JP129" i="22"/>
  <c r="JO129" i="22"/>
  <c r="JN129" i="22"/>
  <c r="JM129" i="22"/>
  <c r="JL129" i="22"/>
  <c r="JK129" i="22"/>
  <c r="JJ129" i="22"/>
  <c r="JI129" i="22"/>
  <c r="JH129" i="22"/>
  <c r="JG129" i="22"/>
  <c r="JF129" i="22"/>
  <c r="JE129" i="22"/>
  <c r="JD129" i="22"/>
  <c r="JC129" i="22"/>
  <c r="JB129" i="22"/>
  <c r="JA129" i="22"/>
  <c r="IZ129" i="22"/>
  <c r="IT129" i="22"/>
  <c r="IS129" i="22"/>
  <c r="IR129" i="22"/>
  <c r="IQ129" i="22"/>
  <c r="IP129" i="22"/>
  <c r="IO129" i="22"/>
  <c r="IN129" i="22"/>
  <c r="IM129" i="22"/>
  <c r="IL129" i="22"/>
  <c r="IK129" i="22"/>
  <c r="IJ129" i="22"/>
  <c r="II129" i="22"/>
  <c r="IH129" i="22"/>
  <c r="IG129" i="22"/>
  <c r="IF129" i="22"/>
  <c r="IE129" i="22"/>
  <c r="ID129" i="22"/>
  <c r="IC129" i="22"/>
  <c r="IB129" i="22"/>
  <c r="IA129" i="22"/>
  <c r="HZ129" i="22"/>
  <c r="HY129" i="22"/>
  <c r="HX129" i="22"/>
  <c r="HW129" i="22"/>
  <c r="HV129" i="22"/>
  <c r="HU129" i="22"/>
  <c r="HT129" i="22"/>
  <c r="HS129" i="22"/>
  <c r="HR129" i="22"/>
  <c r="HQ129" i="22"/>
  <c r="HP129" i="22"/>
  <c r="HO129" i="22"/>
  <c r="HN129" i="22"/>
  <c r="HM129" i="22"/>
  <c r="HL129" i="22"/>
  <c r="HK129" i="22"/>
  <c r="HJ129" i="22"/>
  <c r="HI129" i="22"/>
  <c r="HH129" i="22"/>
  <c r="HG129" i="22"/>
  <c r="HF129" i="22"/>
  <c r="HE129" i="22"/>
  <c r="HD129" i="22"/>
  <c r="HC129" i="22"/>
  <c r="HB129" i="22"/>
  <c r="HA129" i="22"/>
  <c r="GZ129" i="22"/>
  <c r="GY129" i="22"/>
  <c r="GX129" i="22"/>
  <c r="GJ129" i="22"/>
  <c r="GI129" i="22"/>
  <c r="GH129" i="22"/>
  <c r="GG129" i="22"/>
  <c r="GF129" i="22"/>
  <c r="GE129" i="22"/>
  <c r="GD129" i="22"/>
  <c r="GC129" i="22"/>
  <c r="GB129" i="22"/>
  <c r="GA129" i="22"/>
  <c r="FZ129" i="22"/>
  <c r="FY129" i="22"/>
  <c r="FX129" i="22"/>
  <c r="FW129" i="22"/>
  <c r="FV129" i="22"/>
  <c r="FU129" i="22"/>
  <c r="FT129" i="22"/>
  <c r="FS129" i="22"/>
  <c r="FR129" i="22"/>
  <c r="FQ129" i="22"/>
  <c r="FP129" i="22"/>
  <c r="FO129" i="22"/>
  <c r="FN129" i="22"/>
  <c r="FM129" i="22"/>
  <c r="FL129" i="22"/>
  <c r="FK129" i="22"/>
  <c r="FJ129" i="22"/>
  <c r="FI129" i="22"/>
  <c r="FH129" i="22"/>
  <c r="FG129" i="22"/>
  <c r="FF129" i="22"/>
  <c r="FE129" i="22"/>
  <c r="FD129" i="22"/>
  <c r="FC129" i="22"/>
  <c r="FB129" i="22"/>
  <c r="FA129" i="22"/>
  <c r="EZ129" i="22"/>
  <c r="EY129" i="22"/>
  <c r="EX129" i="22"/>
  <c r="EW129" i="22"/>
  <c r="EV129" i="22"/>
  <c r="EU129" i="22"/>
  <c r="ET129" i="22"/>
  <c r="ES129" i="22"/>
  <c r="ER129" i="22"/>
  <c r="EQ129" i="22"/>
  <c r="EP129" i="22"/>
  <c r="EO129" i="22"/>
  <c r="EN129" i="22"/>
  <c r="EH129" i="22"/>
  <c r="EG129" i="22"/>
  <c r="EF129" i="22"/>
  <c r="EE129" i="22"/>
  <c r="ED129" i="22"/>
  <c r="EC129" i="22"/>
  <c r="EB129" i="22"/>
  <c r="EA129" i="22"/>
  <c r="DZ129" i="22"/>
  <c r="DY129" i="22"/>
  <c r="DX129" i="22"/>
  <c r="DW129" i="22"/>
  <c r="DV129" i="22"/>
  <c r="DU129" i="22"/>
  <c r="DT129" i="22"/>
  <c r="DS129" i="22"/>
  <c r="DR129" i="22"/>
  <c r="DQ129" i="22"/>
  <c r="DP129" i="22"/>
  <c r="DO129" i="22"/>
  <c r="DN129" i="22"/>
  <c r="DM129" i="22"/>
  <c r="DL129" i="22"/>
  <c r="DK129" i="22"/>
  <c r="DJ129" i="22"/>
  <c r="DI129" i="22"/>
  <c r="DH129" i="22"/>
  <c r="DG129" i="22"/>
  <c r="DF129" i="22"/>
  <c r="DE129" i="22"/>
  <c r="DD129" i="22"/>
  <c r="DC129" i="22"/>
  <c r="DB129" i="22"/>
  <c r="DA129" i="22"/>
  <c r="CZ129" i="22"/>
  <c r="CY129" i="22"/>
  <c r="CX129" i="22"/>
  <c r="CW129" i="22"/>
  <c r="CV129" i="22"/>
  <c r="CU129" i="22"/>
  <c r="CT129" i="22"/>
  <c r="CS129" i="22"/>
  <c r="CR129" i="22"/>
  <c r="CQ129" i="22"/>
  <c r="CP129" i="22"/>
  <c r="CO129" i="22"/>
  <c r="CN129" i="22"/>
  <c r="CM129" i="22"/>
  <c r="CL129" i="22"/>
  <c r="MX128" i="22"/>
  <c r="MW128" i="22"/>
  <c r="MV128" i="22"/>
  <c r="MU128" i="22"/>
  <c r="MT128" i="22"/>
  <c r="MS128" i="22"/>
  <c r="MR128" i="22"/>
  <c r="MQ128" i="22"/>
  <c r="MP128" i="22"/>
  <c r="MO128" i="22"/>
  <c r="MN128" i="22"/>
  <c r="MM128" i="22"/>
  <c r="ML128" i="22"/>
  <c r="MK128" i="22"/>
  <c r="MJ128" i="22"/>
  <c r="MI128" i="22"/>
  <c r="MH128" i="22"/>
  <c r="MG128" i="22"/>
  <c r="MF128" i="22"/>
  <c r="ME128" i="22"/>
  <c r="MD128" i="22"/>
  <c r="MC128" i="22"/>
  <c r="MB128" i="22"/>
  <c r="MA128" i="22"/>
  <c r="LZ128" i="22"/>
  <c r="LY128" i="22"/>
  <c r="LX128" i="22"/>
  <c r="LW128" i="22"/>
  <c r="LV128" i="22"/>
  <c r="LU128" i="22"/>
  <c r="LT128" i="22"/>
  <c r="LS128" i="22"/>
  <c r="LR128" i="22"/>
  <c r="LQ128" i="22"/>
  <c r="LP128" i="22"/>
  <c r="LO128" i="22"/>
  <c r="LN128" i="22"/>
  <c r="LM128" i="22"/>
  <c r="LL128" i="22"/>
  <c r="LK128" i="22"/>
  <c r="LJ128" i="22"/>
  <c r="LI128" i="22"/>
  <c r="LH128" i="22"/>
  <c r="LG128" i="22"/>
  <c r="LF128" i="22"/>
  <c r="LE128" i="22"/>
  <c r="LD128" i="22"/>
  <c r="LC128" i="22"/>
  <c r="LB128" i="22"/>
  <c r="KV128" i="22"/>
  <c r="KU128" i="22"/>
  <c r="KT128" i="22"/>
  <c r="KS128" i="22"/>
  <c r="KR128" i="22"/>
  <c r="KQ128" i="22"/>
  <c r="KP128" i="22"/>
  <c r="KO128" i="22"/>
  <c r="KN128" i="22"/>
  <c r="KM128" i="22"/>
  <c r="KL128" i="22"/>
  <c r="KK128" i="22"/>
  <c r="KJ128" i="22"/>
  <c r="KI128" i="22"/>
  <c r="KH128" i="22"/>
  <c r="KG128" i="22"/>
  <c r="KF128" i="22"/>
  <c r="KE128" i="22"/>
  <c r="KD128" i="22"/>
  <c r="KC128" i="22"/>
  <c r="KB128" i="22"/>
  <c r="KA128" i="22"/>
  <c r="JZ128" i="22"/>
  <c r="JY128" i="22"/>
  <c r="JX128" i="22"/>
  <c r="JW128" i="22"/>
  <c r="JV128" i="22"/>
  <c r="JU128" i="22"/>
  <c r="JT128" i="22"/>
  <c r="JS128" i="22"/>
  <c r="JR128" i="22"/>
  <c r="JQ128" i="22"/>
  <c r="JP128" i="22"/>
  <c r="JO128" i="22"/>
  <c r="JN128" i="22"/>
  <c r="JM128" i="22"/>
  <c r="JL128" i="22"/>
  <c r="JK128" i="22"/>
  <c r="JJ128" i="22"/>
  <c r="JI128" i="22"/>
  <c r="JH128" i="22"/>
  <c r="JG128" i="22"/>
  <c r="JF128" i="22"/>
  <c r="JE128" i="22"/>
  <c r="JD128" i="22"/>
  <c r="JC128" i="22"/>
  <c r="JB128" i="22"/>
  <c r="JA128" i="22"/>
  <c r="IZ128" i="22"/>
  <c r="IT128" i="22"/>
  <c r="IS128" i="22"/>
  <c r="IR128" i="22"/>
  <c r="IQ128" i="22"/>
  <c r="IP128" i="22"/>
  <c r="IO128" i="22"/>
  <c r="IN128" i="22"/>
  <c r="IM128" i="22"/>
  <c r="IL128" i="22"/>
  <c r="IK128" i="22"/>
  <c r="IJ128" i="22"/>
  <c r="II128" i="22"/>
  <c r="IH128" i="22"/>
  <c r="IG128" i="22"/>
  <c r="IF128" i="22"/>
  <c r="IE128" i="22"/>
  <c r="ID128" i="22"/>
  <c r="IC128" i="22"/>
  <c r="IB128" i="22"/>
  <c r="IA128" i="22"/>
  <c r="HZ128" i="22"/>
  <c r="HY128" i="22"/>
  <c r="HX128" i="22"/>
  <c r="HW128" i="22"/>
  <c r="HV128" i="22"/>
  <c r="HU128" i="22"/>
  <c r="HT128" i="22"/>
  <c r="HS128" i="22"/>
  <c r="HR128" i="22"/>
  <c r="HQ128" i="22"/>
  <c r="HP128" i="22"/>
  <c r="HO128" i="22"/>
  <c r="HN128" i="22"/>
  <c r="HM128" i="22"/>
  <c r="HL128" i="22"/>
  <c r="HK128" i="22"/>
  <c r="HJ128" i="22"/>
  <c r="HI128" i="22"/>
  <c r="HH128" i="22"/>
  <c r="HG128" i="22"/>
  <c r="HF128" i="22"/>
  <c r="HE128" i="22"/>
  <c r="HD128" i="22"/>
  <c r="HC128" i="22"/>
  <c r="HB128" i="22"/>
  <c r="HA128" i="22"/>
  <c r="GZ128" i="22"/>
  <c r="GY128" i="22"/>
  <c r="GX128" i="22"/>
  <c r="GJ128" i="22"/>
  <c r="GI128" i="22"/>
  <c r="GH128" i="22"/>
  <c r="GG128" i="22"/>
  <c r="GF128" i="22"/>
  <c r="GE128" i="22"/>
  <c r="GD128" i="22"/>
  <c r="GC128" i="22"/>
  <c r="GB128" i="22"/>
  <c r="GA128" i="22"/>
  <c r="FZ128" i="22"/>
  <c r="FY128" i="22"/>
  <c r="FX128" i="22"/>
  <c r="FW128" i="22"/>
  <c r="FV128" i="22"/>
  <c r="FU128" i="22"/>
  <c r="FT128" i="22"/>
  <c r="FS128" i="22"/>
  <c r="FR128" i="22"/>
  <c r="FQ128" i="22"/>
  <c r="FP128" i="22"/>
  <c r="FO128" i="22"/>
  <c r="FN128" i="22"/>
  <c r="FM128" i="22"/>
  <c r="FL128" i="22"/>
  <c r="FK128" i="22"/>
  <c r="FJ128" i="22"/>
  <c r="FI128" i="22"/>
  <c r="FH128" i="22"/>
  <c r="FG128" i="22"/>
  <c r="FF128" i="22"/>
  <c r="FE128" i="22"/>
  <c r="FD128" i="22"/>
  <c r="FC128" i="22"/>
  <c r="FB128" i="22"/>
  <c r="FA128" i="22"/>
  <c r="EZ128" i="22"/>
  <c r="EY128" i="22"/>
  <c r="EX128" i="22"/>
  <c r="EW128" i="22"/>
  <c r="EV128" i="22"/>
  <c r="EU128" i="22"/>
  <c r="ET128" i="22"/>
  <c r="ES128" i="22"/>
  <c r="ER128" i="22"/>
  <c r="EQ128" i="22"/>
  <c r="EP128" i="22"/>
  <c r="EO128" i="22"/>
  <c r="EN128" i="22"/>
  <c r="EH128" i="22"/>
  <c r="EG128" i="22"/>
  <c r="EF128" i="22"/>
  <c r="EE128" i="22"/>
  <c r="ED128" i="22"/>
  <c r="EC128" i="22"/>
  <c r="EB128" i="22"/>
  <c r="EA128" i="22"/>
  <c r="DZ128" i="22"/>
  <c r="DY128" i="22"/>
  <c r="DX128" i="22"/>
  <c r="DW128" i="22"/>
  <c r="DV128" i="22"/>
  <c r="DU128" i="22"/>
  <c r="DT128" i="22"/>
  <c r="DS128" i="22"/>
  <c r="DR128" i="22"/>
  <c r="DQ128" i="22"/>
  <c r="DP128" i="22"/>
  <c r="DO128" i="22"/>
  <c r="DN128" i="22"/>
  <c r="DM128" i="22"/>
  <c r="DL128" i="22"/>
  <c r="DK128" i="22"/>
  <c r="DJ128" i="22"/>
  <c r="DI128" i="22"/>
  <c r="DH128" i="22"/>
  <c r="DG128" i="22"/>
  <c r="DF128" i="22"/>
  <c r="DE128" i="22"/>
  <c r="DD128" i="22"/>
  <c r="DC128" i="22"/>
  <c r="DB128" i="22"/>
  <c r="DA128" i="22"/>
  <c r="CZ128" i="22"/>
  <c r="CY128" i="22"/>
  <c r="CX128" i="22"/>
  <c r="CW128" i="22"/>
  <c r="CV128" i="22"/>
  <c r="CU128" i="22"/>
  <c r="CT128" i="22"/>
  <c r="CS128" i="22"/>
  <c r="CR128" i="22"/>
  <c r="CQ128" i="22"/>
  <c r="CP128" i="22"/>
  <c r="CO128" i="22"/>
  <c r="CN128" i="22"/>
  <c r="CM128" i="22"/>
  <c r="CL128" i="22"/>
  <c r="MX127" i="22"/>
  <c r="MW127" i="22"/>
  <c r="MV127" i="22"/>
  <c r="MU127" i="22"/>
  <c r="MT127" i="22"/>
  <c r="MS127" i="22"/>
  <c r="MR127" i="22"/>
  <c r="MQ127" i="22"/>
  <c r="MP127" i="22"/>
  <c r="MO127" i="22"/>
  <c r="MN127" i="22"/>
  <c r="MM127" i="22"/>
  <c r="ML127" i="22"/>
  <c r="MK127" i="22"/>
  <c r="MJ127" i="22"/>
  <c r="MI127" i="22"/>
  <c r="MH127" i="22"/>
  <c r="MG127" i="22"/>
  <c r="MF127" i="22"/>
  <c r="ME127" i="22"/>
  <c r="MD127" i="22"/>
  <c r="MC127" i="22"/>
  <c r="MB127" i="22"/>
  <c r="MA127" i="22"/>
  <c r="LZ127" i="22"/>
  <c r="LY127" i="22"/>
  <c r="LX127" i="22"/>
  <c r="LW127" i="22"/>
  <c r="LV127" i="22"/>
  <c r="LU127" i="22"/>
  <c r="LT127" i="22"/>
  <c r="LS127" i="22"/>
  <c r="LR127" i="22"/>
  <c r="LQ127" i="22"/>
  <c r="LP127" i="22"/>
  <c r="LO127" i="22"/>
  <c r="LN127" i="22"/>
  <c r="LM127" i="22"/>
  <c r="LL127" i="22"/>
  <c r="LK127" i="22"/>
  <c r="LJ127" i="22"/>
  <c r="LI127" i="22"/>
  <c r="LH127" i="22"/>
  <c r="LG127" i="22"/>
  <c r="LF127" i="22"/>
  <c r="LE127" i="22"/>
  <c r="LD127" i="22"/>
  <c r="LC127" i="22"/>
  <c r="LB127" i="22"/>
  <c r="KV127" i="22"/>
  <c r="KU127" i="22"/>
  <c r="KT127" i="22"/>
  <c r="KS127" i="22"/>
  <c r="KR127" i="22"/>
  <c r="KQ127" i="22"/>
  <c r="KP127" i="22"/>
  <c r="KO127" i="22"/>
  <c r="KN127" i="22"/>
  <c r="KM127" i="22"/>
  <c r="KL127" i="22"/>
  <c r="KK127" i="22"/>
  <c r="KJ127" i="22"/>
  <c r="KI127" i="22"/>
  <c r="KH127" i="22"/>
  <c r="KG127" i="22"/>
  <c r="KF127" i="22"/>
  <c r="KE127" i="22"/>
  <c r="KD127" i="22"/>
  <c r="KC127" i="22"/>
  <c r="KB127" i="22"/>
  <c r="KA127" i="22"/>
  <c r="JZ127" i="22"/>
  <c r="JY127" i="22"/>
  <c r="JX127" i="22"/>
  <c r="JW127" i="22"/>
  <c r="JV127" i="22"/>
  <c r="JU127" i="22"/>
  <c r="JT127" i="22"/>
  <c r="JS127" i="22"/>
  <c r="JR127" i="22"/>
  <c r="JQ127" i="22"/>
  <c r="JP127" i="22"/>
  <c r="JO127" i="22"/>
  <c r="JN127" i="22"/>
  <c r="JM127" i="22"/>
  <c r="JL127" i="22"/>
  <c r="JK127" i="22"/>
  <c r="JJ127" i="22"/>
  <c r="JI127" i="22"/>
  <c r="JH127" i="22"/>
  <c r="JG127" i="22"/>
  <c r="JF127" i="22"/>
  <c r="JE127" i="22"/>
  <c r="JD127" i="22"/>
  <c r="JC127" i="22"/>
  <c r="JB127" i="22"/>
  <c r="JA127" i="22"/>
  <c r="IZ127" i="22"/>
  <c r="IT127" i="22"/>
  <c r="IS127" i="22"/>
  <c r="IR127" i="22"/>
  <c r="IQ127" i="22"/>
  <c r="IP127" i="22"/>
  <c r="IO127" i="22"/>
  <c r="IN127" i="22"/>
  <c r="IM127" i="22"/>
  <c r="IL127" i="22"/>
  <c r="IK127" i="22"/>
  <c r="IJ127" i="22"/>
  <c r="II127" i="22"/>
  <c r="IH127" i="22"/>
  <c r="IG127" i="22"/>
  <c r="IF127" i="22"/>
  <c r="IE127" i="22"/>
  <c r="ID127" i="22"/>
  <c r="IC127" i="22"/>
  <c r="IB127" i="22"/>
  <c r="IA127" i="22"/>
  <c r="HZ127" i="22"/>
  <c r="HY127" i="22"/>
  <c r="HX127" i="22"/>
  <c r="HW127" i="22"/>
  <c r="HV127" i="22"/>
  <c r="HU127" i="22"/>
  <c r="HT127" i="22"/>
  <c r="HS127" i="22"/>
  <c r="HR127" i="22"/>
  <c r="HQ127" i="22"/>
  <c r="HP127" i="22"/>
  <c r="HO127" i="22"/>
  <c r="HN127" i="22"/>
  <c r="HM127" i="22"/>
  <c r="HL127" i="22"/>
  <c r="HK127" i="22"/>
  <c r="HJ127" i="22"/>
  <c r="HI127" i="22"/>
  <c r="HH127" i="22"/>
  <c r="HG127" i="22"/>
  <c r="HF127" i="22"/>
  <c r="HE127" i="22"/>
  <c r="HD127" i="22"/>
  <c r="HC127" i="22"/>
  <c r="HB127" i="22"/>
  <c r="HA127" i="22"/>
  <c r="GZ127" i="22"/>
  <c r="GY127" i="22"/>
  <c r="GX127" i="22"/>
  <c r="GJ127" i="22"/>
  <c r="GI127" i="22"/>
  <c r="GH127" i="22"/>
  <c r="GG127" i="22"/>
  <c r="GF127" i="22"/>
  <c r="GE127" i="22"/>
  <c r="GD127" i="22"/>
  <c r="GC127" i="22"/>
  <c r="GB127" i="22"/>
  <c r="GA127" i="22"/>
  <c r="FZ127" i="22"/>
  <c r="FY127" i="22"/>
  <c r="FX127" i="22"/>
  <c r="FW127" i="22"/>
  <c r="FV127" i="22"/>
  <c r="FU127" i="22"/>
  <c r="FT127" i="22"/>
  <c r="FS127" i="22"/>
  <c r="FR127" i="22"/>
  <c r="FQ127" i="22"/>
  <c r="FP127" i="22"/>
  <c r="FO127" i="22"/>
  <c r="FN127" i="22"/>
  <c r="FM127" i="22"/>
  <c r="FL127" i="22"/>
  <c r="FK127" i="22"/>
  <c r="FJ127" i="22"/>
  <c r="FI127" i="22"/>
  <c r="FH127" i="22"/>
  <c r="FG127" i="22"/>
  <c r="FF127" i="22"/>
  <c r="FE127" i="22"/>
  <c r="FD127" i="22"/>
  <c r="FC127" i="22"/>
  <c r="FB127" i="22"/>
  <c r="FA127" i="22"/>
  <c r="EZ127" i="22"/>
  <c r="EY127" i="22"/>
  <c r="EX127" i="22"/>
  <c r="EW127" i="22"/>
  <c r="EV127" i="22"/>
  <c r="EU127" i="22"/>
  <c r="ET127" i="22"/>
  <c r="ES127" i="22"/>
  <c r="ER127" i="22"/>
  <c r="EQ127" i="22"/>
  <c r="EP127" i="22"/>
  <c r="EO127" i="22"/>
  <c r="EN127" i="22"/>
  <c r="EH127" i="22"/>
  <c r="EG127" i="22"/>
  <c r="EF127" i="22"/>
  <c r="EE127" i="22"/>
  <c r="ED127" i="22"/>
  <c r="EC127" i="22"/>
  <c r="EB127" i="22"/>
  <c r="EA127" i="22"/>
  <c r="DZ127" i="22"/>
  <c r="DY127" i="22"/>
  <c r="DX127" i="22"/>
  <c r="DW127" i="22"/>
  <c r="DV127" i="22"/>
  <c r="DU127" i="22"/>
  <c r="DT127" i="22"/>
  <c r="DS127" i="22"/>
  <c r="DR127" i="22"/>
  <c r="DQ127" i="22"/>
  <c r="DP127" i="22"/>
  <c r="DO127" i="22"/>
  <c r="DN127" i="22"/>
  <c r="DM127" i="22"/>
  <c r="DL127" i="22"/>
  <c r="DK127" i="22"/>
  <c r="DJ127" i="22"/>
  <c r="DI127" i="22"/>
  <c r="DH127" i="22"/>
  <c r="DG127" i="22"/>
  <c r="DF127" i="22"/>
  <c r="DE127" i="22"/>
  <c r="DD127" i="22"/>
  <c r="DC127" i="22"/>
  <c r="DB127" i="22"/>
  <c r="DA127" i="22"/>
  <c r="CZ127" i="22"/>
  <c r="CY127" i="22"/>
  <c r="CX127" i="22"/>
  <c r="CW127" i="22"/>
  <c r="CV127" i="22"/>
  <c r="CU127" i="22"/>
  <c r="CT127" i="22"/>
  <c r="CS127" i="22"/>
  <c r="CR127" i="22"/>
  <c r="CQ127" i="22"/>
  <c r="CP127" i="22"/>
  <c r="CO127" i="22"/>
  <c r="CN127" i="22"/>
  <c r="CM127" i="22"/>
  <c r="CL127" i="22"/>
  <c r="MX126" i="22"/>
  <c r="MW126" i="22"/>
  <c r="MV126" i="22"/>
  <c r="MU126" i="22"/>
  <c r="MT126" i="22"/>
  <c r="MS126" i="22"/>
  <c r="MR126" i="22"/>
  <c r="MQ126" i="22"/>
  <c r="MP126" i="22"/>
  <c r="MO126" i="22"/>
  <c r="MN126" i="22"/>
  <c r="MM126" i="22"/>
  <c r="ML126" i="22"/>
  <c r="MK126" i="22"/>
  <c r="MJ126" i="22"/>
  <c r="MI126" i="22"/>
  <c r="MH126" i="22"/>
  <c r="MG126" i="22"/>
  <c r="MF126" i="22"/>
  <c r="ME126" i="22"/>
  <c r="MD126" i="22"/>
  <c r="MC126" i="22"/>
  <c r="MB126" i="22"/>
  <c r="MA126" i="22"/>
  <c r="LZ126" i="22"/>
  <c r="LY126" i="22"/>
  <c r="LX126" i="22"/>
  <c r="LW126" i="22"/>
  <c r="LV126" i="22"/>
  <c r="LU126" i="22"/>
  <c r="LT126" i="22"/>
  <c r="LS126" i="22"/>
  <c r="LR126" i="22"/>
  <c r="LQ126" i="22"/>
  <c r="LP126" i="22"/>
  <c r="LO126" i="22"/>
  <c r="LN126" i="22"/>
  <c r="LM126" i="22"/>
  <c r="LL126" i="22"/>
  <c r="LK126" i="22"/>
  <c r="LJ126" i="22"/>
  <c r="LI126" i="22"/>
  <c r="LH126" i="22"/>
  <c r="LG126" i="22"/>
  <c r="LF126" i="22"/>
  <c r="LE126" i="22"/>
  <c r="LD126" i="22"/>
  <c r="LC126" i="22"/>
  <c r="LB126" i="22"/>
  <c r="KV126" i="22"/>
  <c r="KU126" i="22"/>
  <c r="KT126" i="22"/>
  <c r="KS126" i="22"/>
  <c r="KR126" i="22"/>
  <c r="KQ126" i="22"/>
  <c r="KP126" i="22"/>
  <c r="KO126" i="22"/>
  <c r="KN126" i="22"/>
  <c r="KM126" i="22"/>
  <c r="KL126" i="22"/>
  <c r="KK126" i="22"/>
  <c r="KJ126" i="22"/>
  <c r="KI126" i="22"/>
  <c r="KH126" i="22"/>
  <c r="KG126" i="22"/>
  <c r="KF126" i="22"/>
  <c r="KE126" i="22"/>
  <c r="KD126" i="22"/>
  <c r="KC126" i="22"/>
  <c r="KB126" i="22"/>
  <c r="KA126" i="22"/>
  <c r="JZ126" i="22"/>
  <c r="JY126" i="22"/>
  <c r="JX126" i="22"/>
  <c r="JW126" i="22"/>
  <c r="JV126" i="22"/>
  <c r="JU126" i="22"/>
  <c r="JT126" i="22"/>
  <c r="JS126" i="22"/>
  <c r="JR126" i="22"/>
  <c r="JQ126" i="22"/>
  <c r="JP126" i="22"/>
  <c r="JO126" i="22"/>
  <c r="JN126" i="22"/>
  <c r="JM126" i="22"/>
  <c r="JL126" i="22"/>
  <c r="JK126" i="22"/>
  <c r="JJ126" i="22"/>
  <c r="JI126" i="22"/>
  <c r="JH126" i="22"/>
  <c r="JG126" i="22"/>
  <c r="JF126" i="22"/>
  <c r="JE126" i="22"/>
  <c r="JD126" i="22"/>
  <c r="JC126" i="22"/>
  <c r="JB126" i="22"/>
  <c r="JA126" i="22"/>
  <c r="IZ126" i="22"/>
  <c r="IT126" i="22"/>
  <c r="IS126" i="22"/>
  <c r="IR126" i="22"/>
  <c r="IQ126" i="22"/>
  <c r="IP126" i="22"/>
  <c r="IO126" i="22"/>
  <c r="IN126" i="22"/>
  <c r="IM126" i="22"/>
  <c r="IL126" i="22"/>
  <c r="IK126" i="22"/>
  <c r="IJ126" i="22"/>
  <c r="II126" i="22"/>
  <c r="IH126" i="22"/>
  <c r="IG126" i="22"/>
  <c r="IF126" i="22"/>
  <c r="IE126" i="22"/>
  <c r="ID126" i="22"/>
  <c r="IC126" i="22"/>
  <c r="IB126" i="22"/>
  <c r="IA126" i="22"/>
  <c r="HZ126" i="22"/>
  <c r="HY126" i="22"/>
  <c r="HX126" i="22"/>
  <c r="HW126" i="22"/>
  <c r="HV126" i="22"/>
  <c r="HU126" i="22"/>
  <c r="HT126" i="22"/>
  <c r="HS126" i="22"/>
  <c r="HR126" i="22"/>
  <c r="HQ126" i="22"/>
  <c r="HP126" i="22"/>
  <c r="HO126" i="22"/>
  <c r="HN126" i="22"/>
  <c r="HM126" i="22"/>
  <c r="HL126" i="22"/>
  <c r="HK126" i="22"/>
  <c r="HJ126" i="22"/>
  <c r="HI126" i="22"/>
  <c r="HH126" i="22"/>
  <c r="HG126" i="22"/>
  <c r="HF126" i="22"/>
  <c r="HE126" i="22"/>
  <c r="HD126" i="22"/>
  <c r="HC126" i="22"/>
  <c r="HB126" i="22"/>
  <c r="HA126" i="22"/>
  <c r="GZ126" i="22"/>
  <c r="GY126" i="22"/>
  <c r="GX126" i="22"/>
  <c r="GJ126" i="22"/>
  <c r="GI126" i="22"/>
  <c r="GH126" i="22"/>
  <c r="GG126" i="22"/>
  <c r="GF126" i="22"/>
  <c r="GE126" i="22"/>
  <c r="GD126" i="22"/>
  <c r="GC126" i="22"/>
  <c r="GB126" i="22"/>
  <c r="GA126" i="22"/>
  <c r="FZ126" i="22"/>
  <c r="FY126" i="22"/>
  <c r="FX126" i="22"/>
  <c r="FW126" i="22"/>
  <c r="FV126" i="22"/>
  <c r="FU126" i="22"/>
  <c r="FT126" i="22"/>
  <c r="FS126" i="22"/>
  <c r="FR126" i="22"/>
  <c r="FQ126" i="22"/>
  <c r="FP126" i="22"/>
  <c r="FO126" i="22"/>
  <c r="FN126" i="22"/>
  <c r="FM126" i="22"/>
  <c r="FL126" i="22"/>
  <c r="FK126" i="22"/>
  <c r="FJ126" i="22"/>
  <c r="FI126" i="22"/>
  <c r="FH126" i="22"/>
  <c r="FG126" i="22"/>
  <c r="FF126" i="22"/>
  <c r="FE126" i="22"/>
  <c r="FD126" i="22"/>
  <c r="FC126" i="22"/>
  <c r="FB126" i="22"/>
  <c r="FA126" i="22"/>
  <c r="EZ126" i="22"/>
  <c r="EY126" i="22"/>
  <c r="EX126" i="22"/>
  <c r="EW126" i="22"/>
  <c r="EV126" i="22"/>
  <c r="EU126" i="22"/>
  <c r="ET126" i="22"/>
  <c r="ES126" i="22"/>
  <c r="ER126" i="22"/>
  <c r="EQ126" i="22"/>
  <c r="EP126" i="22"/>
  <c r="EO126" i="22"/>
  <c r="EN126" i="22"/>
  <c r="EH126" i="22"/>
  <c r="EG126" i="22"/>
  <c r="EF126" i="22"/>
  <c r="EE126" i="22"/>
  <c r="ED126" i="22"/>
  <c r="EC126" i="22"/>
  <c r="EB126" i="22"/>
  <c r="EA126" i="22"/>
  <c r="DZ126" i="22"/>
  <c r="DY126" i="22"/>
  <c r="DX126" i="22"/>
  <c r="DW126" i="22"/>
  <c r="DV126" i="22"/>
  <c r="DU126" i="22"/>
  <c r="DT126" i="22"/>
  <c r="DS126" i="22"/>
  <c r="DR126" i="22"/>
  <c r="DQ126" i="22"/>
  <c r="DP126" i="22"/>
  <c r="DO126" i="22"/>
  <c r="DN126" i="22"/>
  <c r="DM126" i="22"/>
  <c r="DL126" i="22"/>
  <c r="DK126" i="22"/>
  <c r="DJ126" i="22"/>
  <c r="DI126" i="22"/>
  <c r="DH126" i="22"/>
  <c r="DG126" i="22"/>
  <c r="DF126" i="22"/>
  <c r="DE126" i="22"/>
  <c r="DD126" i="22"/>
  <c r="DC126" i="22"/>
  <c r="DB126" i="22"/>
  <c r="DA126" i="22"/>
  <c r="CZ126" i="22"/>
  <c r="CY126" i="22"/>
  <c r="CX126" i="22"/>
  <c r="CW126" i="22"/>
  <c r="CV126" i="22"/>
  <c r="CU126" i="22"/>
  <c r="CT126" i="22"/>
  <c r="CS126" i="22"/>
  <c r="CR126" i="22"/>
  <c r="CQ126" i="22"/>
  <c r="CP126" i="22"/>
  <c r="CO126" i="22"/>
  <c r="CN126" i="22"/>
  <c r="CM126" i="22"/>
  <c r="CL126" i="22"/>
  <c r="MX125" i="22"/>
  <c r="MW125" i="22"/>
  <c r="MV125" i="22"/>
  <c r="MU125" i="22"/>
  <c r="MT125" i="22"/>
  <c r="MS125" i="22"/>
  <c r="MR125" i="22"/>
  <c r="MQ125" i="22"/>
  <c r="MP125" i="22"/>
  <c r="MO125" i="22"/>
  <c r="MN125" i="22"/>
  <c r="MM125" i="22"/>
  <c r="ML125" i="22"/>
  <c r="MK125" i="22"/>
  <c r="MJ125" i="22"/>
  <c r="MI125" i="22"/>
  <c r="MH125" i="22"/>
  <c r="MG125" i="22"/>
  <c r="MF125" i="22"/>
  <c r="ME125" i="22"/>
  <c r="MD125" i="22"/>
  <c r="MC125" i="22"/>
  <c r="MB125" i="22"/>
  <c r="MA125" i="22"/>
  <c r="LZ125" i="22"/>
  <c r="LY125" i="22"/>
  <c r="LX125" i="22"/>
  <c r="LW125" i="22"/>
  <c r="LV125" i="22"/>
  <c r="LU125" i="22"/>
  <c r="LT125" i="22"/>
  <c r="LS125" i="22"/>
  <c r="LR125" i="22"/>
  <c r="LQ125" i="22"/>
  <c r="LP125" i="22"/>
  <c r="LO125" i="22"/>
  <c r="LN125" i="22"/>
  <c r="LM125" i="22"/>
  <c r="LL125" i="22"/>
  <c r="LK125" i="22"/>
  <c r="LJ125" i="22"/>
  <c r="LI125" i="22"/>
  <c r="LH125" i="22"/>
  <c r="LG125" i="22"/>
  <c r="LF125" i="22"/>
  <c r="LE125" i="22"/>
  <c r="LD125" i="22"/>
  <c r="LC125" i="22"/>
  <c r="LB125" i="22"/>
  <c r="KV125" i="22"/>
  <c r="KU125" i="22"/>
  <c r="KT125" i="22"/>
  <c r="KS125" i="22"/>
  <c r="KR125" i="22"/>
  <c r="KQ125" i="22"/>
  <c r="KP125" i="22"/>
  <c r="KO125" i="22"/>
  <c r="KN125" i="22"/>
  <c r="KM125" i="22"/>
  <c r="KL125" i="22"/>
  <c r="KK125" i="22"/>
  <c r="KJ125" i="22"/>
  <c r="KI125" i="22"/>
  <c r="KH125" i="22"/>
  <c r="KG125" i="22"/>
  <c r="KF125" i="22"/>
  <c r="KE125" i="22"/>
  <c r="KD125" i="22"/>
  <c r="KC125" i="22"/>
  <c r="KB125" i="22"/>
  <c r="KA125" i="22"/>
  <c r="JZ125" i="22"/>
  <c r="JY125" i="22"/>
  <c r="JX125" i="22"/>
  <c r="JW125" i="22"/>
  <c r="JV125" i="22"/>
  <c r="JU125" i="22"/>
  <c r="JT125" i="22"/>
  <c r="JS125" i="22"/>
  <c r="JR125" i="22"/>
  <c r="JQ125" i="22"/>
  <c r="JP125" i="22"/>
  <c r="JO125" i="22"/>
  <c r="JN125" i="22"/>
  <c r="JM125" i="22"/>
  <c r="JL125" i="22"/>
  <c r="JK125" i="22"/>
  <c r="JJ125" i="22"/>
  <c r="JI125" i="22"/>
  <c r="JH125" i="22"/>
  <c r="JG125" i="22"/>
  <c r="JF125" i="22"/>
  <c r="JE125" i="22"/>
  <c r="JD125" i="22"/>
  <c r="JC125" i="22"/>
  <c r="JB125" i="22"/>
  <c r="JA125" i="22"/>
  <c r="IZ125" i="22"/>
  <c r="IT125" i="22"/>
  <c r="IS125" i="22"/>
  <c r="IR125" i="22"/>
  <c r="IQ125" i="22"/>
  <c r="IP125" i="22"/>
  <c r="IO125" i="22"/>
  <c r="IN125" i="22"/>
  <c r="IM125" i="22"/>
  <c r="IL125" i="22"/>
  <c r="IK125" i="22"/>
  <c r="IJ125" i="22"/>
  <c r="II125" i="22"/>
  <c r="IH125" i="22"/>
  <c r="IG125" i="22"/>
  <c r="IF125" i="22"/>
  <c r="IE125" i="22"/>
  <c r="ID125" i="22"/>
  <c r="IC125" i="22"/>
  <c r="IB125" i="22"/>
  <c r="IA125" i="22"/>
  <c r="HZ125" i="22"/>
  <c r="HY125" i="22"/>
  <c r="HX125" i="22"/>
  <c r="HW125" i="22"/>
  <c r="HV125" i="22"/>
  <c r="HU125" i="22"/>
  <c r="HT125" i="22"/>
  <c r="HS125" i="22"/>
  <c r="HR125" i="22"/>
  <c r="HQ125" i="22"/>
  <c r="HP125" i="22"/>
  <c r="HO125" i="22"/>
  <c r="HN125" i="22"/>
  <c r="HM125" i="22"/>
  <c r="HL125" i="22"/>
  <c r="HK125" i="22"/>
  <c r="HJ125" i="22"/>
  <c r="HI125" i="22"/>
  <c r="HH125" i="22"/>
  <c r="HG125" i="22"/>
  <c r="HF125" i="22"/>
  <c r="HE125" i="22"/>
  <c r="HD125" i="22"/>
  <c r="HC125" i="22"/>
  <c r="HB125" i="22"/>
  <c r="HA125" i="22"/>
  <c r="GZ125" i="22"/>
  <c r="GY125" i="22"/>
  <c r="GX125" i="22"/>
  <c r="GJ125" i="22"/>
  <c r="GI125" i="22"/>
  <c r="GH125" i="22"/>
  <c r="GG125" i="22"/>
  <c r="GF125" i="22"/>
  <c r="GE125" i="22"/>
  <c r="GD125" i="22"/>
  <c r="GC125" i="22"/>
  <c r="GB125" i="22"/>
  <c r="GA125" i="22"/>
  <c r="FZ125" i="22"/>
  <c r="FY125" i="22"/>
  <c r="FX125" i="22"/>
  <c r="FW125" i="22"/>
  <c r="FV125" i="22"/>
  <c r="FU125" i="22"/>
  <c r="FT125" i="22"/>
  <c r="FS125" i="22"/>
  <c r="FR125" i="22"/>
  <c r="FQ125" i="22"/>
  <c r="FP125" i="22"/>
  <c r="FO125" i="22"/>
  <c r="FN125" i="22"/>
  <c r="FM125" i="22"/>
  <c r="FL125" i="22"/>
  <c r="FK125" i="22"/>
  <c r="FJ125" i="22"/>
  <c r="FI125" i="22"/>
  <c r="FH125" i="22"/>
  <c r="FG125" i="22"/>
  <c r="FF125" i="22"/>
  <c r="FE125" i="22"/>
  <c r="FD125" i="22"/>
  <c r="FC125" i="22"/>
  <c r="FB125" i="22"/>
  <c r="FA125" i="22"/>
  <c r="EZ125" i="22"/>
  <c r="EY125" i="22"/>
  <c r="EX125" i="22"/>
  <c r="EW125" i="22"/>
  <c r="EV125" i="22"/>
  <c r="EU125" i="22"/>
  <c r="ET125" i="22"/>
  <c r="ES125" i="22"/>
  <c r="ER125" i="22"/>
  <c r="EQ125" i="22"/>
  <c r="EP125" i="22"/>
  <c r="EO125" i="22"/>
  <c r="EN125" i="22"/>
  <c r="EH125" i="22"/>
  <c r="EG125" i="22"/>
  <c r="EF125" i="22"/>
  <c r="EE125" i="22"/>
  <c r="ED125" i="22"/>
  <c r="EC125" i="22"/>
  <c r="EB125" i="22"/>
  <c r="EA125" i="22"/>
  <c r="DZ125" i="22"/>
  <c r="DY125" i="22"/>
  <c r="DX125" i="22"/>
  <c r="DW125" i="22"/>
  <c r="DV125" i="22"/>
  <c r="DU125" i="22"/>
  <c r="DT125" i="22"/>
  <c r="DS125" i="22"/>
  <c r="DR125" i="22"/>
  <c r="DQ125" i="22"/>
  <c r="DP125" i="22"/>
  <c r="DO125" i="22"/>
  <c r="DN125" i="22"/>
  <c r="DM125" i="22"/>
  <c r="DL125" i="22"/>
  <c r="DK125" i="22"/>
  <c r="DJ125" i="22"/>
  <c r="DI125" i="22"/>
  <c r="DH125" i="22"/>
  <c r="DG125" i="22"/>
  <c r="DF125" i="22"/>
  <c r="DE125" i="22"/>
  <c r="DD125" i="22"/>
  <c r="DC125" i="22"/>
  <c r="DB125" i="22"/>
  <c r="DA125" i="22"/>
  <c r="CZ125" i="22"/>
  <c r="CY125" i="22"/>
  <c r="CX125" i="22"/>
  <c r="CW125" i="22"/>
  <c r="CV125" i="22"/>
  <c r="CU125" i="22"/>
  <c r="CT125" i="22"/>
  <c r="CS125" i="22"/>
  <c r="CR125" i="22"/>
  <c r="CQ125" i="22"/>
  <c r="CP125" i="22"/>
  <c r="CO125" i="22"/>
  <c r="CN125" i="22"/>
  <c r="CM125" i="22"/>
  <c r="CL125" i="22"/>
  <c r="MX124" i="22"/>
  <c r="MW124" i="22"/>
  <c r="MV124" i="22"/>
  <c r="MU124" i="22"/>
  <c r="MT124" i="22"/>
  <c r="MS124" i="22"/>
  <c r="MR124" i="22"/>
  <c r="MQ124" i="22"/>
  <c r="MP124" i="22"/>
  <c r="MO124" i="22"/>
  <c r="MN124" i="22"/>
  <c r="MM124" i="22"/>
  <c r="ML124" i="22"/>
  <c r="MK124" i="22"/>
  <c r="MJ124" i="22"/>
  <c r="MI124" i="22"/>
  <c r="MH124" i="22"/>
  <c r="MG124" i="22"/>
  <c r="MF124" i="22"/>
  <c r="ME124" i="22"/>
  <c r="MD124" i="22"/>
  <c r="MC124" i="22"/>
  <c r="MB124" i="22"/>
  <c r="MA124" i="22"/>
  <c r="LZ124" i="22"/>
  <c r="LY124" i="22"/>
  <c r="LX124" i="22"/>
  <c r="LW124" i="22"/>
  <c r="LV124" i="22"/>
  <c r="LU124" i="22"/>
  <c r="LT124" i="22"/>
  <c r="LS124" i="22"/>
  <c r="LR124" i="22"/>
  <c r="LQ124" i="22"/>
  <c r="LP124" i="22"/>
  <c r="LO124" i="22"/>
  <c r="LN124" i="22"/>
  <c r="LM124" i="22"/>
  <c r="LL124" i="22"/>
  <c r="LK124" i="22"/>
  <c r="LJ124" i="22"/>
  <c r="LI124" i="22"/>
  <c r="LH124" i="22"/>
  <c r="LG124" i="22"/>
  <c r="LF124" i="22"/>
  <c r="LE124" i="22"/>
  <c r="LD124" i="22"/>
  <c r="LC124" i="22"/>
  <c r="LB124" i="22"/>
  <c r="KV124" i="22"/>
  <c r="KU124" i="22"/>
  <c r="KT124" i="22"/>
  <c r="KS124" i="22"/>
  <c r="KR124" i="22"/>
  <c r="KQ124" i="22"/>
  <c r="KP124" i="22"/>
  <c r="KO124" i="22"/>
  <c r="KN124" i="22"/>
  <c r="KM124" i="22"/>
  <c r="KL124" i="22"/>
  <c r="KK124" i="22"/>
  <c r="KJ124" i="22"/>
  <c r="KI124" i="22"/>
  <c r="KH124" i="22"/>
  <c r="KG124" i="22"/>
  <c r="KF124" i="22"/>
  <c r="KE124" i="22"/>
  <c r="KD124" i="22"/>
  <c r="KC124" i="22"/>
  <c r="KB124" i="22"/>
  <c r="KA124" i="22"/>
  <c r="JZ124" i="22"/>
  <c r="JY124" i="22"/>
  <c r="JX124" i="22"/>
  <c r="JW124" i="22"/>
  <c r="JV124" i="22"/>
  <c r="JU124" i="22"/>
  <c r="JT124" i="22"/>
  <c r="JS124" i="22"/>
  <c r="JR124" i="22"/>
  <c r="JQ124" i="22"/>
  <c r="JP124" i="22"/>
  <c r="JO124" i="22"/>
  <c r="JN124" i="22"/>
  <c r="JM124" i="22"/>
  <c r="JL124" i="22"/>
  <c r="JK124" i="22"/>
  <c r="JJ124" i="22"/>
  <c r="JI124" i="22"/>
  <c r="JH124" i="22"/>
  <c r="JG124" i="22"/>
  <c r="JF124" i="22"/>
  <c r="JE124" i="22"/>
  <c r="JD124" i="22"/>
  <c r="JC124" i="22"/>
  <c r="JB124" i="22"/>
  <c r="JA124" i="22"/>
  <c r="IZ124" i="22"/>
  <c r="IT124" i="22"/>
  <c r="IS124" i="22"/>
  <c r="IR124" i="22"/>
  <c r="IQ124" i="22"/>
  <c r="IP124" i="22"/>
  <c r="IO124" i="22"/>
  <c r="IN124" i="22"/>
  <c r="IM124" i="22"/>
  <c r="IL124" i="22"/>
  <c r="IK124" i="22"/>
  <c r="IJ124" i="22"/>
  <c r="II124" i="22"/>
  <c r="IH124" i="22"/>
  <c r="IG124" i="22"/>
  <c r="IF124" i="22"/>
  <c r="IE124" i="22"/>
  <c r="ID124" i="22"/>
  <c r="IC124" i="22"/>
  <c r="IB124" i="22"/>
  <c r="IA124" i="22"/>
  <c r="HZ124" i="22"/>
  <c r="HY124" i="22"/>
  <c r="HX124" i="22"/>
  <c r="HW124" i="22"/>
  <c r="HV124" i="22"/>
  <c r="HU124" i="22"/>
  <c r="HT124" i="22"/>
  <c r="HS124" i="22"/>
  <c r="HR124" i="22"/>
  <c r="HQ124" i="22"/>
  <c r="HP124" i="22"/>
  <c r="HO124" i="22"/>
  <c r="HN124" i="22"/>
  <c r="HM124" i="22"/>
  <c r="HL124" i="22"/>
  <c r="HK124" i="22"/>
  <c r="HJ124" i="22"/>
  <c r="HI124" i="22"/>
  <c r="HH124" i="22"/>
  <c r="HG124" i="22"/>
  <c r="HF124" i="22"/>
  <c r="HE124" i="22"/>
  <c r="HD124" i="22"/>
  <c r="HC124" i="22"/>
  <c r="HB124" i="22"/>
  <c r="HA124" i="22"/>
  <c r="GZ124" i="22"/>
  <c r="GY124" i="22"/>
  <c r="GX124" i="22"/>
  <c r="GJ124" i="22"/>
  <c r="GI124" i="22"/>
  <c r="GH124" i="22"/>
  <c r="GG124" i="22"/>
  <c r="GF124" i="22"/>
  <c r="GE124" i="22"/>
  <c r="GD124" i="22"/>
  <c r="GC124" i="22"/>
  <c r="GB124" i="22"/>
  <c r="GA124" i="22"/>
  <c r="FZ124" i="22"/>
  <c r="FY124" i="22"/>
  <c r="FX124" i="22"/>
  <c r="FW124" i="22"/>
  <c r="FV124" i="22"/>
  <c r="FU124" i="22"/>
  <c r="FT124" i="22"/>
  <c r="FS124" i="22"/>
  <c r="FR124" i="22"/>
  <c r="FQ124" i="22"/>
  <c r="FP124" i="22"/>
  <c r="FO124" i="22"/>
  <c r="FN124" i="22"/>
  <c r="FM124" i="22"/>
  <c r="FL124" i="22"/>
  <c r="FK124" i="22"/>
  <c r="FJ124" i="22"/>
  <c r="FI124" i="22"/>
  <c r="FH124" i="22"/>
  <c r="FG124" i="22"/>
  <c r="FF124" i="22"/>
  <c r="FE124" i="22"/>
  <c r="FD124" i="22"/>
  <c r="FC124" i="22"/>
  <c r="FB124" i="22"/>
  <c r="FA124" i="22"/>
  <c r="EZ124" i="22"/>
  <c r="EY124" i="22"/>
  <c r="EX124" i="22"/>
  <c r="EW124" i="22"/>
  <c r="EV124" i="22"/>
  <c r="EU124" i="22"/>
  <c r="ET124" i="22"/>
  <c r="ES124" i="22"/>
  <c r="ER124" i="22"/>
  <c r="EQ124" i="22"/>
  <c r="EP124" i="22"/>
  <c r="EO124" i="22"/>
  <c r="EN124" i="22"/>
  <c r="EH124" i="22"/>
  <c r="EG124" i="22"/>
  <c r="EF124" i="22"/>
  <c r="EE124" i="22"/>
  <c r="ED124" i="22"/>
  <c r="EC124" i="22"/>
  <c r="EB124" i="22"/>
  <c r="EA124" i="22"/>
  <c r="DZ124" i="22"/>
  <c r="DY124" i="22"/>
  <c r="DX124" i="22"/>
  <c r="DW124" i="22"/>
  <c r="DV124" i="22"/>
  <c r="DU124" i="22"/>
  <c r="DT124" i="22"/>
  <c r="DS124" i="22"/>
  <c r="DR124" i="22"/>
  <c r="DQ124" i="22"/>
  <c r="DP124" i="22"/>
  <c r="DO124" i="22"/>
  <c r="DN124" i="22"/>
  <c r="DM124" i="22"/>
  <c r="DL124" i="22"/>
  <c r="DK124" i="22"/>
  <c r="DJ124" i="22"/>
  <c r="DI124" i="22"/>
  <c r="DH124" i="22"/>
  <c r="DG124" i="22"/>
  <c r="DF124" i="22"/>
  <c r="DE124" i="22"/>
  <c r="DD124" i="22"/>
  <c r="DC124" i="22"/>
  <c r="DB124" i="22"/>
  <c r="DA124" i="22"/>
  <c r="CZ124" i="22"/>
  <c r="CY124" i="22"/>
  <c r="CX124" i="22"/>
  <c r="CW124" i="22"/>
  <c r="CV124" i="22"/>
  <c r="CU124" i="22"/>
  <c r="CT124" i="22"/>
  <c r="CS124" i="22"/>
  <c r="CR124" i="22"/>
  <c r="CQ124" i="22"/>
  <c r="CP124" i="22"/>
  <c r="CO124" i="22"/>
  <c r="CN124" i="22"/>
  <c r="CM124" i="22"/>
  <c r="CL124" i="22"/>
  <c r="MX123" i="22"/>
  <c r="MW123" i="22"/>
  <c r="MV123" i="22"/>
  <c r="MU123" i="22"/>
  <c r="MT123" i="22"/>
  <c r="MS123" i="22"/>
  <c r="MR123" i="22"/>
  <c r="MQ123" i="22"/>
  <c r="MP123" i="22"/>
  <c r="MO123" i="22"/>
  <c r="MN123" i="22"/>
  <c r="MM123" i="22"/>
  <c r="ML123" i="22"/>
  <c r="MK123" i="22"/>
  <c r="MJ123" i="22"/>
  <c r="MI123" i="22"/>
  <c r="MH123" i="22"/>
  <c r="MG123" i="22"/>
  <c r="MF123" i="22"/>
  <c r="ME123" i="22"/>
  <c r="MD123" i="22"/>
  <c r="MC123" i="22"/>
  <c r="MB123" i="22"/>
  <c r="MA123" i="22"/>
  <c r="LZ123" i="22"/>
  <c r="LY123" i="22"/>
  <c r="LX123" i="22"/>
  <c r="LW123" i="22"/>
  <c r="LV123" i="22"/>
  <c r="LU123" i="22"/>
  <c r="LT123" i="22"/>
  <c r="LS123" i="22"/>
  <c r="LR123" i="22"/>
  <c r="LQ123" i="22"/>
  <c r="LP123" i="22"/>
  <c r="LO123" i="22"/>
  <c r="LN123" i="22"/>
  <c r="LM123" i="22"/>
  <c r="LL123" i="22"/>
  <c r="LK123" i="22"/>
  <c r="LJ123" i="22"/>
  <c r="LI123" i="22"/>
  <c r="LH123" i="22"/>
  <c r="LG123" i="22"/>
  <c r="LF123" i="22"/>
  <c r="LE123" i="22"/>
  <c r="LD123" i="22"/>
  <c r="LC123" i="22"/>
  <c r="LB123" i="22"/>
  <c r="KV123" i="22"/>
  <c r="KU123" i="22"/>
  <c r="KT123" i="22"/>
  <c r="KS123" i="22"/>
  <c r="KR123" i="22"/>
  <c r="KQ123" i="22"/>
  <c r="KP123" i="22"/>
  <c r="KO123" i="22"/>
  <c r="KN123" i="22"/>
  <c r="KM123" i="22"/>
  <c r="KL123" i="22"/>
  <c r="KK123" i="22"/>
  <c r="KJ123" i="22"/>
  <c r="KI123" i="22"/>
  <c r="KH123" i="22"/>
  <c r="KG123" i="22"/>
  <c r="KF123" i="22"/>
  <c r="KE123" i="22"/>
  <c r="KD123" i="22"/>
  <c r="KC123" i="22"/>
  <c r="KB123" i="22"/>
  <c r="KA123" i="22"/>
  <c r="JZ123" i="22"/>
  <c r="JY123" i="22"/>
  <c r="JX123" i="22"/>
  <c r="JW123" i="22"/>
  <c r="JV123" i="22"/>
  <c r="JU123" i="22"/>
  <c r="JT123" i="22"/>
  <c r="JS123" i="22"/>
  <c r="JR123" i="22"/>
  <c r="JQ123" i="22"/>
  <c r="JP123" i="22"/>
  <c r="JO123" i="22"/>
  <c r="JN123" i="22"/>
  <c r="JM123" i="22"/>
  <c r="JL123" i="22"/>
  <c r="JK123" i="22"/>
  <c r="JJ123" i="22"/>
  <c r="JI123" i="22"/>
  <c r="JH123" i="22"/>
  <c r="JG123" i="22"/>
  <c r="JF123" i="22"/>
  <c r="JE123" i="22"/>
  <c r="JD123" i="22"/>
  <c r="JC123" i="22"/>
  <c r="JB123" i="22"/>
  <c r="JA123" i="22"/>
  <c r="IZ123" i="22"/>
  <c r="IT123" i="22"/>
  <c r="IS123" i="22"/>
  <c r="IR123" i="22"/>
  <c r="IQ123" i="22"/>
  <c r="IP123" i="22"/>
  <c r="IO123" i="22"/>
  <c r="IN123" i="22"/>
  <c r="IM123" i="22"/>
  <c r="IL123" i="22"/>
  <c r="IK123" i="22"/>
  <c r="IJ123" i="22"/>
  <c r="II123" i="22"/>
  <c r="IH123" i="22"/>
  <c r="IG123" i="22"/>
  <c r="IF123" i="22"/>
  <c r="IE123" i="22"/>
  <c r="ID123" i="22"/>
  <c r="IC123" i="22"/>
  <c r="IB123" i="22"/>
  <c r="IA123" i="22"/>
  <c r="HZ123" i="22"/>
  <c r="HY123" i="22"/>
  <c r="HX123" i="22"/>
  <c r="HW123" i="22"/>
  <c r="HV123" i="22"/>
  <c r="HU123" i="22"/>
  <c r="HT123" i="22"/>
  <c r="HS123" i="22"/>
  <c r="HR123" i="22"/>
  <c r="HQ123" i="22"/>
  <c r="HP123" i="22"/>
  <c r="HO123" i="22"/>
  <c r="HN123" i="22"/>
  <c r="HM123" i="22"/>
  <c r="HL123" i="22"/>
  <c r="HK123" i="22"/>
  <c r="HJ123" i="22"/>
  <c r="HI123" i="22"/>
  <c r="HH123" i="22"/>
  <c r="HG123" i="22"/>
  <c r="HF123" i="22"/>
  <c r="HE123" i="22"/>
  <c r="HD123" i="22"/>
  <c r="HC123" i="22"/>
  <c r="HB123" i="22"/>
  <c r="HA123" i="22"/>
  <c r="GZ123" i="22"/>
  <c r="GY123" i="22"/>
  <c r="GX123" i="22"/>
  <c r="GJ123" i="22"/>
  <c r="GJ142" i="22" s="1"/>
  <c r="GI123" i="22"/>
  <c r="GI142" i="22" s="1"/>
  <c r="GH123" i="22"/>
  <c r="GH142" i="22" s="1"/>
  <c r="GG123" i="22"/>
  <c r="GG142" i="22" s="1"/>
  <c r="GF123" i="22"/>
  <c r="GE123" i="22"/>
  <c r="GE142" i="22" s="1"/>
  <c r="GD123" i="22"/>
  <c r="GD142" i="22" s="1"/>
  <c r="GC123" i="22"/>
  <c r="GC142" i="22" s="1"/>
  <c r="GB123" i="22"/>
  <c r="GB142" i="22" s="1"/>
  <c r="GA123" i="22"/>
  <c r="GA142" i="22" s="1"/>
  <c r="FZ123" i="22"/>
  <c r="FZ142" i="22" s="1"/>
  <c r="FY123" i="22"/>
  <c r="FY142" i="22" s="1"/>
  <c r="FX123" i="22"/>
  <c r="FX142" i="22" s="1"/>
  <c r="FW123" i="22"/>
  <c r="FW142" i="22" s="1"/>
  <c r="FV123" i="22"/>
  <c r="FV142" i="22" s="1"/>
  <c r="FU123" i="22"/>
  <c r="FU142" i="22" s="1"/>
  <c r="FT123" i="22"/>
  <c r="FT142" i="22" s="1"/>
  <c r="FS123" i="22"/>
  <c r="FS142" i="22" s="1"/>
  <c r="FR123" i="22"/>
  <c r="FR142" i="22" s="1"/>
  <c r="FQ123" i="22"/>
  <c r="FQ142" i="22" s="1"/>
  <c r="FP123" i="22"/>
  <c r="FP142" i="22" s="1"/>
  <c r="FO123" i="22"/>
  <c r="FO142" i="22" s="1"/>
  <c r="FN123" i="22"/>
  <c r="FN142" i="22" s="1"/>
  <c r="FM123" i="22"/>
  <c r="FM142" i="22" s="1"/>
  <c r="FL123" i="22"/>
  <c r="FL142" i="22" s="1"/>
  <c r="FK123" i="22"/>
  <c r="FK142" i="22" s="1"/>
  <c r="FJ123" i="22"/>
  <c r="FJ142" i="22" s="1"/>
  <c r="FI123" i="22"/>
  <c r="FI142" i="22" s="1"/>
  <c r="FH123" i="22"/>
  <c r="FH142" i="22" s="1"/>
  <c r="FG123" i="22"/>
  <c r="FG142" i="22" s="1"/>
  <c r="FF123" i="22"/>
  <c r="FF142" i="22" s="1"/>
  <c r="FE123" i="22"/>
  <c r="FE142" i="22" s="1"/>
  <c r="FD123" i="22"/>
  <c r="FD142" i="22" s="1"/>
  <c r="FC123" i="22"/>
  <c r="FC142" i="22" s="1"/>
  <c r="FB123" i="22"/>
  <c r="FB142" i="22" s="1"/>
  <c r="FA123" i="22"/>
  <c r="FA142" i="22" s="1"/>
  <c r="EZ123" i="22"/>
  <c r="EZ142" i="22" s="1"/>
  <c r="EY123" i="22"/>
  <c r="EY142" i="22" s="1"/>
  <c r="EX123" i="22"/>
  <c r="EX142" i="22" s="1"/>
  <c r="EW123" i="22"/>
  <c r="EW142" i="22" s="1"/>
  <c r="EV123" i="22"/>
  <c r="EV142" i="22" s="1"/>
  <c r="EU123" i="22"/>
  <c r="EU142" i="22" s="1"/>
  <c r="ET123" i="22"/>
  <c r="ET142" i="22" s="1"/>
  <c r="ES123" i="22"/>
  <c r="ES142" i="22" s="1"/>
  <c r="ER123" i="22"/>
  <c r="ER142" i="22" s="1"/>
  <c r="EQ123" i="22"/>
  <c r="EQ142" i="22" s="1"/>
  <c r="EP123" i="22"/>
  <c r="EP142" i="22" s="1"/>
  <c r="EO123" i="22"/>
  <c r="EO142" i="22" s="1"/>
  <c r="EN123" i="22"/>
  <c r="EN142" i="22" s="1"/>
  <c r="EH123" i="22"/>
  <c r="EH142" i="22" s="1"/>
  <c r="EG123" i="22"/>
  <c r="EG142" i="22" s="1"/>
  <c r="EF123" i="22"/>
  <c r="EF142" i="22" s="1"/>
  <c r="EE123" i="22"/>
  <c r="EE142" i="22" s="1"/>
  <c r="ED123" i="22"/>
  <c r="ED142" i="22" s="1"/>
  <c r="EC123" i="22"/>
  <c r="EC142" i="22" s="1"/>
  <c r="EB123" i="22"/>
  <c r="EB142" i="22" s="1"/>
  <c r="EA123" i="22"/>
  <c r="EA142" i="22" s="1"/>
  <c r="DZ123" i="22"/>
  <c r="DZ142" i="22" s="1"/>
  <c r="DY123" i="22"/>
  <c r="DY142" i="22" s="1"/>
  <c r="DX123" i="22"/>
  <c r="DX142" i="22" s="1"/>
  <c r="DW123" i="22"/>
  <c r="DW142" i="22" s="1"/>
  <c r="DV123" i="22"/>
  <c r="DV142" i="22" s="1"/>
  <c r="DU123" i="22"/>
  <c r="DU142" i="22" s="1"/>
  <c r="DT123" i="22"/>
  <c r="DT142" i="22" s="1"/>
  <c r="DS123" i="22"/>
  <c r="DS142" i="22" s="1"/>
  <c r="DR123" i="22"/>
  <c r="DR142" i="22" s="1"/>
  <c r="DQ123" i="22"/>
  <c r="DQ142" i="22" s="1"/>
  <c r="DP123" i="22"/>
  <c r="DP142" i="22" s="1"/>
  <c r="DO123" i="22"/>
  <c r="DO142" i="22" s="1"/>
  <c r="DN123" i="22"/>
  <c r="DN142" i="22" s="1"/>
  <c r="DM123" i="22"/>
  <c r="DM142" i="22" s="1"/>
  <c r="DL123" i="22"/>
  <c r="DL142" i="22" s="1"/>
  <c r="DK123" i="22"/>
  <c r="DK142" i="22" s="1"/>
  <c r="DJ123" i="22"/>
  <c r="DJ142" i="22" s="1"/>
  <c r="DI123" i="22"/>
  <c r="DI142" i="22" s="1"/>
  <c r="DH123" i="22"/>
  <c r="DH142" i="22" s="1"/>
  <c r="DG123" i="22"/>
  <c r="DG142" i="22" s="1"/>
  <c r="DF123" i="22"/>
  <c r="DF142" i="22" s="1"/>
  <c r="DE123" i="22"/>
  <c r="DE142" i="22" s="1"/>
  <c r="DD123" i="22"/>
  <c r="DD142" i="22" s="1"/>
  <c r="DC123" i="22"/>
  <c r="DC142" i="22" s="1"/>
  <c r="DB123" i="22"/>
  <c r="DB142" i="22" s="1"/>
  <c r="DA123" i="22"/>
  <c r="DA142" i="22" s="1"/>
  <c r="CZ123" i="22"/>
  <c r="CZ142" i="22" s="1"/>
  <c r="CY123" i="22"/>
  <c r="CY142" i="22" s="1"/>
  <c r="CX123" i="22"/>
  <c r="CX142" i="22" s="1"/>
  <c r="CW123" i="22"/>
  <c r="CW142" i="22" s="1"/>
  <c r="CV123" i="22"/>
  <c r="CV142" i="22" s="1"/>
  <c r="CU123" i="22"/>
  <c r="CU142" i="22" s="1"/>
  <c r="CT123" i="22"/>
  <c r="CT142" i="22" s="1"/>
  <c r="CS123" i="22"/>
  <c r="CS142" i="22" s="1"/>
  <c r="CR123" i="22"/>
  <c r="CR142" i="22" s="1"/>
  <c r="CQ123" i="22"/>
  <c r="CQ142" i="22" s="1"/>
  <c r="CP123" i="22"/>
  <c r="CP142" i="22" s="1"/>
  <c r="CO123" i="22"/>
  <c r="CO142" i="22" s="1"/>
  <c r="CN123" i="22"/>
  <c r="CN142" i="22" s="1"/>
  <c r="CM123" i="22"/>
  <c r="CM142" i="22" s="1"/>
  <c r="CL123" i="22"/>
  <c r="CL142" i="22" s="1"/>
  <c r="IP79" i="22"/>
  <c r="IO79" i="22"/>
  <c r="IN79" i="22"/>
  <c r="IM79" i="22"/>
  <c r="IL79" i="22"/>
  <c r="IK79" i="22"/>
  <c r="IJ79" i="22"/>
  <c r="II79" i="22"/>
  <c r="IH79" i="22"/>
  <c r="IG79" i="22"/>
  <c r="IF79" i="22"/>
  <c r="IE79" i="22"/>
  <c r="ID79" i="22"/>
  <c r="IC79" i="22"/>
  <c r="IB79" i="22"/>
  <c r="IA79" i="22"/>
  <c r="HZ79" i="22"/>
  <c r="HY79" i="22"/>
  <c r="HX79" i="22"/>
  <c r="HW79" i="22"/>
  <c r="HV79" i="22"/>
  <c r="HU79" i="22"/>
  <c r="HT79" i="22"/>
  <c r="HS79" i="22"/>
  <c r="HR79" i="22"/>
  <c r="HQ79" i="22"/>
  <c r="HP79" i="22"/>
  <c r="HO79" i="22"/>
  <c r="HN79" i="22"/>
  <c r="HM79" i="22"/>
  <c r="HL79" i="22"/>
  <c r="HK79" i="22"/>
  <c r="HJ79" i="22"/>
  <c r="HI79" i="22"/>
  <c r="HH79" i="22"/>
  <c r="HG79" i="22"/>
  <c r="HF79" i="22"/>
  <c r="HE79" i="22"/>
  <c r="HD79" i="22"/>
  <c r="HC79" i="22"/>
  <c r="HB79" i="22"/>
  <c r="HA79" i="22"/>
  <c r="GZ79" i="22"/>
  <c r="GY79" i="22"/>
  <c r="GX79" i="22"/>
  <c r="GW79" i="22"/>
  <c r="GV79" i="22"/>
  <c r="GU79" i="22"/>
  <c r="GT79" i="22"/>
  <c r="IP78" i="22"/>
  <c r="IO78" i="22"/>
  <c r="IN78" i="22"/>
  <c r="IM78" i="22"/>
  <c r="IL78" i="22"/>
  <c r="IK78" i="22"/>
  <c r="IJ78" i="22"/>
  <c r="II78" i="22"/>
  <c r="IH78" i="22"/>
  <c r="IG78" i="22"/>
  <c r="IF78" i="22"/>
  <c r="IE78" i="22"/>
  <c r="ID78" i="22"/>
  <c r="IC78" i="22"/>
  <c r="IB78" i="22"/>
  <c r="IA78" i="22"/>
  <c r="HZ78" i="22"/>
  <c r="HY78" i="22"/>
  <c r="HX78" i="22"/>
  <c r="HW78" i="22"/>
  <c r="HV78" i="22"/>
  <c r="HU78" i="22"/>
  <c r="HT78" i="22"/>
  <c r="HS78" i="22"/>
  <c r="HR78" i="22"/>
  <c r="HQ78" i="22"/>
  <c r="HP78" i="22"/>
  <c r="HO78" i="22"/>
  <c r="HN78" i="22"/>
  <c r="HM78" i="22"/>
  <c r="HL78" i="22"/>
  <c r="HK78" i="22"/>
  <c r="HJ78" i="22"/>
  <c r="HI78" i="22"/>
  <c r="HH78" i="22"/>
  <c r="HG78" i="22"/>
  <c r="HF78" i="22"/>
  <c r="HE78" i="22"/>
  <c r="HD78" i="22"/>
  <c r="HC78" i="22"/>
  <c r="HB78" i="22"/>
  <c r="HA78" i="22"/>
  <c r="GZ78" i="22"/>
  <c r="GY78" i="22"/>
  <c r="GX78" i="22"/>
  <c r="GW78" i="22"/>
  <c r="GV78" i="22"/>
  <c r="GU78" i="22"/>
  <c r="GT78" i="22"/>
  <c r="IP77" i="22"/>
  <c r="IO77" i="22"/>
  <c r="IN77" i="22"/>
  <c r="IM77" i="22"/>
  <c r="IL77" i="22"/>
  <c r="IK77" i="22"/>
  <c r="IJ77" i="22"/>
  <c r="II77" i="22"/>
  <c r="IH77" i="22"/>
  <c r="IG77" i="22"/>
  <c r="IF77" i="22"/>
  <c r="IE77" i="22"/>
  <c r="ID77" i="22"/>
  <c r="IC77" i="22"/>
  <c r="IB77" i="22"/>
  <c r="IA77" i="22"/>
  <c r="HZ77" i="22"/>
  <c r="HY77" i="22"/>
  <c r="HX77" i="22"/>
  <c r="HW77" i="22"/>
  <c r="HV77" i="22"/>
  <c r="HU77" i="22"/>
  <c r="HT77" i="22"/>
  <c r="HS77" i="22"/>
  <c r="HR77" i="22"/>
  <c r="HQ77" i="22"/>
  <c r="HP77" i="22"/>
  <c r="HO77" i="22"/>
  <c r="HN77" i="22"/>
  <c r="HM77" i="22"/>
  <c r="HL77" i="22"/>
  <c r="HK77" i="22"/>
  <c r="HJ77" i="22"/>
  <c r="HI77" i="22"/>
  <c r="HH77" i="22"/>
  <c r="HG77" i="22"/>
  <c r="HF77" i="22"/>
  <c r="HE77" i="22"/>
  <c r="HD77" i="22"/>
  <c r="HC77" i="22"/>
  <c r="HB77" i="22"/>
  <c r="HA77" i="22"/>
  <c r="GZ77" i="22"/>
  <c r="GY77" i="22"/>
  <c r="GX77" i="22"/>
  <c r="GW77" i="22"/>
  <c r="GV77" i="22"/>
  <c r="GU77" i="22"/>
  <c r="GT77" i="22"/>
  <c r="IP76" i="22"/>
  <c r="IO76" i="22"/>
  <c r="IN76" i="22"/>
  <c r="IM76" i="22"/>
  <c r="IL76" i="22"/>
  <c r="IK76" i="22"/>
  <c r="IJ76" i="22"/>
  <c r="II76" i="22"/>
  <c r="IH76" i="22"/>
  <c r="IG76" i="22"/>
  <c r="IF76" i="22"/>
  <c r="IE76" i="22"/>
  <c r="ID76" i="22"/>
  <c r="IC76" i="22"/>
  <c r="IB76" i="22"/>
  <c r="IA76" i="22"/>
  <c r="HZ76" i="22"/>
  <c r="HY76" i="22"/>
  <c r="HX76" i="22"/>
  <c r="HW76" i="22"/>
  <c r="HV76" i="22"/>
  <c r="HU76" i="22"/>
  <c r="HT76" i="22"/>
  <c r="HS76" i="22"/>
  <c r="HR76" i="22"/>
  <c r="HQ76" i="22"/>
  <c r="HP76" i="22"/>
  <c r="HO76" i="22"/>
  <c r="HN76" i="22"/>
  <c r="HM76" i="22"/>
  <c r="HL76" i="22"/>
  <c r="HK76" i="22"/>
  <c r="HJ76" i="22"/>
  <c r="HI76" i="22"/>
  <c r="HH76" i="22"/>
  <c r="HG76" i="22"/>
  <c r="HF76" i="22"/>
  <c r="HE76" i="22"/>
  <c r="HD76" i="22"/>
  <c r="HC76" i="22"/>
  <c r="HB76" i="22"/>
  <c r="HA76" i="22"/>
  <c r="GZ76" i="22"/>
  <c r="GY76" i="22"/>
  <c r="GX76" i="22"/>
  <c r="GW76" i="22"/>
  <c r="GV76" i="22"/>
  <c r="GU76" i="22"/>
  <c r="GT76" i="22"/>
  <c r="IP75" i="22"/>
  <c r="IO75" i="22"/>
  <c r="IN75" i="22"/>
  <c r="IM75" i="22"/>
  <c r="IL75" i="22"/>
  <c r="IK75" i="22"/>
  <c r="IJ75" i="22"/>
  <c r="II75" i="22"/>
  <c r="IH75" i="22"/>
  <c r="IG75" i="22"/>
  <c r="IF75" i="22"/>
  <c r="IE75" i="22"/>
  <c r="ID75" i="22"/>
  <c r="IC75" i="22"/>
  <c r="IB75" i="22"/>
  <c r="IA75" i="22"/>
  <c r="HZ75" i="22"/>
  <c r="HY75" i="22"/>
  <c r="HX75" i="22"/>
  <c r="HW75" i="22"/>
  <c r="HV75" i="22"/>
  <c r="HU75" i="22"/>
  <c r="HT75" i="22"/>
  <c r="HS75" i="22"/>
  <c r="HR75" i="22"/>
  <c r="HQ75" i="22"/>
  <c r="HP75" i="22"/>
  <c r="HO75" i="22"/>
  <c r="HN75" i="22"/>
  <c r="HM75" i="22"/>
  <c r="HL75" i="22"/>
  <c r="HK75" i="22"/>
  <c r="HJ75" i="22"/>
  <c r="HI75" i="22"/>
  <c r="HH75" i="22"/>
  <c r="HG75" i="22"/>
  <c r="HF75" i="22"/>
  <c r="HE75" i="22"/>
  <c r="HD75" i="22"/>
  <c r="HC75" i="22"/>
  <c r="HB75" i="22"/>
  <c r="HA75" i="22"/>
  <c r="GZ75" i="22"/>
  <c r="GY75" i="22"/>
  <c r="GX75" i="22"/>
  <c r="GW75" i="22"/>
  <c r="GV75" i="22"/>
  <c r="GU75" i="22"/>
  <c r="GT75" i="22"/>
  <c r="IP74" i="22"/>
  <c r="IO74" i="22"/>
  <c r="IN74" i="22"/>
  <c r="IM74" i="22"/>
  <c r="IL74" i="22"/>
  <c r="IK74" i="22"/>
  <c r="IJ74" i="22"/>
  <c r="II74" i="22"/>
  <c r="IH74" i="22"/>
  <c r="IG74" i="22"/>
  <c r="IF74" i="22"/>
  <c r="IE74" i="22"/>
  <c r="ID74" i="22"/>
  <c r="IC74" i="22"/>
  <c r="IB74" i="22"/>
  <c r="IA74" i="22"/>
  <c r="HZ74" i="22"/>
  <c r="HY74" i="22"/>
  <c r="HX74" i="22"/>
  <c r="HW74" i="22"/>
  <c r="HV74" i="22"/>
  <c r="HU74" i="22"/>
  <c r="HT74" i="22"/>
  <c r="HS74" i="22"/>
  <c r="HR74" i="22"/>
  <c r="HQ74" i="22"/>
  <c r="HP74" i="22"/>
  <c r="HO74" i="22"/>
  <c r="HN74" i="22"/>
  <c r="HM74" i="22"/>
  <c r="HL74" i="22"/>
  <c r="HK74" i="22"/>
  <c r="HJ74" i="22"/>
  <c r="HI74" i="22"/>
  <c r="HH74" i="22"/>
  <c r="HG74" i="22"/>
  <c r="HF74" i="22"/>
  <c r="HE74" i="22"/>
  <c r="HD74" i="22"/>
  <c r="HC74" i="22"/>
  <c r="HB74" i="22"/>
  <c r="HA74" i="22"/>
  <c r="GZ74" i="22"/>
  <c r="GY74" i="22"/>
  <c r="GX74" i="22"/>
  <c r="GW74" i="22"/>
  <c r="GV74" i="22"/>
  <c r="GU74" i="22"/>
  <c r="GT74" i="22"/>
  <c r="IP73" i="22"/>
  <c r="IO73" i="22"/>
  <c r="IN73" i="22"/>
  <c r="IM73" i="22"/>
  <c r="IL73" i="22"/>
  <c r="IK73" i="22"/>
  <c r="IJ73" i="22"/>
  <c r="II73" i="22"/>
  <c r="IH73" i="22"/>
  <c r="IG73" i="22"/>
  <c r="IF73" i="22"/>
  <c r="IE73" i="22"/>
  <c r="ID73" i="22"/>
  <c r="IC73" i="22"/>
  <c r="IB73" i="22"/>
  <c r="IA73" i="22"/>
  <c r="HZ73" i="22"/>
  <c r="HY73" i="22"/>
  <c r="HX73" i="22"/>
  <c r="HW73" i="22"/>
  <c r="HV73" i="22"/>
  <c r="HU73" i="22"/>
  <c r="HT73" i="22"/>
  <c r="HS73" i="22"/>
  <c r="HR73" i="22"/>
  <c r="HQ73" i="22"/>
  <c r="HP73" i="22"/>
  <c r="HO73" i="22"/>
  <c r="HN73" i="22"/>
  <c r="HM73" i="22"/>
  <c r="HL73" i="22"/>
  <c r="HK73" i="22"/>
  <c r="HJ73" i="22"/>
  <c r="HI73" i="22"/>
  <c r="HH73" i="22"/>
  <c r="HG73" i="22"/>
  <c r="HF73" i="22"/>
  <c r="HE73" i="22"/>
  <c r="HD73" i="22"/>
  <c r="HC73" i="22"/>
  <c r="HB73" i="22"/>
  <c r="HA73" i="22"/>
  <c r="GZ73" i="22"/>
  <c r="GY73" i="22"/>
  <c r="GX73" i="22"/>
  <c r="GW73" i="22"/>
  <c r="GV73" i="22"/>
  <c r="GU73" i="22"/>
  <c r="GT73" i="22"/>
  <c r="IP72" i="22"/>
  <c r="IO72" i="22"/>
  <c r="IN72" i="22"/>
  <c r="IM72" i="22"/>
  <c r="IL72" i="22"/>
  <c r="IK72" i="22"/>
  <c r="IJ72" i="22"/>
  <c r="II72" i="22"/>
  <c r="IH72" i="22"/>
  <c r="IG72" i="22"/>
  <c r="IF72" i="22"/>
  <c r="IE72" i="22"/>
  <c r="ID72" i="22"/>
  <c r="IC72" i="22"/>
  <c r="IB72" i="22"/>
  <c r="IA72" i="22"/>
  <c r="HZ72" i="22"/>
  <c r="HY72" i="22"/>
  <c r="HX72" i="22"/>
  <c r="HW72" i="22"/>
  <c r="HV72" i="22"/>
  <c r="HU72" i="22"/>
  <c r="HT72" i="22"/>
  <c r="HS72" i="22"/>
  <c r="HR72" i="22"/>
  <c r="HQ72" i="22"/>
  <c r="HP72" i="22"/>
  <c r="HO72" i="22"/>
  <c r="HN72" i="22"/>
  <c r="HM72" i="22"/>
  <c r="HL72" i="22"/>
  <c r="HK72" i="22"/>
  <c r="HJ72" i="22"/>
  <c r="HI72" i="22"/>
  <c r="HH72" i="22"/>
  <c r="HG72" i="22"/>
  <c r="HF72" i="22"/>
  <c r="HE72" i="22"/>
  <c r="HD72" i="22"/>
  <c r="HC72" i="22"/>
  <c r="HB72" i="22"/>
  <c r="HA72" i="22"/>
  <c r="GZ72" i="22"/>
  <c r="GY72" i="22"/>
  <c r="GX72" i="22"/>
  <c r="GW72" i="22"/>
  <c r="GV72" i="22"/>
  <c r="GU72" i="22"/>
  <c r="GT72" i="22"/>
  <c r="IP71" i="22"/>
  <c r="IO71" i="22"/>
  <c r="IN71" i="22"/>
  <c r="IM71" i="22"/>
  <c r="IL71" i="22"/>
  <c r="IK71" i="22"/>
  <c r="IJ71" i="22"/>
  <c r="II71" i="22"/>
  <c r="IH71" i="22"/>
  <c r="IG71" i="22"/>
  <c r="IF71" i="22"/>
  <c r="IE71" i="22"/>
  <c r="ID71" i="22"/>
  <c r="IC71" i="22"/>
  <c r="IB71" i="22"/>
  <c r="IA71" i="22"/>
  <c r="HZ71" i="22"/>
  <c r="HY71" i="22"/>
  <c r="HX71" i="22"/>
  <c r="HW71" i="22"/>
  <c r="HV71" i="22"/>
  <c r="HU71" i="22"/>
  <c r="HT71" i="22"/>
  <c r="HS71" i="22"/>
  <c r="HR71" i="22"/>
  <c r="HQ71" i="22"/>
  <c r="HP71" i="22"/>
  <c r="HO71" i="22"/>
  <c r="HN71" i="22"/>
  <c r="HM71" i="22"/>
  <c r="HL71" i="22"/>
  <c r="HK71" i="22"/>
  <c r="HJ71" i="22"/>
  <c r="HI71" i="22"/>
  <c r="HH71" i="22"/>
  <c r="HG71" i="22"/>
  <c r="HF71" i="22"/>
  <c r="HE71" i="22"/>
  <c r="HD71" i="22"/>
  <c r="HC71" i="22"/>
  <c r="HB71" i="22"/>
  <c r="HA71" i="22"/>
  <c r="GZ71" i="22"/>
  <c r="GY71" i="22"/>
  <c r="GX71" i="22"/>
  <c r="GW71" i="22"/>
  <c r="GV71" i="22"/>
  <c r="GU71" i="22"/>
  <c r="GT71" i="22"/>
  <c r="IP70" i="22"/>
  <c r="IO70" i="22"/>
  <c r="IN70" i="22"/>
  <c r="IM70" i="22"/>
  <c r="IL70" i="22"/>
  <c r="IK70" i="22"/>
  <c r="IJ70" i="22"/>
  <c r="II70" i="22"/>
  <c r="IH70" i="22"/>
  <c r="IG70" i="22"/>
  <c r="IF70" i="22"/>
  <c r="IE70" i="22"/>
  <c r="ID70" i="22"/>
  <c r="IC70" i="22"/>
  <c r="IB70" i="22"/>
  <c r="IA70" i="22"/>
  <c r="HZ70" i="22"/>
  <c r="HY70" i="22"/>
  <c r="HX70" i="22"/>
  <c r="HW70" i="22"/>
  <c r="HV70" i="22"/>
  <c r="HU70" i="22"/>
  <c r="HT70" i="22"/>
  <c r="HS70" i="22"/>
  <c r="HR70" i="22"/>
  <c r="HQ70" i="22"/>
  <c r="HP70" i="22"/>
  <c r="HO70" i="22"/>
  <c r="HN70" i="22"/>
  <c r="HM70" i="22"/>
  <c r="HL70" i="22"/>
  <c r="HK70" i="22"/>
  <c r="HJ70" i="22"/>
  <c r="HI70" i="22"/>
  <c r="HH70" i="22"/>
  <c r="HG70" i="22"/>
  <c r="HF70" i="22"/>
  <c r="HE70" i="22"/>
  <c r="HD70" i="22"/>
  <c r="HC70" i="22"/>
  <c r="HB70" i="22"/>
  <c r="HA70" i="22"/>
  <c r="GZ70" i="22"/>
  <c r="GY70" i="22"/>
  <c r="GX70" i="22"/>
  <c r="GW70" i="22"/>
  <c r="GV70" i="22"/>
  <c r="GU70" i="22"/>
  <c r="GT70" i="22"/>
  <c r="IP69" i="22"/>
  <c r="IO69" i="22"/>
  <c r="IN69" i="22"/>
  <c r="IM69" i="22"/>
  <c r="IL69" i="22"/>
  <c r="IK69" i="22"/>
  <c r="IJ69" i="22"/>
  <c r="II69" i="22"/>
  <c r="IH69" i="22"/>
  <c r="IG69" i="22"/>
  <c r="IF69" i="22"/>
  <c r="IE69" i="22"/>
  <c r="ID69" i="22"/>
  <c r="IC69" i="22"/>
  <c r="IB69" i="22"/>
  <c r="IA69" i="22"/>
  <c r="HZ69" i="22"/>
  <c r="HY69" i="22"/>
  <c r="HX69" i="22"/>
  <c r="HW69" i="22"/>
  <c r="HV69" i="22"/>
  <c r="HU69" i="22"/>
  <c r="HT69" i="22"/>
  <c r="HS69" i="22"/>
  <c r="HR69" i="22"/>
  <c r="HQ69" i="22"/>
  <c r="HP69" i="22"/>
  <c r="HO69" i="22"/>
  <c r="HN69" i="22"/>
  <c r="HM69" i="22"/>
  <c r="HL69" i="22"/>
  <c r="HK69" i="22"/>
  <c r="HJ69" i="22"/>
  <c r="HI69" i="22"/>
  <c r="HH69" i="22"/>
  <c r="HG69" i="22"/>
  <c r="HF69" i="22"/>
  <c r="HE69" i="22"/>
  <c r="HD69" i="22"/>
  <c r="HC69" i="22"/>
  <c r="HB69" i="22"/>
  <c r="HA69" i="22"/>
  <c r="GZ69" i="22"/>
  <c r="GY69" i="22"/>
  <c r="GX69" i="22"/>
  <c r="GW69" i="22"/>
  <c r="GV69" i="22"/>
  <c r="GU69" i="22"/>
  <c r="GT69" i="22"/>
  <c r="IP68" i="22"/>
  <c r="IO68" i="22"/>
  <c r="IN68" i="22"/>
  <c r="IM68" i="22"/>
  <c r="IL68" i="22"/>
  <c r="IK68" i="22"/>
  <c r="IJ68" i="22"/>
  <c r="II68" i="22"/>
  <c r="IH68" i="22"/>
  <c r="IG68" i="22"/>
  <c r="IF68" i="22"/>
  <c r="IE68" i="22"/>
  <c r="ID68" i="22"/>
  <c r="IC68" i="22"/>
  <c r="IB68" i="22"/>
  <c r="IA68" i="22"/>
  <c r="HZ68" i="22"/>
  <c r="HY68" i="22"/>
  <c r="HX68" i="22"/>
  <c r="HW68" i="22"/>
  <c r="HV68" i="22"/>
  <c r="HU68" i="22"/>
  <c r="HT68" i="22"/>
  <c r="HS68" i="22"/>
  <c r="HR68" i="22"/>
  <c r="HQ68" i="22"/>
  <c r="HP68" i="22"/>
  <c r="HO68" i="22"/>
  <c r="HN68" i="22"/>
  <c r="HM68" i="22"/>
  <c r="HL68" i="22"/>
  <c r="HK68" i="22"/>
  <c r="HJ68" i="22"/>
  <c r="HI68" i="22"/>
  <c r="HH68" i="22"/>
  <c r="HG68" i="22"/>
  <c r="HF68" i="22"/>
  <c r="HE68" i="22"/>
  <c r="HD68" i="22"/>
  <c r="HC68" i="22"/>
  <c r="HB68" i="22"/>
  <c r="HA68" i="22"/>
  <c r="GZ68" i="22"/>
  <c r="GY68" i="22"/>
  <c r="GX68" i="22"/>
  <c r="GW68" i="22"/>
  <c r="GV68" i="22"/>
  <c r="GU68" i="22"/>
  <c r="GT68" i="22"/>
  <c r="MX30" i="22"/>
  <c r="MW30" i="22"/>
  <c r="MV30" i="22"/>
  <c r="MU30" i="22"/>
  <c r="MT30" i="22"/>
  <c r="MS30" i="22"/>
  <c r="MR30" i="22"/>
  <c r="MQ30" i="22"/>
  <c r="MP30" i="22"/>
  <c r="MO30" i="22"/>
  <c r="MN30" i="22"/>
  <c r="MM30" i="22"/>
  <c r="ML30" i="22"/>
  <c r="MK30" i="22"/>
  <c r="MJ30" i="22"/>
  <c r="MI30" i="22"/>
  <c r="MH30" i="22"/>
  <c r="MG30" i="22"/>
  <c r="MF30" i="22"/>
  <c r="ME30" i="22"/>
  <c r="MD30" i="22"/>
  <c r="MC30" i="22"/>
  <c r="MB30" i="22"/>
  <c r="MA30" i="22"/>
  <c r="LZ30" i="22"/>
  <c r="LY30" i="22"/>
  <c r="LX30" i="22"/>
  <c r="LW30" i="22"/>
  <c r="LV30" i="22"/>
  <c r="LU30" i="22"/>
  <c r="LT30" i="22"/>
  <c r="LS30" i="22"/>
  <c r="LR30" i="22"/>
  <c r="LQ30" i="22"/>
  <c r="LP30" i="22"/>
  <c r="LO30" i="22"/>
  <c r="LN30" i="22"/>
  <c r="LM30" i="22"/>
  <c r="LL30" i="22"/>
  <c r="LK30" i="22"/>
  <c r="LJ30" i="22"/>
  <c r="LI30" i="22"/>
  <c r="LH30" i="22"/>
  <c r="LG30" i="22"/>
  <c r="LF30" i="22"/>
  <c r="LE30" i="22"/>
  <c r="LD30" i="22"/>
  <c r="LC30" i="22"/>
  <c r="LB30" i="22"/>
  <c r="KV30" i="22"/>
  <c r="KU30" i="22"/>
  <c r="KT30" i="22"/>
  <c r="KS30" i="22"/>
  <c r="KR30" i="22"/>
  <c r="KQ30" i="22"/>
  <c r="KP30" i="22"/>
  <c r="KO30" i="22"/>
  <c r="KN30" i="22"/>
  <c r="KM30" i="22"/>
  <c r="KL30" i="22"/>
  <c r="KK30" i="22"/>
  <c r="KJ30" i="22"/>
  <c r="KI30" i="22"/>
  <c r="KH30" i="22"/>
  <c r="KG30" i="22"/>
  <c r="KF30" i="22"/>
  <c r="KE30" i="22"/>
  <c r="KD30" i="22"/>
  <c r="KC30" i="22"/>
  <c r="KB30" i="22"/>
  <c r="KA30" i="22"/>
  <c r="JZ30" i="22"/>
  <c r="JY30" i="22"/>
  <c r="JX30" i="22"/>
  <c r="JW30" i="22"/>
  <c r="JV30" i="22"/>
  <c r="JU30" i="22"/>
  <c r="JT30" i="22"/>
  <c r="JS30" i="22"/>
  <c r="JR30" i="22"/>
  <c r="JQ30" i="22"/>
  <c r="JP30" i="22"/>
  <c r="JO30" i="22"/>
  <c r="JN30" i="22"/>
  <c r="JM30" i="22"/>
  <c r="JL30" i="22"/>
  <c r="JK30" i="22"/>
  <c r="JJ30" i="22"/>
  <c r="JI30" i="22"/>
  <c r="JH30" i="22"/>
  <c r="JG30" i="22"/>
  <c r="JF30" i="22"/>
  <c r="JE30" i="22"/>
  <c r="JD30" i="22"/>
  <c r="JC30" i="22"/>
  <c r="JB30" i="22"/>
  <c r="JA30" i="22"/>
  <c r="IZ30" i="22"/>
  <c r="IT30" i="22"/>
  <c r="IS30" i="22"/>
  <c r="IR30" i="22"/>
  <c r="IQ30" i="22"/>
  <c r="IP30" i="22"/>
  <c r="IO30" i="22"/>
  <c r="IN30" i="22"/>
  <c r="IM30" i="22"/>
  <c r="IL30" i="22"/>
  <c r="IK30" i="22"/>
  <c r="IJ30" i="22"/>
  <c r="II30" i="22"/>
  <c r="IH30" i="22"/>
  <c r="IG30" i="22"/>
  <c r="IF30" i="22"/>
  <c r="IE30" i="22"/>
  <c r="ID30" i="22"/>
  <c r="IC30" i="22"/>
  <c r="IB30" i="22"/>
  <c r="IA30" i="22"/>
  <c r="HZ30" i="22"/>
  <c r="HY30" i="22"/>
  <c r="HX30" i="22"/>
  <c r="HW30" i="22"/>
  <c r="HV30" i="22"/>
  <c r="HU30" i="22"/>
  <c r="HT30" i="22"/>
  <c r="HS30" i="22"/>
  <c r="HR30" i="22"/>
  <c r="HQ30" i="22"/>
  <c r="HP30" i="22"/>
  <c r="HO30" i="22"/>
  <c r="HN30" i="22"/>
  <c r="HM30" i="22"/>
  <c r="HL30" i="22"/>
  <c r="HK30" i="22"/>
  <c r="HJ30" i="22"/>
  <c r="HI30" i="22"/>
  <c r="HH30" i="22"/>
  <c r="HG30" i="22"/>
  <c r="HF30" i="22"/>
  <c r="HE30" i="22"/>
  <c r="HD30" i="22"/>
  <c r="HC30" i="22"/>
  <c r="HB30" i="22"/>
  <c r="HA30" i="22"/>
  <c r="GZ30" i="22"/>
  <c r="GY30" i="22"/>
  <c r="GX30" i="22"/>
  <c r="MX29" i="22"/>
  <c r="MW29" i="22"/>
  <c r="MV29" i="22"/>
  <c r="MU29" i="22"/>
  <c r="MT29" i="22"/>
  <c r="MS29" i="22"/>
  <c r="MR29" i="22"/>
  <c r="MQ29" i="22"/>
  <c r="MP29" i="22"/>
  <c r="MO29" i="22"/>
  <c r="MN29" i="22"/>
  <c r="MM29" i="22"/>
  <c r="ML29" i="22"/>
  <c r="MK29" i="22"/>
  <c r="MJ29" i="22"/>
  <c r="MI29" i="22"/>
  <c r="MH29" i="22"/>
  <c r="MG29" i="22"/>
  <c r="MF29" i="22"/>
  <c r="ME29" i="22"/>
  <c r="MD29" i="22"/>
  <c r="MC29" i="22"/>
  <c r="MB29" i="22"/>
  <c r="MA29" i="22"/>
  <c r="LZ29" i="22"/>
  <c r="LY29" i="22"/>
  <c r="LX29" i="22"/>
  <c r="LW29" i="22"/>
  <c r="LV29" i="22"/>
  <c r="LU29" i="22"/>
  <c r="LT29" i="22"/>
  <c r="LS29" i="22"/>
  <c r="LR29" i="22"/>
  <c r="LQ29" i="22"/>
  <c r="LP29" i="22"/>
  <c r="LO29" i="22"/>
  <c r="LN29" i="22"/>
  <c r="LM29" i="22"/>
  <c r="LL29" i="22"/>
  <c r="LK29" i="22"/>
  <c r="LJ29" i="22"/>
  <c r="LI29" i="22"/>
  <c r="LH29" i="22"/>
  <c r="LG29" i="22"/>
  <c r="LF29" i="22"/>
  <c r="LE29" i="22"/>
  <c r="LD29" i="22"/>
  <c r="LC29" i="22"/>
  <c r="LB29" i="22"/>
  <c r="KV29" i="22"/>
  <c r="KU29" i="22"/>
  <c r="KT29" i="22"/>
  <c r="KS29" i="22"/>
  <c r="KR29" i="22"/>
  <c r="KQ29" i="22"/>
  <c r="KP29" i="22"/>
  <c r="KO29" i="22"/>
  <c r="KN29" i="22"/>
  <c r="KM29" i="22"/>
  <c r="KL29" i="22"/>
  <c r="KK29" i="22"/>
  <c r="KJ29" i="22"/>
  <c r="KI29" i="22"/>
  <c r="KH29" i="22"/>
  <c r="KG29" i="22"/>
  <c r="KF29" i="22"/>
  <c r="KE29" i="22"/>
  <c r="KD29" i="22"/>
  <c r="KC29" i="22"/>
  <c r="KB29" i="22"/>
  <c r="KA29" i="22"/>
  <c r="JZ29" i="22"/>
  <c r="JY29" i="22"/>
  <c r="JX29" i="22"/>
  <c r="JW29" i="22"/>
  <c r="JV29" i="22"/>
  <c r="JU29" i="22"/>
  <c r="JT29" i="22"/>
  <c r="JS29" i="22"/>
  <c r="JR29" i="22"/>
  <c r="JQ29" i="22"/>
  <c r="JP29" i="22"/>
  <c r="JO29" i="22"/>
  <c r="JN29" i="22"/>
  <c r="JM29" i="22"/>
  <c r="JL29" i="22"/>
  <c r="JK29" i="22"/>
  <c r="JJ29" i="22"/>
  <c r="JI29" i="22"/>
  <c r="JH29" i="22"/>
  <c r="JG29" i="22"/>
  <c r="JF29" i="22"/>
  <c r="JE29" i="22"/>
  <c r="JD29" i="22"/>
  <c r="JC29" i="22"/>
  <c r="JB29" i="22"/>
  <c r="JA29" i="22"/>
  <c r="IZ29" i="22"/>
  <c r="IT29" i="22"/>
  <c r="IS29" i="22"/>
  <c r="IR29" i="22"/>
  <c r="IQ29" i="22"/>
  <c r="IP29" i="22"/>
  <c r="IO29" i="22"/>
  <c r="IN29" i="22"/>
  <c r="IM29" i="22"/>
  <c r="IL29" i="22"/>
  <c r="IK29" i="22"/>
  <c r="IJ29" i="22"/>
  <c r="II29" i="22"/>
  <c r="IH29" i="22"/>
  <c r="IG29" i="22"/>
  <c r="IF29" i="22"/>
  <c r="IE29" i="22"/>
  <c r="ID29" i="22"/>
  <c r="IC29" i="22"/>
  <c r="IB29" i="22"/>
  <c r="IA29" i="22"/>
  <c r="HZ29" i="22"/>
  <c r="HY29" i="22"/>
  <c r="HX29" i="22"/>
  <c r="HW29" i="22"/>
  <c r="HV29" i="22"/>
  <c r="HU29" i="22"/>
  <c r="HT29" i="22"/>
  <c r="HS29" i="22"/>
  <c r="HR29" i="22"/>
  <c r="HQ29" i="22"/>
  <c r="HP29" i="22"/>
  <c r="HO29" i="22"/>
  <c r="HN29" i="22"/>
  <c r="HM29" i="22"/>
  <c r="HL29" i="22"/>
  <c r="HK29" i="22"/>
  <c r="HJ29" i="22"/>
  <c r="HI29" i="22"/>
  <c r="HH29" i="22"/>
  <c r="HG29" i="22"/>
  <c r="HF29" i="22"/>
  <c r="HE29" i="22"/>
  <c r="HD29" i="22"/>
  <c r="HC29" i="22"/>
  <c r="HB29" i="22"/>
  <c r="HA29" i="22"/>
  <c r="GZ29" i="22"/>
  <c r="GY29" i="22"/>
  <c r="GX29" i="22"/>
  <c r="MX28" i="22"/>
  <c r="MW28" i="22"/>
  <c r="MV28" i="22"/>
  <c r="MU28" i="22"/>
  <c r="MT28" i="22"/>
  <c r="MS28" i="22"/>
  <c r="MR28" i="22"/>
  <c r="MQ28" i="22"/>
  <c r="MP28" i="22"/>
  <c r="MO28" i="22"/>
  <c r="MN28" i="22"/>
  <c r="MM28" i="22"/>
  <c r="ML28" i="22"/>
  <c r="MK28" i="22"/>
  <c r="MJ28" i="22"/>
  <c r="MI28" i="22"/>
  <c r="MH28" i="22"/>
  <c r="MG28" i="22"/>
  <c r="MF28" i="22"/>
  <c r="ME28" i="22"/>
  <c r="MD28" i="22"/>
  <c r="MC28" i="22"/>
  <c r="MB28" i="22"/>
  <c r="MA28" i="22"/>
  <c r="LZ28" i="22"/>
  <c r="LY28" i="22"/>
  <c r="LX28" i="22"/>
  <c r="LW28" i="22"/>
  <c r="LV28" i="22"/>
  <c r="LU28" i="22"/>
  <c r="LT28" i="22"/>
  <c r="LS28" i="22"/>
  <c r="LR28" i="22"/>
  <c r="LQ28" i="22"/>
  <c r="LP28" i="22"/>
  <c r="LO28" i="22"/>
  <c r="LN28" i="22"/>
  <c r="LM28" i="22"/>
  <c r="LL28" i="22"/>
  <c r="LK28" i="22"/>
  <c r="LJ28" i="22"/>
  <c r="LI28" i="22"/>
  <c r="LH28" i="22"/>
  <c r="LG28" i="22"/>
  <c r="LF28" i="22"/>
  <c r="LE28" i="22"/>
  <c r="LD28" i="22"/>
  <c r="LC28" i="22"/>
  <c r="LB28" i="22"/>
  <c r="KV28" i="22"/>
  <c r="KU28" i="22"/>
  <c r="KT28" i="22"/>
  <c r="KS28" i="22"/>
  <c r="KR28" i="22"/>
  <c r="KQ28" i="22"/>
  <c r="KP28" i="22"/>
  <c r="KO28" i="22"/>
  <c r="KN28" i="22"/>
  <c r="KM28" i="22"/>
  <c r="KL28" i="22"/>
  <c r="KK28" i="22"/>
  <c r="KJ28" i="22"/>
  <c r="KI28" i="22"/>
  <c r="KH28" i="22"/>
  <c r="KG28" i="22"/>
  <c r="KF28" i="22"/>
  <c r="KE28" i="22"/>
  <c r="KD28" i="22"/>
  <c r="KC28" i="22"/>
  <c r="KB28" i="22"/>
  <c r="KA28" i="22"/>
  <c r="JZ28" i="22"/>
  <c r="JY28" i="22"/>
  <c r="JX28" i="22"/>
  <c r="JW28" i="22"/>
  <c r="JV28" i="22"/>
  <c r="JU28" i="22"/>
  <c r="JT28" i="22"/>
  <c r="JS28" i="22"/>
  <c r="JR28" i="22"/>
  <c r="JQ28" i="22"/>
  <c r="JP28" i="22"/>
  <c r="JO28" i="22"/>
  <c r="JN28" i="22"/>
  <c r="JM28" i="22"/>
  <c r="JL28" i="22"/>
  <c r="JK28" i="22"/>
  <c r="JJ28" i="22"/>
  <c r="JI28" i="22"/>
  <c r="JH28" i="22"/>
  <c r="JG28" i="22"/>
  <c r="JF28" i="22"/>
  <c r="JE28" i="22"/>
  <c r="JD28" i="22"/>
  <c r="JC28" i="22"/>
  <c r="JB28" i="22"/>
  <c r="JA28" i="22"/>
  <c r="IZ28" i="22"/>
  <c r="IT28" i="22"/>
  <c r="IS28" i="22"/>
  <c r="IR28" i="22"/>
  <c r="IQ28" i="22"/>
  <c r="IP28" i="22"/>
  <c r="IO28" i="22"/>
  <c r="IN28" i="22"/>
  <c r="IM28" i="22"/>
  <c r="IL28" i="22"/>
  <c r="IK28" i="22"/>
  <c r="IJ28" i="22"/>
  <c r="II28" i="22"/>
  <c r="IH28" i="22"/>
  <c r="IG28" i="22"/>
  <c r="IF28" i="22"/>
  <c r="IE28" i="22"/>
  <c r="ID28" i="22"/>
  <c r="IC28" i="22"/>
  <c r="IB28" i="22"/>
  <c r="IA28" i="22"/>
  <c r="HZ28" i="22"/>
  <c r="HY28" i="22"/>
  <c r="HX28" i="22"/>
  <c r="HW28" i="22"/>
  <c r="HV28" i="22"/>
  <c r="HU28" i="22"/>
  <c r="HT28" i="22"/>
  <c r="HS28" i="22"/>
  <c r="HR28" i="22"/>
  <c r="HQ28" i="22"/>
  <c r="HP28" i="22"/>
  <c r="HO28" i="22"/>
  <c r="HN28" i="22"/>
  <c r="HM28" i="22"/>
  <c r="HL28" i="22"/>
  <c r="HK28" i="22"/>
  <c r="HJ28" i="22"/>
  <c r="HI28" i="22"/>
  <c r="HH28" i="22"/>
  <c r="HG28" i="22"/>
  <c r="HF28" i="22"/>
  <c r="HE28" i="22"/>
  <c r="HD28" i="22"/>
  <c r="HC28" i="22"/>
  <c r="HB28" i="22"/>
  <c r="HA28" i="22"/>
  <c r="GZ28" i="22"/>
  <c r="GY28" i="22"/>
  <c r="GX28" i="22"/>
  <c r="MX27" i="22"/>
  <c r="MW27" i="22"/>
  <c r="MV27" i="22"/>
  <c r="MU27" i="22"/>
  <c r="MT27" i="22"/>
  <c r="MS27" i="22"/>
  <c r="MR27" i="22"/>
  <c r="MQ27" i="22"/>
  <c r="MP27" i="22"/>
  <c r="MO27" i="22"/>
  <c r="MN27" i="22"/>
  <c r="MM27" i="22"/>
  <c r="ML27" i="22"/>
  <c r="MK27" i="22"/>
  <c r="MJ27" i="22"/>
  <c r="MI27" i="22"/>
  <c r="MH27" i="22"/>
  <c r="MG27" i="22"/>
  <c r="MF27" i="22"/>
  <c r="ME27" i="22"/>
  <c r="MD27" i="22"/>
  <c r="MC27" i="22"/>
  <c r="MB27" i="22"/>
  <c r="MA27" i="22"/>
  <c r="LZ27" i="22"/>
  <c r="LY27" i="22"/>
  <c r="LX27" i="22"/>
  <c r="LW27" i="22"/>
  <c r="LV27" i="22"/>
  <c r="LU27" i="22"/>
  <c r="LT27" i="22"/>
  <c r="LS27" i="22"/>
  <c r="LR27" i="22"/>
  <c r="LQ27" i="22"/>
  <c r="LP27" i="22"/>
  <c r="LO27" i="22"/>
  <c r="LN27" i="22"/>
  <c r="LM27" i="22"/>
  <c r="LL27" i="22"/>
  <c r="LK27" i="22"/>
  <c r="LJ27" i="22"/>
  <c r="LI27" i="22"/>
  <c r="LH27" i="22"/>
  <c r="LG27" i="22"/>
  <c r="LF27" i="22"/>
  <c r="LE27" i="22"/>
  <c r="LD27" i="22"/>
  <c r="LC27" i="22"/>
  <c r="LB27" i="22"/>
  <c r="KV27" i="22"/>
  <c r="KU27" i="22"/>
  <c r="KT27" i="22"/>
  <c r="KS27" i="22"/>
  <c r="KR27" i="22"/>
  <c r="KQ27" i="22"/>
  <c r="KP27" i="22"/>
  <c r="KO27" i="22"/>
  <c r="KN27" i="22"/>
  <c r="KM27" i="22"/>
  <c r="KL27" i="22"/>
  <c r="KK27" i="22"/>
  <c r="KJ27" i="22"/>
  <c r="KI27" i="22"/>
  <c r="KH27" i="22"/>
  <c r="KG27" i="22"/>
  <c r="KF27" i="22"/>
  <c r="KE27" i="22"/>
  <c r="KD27" i="22"/>
  <c r="KC27" i="22"/>
  <c r="KB27" i="22"/>
  <c r="KA27" i="22"/>
  <c r="JZ27" i="22"/>
  <c r="JY27" i="22"/>
  <c r="JX27" i="22"/>
  <c r="JW27" i="22"/>
  <c r="JV27" i="22"/>
  <c r="JU27" i="22"/>
  <c r="JT27" i="22"/>
  <c r="JS27" i="22"/>
  <c r="JR27" i="22"/>
  <c r="JQ27" i="22"/>
  <c r="JP27" i="22"/>
  <c r="JO27" i="22"/>
  <c r="JN27" i="22"/>
  <c r="JM27" i="22"/>
  <c r="JL27" i="22"/>
  <c r="JK27" i="22"/>
  <c r="JJ27" i="22"/>
  <c r="JI27" i="22"/>
  <c r="JH27" i="22"/>
  <c r="JG27" i="22"/>
  <c r="JF27" i="22"/>
  <c r="JE27" i="22"/>
  <c r="JD27" i="22"/>
  <c r="JC27" i="22"/>
  <c r="JB27" i="22"/>
  <c r="JA27" i="22"/>
  <c r="IZ27" i="22"/>
  <c r="IT27" i="22"/>
  <c r="IS27" i="22"/>
  <c r="IR27" i="22"/>
  <c r="IQ27" i="22"/>
  <c r="IP27" i="22"/>
  <c r="IO27" i="22"/>
  <c r="IN27" i="22"/>
  <c r="IM27" i="22"/>
  <c r="IL27" i="22"/>
  <c r="IK27" i="22"/>
  <c r="IJ27" i="22"/>
  <c r="II27" i="22"/>
  <c r="IH27" i="22"/>
  <c r="IG27" i="22"/>
  <c r="IF27" i="22"/>
  <c r="IE27" i="22"/>
  <c r="ID27" i="22"/>
  <c r="IC27" i="22"/>
  <c r="IB27" i="22"/>
  <c r="IA27" i="22"/>
  <c r="HZ27" i="22"/>
  <c r="HY27" i="22"/>
  <c r="HX27" i="22"/>
  <c r="HW27" i="22"/>
  <c r="HV27" i="22"/>
  <c r="HU27" i="22"/>
  <c r="HT27" i="22"/>
  <c r="HS27" i="22"/>
  <c r="HR27" i="22"/>
  <c r="HQ27" i="22"/>
  <c r="HP27" i="22"/>
  <c r="HO27" i="22"/>
  <c r="HN27" i="22"/>
  <c r="HM27" i="22"/>
  <c r="HL27" i="22"/>
  <c r="HK27" i="22"/>
  <c r="HJ27" i="22"/>
  <c r="HI27" i="22"/>
  <c r="HH27" i="22"/>
  <c r="HG27" i="22"/>
  <c r="HF27" i="22"/>
  <c r="HE27" i="22"/>
  <c r="HD27" i="22"/>
  <c r="HC27" i="22"/>
  <c r="HB27" i="22"/>
  <c r="HA27" i="22"/>
  <c r="GZ27" i="22"/>
  <c r="GY27" i="22"/>
  <c r="GX27" i="22"/>
  <c r="MX26" i="22"/>
  <c r="MW26" i="22"/>
  <c r="MV26" i="22"/>
  <c r="MU26" i="22"/>
  <c r="MT26" i="22"/>
  <c r="MS26" i="22"/>
  <c r="MR26" i="22"/>
  <c r="MQ26" i="22"/>
  <c r="MP26" i="22"/>
  <c r="MO26" i="22"/>
  <c r="MN26" i="22"/>
  <c r="MM26" i="22"/>
  <c r="ML26" i="22"/>
  <c r="MK26" i="22"/>
  <c r="MJ26" i="22"/>
  <c r="MI26" i="22"/>
  <c r="MH26" i="22"/>
  <c r="MG26" i="22"/>
  <c r="MF26" i="22"/>
  <c r="ME26" i="22"/>
  <c r="MD26" i="22"/>
  <c r="MC26" i="22"/>
  <c r="MB26" i="22"/>
  <c r="MA26" i="22"/>
  <c r="LZ26" i="22"/>
  <c r="LY26" i="22"/>
  <c r="LX26" i="22"/>
  <c r="LW26" i="22"/>
  <c r="LV26" i="22"/>
  <c r="LU26" i="22"/>
  <c r="LT26" i="22"/>
  <c r="LS26" i="22"/>
  <c r="LR26" i="22"/>
  <c r="LQ26" i="22"/>
  <c r="LP26" i="22"/>
  <c r="LO26" i="22"/>
  <c r="LN26" i="22"/>
  <c r="LM26" i="22"/>
  <c r="LL26" i="22"/>
  <c r="LK26" i="22"/>
  <c r="LJ26" i="22"/>
  <c r="LI26" i="22"/>
  <c r="LH26" i="22"/>
  <c r="LG26" i="22"/>
  <c r="LF26" i="22"/>
  <c r="LE26" i="22"/>
  <c r="LD26" i="22"/>
  <c r="LC26" i="22"/>
  <c r="LB26" i="22"/>
  <c r="KV26" i="22"/>
  <c r="KU26" i="22"/>
  <c r="KT26" i="22"/>
  <c r="KS26" i="22"/>
  <c r="KR26" i="22"/>
  <c r="KQ26" i="22"/>
  <c r="KP26" i="22"/>
  <c r="KO26" i="22"/>
  <c r="KN26" i="22"/>
  <c r="KM26" i="22"/>
  <c r="KL26" i="22"/>
  <c r="KK26" i="22"/>
  <c r="KJ26" i="22"/>
  <c r="KI26" i="22"/>
  <c r="KH26" i="22"/>
  <c r="KG26" i="22"/>
  <c r="KF26" i="22"/>
  <c r="KE26" i="22"/>
  <c r="KD26" i="22"/>
  <c r="KC26" i="22"/>
  <c r="KB26" i="22"/>
  <c r="KA26" i="22"/>
  <c r="JZ26" i="22"/>
  <c r="JY26" i="22"/>
  <c r="JX26" i="22"/>
  <c r="JW26" i="22"/>
  <c r="JV26" i="22"/>
  <c r="JU26" i="22"/>
  <c r="JT26" i="22"/>
  <c r="JS26" i="22"/>
  <c r="JR26" i="22"/>
  <c r="JQ26" i="22"/>
  <c r="JP26" i="22"/>
  <c r="JO26" i="22"/>
  <c r="JN26" i="22"/>
  <c r="JM26" i="22"/>
  <c r="JL26" i="22"/>
  <c r="JK26" i="22"/>
  <c r="JJ26" i="22"/>
  <c r="JI26" i="22"/>
  <c r="JH26" i="22"/>
  <c r="JG26" i="22"/>
  <c r="JF26" i="22"/>
  <c r="JE26" i="22"/>
  <c r="JD26" i="22"/>
  <c r="JC26" i="22"/>
  <c r="JB26" i="22"/>
  <c r="JA26" i="22"/>
  <c r="IZ26" i="22"/>
  <c r="IT26" i="22"/>
  <c r="IS26" i="22"/>
  <c r="IR26" i="22"/>
  <c r="IQ26" i="22"/>
  <c r="IP26" i="22"/>
  <c r="IO26" i="22"/>
  <c r="IN26" i="22"/>
  <c r="IM26" i="22"/>
  <c r="IL26" i="22"/>
  <c r="IK26" i="22"/>
  <c r="IJ26" i="22"/>
  <c r="II26" i="22"/>
  <c r="IH26" i="22"/>
  <c r="IG26" i="22"/>
  <c r="IF26" i="22"/>
  <c r="IE26" i="22"/>
  <c r="ID26" i="22"/>
  <c r="IC26" i="22"/>
  <c r="IB26" i="22"/>
  <c r="IA26" i="22"/>
  <c r="HZ26" i="22"/>
  <c r="HY26" i="22"/>
  <c r="HX26" i="22"/>
  <c r="HW26" i="22"/>
  <c r="HV26" i="22"/>
  <c r="HU26" i="22"/>
  <c r="HT26" i="22"/>
  <c r="HS26" i="22"/>
  <c r="HR26" i="22"/>
  <c r="HQ26" i="22"/>
  <c r="HP26" i="22"/>
  <c r="HO26" i="22"/>
  <c r="HN26" i="22"/>
  <c r="HM26" i="22"/>
  <c r="HL26" i="22"/>
  <c r="HK26" i="22"/>
  <c r="HJ26" i="22"/>
  <c r="HI26" i="22"/>
  <c r="HH26" i="22"/>
  <c r="HG26" i="22"/>
  <c r="HF26" i="22"/>
  <c r="HE26" i="22"/>
  <c r="HD26" i="22"/>
  <c r="HC26" i="22"/>
  <c r="HB26" i="22"/>
  <c r="HA26" i="22"/>
  <c r="GZ26" i="22"/>
  <c r="GY26" i="22"/>
  <c r="GX26" i="22"/>
  <c r="MX25" i="22"/>
  <c r="MW25" i="22"/>
  <c r="MV25" i="22"/>
  <c r="MU25" i="22"/>
  <c r="MT25" i="22"/>
  <c r="MS25" i="22"/>
  <c r="MR25" i="22"/>
  <c r="MQ25" i="22"/>
  <c r="MP25" i="22"/>
  <c r="MO25" i="22"/>
  <c r="MN25" i="22"/>
  <c r="MM25" i="22"/>
  <c r="ML25" i="22"/>
  <c r="MK25" i="22"/>
  <c r="MJ25" i="22"/>
  <c r="MI25" i="22"/>
  <c r="MH25" i="22"/>
  <c r="MG25" i="22"/>
  <c r="MF25" i="22"/>
  <c r="ME25" i="22"/>
  <c r="MD25" i="22"/>
  <c r="MC25" i="22"/>
  <c r="MB25" i="22"/>
  <c r="MA25" i="22"/>
  <c r="LZ25" i="22"/>
  <c r="LY25" i="22"/>
  <c r="LX25" i="22"/>
  <c r="LW25" i="22"/>
  <c r="LV25" i="22"/>
  <c r="LU25" i="22"/>
  <c r="LT25" i="22"/>
  <c r="LS25" i="22"/>
  <c r="LR25" i="22"/>
  <c r="LQ25" i="22"/>
  <c r="LP25" i="22"/>
  <c r="LO25" i="22"/>
  <c r="LN25" i="22"/>
  <c r="LM25" i="22"/>
  <c r="LL25" i="22"/>
  <c r="LK25" i="22"/>
  <c r="LJ25" i="22"/>
  <c r="LI25" i="22"/>
  <c r="LH25" i="22"/>
  <c r="LG25" i="22"/>
  <c r="LF25" i="22"/>
  <c r="LE25" i="22"/>
  <c r="LD25" i="22"/>
  <c r="LC25" i="22"/>
  <c r="LB25" i="22"/>
  <c r="KV25" i="22"/>
  <c r="KU25" i="22"/>
  <c r="KT25" i="22"/>
  <c r="KS25" i="22"/>
  <c r="KR25" i="22"/>
  <c r="KQ25" i="22"/>
  <c r="KP25" i="22"/>
  <c r="KO25" i="22"/>
  <c r="KN25" i="22"/>
  <c r="KM25" i="22"/>
  <c r="KL25" i="22"/>
  <c r="KK25" i="22"/>
  <c r="KJ25" i="22"/>
  <c r="KI25" i="22"/>
  <c r="KH25" i="22"/>
  <c r="KG25" i="22"/>
  <c r="KF25" i="22"/>
  <c r="KE25" i="22"/>
  <c r="KD25" i="22"/>
  <c r="KC25" i="22"/>
  <c r="KB25" i="22"/>
  <c r="KA25" i="22"/>
  <c r="JZ25" i="22"/>
  <c r="JY25" i="22"/>
  <c r="JX25" i="22"/>
  <c r="JW25" i="22"/>
  <c r="JV25" i="22"/>
  <c r="JU25" i="22"/>
  <c r="JT25" i="22"/>
  <c r="JS25" i="22"/>
  <c r="JR25" i="22"/>
  <c r="JQ25" i="22"/>
  <c r="JP25" i="22"/>
  <c r="JO25" i="22"/>
  <c r="JN25" i="22"/>
  <c r="JM25" i="22"/>
  <c r="JL25" i="22"/>
  <c r="JK25" i="22"/>
  <c r="JJ25" i="22"/>
  <c r="JI25" i="22"/>
  <c r="JH25" i="22"/>
  <c r="JG25" i="22"/>
  <c r="JF25" i="22"/>
  <c r="JE25" i="22"/>
  <c r="JD25" i="22"/>
  <c r="JC25" i="22"/>
  <c r="JB25" i="22"/>
  <c r="JA25" i="22"/>
  <c r="IZ25" i="22"/>
  <c r="IT25" i="22"/>
  <c r="IS25" i="22"/>
  <c r="IR25" i="22"/>
  <c r="IQ25" i="22"/>
  <c r="IP25" i="22"/>
  <c r="IO25" i="22"/>
  <c r="IN25" i="22"/>
  <c r="IM25" i="22"/>
  <c r="IL25" i="22"/>
  <c r="IK25" i="22"/>
  <c r="IJ25" i="22"/>
  <c r="II25" i="22"/>
  <c r="IH25" i="22"/>
  <c r="IG25" i="22"/>
  <c r="IF25" i="22"/>
  <c r="IE25" i="22"/>
  <c r="ID25" i="22"/>
  <c r="IC25" i="22"/>
  <c r="IB25" i="22"/>
  <c r="IA25" i="22"/>
  <c r="HZ25" i="22"/>
  <c r="HY25" i="22"/>
  <c r="HX25" i="22"/>
  <c r="HW25" i="22"/>
  <c r="HV25" i="22"/>
  <c r="HU25" i="22"/>
  <c r="HT25" i="22"/>
  <c r="HS25" i="22"/>
  <c r="HR25" i="22"/>
  <c r="HQ25" i="22"/>
  <c r="HP25" i="22"/>
  <c r="HO25" i="22"/>
  <c r="HN25" i="22"/>
  <c r="HM25" i="22"/>
  <c r="HL25" i="22"/>
  <c r="HK25" i="22"/>
  <c r="HJ25" i="22"/>
  <c r="HI25" i="22"/>
  <c r="HH25" i="22"/>
  <c r="HG25" i="22"/>
  <c r="HF25" i="22"/>
  <c r="HE25" i="22"/>
  <c r="HD25" i="22"/>
  <c r="HC25" i="22"/>
  <c r="HB25" i="22"/>
  <c r="HA25" i="22"/>
  <c r="GZ25" i="22"/>
  <c r="GY25" i="22"/>
  <c r="GX25" i="22"/>
  <c r="MX24" i="22"/>
  <c r="MW24" i="22"/>
  <c r="MV24" i="22"/>
  <c r="MU24" i="22"/>
  <c r="MT24" i="22"/>
  <c r="MS24" i="22"/>
  <c r="MR24" i="22"/>
  <c r="MQ24" i="22"/>
  <c r="MP24" i="22"/>
  <c r="MO24" i="22"/>
  <c r="MN24" i="22"/>
  <c r="MM24" i="22"/>
  <c r="ML24" i="22"/>
  <c r="MK24" i="22"/>
  <c r="MJ24" i="22"/>
  <c r="MI24" i="22"/>
  <c r="MH24" i="22"/>
  <c r="MG24" i="22"/>
  <c r="MF24" i="22"/>
  <c r="ME24" i="22"/>
  <c r="MD24" i="22"/>
  <c r="MC24" i="22"/>
  <c r="MB24" i="22"/>
  <c r="MA24" i="22"/>
  <c r="LZ24" i="22"/>
  <c r="LY24" i="22"/>
  <c r="LX24" i="22"/>
  <c r="LW24" i="22"/>
  <c r="LV24" i="22"/>
  <c r="LU24" i="22"/>
  <c r="LT24" i="22"/>
  <c r="LS24" i="22"/>
  <c r="LR24" i="22"/>
  <c r="LQ24" i="22"/>
  <c r="LP24" i="22"/>
  <c r="LO24" i="22"/>
  <c r="LN24" i="22"/>
  <c r="LM24" i="22"/>
  <c r="LL24" i="22"/>
  <c r="LK24" i="22"/>
  <c r="LJ24" i="22"/>
  <c r="LI24" i="22"/>
  <c r="LH24" i="22"/>
  <c r="LG24" i="22"/>
  <c r="LF24" i="22"/>
  <c r="LE24" i="22"/>
  <c r="LD24" i="22"/>
  <c r="LC24" i="22"/>
  <c r="LB24" i="22"/>
  <c r="KV24" i="22"/>
  <c r="KU24" i="22"/>
  <c r="KT24" i="22"/>
  <c r="KS24" i="22"/>
  <c r="KR24" i="22"/>
  <c r="KQ24" i="22"/>
  <c r="KP24" i="22"/>
  <c r="KO24" i="22"/>
  <c r="KN24" i="22"/>
  <c r="KM24" i="22"/>
  <c r="KL24" i="22"/>
  <c r="KK24" i="22"/>
  <c r="KJ24" i="22"/>
  <c r="KI24" i="22"/>
  <c r="KH24" i="22"/>
  <c r="KG24" i="22"/>
  <c r="KF24" i="22"/>
  <c r="KE24" i="22"/>
  <c r="KD24" i="22"/>
  <c r="KC24" i="22"/>
  <c r="KB24" i="22"/>
  <c r="KA24" i="22"/>
  <c r="JZ24" i="22"/>
  <c r="JY24" i="22"/>
  <c r="JX24" i="22"/>
  <c r="JW24" i="22"/>
  <c r="JV24" i="22"/>
  <c r="JU24" i="22"/>
  <c r="JT24" i="22"/>
  <c r="JS24" i="22"/>
  <c r="JR24" i="22"/>
  <c r="JQ24" i="22"/>
  <c r="JP24" i="22"/>
  <c r="JO24" i="22"/>
  <c r="JN24" i="22"/>
  <c r="JM24" i="22"/>
  <c r="JL24" i="22"/>
  <c r="JK24" i="22"/>
  <c r="JJ24" i="22"/>
  <c r="JI24" i="22"/>
  <c r="JH24" i="22"/>
  <c r="JG24" i="22"/>
  <c r="JF24" i="22"/>
  <c r="JE24" i="22"/>
  <c r="JD24" i="22"/>
  <c r="JC24" i="22"/>
  <c r="JB24" i="22"/>
  <c r="JA24" i="22"/>
  <c r="IZ24" i="22"/>
  <c r="IT24" i="22"/>
  <c r="IS24" i="22"/>
  <c r="IR24" i="22"/>
  <c r="IQ24" i="22"/>
  <c r="IP24" i="22"/>
  <c r="IO24" i="22"/>
  <c r="IN24" i="22"/>
  <c r="IM24" i="22"/>
  <c r="IL24" i="22"/>
  <c r="IK24" i="22"/>
  <c r="IJ24" i="22"/>
  <c r="II24" i="22"/>
  <c r="IH24" i="22"/>
  <c r="IG24" i="22"/>
  <c r="IF24" i="22"/>
  <c r="IE24" i="22"/>
  <c r="ID24" i="22"/>
  <c r="IC24" i="22"/>
  <c r="IB24" i="22"/>
  <c r="IA24" i="22"/>
  <c r="HZ24" i="22"/>
  <c r="HY24" i="22"/>
  <c r="HX24" i="22"/>
  <c r="HW24" i="22"/>
  <c r="HV24" i="22"/>
  <c r="HU24" i="22"/>
  <c r="HT24" i="22"/>
  <c r="HS24" i="22"/>
  <c r="HR24" i="22"/>
  <c r="HQ24" i="22"/>
  <c r="HP24" i="22"/>
  <c r="HO24" i="22"/>
  <c r="HN24" i="22"/>
  <c r="HM24" i="22"/>
  <c r="HL24" i="22"/>
  <c r="HK24" i="22"/>
  <c r="HJ24" i="22"/>
  <c r="HI24" i="22"/>
  <c r="HH24" i="22"/>
  <c r="HG24" i="22"/>
  <c r="HF24" i="22"/>
  <c r="HE24" i="22"/>
  <c r="HD24" i="22"/>
  <c r="HC24" i="22"/>
  <c r="HB24" i="22"/>
  <c r="HA24" i="22"/>
  <c r="GZ24" i="22"/>
  <c r="GY24" i="22"/>
  <c r="GX24" i="22"/>
  <c r="MX23" i="22"/>
  <c r="MW23" i="22"/>
  <c r="MV23" i="22"/>
  <c r="MU23" i="22"/>
  <c r="MT23" i="22"/>
  <c r="MS23" i="22"/>
  <c r="MR23" i="22"/>
  <c r="MQ23" i="22"/>
  <c r="MP23" i="22"/>
  <c r="MO23" i="22"/>
  <c r="MN23" i="22"/>
  <c r="MM23" i="22"/>
  <c r="ML23" i="22"/>
  <c r="MK23" i="22"/>
  <c r="MJ23" i="22"/>
  <c r="MI23" i="22"/>
  <c r="MH23" i="22"/>
  <c r="MG23" i="22"/>
  <c r="MF23" i="22"/>
  <c r="ME23" i="22"/>
  <c r="MD23" i="22"/>
  <c r="MC23" i="22"/>
  <c r="MB23" i="22"/>
  <c r="MA23" i="22"/>
  <c r="LZ23" i="22"/>
  <c r="LY23" i="22"/>
  <c r="LX23" i="22"/>
  <c r="LW23" i="22"/>
  <c r="LV23" i="22"/>
  <c r="LU23" i="22"/>
  <c r="LT23" i="22"/>
  <c r="LS23" i="22"/>
  <c r="LR23" i="22"/>
  <c r="LQ23" i="22"/>
  <c r="LP23" i="22"/>
  <c r="LO23" i="22"/>
  <c r="LN23" i="22"/>
  <c r="LM23" i="22"/>
  <c r="LL23" i="22"/>
  <c r="LK23" i="22"/>
  <c r="LJ23" i="22"/>
  <c r="LI23" i="22"/>
  <c r="LH23" i="22"/>
  <c r="LG23" i="22"/>
  <c r="LF23" i="22"/>
  <c r="LE23" i="22"/>
  <c r="LD23" i="22"/>
  <c r="LC23" i="22"/>
  <c r="LB23" i="22"/>
  <c r="KV23" i="22"/>
  <c r="KU23" i="22"/>
  <c r="KT23" i="22"/>
  <c r="KS23" i="22"/>
  <c r="KR23" i="22"/>
  <c r="KQ23" i="22"/>
  <c r="KP23" i="22"/>
  <c r="KO23" i="22"/>
  <c r="KN23" i="22"/>
  <c r="KM23" i="22"/>
  <c r="KL23" i="22"/>
  <c r="KK23" i="22"/>
  <c r="KJ23" i="22"/>
  <c r="KI23" i="22"/>
  <c r="KH23" i="22"/>
  <c r="KG23" i="22"/>
  <c r="KF23" i="22"/>
  <c r="KE23" i="22"/>
  <c r="KD23" i="22"/>
  <c r="KC23" i="22"/>
  <c r="KB23" i="22"/>
  <c r="KA23" i="22"/>
  <c r="JZ23" i="22"/>
  <c r="JY23" i="22"/>
  <c r="JX23" i="22"/>
  <c r="JW23" i="22"/>
  <c r="JV23" i="22"/>
  <c r="JU23" i="22"/>
  <c r="JT23" i="22"/>
  <c r="JS23" i="22"/>
  <c r="JR23" i="22"/>
  <c r="JQ23" i="22"/>
  <c r="JP23" i="22"/>
  <c r="JO23" i="22"/>
  <c r="JN23" i="22"/>
  <c r="JM23" i="22"/>
  <c r="JL23" i="22"/>
  <c r="JK23" i="22"/>
  <c r="JJ23" i="22"/>
  <c r="JI23" i="22"/>
  <c r="JH23" i="22"/>
  <c r="JG23" i="22"/>
  <c r="JF23" i="22"/>
  <c r="JE23" i="22"/>
  <c r="JD23" i="22"/>
  <c r="JC23" i="22"/>
  <c r="JB23" i="22"/>
  <c r="JA23" i="22"/>
  <c r="IZ23" i="22"/>
  <c r="IT23" i="22"/>
  <c r="IS23" i="22"/>
  <c r="IR23" i="22"/>
  <c r="IQ23" i="22"/>
  <c r="IP23" i="22"/>
  <c r="IO23" i="22"/>
  <c r="IN23" i="22"/>
  <c r="IM23" i="22"/>
  <c r="IL23" i="22"/>
  <c r="IK23" i="22"/>
  <c r="IJ23" i="22"/>
  <c r="II23" i="22"/>
  <c r="IH23" i="22"/>
  <c r="IG23" i="22"/>
  <c r="IF23" i="22"/>
  <c r="IE23" i="22"/>
  <c r="ID23" i="22"/>
  <c r="IC23" i="22"/>
  <c r="IB23" i="22"/>
  <c r="IA23" i="22"/>
  <c r="HZ23" i="22"/>
  <c r="HY23" i="22"/>
  <c r="HX23" i="22"/>
  <c r="HW23" i="22"/>
  <c r="HV23" i="22"/>
  <c r="HU23" i="22"/>
  <c r="HT23" i="22"/>
  <c r="HS23" i="22"/>
  <c r="HR23" i="22"/>
  <c r="HQ23" i="22"/>
  <c r="HP23" i="22"/>
  <c r="HO23" i="22"/>
  <c r="HN23" i="22"/>
  <c r="HM23" i="22"/>
  <c r="HL23" i="22"/>
  <c r="HK23" i="22"/>
  <c r="HJ23" i="22"/>
  <c r="HI23" i="22"/>
  <c r="HH23" i="22"/>
  <c r="HG23" i="22"/>
  <c r="HF23" i="22"/>
  <c r="HE23" i="22"/>
  <c r="HD23" i="22"/>
  <c r="HC23" i="22"/>
  <c r="HB23" i="22"/>
  <c r="HA23" i="22"/>
  <c r="GZ23" i="22"/>
  <c r="GY23" i="22"/>
  <c r="GX23" i="22"/>
  <c r="C59" i="23"/>
  <c r="C512" i="22" s="1"/>
  <c r="J19" i="23"/>
  <c r="BM63" i="23"/>
  <c r="BM61" i="23"/>
  <c r="AL61" i="23"/>
  <c r="U59" i="23"/>
  <c r="BE60" i="23"/>
  <c r="BM58" i="23"/>
  <c r="BE58" i="23"/>
  <c r="AR56" i="23"/>
  <c r="BE53" i="23"/>
  <c r="K53" i="23"/>
  <c r="AD50" i="23"/>
  <c r="BE48" i="23"/>
  <c r="D528" i="22"/>
  <c r="D527" i="22"/>
  <c r="D526" i="22"/>
  <c r="D525" i="22"/>
  <c r="D524" i="22"/>
  <c r="D523" i="22"/>
  <c r="D522" i="22"/>
  <c r="D521" i="22"/>
  <c r="D520" i="22"/>
  <c r="D519" i="22"/>
  <c r="D518" i="22"/>
  <c r="B513" i="22"/>
  <c r="B512" i="22"/>
  <c r="D511" i="22"/>
  <c r="B511" i="22"/>
  <c r="D510" i="22"/>
  <c r="C510" i="22"/>
  <c r="B510" i="22"/>
  <c r="D509" i="22"/>
  <c r="B509" i="22"/>
  <c r="D508" i="22"/>
  <c r="B508" i="22"/>
  <c r="D507" i="22"/>
  <c r="C507" i="22"/>
  <c r="B507" i="22"/>
  <c r="D506" i="22"/>
  <c r="B506" i="22"/>
  <c r="D505" i="22"/>
  <c r="C505" i="22"/>
  <c r="B505" i="22"/>
  <c r="D501" i="22"/>
  <c r="B501" i="22"/>
  <c r="B500" i="22"/>
  <c r="D499" i="22"/>
  <c r="C499" i="22"/>
  <c r="B499" i="22"/>
  <c r="B498" i="22"/>
  <c r="D497" i="22"/>
  <c r="C497" i="22"/>
  <c r="B497" i="22"/>
  <c r="D495" i="22"/>
  <c r="B495" i="22"/>
  <c r="IY494" i="22"/>
  <c r="GW494" i="22"/>
  <c r="D494" i="22"/>
  <c r="B494" i="22"/>
  <c r="KV493" i="22"/>
  <c r="KU493" i="22"/>
  <c r="KT493" i="22"/>
  <c r="KS493" i="22"/>
  <c r="KR493" i="22"/>
  <c r="KQ493" i="22"/>
  <c r="KP493" i="22"/>
  <c r="KO493" i="22"/>
  <c r="KN493" i="22"/>
  <c r="KM493" i="22"/>
  <c r="KL493" i="22"/>
  <c r="KK493" i="22"/>
  <c r="KJ493" i="22"/>
  <c r="KI493" i="22"/>
  <c r="KH493" i="22"/>
  <c r="KG493" i="22"/>
  <c r="KF493" i="22"/>
  <c r="KE493" i="22"/>
  <c r="KD493" i="22"/>
  <c r="KC493" i="22"/>
  <c r="KB493" i="22"/>
  <c r="KA493" i="22"/>
  <c r="JZ493" i="22"/>
  <c r="JY493" i="22"/>
  <c r="JX493" i="22"/>
  <c r="JW493" i="22"/>
  <c r="JV493" i="22"/>
  <c r="JU493" i="22"/>
  <c r="JT493" i="22"/>
  <c r="JS493" i="22"/>
  <c r="JR493" i="22"/>
  <c r="JQ493" i="22"/>
  <c r="JP493" i="22"/>
  <c r="JO493" i="22"/>
  <c r="JN493" i="22"/>
  <c r="JM493" i="22"/>
  <c r="JL493" i="22"/>
  <c r="JK493" i="22"/>
  <c r="JJ493" i="22"/>
  <c r="JI493" i="22"/>
  <c r="JH493" i="22"/>
  <c r="JG493" i="22"/>
  <c r="JF493" i="22"/>
  <c r="JE493" i="22"/>
  <c r="JD493" i="22"/>
  <c r="JC493" i="22"/>
  <c r="JB493" i="22"/>
  <c r="JA493" i="22"/>
  <c r="IZ493" i="22"/>
  <c r="IT493" i="22"/>
  <c r="IS493" i="22"/>
  <c r="IR493" i="22"/>
  <c r="IQ493" i="22"/>
  <c r="IP493" i="22"/>
  <c r="IO493" i="22"/>
  <c r="IN493" i="22"/>
  <c r="IM493" i="22"/>
  <c r="IL493" i="22"/>
  <c r="IK493" i="22"/>
  <c r="IJ493" i="22"/>
  <c r="II493" i="22"/>
  <c r="IH493" i="22"/>
  <c r="IG493" i="22"/>
  <c r="IF493" i="22"/>
  <c r="IE493" i="22"/>
  <c r="ID493" i="22"/>
  <c r="IC493" i="22"/>
  <c r="IB493" i="22"/>
  <c r="IA493" i="22"/>
  <c r="HZ493" i="22"/>
  <c r="HY493" i="22"/>
  <c r="HX493" i="22"/>
  <c r="HW493" i="22"/>
  <c r="HV493" i="22"/>
  <c r="HU493" i="22"/>
  <c r="HT493" i="22"/>
  <c r="HS493" i="22"/>
  <c r="HR493" i="22"/>
  <c r="HQ493" i="22"/>
  <c r="HP493" i="22"/>
  <c r="HO493" i="22"/>
  <c r="HN493" i="22"/>
  <c r="HM493" i="22"/>
  <c r="HL493" i="22"/>
  <c r="HK493" i="22"/>
  <c r="HJ493" i="22"/>
  <c r="HI493" i="22"/>
  <c r="HH493" i="22"/>
  <c r="HG493" i="22"/>
  <c r="HF493" i="22"/>
  <c r="HE493" i="22"/>
  <c r="HD493" i="22"/>
  <c r="HC493" i="22"/>
  <c r="HB493" i="22"/>
  <c r="HA493" i="22"/>
  <c r="GZ493" i="22"/>
  <c r="GY493" i="22"/>
  <c r="GX493" i="22"/>
  <c r="D493" i="22"/>
  <c r="C493" i="22"/>
  <c r="GW492" i="22"/>
  <c r="B492" i="22"/>
  <c r="Z422" i="22"/>
  <c r="Y422" i="22"/>
  <c r="X422" i="22"/>
  <c r="W422" i="22"/>
  <c r="V422" i="22"/>
  <c r="U422" i="22"/>
  <c r="T422" i="22"/>
  <c r="S422" i="22"/>
  <c r="R422" i="22"/>
  <c r="Q422" i="22"/>
  <c r="P422" i="22"/>
  <c r="O422" i="22"/>
  <c r="N422" i="22"/>
  <c r="M422" i="22"/>
  <c r="L422" i="22"/>
  <c r="K422" i="22"/>
  <c r="J422" i="22"/>
  <c r="I422" i="22"/>
  <c r="H422" i="22"/>
  <c r="G422" i="22"/>
  <c r="F422" i="22"/>
  <c r="E422" i="22"/>
  <c r="D422" i="22"/>
  <c r="C422" i="22"/>
  <c r="Z421" i="22"/>
  <c r="Y421" i="22"/>
  <c r="X421" i="22"/>
  <c r="W421" i="22"/>
  <c r="V421" i="22"/>
  <c r="U421" i="22"/>
  <c r="T421" i="22"/>
  <c r="S421" i="22"/>
  <c r="R421" i="22"/>
  <c r="Q421" i="22"/>
  <c r="P421" i="22"/>
  <c r="O421" i="22"/>
  <c r="N421" i="22"/>
  <c r="M421" i="22"/>
  <c r="L421" i="22"/>
  <c r="K421" i="22"/>
  <c r="J421" i="22"/>
  <c r="I421" i="22"/>
  <c r="H421" i="22"/>
  <c r="G421" i="22"/>
  <c r="F421" i="22"/>
  <c r="E421" i="22"/>
  <c r="D421" i="22"/>
  <c r="C421" i="22"/>
  <c r="Z420" i="22"/>
  <c r="Y420" i="22"/>
  <c r="X420" i="22"/>
  <c r="W420" i="22"/>
  <c r="V420" i="22"/>
  <c r="U420" i="22"/>
  <c r="T420" i="22"/>
  <c r="S420" i="22"/>
  <c r="R420" i="22"/>
  <c r="Q420" i="22"/>
  <c r="P420" i="22"/>
  <c r="O420" i="22"/>
  <c r="N420" i="22"/>
  <c r="M420" i="22"/>
  <c r="L420" i="22"/>
  <c r="K420" i="22"/>
  <c r="J420" i="22"/>
  <c r="I420" i="22"/>
  <c r="H420" i="22"/>
  <c r="G420" i="22"/>
  <c r="F420" i="22"/>
  <c r="E420" i="22"/>
  <c r="D420" i="22"/>
  <c r="C420" i="22"/>
  <c r="Z419" i="22"/>
  <c r="Y419" i="22"/>
  <c r="X419" i="22"/>
  <c r="W419" i="22"/>
  <c r="V419" i="22"/>
  <c r="U419" i="22"/>
  <c r="T419" i="22"/>
  <c r="S419" i="22"/>
  <c r="R419" i="22"/>
  <c r="Q419" i="22"/>
  <c r="P419" i="22"/>
  <c r="O419" i="22"/>
  <c r="N419" i="22"/>
  <c r="M419" i="22"/>
  <c r="L419" i="22"/>
  <c r="K419" i="22"/>
  <c r="J419" i="22"/>
  <c r="I419" i="22"/>
  <c r="H419" i="22"/>
  <c r="G419" i="22"/>
  <c r="F419" i="22"/>
  <c r="E419" i="22"/>
  <c r="D419" i="22"/>
  <c r="C419" i="22"/>
  <c r="Z418" i="22"/>
  <c r="Y418" i="22"/>
  <c r="X418" i="22"/>
  <c r="W418" i="22"/>
  <c r="V418" i="22"/>
  <c r="U418" i="22"/>
  <c r="T418" i="22"/>
  <c r="S418" i="22"/>
  <c r="R418" i="22"/>
  <c r="Q418" i="22"/>
  <c r="P418" i="22"/>
  <c r="O418" i="22"/>
  <c r="N418" i="22"/>
  <c r="M418" i="22"/>
  <c r="L418" i="22"/>
  <c r="K418" i="22"/>
  <c r="J418" i="22"/>
  <c r="I418" i="22"/>
  <c r="H418" i="22"/>
  <c r="G418" i="22"/>
  <c r="F418" i="22"/>
  <c r="E418" i="22"/>
  <c r="D418" i="22"/>
  <c r="C418" i="22"/>
  <c r="Z417" i="22"/>
  <c r="Y417" i="22"/>
  <c r="X417" i="22"/>
  <c r="W417" i="22"/>
  <c r="V417" i="22"/>
  <c r="U417" i="22"/>
  <c r="T417" i="22"/>
  <c r="S417" i="22"/>
  <c r="R417" i="22"/>
  <c r="Q417" i="22"/>
  <c r="P417" i="22"/>
  <c r="O417" i="22"/>
  <c r="N417" i="22"/>
  <c r="M417" i="22"/>
  <c r="L417" i="22"/>
  <c r="K417" i="22"/>
  <c r="J417" i="22"/>
  <c r="I417" i="22"/>
  <c r="H417" i="22"/>
  <c r="G417" i="22"/>
  <c r="F417" i="22"/>
  <c r="E417" i="22"/>
  <c r="D417" i="22"/>
  <c r="C417" i="22"/>
  <c r="Z416" i="22"/>
  <c r="Y416" i="22"/>
  <c r="X416" i="22"/>
  <c r="W416" i="22"/>
  <c r="V416" i="22"/>
  <c r="U416" i="22"/>
  <c r="T416" i="22"/>
  <c r="S416" i="22"/>
  <c r="R416" i="22"/>
  <c r="Q416" i="22"/>
  <c r="P416" i="22"/>
  <c r="O416" i="22"/>
  <c r="N416" i="22"/>
  <c r="M416" i="22"/>
  <c r="L416" i="22"/>
  <c r="K416" i="22"/>
  <c r="J416" i="22"/>
  <c r="I416" i="22"/>
  <c r="H416" i="22"/>
  <c r="G416" i="22"/>
  <c r="F416" i="22"/>
  <c r="E416" i="22"/>
  <c r="D416" i="22"/>
  <c r="C416" i="22"/>
  <c r="Z415" i="22"/>
  <c r="Y415" i="22"/>
  <c r="X415" i="22"/>
  <c r="W415" i="22"/>
  <c r="V415" i="22"/>
  <c r="U415" i="22"/>
  <c r="T415" i="22"/>
  <c r="S415" i="22"/>
  <c r="R415" i="22"/>
  <c r="Q415" i="22"/>
  <c r="P415" i="22"/>
  <c r="O415" i="22"/>
  <c r="N415" i="22"/>
  <c r="M415" i="22"/>
  <c r="L415" i="22"/>
  <c r="K415" i="22"/>
  <c r="J415" i="22"/>
  <c r="I415" i="22"/>
  <c r="H415" i="22"/>
  <c r="G415" i="22"/>
  <c r="F415" i="22"/>
  <c r="E415" i="22"/>
  <c r="D415" i="22"/>
  <c r="C415" i="22"/>
  <c r="Z414" i="22"/>
  <c r="Y414" i="22"/>
  <c r="X414" i="22"/>
  <c r="W414" i="22"/>
  <c r="V414" i="22"/>
  <c r="U414" i="22"/>
  <c r="T414" i="22"/>
  <c r="S414" i="22"/>
  <c r="R414" i="22"/>
  <c r="Q414" i="22"/>
  <c r="P414" i="22"/>
  <c r="O414" i="22"/>
  <c r="N414" i="22"/>
  <c r="M414" i="22"/>
  <c r="L414" i="22"/>
  <c r="K414" i="22"/>
  <c r="J414" i="22"/>
  <c r="I414" i="22"/>
  <c r="H414" i="22"/>
  <c r="G414" i="22"/>
  <c r="F414" i="22"/>
  <c r="E414" i="22"/>
  <c r="D414" i="22"/>
  <c r="C414" i="22"/>
  <c r="Z413" i="22"/>
  <c r="Y413" i="22"/>
  <c r="X413" i="22"/>
  <c r="X423" i="22" s="1"/>
  <c r="W413" i="22"/>
  <c r="V413" i="22"/>
  <c r="U413" i="22"/>
  <c r="U423" i="22" s="1"/>
  <c r="U424" i="22" s="1"/>
  <c r="T413" i="22"/>
  <c r="S413" i="22"/>
  <c r="R413" i="22"/>
  <c r="Q413" i="22"/>
  <c r="P413" i="22"/>
  <c r="O413" i="22"/>
  <c r="N413" i="22"/>
  <c r="M413" i="22"/>
  <c r="M423" i="22" s="1"/>
  <c r="L413" i="22"/>
  <c r="K413" i="22"/>
  <c r="J413" i="22"/>
  <c r="I413" i="22"/>
  <c r="I423" i="22" s="1"/>
  <c r="H413" i="22"/>
  <c r="H423" i="22" s="1"/>
  <c r="G413" i="22"/>
  <c r="F413" i="22"/>
  <c r="E413" i="22"/>
  <c r="E423" i="22" s="1"/>
  <c r="E424" i="22" s="1"/>
  <c r="D413" i="22"/>
  <c r="D423" i="22" s="1"/>
  <c r="C413" i="22"/>
  <c r="Z403" i="22"/>
  <c r="Y403" i="22"/>
  <c r="X403" i="22"/>
  <c r="W403" i="22"/>
  <c r="V403" i="22"/>
  <c r="U403" i="22"/>
  <c r="T403" i="22"/>
  <c r="S403" i="22"/>
  <c r="R403" i="22"/>
  <c r="Q403" i="22"/>
  <c r="P403" i="22"/>
  <c r="O403" i="22"/>
  <c r="N403" i="22"/>
  <c r="M403" i="22"/>
  <c r="L403" i="22"/>
  <c r="K403" i="22"/>
  <c r="J403" i="22"/>
  <c r="I403" i="22"/>
  <c r="H403" i="22"/>
  <c r="G403" i="22"/>
  <c r="F403" i="22"/>
  <c r="E403" i="22"/>
  <c r="D403" i="22"/>
  <c r="C403" i="22"/>
  <c r="Z402" i="22"/>
  <c r="Y402" i="22"/>
  <c r="X402" i="22"/>
  <c r="W402" i="22"/>
  <c r="V402" i="22"/>
  <c r="U402" i="22"/>
  <c r="T402" i="22"/>
  <c r="S402" i="22"/>
  <c r="R402" i="22"/>
  <c r="Q402" i="22"/>
  <c r="P402" i="22"/>
  <c r="O402" i="22"/>
  <c r="N402" i="22"/>
  <c r="M402" i="22"/>
  <c r="L402" i="22"/>
  <c r="K402" i="22"/>
  <c r="J402" i="22"/>
  <c r="I402" i="22"/>
  <c r="H402" i="22"/>
  <c r="G402" i="22"/>
  <c r="F402" i="22"/>
  <c r="E402" i="22"/>
  <c r="D402" i="22"/>
  <c r="C402" i="22"/>
  <c r="Z401" i="22"/>
  <c r="Y401" i="22"/>
  <c r="X401" i="22"/>
  <c r="W401" i="22"/>
  <c r="V401" i="22"/>
  <c r="U401" i="22"/>
  <c r="T401" i="22"/>
  <c r="S401" i="22"/>
  <c r="R401" i="22"/>
  <c r="Q401" i="22"/>
  <c r="P401" i="22"/>
  <c r="O401" i="22"/>
  <c r="N401" i="22"/>
  <c r="M401" i="22"/>
  <c r="L401" i="22"/>
  <c r="K401" i="22"/>
  <c r="J401" i="22"/>
  <c r="I401" i="22"/>
  <c r="H401" i="22"/>
  <c r="G401" i="22"/>
  <c r="F401" i="22"/>
  <c r="E401" i="22"/>
  <c r="D401" i="22"/>
  <c r="C401" i="22"/>
  <c r="Z400" i="22"/>
  <c r="Y400" i="22"/>
  <c r="X400" i="22"/>
  <c r="W400" i="22"/>
  <c r="V400" i="22"/>
  <c r="U400" i="22"/>
  <c r="T400" i="22"/>
  <c r="S400" i="22"/>
  <c r="R400" i="22"/>
  <c r="Q400" i="22"/>
  <c r="P400" i="22"/>
  <c r="O400" i="22"/>
  <c r="N400" i="22"/>
  <c r="M400" i="22"/>
  <c r="L400" i="22"/>
  <c r="K400" i="22"/>
  <c r="J400" i="22"/>
  <c r="I400" i="22"/>
  <c r="H400" i="22"/>
  <c r="G400" i="22"/>
  <c r="F400" i="22"/>
  <c r="E400" i="22"/>
  <c r="D400" i="22"/>
  <c r="C400" i="22"/>
  <c r="Z399" i="22"/>
  <c r="Y399" i="22"/>
  <c r="X399" i="22"/>
  <c r="W399" i="22"/>
  <c r="V399" i="22"/>
  <c r="U399" i="22"/>
  <c r="T399" i="22"/>
  <c r="S399" i="22"/>
  <c r="R399" i="22"/>
  <c r="Q399" i="22"/>
  <c r="P399" i="22"/>
  <c r="O399" i="22"/>
  <c r="N399" i="22"/>
  <c r="M399" i="22"/>
  <c r="L399" i="22"/>
  <c r="K399" i="22"/>
  <c r="J399" i="22"/>
  <c r="I399" i="22"/>
  <c r="H399" i="22"/>
  <c r="G399" i="22"/>
  <c r="F399" i="22"/>
  <c r="E399" i="22"/>
  <c r="D399" i="22"/>
  <c r="C399" i="22"/>
  <c r="Z398" i="22"/>
  <c r="Y398" i="22"/>
  <c r="X398" i="22"/>
  <c r="W398" i="22"/>
  <c r="V398" i="22"/>
  <c r="U398" i="22"/>
  <c r="T398" i="22"/>
  <c r="S398" i="22"/>
  <c r="R398" i="22"/>
  <c r="Q398" i="22"/>
  <c r="P398" i="22"/>
  <c r="O398" i="22"/>
  <c r="N398" i="22"/>
  <c r="M398" i="22"/>
  <c r="L398" i="22"/>
  <c r="K398" i="22"/>
  <c r="J398" i="22"/>
  <c r="I398" i="22"/>
  <c r="H398" i="22"/>
  <c r="G398" i="22"/>
  <c r="F398" i="22"/>
  <c r="E398" i="22"/>
  <c r="D398" i="22"/>
  <c r="C398" i="22"/>
  <c r="Z397" i="22"/>
  <c r="Y397" i="22"/>
  <c r="X397" i="22"/>
  <c r="W397" i="22"/>
  <c r="V397" i="22"/>
  <c r="U397" i="22"/>
  <c r="T397" i="22"/>
  <c r="S397" i="22"/>
  <c r="R397" i="22"/>
  <c r="Q397" i="22"/>
  <c r="P397" i="22"/>
  <c r="O397" i="22"/>
  <c r="N397" i="22"/>
  <c r="M397" i="22"/>
  <c r="L397" i="22"/>
  <c r="K397" i="22"/>
  <c r="J397" i="22"/>
  <c r="I397" i="22"/>
  <c r="H397" i="22"/>
  <c r="G397" i="22"/>
  <c r="F397" i="22"/>
  <c r="E397" i="22"/>
  <c r="D397" i="22"/>
  <c r="C397" i="22"/>
  <c r="Z396" i="22"/>
  <c r="Y396" i="22"/>
  <c r="X396" i="22"/>
  <c r="W396" i="22"/>
  <c r="V396" i="22"/>
  <c r="U396" i="22"/>
  <c r="T396" i="22"/>
  <c r="S396" i="22"/>
  <c r="R396" i="22"/>
  <c r="Q396" i="22"/>
  <c r="P396" i="22"/>
  <c r="O396" i="22"/>
  <c r="N396" i="22"/>
  <c r="M396" i="22"/>
  <c r="L396" i="22"/>
  <c r="K396" i="22"/>
  <c r="J396" i="22"/>
  <c r="I396" i="22"/>
  <c r="H396" i="22"/>
  <c r="G396" i="22"/>
  <c r="F396" i="22"/>
  <c r="E396" i="22"/>
  <c r="D396" i="22"/>
  <c r="C396" i="22"/>
  <c r="Z395" i="22"/>
  <c r="Y395" i="22"/>
  <c r="X395" i="22"/>
  <c r="W395" i="22"/>
  <c r="V395" i="22"/>
  <c r="U395" i="22"/>
  <c r="T395" i="22"/>
  <c r="S395" i="22"/>
  <c r="R395" i="22"/>
  <c r="Q395" i="22"/>
  <c r="P395" i="22"/>
  <c r="O395" i="22"/>
  <c r="N395" i="22"/>
  <c r="M395" i="22"/>
  <c r="L395" i="22"/>
  <c r="K395" i="22"/>
  <c r="J395" i="22"/>
  <c r="I395" i="22"/>
  <c r="H395" i="22"/>
  <c r="G395" i="22"/>
  <c r="F395" i="22"/>
  <c r="E395" i="22"/>
  <c r="D395" i="22"/>
  <c r="C395" i="22"/>
  <c r="Z394" i="22"/>
  <c r="Z404" i="22" s="1"/>
  <c r="Y394" i="22"/>
  <c r="X394" i="22"/>
  <c r="W394" i="22"/>
  <c r="V394" i="22"/>
  <c r="V404" i="22" s="1"/>
  <c r="U394" i="22"/>
  <c r="T394" i="22"/>
  <c r="S394" i="22"/>
  <c r="R394" i="22"/>
  <c r="R404" i="22" s="1"/>
  <c r="Q394" i="22"/>
  <c r="P394" i="22"/>
  <c r="O394" i="22"/>
  <c r="N394" i="22"/>
  <c r="N404" i="22" s="1"/>
  <c r="M394" i="22"/>
  <c r="L394" i="22"/>
  <c r="K394" i="22"/>
  <c r="J394" i="22"/>
  <c r="J404" i="22" s="1"/>
  <c r="I394" i="22"/>
  <c r="H394" i="22"/>
  <c r="G394" i="22"/>
  <c r="F394" i="22"/>
  <c r="F404" i="22" s="1"/>
  <c r="E394" i="22"/>
  <c r="D394" i="22"/>
  <c r="C394" i="22"/>
  <c r="Z383" i="22"/>
  <c r="Y383" i="22"/>
  <c r="X383" i="22"/>
  <c r="W383" i="22"/>
  <c r="V383" i="22"/>
  <c r="U383" i="22"/>
  <c r="T383" i="22"/>
  <c r="S383" i="22"/>
  <c r="R383" i="22"/>
  <c r="Q383" i="22"/>
  <c r="P383" i="22"/>
  <c r="O383" i="22"/>
  <c r="N383" i="22"/>
  <c r="M383" i="22"/>
  <c r="L383" i="22"/>
  <c r="K383" i="22"/>
  <c r="J383" i="22"/>
  <c r="I383" i="22"/>
  <c r="H383" i="22"/>
  <c r="G383" i="22"/>
  <c r="F383" i="22"/>
  <c r="E383" i="22"/>
  <c r="D383" i="22"/>
  <c r="C383" i="22"/>
  <c r="Z382" i="22"/>
  <c r="Y382" i="22"/>
  <c r="X382" i="22"/>
  <c r="W382" i="22"/>
  <c r="V382" i="22"/>
  <c r="U382" i="22"/>
  <c r="T382" i="22"/>
  <c r="S382" i="22"/>
  <c r="R382" i="22"/>
  <c r="Q382" i="22"/>
  <c r="P382" i="22"/>
  <c r="O382" i="22"/>
  <c r="N382" i="22"/>
  <c r="M382" i="22"/>
  <c r="L382" i="22"/>
  <c r="K382" i="22"/>
  <c r="J382" i="22"/>
  <c r="I382" i="22"/>
  <c r="H382" i="22"/>
  <c r="G382" i="22"/>
  <c r="F382" i="22"/>
  <c r="E382" i="22"/>
  <c r="D382" i="22"/>
  <c r="C382" i="22"/>
  <c r="Z381" i="22"/>
  <c r="Y381" i="22"/>
  <c r="X381" i="22"/>
  <c r="W381" i="22"/>
  <c r="V381" i="22"/>
  <c r="U381" i="22"/>
  <c r="T381" i="22"/>
  <c r="S381" i="22"/>
  <c r="R381" i="22"/>
  <c r="Q381" i="22"/>
  <c r="P381" i="22"/>
  <c r="O381" i="22"/>
  <c r="N381" i="22"/>
  <c r="M381" i="22"/>
  <c r="L381" i="22"/>
  <c r="K381" i="22"/>
  <c r="J381" i="22"/>
  <c r="I381" i="22"/>
  <c r="H381" i="22"/>
  <c r="G381" i="22"/>
  <c r="F381" i="22"/>
  <c r="E381" i="22"/>
  <c r="D381" i="22"/>
  <c r="C381" i="22"/>
  <c r="Z380" i="22"/>
  <c r="Y380" i="22"/>
  <c r="X380" i="22"/>
  <c r="W380" i="22"/>
  <c r="V380" i="22"/>
  <c r="U380" i="22"/>
  <c r="T380" i="22"/>
  <c r="S380" i="22"/>
  <c r="R380" i="22"/>
  <c r="Q380" i="22"/>
  <c r="P380" i="22"/>
  <c r="O380" i="22"/>
  <c r="N380" i="22"/>
  <c r="M380" i="22"/>
  <c r="L380" i="22"/>
  <c r="K380" i="22"/>
  <c r="J380" i="22"/>
  <c r="I380" i="22"/>
  <c r="H380" i="22"/>
  <c r="G380" i="22"/>
  <c r="F380" i="22"/>
  <c r="E380" i="22"/>
  <c r="D380" i="22"/>
  <c r="C380" i="22"/>
  <c r="Z379" i="22"/>
  <c r="Y379" i="22"/>
  <c r="X379" i="22"/>
  <c r="W379" i="22"/>
  <c r="V379" i="22"/>
  <c r="U379" i="22"/>
  <c r="T379" i="22"/>
  <c r="S379" i="22"/>
  <c r="R379" i="22"/>
  <c r="Q379" i="22"/>
  <c r="P379" i="22"/>
  <c r="O379" i="22"/>
  <c r="N379" i="22"/>
  <c r="M379" i="22"/>
  <c r="L379" i="22"/>
  <c r="K379" i="22"/>
  <c r="J379" i="22"/>
  <c r="I379" i="22"/>
  <c r="H379" i="22"/>
  <c r="G379" i="22"/>
  <c r="F379" i="22"/>
  <c r="E379" i="22"/>
  <c r="D379" i="22"/>
  <c r="C379" i="22"/>
  <c r="Z378" i="22"/>
  <c r="Y378" i="22"/>
  <c r="X378" i="22"/>
  <c r="W378" i="22"/>
  <c r="V378" i="22"/>
  <c r="U378" i="22"/>
  <c r="T378" i="22"/>
  <c r="S378" i="22"/>
  <c r="R378" i="22"/>
  <c r="Q378" i="22"/>
  <c r="P378" i="22"/>
  <c r="O378" i="22"/>
  <c r="N378" i="22"/>
  <c r="M378" i="22"/>
  <c r="L378" i="22"/>
  <c r="K378" i="22"/>
  <c r="J378" i="22"/>
  <c r="I378" i="22"/>
  <c r="H378" i="22"/>
  <c r="G378" i="22"/>
  <c r="F378" i="22"/>
  <c r="E378" i="22"/>
  <c r="D378" i="22"/>
  <c r="C378" i="22"/>
  <c r="Z377" i="22"/>
  <c r="Y377" i="22"/>
  <c r="X377" i="22"/>
  <c r="W377" i="22"/>
  <c r="V377" i="22"/>
  <c r="U377" i="22"/>
  <c r="T377" i="22"/>
  <c r="S377" i="22"/>
  <c r="R377" i="22"/>
  <c r="Q377" i="22"/>
  <c r="P377" i="22"/>
  <c r="O377" i="22"/>
  <c r="N377" i="22"/>
  <c r="M377" i="22"/>
  <c r="L377" i="22"/>
  <c r="K377" i="22"/>
  <c r="J377" i="22"/>
  <c r="I377" i="22"/>
  <c r="H377" i="22"/>
  <c r="G377" i="22"/>
  <c r="F377" i="22"/>
  <c r="E377" i="22"/>
  <c r="D377" i="22"/>
  <c r="C377" i="22"/>
  <c r="Z376" i="22"/>
  <c r="Y376" i="22"/>
  <c r="X376" i="22"/>
  <c r="W376" i="22"/>
  <c r="V376" i="22"/>
  <c r="U376" i="22"/>
  <c r="T376" i="22"/>
  <c r="S376" i="22"/>
  <c r="R376" i="22"/>
  <c r="Q376" i="22"/>
  <c r="P376" i="22"/>
  <c r="O376" i="22"/>
  <c r="N376" i="22"/>
  <c r="M376" i="22"/>
  <c r="L376" i="22"/>
  <c r="K376" i="22"/>
  <c r="J376" i="22"/>
  <c r="I376" i="22"/>
  <c r="H376" i="22"/>
  <c r="G376" i="22"/>
  <c r="F376" i="22"/>
  <c r="E376" i="22"/>
  <c r="D376" i="22"/>
  <c r="C376" i="22"/>
  <c r="Z375" i="22"/>
  <c r="Y375" i="22"/>
  <c r="X375" i="22"/>
  <c r="W375" i="22"/>
  <c r="V375" i="22"/>
  <c r="U375" i="22"/>
  <c r="T375" i="22"/>
  <c r="S375" i="22"/>
  <c r="R375" i="22"/>
  <c r="Q375" i="22"/>
  <c r="P375" i="22"/>
  <c r="O375" i="22"/>
  <c r="N375" i="22"/>
  <c r="M375" i="22"/>
  <c r="L375" i="22"/>
  <c r="K375" i="22"/>
  <c r="J375" i="22"/>
  <c r="I375" i="22"/>
  <c r="H375" i="22"/>
  <c r="G375" i="22"/>
  <c r="F375" i="22"/>
  <c r="E375" i="22"/>
  <c r="D375" i="22"/>
  <c r="C375" i="22"/>
  <c r="Z374" i="22"/>
  <c r="Y374" i="22"/>
  <c r="X374" i="22"/>
  <c r="W374" i="22"/>
  <c r="V374" i="22"/>
  <c r="U374" i="22"/>
  <c r="T374" i="22"/>
  <c r="S374" i="22"/>
  <c r="R374" i="22"/>
  <c r="Q374" i="22"/>
  <c r="P374" i="22"/>
  <c r="O374" i="22"/>
  <c r="N374" i="22"/>
  <c r="M374" i="22"/>
  <c r="L374" i="22"/>
  <c r="K374" i="22"/>
  <c r="J374" i="22"/>
  <c r="I374" i="22"/>
  <c r="H374" i="22"/>
  <c r="G374" i="22"/>
  <c r="F374" i="22"/>
  <c r="E374" i="22"/>
  <c r="D374" i="22"/>
  <c r="C374" i="22"/>
  <c r="L336" i="22"/>
  <c r="I336" i="22"/>
  <c r="F336" i="22"/>
  <c r="L335" i="22"/>
  <c r="I335" i="22"/>
  <c r="F335" i="22"/>
  <c r="L334" i="22"/>
  <c r="I334" i="22"/>
  <c r="F334" i="22"/>
  <c r="L333" i="22"/>
  <c r="I333" i="22"/>
  <c r="F333" i="22"/>
  <c r="L332" i="22"/>
  <c r="I332" i="22"/>
  <c r="F332" i="22"/>
  <c r="L331" i="22"/>
  <c r="I331" i="22"/>
  <c r="F331" i="22"/>
  <c r="L330" i="22"/>
  <c r="I330" i="22"/>
  <c r="F330" i="22"/>
  <c r="L329" i="22"/>
  <c r="I329" i="22"/>
  <c r="F329" i="22"/>
  <c r="L328" i="22"/>
  <c r="I328" i="22"/>
  <c r="F328" i="22"/>
  <c r="L327" i="22"/>
  <c r="I327" i="22"/>
  <c r="F327" i="22"/>
  <c r="Z290" i="22"/>
  <c r="Y290" i="22"/>
  <c r="X290" i="22"/>
  <c r="W290" i="22"/>
  <c r="V290" i="22"/>
  <c r="U290" i="22"/>
  <c r="T290" i="22"/>
  <c r="S290" i="22"/>
  <c r="R290" i="22"/>
  <c r="Q290" i="22"/>
  <c r="P290" i="22"/>
  <c r="O290" i="22"/>
  <c r="N290" i="22"/>
  <c r="M290" i="22"/>
  <c r="L290" i="22"/>
  <c r="K290" i="22"/>
  <c r="J290" i="22"/>
  <c r="I290" i="22"/>
  <c r="H290" i="22"/>
  <c r="G290" i="22"/>
  <c r="F290" i="22"/>
  <c r="E290" i="22"/>
  <c r="D290" i="22"/>
  <c r="C290" i="22"/>
  <c r="Z288" i="22"/>
  <c r="Y288" i="22"/>
  <c r="X288" i="22"/>
  <c r="W288" i="22"/>
  <c r="V288" i="22"/>
  <c r="U288" i="22"/>
  <c r="T288" i="22"/>
  <c r="S288" i="22"/>
  <c r="R288" i="22"/>
  <c r="Q288" i="22"/>
  <c r="P288" i="22"/>
  <c r="O288" i="22"/>
  <c r="N288" i="22"/>
  <c r="M288" i="22"/>
  <c r="L288" i="22"/>
  <c r="K288" i="22"/>
  <c r="J288" i="22"/>
  <c r="I288" i="22"/>
  <c r="H288" i="22"/>
  <c r="G288" i="22"/>
  <c r="F288" i="22"/>
  <c r="E288" i="22"/>
  <c r="D288" i="22"/>
  <c r="C288" i="22"/>
  <c r="AY265" i="22"/>
  <c r="AX265" i="22"/>
  <c r="AW265" i="22"/>
  <c r="AV265" i="22"/>
  <c r="AU265" i="22"/>
  <c r="AT265" i="22"/>
  <c r="AS265" i="22"/>
  <c r="AR265" i="22"/>
  <c r="AQ265" i="22"/>
  <c r="AP265" i="22"/>
  <c r="AO265" i="22"/>
  <c r="AN265" i="22"/>
  <c r="AM265" i="22"/>
  <c r="AL265" i="22"/>
  <c r="AK265" i="22"/>
  <c r="AJ265" i="22"/>
  <c r="AI265" i="22"/>
  <c r="AH265" i="22"/>
  <c r="AG265" i="22"/>
  <c r="AF265" i="22"/>
  <c r="AE265" i="22"/>
  <c r="AD265" i="22"/>
  <c r="AC265" i="22"/>
  <c r="AB265" i="22"/>
  <c r="Z265" i="22"/>
  <c r="Y265" i="22"/>
  <c r="X265" i="22"/>
  <c r="W265" i="22"/>
  <c r="V265" i="22"/>
  <c r="U265" i="22"/>
  <c r="T265" i="22"/>
  <c r="S265" i="22"/>
  <c r="R265" i="22"/>
  <c r="Q265" i="22"/>
  <c r="P265" i="22"/>
  <c r="O265" i="22"/>
  <c r="N265" i="22"/>
  <c r="M265" i="22"/>
  <c r="L265" i="22"/>
  <c r="K265" i="22"/>
  <c r="J265" i="22"/>
  <c r="I265" i="22"/>
  <c r="H265" i="22"/>
  <c r="G265" i="22"/>
  <c r="F265" i="22"/>
  <c r="E265" i="22"/>
  <c r="D265" i="22"/>
  <c r="C265" i="22"/>
  <c r="E240" i="22"/>
  <c r="D240" i="22"/>
  <c r="C240" i="22"/>
  <c r="H239" i="22"/>
  <c r="G239" i="22"/>
  <c r="F239" i="22"/>
  <c r="H238" i="22"/>
  <c r="G238" i="22"/>
  <c r="F238" i="22"/>
  <c r="H237" i="22"/>
  <c r="G237" i="22"/>
  <c r="F237" i="22"/>
  <c r="H236" i="22"/>
  <c r="G236" i="22"/>
  <c r="F236" i="22"/>
  <c r="H235" i="22"/>
  <c r="G235" i="22"/>
  <c r="F235" i="22"/>
  <c r="H234" i="22"/>
  <c r="G234" i="22"/>
  <c r="F234" i="22"/>
  <c r="H233" i="22"/>
  <c r="G233" i="22"/>
  <c r="F233" i="22"/>
  <c r="H232" i="22"/>
  <c r="G232" i="22"/>
  <c r="F232" i="22"/>
  <c r="H231" i="22"/>
  <c r="G231" i="22"/>
  <c r="F231" i="22"/>
  <c r="H230" i="22"/>
  <c r="G230" i="22"/>
  <c r="F230" i="22"/>
  <c r="H229" i="22"/>
  <c r="G229" i="22"/>
  <c r="F229" i="22"/>
  <c r="H228" i="22"/>
  <c r="G228" i="22"/>
  <c r="F228" i="22"/>
  <c r="H227" i="22"/>
  <c r="G227" i="22"/>
  <c r="F227" i="22"/>
  <c r="H226" i="22"/>
  <c r="G226" i="22"/>
  <c r="F226" i="22"/>
  <c r="H225" i="22"/>
  <c r="G225" i="22"/>
  <c r="F225" i="22"/>
  <c r="E296" i="22" s="1"/>
  <c r="H224" i="22"/>
  <c r="G224" i="22"/>
  <c r="F224" i="22"/>
  <c r="H223" i="22"/>
  <c r="G223" i="22"/>
  <c r="F223" i="22"/>
  <c r="H222" i="22"/>
  <c r="G222" i="22"/>
  <c r="F222" i="22"/>
  <c r="H221" i="22"/>
  <c r="G221" i="22"/>
  <c r="F221" i="22"/>
  <c r="H220" i="22"/>
  <c r="G220" i="22"/>
  <c r="F220" i="22"/>
  <c r="BY166" i="22"/>
  <c r="BX166" i="22"/>
  <c r="H142" i="22" s="1"/>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AY166" i="22"/>
  <c r="AX166" i="22"/>
  <c r="F142" i="22" s="1"/>
  <c r="I142" i="22" s="1"/>
  <c r="AW166" i="22"/>
  <c r="AV166" i="22"/>
  <c r="AU166" i="22"/>
  <c r="AT166" i="22"/>
  <c r="AS166" i="22"/>
  <c r="AR166" i="22"/>
  <c r="AQ166" i="22"/>
  <c r="AP166" i="22"/>
  <c r="AO166" i="22"/>
  <c r="AN166" i="22"/>
  <c r="AM166" i="22"/>
  <c r="AL166" i="22"/>
  <c r="AK166" i="22"/>
  <c r="AJ166" i="22"/>
  <c r="AI166" i="22"/>
  <c r="AH166" i="22"/>
  <c r="AG166" i="22"/>
  <c r="AF166" i="22"/>
  <c r="AE166" i="22"/>
  <c r="AD166" i="22"/>
  <c r="AC166" i="22"/>
  <c r="Y166" i="22"/>
  <c r="X166" i="22"/>
  <c r="G142" i="22" s="1"/>
  <c r="W166" i="22"/>
  <c r="V166" i="22"/>
  <c r="U166" i="22"/>
  <c r="T166" i="22"/>
  <c r="S166" i="22"/>
  <c r="R166" i="22"/>
  <c r="Q166" i="22"/>
  <c r="P166" i="22"/>
  <c r="O166" i="22"/>
  <c r="N166" i="22"/>
  <c r="M166" i="22"/>
  <c r="L166" i="22"/>
  <c r="K166" i="22"/>
  <c r="J166" i="22"/>
  <c r="I166" i="22"/>
  <c r="H166" i="22"/>
  <c r="G166" i="22"/>
  <c r="F166" i="22"/>
  <c r="E166" i="22"/>
  <c r="D166" i="22"/>
  <c r="H141" i="22"/>
  <c r="G141" i="22"/>
  <c r="C186" i="22" s="1"/>
  <c r="F141" i="22"/>
  <c r="H140" i="22"/>
  <c r="G140" i="22"/>
  <c r="C185" i="22" s="1"/>
  <c r="F140" i="22"/>
  <c r="H139" i="22"/>
  <c r="G139" i="22"/>
  <c r="C184" i="22" s="1"/>
  <c r="F139" i="22"/>
  <c r="H138" i="22"/>
  <c r="G138" i="22"/>
  <c r="C183" i="22" s="1"/>
  <c r="F138" i="22"/>
  <c r="H137" i="22"/>
  <c r="G137" i="22"/>
  <c r="C182" i="22" s="1"/>
  <c r="F137" i="22"/>
  <c r="H136" i="22"/>
  <c r="G136" i="22"/>
  <c r="C181" i="22" s="1"/>
  <c r="F136" i="22"/>
  <c r="H135" i="22"/>
  <c r="G135" i="22"/>
  <c r="C180" i="22" s="1"/>
  <c r="F135" i="22"/>
  <c r="H134" i="22"/>
  <c r="G134" i="22"/>
  <c r="C179" i="22" s="1"/>
  <c r="F134" i="22"/>
  <c r="H133" i="22"/>
  <c r="G133" i="22"/>
  <c r="C178" i="22" s="1"/>
  <c r="F133" i="22"/>
  <c r="H132" i="22"/>
  <c r="G132" i="22"/>
  <c r="C177" i="22" s="1"/>
  <c r="F132" i="22"/>
  <c r="H131" i="22"/>
  <c r="G131" i="22"/>
  <c r="C176" i="22" s="1"/>
  <c r="F131" i="22"/>
  <c r="H130" i="22"/>
  <c r="G130" i="22"/>
  <c r="C175" i="22" s="1"/>
  <c r="F130" i="22"/>
  <c r="H129" i="22"/>
  <c r="G129" i="22"/>
  <c r="C174" i="22" s="1"/>
  <c r="F129" i="22"/>
  <c r="H128" i="22"/>
  <c r="G128" i="22"/>
  <c r="C173" i="22" s="1"/>
  <c r="F128" i="22"/>
  <c r="H127" i="22"/>
  <c r="G127" i="22"/>
  <c r="C172" i="22" s="1"/>
  <c r="F127" i="22"/>
  <c r="H126" i="22"/>
  <c r="G126" i="22"/>
  <c r="C171" i="22" s="1"/>
  <c r="F126" i="22"/>
  <c r="H125" i="22"/>
  <c r="G125" i="22"/>
  <c r="C170" i="22" s="1"/>
  <c r="F125" i="22"/>
  <c r="H124" i="22"/>
  <c r="G124" i="22"/>
  <c r="C169" i="22" s="1"/>
  <c r="F124" i="22"/>
  <c r="GF142" i="22"/>
  <c r="H123" i="22"/>
  <c r="G123" i="22"/>
  <c r="C168" i="22" s="1"/>
  <c r="F123" i="22"/>
  <c r="Z97" i="22"/>
  <c r="F80" i="22" s="1"/>
  <c r="G80" i="22" s="1"/>
  <c r="Y97" i="22"/>
  <c r="X97" i="22"/>
  <c r="W97" i="22"/>
  <c r="V97" i="22"/>
  <c r="U97" i="22"/>
  <c r="T97" i="22"/>
  <c r="S97" i="22"/>
  <c r="R97" i="22"/>
  <c r="Q97" i="22"/>
  <c r="P97" i="22"/>
  <c r="O97" i="22"/>
  <c r="N97" i="22"/>
  <c r="M97" i="22"/>
  <c r="L97" i="22"/>
  <c r="K97" i="22"/>
  <c r="J97" i="22"/>
  <c r="I97" i="22"/>
  <c r="H97" i="22"/>
  <c r="G97" i="22"/>
  <c r="F97" i="22"/>
  <c r="E97" i="22"/>
  <c r="D97" i="22"/>
  <c r="C97" i="22"/>
  <c r="F79" i="22"/>
  <c r="F78" i="22"/>
  <c r="F77" i="22"/>
  <c r="F76" i="22"/>
  <c r="F75" i="22"/>
  <c r="F74" i="22"/>
  <c r="F73" i="22"/>
  <c r="W104" i="22" s="1"/>
  <c r="F72" i="22"/>
  <c r="F71" i="22"/>
  <c r="F70" i="22"/>
  <c r="F69" i="22"/>
  <c r="F68" i="22"/>
  <c r="Z47" i="22"/>
  <c r="Y47" i="22"/>
  <c r="H32" i="22" s="1"/>
  <c r="X47" i="22"/>
  <c r="W47" i="22"/>
  <c r="V47" i="22"/>
  <c r="U47" i="22"/>
  <c r="T47" i="22"/>
  <c r="S47" i="22"/>
  <c r="R47" i="22"/>
  <c r="Q47" i="22"/>
  <c r="P47" i="22"/>
  <c r="O47" i="22"/>
  <c r="N47" i="22"/>
  <c r="M47" i="22"/>
  <c r="L47" i="22"/>
  <c r="K47" i="22"/>
  <c r="J47" i="22"/>
  <c r="I47" i="22"/>
  <c r="H47" i="22"/>
  <c r="G47" i="22"/>
  <c r="F47" i="22"/>
  <c r="E47" i="22"/>
  <c r="D47" i="22"/>
  <c r="C47" i="22"/>
  <c r="G33" i="22"/>
  <c r="F33" i="22"/>
  <c r="E33" i="22"/>
  <c r="D33" i="22"/>
  <c r="C33" i="22"/>
  <c r="I32" i="22"/>
  <c r="H30" i="22"/>
  <c r="I56" i="22" s="1"/>
  <c r="H29" i="22"/>
  <c r="H28" i="22"/>
  <c r="H27" i="22"/>
  <c r="Y53" i="22" s="1"/>
  <c r="H26" i="22"/>
  <c r="W51" i="22"/>
  <c r="H24" i="22"/>
  <c r="C50" i="22" s="1"/>
  <c r="H23" i="22"/>
  <c r="AX7" i="28" l="1"/>
  <c r="AN7" i="28"/>
  <c r="AK7" i="28"/>
  <c r="P7" i="28"/>
  <c r="AH7" i="28"/>
  <c r="C187" i="22"/>
  <c r="AW6" i="28"/>
  <c r="AF7" i="28"/>
  <c r="L7" i="28"/>
  <c r="AZ7" i="28"/>
  <c r="Q6" i="28"/>
  <c r="Q7" i="28"/>
  <c r="G7" i="28"/>
  <c r="I6" i="28"/>
  <c r="AS7" i="28"/>
  <c r="E7" i="28"/>
  <c r="AA7" i="28"/>
  <c r="AG6" i="28"/>
  <c r="U7" i="28"/>
  <c r="AR7" i="28"/>
  <c r="AB6" i="28"/>
  <c r="AM6" i="28"/>
  <c r="C52" i="31"/>
  <c r="S6" i="28"/>
  <c r="T7" i="28"/>
  <c r="G6" i="28"/>
  <c r="D42" i="12"/>
  <c r="B52" i="31"/>
  <c r="AD7" i="28"/>
  <c r="AR6" i="28"/>
  <c r="O6" i="28"/>
  <c r="AY6" i="28"/>
  <c r="AP7" i="28"/>
  <c r="AD6" i="28"/>
  <c r="AI6" i="28"/>
  <c r="K7" i="28"/>
  <c r="AN6" i="28"/>
  <c r="AJ6" i="28"/>
  <c r="M6" i="28"/>
  <c r="X6" i="28"/>
  <c r="AU6" i="28"/>
  <c r="Y7" i="28"/>
  <c r="U6" i="28"/>
  <c r="J49" i="22"/>
  <c r="C49" i="22"/>
  <c r="IK528" i="22"/>
  <c r="ML240" i="22"/>
  <c r="KA337" i="22"/>
  <c r="LZ337" i="22"/>
  <c r="MD337" i="22"/>
  <c r="JJ337" i="22"/>
  <c r="JR337" i="22"/>
  <c r="LG337" i="22"/>
  <c r="HA444" i="22"/>
  <c r="HA494" i="22" s="1"/>
  <c r="IG444" i="22"/>
  <c r="IG494" i="22" s="1"/>
  <c r="IS444" i="22"/>
  <c r="IS494" i="22" s="1"/>
  <c r="LR337" i="22"/>
  <c r="MP337" i="22"/>
  <c r="LS337" i="22"/>
  <c r="MX337" i="22"/>
  <c r="ML337" i="22"/>
  <c r="KP337" i="22"/>
  <c r="JN337" i="22"/>
  <c r="KD337" i="22"/>
  <c r="KT337" i="22"/>
  <c r="HU444" i="22"/>
  <c r="HU494" i="22" s="1"/>
  <c r="IS528" i="22"/>
  <c r="IO528" i="22"/>
  <c r="Q423" i="22"/>
  <c r="Q424" i="22" s="1"/>
  <c r="IA444" i="22"/>
  <c r="IA494" i="22" s="1"/>
  <c r="LY337" i="22"/>
  <c r="LN337" i="22"/>
  <c r="LV337" i="22"/>
  <c r="MH337" i="22"/>
  <c r="MT337" i="22"/>
  <c r="HM444" i="22"/>
  <c r="HM494" i="22" s="1"/>
  <c r="IK444" i="22"/>
  <c r="IK494" i="22" s="1"/>
  <c r="JB337" i="22"/>
  <c r="JF337" i="22"/>
  <c r="JV337" i="22"/>
  <c r="JZ337" i="22"/>
  <c r="KH337" i="22"/>
  <c r="KL337" i="22"/>
  <c r="LC337" i="22"/>
  <c r="LK337" i="22"/>
  <c r="LO337" i="22"/>
  <c r="LW337" i="22"/>
  <c r="MA337" i="22"/>
  <c r="ME337" i="22"/>
  <c r="MI337" i="22"/>
  <c r="MM337" i="22"/>
  <c r="MQ337" i="22"/>
  <c r="MU337" i="22"/>
  <c r="JK337" i="22"/>
  <c r="JS337" i="22"/>
  <c r="KI337" i="22"/>
  <c r="IR444" i="22"/>
  <c r="IR494" i="22" s="1"/>
  <c r="HY444" i="22"/>
  <c r="HY494" i="22" s="1"/>
  <c r="HQ444" i="22"/>
  <c r="HQ494" i="22" s="1"/>
  <c r="HE444" i="22"/>
  <c r="HE494" i="22" s="1"/>
  <c r="JB32" i="22"/>
  <c r="JF32" i="22"/>
  <c r="JJ32" i="22"/>
  <c r="JN32" i="22"/>
  <c r="JR32" i="22"/>
  <c r="JV32" i="22"/>
  <c r="JZ32" i="22"/>
  <c r="KD32" i="22"/>
  <c r="KH32" i="22"/>
  <c r="KL32" i="22"/>
  <c r="KP32" i="22"/>
  <c r="KT32" i="22"/>
  <c r="LC32" i="22"/>
  <c r="LG32" i="22"/>
  <c r="LK32" i="22"/>
  <c r="LO32" i="22"/>
  <c r="LS32" i="22"/>
  <c r="LW32" i="22"/>
  <c r="MA32" i="22"/>
  <c r="ME32" i="22"/>
  <c r="MI32" i="22"/>
  <c r="MM32" i="22"/>
  <c r="MQ32" i="22"/>
  <c r="MU32" i="22"/>
  <c r="LH240" i="22"/>
  <c r="U52" i="23"/>
  <c r="U61" i="23"/>
  <c r="U63" i="23"/>
  <c r="U53" i="23"/>
  <c r="U54" i="23"/>
  <c r="U58" i="23"/>
  <c r="U60" i="23"/>
  <c r="V61" i="23" s="1"/>
  <c r="P423" i="22"/>
  <c r="LV240" i="22"/>
  <c r="G240" i="22"/>
  <c r="J223" i="22" s="1"/>
  <c r="JC337" i="22"/>
  <c r="JG337" i="22"/>
  <c r="JO337" i="22"/>
  <c r="JW337" i="22"/>
  <c r="KE337" i="22"/>
  <c r="KM337" i="22"/>
  <c r="KQ337" i="22"/>
  <c r="KU337" i="22"/>
  <c r="LD337" i="22"/>
  <c r="LH337" i="22"/>
  <c r="LL337" i="22"/>
  <c r="LP337" i="22"/>
  <c r="LT337" i="22"/>
  <c r="LX337" i="22"/>
  <c r="MB337" i="22"/>
  <c r="MF337" i="22"/>
  <c r="MJ337" i="22"/>
  <c r="MN337" i="22"/>
  <c r="MR337" i="22"/>
  <c r="MV337" i="22"/>
  <c r="HK444" i="22"/>
  <c r="HK494" i="22" s="1"/>
  <c r="IM444" i="22"/>
  <c r="IM494" i="22" s="1"/>
  <c r="KR337" i="22"/>
  <c r="KV337" i="22"/>
  <c r="LE337" i="22"/>
  <c r="LI337" i="22"/>
  <c r="LM337" i="22"/>
  <c r="LQ337" i="22"/>
  <c r="LU337" i="22"/>
  <c r="LN240" i="22"/>
  <c r="LR240" i="22"/>
  <c r="LZ240" i="22"/>
  <c r="MD240" i="22"/>
  <c r="MH240" i="22"/>
  <c r="MP240" i="22"/>
  <c r="MT240" i="22"/>
  <c r="MX240" i="22"/>
  <c r="HC444" i="22"/>
  <c r="HC494" i="22" s="1"/>
  <c r="HG444" i="22"/>
  <c r="HG494" i="22" s="1"/>
  <c r="HW444" i="22"/>
  <c r="HW494" i="22" s="1"/>
  <c r="II444" i="22"/>
  <c r="II494" i="22" s="1"/>
  <c r="IQ444" i="22"/>
  <c r="IQ494" i="22" s="1"/>
  <c r="IZ337" i="22"/>
  <c r="JD337" i="22"/>
  <c r="JH337" i="22"/>
  <c r="JL337" i="22"/>
  <c r="JP337" i="22"/>
  <c r="JT337" i="22"/>
  <c r="JX337" i="22"/>
  <c r="KB337" i="22"/>
  <c r="KF337" i="22"/>
  <c r="KJ337" i="22"/>
  <c r="KN337" i="22"/>
  <c r="MC337" i="22"/>
  <c r="MG337" i="22"/>
  <c r="MK337" i="22"/>
  <c r="MO337" i="22"/>
  <c r="MS337" i="22"/>
  <c r="MW337" i="22"/>
  <c r="HX444" i="22"/>
  <c r="HX494" i="22" s="1"/>
  <c r="IF444" i="22"/>
  <c r="IF494" i="22" s="1"/>
  <c r="JA337" i="22"/>
  <c r="JE337" i="22"/>
  <c r="JI337" i="22"/>
  <c r="JM337" i="22"/>
  <c r="JQ337" i="22"/>
  <c r="JU337" i="22"/>
  <c r="JY337" i="22"/>
  <c r="KC337" i="22"/>
  <c r="KG337" i="22"/>
  <c r="KK337" i="22"/>
  <c r="KO337" i="22"/>
  <c r="KS337" i="22"/>
  <c r="LB337" i="22"/>
  <c r="LF337" i="22"/>
  <c r="LJ337" i="22"/>
  <c r="Y423" i="22"/>
  <c r="F240" i="22"/>
  <c r="I240" i="22" s="1"/>
  <c r="H240" i="22"/>
  <c r="K222" i="22" s="1"/>
  <c r="IB444" i="22"/>
  <c r="IB494" i="22" s="1"/>
  <c r="JK32" i="22"/>
  <c r="JO32" i="22"/>
  <c r="KA32" i="22"/>
  <c r="KE32" i="22"/>
  <c r="KQ32" i="22"/>
  <c r="KU32" i="22"/>
  <c r="LL32" i="22"/>
  <c r="LP32" i="22"/>
  <c r="MB32" i="22"/>
  <c r="MF32" i="22"/>
  <c r="MR32" i="22"/>
  <c r="MV32" i="22"/>
  <c r="JL32" i="22"/>
  <c r="JP32" i="22"/>
  <c r="JT32" i="22"/>
  <c r="JX32" i="22"/>
  <c r="KB32" i="22"/>
  <c r="KF32" i="22"/>
  <c r="KJ32" i="22"/>
  <c r="KN32" i="22"/>
  <c r="KR32" i="22"/>
  <c r="KV32" i="22"/>
  <c r="LE32" i="22"/>
  <c r="LI32" i="22"/>
  <c r="LM32" i="22"/>
  <c r="LQ32" i="22"/>
  <c r="LU32" i="22"/>
  <c r="LY32" i="22"/>
  <c r="MC32" i="22"/>
  <c r="MG32" i="22"/>
  <c r="MK32" i="22"/>
  <c r="MO32" i="22"/>
  <c r="MS32" i="22"/>
  <c r="MW32" i="22"/>
  <c r="GZ32" i="22"/>
  <c r="HD32" i="22"/>
  <c r="HH32" i="22"/>
  <c r="HL32" i="22"/>
  <c r="HP32" i="22"/>
  <c r="HT32" i="22"/>
  <c r="HX32" i="22"/>
  <c r="IB32" i="22"/>
  <c r="IF32" i="22"/>
  <c r="IJ32" i="22"/>
  <c r="IN32" i="22"/>
  <c r="IR32" i="22"/>
  <c r="JA32" i="22"/>
  <c r="JI32" i="22"/>
  <c r="JM32" i="22"/>
  <c r="JQ32" i="22"/>
  <c r="JU32" i="22"/>
  <c r="JY32" i="22"/>
  <c r="KC32" i="22"/>
  <c r="KG32" i="22"/>
  <c r="KK32" i="22"/>
  <c r="KO32" i="22"/>
  <c r="KS32" i="22"/>
  <c r="LB32" i="22"/>
  <c r="LF32" i="22"/>
  <c r="LJ32" i="22"/>
  <c r="LN32" i="22"/>
  <c r="LR32" i="22"/>
  <c r="LV32" i="22"/>
  <c r="LZ32" i="22"/>
  <c r="MD32" i="22"/>
  <c r="MH32" i="22"/>
  <c r="ML32" i="22"/>
  <c r="MP32" i="22"/>
  <c r="MT32" i="22"/>
  <c r="MX32" i="22"/>
  <c r="HS80" i="22"/>
  <c r="HH80" i="22"/>
  <c r="IB80" i="22"/>
  <c r="T423" i="22"/>
  <c r="T424" i="22" s="1"/>
  <c r="U427" i="22" s="1"/>
  <c r="L423" i="22"/>
  <c r="L424" i="22" s="1"/>
  <c r="L304" i="22"/>
  <c r="AM177" i="22"/>
  <c r="I230" i="22"/>
  <c r="X307" i="22"/>
  <c r="I131" i="22"/>
  <c r="BJ186" i="22"/>
  <c r="HA142" i="22"/>
  <c r="HE142" i="22"/>
  <c r="HI142" i="22"/>
  <c r="HM142" i="22"/>
  <c r="HQ142" i="22"/>
  <c r="HU142" i="22"/>
  <c r="HY142" i="22"/>
  <c r="IC142" i="22"/>
  <c r="IG142" i="22"/>
  <c r="IK142" i="22"/>
  <c r="IO142" i="22"/>
  <c r="IS142" i="22"/>
  <c r="MQ142" i="22"/>
  <c r="HJ240" i="22"/>
  <c r="HN240" i="22"/>
  <c r="HR240" i="22"/>
  <c r="HZ240" i="22"/>
  <c r="ID240" i="22"/>
  <c r="IH240" i="22"/>
  <c r="IP240" i="22"/>
  <c r="IT240" i="22"/>
  <c r="JC240" i="22"/>
  <c r="JK240" i="22"/>
  <c r="JO240" i="22"/>
  <c r="JS240" i="22"/>
  <c r="KA240" i="22"/>
  <c r="KE240" i="22"/>
  <c r="KI240" i="22"/>
  <c r="KQ240" i="22"/>
  <c r="KU240" i="22"/>
  <c r="LD240" i="22"/>
  <c r="LL240" i="22"/>
  <c r="LP240" i="22"/>
  <c r="LT240" i="22"/>
  <c r="MB240" i="22"/>
  <c r="MF240" i="22"/>
  <c r="MJ240" i="22"/>
  <c r="MR240" i="22"/>
  <c r="MV240" i="22"/>
  <c r="AJ184" i="22"/>
  <c r="P310" i="22"/>
  <c r="N53" i="22"/>
  <c r="AW184" i="22"/>
  <c r="I186" i="22"/>
  <c r="K130" i="22"/>
  <c r="I132" i="22"/>
  <c r="X56" i="22"/>
  <c r="Y56" i="22"/>
  <c r="W55" i="22"/>
  <c r="M56" i="22"/>
  <c r="I123" i="22"/>
  <c r="I125" i="22"/>
  <c r="BG185" i="22"/>
  <c r="R53" i="22"/>
  <c r="K124" i="22"/>
  <c r="K127" i="22"/>
  <c r="AE184" i="22"/>
  <c r="D307" i="22"/>
  <c r="P305" i="22"/>
  <c r="JE32" i="22"/>
  <c r="BQ179" i="22"/>
  <c r="BG179" i="22"/>
  <c r="K134" i="22"/>
  <c r="K142" i="22"/>
  <c r="K140" i="22"/>
  <c r="I133" i="22"/>
  <c r="AQ181" i="22"/>
  <c r="AJ182" i="22"/>
  <c r="AQ178" i="22"/>
  <c r="BV180" i="22"/>
  <c r="L51" i="22"/>
  <c r="P55" i="22"/>
  <c r="I126" i="22"/>
  <c r="K131" i="22"/>
  <c r="I135" i="22"/>
  <c r="K138" i="22"/>
  <c r="BS186" i="22"/>
  <c r="BY186" i="22"/>
  <c r="BE186" i="22"/>
  <c r="P51" i="22"/>
  <c r="F110" i="22"/>
  <c r="I127" i="22"/>
  <c r="K129" i="22"/>
  <c r="K137" i="22"/>
  <c r="T299" i="22"/>
  <c r="BU183" i="22"/>
  <c r="W307" i="22"/>
  <c r="T307" i="22"/>
  <c r="P307" i="22"/>
  <c r="I236" i="22"/>
  <c r="H307" i="22"/>
  <c r="T310" i="22"/>
  <c r="X305" i="22"/>
  <c r="L309" i="22"/>
  <c r="AR184" i="22"/>
  <c r="L305" i="22"/>
  <c r="LB240" i="22"/>
  <c r="LF240" i="22"/>
  <c r="LJ240" i="22"/>
  <c r="X52" i="22"/>
  <c r="Q52" i="22"/>
  <c r="Y52" i="22"/>
  <c r="M52" i="22"/>
  <c r="I52" i="22"/>
  <c r="BK177" i="22"/>
  <c r="K132" i="22"/>
  <c r="BU177" i="22"/>
  <c r="V54" i="22"/>
  <c r="S54" i="22"/>
  <c r="C54" i="22"/>
  <c r="O54" i="22"/>
  <c r="K54" i="22"/>
  <c r="E52" i="22"/>
  <c r="G54" i="22"/>
  <c r="S108" i="22"/>
  <c r="R108" i="22"/>
  <c r="K108" i="22"/>
  <c r="X108" i="22"/>
  <c r="C108" i="22"/>
  <c r="V110" i="22"/>
  <c r="S110" i="22"/>
  <c r="L110" i="22"/>
  <c r="Y49" i="22"/>
  <c r="V49" i="22"/>
  <c r="F49" i="22"/>
  <c r="R49" i="22"/>
  <c r="N49" i="22"/>
  <c r="V50" i="22"/>
  <c r="O50" i="22"/>
  <c r="K50" i="22"/>
  <c r="G50" i="22"/>
  <c r="W50" i="22"/>
  <c r="S50" i="22"/>
  <c r="U52" i="22"/>
  <c r="W54" i="22"/>
  <c r="S100" i="22"/>
  <c r="V102" i="22"/>
  <c r="IJ80" i="22"/>
  <c r="X106" i="22"/>
  <c r="P106" i="22"/>
  <c r="H106" i="22"/>
  <c r="H184" i="22"/>
  <c r="R184" i="22"/>
  <c r="P185" i="22"/>
  <c r="AK185" i="22"/>
  <c r="D295" i="22"/>
  <c r="AT185" i="22"/>
  <c r="D51" i="22"/>
  <c r="T51" i="22"/>
  <c r="F53" i="22"/>
  <c r="V53" i="22"/>
  <c r="H55" i="22"/>
  <c r="X55" i="22"/>
  <c r="Q56" i="22"/>
  <c r="I124" i="22"/>
  <c r="I129" i="22"/>
  <c r="I130" i="22"/>
  <c r="AJ176" i="22"/>
  <c r="AT179" i="22"/>
  <c r="I134" i="22"/>
  <c r="AI179" i="22"/>
  <c r="AU176" i="22"/>
  <c r="AY185" i="22"/>
  <c r="T291" i="22"/>
  <c r="AX185" i="22"/>
  <c r="AP185" i="22"/>
  <c r="AI185" i="22"/>
  <c r="AC185" i="22"/>
  <c r="I140" i="22"/>
  <c r="AU185" i="22"/>
  <c r="AO185" i="22"/>
  <c r="AH185" i="22"/>
  <c r="AS185" i="22"/>
  <c r="AD185" i="22"/>
  <c r="AM185" i="22"/>
  <c r="D55" i="22"/>
  <c r="T55" i="22"/>
  <c r="W106" i="22"/>
  <c r="K136" i="22"/>
  <c r="BO181" i="22"/>
  <c r="H51" i="22"/>
  <c r="X51" i="22"/>
  <c r="J53" i="22"/>
  <c r="L55" i="22"/>
  <c r="E56" i="22"/>
  <c r="U56" i="22"/>
  <c r="K126" i="22"/>
  <c r="K128" i="22"/>
  <c r="BY178" i="22"/>
  <c r="BN178" i="22"/>
  <c r="K133" i="22"/>
  <c r="BC178" i="22"/>
  <c r="AE185" i="22"/>
  <c r="I128" i="22"/>
  <c r="AX177" i="22"/>
  <c r="K135" i="22"/>
  <c r="AX183" i="22"/>
  <c r="I138" i="22"/>
  <c r="AC183" i="22"/>
  <c r="T186" i="22"/>
  <c r="AK184" i="22"/>
  <c r="N186" i="22"/>
  <c r="BK186" i="22"/>
  <c r="AF178" i="22"/>
  <c r="I137" i="22"/>
  <c r="AV184" i="22"/>
  <c r="AO184" i="22"/>
  <c r="AG184" i="22"/>
  <c r="I139" i="22"/>
  <c r="AU184" i="22"/>
  <c r="AM184" i="22"/>
  <c r="AF184" i="22"/>
  <c r="BV186" i="22"/>
  <c r="BO186" i="22"/>
  <c r="BI186" i="22"/>
  <c r="BU186" i="22"/>
  <c r="BN186" i="22"/>
  <c r="BF186" i="22"/>
  <c r="AC177" i="22"/>
  <c r="AQ184" i="22"/>
  <c r="BC186" i="22"/>
  <c r="BQ186" i="22"/>
  <c r="I136" i="22"/>
  <c r="AC180" i="22"/>
  <c r="BG182" i="22"/>
  <c r="I223" i="22"/>
  <c r="AY180" i="22"/>
  <c r="AG186" i="22"/>
  <c r="I222" i="22"/>
  <c r="P306" i="22"/>
  <c r="L306" i="22"/>
  <c r="D306" i="22"/>
  <c r="T306" i="22"/>
  <c r="I227" i="22"/>
  <c r="T297" i="22"/>
  <c r="D297" i="22"/>
  <c r="T302" i="22"/>
  <c r="L302" i="22"/>
  <c r="I231" i="22"/>
  <c r="D303" i="22"/>
  <c r="T303" i="22"/>
  <c r="W309" i="22"/>
  <c r="P309" i="22"/>
  <c r="H309" i="22"/>
  <c r="X309" i="22"/>
  <c r="D309" i="22"/>
  <c r="L310" i="22"/>
  <c r="D310" i="22"/>
  <c r="T309" i="22"/>
  <c r="W305" i="22"/>
  <c r="T305" i="22"/>
  <c r="D305" i="22"/>
  <c r="H305" i="22"/>
  <c r="L308" i="22"/>
  <c r="L307" i="22"/>
  <c r="C404" i="22"/>
  <c r="C405" i="22" s="1"/>
  <c r="S404" i="22"/>
  <c r="S406" i="22" s="1"/>
  <c r="K404" i="22"/>
  <c r="K405" i="22" s="1"/>
  <c r="N423" i="22"/>
  <c r="N425" i="22" s="1"/>
  <c r="R423" i="22"/>
  <c r="R424" i="22" s="1"/>
  <c r="K56" i="23"/>
  <c r="AD63" i="23"/>
  <c r="AL64" i="23"/>
  <c r="BM54" i="23"/>
  <c r="BE55" i="23"/>
  <c r="BI58" i="23"/>
  <c r="BM62" i="23"/>
  <c r="BE46" i="23"/>
  <c r="AD47" i="23"/>
  <c r="AL54" i="23"/>
  <c r="J17" i="23"/>
  <c r="D337" i="22"/>
  <c r="D334" i="22" s="1"/>
  <c r="AN48" i="23"/>
  <c r="AH58" i="23"/>
  <c r="P60" i="23"/>
  <c r="AH62" i="23"/>
  <c r="BG54" i="23"/>
  <c r="AF48" i="23"/>
  <c r="BI49" i="23"/>
  <c r="BG49" i="23"/>
  <c r="X50" i="23"/>
  <c r="BG50" i="23"/>
  <c r="P56" i="23"/>
  <c r="N55" i="23"/>
  <c r="BG56" i="23"/>
  <c r="N54" i="23"/>
  <c r="AP50" i="23"/>
  <c r="AN56" i="23"/>
  <c r="AN55" i="23"/>
  <c r="AN62" i="23"/>
  <c r="BG45" i="23"/>
  <c r="BE49" i="23"/>
  <c r="K52" i="23"/>
  <c r="BE54" i="23"/>
  <c r="AL56" i="23"/>
  <c r="BE57" i="23"/>
  <c r="K62" i="23"/>
  <c r="AD62" i="23"/>
  <c r="AR62" i="23"/>
  <c r="AL63" i="23"/>
  <c r="AD48" i="23"/>
  <c r="AP49" i="23"/>
  <c r="BG48" i="23"/>
  <c r="AD49" i="23"/>
  <c r="AD52" i="23"/>
  <c r="AD57" i="23"/>
  <c r="AL60" i="23"/>
  <c r="K61" i="23"/>
  <c r="AL62" i="23"/>
  <c r="BE47" i="23"/>
  <c r="BE50" i="23"/>
  <c r="AD51" i="23"/>
  <c r="BM53" i="23"/>
  <c r="AL55" i="23"/>
  <c r="BE56" i="23"/>
  <c r="BE59" i="23"/>
  <c r="K60" i="23"/>
  <c r="AR60" i="23"/>
  <c r="N61" i="23"/>
  <c r="BE61" i="23"/>
  <c r="AF62" i="23"/>
  <c r="BO63" i="23"/>
  <c r="BG55" i="23"/>
  <c r="AU61" i="23"/>
  <c r="P61" i="23"/>
  <c r="BG62" i="23"/>
  <c r="BE62" i="23"/>
  <c r="HK80" i="22"/>
  <c r="IM80" i="22"/>
  <c r="GZ80" i="22"/>
  <c r="HL80" i="22"/>
  <c r="HX80" i="22"/>
  <c r="JF142" i="22"/>
  <c r="JR142" i="22"/>
  <c r="KD142" i="22"/>
  <c r="KP142" i="22"/>
  <c r="LG142" i="22"/>
  <c r="LS142" i="22"/>
  <c r="MI142" i="22"/>
  <c r="MU142" i="22"/>
  <c r="HF240" i="22"/>
  <c r="JW240" i="22"/>
  <c r="LX240" i="22"/>
  <c r="GX32" i="22"/>
  <c r="HC80" i="22"/>
  <c r="HO80" i="22"/>
  <c r="IA80" i="22"/>
  <c r="II80" i="22"/>
  <c r="HD80" i="22"/>
  <c r="HP80" i="22"/>
  <c r="IN80" i="22"/>
  <c r="JJ142" i="22"/>
  <c r="JV142" i="22"/>
  <c r="KH142" i="22"/>
  <c r="KT142" i="22"/>
  <c r="LK142" i="22"/>
  <c r="LW142" i="22"/>
  <c r="ME142" i="22"/>
  <c r="MM142" i="22"/>
  <c r="HV240" i="22"/>
  <c r="JG240" i="22"/>
  <c r="HR32" i="22"/>
  <c r="IT32" i="22"/>
  <c r="HW80" i="22"/>
  <c r="GU80" i="22"/>
  <c r="HG80" i="22"/>
  <c r="IE80" i="22"/>
  <c r="GV80" i="22"/>
  <c r="HT80" i="22"/>
  <c r="IF80" i="22"/>
  <c r="JB142" i="22"/>
  <c r="JN142" i="22"/>
  <c r="JZ142" i="22"/>
  <c r="KL142" i="22"/>
  <c r="LC142" i="22"/>
  <c r="LO142" i="22"/>
  <c r="MA142" i="22"/>
  <c r="IL240" i="22"/>
  <c r="KM240" i="22"/>
  <c r="MN240" i="22"/>
  <c r="HF32" i="22"/>
  <c r="IH32" i="22"/>
  <c r="GY80" i="22"/>
  <c r="HN32" i="22"/>
  <c r="ID32" i="22"/>
  <c r="JC32" i="22"/>
  <c r="JG32" i="22"/>
  <c r="JS32" i="22"/>
  <c r="JW32" i="22"/>
  <c r="KI32" i="22"/>
  <c r="KM32" i="22"/>
  <c r="LD32" i="22"/>
  <c r="LH32" i="22"/>
  <c r="LT32" i="22"/>
  <c r="LX32" i="22"/>
  <c r="MJ32" i="22"/>
  <c r="MN32" i="22"/>
  <c r="HJ32" i="22"/>
  <c r="HZ32" i="22"/>
  <c r="IP32" i="22"/>
  <c r="IZ32" i="22"/>
  <c r="JD32" i="22"/>
  <c r="JH32" i="22"/>
  <c r="HV32" i="22"/>
  <c r="HB32" i="22"/>
  <c r="IL32" i="22"/>
  <c r="HA32" i="22"/>
  <c r="HU32" i="22"/>
  <c r="IG32" i="22"/>
  <c r="Y99" i="22"/>
  <c r="U99" i="22"/>
  <c r="Q99" i="22"/>
  <c r="M99" i="22"/>
  <c r="I99" i="22"/>
  <c r="E99" i="22"/>
  <c r="W99" i="22"/>
  <c r="R99" i="22"/>
  <c r="L99" i="22"/>
  <c r="G99" i="22"/>
  <c r="Y101" i="22"/>
  <c r="U101" i="22"/>
  <c r="Q101" i="22"/>
  <c r="M101" i="22"/>
  <c r="I101" i="22"/>
  <c r="E101" i="22"/>
  <c r="W101" i="22"/>
  <c r="R101" i="22"/>
  <c r="L101" i="22"/>
  <c r="G101" i="22"/>
  <c r="Y103" i="22"/>
  <c r="U103" i="22"/>
  <c r="Q103" i="22"/>
  <c r="M103" i="22"/>
  <c r="I103" i="22"/>
  <c r="E103" i="22"/>
  <c r="W103" i="22"/>
  <c r="R103" i="22"/>
  <c r="L103" i="22"/>
  <c r="G103" i="22"/>
  <c r="Y105" i="22"/>
  <c r="U105" i="22"/>
  <c r="Q105" i="22"/>
  <c r="M105" i="22"/>
  <c r="I105" i="22"/>
  <c r="E105" i="22"/>
  <c r="W105" i="22"/>
  <c r="R105" i="22"/>
  <c r="L105" i="22"/>
  <c r="G105" i="22"/>
  <c r="Y107" i="22"/>
  <c r="U107" i="22"/>
  <c r="Q107" i="22"/>
  <c r="M107" i="22"/>
  <c r="I107" i="22"/>
  <c r="E107" i="22"/>
  <c r="W107" i="22"/>
  <c r="R107" i="22"/>
  <c r="L107" i="22"/>
  <c r="G107" i="22"/>
  <c r="Y109" i="22"/>
  <c r="U109" i="22"/>
  <c r="Q109" i="22"/>
  <c r="M109" i="22"/>
  <c r="I109" i="22"/>
  <c r="E109" i="22"/>
  <c r="W109" i="22"/>
  <c r="R109" i="22"/>
  <c r="L109" i="22"/>
  <c r="G109" i="22"/>
  <c r="GW80" i="22"/>
  <c r="HA80" i="22"/>
  <c r="HE80" i="22"/>
  <c r="HI80" i="22"/>
  <c r="HM80" i="22"/>
  <c r="HQ80" i="22"/>
  <c r="HU80" i="22"/>
  <c r="HY80" i="22"/>
  <c r="IC80" i="22"/>
  <c r="IG80" i="22"/>
  <c r="IK80" i="22"/>
  <c r="IO80" i="22"/>
  <c r="F99" i="22"/>
  <c r="N99" i="22"/>
  <c r="T99" i="22"/>
  <c r="C100" i="22"/>
  <c r="K100" i="22"/>
  <c r="R100" i="22"/>
  <c r="X100" i="22"/>
  <c r="H101" i="22"/>
  <c r="O101" i="22"/>
  <c r="V101" i="22"/>
  <c r="F102" i="22"/>
  <c r="L102" i="22"/>
  <c r="S102" i="22"/>
  <c r="C103" i="22"/>
  <c r="J103" i="22"/>
  <c r="P103" i="22"/>
  <c r="X103" i="22"/>
  <c r="G104" i="22"/>
  <c r="N104" i="22"/>
  <c r="V104" i="22"/>
  <c r="D105" i="22"/>
  <c r="K105" i="22"/>
  <c r="S105" i="22"/>
  <c r="Z105" i="22"/>
  <c r="F107" i="22"/>
  <c r="N107" i="22"/>
  <c r="T107" i="22"/>
  <c r="H109" i="22"/>
  <c r="O109" i="22"/>
  <c r="V109" i="22"/>
  <c r="BX170" i="22"/>
  <c r="BT170" i="22"/>
  <c r="BP170" i="22"/>
  <c r="BL170" i="22"/>
  <c r="BH170" i="22"/>
  <c r="BD170" i="22"/>
  <c r="BW170" i="22"/>
  <c r="BR170" i="22"/>
  <c r="BM170" i="22"/>
  <c r="BG170" i="22"/>
  <c r="BB170" i="22"/>
  <c r="BY170" i="22"/>
  <c r="BQ170" i="22"/>
  <c r="BJ170" i="22"/>
  <c r="BC170" i="22"/>
  <c r="BV170" i="22"/>
  <c r="BO170" i="22"/>
  <c r="BI170" i="22"/>
  <c r="BU170" i="22"/>
  <c r="BN170" i="22"/>
  <c r="BF170" i="22"/>
  <c r="BS170" i="22"/>
  <c r="BK170" i="22"/>
  <c r="BE170" i="22"/>
  <c r="Y171" i="22"/>
  <c r="U171" i="22"/>
  <c r="Q171" i="22"/>
  <c r="M171" i="22"/>
  <c r="I171" i="22"/>
  <c r="E171" i="22"/>
  <c r="T171" i="22"/>
  <c r="O171" i="22"/>
  <c r="J171" i="22"/>
  <c r="D171" i="22"/>
  <c r="X171" i="22"/>
  <c r="S171" i="22"/>
  <c r="N171" i="22"/>
  <c r="H171" i="22"/>
  <c r="W171" i="22"/>
  <c r="L171" i="22"/>
  <c r="J126" i="22"/>
  <c r="V171" i="22"/>
  <c r="K171" i="22"/>
  <c r="R171" i="22"/>
  <c r="G171" i="22"/>
  <c r="P171" i="22"/>
  <c r="F171" i="22"/>
  <c r="W172" i="22"/>
  <c r="S172" i="22"/>
  <c r="O172" i="22"/>
  <c r="K172" i="22"/>
  <c r="G172" i="22"/>
  <c r="X172" i="22"/>
  <c r="R172" i="22"/>
  <c r="M172" i="22"/>
  <c r="H172" i="22"/>
  <c r="V172" i="22"/>
  <c r="Q172" i="22"/>
  <c r="L172" i="22"/>
  <c r="F172" i="22"/>
  <c r="P172" i="22"/>
  <c r="E172" i="22"/>
  <c r="J127" i="22"/>
  <c r="Y172" i="22"/>
  <c r="N172" i="22"/>
  <c r="D172" i="22"/>
  <c r="U172" i="22"/>
  <c r="J172" i="22"/>
  <c r="T172" i="22"/>
  <c r="I172" i="22"/>
  <c r="Y173" i="22"/>
  <c r="U173" i="22"/>
  <c r="Q173" i="22"/>
  <c r="M173" i="22"/>
  <c r="I173" i="22"/>
  <c r="E173" i="22"/>
  <c r="V173" i="22"/>
  <c r="P173" i="22"/>
  <c r="K173" i="22"/>
  <c r="F173" i="22"/>
  <c r="T173" i="22"/>
  <c r="O173" i="22"/>
  <c r="J173" i="22"/>
  <c r="D173" i="22"/>
  <c r="S173" i="22"/>
  <c r="H173" i="22"/>
  <c r="J128" i="22"/>
  <c r="R173" i="22"/>
  <c r="G173" i="22"/>
  <c r="X173" i="22"/>
  <c r="N173" i="22"/>
  <c r="W173" i="22"/>
  <c r="L173" i="22"/>
  <c r="W174" i="22"/>
  <c r="S174" i="22"/>
  <c r="O174" i="22"/>
  <c r="K174" i="22"/>
  <c r="G174" i="22"/>
  <c r="Y174" i="22"/>
  <c r="T174" i="22"/>
  <c r="N174" i="22"/>
  <c r="I174" i="22"/>
  <c r="D174" i="22"/>
  <c r="X174" i="22"/>
  <c r="R174" i="22"/>
  <c r="M174" i="22"/>
  <c r="H174" i="22"/>
  <c r="V174" i="22"/>
  <c r="L174" i="22"/>
  <c r="J129" i="22"/>
  <c r="U174" i="22"/>
  <c r="J174" i="22"/>
  <c r="Q174" i="22"/>
  <c r="F174" i="22"/>
  <c r="P174" i="22"/>
  <c r="E174" i="22"/>
  <c r="Y175" i="22"/>
  <c r="U175" i="22"/>
  <c r="Q175" i="22"/>
  <c r="M175" i="22"/>
  <c r="I175" i="22"/>
  <c r="E175" i="22"/>
  <c r="W175" i="22"/>
  <c r="R175" i="22"/>
  <c r="L175" i="22"/>
  <c r="G175" i="22"/>
  <c r="V175" i="22"/>
  <c r="P175" i="22"/>
  <c r="K175" i="22"/>
  <c r="F175" i="22"/>
  <c r="O175" i="22"/>
  <c r="D175" i="22"/>
  <c r="J130" i="22"/>
  <c r="X175" i="22"/>
  <c r="N175" i="22"/>
  <c r="T175" i="22"/>
  <c r="J175" i="22"/>
  <c r="S175" i="22"/>
  <c r="H175" i="22"/>
  <c r="HM32" i="22"/>
  <c r="IC32" i="22"/>
  <c r="IO32" i="22"/>
  <c r="G49" i="22"/>
  <c r="K49" i="22"/>
  <c r="O49" i="22"/>
  <c r="S49" i="22"/>
  <c r="W49" i="22"/>
  <c r="D50" i="22"/>
  <c r="H50" i="22"/>
  <c r="L50" i="22"/>
  <c r="P50" i="22"/>
  <c r="T50" i="22"/>
  <c r="X50" i="22"/>
  <c r="E51" i="22"/>
  <c r="I51" i="22"/>
  <c r="M51" i="22"/>
  <c r="Q51" i="22"/>
  <c r="U51" i="22"/>
  <c r="Y51" i="22"/>
  <c r="F52" i="22"/>
  <c r="J52" i="22"/>
  <c r="N52" i="22"/>
  <c r="R52" i="22"/>
  <c r="V52" i="22"/>
  <c r="C53" i="22"/>
  <c r="G53" i="22"/>
  <c r="K53" i="22"/>
  <c r="O53" i="22"/>
  <c r="S53" i="22"/>
  <c r="W53" i="22"/>
  <c r="D54" i="22"/>
  <c r="H54" i="22"/>
  <c r="L54" i="22"/>
  <c r="P54" i="22"/>
  <c r="T54" i="22"/>
  <c r="X54" i="22"/>
  <c r="E55" i="22"/>
  <c r="I55" i="22"/>
  <c r="M55" i="22"/>
  <c r="Q55" i="22"/>
  <c r="U55" i="22"/>
  <c r="Y55" i="22"/>
  <c r="F56" i="22"/>
  <c r="J56" i="22"/>
  <c r="N56" i="22"/>
  <c r="R56" i="22"/>
  <c r="V56" i="22"/>
  <c r="G69" i="22"/>
  <c r="G71" i="22"/>
  <c r="G73" i="22"/>
  <c r="G75" i="22"/>
  <c r="G77" i="22"/>
  <c r="G79" i="22"/>
  <c r="GT80" i="22"/>
  <c r="GX80" i="22"/>
  <c r="HB80" i="22"/>
  <c r="HF80" i="22"/>
  <c r="HJ80" i="22"/>
  <c r="HN80" i="22"/>
  <c r="HR80" i="22"/>
  <c r="HV80" i="22"/>
  <c r="HZ80" i="22"/>
  <c r="ID80" i="22"/>
  <c r="IH80" i="22"/>
  <c r="IL80" i="22"/>
  <c r="IP80" i="22"/>
  <c r="H99" i="22"/>
  <c r="O99" i="22"/>
  <c r="V99" i="22"/>
  <c r="F100" i="22"/>
  <c r="L100" i="22"/>
  <c r="C101" i="22"/>
  <c r="J101" i="22"/>
  <c r="P101" i="22"/>
  <c r="X101" i="22"/>
  <c r="G102" i="22"/>
  <c r="N102" i="22"/>
  <c r="D103" i="22"/>
  <c r="K103" i="22"/>
  <c r="S103" i="22"/>
  <c r="Z103" i="22"/>
  <c r="H104" i="22"/>
  <c r="P104" i="22"/>
  <c r="F105" i="22"/>
  <c r="N105" i="22"/>
  <c r="T105" i="22"/>
  <c r="C106" i="22"/>
  <c r="K106" i="22"/>
  <c r="R106" i="22"/>
  <c r="H107" i="22"/>
  <c r="O107" i="22"/>
  <c r="V107" i="22"/>
  <c r="F108" i="22"/>
  <c r="L108" i="22"/>
  <c r="C109" i="22"/>
  <c r="J109" i="22"/>
  <c r="P109" i="22"/>
  <c r="X109" i="22"/>
  <c r="G110" i="22"/>
  <c r="N110" i="22"/>
  <c r="BX168" i="22"/>
  <c r="BT168" i="22"/>
  <c r="BP168" i="22"/>
  <c r="BL168" i="22"/>
  <c r="BH168" i="22"/>
  <c r="BD168" i="22"/>
  <c r="BV168" i="22"/>
  <c r="BQ168" i="22"/>
  <c r="BK168" i="22"/>
  <c r="BF168" i="22"/>
  <c r="BY168" i="22"/>
  <c r="BR168" i="22"/>
  <c r="BJ168" i="22"/>
  <c r="BC168" i="22"/>
  <c r="BW168" i="22"/>
  <c r="BO168" i="22"/>
  <c r="BI168" i="22"/>
  <c r="BB168" i="22"/>
  <c r="BU168" i="22"/>
  <c r="BN168" i="22"/>
  <c r="BG168" i="22"/>
  <c r="BS168" i="22"/>
  <c r="BM168" i="22"/>
  <c r="BE168" i="22"/>
  <c r="GX142" i="22"/>
  <c r="HB142" i="22"/>
  <c r="HF142" i="22"/>
  <c r="HJ142" i="22"/>
  <c r="HN142" i="22"/>
  <c r="HR142" i="22"/>
  <c r="HV142" i="22"/>
  <c r="HZ142" i="22"/>
  <c r="ID142" i="22"/>
  <c r="IH142" i="22"/>
  <c r="IL142" i="22"/>
  <c r="IP142" i="22"/>
  <c r="IT142" i="22"/>
  <c r="JC142" i="22"/>
  <c r="JG142" i="22"/>
  <c r="JK142" i="22"/>
  <c r="JO142" i="22"/>
  <c r="JS142" i="22"/>
  <c r="JW142" i="22"/>
  <c r="KA142" i="22"/>
  <c r="KE142" i="22"/>
  <c r="KI142" i="22"/>
  <c r="KM142" i="22"/>
  <c r="KQ142" i="22"/>
  <c r="KU142" i="22"/>
  <c r="LD142" i="22"/>
  <c r="LH142" i="22"/>
  <c r="LL142" i="22"/>
  <c r="LP142" i="22"/>
  <c r="LT142" i="22"/>
  <c r="LX142" i="22"/>
  <c r="MB142" i="22"/>
  <c r="MF142" i="22"/>
  <c r="MJ142" i="22"/>
  <c r="MN142" i="22"/>
  <c r="MR142" i="22"/>
  <c r="MV142" i="22"/>
  <c r="HE32" i="22"/>
  <c r="HQ32" i="22"/>
  <c r="IK32" i="22"/>
  <c r="GY32" i="22"/>
  <c r="HC32" i="22"/>
  <c r="HG32" i="22"/>
  <c r="HK32" i="22"/>
  <c r="HO32" i="22"/>
  <c r="HS32" i="22"/>
  <c r="HW32" i="22"/>
  <c r="IA32" i="22"/>
  <c r="IE32" i="22"/>
  <c r="II32" i="22"/>
  <c r="IM32" i="22"/>
  <c r="IQ32" i="22"/>
  <c r="D49" i="22"/>
  <c r="H49" i="22"/>
  <c r="L49" i="22"/>
  <c r="P49" i="22"/>
  <c r="T49" i="22"/>
  <c r="X49" i="22"/>
  <c r="E50" i="22"/>
  <c r="I50" i="22"/>
  <c r="M50" i="22"/>
  <c r="Q50" i="22"/>
  <c r="U50" i="22"/>
  <c r="Y50" i="22"/>
  <c r="F51" i="22"/>
  <c r="J51" i="22"/>
  <c r="N51" i="22"/>
  <c r="R51" i="22"/>
  <c r="V51" i="22"/>
  <c r="C52" i="22"/>
  <c r="G52" i="22"/>
  <c r="K52" i="22"/>
  <c r="O52" i="22"/>
  <c r="S52" i="22"/>
  <c r="W52" i="22"/>
  <c r="D53" i="22"/>
  <c r="H53" i="22"/>
  <c r="L53" i="22"/>
  <c r="P53" i="22"/>
  <c r="T53" i="22"/>
  <c r="X53" i="22"/>
  <c r="E54" i="22"/>
  <c r="I54" i="22"/>
  <c r="M54" i="22"/>
  <c r="Q54" i="22"/>
  <c r="U54" i="22"/>
  <c r="Y54" i="22"/>
  <c r="F55" i="22"/>
  <c r="J55" i="22"/>
  <c r="N55" i="22"/>
  <c r="R55" i="22"/>
  <c r="V55" i="22"/>
  <c r="C56" i="22"/>
  <c r="G56" i="22"/>
  <c r="K56" i="22"/>
  <c r="O56" i="22"/>
  <c r="S56" i="22"/>
  <c r="W56" i="22"/>
  <c r="Y100" i="22"/>
  <c r="U100" i="22"/>
  <c r="Q100" i="22"/>
  <c r="M100" i="22"/>
  <c r="I100" i="22"/>
  <c r="E100" i="22"/>
  <c r="Z100" i="22"/>
  <c r="T100" i="22"/>
  <c r="O100" i="22"/>
  <c r="J100" i="22"/>
  <c r="D100" i="22"/>
  <c r="Y102" i="22"/>
  <c r="U102" i="22"/>
  <c r="Q102" i="22"/>
  <c r="M102" i="22"/>
  <c r="I102" i="22"/>
  <c r="E102" i="22"/>
  <c r="Z102" i="22"/>
  <c r="T102" i="22"/>
  <c r="O102" i="22"/>
  <c r="J102" i="22"/>
  <c r="D102" i="22"/>
  <c r="Y104" i="22"/>
  <c r="U104" i="22"/>
  <c r="Q104" i="22"/>
  <c r="M104" i="22"/>
  <c r="I104" i="22"/>
  <c r="E104" i="22"/>
  <c r="Z104" i="22"/>
  <c r="T104" i="22"/>
  <c r="O104" i="22"/>
  <c r="J104" i="22"/>
  <c r="D104" i="22"/>
  <c r="Y106" i="22"/>
  <c r="U106" i="22"/>
  <c r="Q106" i="22"/>
  <c r="M106" i="22"/>
  <c r="I106" i="22"/>
  <c r="E106" i="22"/>
  <c r="Z106" i="22"/>
  <c r="T106" i="22"/>
  <c r="O106" i="22"/>
  <c r="J106" i="22"/>
  <c r="D106" i="22"/>
  <c r="Y108" i="22"/>
  <c r="U108" i="22"/>
  <c r="Q108" i="22"/>
  <c r="M108" i="22"/>
  <c r="I108" i="22"/>
  <c r="E108" i="22"/>
  <c r="Z108" i="22"/>
  <c r="T108" i="22"/>
  <c r="O108" i="22"/>
  <c r="J108" i="22"/>
  <c r="D108" i="22"/>
  <c r="Y110" i="22"/>
  <c r="U110" i="22"/>
  <c r="Q110" i="22"/>
  <c r="M110" i="22"/>
  <c r="I110" i="22"/>
  <c r="E110" i="22"/>
  <c r="Z110" i="22"/>
  <c r="T110" i="22"/>
  <c r="O110" i="22"/>
  <c r="J110" i="22"/>
  <c r="D110" i="22"/>
  <c r="C99" i="22"/>
  <c r="J99" i="22"/>
  <c r="P99" i="22"/>
  <c r="X99" i="22"/>
  <c r="G100" i="22"/>
  <c r="N100" i="22"/>
  <c r="V100" i="22"/>
  <c r="D101" i="22"/>
  <c r="K101" i="22"/>
  <c r="S101" i="22"/>
  <c r="Z101" i="22"/>
  <c r="H102" i="22"/>
  <c r="P102" i="22"/>
  <c r="W102" i="22"/>
  <c r="F103" i="22"/>
  <c r="N103" i="22"/>
  <c r="T103" i="22"/>
  <c r="C104" i="22"/>
  <c r="K104" i="22"/>
  <c r="R104" i="22"/>
  <c r="X104" i="22"/>
  <c r="H105" i="22"/>
  <c r="O105" i="22"/>
  <c r="V105" i="22"/>
  <c r="F106" i="22"/>
  <c r="L106" i="22"/>
  <c r="S106" i="22"/>
  <c r="C107" i="22"/>
  <c r="J107" i="22"/>
  <c r="P107" i="22"/>
  <c r="X107" i="22"/>
  <c r="G108" i="22"/>
  <c r="N108" i="22"/>
  <c r="V108" i="22"/>
  <c r="D109" i="22"/>
  <c r="K109" i="22"/>
  <c r="S109" i="22"/>
  <c r="Z109" i="22"/>
  <c r="H110" i="22"/>
  <c r="P110" i="22"/>
  <c r="W110" i="22"/>
  <c r="Y169" i="22"/>
  <c r="U169" i="22"/>
  <c r="Q169" i="22"/>
  <c r="M169" i="22"/>
  <c r="I169" i="22"/>
  <c r="E169" i="22"/>
  <c r="X169" i="22"/>
  <c r="S169" i="22"/>
  <c r="N169" i="22"/>
  <c r="H169" i="22"/>
  <c r="V169" i="22"/>
  <c r="O169" i="22"/>
  <c r="G169" i="22"/>
  <c r="J124" i="22"/>
  <c r="T169" i="22"/>
  <c r="L169" i="22"/>
  <c r="F169" i="22"/>
  <c r="R169" i="22"/>
  <c r="K169" i="22"/>
  <c r="D169" i="22"/>
  <c r="W169" i="22"/>
  <c r="P169" i="22"/>
  <c r="J169" i="22"/>
  <c r="K125" i="22"/>
  <c r="HI32" i="22"/>
  <c r="HY32" i="22"/>
  <c r="IS32" i="22"/>
  <c r="I23" i="22"/>
  <c r="I24" i="22"/>
  <c r="I25" i="22"/>
  <c r="I26" i="22"/>
  <c r="I27" i="22"/>
  <c r="I28" i="22"/>
  <c r="I29" i="22"/>
  <c r="I30" i="22"/>
  <c r="E49" i="22"/>
  <c r="I49" i="22"/>
  <c r="M49" i="22"/>
  <c r="Q49" i="22"/>
  <c r="U49" i="22"/>
  <c r="F50" i="22"/>
  <c r="J50" i="22"/>
  <c r="N50" i="22"/>
  <c r="R50" i="22"/>
  <c r="C51" i="22"/>
  <c r="G51" i="22"/>
  <c r="K51" i="22"/>
  <c r="O51" i="22"/>
  <c r="S51" i="22"/>
  <c r="D52" i="22"/>
  <c r="H52" i="22"/>
  <c r="L52" i="22"/>
  <c r="P52" i="22"/>
  <c r="T52" i="22"/>
  <c r="E53" i="22"/>
  <c r="I53" i="22"/>
  <c r="M53" i="22"/>
  <c r="Q53" i="22"/>
  <c r="U53" i="22"/>
  <c r="F54" i="22"/>
  <c r="J54" i="22"/>
  <c r="N54" i="22"/>
  <c r="R54" i="22"/>
  <c r="C55" i="22"/>
  <c r="G55" i="22"/>
  <c r="K55" i="22"/>
  <c r="O55" i="22"/>
  <c r="S55" i="22"/>
  <c r="D56" i="22"/>
  <c r="H56" i="22"/>
  <c r="L56" i="22"/>
  <c r="P56" i="22"/>
  <c r="T56" i="22"/>
  <c r="G68" i="22"/>
  <c r="G70" i="22"/>
  <c r="G72" i="22"/>
  <c r="G74" i="22"/>
  <c r="G76" i="22"/>
  <c r="G78" i="22"/>
  <c r="D99" i="22"/>
  <c r="K99" i="22"/>
  <c r="S99" i="22"/>
  <c r="Z99" i="22"/>
  <c r="H100" i="22"/>
  <c r="P100" i="22"/>
  <c r="W100" i="22"/>
  <c r="F101" i="22"/>
  <c r="N101" i="22"/>
  <c r="T101" i="22"/>
  <c r="C102" i="22"/>
  <c r="K102" i="22"/>
  <c r="R102" i="22"/>
  <c r="X102" i="22"/>
  <c r="H103" i="22"/>
  <c r="O103" i="22"/>
  <c r="V103" i="22"/>
  <c r="F104" i="22"/>
  <c r="L104" i="22"/>
  <c r="S104" i="22"/>
  <c r="C105" i="22"/>
  <c r="J105" i="22"/>
  <c r="P105" i="22"/>
  <c r="X105" i="22"/>
  <c r="G106" i="22"/>
  <c r="N106" i="22"/>
  <c r="V106" i="22"/>
  <c r="D107" i="22"/>
  <c r="K107" i="22"/>
  <c r="S107" i="22"/>
  <c r="Z107" i="22"/>
  <c r="H108" i="22"/>
  <c r="P108" i="22"/>
  <c r="W108" i="22"/>
  <c r="F109" i="22"/>
  <c r="N109" i="22"/>
  <c r="T109" i="22"/>
  <c r="C110" i="22"/>
  <c r="K110" i="22"/>
  <c r="R110" i="22"/>
  <c r="X110" i="22"/>
  <c r="K123" i="22"/>
  <c r="GZ142" i="22"/>
  <c r="HD142" i="22"/>
  <c r="HH142" i="22"/>
  <c r="HL142" i="22"/>
  <c r="HP142" i="22"/>
  <c r="HT142" i="22"/>
  <c r="HX142" i="22"/>
  <c r="IB142" i="22"/>
  <c r="IF142" i="22"/>
  <c r="IJ142" i="22"/>
  <c r="IN142" i="22"/>
  <c r="IR142" i="22"/>
  <c r="JA142" i="22"/>
  <c r="JE142" i="22"/>
  <c r="JI142" i="22"/>
  <c r="JM142" i="22"/>
  <c r="JQ142" i="22"/>
  <c r="JU142" i="22"/>
  <c r="JY142" i="22"/>
  <c r="KC142" i="22"/>
  <c r="KG142" i="22"/>
  <c r="KK142" i="22"/>
  <c r="KO142" i="22"/>
  <c r="KS142" i="22"/>
  <c r="LB142" i="22"/>
  <c r="LF142" i="22"/>
  <c r="LJ142" i="22"/>
  <c r="LN142" i="22"/>
  <c r="LR142" i="22"/>
  <c r="LV142" i="22"/>
  <c r="LZ142" i="22"/>
  <c r="MD142" i="22"/>
  <c r="MH142" i="22"/>
  <c r="ML142" i="22"/>
  <c r="MP142" i="22"/>
  <c r="MT142" i="22"/>
  <c r="MX142" i="22"/>
  <c r="BV169" i="22"/>
  <c r="BR169" i="22"/>
  <c r="BN169" i="22"/>
  <c r="BJ169" i="22"/>
  <c r="BF169" i="22"/>
  <c r="BB169" i="22"/>
  <c r="BY169" i="22"/>
  <c r="BT169" i="22"/>
  <c r="BO169" i="22"/>
  <c r="BI169" i="22"/>
  <c r="BD169" i="22"/>
  <c r="BX169" i="22"/>
  <c r="BQ169" i="22"/>
  <c r="BK169" i="22"/>
  <c r="BC169" i="22"/>
  <c r="BW169" i="22"/>
  <c r="BP169" i="22"/>
  <c r="BH169" i="22"/>
  <c r="BU169" i="22"/>
  <c r="BM169" i="22"/>
  <c r="BG169" i="22"/>
  <c r="BS169" i="22"/>
  <c r="BL169" i="22"/>
  <c r="BE169" i="22"/>
  <c r="W176" i="22"/>
  <c r="S176" i="22"/>
  <c r="O176" i="22"/>
  <c r="K176" i="22"/>
  <c r="G176" i="22"/>
  <c r="U176" i="22"/>
  <c r="P176" i="22"/>
  <c r="J176" i="22"/>
  <c r="E176" i="22"/>
  <c r="Y176" i="22"/>
  <c r="T176" i="22"/>
  <c r="N176" i="22"/>
  <c r="I176" i="22"/>
  <c r="D176" i="22"/>
  <c r="R176" i="22"/>
  <c r="H176" i="22"/>
  <c r="J131" i="22"/>
  <c r="Q176" i="22"/>
  <c r="F176" i="22"/>
  <c r="X176" i="22"/>
  <c r="M176" i="22"/>
  <c r="V176" i="22"/>
  <c r="L176" i="22"/>
  <c r="W168" i="22"/>
  <c r="S168" i="22"/>
  <c r="O168" i="22"/>
  <c r="K168" i="22"/>
  <c r="G168" i="22"/>
  <c r="U168" i="22"/>
  <c r="P168" i="22"/>
  <c r="J168" i="22"/>
  <c r="E168" i="22"/>
  <c r="V168" i="22"/>
  <c r="N168" i="22"/>
  <c r="H168" i="22"/>
  <c r="J123" i="22"/>
  <c r="T168" i="22"/>
  <c r="M168" i="22"/>
  <c r="F168" i="22"/>
  <c r="Y168" i="22"/>
  <c r="R168" i="22"/>
  <c r="L168" i="22"/>
  <c r="D168" i="22"/>
  <c r="X168" i="22"/>
  <c r="Q168" i="22"/>
  <c r="I168" i="22"/>
  <c r="GY142" i="22"/>
  <c r="HC142" i="22"/>
  <c r="HG142" i="22"/>
  <c r="HK142" i="22"/>
  <c r="HO142" i="22"/>
  <c r="HS142" i="22"/>
  <c r="HW142" i="22"/>
  <c r="IA142" i="22"/>
  <c r="IE142" i="22"/>
  <c r="II142" i="22"/>
  <c r="IM142" i="22"/>
  <c r="IQ142" i="22"/>
  <c r="IZ142" i="22"/>
  <c r="JD142" i="22"/>
  <c r="JH142" i="22"/>
  <c r="JL142" i="22"/>
  <c r="JP142" i="22"/>
  <c r="JT142" i="22"/>
  <c r="JX142" i="22"/>
  <c r="KB142" i="22"/>
  <c r="KF142" i="22"/>
  <c r="KJ142" i="22"/>
  <c r="KN142" i="22"/>
  <c r="KR142" i="22"/>
  <c r="KV142" i="22"/>
  <c r="LE142" i="22"/>
  <c r="LI142" i="22"/>
  <c r="LM142" i="22"/>
  <c r="LQ142" i="22"/>
  <c r="LU142" i="22"/>
  <c r="LY142" i="22"/>
  <c r="MC142" i="22"/>
  <c r="MG142" i="22"/>
  <c r="MK142" i="22"/>
  <c r="MO142" i="22"/>
  <c r="MS142" i="22"/>
  <c r="MW142" i="22"/>
  <c r="W170" i="22"/>
  <c r="S170" i="22"/>
  <c r="O170" i="22"/>
  <c r="K170" i="22"/>
  <c r="G170" i="22"/>
  <c r="V170" i="22"/>
  <c r="Q170" i="22"/>
  <c r="L170" i="22"/>
  <c r="F170" i="22"/>
  <c r="U170" i="22"/>
  <c r="N170" i="22"/>
  <c r="H170" i="22"/>
  <c r="J125" i="22"/>
  <c r="T170" i="22"/>
  <c r="M170" i="22"/>
  <c r="E170" i="22"/>
  <c r="Y170" i="22"/>
  <c r="R170" i="22"/>
  <c r="J170" i="22"/>
  <c r="D170" i="22"/>
  <c r="X170" i="22"/>
  <c r="P170" i="22"/>
  <c r="I170" i="22"/>
  <c r="Y177" i="22"/>
  <c r="U177" i="22"/>
  <c r="Q177" i="22"/>
  <c r="M177" i="22"/>
  <c r="I177" i="22"/>
  <c r="E177" i="22"/>
  <c r="X177" i="22"/>
  <c r="S177" i="22"/>
  <c r="N177" i="22"/>
  <c r="H177" i="22"/>
  <c r="W177" i="22"/>
  <c r="R177" i="22"/>
  <c r="L177" i="22"/>
  <c r="G177" i="22"/>
  <c r="V177" i="22"/>
  <c r="K177" i="22"/>
  <c r="J132" i="22"/>
  <c r="T177" i="22"/>
  <c r="J177" i="22"/>
  <c r="P177" i="22"/>
  <c r="F177" i="22"/>
  <c r="O177" i="22"/>
  <c r="D177" i="22"/>
  <c r="Y181" i="22"/>
  <c r="U181" i="22"/>
  <c r="Q181" i="22"/>
  <c r="M181" i="22"/>
  <c r="I181" i="22"/>
  <c r="E181" i="22"/>
  <c r="W181" i="22"/>
  <c r="R181" i="22"/>
  <c r="L181" i="22"/>
  <c r="G181" i="22"/>
  <c r="V181" i="22"/>
  <c r="P181" i="22"/>
  <c r="K181" i="22"/>
  <c r="F181" i="22"/>
  <c r="T181" i="22"/>
  <c r="O181" i="22"/>
  <c r="J181" i="22"/>
  <c r="D181" i="22"/>
  <c r="N181" i="22"/>
  <c r="J136" i="22"/>
  <c r="H181" i="22"/>
  <c r="X181" i="22"/>
  <c r="S181" i="22"/>
  <c r="J142" i="22"/>
  <c r="J141" i="22"/>
  <c r="W180" i="22"/>
  <c r="S180" i="22"/>
  <c r="O180" i="22"/>
  <c r="K180" i="22"/>
  <c r="G180" i="22"/>
  <c r="Y180" i="22"/>
  <c r="T180" i="22"/>
  <c r="N180" i="22"/>
  <c r="I180" i="22"/>
  <c r="D180" i="22"/>
  <c r="X180" i="22"/>
  <c r="R180" i="22"/>
  <c r="M180" i="22"/>
  <c r="H180" i="22"/>
  <c r="V180" i="22"/>
  <c r="Q180" i="22"/>
  <c r="L180" i="22"/>
  <c r="F180" i="22"/>
  <c r="U180" i="22"/>
  <c r="J135" i="22"/>
  <c r="P180" i="22"/>
  <c r="J180" i="22"/>
  <c r="E180" i="22"/>
  <c r="Y179" i="22"/>
  <c r="U179" i="22"/>
  <c r="Q179" i="22"/>
  <c r="M179" i="22"/>
  <c r="I179" i="22"/>
  <c r="E179" i="22"/>
  <c r="T179" i="22"/>
  <c r="O179" i="22"/>
  <c r="J179" i="22"/>
  <c r="D179" i="22"/>
  <c r="X179" i="22"/>
  <c r="S179" i="22"/>
  <c r="N179" i="22"/>
  <c r="H179" i="22"/>
  <c r="R179" i="22"/>
  <c r="G179" i="22"/>
  <c r="J134" i="22"/>
  <c r="P179" i="22"/>
  <c r="F179" i="22"/>
  <c r="W179" i="22"/>
  <c r="L179" i="22"/>
  <c r="V179" i="22"/>
  <c r="K179" i="22"/>
  <c r="W178" i="22"/>
  <c r="S178" i="22"/>
  <c r="O178" i="22"/>
  <c r="K178" i="22"/>
  <c r="G178" i="22"/>
  <c r="V178" i="22"/>
  <c r="Q178" i="22"/>
  <c r="L178" i="22"/>
  <c r="F178" i="22"/>
  <c r="U178" i="22"/>
  <c r="P178" i="22"/>
  <c r="J178" i="22"/>
  <c r="E178" i="22"/>
  <c r="Y178" i="22"/>
  <c r="N178" i="22"/>
  <c r="D178" i="22"/>
  <c r="J133" i="22"/>
  <c r="X178" i="22"/>
  <c r="M178" i="22"/>
  <c r="T178" i="22"/>
  <c r="I178" i="22"/>
  <c r="R178" i="22"/>
  <c r="H178" i="22"/>
  <c r="W182" i="22"/>
  <c r="S182" i="22"/>
  <c r="O182" i="22"/>
  <c r="K182" i="22"/>
  <c r="G182" i="22"/>
  <c r="U182" i="22"/>
  <c r="P182" i="22"/>
  <c r="J182" i="22"/>
  <c r="E182" i="22"/>
  <c r="Y182" i="22"/>
  <c r="T182" i="22"/>
  <c r="N182" i="22"/>
  <c r="I182" i="22"/>
  <c r="D182" i="22"/>
  <c r="X182" i="22"/>
  <c r="R182" i="22"/>
  <c r="M182" i="22"/>
  <c r="H182" i="22"/>
  <c r="F182" i="22"/>
  <c r="J137" i="22"/>
  <c r="V182" i="22"/>
  <c r="Q182" i="22"/>
  <c r="L182" i="22"/>
  <c r="Y183" i="22"/>
  <c r="U183" i="22"/>
  <c r="Q183" i="22"/>
  <c r="M183" i="22"/>
  <c r="I183" i="22"/>
  <c r="E183" i="22"/>
  <c r="X183" i="22"/>
  <c r="S183" i="22"/>
  <c r="N183" i="22"/>
  <c r="H183" i="22"/>
  <c r="W183" i="22"/>
  <c r="R183" i="22"/>
  <c r="L183" i="22"/>
  <c r="G183" i="22"/>
  <c r="V183" i="22"/>
  <c r="P183" i="22"/>
  <c r="K183" i="22"/>
  <c r="F183" i="22"/>
  <c r="BX184" i="22"/>
  <c r="BT184" i="22"/>
  <c r="BP184" i="22"/>
  <c r="BL184" i="22"/>
  <c r="BH184" i="22"/>
  <c r="BD184" i="22"/>
  <c r="BW184" i="22"/>
  <c r="BR184" i="22"/>
  <c r="BM184" i="22"/>
  <c r="BG184" i="22"/>
  <c r="BB184" i="22"/>
  <c r="BV184" i="22"/>
  <c r="BQ184" i="22"/>
  <c r="BK184" i="22"/>
  <c r="BF184" i="22"/>
  <c r="BU184" i="22"/>
  <c r="BO184" i="22"/>
  <c r="BJ184" i="22"/>
  <c r="BE184" i="22"/>
  <c r="AG168" i="22"/>
  <c r="AO168" i="22"/>
  <c r="AV168" i="22"/>
  <c r="AH169" i="22"/>
  <c r="AO169" i="22"/>
  <c r="AU169" i="22"/>
  <c r="AG170" i="22"/>
  <c r="AN170" i="22"/>
  <c r="AV170" i="22"/>
  <c r="AD171" i="22"/>
  <c r="AO171" i="22"/>
  <c r="AY171" i="22"/>
  <c r="BL171" i="22"/>
  <c r="BW171" i="22"/>
  <c r="AG172" i="22"/>
  <c r="AR172" i="22"/>
  <c r="BE172" i="22"/>
  <c r="BO172" i="22"/>
  <c r="AK173" i="22"/>
  <c r="AU173" i="22"/>
  <c r="BH173" i="22"/>
  <c r="BS173" i="22"/>
  <c r="AC174" i="22"/>
  <c r="AN174" i="22"/>
  <c r="AY174" i="22"/>
  <c r="BK174" i="22"/>
  <c r="BV174" i="22"/>
  <c r="AG175" i="22"/>
  <c r="AQ175" i="22"/>
  <c r="BD175" i="22"/>
  <c r="BO175" i="22"/>
  <c r="BY175" i="22"/>
  <c r="BG176" i="22"/>
  <c r="BR176" i="22"/>
  <c r="D183" i="22"/>
  <c r="BN184" i="22"/>
  <c r="BV171" i="22"/>
  <c r="BR171" i="22"/>
  <c r="BN171" i="22"/>
  <c r="BJ171" i="22"/>
  <c r="BF171" i="22"/>
  <c r="BB171" i="22"/>
  <c r="BU171" i="22"/>
  <c r="BP171" i="22"/>
  <c r="BK171" i="22"/>
  <c r="BE171" i="22"/>
  <c r="BY171" i="22"/>
  <c r="BT171" i="22"/>
  <c r="BO171" i="22"/>
  <c r="BI171" i="22"/>
  <c r="BD171" i="22"/>
  <c r="BX172" i="22"/>
  <c r="BT172" i="22"/>
  <c r="BP172" i="22"/>
  <c r="BL172" i="22"/>
  <c r="BH172" i="22"/>
  <c r="BD172" i="22"/>
  <c r="BY172" i="22"/>
  <c r="BS172" i="22"/>
  <c r="BN172" i="22"/>
  <c r="BI172" i="22"/>
  <c r="BC172" i="22"/>
  <c r="BW172" i="22"/>
  <c r="BR172" i="22"/>
  <c r="BM172" i="22"/>
  <c r="BG172" i="22"/>
  <c r="BB172" i="22"/>
  <c r="BV173" i="22"/>
  <c r="BR173" i="22"/>
  <c r="BN173" i="22"/>
  <c r="BJ173" i="22"/>
  <c r="BF173" i="22"/>
  <c r="BB173" i="22"/>
  <c r="BW173" i="22"/>
  <c r="BQ173" i="22"/>
  <c r="BL173" i="22"/>
  <c r="BG173" i="22"/>
  <c r="BU173" i="22"/>
  <c r="BP173" i="22"/>
  <c r="BK173" i="22"/>
  <c r="BE173" i="22"/>
  <c r="BX174" i="22"/>
  <c r="BT174" i="22"/>
  <c r="BP174" i="22"/>
  <c r="BL174" i="22"/>
  <c r="BH174" i="22"/>
  <c r="BD174" i="22"/>
  <c r="BU174" i="22"/>
  <c r="BO174" i="22"/>
  <c r="BJ174" i="22"/>
  <c r="BE174" i="22"/>
  <c r="BY174" i="22"/>
  <c r="BS174" i="22"/>
  <c r="BN174" i="22"/>
  <c r="BI174" i="22"/>
  <c r="BC174" i="22"/>
  <c r="BV175" i="22"/>
  <c r="BR175" i="22"/>
  <c r="BN175" i="22"/>
  <c r="BJ175" i="22"/>
  <c r="BF175" i="22"/>
  <c r="BB175" i="22"/>
  <c r="BX175" i="22"/>
  <c r="BS175" i="22"/>
  <c r="BM175" i="22"/>
  <c r="BH175" i="22"/>
  <c r="BC175" i="22"/>
  <c r="BW175" i="22"/>
  <c r="BQ175" i="22"/>
  <c r="BL175" i="22"/>
  <c r="BG175" i="22"/>
  <c r="BX176" i="22"/>
  <c r="BT176" i="22"/>
  <c r="BP176" i="22"/>
  <c r="BL176" i="22"/>
  <c r="BH176" i="22"/>
  <c r="BD176" i="22"/>
  <c r="BV176" i="22"/>
  <c r="BQ176" i="22"/>
  <c r="BK176" i="22"/>
  <c r="BF176" i="22"/>
  <c r="BU176" i="22"/>
  <c r="BO176" i="22"/>
  <c r="BJ176" i="22"/>
  <c r="BE176" i="22"/>
  <c r="BV177" i="22"/>
  <c r="BR177" i="22"/>
  <c r="BN177" i="22"/>
  <c r="BJ177" i="22"/>
  <c r="BF177" i="22"/>
  <c r="BB177" i="22"/>
  <c r="BY177" i="22"/>
  <c r="BT177" i="22"/>
  <c r="BO177" i="22"/>
  <c r="BI177" i="22"/>
  <c r="BD177" i="22"/>
  <c r="BX177" i="22"/>
  <c r="BS177" i="22"/>
  <c r="BM177" i="22"/>
  <c r="BH177" i="22"/>
  <c r="BC177" i="22"/>
  <c r="BX178" i="22"/>
  <c r="BT178" i="22"/>
  <c r="BP178" i="22"/>
  <c r="BL178" i="22"/>
  <c r="BH178" i="22"/>
  <c r="BD178" i="22"/>
  <c r="BW178" i="22"/>
  <c r="BR178" i="22"/>
  <c r="BM178" i="22"/>
  <c r="BG178" i="22"/>
  <c r="BB178" i="22"/>
  <c r="BV178" i="22"/>
  <c r="BQ178" i="22"/>
  <c r="BK178" i="22"/>
  <c r="BF178" i="22"/>
  <c r="BV179" i="22"/>
  <c r="BR179" i="22"/>
  <c r="BN179" i="22"/>
  <c r="BJ179" i="22"/>
  <c r="BF179" i="22"/>
  <c r="BB179" i="22"/>
  <c r="BU179" i="22"/>
  <c r="BP179" i="22"/>
  <c r="BK179" i="22"/>
  <c r="BE179" i="22"/>
  <c r="BY179" i="22"/>
  <c r="BT179" i="22"/>
  <c r="BO179" i="22"/>
  <c r="BI179" i="22"/>
  <c r="BD179" i="22"/>
  <c r="BX180" i="22"/>
  <c r="BT180" i="22"/>
  <c r="BP180" i="22"/>
  <c r="BL180" i="22"/>
  <c r="BH180" i="22"/>
  <c r="BD180" i="22"/>
  <c r="BU180" i="22"/>
  <c r="BO180" i="22"/>
  <c r="BJ180" i="22"/>
  <c r="BE180" i="22"/>
  <c r="BY180" i="22"/>
  <c r="BS180" i="22"/>
  <c r="BN180" i="22"/>
  <c r="BI180" i="22"/>
  <c r="BC180" i="22"/>
  <c r="BW180" i="22"/>
  <c r="BR180" i="22"/>
  <c r="BM180" i="22"/>
  <c r="BG180" i="22"/>
  <c r="BB180" i="22"/>
  <c r="BV181" i="22"/>
  <c r="BR181" i="22"/>
  <c r="BN181" i="22"/>
  <c r="BJ181" i="22"/>
  <c r="BF181" i="22"/>
  <c r="BB181" i="22"/>
  <c r="BX181" i="22"/>
  <c r="BS181" i="22"/>
  <c r="BM181" i="22"/>
  <c r="BH181" i="22"/>
  <c r="BC181" i="22"/>
  <c r="BW181" i="22"/>
  <c r="BQ181" i="22"/>
  <c r="BL181" i="22"/>
  <c r="BG181" i="22"/>
  <c r="BU181" i="22"/>
  <c r="BP181" i="22"/>
  <c r="BK181" i="22"/>
  <c r="BE181" i="22"/>
  <c r="BX182" i="22"/>
  <c r="BT182" i="22"/>
  <c r="BP182" i="22"/>
  <c r="BL182" i="22"/>
  <c r="BH182" i="22"/>
  <c r="BD182" i="22"/>
  <c r="BV182" i="22"/>
  <c r="BQ182" i="22"/>
  <c r="BK182" i="22"/>
  <c r="BF182" i="22"/>
  <c r="BU182" i="22"/>
  <c r="BO182" i="22"/>
  <c r="BJ182" i="22"/>
  <c r="BE182" i="22"/>
  <c r="BY182" i="22"/>
  <c r="BS182" i="22"/>
  <c r="BN182" i="22"/>
  <c r="BI182" i="22"/>
  <c r="BC182" i="22"/>
  <c r="BV183" i="22"/>
  <c r="BR183" i="22"/>
  <c r="BN183" i="22"/>
  <c r="BJ183" i="22"/>
  <c r="BF183" i="22"/>
  <c r="BB183" i="22"/>
  <c r="BY183" i="22"/>
  <c r="BT183" i="22"/>
  <c r="BO183" i="22"/>
  <c r="BI183" i="22"/>
  <c r="BD183" i="22"/>
  <c r="BX183" i="22"/>
  <c r="BS183" i="22"/>
  <c r="BM183" i="22"/>
  <c r="BH183" i="22"/>
  <c r="BC183" i="22"/>
  <c r="BW183" i="22"/>
  <c r="BQ183" i="22"/>
  <c r="BL183" i="22"/>
  <c r="BG183" i="22"/>
  <c r="Y185" i="22"/>
  <c r="U185" i="22"/>
  <c r="Q185" i="22"/>
  <c r="M185" i="22"/>
  <c r="I185" i="22"/>
  <c r="E185" i="22"/>
  <c r="T185" i="22"/>
  <c r="O185" i="22"/>
  <c r="J185" i="22"/>
  <c r="D185" i="22"/>
  <c r="X185" i="22"/>
  <c r="S185" i="22"/>
  <c r="N185" i="22"/>
  <c r="H185" i="22"/>
  <c r="J140" i="22"/>
  <c r="W185" i="22"/>
  <c r="R185" i="22"/>
  <c r="L185" i="22"/>
  <c r="G185" i="22"/>
  <c r="AJ168" i="22"/>
  <c r="AQ168" i="22"/>
  <c r="AW168" i="22"/>
  <c r="AC169" i="22"/>
  <c r="AI169" i="22"/>
  <c r="AP169" i="22"/>
  <c r="AX169" i="22"/>
  <c r="AI170" i="22"/>
  <c r="AQ170" i="22"/>
  <c r="AW170" i="22"/>
  <c r="AE171" i="22"/>
  <c r="AP171" i="22"/>
  <c r="BC171" i="22"/>
  <c r="BM171" i="22"/>
  <c r="BX171" i="22"/>
  <c r="AI172" i="22"/>
  <c r="AS172" i="22"/>
  <c r="BF172" i="22"/>
  <c r="BQ172" i="22"/>
  <c r="AL173" i="22"/>
  <c r="AW173" i="22"/>
  <c r="BI173" i="22"/>
  <c r="BT173" i="22"/>
  <c r="AE174" i="22"/>
  <c r="AO174" i="22"/>
  <c r="BB174" i="22"/>
  <c r="BM174" i="22"/>
  <c r="BW174" i="22"/>
  <c r="AH175" i="22"/>
  <c r="AS175" i="22"/>
  <c r="BE175" i="22"/>
  <c r="BP175" i="22"/>
  <c r="AK176" i="22"/>
  <c r="AV176" i="22"/>
  <c r="BI176" i="22"/>
  <c r="BS176" i="22"/>
  <c r="AD177" i="22"/>
  <c r="AO177" i="22"/>
  <c r="AY177" i="22"/>
  <c r="BL177" i="22"/>
  <c r="BW177" i="22"/>
  <c r="AG178" i="22"/>
  <c r="AR178" i="22"/>
  <c r="BE178" i="22"/>
  <c r="BO178" i="22"/>
  <c r="AK179" i="22"/>
  <c r="AU179" i="22"/>
  <c r="BH179" i="22"/>
  <c r="BS179" i="22"/>
  <c r="AI180" i="22"/>
  <c r="BF180" i="22"/>
  <c r="AW181" i="22"/>
  <c r="BT181" i="22"/>
  <c r="AO182" i="22"/>
  <c r="BM182" i="22"/>
  <c r="J183" i="22"/>
  <c r="AH183" i="22"/>
  <c r="BE183" i="22"/>
  <c r="X184" i="22"/>
  <c r="BS184" i="22"/>
  <c r="V185" i="22"/>
  <c r="BL185" i="22"/>
  <c r="AM186" i="22"/>
  <c r="K139" i="22"/>
  <c r="BV185" i="22"/>
  <c r="BR185" i="22"/>
  <c r="BN185" i="22"/>
  <c r="BJ185" i="22"/>
  <c r="BF185" i="22"/>
  <c r="BB185" i="22"/>
  <c r="BU185" i="22"/>
  <c r="BP185" i="22"/>
  <c r="BK185" i="22"/>
  <c r="BE185" i="22"/>
  <c r="BY185" i="22"/>
  <c r="BT185" i="22"/>
  <c r="BO185" i="22"/>
  <c r="BI185" i="22"/>
  <c r="BD185" i="22"/>
  <c r="BX185" i="22"/>
  <c r="BS185" i="22"/>
  <c r="BM185" i="22"/>
  <c r="BH185" i="22"/>
  <c r="BC185" i="22"/>
  <c r="AX186" i="22"/>
  <c r="AT186" i="22"/>
  <c r="AP186" i="22"/>
  <c r="AL186" i="22"/>
  <c r="AH186" i="22"/>
  <c r="AD186" i="22"/>
  <c r="I141" i="22"/>
  <c r="AV186" i="22"/>
  <c r="AQ186" i="22"/>
  <c r="AK186" i="22"/>
  <c r="AF186" i="22"/>
  <c r="AU186" i="22"/>
  <c r="AO186" i="22"/>
  <c r="AJ186" i="22"/>
  <c r="AE186" i="22"/>
  <c r="AY186" i="22"/>
  <c r="AS186" i="22"/>
  <c r="AN186" i="22"/>
  <c r="AI186" i="22"/>
  <c r="AC186" i="22"/>
  <c r="K141" i="22"/>
  <c r="AE168" i="22"/>
  <c r="AK168" i="22"/>
  <c r="AR168" i="22"/>
  <c r="AD169" i="22"/>
  <c r="AK169" i="22"/>
  <c r="AS169" i="22"/>
  <c r="AY169" i="22"/>
  <c r="AC170" i="22"/>
  <c r="AK170" i="22"/>
  <c r="AR170" i="22"/>
  <c r="AY170" i="22"/>
  <c r="AI171" i="22"/>
  <c r="AT171" i="22"/>
  <c r="BG171" i="22"/>
  <c r="BQ171" i="22"/>
  <c r="AM172" i="22"/>
  <c r="AW172" i="22"/>
  <c r="BJ172" i="22"/>
  <c r="BU172" i="22"/>
  <c r="AE173" i="22"/>
  <c r="AP173" i="22"/>
  <c r="BC173" i="22"/>
  <c r="BM173" i="22"/>
  <c r="BX173" i="22"/>
  <c r="AI174" i="22"/>
  <c r="AS174" i="22"/>
  <c r="BF174" i="22"/>
  <c r="BQ174" i="22"/>
  <c r="AL175" i="22"/>
  <c r="AW175" i="22"/>
  <c r="BI175" i="22"/>
  <c r="BT175" i="22"/>
  <c r="AE176" i="22"/>
  <c r="AO176" i="22"/>
  <c r="BB176" i="22"/>
  <c r="BM176" i="22"/>
  <c r="BW176" i="22"/>
  <c r="AH177" i="22"/>
  <c r="AS177" i="22"/>
  <c r="BE177" i="22"/>
  <c r="BP177" i="22"/>
  <c r="AK178" i="22"/>
  <c r="AV178" i="22"/>
  <c r="BI178" i="22"/>
  <c r="BS178" i="22"/>
  <c r="AD179" i="22"/>
  <c r="AO179" i="22"/>
  <c r="AY179" i="22"/>
  <c r="BL179" i="22"/>
  <c r="BW179" i="22"/>
  <c r="AN180" i="22"/>
  <c r="BK180" i="22"/>
  <c r="AG181" i="22"/>
  <c r="BD181" i="22"/>
  <c r="BY181" i="22"/>
  <c r="AU182" i="22"/>
  <c r="BR182" i="22"/>
  <c r="O183" i="22"/>
  <c r="AM183" i="22"/>
  <c r="BK183" i="22"/>
  <c r="BC184" i="22"/>
  <c r="BY184" i="22"/>
  <c r="F185" i="22"/>
  <c r="BQ185" i="22"/>
  <c r="AR186" i="22"/>
  <c r="AX168" i="22"/>
  <c r="AT168" i="22"/>
  <c r="AP168" i="22"/>
  <c r="AL168" i="22"/>
  <c r="AH168" i="22"/>
  <c r="AD168" i="22"/>
  <c r="AY168" i="22"/>
  <c r="AS168" i="22"/>
  <c r="AN168" i="22"/>
  <c r="AI168" i="22"/>
  <c r="AC168" i="22"/>
  <c r="AV169" i="22"/>
  <c r="AR169" i="22"/>
  <c r="AN169" i="22"/>
  <c r="AJ169" i="22"/>
  <c r="AF169" i="22"/>
  <c r="AW169" i="22"/>
  <c r="AQ169" i="22"/>
  <c r="AL169" i="22"/>
  <c r="AG169" i="22"/>
  <c r="AX170" i="22"/>
  <c r="AT170" i="22"/>
  <c r="AP170" i="22"/>
  <c r="AL170" i="22"/>
  <c r="AH170" i="22"/>
  <c r="AD170" i="22"/>
  <c r="AU170" i="22"/>
  <c r="AO170" i="22"/>
  <c r="AJ170" i="22"/>
  <c r="AE170" i="22"/>
  <c r="AV171" i="22"/>
  <c r="AR171" i="22"/>
  <c r="AN171" i="22"/>
  <c r="AJ171" i="22"/>
  <c r="AF171" i="22"/>
  <c r="AX171" i="22"/>
  <c r="AS171" i="22"/>
  <c r="AM171" i="22"/>
  <c r="AH171" i="22"/>
  <c r="AC171" i="22"/>
  <c r="AW171" i="22"/>
  <c r="AQ171" i="22"/>
  <c r="AL171" i="22"/>
  <c r="AG171" i="22"/>
  <c r="AX172" i="22"/>
  <c r="AT172" i="22"/>
  <c r="AP172" i="22"/>
  <c r="AL172" i="22"/>
  <c r="AH172" i="22"/>
  <c r="AD172" i="22"/>
  <c r="AV172" i="22"/>
  <c r="AQ172" i="22"/>
  <c r="AK172" i="22"/>
  <c r="AF172" i="22"/>
  <c r="AU172" i="22"/>
  <c r="AO172" i="22"/>
  <c r="AJ172" i="22"/>
  <c r="AE172" i="22"/>
  <c r="AV173" i="22"/>
  <c r="AR173" i="22"/>
  <c r="AN173" i="22"/>
  <c r="AJ173" i="22"/>
  <c r="AF173" i="22"/>
  <c r="AY173" i="22"/>
  <c r="AT173" i="22"/>
  <c r="AO173" i="22"/>
  <c r="AI173" i="22"/>
  <c r="AD173" i="22"/>
  <c r="AX173" i="22"/>
  <c r="AS173" i="22"/>
  <c r="AM173" i="22"/>
  <c r="AH173" i="22"/>
  <c r="AC173" i="22"/>
  <c r="AX174" i="22"/>
  <c r="AT174" i="22"/>
  <c r="AP174" i="22"/>
  <c r="AL174" i="22"/>
  <c r="AH174" i="22"/>
  <c r="AD174" i="22"/>
  <c r="AW174" i="22"/>
  <c r="AR174" i="22"/>
  <c r="AM174" i="22"/>
  <c r="AG174" i="22"/>
  <c r="AV174" i="22"/>
  <c r="AQ174" i="22"/>
  <c r="AK174" i="22"/>
  <c r="AF174" i="22"/>
  <c r="AV175" i="22"/>
  <c r="AR175" i="22"/>
  <c r="AN175" i="22"/>
  <c r="AJ175" i="22"/>
  <c r="AF175" i="22"/>
  <c r="AU175" i="22"/>
  <c r="AP175" i="22"/>
  <c r="AK175" i="22"/>
  <c r="AE175" i="22"/>
  <c r="AY175" i="22"/>
  <c r="AT175" i="22"/>
  <c r="AO175" i="22"/>
  <c r="AI175" i="22"/>
  <c r="AD175" i="22"/>
  <c r="AX176" i="22"/>
  <c r="AT176" i="22"/>
  <c r="AP176" i="22"/>
  <c r="AL176" i="22"/>
  <c r="AH176" i="22"/>
  <c r="AD176" i="22"/>
  <c r="AY176" i="22"/>
  <c r="AS176" i="22"/>
  <c r="AN176" i="22"/>
  <c r="AI176" i="22"/>
  <c r="AC176" i="22"/>
  <c r="AW176" i="22"/>
  <c r="AR176" i="22"/>
  <c r="AM176" i="22"/>
  <c r="AG176" i="22"/>
  <c r="AV177" i="22"/>
  <c r="AR177" i="22"/>
  <c r="AN177" i="22"/>
  <c r="AJ177" i="22"/>
  <c r="AF177" i="22"/>
  <c r="AW177" i="22"/>
  <c r="AQ177" i="22"/>
  <c r="AL177" i="22"/>
  <c r="AG177" i="22"/>
  <c r="AU177" i="22"/>
  <c r="AP177" i="22"/>
  <c r="AK177" i="22"/>
  <c r="AE177" i="22"/>
  <c r="AX178" i="22"/>
  <c r="AT178" i="22"/>
  <c r="AP178" i="22"/>
  <c r="AL178" i="22"/>
  <c r="AH178" i="22"/>
  <c r="AD178" i="22"/>
  <c r="AU178" i="22"/>
  <c r="AO178" i="22"/>
  <c r="AJ178" i="22"/>
  <c r="AE178" i="22"/>
  <c r="AY178" i="22"/>
  <c r="AS178" i="22"/>
  <c r="AN178" i="22"/>
  <c r="AI178" i="22"/>
  <c r="AC178" i="22"/>
  <c r="AV179" i="22"/>
  <c r="AR179" i="22"/>
  <c r="AN179" i="22"/>
  <c r="AJ179" i="22"/>
  <c r="AF179" i="22"/>
  <c r="AX179" i="22"/>
  <c r="AS179" i="22"/>
  <c r="AM179" i="22"/>
  <c r="AH179" i="22"/>
  <c r="AC179" i="22"/>
  <c r="AW179" i="22"/>
  <c r="AQ179" i="22"/>
  <c r="AL179" i="22"/>
  <c r="AG179" i="22"/>
  <c r="AX180" i="22"/>
  <c r="AT180" i="22"/>
  <c r="AP180" i="22"/>
  <c r="AL180" i="22"/>
  <c r="AH180" i="22"/>
  <c r="AD180" i="22"/>
  <c r="AW180" i="22"/>
  <c r="AR180" i="22"/>
  <c r="AM180" i="22"/>
  <c r="AG180" i="22"/>
  <c r="AV180" i="22"/>
  <c r="AQ180" i="22"/>
  <c r="AK180" i="22"/>
  <c r="AF180" i="22"/>
  <c r="AU180" i="22"/>
  <c r="AO180" i="22"/>
  <c r="AJ180" i="22"/>
  <c r="AE180" i="22"/>
  <c r="AV181" i="22"/>
  <c r="AR181" i="22"/>
  <c r="AN181" i="22"/>
  <c r="AJ181" i="22"/>
  <c r="AF181" i="22"/>
  <c r="AU181" i="22"/>
  <c r="AP181" i="22"/>
  <c r="AK181" i="22"/>
  <c r="AE181" i="22"/>
  <c r="AY181" i="22"/>
  <c r="AT181" i="22"/>
  <c r="AO181" i="22"/>
  <c r="AI181" i="22"/>
  <c r="AD181" i="22"/>
  <c r="AX181" i="22"/>
  <c r="AS181" i="22"/>
  <c r="AM181" i="22"/>
  <c r="AH181" i="22"/>
  <c r="AC181" i="22"/>
  <c r="AX182" i="22"/>
  <c r="AT182" i="22"/>
  <c r="AP182" i="22"/>
  <c r="AL182" i="22"/>
  <c r="AH182" i="22"/>
  <c r="AD182" i="22"/>
  <c r="AY182" i="22"/>
  <c r="AS182" i="22"/>
  <c r="AN182" i="22"/>
  <c r="AI182" i="22"/>
  <c r="AC182" i="22"/>
  <c r="AW182" i="22"/>
  <c r="AR182" i="22"/>
  <c r="AM182" i="22"/>
  <c r="AG182" i="22"/>
  <c r="AV182" i="22"/>
  <c r="AQ182" i="22"/>
  <c r="AK182" i="22"/>
  <c r="AF182" i="22"/>
  <c r="AV183" i="22"/>
  <c r="AR183" i="22"/>
  <c r="AN183" i="22"/>
  <c r="AJ183" i="22"/>
  <c r="AF183" i="22"/>
  <c r="AW183" i="22"/>
  <c r="AQ183" i="22"/>
  <c r="AL183" i="22"/>
  <c r="AG183" i="22"/>
  <c r="AU183" i="22"/>
  <c r="AP183" i="22"/>
  <c r="AK183" i="22"/>
  <c r="AE183" i="22"/>
  <c r="AY183" i="22"/>
  <c r="AT183" i="22"/>
  <c r="AO183" i="22"/>
  <c r="AI183" i="22"/>
  <c r="AD183" i="22"/>
  <c r="J138" i="22"/>
  <c r="W184" i="22"/>
  <c r="S184" i="22"/>
  <c r="O184" i="22"/>
  <c r="K184" i="22"/>
  <c r="G184" i="22"/>
  <c r="V184" i="22"/>
  <c r="Q184" i="22"/>
  <c r="L184" i="22"/>
  <c r="F184" i="22"/>
  <c r="U184" i="22"/>
  <c r="P184" i="22"/>
  <c r="J184" i="22"/>
  <c r="E184" i="22"/>
  <c r="J139" i="22"/>
  <c r="Y184" i="22"/>
  <c r="T184" i="22"/>
  <c r="N184" i="22"/>
  <c r="I184" i="22"/>
  <c r="D184" i="22"/>
  <c r="W186" i="22"/>
  <c r="S186" i="22"/>
  <c r="O186" i="22"/>
  <c r="K186" i="22"/>
  <c r="G186" i="22"/>
  <c r="G210" i="22" s="1"/>
  <c r="X186" i="22"/>
  <c r="X210" i="22" s="1"/>
  <c r="R186" i="22"/>
  <c r="M186" i="22"/>
  <c r="H186" i="22"/>
  <c r="V186" i="22"/>
  <c r="V210" i="22" s="1"/>
  <c r="Q186" i="22"/>
  <c r="Q210" i="22" s="1"/>
  <c r="L186" i="22"/>
  <c r="F186" i="22"/>
  <c r="U186" i="22"/>
  <c r="P186" i="22"/>
  <c r="J186" i="22"/>
  <c r="E186" i="22"/>
  <c r="AF168" i="22"/>
  <c r="AM168" i="22"/>
  <c r="AU168" i="22"/>
  <c r="AE169" i="22"/>
  <c r="AM169" i="22"/>
  <c r="AT169" i="22"/>
  <c r="AF170" i="22"/>
  <c r="AM170" i="22"/>
  <c r="AS170" i="22"/>
  <c r="AK171" i="22"/>
  <c r="AU171" i="22"/>
  <c r="BH171" i="22"/>
  <c r="BS171" i="22"/>
  <c r="AC172" i="22"/>
  <c r="AN172" i="22"/>
  <c r="AY172" i="22"/>
  <c r="BK172" i="22"/>
  <c r="BV172" i="22"/>
  <c r="AG173" i="22"/>
  <c r="AQ173" i="22"/>
  <c r="BD173" i="22"/>
  <c r="BO173" i="22"/>
  <c r="BY173" i="22"/>
  <c r="AJ174" i="22"/>
  <c r="AU174" i="22"/>
  <c r="BG174" i="22"/>
  <c r="BR174" i="22"/>
  <c r="AC175" i="22"/>
  <c r="AM175" i="22"/>
  <c r="AX175" i="22"/>
  <c r="BK175" i="22"/>
  <c r="BU175" i="22"/>
  <c r="AF176" i="22"/>
  <c r="AQ176" i="22"/>
  <c r="BC176" i="22"/>
  <c r="BN176" i="22"/>
  <c r="BY176" i="22"/>
  <c r="AI177" i="22"/>
  <c r="AT177" i="22"/>
  <c r="BG177" i="22"/>
  <c r="BQ177" i="22"/>
  <c r="AM178" i="22"/>
  <c r="AW178" i="22"/>
  <c r="BJ178" i="22"/>
  <c r="BU178" i="22"/>
  <c r="AE179" i="22"/>
  <c r="AP179" i="22"/>
  <c r="BC179" i="22"/>
  <c r="BM179" i="22"/>
  <c r="BX179" i="22"/>
  <c r="AS180" i="22"/>
  <c r="BQ180" i="22"/>
  <c r="AL181" i="22"/>
  <c r="BI181" i="22"/>
  <c r="AE182" i="22"/>
  <c r="BB182" i="22"/>
  <c r="BW182" i="22"/>
  <c r="T183" i="22"/>
  <c r="AS183" i="22"/>
  <c r="BP183" i="22"/>
  <c r="M184" i="22"/>
  <c r="BI184" i="22"/>
  <c r="K185" i="22"/>
  <c r="BW185" i="22"/>
  <c r="D186" i="22"/>
  <c r="Y186" i="22"/>
  <c r="AW186" i="22"/>
  <c r="W296" i="22"/>
  <c r="S296" i="22"/>
  <c r="O296" i="22"/>
  <c r="K296" i="22"/>
  <c r="G296" i="22"/>
  <c r="C296" i="22"/>
  <c r="Z296" i="22"/>
  <c r="V296" i="22"/>
  <c r="R296" i="22"/>
  <c r="N296" i="22"/>
  <c r="J296" i="22"/>
  <c r="F296" i="22"/>
  <c r="Y296" i="22"/>
  <c r="U296" i="22"/>
  <c r="Q296" i="22"/>
  <c r="M296" i="22"/>
  <c r="I296" i="22"/>
  <c r="X296" i="22"/>
  <c r="H296" i="22"/>
  <c r="T296" i="22"/>
  <c r="D296" i="22"/>
  <c r="P296" i="22"/>
  <c r="L296" i="22"/>
  <c r="I225" i="22"/>
  <c r="GZ240" i="22"/>
  <c r="HD240" i="22"/>
  <c r="HH240" i="22"/>
  <c r="HL240" i="22"/>
  <c r="HP240" i="22"/>
  <c r="HT240" i="22"/>
  <c r="HX240" i="22"/>
  <c r="IB240" i="22"/>
  <c r="IF240" i="22"/>
  <c r="IJ240" i="22"/>
  <c r="IN240" i="22"/>
  <c r="IR240" i="22"/>
  <c r="JA240" i="22"/>
  <c r="JE240" i="22"/>
  <c r="JI240" i="22"/>
  <c r="JM240" i="22"/>
  <c r="JQ240" i="22"/>
  <c r="JU240" i="22"/>
  <c r="JY240" i="22"/>
  <c r="KC240" i="22"/>
  <c r="KG240" i="22"/>
  <c r="KK240" i="22"/>
  <c r="KO240" i="22"/>
  <c r="KS240" i="22"/>
  <c r="W292" i="22"/>
  <c r="S292" i="22"/>
  <c r="O292" i="22"/>
  <c r="K292" i="22"/>
  <c r="G292" i="22"/>
  <c r="C292" i="22"/>
  <c r="Z292" i="22"/>
  <c r="V292" i="22"/>
  <c r="R292" i="22"/>
  <c r="N292" i="22"/>
  <c r="J292" i="22"/>
  <c r="F292" i="22"/>
  <c r="Y292" i="22"/>
  <c r="U292" i="22"/>
  <c r="Q292" i="22"/>
  <c r="M292" i="22"/>
  <c r="I292" i="22"/>
  <c r="E292" i="22"/>
  <c r="X292" i="22"/>
  <c r="H292" i="22"/>
  <c r="T292" i="22"/>
  <c r="D292" i="22"/>
  <c r="P292" i="22"/>
  <c r="L292" i="22"/>
  <c r="W294" i="22"/>
  <c r="S294" i="22"/>
  <c r="O294" i="22"/>
  <c r="K294" i="22"/>
  <c r="G294" i="22"/>
  <c r="C294" i="22"/>
  <c r="Z294" i="22"/>
  <c r="V294" i="22"/>
  <c r="R294" i="22"/>
  <c r="N294" i="22"/>
  <c r="J294" i="22"/>
  <c r="F294" i="22"/>
  <c r="Y294" i="22"/>
  <c r="U294" i="22"/>
  <c r="Q294" i="22"/>
  <c r="M294" i="22"/>
  <c r="I294" i="22"/>
  <c r="E294" i="22"/>
  <c r="X294" i="22"/>
  <c r="H294" i="22"/>
  <c r="T294" i="22"/>
  <c r="D294" i="22"/>
  <c r="P294" i="22"/>
  <c r="W300" i="22"/>
  <c r="S300" i="22"/>
  <c r="O300" i="22"/>
  <c r="K300" i="22"/>
  <c r="G300" i="22"/>
  <c r="C300" i="22"/>
  <c r="Z300" i="22"/>
  <c r="V300" i="22"/>
  <c r="R300" i="22"/>
  <c r="N300" i="22"/>
  <c r="J300" i="22"/>
  <c r="F300" i="22"/>
  <c r="Y300" i="22"/>
  <c r="U300" i="22"/>
  <c r="Q300" i="22"/>
  <c r="M300" i="22"/>
  <c r="I300" i="22"/>
  <c r="E300" i="22"/>
  <c r="X300" i="22"/>
  <c r="H300" i="22"/>
  <c r="T300" i="22"/>
  <c r="D300" i="22"/>
  <c r="P300" i="22"/>
  <c r="I229" i="22"/>
  <c r="L300" i="22"/>
  <c r="L294" i="22"/>
  <c r="AX184" i="22"/>
  <c r="AT184" i="22"/>
  <c r="AP184" i="22"/>
  <c r="AL184" i="22"/>
  <c r="AH184" i="22"/>
  <c r="AD184" i="22"/>
  <c r="AV185" i="22"/>
  <c r="AR185" i="22"/>
  <c r="AN185" i="22"/>
  <c r="AJ185" i="22"/>
  <c r="AF185" i="22"/>
  <c r="BX186" i="22"/>
  <c r="BT186" i="22"/>
  <c r="BP186" i="22"/>
  <c r="BL186" i="22"/>
  <c r="BH186" i="22"/>
  <c r="BD186" i="22"/>
  <c r="AC184" i="22"/>
  <c r="AI184" i="22"/>
  <c r="AN184" i="22"/>
  <c r="AS184" i="22"/>
  <c r="AY184" i="22"/>
  <c r="AG185" i="22"/>
  <c r="AL185" i="22"/>
  <c r="AQ185" i="22"/>
  <c r="AW185" i="22"/>
  <c r="BB186" i="22"/>
  <c r="BG186" i="22"/>
  <c r="BM186" i="22"/>
  <c r="BR186" i="22"/>
  <c r="BW186" i="22"/>
  <c r="HA240" i="22"/>
  <c r="HE240" i="22"/>
  <c r="HI240" i="22"/>
  <c r="HM240" i="22"/>
  <c r="HQ240" i="22"/>
  <c r="HU240" i="22"/>
  <c r="HY240" i="22"/>
  <c r="IC240" i="22"/>
  <c r="IG240" i="22"/>
  <c r="IK240" i="22"/>
  <c r="IO240" i="22"/>
  <c r="IS240" i="22"/>
  <c r="JB240" i="22"/>
  <c r="JF240" i="22"/>
  <c r="JJ240" i="22"/>
  <c r="JN240" i="22"/>
  <c r="JR240" i="22"/>
  <c r="JV240" i="22"/>
  <c r="JZ240" i="22"/>
  <c r="KD240" i="22"/>
  <c r="KH240" i="22"/>
  <c r="KL240" i="22"/>
  <c r="KP240" i="22"/>
  <c r="KT240" i="22"/>
  <c r="LC240" i="22"/>
  <c r="LG240" i="22"/>
  <c r="LK240" i="22"/>
  <c r="LO240" i="22"/>
  <c r="LS240" i="22"/>
  <c r="LW240" i="22"/>
  <c r="MA240" i="22"/>
  <c r="ME240" i="22"/>
  <c r="MI240" i="22"/>
  <c r="MM240" i="22"/>
  <c r="MQ240" i="22"/>
  <c r="MU240" i="22"/>
  <c r="W298" i="22"/>
  <c r="S298" i="22"/>
  <c r="O298" i="22"/>
  <c r="K298" i="22"/>
  <c r="G298" i="22"/>
  <c r="C298" i="22"/>
  <c r="Z298" i="22"/>
  <c r="V298" i="22"/>
  <c r="R298" i="22"/>
  <c r="N298" i="22"/>
  <c r="J298" i="22"/>
  <c r="F298" i="22"/>
  <c r="Y298" i="22"/>
  <c r="U298" i="22"/>
  <c r="Q298" i="22"/>
  <c r="M298" i="22"/>
  <c r="I298" i="22"/>
  <c r="E298" i="22"/>
  <c r="X298" i="22"/>
  <c r="H298" i="22"/>
  <c r="T298" i="22"/>
  <c r="D298" i="22"/>
  <c r="P298" i="22"/>
  <c r="L298" i="22"/>
  <c r="GX240" i="22"/>
  <c r="HB240" i="22"/>
  <c r="W301" i="22"/>
  <c r="S301" i="22"/>
  <c r="O301" i="22"/>
  <c r="K301" i="22"/>
  <c r="G301" i="22"/>
  <c r="C301" i="22"/>
  <c r="Z301" i="22"/>
  <c r="V301" i="22"/>
  <c r="R301" i="22"/>
  <c r="N301" i="22"/>
  <c r="J301" i="22"/>
  <c r="F301" i="22"/>
  <c r="Y301" i="22"/>
  <c r="U301" i="22"/>
  <c r="Q301" i="22"/>
  <c r="M301" i="22"/>
  <c r="I301" i="22"/>
  <c r="E301" i="22"/>
  <c r="P301" i="22"/>
  <c r="L301" i="22"/>
  <c r="X301" i="22"/>
  <c r="H301" i="22"/>
  <c r="GX444" i="22"/>
  <c r="GX494" i="22" s="1"/>
  <c r="HB444" i="22"/>
  <c r="HB494" i="22" s="1"/>
  <c r="HF444" i="22"/>
  <c r="HF494" i="22" s="1"/>
  <c r="HJ444" i="22"/>
  <c r="HJ494" i="22" s="1"/>
  <c r="HN444" i="22"/>
  <c r="HN494" i="22" s="1"/>
  <c r="HR444" i="22"/>
  <c r="HR494" i="22" s="1"/>
  <c r="HV444" i="22"/>
  <c r="HV494" i="22" s="1"/>
  <c r="HZ444" i="22"/>
  <c r="HZ494" i="22" s="1"/>
  <c r="ID444" i="22"/>
  <c r="ID494" i="22" s="1"/>
  <c r="IH444" i="22"/>
  <c r="IH494" i="22" s="1"/>
  <c r="IL444" i="22"/>
  <c r="IL494" i="22" s="1"/>
  <c r="IP444" i="22"/>
  <c r="IP494" i="22" s="1"/>
  <c r="IT444" i="22"/>
  <c r="IT494" i="22" s="1"/>
  <c r="W291" i="22"/>
  <c r="S291" i="22"/>
  <c r="O291" i="22"/>
  <c r="K291" i="22"/>
  <c r="G291" i="22"/>
  <c r="C291" i="22"/>
  <c r="Z291" i="22"/>
  <c r="V291" i="22"/>
  <c r="R291" i="22"/>
  <c r="N291" i="22"/>
  <c r="J291" i="22"/>
  <c r="F291" i="22"/>
  <c r="Y291" i="22"/>
  <c r="U291" i="22"/>
  <c r="Q291" i="22"/>
  <c r="M291" i="22"/>
  <c r="I291" i="22"/>
  <c r="E291" i="22"/>
  <c r="P291" i="22"/>
  <c r="L291" i="22"/>
  <c r="X291" i="22"/>
  <c r="H291" i="22"/>
  <c r="GY240" i="22"/>
  <c r="HC240" i="22"/>
  <c r="HG240" i="22"/>
  <c r="HK240" i="22"/>
  <c r="HO240" i="22"/>
  <c r="HS240" i="22"/>
  <c r="HW240" i="22"/>
  <c r="IA240" i="22"/>
  <c r="IE240" i="22"/>
  <c r="II240" i="22"/>
  <c r="IM240" i="22"/>
  <c r="IQ240" i="22"/>
  <c r="IZ240" i="22"/>
  <c r="JD240" i="22"/>
  <c r="JH240" i="22"/>
  <c r="JL240" i="22"/>
  <c r="JP240" i="22"/>
  <c r="JT240" i="22"/>
  <c r="JX240" i="22"/>
  <c r="KB240" i="22"/>
  <c r="KF240" i="22"/>
  <c r="KJ240" i="22"/>
  <c r="KN240" i="22"/>
  <c r="KR240" i="22"/>
  <c r="KV240" i="22"/>
  <c r="LE240" i="22"/>
  <c r="LI240" i="22"/>
  <c r="LM240" i="22"/>
  <c r="LQ240" i="22"/>
  <c r="LU240" i="22"/>
  <c r="LY240" i="22"/>
  <c r="MC240" i="22"/>
  <c r="MG240" i="22"/>
  <c r="MK240" i="22"/>
  <c r="MO240" i="22"/>
  <c r="MS240" i="22"/>
  <c r="MW240" i="22"/>
  <c r="W293" i="22"/>
  <c r="S293" i="22"/>
  <c r="O293" i="22"/>
  <c r="K293" i="22"/>
  <c r="G293" i="22"/>
  <c r="C293" i="22"/>
  <c r="Z293" i="22"/>
  <c r="V293" i="22"/>
  <c r="R293" i="22"/>
  <c r="N293" i="22"/>
  <c r="J293" i="22"/>
  <c r="F293" i="22"/>
  <c r="Y293" i="22"/>
  <c r="U293" i="22"/>
  <c r="Q293" i="22"/>
  <c r="M293" i="22"/>
  <c r="I293" i="22"/>
  <c r="E293" i="22"/>
  <c r="P293" i="22"/>
  <c r="L293" i="22"/>
  <c r="X293" i="22"/>
  <c r="H293" i="22"/>
  <c r="W295" i="22"/>
  <c r="S295" i="22"/>
  <c r="O295" i="22"/>
  <c r="K295" i="22"/>
  <c r="G295" i="22"/>
  <c r="C295" i="22"/>
  <c r="Z295" i="22"/>
  <c r="V295" i="22"/>
  <c r="R295" i="22"/>
  <c r="N295" i="22"/>
  <c r="J295" i="22"/>
  <c r="F295" i="22"/>
  <c r="Y295" i="22"/>
  <c r="U295" i="22"/>
  <c r="Q295" i="22"/>
  <c r="M295" i="22"/>
  <c r="I295" i="22"/>
  <c r="E295" i="22"/>
  <c r="P295" i="22"/>
  <c r="L295" i="22"/>
  <c r="X295" i="22"/>
  <c r="H295" i="22"/>
  <c r="W297" i="22"/>
  <c r="S297" i="22"/>
  <c r="O297" i="22"/>
  <c r="K297" i="22"/>
  <c r="G297" i="22"/>
  <c r="C297" i="22"/>
  <c r="Z297" i="22"/>
  <c r="V297" i="22"/>
  <c r="R297" i="22"/>
  <c r="N297" i="22"/>
  <c r="J297" i="22"/>
  <c r="F297" i="22"/>
  <c r="Y297" i="22"/>
  <c r="U297" i="22"/>
  <c r="Q297" i="22"/>
  <c r="M297" i="22"/>
  <c r="I297" i="22"/>
  <c r="E297" i="22"/>
  <c r="P297" i="22"/>
  <c r="L297" i="22"/>
  <c r="X297" i="22"/>
  <c r="H297" i="22"/>
  <c r="W299" i="22"/>
  <c r="S299" i="22"/>
  <c r="O299" i="22"/>
  <c r="K299" i="22"/>
  <c r="G299" i="22"/>
  <c r="C299" i="22"/>
  <c r="Z299" i="22"/>
  <c r="V299" i="22"/>
  <c r="R299" i="22"/>
  <c r="N299" i="22"/>
  <c r="J299" i="22"/>
  <c r="F299" i="22"/>
  <c r="Y299" i="22"/>
  <c r="U299" i="22"/>
  <c r="Q299" i="22"/>
  <c r="M299" i="22"/>
  <c r="I299" i="22"/>
  <c r="E299" i="22"/>
  <c r="P299" i="22"/>
  <c r="L299" i="22"/>
  <c r="X299" i="22"/>
  <c r="H299" i="22"/>
  <c r="W304" i="22"/>
  <c r="S304" i="22"/>
  <c r="O304" i="22"/>
  <c r="K304" i="22"/>
  <c r="G304" i="22"/>
  <c r="C304" i="22"/>
  <c r="I233" i="22"/>
  <c r="Z304" i="22"/>
  <c r="V304" i="22"/>
  <c r="R304" i="22"/>
  <c r="N304" i="22"/>
  <c r="J304" i="22"/>
  <c r="F304" i="22"/>
  <c r="Y304" i="22"/>
  <c r="U304" i="22"/>
  <c r="Q304" i="22"/>
  <c r="M304" i="22"/>
  <c r="I304" i="22"/>
  <c r="E304" i="22"/>
  <c r="X304" i="22"/>
  <c r="H304" i="22"/>
  <c r="T304" i="22"/>
  <c r="D304" i="22"/>
  <c r="P304" i="22"/>
  <c r="D293" i="22"/>
  <c r="T295" i="22"/>
  <c r="D301" i="22"/>
  <c r="D291" i="22"/>
  <c r="T293" i="22"/>
  <c r="D299" i="22"/>
  <c r="T301" i="22"/>
  <c r="W303" i="22"/>
  <c r="S303" i="22"/>
  <c r="O303" i="22"/>
  <c r="K303" i="22"/>
  <c r="G303" i="22"/>
  <c r="C303" i="22"/>
  <c r="Z303" i="22"/>
  <c r="V303" i="22"/>
  <c r="R303" i="22"/>
  <c r="N303" i="22"/>
  <c r="J303" i="22"/>
  <c r="F303" i="22"/>
  <c r="Y303" i="22"/>
  <c r="U303" i="22"/>
  <c r="Q303" i="22"/>
  <c r="M303" i="22"/>
  <c r="I303" i="22"/>
  <c r="E303" i="22"/>
  <c r="W308" i="22"/>
  <c r="S308" i="22"/>
  <c r="O308" i="22"/>
  <c r="K308" i="22"/>
  <c r="G308" i="22"/>
  <c r="C308" i="22"/>
  <c r="I237" i="22"/>
  <c r="Z308" i="22"/>
  <c r="V308" i="22"/>
  <c r="R308" i="22"/>
  <c r="N308" i="22"/>
  <c r="J308" i="22"/>
  <c r="F308" i="22"/>
  <c r="Y308" i="22"/>
  <c r="U308" i="22"/>
  <c r="Q308" i="22"/>
  <c r="M308" i="22"/>
  <c r="I308" i="22"/>
  <c r="E308" i="22"/>
  <c r="P302" i="22"/>
  <c r="H303" i="22"/>
  <c r="X303" i="22"/>
  <c r="P308" i="22"/>
  <c r="D302" i="22"/>
  <c r="L303" i="22"/>
  <c r="D308" i="22"/>
  <c r="T308" i="22"/>
  <c r="W302" i="22"/>
  <c r="S302" i="22"/>
  <c r="O302" i="22"/>
  <c r="K302" i="22"/>
  <c r="G302" i="22"/>
  <c r="C302" i="22"/>
  <c r="Z302" i="22"/>
  <c r="V302" i="22"/>
  <c r="R302" i="22"/>
  <c r="N302" i="22"/>
  <c r="J302" i="22"/>
  <c r="F302" i="22"/>
  <c r="Y302" i="22"/>
  <c r="U302" i="22"/>
  <c r="Q302" i="22"/>
  <c r="M302" i="22"/>
  <c r="I302" i="22"/>
  <c r="E302" i="22"/>
  <c r="W306" i="22"/>
  <c r="S306" i="22"/>
  <c r="O306" i="22"/>
  <c r="K306" i="22"/>
  <c r="G306" i="22"/>
  <c r="C306" i="22"/>
  <c r="I235" i="22"/>
  <c r="Z306" i="22"/>
  <c r="V306" i="22"/>
  <c r="R306" i="22"/>
  <c r="N306" i="22"/>
  <c r="J306" i="22"/>
  <c r="F306" i="22"/>
  <c r="Y306" i="22"/>
  <c r="U306" i="22"/>
  <c r="Q306" i="22"/>
  <c r="M306" i="22"/>
  <c r="I306" i="22"/>
  <c r="E306" i="22"/>
  <c r="W310" i="22"/>
  <c r="S310" i="22"/>
  <c r="O310" i="22"/>
  <c r="K310" i="22"/>
  <c r="G310" i="22"/>
  <c r="C310" i="22"/>
  <c r="I239" i="22"/>
  <c r="Z310" i="22"/>
  <c r="V310" i="22"/>
  <c r="R310" i="22"/>
  <c r="N310" i="22"/>
  <c r="J310" i="22"/>
  <c r="F310" i="22"/>
  <c r="Y310" i="22"/>
  <c r="U310" i="22"/>
  <c r="Q310" i="22"/>
  <c r="M310" i="22"/>
  <c r="I310" i="22"/>
  <c r="E310" i="22"/>
  <c r="H302" i="22"/>
  <c r="X302" i="22"/>
  <c r="P303" i="22"/>
  <c r="H306" i="22"/>
  <c r="X306" i="22"/>
  <c r="H308" i="22"/>
  <c r="X308" i="22"/>
  <c r="H310" i="22"/>
  <c r="X310" i="22"/>
  <c r="HD444" i="22"/>
  <c r="HD494" i="22" s="1"/>
  <c r="HO444" i="22"/>
  <c r="HO494" i="22" s="1"/>
  <c r="IJ444" i="22"/>
  <c r="IJ494" i="22" s="1"/>
  <c r="V405" i="22"/>
  <c r="D424" i="22"/>
  <c r="H424" i="22"/>
  <c r="P424" i="22"/>
  <c r="Q427" i="22" s="1"/>
  <c r="X424" i="22"/>
  <c r="E305" i="22"/>
  <c r="I305" i="22"/>
  <c r="M305" i="22"/>
  <c r="Q305" i="22"/>
  <c r="U305" i="22"/>
  <c r="Y305" i="22"/>
  <c r="E307" i="22"/>
  <c r="I307" i="22"/>
  <c r="M307" i="22"/>
  <c r="Q307" i="22"/>
  <c r="U307" i="22"/>
  <c r="Y307" i="22"/>
  <c r="E309" i="22"/>
  <c r="I309" i="22"/>
  <c r="M309" i="22"/>
  <c r="Q309" i="22"/>
  <c r="U309" i="22"/>
  <c r="Y309" i="22"/>
  <c r="HH444" i="22"/>
  <c r="HH494" i="22" s="1"/>
  <c r="HS444" i="22"/>
  <c r="HS494" i="22" s="1"/>
  <c r="IC444" i="22"/>
  <c r="IC494" i="22" s="1"/>
  <c r="IN444" i="22"/>
  <c r="IN494" i="22" s="1"/>
  <c r="M424" i="22"/>
  <c r="Y424" i="22"/>
  <c r="Y425" i="22"/>
  <c r="F305" i="22"/>
  <c r="J305" i="22"/>
  <c r="N305" i="22"/>
  <c r="R305" i="22"/>
  <c r="V305" i="22"/>
  <c r="Z305" i="22"/>
  <c r="F307" i="22"/>
  <c r="J307" i="22"/>
  <c r="N307" i="22"/>
  <c r="R307" i="22"/>
  <c r="V307" i="22"/>
  <c r="Z307" i="22"/>
  <c r="F309" i="22"/>
  <c r="J309" i="22"/>
  <c r="N309" i="22"/>
  <c r="R309" i="22"/>
  <c r="V309" i="22"/>
  <c r="Z309" i="22"/>
  <c r="GZ444" i="22"/>
  <c r="GZ494" i="22" s="1"/>
  <c r="HL444" i="22"/>
  <c r="HL494" i="22" s="1"/>
  <c r="HP444" i="22"/>
  <c r="HP494" i="22" s="1"/>
  <c r="GY444" i="22"/>
  <c r="GY494" i="22" s="1"/>
  <c r="HI444" i="22"/>
  <c r="HI494" i="22" s="1"/>
  <c r="HT444" i="22"/>
  <c r="HT494" i="22" s="1"/>
  <c r="IE444" i="22"/>
  <c r="IE494" i="22" s="1"/>
  <c r="IO444" i="22"/>
  <c r="IO494" i="22" s="1"/>
  <c r="C305" i="22"/>
  <c r="G305" i="22"/>
  <c r="K305" i="22"/>
  <c r="O305" i="22"/>
  <c r="S305" i="22"/>
  <c r="C307" i="22"/>
  <c r="G307" i="22"/>
  <c r="K307" i="22"/>
  <c r="O307" i="22"/>
  <c r="S307" i="22"/>
  <c r="C309" i="22"/>
  <c r="G309" i="22"/>
  <c r="K309" i="22"/>
  <c r="O309" i="22"/>
  <c r="S309" i="22"/>
  <c r="F405" i="22"/>
  <c r="J405" i="22"/>
  <c r="N405" i="22"/>
  <c r="R405" i="22"/>
  <c r="Z405" i="22"/>
  <c r="I424" i="22"/>
  <c r="I425" i="22"/>
  <c r="G404" i="22"/>
  <c r="O404" i="22"/>
  <c r="W404" i="22"/>
  <c r="D404" i="22"/>
  <c r="H404" i="22"/>
  <c r="L404" i="22"/>
  <c r="P404" i="22"/>
  <c r="T404" i="22"/>
  <c r="X404" i="22"/>
  <c r="F423" i="22"/>
  <c r="V423" i="22"/>
  <c r="E425" i="22"/>
  <c r="E404" i="22"/>
  <c r="F406" i="22" s="1"/>
  <c r="I404" i="22"/>
  <c r="M404" i="22"/>
  <c r="N406" i="22" s="1"/>
  <c r="Q404" i="22"/>
  <c r="R406" i="22" s="1"/>
  <c r="U404" i="22"/>
  <c r="Y404" i="22"/>
  <c r="Z406" i="22" s="1"/>
  <c r="J423" i="22"/>
  <c r="Z423" i="22"/>
  <c r="HA528" i="22"/>
  <c r="HE528" i="22"/>
  <c r="C423" i="22"/>
  <c r="C424" i="22" s="1"/>
  <c r="G423" i="22"/>
  <c r="K423" i="22"/>
  <c r="O423" i="22"/>
  <c r="S423" i="22"/>
  <c r="W423" i="22"/>
  <c r="GY528" i="22"/>
  <c r="HC528" i="22"/>
  <c r="HG528" i="22"/>
  <c r="HK528" i="22"/>
  <c r="HO528" i="22"/>
  <c r="HS528" i="22"/>
  <c r="HW528" i="22"/>
  <c r="IA528" i="22"/>
  <c r="IE528" i="22"/>
  <c r="II528" i="22"/>
  <c r="IM528" i="22"/>
  <c r="IQ528" i="22"/>
  <c r="AF63" i="23"/>
  <c r="AF64" i="23"/>
  <c r="AR63" i="23"/>
  <c r="AR64" i="23"/>
  <c r="HI528" i="22"/>
  <c r="HM528" i="22"/>
  <c r="HU528" i="22"/>
  <c r="HY528" i="22"/>
  <c r="IC528" i="22"/>
  <c r="IG528" i="22"/>
  <c r="HQ528" i="22"/>
  <c r="GX528" i="22"/>
  <c r="HB528" i="22"/>
  <c r="HF528" i="22"/>
  <c r="HJ528" i="22"/>
  <c r="HN528" i="22"/>
  <c r="HR528" i="22"/>
  <c r="HV528" i="22"/>
  <c r="HZ528" i="22"/>
  <c r="ID528" i="22"/>
  <c r="IL528" i="22"/>
  <c r="IP528" i="22"/>
  <c r="IT528" i="22"/>
  <c r="IH528" i="22"/>
  <c r="BE51" i="23"/>
  <c r="Y50" i="23"/>
  <c r="U55" i="23"/>
  <c r="V55" i="23" s="1"/>
  <c r="BM55" i="23"/>
  <c r="K58" i="23"/>
  <c r="GZ528" i="22"/>
  <c r="HD528" i="22"/>
  <c r="HH528" i="22"/>
  <c r="HL528" i="22"/>
  <c r="HP528" i="22"/>
  <c r="HT528" i="22"/>
  <c r="HX528" i="22"/>
  <c r="IB528" i="22"/>
  <c r="IF528" i="22"/>
  <c r="IJ528" i="22"/>
  <c r="IN528" i="22"/>
  <c r="IR528" i="22"/>
  <c r="K47" i="23"/>
  <c r="AD54" i="23"/>
  <c r="K45" i="23"/>
  <c r="AD46" i="23"/>
  <c r="AD45" i="23"/>
  <c r="AL47" i="23"/>
  <c r="AL46" i="23"/>
  <c r="U56" i="23"/>
  <c r="BM56" i="23"/>
  <c r="U57" i="23"/>
  <c r="BM57" i="23"/>
  <c r="BI46" i="23"/>
  <c r="AN49" i="23"/>
  <c r="AN50" i="23"/>
  <c r="AF51" i="23"/>
  <c r="AL52" i="23"/>
  <c r="AL53" i="23"/>
  <c r="AP54" i="23"/>
  <c r="AT56" i="23"/>
  <c r="AU57" i="23"/>
  <c r="AW56" i="23"/>
  <c r="AU56" i="23"/>
  <c r="AD60" i="23"/>
  <c r="AD61" i="23"/>
  <c r="AU60" i="23"/>
  <c r="K63" i="23"/>
  <c r="K46" i="23"/>
  <c r="BG46" i="23"/>
  <c r="AN47" i="23"/>
  <c r="K48" i="23"/>
  <c r="AL48" i="23"/>
  <c r="K49" i="23"/>
  <c r="AL49" i="23"/>
  <c r="K51" i="23"/>
  <c r="K50" i="23"/>
  <c r="AL50" i="23"/>
  <c r="AL51" i="23"/>
  <c r="N52" i="23"/>
  <c r="AF52" i="23"/>
  <c r="P53" i="23"/>
  <c r="AN54" i="23"/>
  <c r="AD56" i="23"/>
  <c r="AD55" i="23"/>
  <c r="AT55" i="23"/>
  <c r="AH57" i="23"/>
  <c r="AR58" i="23"/>
  <c r="AR59" i="23"/>
  <c r="BE64" i="23"/>
  <c r="BI45" i="23"/>
  <c r="AP51" i="23"/>
  <c r="AN51" i="23"/>
  <c r="BE52" i="23"/>
  <c r="AD53" i="23"/>
  <c r="AP55" i="23"/>
  <c r="V59" i="23"/>
  <c r="BO59" i="23"/>
  <c r="BO60" i="23"/>
  <c r="BQ61" i="23"/>
  <c r="K54" i="23"/>
  <c r="K55" i="23"/>
  <c r="N56" i="23"/>
  <c r="K57" i="23"/>
  <c r="AR57" i="23"/>
  <c r="AF58" i="23"/>
  <c r="AL58" i="23"/>
  <c r="AD59" i="23"/>
  <c r="AU59" i="23"/>
  <c r="N60" i="23"/>
  <c r="AR61" i="23"/>
  <c r="N62" i="23"/>
  <c r="P62" i="23"/>
  <c r="BE63" i="23"/>
  <c r="BE45" i="23"/>
  <c r="AF57" i="23"/>
  <c r="AL57" i="23"/>
  <c r="AD58" i="23"/>
  <c r="AL59" i="23"/>
  <c r="AT61" i="23"/>
  <c r="BO61" i="23"/>
  <c r="AW62" i="23"/>
  <c r="AU62" i="23"/>
  <c r="BO62" i="23"/>
  <c r="N64" i="23"/>
  <c r="AD64" i="23"/>
  <c r="BM64" i="23"/>
  <c r="U64" i="23"/>
  <c r="C502" i="22" s="1"/>
  <c r="AT59" i="23"/>
  <c r="BM59" i="23"/>
  <c r="BM60" i="23"/>
  <c r="AT62" i="23"/>
  <c r="AN63" i="23"/>
  <c r="AP63" i="23"/>
  <c r="AN64" i="23"/>
  <c r="K59" i="23"/>
  <c r="K64" i="23"/>
  <c r="J24" i="23"/>
  <c r="AT64" i="23"/>
  <c r="K208" i="22" l="1"/>
  <c r="Q425" i="22"/>
  <c r="S405" i="22"/>
  <c r="R427" i="22"/>
  <c r="J224" i="22"/>
  <c r="J236" i="22"/>
  <c r="J237" i="22"/>
  <c r="J225" i="22"/>
  <c r="M201" i="22"/>
  <c r="L210" i="22"/>
  <c r="G208" i="22"/>
  <c r="J206" i="22"/>
  <c r="J222" i="22"/>
  <c r="J230" i="22"/>
  <c r="J235" i="22"/>
  <c r="J234" i="22"/>
  <c r="J232" i="22"/>
  <c r="J228" i="22"/>
  <c r="J220" i="22"/>
  <c r="J226" i="22"/>
  <c r="J240" i="22"/>
  <c r="J229" i="22"/>
  <c r="J221" i="22"/>
  <c r="J233" i="22"/>
  <c r="J231" i="22"/>
  <c r="J238" i="22"/>
  <c r="J239" i="22"/>
  <c r="J227" i="22"/>
  <c r="J208" i="22"/>
  <c r="W208" i="22"/>
  <c r="S210" i="22"/>
  <c r="T210" i="22"/>
  <c r="K239" i="22"/>
  <c r="K220" i="22"/>
  <c r="K224" i="22"/>
  <c r="K221" i="22"/>
  <c r="U425" i="22"/>
  <c r="S209" i="22"/>
  <c r="K232" i="22"/>
  <c r="K237" i="22"/>
  <c r="K226" i="22"/>
  <c r="F210" i="22"/>
  <c r="E208" i="22"/>
  <c r="K231" i="22"/>
  <c r="K238" i="22"/>
  <c r="K234" i="22"/>
  <c r="K240" i="22"/>
  <c r="K236" i="22"/>
  <c r="K235" i="22"/>
  <c r="K228" i="22"/>
  <c r="C79" i="23"/>
  <c r="V64" i="23"/>
  <c r="U62" i="23"/>
  <c r="V62" i="23" s="1"/>
  <c r="BI61" i="23"/>
  <c r="X61" i="23"/>
  <c r="Y61" i="23" s="1"/>
  <c r="BI56" i="23"/>
  <c r="AP62" i="23"/>
  <c r="X62" i="23"/>
  <c r="Y62" i="23" s="1"/>
  <c r="AP48" i="23"/>
  <c r="X48" i="23"/>
  <c r="Y48" i="23" s="1"/>
  <c r="AH51" i="23"/>
  <c r="AH63" i="23"/>
  <c r="P52" i="23"/>
  <c r="T425" i="22"/>
  <c r="E209" i="22"/>
  <c r="M425" i="22"/>
  <c r="U208" i="22"/>
  <c r="O208" i="22"/>
  <c r="C209" i="22"/>
  <c r="T209" i="22"/>
  <c r="I232" i="22"/>
  <c r="D209" i="22"/>
  <c r="I226" i="22"/>
  <c r="I224" i="22"/>
  <c r="I238" i="22"/>
  <c r="I221" i="22"/>
  <c r="Y209" i="22"/>
  <c r="I220" i="22"/>
  <c r="I228" i="22"/>
  <c r="I234" i="22"/>
  <c r="M208" i="22"/>
  <c r="I427" i="22"/>
  <c r="I203" i="22"/>
  <c r="K225" i="22"/>
  <c r="K229" i="22"/>
  <c r="K227" i="22"/>
  <c r="K233" i="22"/>
  <c r="K230" i="22"/>
  <c r="K223" i="22"/>
  <c r="K209" i="22"/>
  <c r="F208" i="22"/>
  <c r="N210" i="22"/>
  <c r="T203" i="22"/>
  <c r="Q208" i="22"/>
  <c r="O209" i="22"/>
  <c r="M209" i="22"/>
  <c r="Q205" i="22"/>
  <c r="K406" i="22"/>
  <c r="Y204" i="22"/>
  <c r="N424" i="22"/>
  <c r="N427" i="22" s="1"/>
  <c r="V208" i="22"/>
  <c r="I210" i="22"/>
  <c r="F202" i="22"/>
  <c r="C204" i="22"/>
  <c r="J200" i="22"/>
  <c r="H209" i="22"/>
  <c r="I209" i="22"/>
  <c r="C207" i="22"/>
  <c r="Q202" i="22"/>
  <c r="U200" i="22"/>
  <c r="R208" i="22"/>
  <c r="Y427" i="22"/>
  <c r="M210" i="22"/>
  <c r="K210" i="22"/>
  <c r="Z111" i="22"/>
  <c r="O210" i="22"/>
  <c r="R425" i="22"/>
  <c r="D210" i="22"/>
  <c r="E210" i="22"/>
  <c r="H208" i="22"/>
  <c r="P210" i="22"/>
  <c r="R210" i="22"/>
  <c r="X209" i="22"/>
  <c r="P209" i="22"/>
  <c r="Y210" i="22"/>
  <c r="U210" i="22"/>
  <c r="U209" i="22"/>
  <c r="H207" i="22"/>
  <c r="C210" i="22"/>
  <c r="X207" i="22"/>
  <c r="C201" i="22"/>
  <c r="X201" i="22"/>
  <c r="N57" i="22"/>
  <c r="Q57" i="22"/>
  <c r="S408" i="22"/>
  <c r="T207" i="22"/>
  <c r="H210" i="22"/>
  <c r="J57" i="22"/>
  <c r="H311" i="22"/>
  <c r="H314" i="22" s="1"/>
  <c r="J210" i="22"/>
  <c r="W210" i="22"/>
  <c r="F57" i="22"/>
  <c r="I57" i="22"/>
  <c r="V57" i="22"/>
  <c r="M427" i="22"/>
  <c r="D427" i="22"/>
  <c r="K408" i="22"/>
  <c r="T311" i="22"/>
  <c r="T314" i="22" s="1"/>
  <c r="N194" i="22"/>
  <c r="R57" i="22"/>
  <c r="Y57" i="22"/>
  <c r="BG61" i="23"/>
  <c r="BI50" i="23"/>
  <c r="AH47" i="23"/>
  <c r="V58" i="23"/>
  <c r="V57" i="23"/>
  <c r="BG58" i="23"/>
  <c r="AH48" i="23"/>
  <c r="BI57" i="23"/>
  <c r="C65" i="23"/>
  <c r="AF47" i="23"/>
  <c r="BG57" i="23"/>
  <c r="BI62" i="23"/>
  <c r="AH52" i="23"/>
  <c r="N53" i="23"/>
  <c r="C337" i="22"/>
  <c r="D336" i="22"/>
  <c r="D335" i="22"/>
  <c r="D332" i="22"/>
  <c r="D330" i="22"/>
  <c r="D328" i="22"/>
  <c r="D333" i="22"/>
  <c r="D331" i="22"/>
  <c r="D329" i="22"/>
  <c r="D327" i="22"/>
  <c r="X49" i="23"/>
  <c r="Y49" i="23" s="1"/>
  <c r="AF49" i="23"/>
  <c r="V54" i="23"/>
  <c r="AF50" i="23"/>
  <c r="P55" i="23"/>
  <c r="C41" i="23"/>
  <c r="X47" i="23"/>
  <c r="Y47" i="23" s="1"/>
  <c r="BG47" i="23"/>
  <c r="BG59" i="23"/>
  <c r="BQ59" i="23"/>
  <c r="BQ60" i="23"/>
  <c r="AF55" i="23"/>
  <c r="N50" i="23"/>
  <c r="C12" i="23"/>
  <c r="G405" i="22"/>
  <c r="G408" i="22" s="1"/>
  <c r="G406" i="22"/>
  <c r="D208" i="22"/>
  <c r="Y208" i="22"/>
  <c r="P208" i="22"/>
  <c r="AN187" i="22"/>
  <c r="AD187" i="22"/>
  <c r="AT187" i="22"/>
  <c r="F209" i="22"/>
  <c r="O207" i="22"/>
  <c r="AR187" i="22"/>
  <c r="J207" i="22"/>
  <c r="G209" i="22"/>
  <c r="P207" i="22"/>
  <c r="L207" i="22"/>
  <c r="E207" i="22"/>
  <c r="U207" i="22"/>
  <c r="V206" i="22"/>
  <c r="H206" i="22"/>
  <c r="D206" i="22"/>
  <c r="Y206" i="22"/>
  <c r="U206" i="22"/>
  <c r="O206" i="22"/>
  <c r="I202" i="22"/>
  <c r="X202" i="22"/>
  <c r="Y202" i="22"/>
  <c r="U202" i="22"/>
  <c r="V202" i="22"/>
  <c r="O202" i="22"/>
  <c r="L203" i="22"/>
  <c r="H203" i="22"/>
  <c r="D203" i="22"/>
  <c r="E203" i="22"/>
  <c r="U203" i="22"/>
  <c r="Q204" i="22"/>
  <c r="M204" i="22"/>
  <c r="I204" i="22"/>
  <c r="S204" i="22"/>
  <c r="H205" i="22"/>
  <c r="J205" i="22"/>
  <c r="K205" i="22"/>
  <c r="G205" i="22"/>
  <c r="E205" i="22"/>
  <c r="U205" i="22"/>
  <c r="P201" i="22"/>
  <c r="K201" i="22"/>
  <c r="L201" i="22"/>
  <c r="H201" i="22"/>
  <c r="E201" i="22"/>
  <c r="U201" i="22"/>
  <c r="D194" i="22"/>
  <c r="E194" i="22"/>
  <c r="H194" i="22"/>
  <c r="L194" i="22"/>
  <c r="G194" i="22"/>
  <c r="W194" i="22"/>
  <c r="X187" i="22"/>
  <c r="X192" i="22"/>
  <c r="Y187" i="22"/>
  <c r="Y192" i="22"/>
  <c r="E187" i="22"/>
  <c r="E192" i="22"/>
  <c r="C192" i="22"/>
  <c r="S192" i="22"/>
  <c r="S187" i="22"/>
  <c r="M200" i="22"/>
  <c r="I200" i="22"/>
  <c r="E200" i="22"/>
  <c r="C200" i="22"/>
  <c r="S200" i="22"/>
  <c r="D111" i="22"/>
  <c r="M57" i="22"/>
  <c r="D193" i="22"/>
  <c r="L193" i="22"/>
  <c r="O193" i="22"/>
  <c r="N193" i="22"/>
  <c r="I193" i="22"/>
  <c r="Y193" i="22"/>
  <c r="J111" i="22"/>
  <c r="X57" i="22"/>
  <c r="H57" i="22"/>
  <c r="BE187" i="22"/>
  <c r="BG187" i="22"/>
  <c r="BB187" i="22"/>
  <c r="BY187" i="22"/>
  <c r="BV187" i="22"/>
  <c r="BD187" i="22"/>
  <c r="BT187" i="22"/>
  <c r="K57" i="22"/>
  <c r="T199" i="22"/>
  <c r="K199" i="22"/>
  <c r="G199" i="22"/>
  <c r="E199" i="22"/>
  <c r="U199" i="22"/>
  <c r="F198" i="22"/>
  <c r="H198" i="22"/>
  <c r="D198" i="22"/>
  <c r="Y198" i="22"/>
  <c r="O198" i="22"/>
  <c r="L197" i="22"/>
  <c r="X197" i="22"/>
  <c r="H197" i="22"/>
  <c r="O197" i="22"/>
  <c r="P197" i="22"/>
  <c r="M197" i="22"/>
  <c r="I196" i="22"/>
  <c r="D196" i="22"/>
  <c r="E196" i="22"/>
  <c r="Q196" i="22"/>
  <c r="M196" i="22"/>
  <c r="G196" i="22"/>
  <c r="W196" i="22"/>
  <c r="R195" i="22"/>
  <c r="H195" i="22"/>
  <c r="D195" i="22"/>
  <c r="E195" i="22"/>
  <c r="U195" i="22"/>
  <c r="F111" i="22"/>
  <c r="W111" i="22"/>
  <c r="Q111" i="22"/>
  <c r="BA62" i="23"/>
  <c r="AY62" i="23"/>
  <c r="AY59" i="23"/>
  <c r="X58" i="23"/>
  <c r="AN58" i="23"/>
  <c r="AN59" i="23"/>
  <c r="AF61" i="23"/>
  <c r="AF60" i="23"/>
  <c r="K424" i="22"/>
  <c r="K425" i="22"/>
  <c r="M406" i="22"/>
  <c r="M405" i="22"/>
  <c r="N408" i="22" s="1"/>
  <c r="V424" i="22"/>
  <c r="V427" i="22" s="1"/>
  <c r="V425" i="22"/>
  <c r="AY64" i="23"/>
  <c r="AF56" i="23"/>
  <c r="AN60" i="23"/>
  <c r="X60" i="23"/>
  <c r="AN61" i="23"/>
  <c r="N57" i="23"/>
  <c r="P57" i="23"/>
  <c r="BG52" i="23"/>
  <c r="BG53" i="23"/>
  <c r="BG64" i="23"/>
  <c r="AT58" i="23"/>
  <c r="AU58" i="23"/>
  <c r="AN46" i="23"/>
  <c r="X46" i="23"/>
  <c r="Y46" i="23" s="1"/>
  <c r="AF46" i="23"/>
  <c r="X45" i="23"/>
  <c r="Y45" i="23" s="1"/>
  <c r="AF45" i="23"/>
  <c r="AF54" i="23"/>
  <c r="X54" i="23"/>
  <c r="Y54" i="23" s="1"/>
  <c r="N47" i="23"/>
  <c r="BQ55" i="23"/>
  <c r="BO55" i="23"/>
  <c r="W424" i="22"/>
  <c r="W427" i="22" s="1"/>
  <c r="W425" i="22"/>
  <c r="G424" i="22"/>
  <c r="G425" i="22"/>
  <c r="Y406" i="22"/>
  <c r="Y405" i="22"/>
  <c r="Z408" i="22" s="1"/>
  <c r="I406" i="22"/>
  <c r="I405" i="22"/>
  <c r="J408" i="22" s="1"/>
  <c r="F424" i="22"/>
  <c r="F427" i="22" s="1"/>
  <c r="F425" i="22"/>
  <c r="L406" i="22"/>
  <c r="L405" i="22"/>
  <c r="L408" i="22" s="1"/>
  <c r="E427" i="22"/>
  <c r="L425" i="22"/>
  <c r="D425" i="22"/>
  <c r="X311" i="22"/>
  <c r="I311" i="22"/>
  <c r="Y311" i="22"/>
  <c r="R311" i="22"/>
  <c r="G311" i="22"/>
  <c r="W311" i="22"/>
  <c r="AU187" i="22"/>
  <c r="I208" i="22"/>
  <c r="AS187" i="22"/>
  <c r="AH187" i="22"/>
  <c r="AX187" i="22"/>
  <c r="AK187" i="22"/>
  <c r="V209" i="22"/>
  <c r="X208" i="22"/>
  <c r="AW187" i="22"/>
  <c r="L209" i="22"/>
  <c r="Q209" i="22"/>
  <c r="AV187" i="22"/>
  <c r="V207" i="22"/>
  <c r="R207" i="22"/>
  <c r="N207" i="22"/>
  <c r="I207" i="22"/>
  <c r="Y207" i="22"/>
  <c r="M206" i="22"/>
  <c r="I206" i="22"/>
  <c r="E206" i="22"/>
  <c r="C206" i="22"/>
  <c r="S206" i="22"/>
  <c r="T202" i="22"/>
  <c r="E202" i="22"/>
  <c r="C202" i="22"/>
  <c r="S202" i="22"/>
  <c r="K203" i="22"/>
  <c r="W203" i="22"/>
  <c r="G203" i="22"/>
  <c r="N203" i="22"/>
  <c r="J203" i="22"/>
  <c r="Y203" i="22"/>
  <c r="E204" i="22"/>
  <c r="U204" i="22"/>
  <c r="V204" i="22"/>
  <c r="R204" i="22"/>
  <c r="N204" i="22"/>
  <c r="G204" i="22"/>
  <c r="W204" i="22"/>
  <c r="S205" i="22"/>
  <c r="O205" i="22"/>
  <c r="P205" i="22"/>
  <c r="L205" i="22"/>
  <c r="I205" i="22"/>
  <c r="Y205" i="22"/>
  <c r="D201" i="22"/>
  <c r="J201" i="22"/>
  <c r="V201" i="22"/>
  <c r="R201" i="22"/>
  <c r="N201" i="22"/>
  <c r="I201" i="22"/>
  <c r="Y201" i="22"/>
  <c r="I194" i="22"/>
  <c r="J194" i="22"/>
  <c r="M194" i="22"/>
  <c r="Q194" i="22"/>
  <c r="K194" i="22"/>
  <c r="D187" i="22"/>
  <c r="D192" i="22"/>
  <c r="F192" i="22"/>
  <c r="F187" i="22"/>
  <c r="H187" i="22"/>
  <c r="H192" i="22"/>
  <c r="J192" i="22"/>
  <c r="J187" i="22"/>
  <c r="G192" i="22"/>
  <c r="G187" i="22"/>
  <c r="W192" i="22"/>
  <c r="W187" i="22"/>
  <c r="L200" i="22"/>
  <c r="X200" i="22"/>
  <c r="H200" i="22"/>
  <c r="N200" i="22"/>
  <c r="G200" i="22"/>
  <c r="W200" i="22"/>
  <c r="J193" i="22"/>
  <c r="K193" i="22"/>
  <c r="T193" i="22"/>
  <c r="V193" i="22"/>
  <c r="S193" i="22"/>
  <c r="M193" i="22"/>
  <c r="C111" i="22"/>
  <c r="T57" i="22"/>
  <c r="D57" i="22"/>
  <c r="BM187" i="22"/>
  <c r="BN187" i="22"/>
  <c r="BI187" i="22"/>
  <c r="BC187" i="22"/>
  <c r="BF187" i="22"/>
  <c r="BH187" i="22"/>
  <c r="BX187" i="22"/>
  <c r="V111" i="22"/>
  <c r="W57" i="22"/>
  <c r="G57" i="22"/>
  <c r="H199" i="22"/>
  <c r="C199" i="22"/>
  <c r="D199" i="22"/>
  <c r="P199" i="22"/>
  <c r="L199" i="22"/>
  <c r="I199" i="22"/>
  <c r="Y199" i="22"/>
  <c r="Q198" i="22"/>
  <c r="L198" i="22"/>
  <c r="M198" i="22"/>
  <c r="I198" i="22"/>
  <c r="C198" i="22"/>
  <c r="S198" i="22"/>
  <c r="W197" i="22"/>
  <c r="G197" i="22"/>
  <c r="S197" i="22"/>
  <c r="T197" i="22"/>
  <c r="V197" i="22"/>
  <c r="Q197" i="22"/>
  <c r="T196" i="22"/>
  <c r="N196" i="22"/>
  <c r="P196" i="22"/>
  <c r="V196" i="22"/>
  <c r="R196" i="22"/>
  <c r="K196" i="22"/>
  <c r="F195" i="22"/>
  <c r="K195" i="22"/>
  <c r="L195" i="22"/>
  <c r="N195" i="22"/>
  <c r="J195" i="22"/>
  <c r="I195" i="22"/>
  <c r="Y195" i="22"/>
  <c r="G111" i="22"/>
  <c r="E111" i="22"/>
  <c r="U111" i="22"/>
  <c r="AF59" i="23"/>
  <c r="BI54" i="23"/>
  <c r="BI55" i="23"/>
  <c r="BO57" i="23"/>
  <c r="N311" i="22"/>
  <c r="C311" i="22"/>
  <c r="C314" i="22" s="1"/>
  <c r="AH64" i="23"/>
  <c r="X64" i="23"/>
  <c r="Y64" i="23" s="1"/>
  <c r="BO64" i="23"/>
  <c r="BG63" i="23"/>
  <c r="BI63" i="23"/>
  <c r="BO58" i="23"/>
  <c r="N48" i="23"/>
  <c r="N63" i="23"/>
  <c r="P63" i="23"/>
  <c r="AT60" i="23"/>
  <c r="V60" i="23"/>
  <c r="X56" i="23"/>
  <c r="Y56" i="23" s="1"/>
  <c r="BO56" i="23"/>
  <c r="S425" i="22"/>
  <c r="S424" i="22"/>
  <c r="S427" i="22" s="1"/>
  <c r="U406" i="22"/>
  <c r="U405" i="22"/>
  <c r="V408" i="22" s="1"/>
  <c r="E406" i="22"/>
  <c r="E405" i="22"/>
  <c r="F408" i="22" s="1"/>
  <c r="X405" i="22"/>
  <c r="X406" i="22"/>
  <c r="H406" i="22"/>
  <c r="H405" i="22"/>
  <c r="W405" i="22"/>
  <c r="W408" i="22" s="1"/>
  <c r="W406" i="22"/>
  <c r="J406" i="22"/>
  <c r="X425" i="22"/>
  <c r="D311" i="22"/>
  <c r="L311" i="22"/>
  <c r="M311" i="22"/>
  <c r="F311" i="22"/>
  <c r="V311" i="22"/>
  <c r="K311" i="22"/>
  <c r="AM187" i="22"/>
  <c r="N208" i="22"/>
  <c r="C208" i="22"/>
  <c r="S208" i="22"/>
  <c r="AC187" i="22"/>
  <c r="AY187" i="22"/>
  <c r="AL187" i="22"/>
  <c r="AE187" i="22"/>
  <c r="AQ187" i="22"/>
  <c r="R209" i="22"/>
  <c r="D207" i="22"/>
  <c r="AO187" i="22"/>
  <c r="F207" i="22"/>
  <c r="W207" i="22"/>
  <c r="S207" i="22"/>
  <c r="M207" i="22"/>
  <c r="L206" i="22"/>
  <c r="F206" i="22"/>
  <c r="R206" i="22"/>
  <c r="N206" i="22"/>
  <c r="G206" i="22"/>
  <c r="W206" i="22"/>
  <c r="H202" i="22"/>
  <c r="D202" i="22"/>
  <c r="J202" i="22"/>
  <c r="L202" i="22"/>
  <c r="G202" i="22"/>
  <c r="W202" i="22"/>
  <c r="V203" i="22"/>
  <c r="F203" i="22"/>
  <c r="R203" i="22"/>
  <c r="S203" i="22"/>
  <c r="O203" i="22"/>
  <c r="M203" i="22"/>
  <c r="J204" i="22"/>
  <c r="F204" i="22"/>
  <c r="X204" i="22"/>
  <c r="T204" i="22"/>
  <c r="K204" i="22"/>
  <c r="C205" i="22"/>
  <c r="N205" i="22"/>
  <c r="T205" i="22"/>
  <c r="V205" i="22"/>
  <c r="R205" i="22"/>
  <c r="M205" i="22"/>
  <c r="O201" i="22"/>
  <c r="T201" i="22"/>
  <c r="W201" i="22"/>
  <c r="S201" i="22"/>
  <c r="P194" i="22"/>
  <c r="R194" i="22"/>
  <c r="T194" i="22"/>
  <c r="U194" i="22"/>
  <c r="V194" i="22"/>
  <c r="O194" i="22"/>
  <c r="I187" i="22"/>
  <c r="I192" i="22"/>
  <c r="L192" i="22"/>
  <c r="L187" i="22"/>
  <c r="M187" i="22"/>
  <c r="M192" i="22"/>
  <c r="N192" i="22"/>
  <c r="N187" i="22"/>
  <c r="P187" i="22"/>
  <c r="P192" i="22"/>
  <c r="K192" i="22"/>
  <c r="K187" i="22"/>
  <c r="V200" i="22"/>
  <c r="F200" i="22"/>
  <c r="R200" i="22"/>
  <c r="T200" i="22"/>
  <c r="P200" i="22"/>
  <c r="K200" i="22"/>
  <c r="S111" i="22"/>
  <c r="U57" i="22"/>
  <c r="E57" i="22"/>
  <c r="P193" i="22"/>
  <c r="R193" i="22"/>
  <c r="C193" i="22"/>
  <c r="X193" i="22"/>
  <c r="Q193" i="22"/>
  <c r="X111" i="22"/>
  <c r="P57" i="22"/>
  <c r="BS187" i="22"/>
  <c r="BU187" i="22"/>
  <c r="BO187" i="22"/>
  <c r="BJ187" i="22"/>
  <c r="BK187" i="22"/>
  <c r="BL187" i="22"/>
  <c r="O111" i="22"/>
  <c r="S57" i="22"/>
  <c r="C57" i="22"/>
  <c r="C58" i="22" s="1"/>
  <c r="S199" i="22"/>
  <c r="N199" i="22"/>
  <c r="O199" i="22"/>
  <c r="V199" i="22"/>
  <c r="R199" i="22"/>
  <c r="M199" i="22"/>
  <c r="E198" i="22"/>
  <c r="J198" i="22"/>
  <c r="V198" i="22"/>
  <c r="R198" i="22"/>
  <c r="N198" i="22"/>
  <c r="G198" i="22"/>
  <c r="W198" i="22"/>
  <c r="C197" i="22"/>
  <c r="R197" i="22"/>
  <c r="D197" i="22"/>
  <c r="F197" i="22"/>
  <c r="E197" i="22"/>
  <c r="U197" i="22"/>
  <c r="J196" i="22"/>
  <c r="Y196" i="22"/>
  <c r="F196" i="22"/>
  <c r="X196" i="22"/>
  <c r="O196" i="22"/>
  <c r="P195" i="22"/>
  <c r="V195" i="22"/>
  <c r="W195" i="22"/>
  <c r="S195" i="22"/>
  <c r="O195" i="22"/>
  <c r="M195" i="22"/>
  <c r="T111" i="22"/>
  <c r="L111" i="22"/>
  <c r="I111" i="22"/>
  <c r="Y111" i="22"/>
  <c r="BA63" i="23"/>
  <c r="AY63" i="23"/>
  <c r="AN57" i="23"/>
  <c r="BG60" i="23"/>
  <c r="P45" i="23"/>
  <c r="N45" i="23"/>
  <c r="J424" i="22"/>
  <c r="J427" i="22" s="1"/>
  <c r="J425" i="22"/>
  <c r="P405" i="22"/>
  <c r="P406" i="22"/>
  <c r="E311" i="22"/>
  <c r="U311" i="22"/>
  <c r="S311" i="22"/>
  <c r="C33" i="23"/>
  <c r="AP64" i="23"/>
  <c r="J337" i="22"/>
  <c r="I337" i="22" s="1"/>
  <c r="C19" i="23"/>
  <c r="J29" i="23"/>
  <c r="E529" i="22"/>
  <c r="AT57" i="23"/>
  <c r="N51" i="23"/>
  <c r="AW57" i="23"/>
  <c r="V56" i="23"/>
  <c r="AF53" i="23"/>
  <c r="V63" i="23"/>
  <c r="P49" i="23"/>
  <c r="N49" i="23"/>
  <c r="N46" i="23"/>
  <c r="AW60" i="23"/>
  <c r="AW61" i="23"/>
  <c r="AP56" i="23"/>
  <c r="P54" i="23"/>
  <c r="AN52" i="23"/>
  <c r="X52" i="23"/>
  <c r="Y52" i="23" s="1"/>
  <c r="AN53" i="23"/>
  <c r="C26" i="23"/>
  <c r="C106" i="23"/>
  <c r="N59" i="23"/>
  <c r="N58" i="23"/>
  <c r="BG51" i="23"/>
  <c r="BI51" i="23"/>
  <c r="AT63" i="23"/>
  <c r="AU64" i="23"/>
  <c r="AU63" i="23"/>
  <c r="O424" i="22"/>
  <c r="O425" i="22"/>
  <c r="Z424" i="22"/>
  <c r="Z427" i="22" s="1"/>
  <c r="Z425" i="22"/>
  <c r="Q406" i="22"/>
  <c r="Q405" i="22"/>
  <c r="T406" i="22"/>
  <c r="T405" i="22"/>
  <c r="D406" i="22"/>
  <c r="D405" i="22"/>
  <c r="D408" i="22" s="1"/>
  <c r="O405" i="22"/>
  <c r="O408" i="22" s="1"/>
  <c r="O406" i="22"/>
  <c r="P425" i="22"/>
  <c r="H425" i="22"/>
  <c r="V406" i="22"/>
  <c r="P311" i="22"/>
  <c r="Q311" i="22"/>
  <c r="J311" i="22"/>
  <c r="Z311" i="22"/>
  <c r="O311" i="22"/>
  <c r="AF187" i="22"/>
  <c r="T208" i="22"/>
  <c r="L208" i="22"/>
  <c r="AI187" i="22"/>
  <c r="AP187" i="22"/>
  <c r="AJ187" i="22"/>
  <c r="W209" i="22"/>
  <c r="N209" i="22"/>
  <c r="J209" i="22"/>
  <c r="AG187" i="22"/>
  <c r="K207" i="22"/>
  <c r="G207" i="22"/>
  <c r="Q207" i="22"/>
  <c r="Q206" i="22"/>
  <c r="X206" i="22"/>
  <c r="T206" i="22"/>
  <c r="P206" i="22"/>
  <c r="K206" i="22"/>
  <c r="R202" i="22"/>
  <c r="M202" i="22"/>
  <c r="N202" i="22"/>
  <c r="P202" i="22"/>
  <c r="K202" i="22"/>
  <c r="P203" i="22"/>
  <c r="C203" i="22"/>
  <c r="X203" i="22"/>
  <c r="Q203" i="22"/>
  <c r="P204" i="22"/>
  <c r="L204" i="22"/>
  <c r="H204" i="22"/>
  <c r="D204" i="22"/>
  <c r="O204" i="22"/>
  <c r="X205" i="22"/>
  <c r="D205" i="22"/>
  <c r="F205" i="22"/>
  <c r="W205" i="22"/>
  <c r="F201" i="22"/>
  <c r="G201" i="22"/>
  <c r="Q201" i="22"/>
  <c r="X194" i="22"/>
  <c r="Y194" i="22"/>
  <c r="F194" i="22"/>
  <c r="C194" i="22"/>
  <c r="S194" i="22"/>
  <c r="Q187" i="22"/>
  <c r="Q192" i="22"/>
  <c r="R192" i="22"/>
  <c r="R187" i="22"/>
  <c r="T187" i="22"/>
  <c r="T192" i="22"/>
  <c r="V192" i="22"/>
  <c r="V187" i="22"/>
  <c r="U187" i="22"/>
  <c r="U192" i="22"/>
  <c r="O192" i="22"/>
  <c r="O187" i="22"/>
  <c r="Q200" i="22"/>
  <c r="D200" i="22"/>
  <c r="Y200" i="22"/>
  <c r="O200" i="22"/>
  <c r="K111" i="22"/>
  <c r="W193" i="22"/>
  <c r="F193" i="22"/>
  <c r="G193" i="22"/>
  <c r="H193" i="22"/>
  <c r="E193" i="22"/>
  <c r="U193" i="22"/>
  <c r="P111" i="22"/>
  <c r="L57" i="22"/>
  <c r="BW187" i="22"/>
  <c r="BR187" i="22"/>
  <c r="BQ187" i="22"/>
  <c r="BP187" i="22"/>
  <c r="H111" i="22"/>
  <c r="O57" i="22"/>
  <c r="J199" i="22"/>
  <c r="X199" i="22"/>
  <c r="F199" i="22"/>
  <c r="W199" i="22"/>
  <c r="Q199" i="22"/>
  <c r="P198" i="22"/>
  <c r="U198" i="22"/>
  <c r="X198" i="22"/>
  <c r="T198" i="22"/>
  <c r="K198" i="22"/>
  <c r="N197" i="22"/>
  <c r="J197" i="22"/>
  <c r="K197" i="22"/>
  <c r="I197" i="22"/>
  <c r="Y197" i="22"/>
  <c r="U196" i="22"/>
  <c r="L196" i="22"/>
  <c r="H196" i="22"/>
  <c r="C196" i="22"/>
  <c r="S196" i="22"/>
  <c r="G195" i="22"/>
  <c r="C195" i="22"/>
  <c r="X195" i="22"/>
  <c r="T195" i="22"/>
  <c r="Q195" i="22"/>
  <c r="N111" i="22"/>
  <c r="R111" i="22"/>
  <c r="M111" i="22"/>
  <c r="T408" i="22" l="1"/>
  <c r="W60" i="22"/>
  <c r="W58" i="22"/>
  <c r="L60" i="22"/>
  <c r="L58" i="22"/>
  <c r="P58" i="22"/>
  <c r="P60" i="22"/>
  <c r="U58" i="22"/>
  <c r="U60" i="22"/>
  <c r="G58" i="22"/>
  <c r="G60" i="22"/>
  <c r="D60" i="22"/>
  <c r="D58" i="22"/>
  <c r="D62" i="22" s="1"/>
  <c r="R60" i="22"/>
  <c r="R58" i="22"/>
  <c r="F60" i="22"/>
  <c r="F58" i="22"/>
  <c r="J60" i="22"/>
  <c r="J58" i="22"/>
  <c r="Q60" i="22"/>
  <c r="Q58" i="22"/>
  <c r="Q62" i="22" s="1"/>
  <c r="K58" i="22"/>
  <c r="K60" i="22"/>
  <c r="H58" i="22"/>
  <c r="H60" i="22"/>
  <c r="N60" i="22"/>
  <c r="N58" i="22"/>
  <c r="X58" i="22"/>
  <c r="X60" i="22"/>
  <c r="M58" i="22"/>
  <c r="M62" i="22" s="1"/>
  <c r="M60" i="22"/>
  <c r="V60" i="22"/>
  <c r="V58" i="22"/>
  <c r="V62" i="22" s="1"/>
  <c r="S58" i="22"/>
  <c r="S60" i="22"/>
  <c r="T60" i="22"/>
  <c r="T58" i="22"/>
  <c r="O58" i="22"/>
  <c r="O60" i="22"/>
  <c r="E58" i="22"/>
  <c r="E62" i="22" s="1"/>
  <c r="E60" i="22"/>
  <c r="Y60" i="22"/>
  <c r="Y58" i="22"/>
  <c r="Y62" i="22" s="1"/>
  <c r="I60" i="22"/>
  <c r="I58" i="22"/>
  <c r="I62" i="22" s="1"/>
  <c r="X427" i="22"/>
  <c r="T427" i="22"/>
  <c r="Z62" i="23"/>
  <c r="X55" i="23"/>
  <c r="Y55" i="23" s="1"/>
  <c r="BQ63" i="23"/>
  <c r="BQ62" i="23"/>
  <c r="C99" i="23"/>
  <c r="C501" i="22" s="1"/>
  <c r="X63" i="23"/>
  <c r="Z64" i="23" s="1"/>
  <c r="X51" i="23"/>
  <c r="Y51" i="23" s="1"/>
  <c r="J23" i="23"/>
  <c r="C503" i="22"/>
  <c r="Z61" i="23"/>
  <c r="Y60" i="23"/>
  <c r="Y58" i="23"/>
  <c r="AP57" i="23"/>
  <c r="X57" i="23"/>
  <c r="AH53" i="23"/>
  <c r="X53" i="23"/>
  <c r="Y53" i="23" s="1"/>
  <c r="AH59" i="23"/>
  <c r="X59" i="23"/>
  <c r="P48" i="23"/>
  <c r="Z112" i="22"/>
  <c r="O427" i="22"/>
  <c r="G427" i="22"/>
  <c r="T312" i="22"/>
  <c r="Q408" i="22"/>
  <c r="H408" i="22"/>
  <c r="T211" i="22"/>
  <c r="Q211" i="22"/>
  <c r="Q212" i="22" s="1"/>
  <c r="M211" i="22"/>
  <c r="M212" i="22" s="1"/>
  <c r="I211" i="22"/>
  <c r="I212" i="22" s="1"/>
  <c r="C93" i="23"/>
  <c r="C494" i="22" s="1"/>
  <c r="C42" i="23"/>
  <c r="C66" i="23"/>
  <c r="P46" i="23"/>
  <c r="P64" i="23"/>
  <c r="BQ56" i="23"/>
  <c r="P362" i="22"/>
  <c r="W362" i="22"/>
  <c r="V362" i="22"/>
  <c r="Z362" i="22"/>
  <c r="E362" i="22"/>
  <c r="S362" i="22"/>
  <c r="X362" i="22"/>
  <c r="H362" i="22"/>
  <c r="M362" i="22"/>
  <c r="K362" i="22"/>
  <c r="O362" i="22"/>
  <c r="C362" i="22"/>
  <c r="I362" i="22"/>
  <c r="T362" i="22"/>
  <c r="D362" i="22"/>
  <c r="G362" i="22"/>
  <c r="F362" i="22"/>
  <c r="J362" i="22"/>
  <c r="C333" i="22"/>
  <c r="Q362" i="22"/>
  <c r="U362" i="22"/>
  <c r="L362" i="22"/>
  <c r="Y362" i="22"/>
  <c r="N362" i="22"/>
  <c r="R362" i="22"/>
  <c r="Z363" i="22"/>
  <c r="J363" i="22"/>
  <c r="M363" i="22"/>
  <c r="Q363" i="22"/>
  <c r="P363" i="22"/>
  <c r="C334" i="22"/>
  <c r="R363" i="22"/>
  <c r="X363" i="22"/>
  <c r="C363" i="22"/>
  <c r="G363" i="22"/>
  <c r="E363" i="22"/>
  <c r="D363" i="22"/>
  <c r="O363" i="22"/>
  <c r="N363" i="22"/>
  <c r="W363" i="22"/>
  <c r="I363" i="22"/>
  <c r="F363" i="22"/>
  <c r="L363" i="22"/>
  <c r="Y363" i="22"/>
  <c r="T363" i="22"/>
  <c r="S363" i="22"/>
  <c r="U363" i="22"/>
  <c r="V363" i="22"/>
  <c r="H363" i="22"/>
  <c r="K363" i="22"/>
  <c r="T356" i="22"/>
  <c r="D356" i="22"/>
  <c r="J356" i="22"/>
  <c r="N356" i="22"/>
  <c r="R356" i="22"/>
  <c r="C327" i="22"/>
  <c r="P356" i="22"/>
  <c r="Z356" i="22"/>
  <c r="E356" i="22"/>
  <c r="I356" i="22"/>
  <c r="M356" i="22"/>
  <c r="V356" i="22"/>
  <c r="L356" i="22"/>
  <c r="U356" i="22"/>
  <c r="Y356" i="22"/>
  <c r="C356" i="22"/>
  <c r="G356" i="22"/>
  <c r="Q356" i="22"/>
  <c r="X356" i="22"/>
  <c r="H356" i="22"/>
  <c r="O356" i="22"/>
  <c r="S356" i="22"/>
  <c r="W356" i="22"/>
  <c r="F356" i="22"/>
  <c r="K356" i="22"/>
  <c r="X357" i="22"/>
  <c r="H357" i="22"/>
  <c r="M357" i="22"/>
  <c r="K357" i="22"/>
  <c r="O357" i="22"/>
  <c r="C357" i="22"/>
  <c r="I357" i="22"/>
  <c r="T357" i="22"/>
  <c r="D357" i="22"/>
  <c r="G357" i="22"/>
  <c r="F357" i="22"/>
  <c r="J357" i="22"/>
  <c r="C328" i="22"/>
  <c r="P357" i="22"/>
  <c r="W357" i="22"/>
  <c r="V357" i="22"/>
  <c r="Z357" i="22"/>
  <c r="E357" i="22"/>
  <c r="S357" i="22"/>
  <c r="L357" i="22"/>
  <c r="R357" i="22"/>
  <c r="Q357" i="22"/>
  <c r="U357" i="22"/>
  <c r="Y357" i="22"/>
  <c r="N357" i="22"/>
  <c r="M364" i="22"/>
  <c r="E364" i="22"/>
  <c r="F364" i="22"/>
  <c r="K364" i="22"/>
  <c r="R364" i="22"/>
  <c r="U364" i="22"/>
  <c r="Z364" i="22"/>
  <c r="C335" i="22"/>
  <c r="X364" i="22"/>
  <c r="H364" i="22"/>
  <c r="N364" i="22"/>
  <c r="G364" i="22"/>
  <c r="J364" i="22"/>
  <c r="T364" i="22"/>
  <c r="D364" i="22"/>
  <c r="I364" i="22"/>
  <c r="O364" i="22"/>
  <c r="Q364" i="22"/>
  <c r="P364" i="22"/>
  <c r="Y364" i="22"/>
  <c r="C364" i="22"/>
  <c r="V364" i="22"/>
  <c r="W364" i="22"/>
  <c r="L364" i="22"/>
  <c r="S364" i="22"/>
  <c r="T358" i="22"/>
  <c r="D358" i="22"/>
  <c r="J358" i="22"/>
  <c r="N358" i="22"/>
  <c r="R358" i="22"/>
  <c r="C329" i="22"/>
  <c r="P358" i="22"/>
  <c r="Z358" i="22"/>
  <c r="E358" i="22"/>
  <c r="I358" i="22"/>
  <c r="M358" i="22"/>
  <c r="Q358" i="22"/>
  <c r="L358" i="22"/>
  <c r="U358" i="22"/>
  <c r="Y358" i="22"/>
  <c r="C358" i="22"/>
  <c r="G358" i="22"/>
  <c r="K358" i="22"/>
  <c r="X358" i="22"/>
  <c r="H358" i="22"/>
  <c r="O358" i="22"/>
  <c r="S358" i="22"/>
  <c r="W358" i="22"/>
  <c r="V358" i="22"/>
  <c r="F358" i="22"/>
  <c r="Z359" i="22"/>
  <c r="J359" i="22"/>
  <c r="K359" i="22"/>
  <c r="O359" i="22"/>
  <c r="S359" i="22"/>
  <c r="G359" i="22"/>
  <c r="V359" i="22"/>
  <c r="F359" i="22"/>
  <c r="E359" i="22"/>
  <c r="I359" i="22"/>
  <c r="M359" i="22"/>
  <c r="C330" i="22"/>
  <c r="R359" i="22"/>
  <c r="U359" i="22"/>
  <c r="Y359" i="22"/>
  <c r="D359" i="22"/>
  <c r="H359" i="22"/>
  <c r="W359" i="22"/>
  <c r="L359" i="22"/>
  <c r="N359" i="22"/>
  <c r="P359" i="22"/>
  <c r="T359" i="22"/>
  <c r="X359" i="22"/>
  <c r="C359" i="22"/>
  <c r="Q359" i="22"/>
  <c r="Q365" i="22"/>
  <c r="S365" i="22"/>
  <c r="X365" i="22"/>
  <c r="C336" i="22"/>
  <c r="C365" i="22"/>
  <c r="E365" i="22"/>
  <c r="K365" i="22"/>
  <c r="L365" i="22"/>
  <c r="Z365" i="22"/>
  <c r="J365" i="22"/>
  <c r="O365" i="22"/>
  <c r="M365" i="22"/>
  <c r="P365" i="22"/>
  <c r="V365" i="22"/>
  <c r="F365" i="22"/>
  <c r="I365" i="22"/>
  <c r="U365" i="22"/>
  <c r="W365" i="22"/>
  <c r="R365" i="22"/>
  <c r="Y365" i="22"/>
  <c r="D365" i="22"/>
  <c r="N365" i="22"/>
  <c r="T365" i="22"/>
  <c r="G365" i="22"/>
  <c r="H365" i="22"/>
  <c r="P360" i="22"/>
  <c r="V360" i="22"/>
  <c r="Z360" i="22"/>
  <c r="E360" i="22"/>
  <c r="I360" i="22"/>
  <c r="G360" i="22"/>
  <c r="X360" i="22"/>
  <c r="H360" i="22"/>
  <c r="K360" i="22"/>
  <c r="O360" i="22"/>
  <c r="S360" i="22"/>
  <c r="M360" i="22"/>
  <c r="R360" i="22"/>
  <c r="T360" i="22"/>
  <c r="D360" i="22"/>
  <c r="F360" i="22"/>
  <c r="J360" i="22"/>
  <c r="N360" i="22"/>
  <c r="C331" i="22"/>
  <c r="U360" i="22"/>
  <c r="Y360" i="22"/>
  <c r="L360" i="22"/>
  <c r="C360" i="22"/>
  <c r="W360" i="22"/>
  <c r="Q360" i="22"/>
  <c r="Z361" i="22"/>
  <c r="J361" i="22"/>
  <c r="L361" i="22"/>
  <c r="K361" i="22"/>
  <c r="O361" i="22"/>
  <c r="C332" i="22"/>
  <c r="C361" i="22"/>
  <c r="R361" i="22"/>
  <c r="W361" i="22"/>
  <c r="U361" i="22"/>
  <c r="Y361" i="22"/>
  <c r="D361" i="22"/>
  <c r="H361" i="22"/>
  <c r="N361" i="22"/>
  <c r="Q361" i="22"/>
  <c r="P361" i="22"/>
  <c r="T361" i="22"/>
  <c r="S361" i="22"/>
  <c r="X361" i="22"/>
  <c r="F361" i="22"/>
  <c r="M361" i="22"/>
  <c r="G361" i="22"/>
  <c r="E361" i="22"/>
  <c r="V361" i="22"/>
  <c r="I361" i="22"/>
  <c r="BI47" i="23"/>
  <c r="BI48" i="23"/>
  <c r="AH54" i="23"/>
  <c r="C13" i="23"/>
  <c r="C27" i="23"/>
  <c r="C39" i="23"/>
  <c r="C53" i="23" s="1"/>
  <c r="C506" i="22" s="1"/>
  <c r="AH50" i="23"/>
  <c r="AH49" i="23"/>
  <c r="P211" i="22"/>
  <c r="M314" i="22"/>
  <c r="M312" i="22"/>
  <c r="E112" i="22"/>
  <c r="G211" i="22"/>
  <c r="G314" i="22"/>
  <c r="H315" i="22" s="1"/>
  <c r="G312" i="22"/>
  <c r="BA64" i="23"/>
  <c r="J20" i="23"/>
  <c r="Q112" i="22"/>
  <c r="C211" i="22"/>
  <c r="AH55" i="23"/>
  <c r="AH56" i="23"/>
  <c r="M112" i="22"/>
  <c r="N112" i="22"/>
  <c r="P112" i="22"/>
  <c r="Q314" i="22"/>
  <c r="Q312" i="22"/>
  <c r="E528" i="22"/>
  <c r="E526" i="22"/>
  <c r="E524" i="22"/>
  <c r="E521" i="22"/>
  <c r="E520" i="22"/>
  <c r="E525" i="22"/>
  <c r="E523" i="22"/>
  <c r="E518" i="22"/>
  <c r="E519" i="22"/>
  <c r="E522" i="22"/>
  <c r="E527" i="22"/>
  <c r="E314" i="22"/>
  <c r="E312" i="22"/>
  <c r="Y112" i="22"/>
  <c r="T112" i="22"/>
  <c r="K314" i="22"/>
  <c r="K312" i="22"/>
  <c r="L312" i="22"/>
  <c r="L314" i="22"/>
  <c r="E408" i="22"/>
  <c r="N314" i="22"/>
  <c r="N312" i="22"/>
  <c r="BQ57" i="23"/>
  <c r="BQ58" i="23"/>
  <c r="G112" i="22"/>
  <c r="V112" i="22"/>
  <c r="R314" i="22"/>
  <c r="R312" i="22"/>
  <c r="Y408" i="22"/>
  <c r="AH45" i="23"/>
  <c r="AH46" i="23"/>
  <c r="C72" i="23"/>
  <c r="J21" i="23"/>
  <c r="J26" i="23"/>
  <c r="BI64" i="23"/>
  <c r="G337" i="22"/>
  <c r="AP60" i="23"/>
  <c r="AP61" i="23"/>
  <c r="AH60" i="23"/>
  <c r="AH61" i="23"/>
  <c r="W112" i="22"/>
  <c r="D112" i="22"/>
  <c r="E211" i="22"/>
  <c r="X211" i="22"/>
  <c r="BI59" i="23"/>
  <c r="BI60" i="23"/>
  <c r="AY60" i="23"/>
  <c r="AY61" i="23"/>
  <c r="R112" i="22"/>
  <c r="H112" i="22"/>
  <c r="O314" i="22"/>
  <c r="O312" i="22"/>
  <c r="P312" i="22"/>
  <c r="P314" i="22"/>
  <c r="D407" i="22"/>
  <c r="AW63" i="23"/>
  <c r="AW64" i="23"/>
  <c r="AP52" i="23"/>
  <c r="AP53" i="23"/>
  <c r="C107" i="23"/>
  <c r="I112" i="22"/>
  <c r="O112" i="22"/>
  <c r="X112" i="22"/>
  <c r="S112" i="22"/>
  <c r="V314" i="22"/>
  <c r="V312" i="22"/>
  <c r="D312" i="22"/>
  <c r="D314" i="22"/>
  <c r="D315" i="22" s="1"/>
  <c r="H427" i="22"/>
  <c r="W211" i="22"/>
  <c r="J211" i="22"/>
  <c r="F211" i="22"/>
  <c r="Y314" i="22"/>
  <c r="Y312" i="22"/>
  <c r="D426" i="22"/>
  <c r="R408" i="22"/>
  <c r="K427" i="22"/>
  <c r="AP58" i="23"/>
  <c r="AP59" i="23"/>
  <c r="S211" i="22"/>
  <c r="L427" i="22"/>
  <c r="U211" i="22"/>
  <c r="J314" i="22"/>
  <c r="J312" i="22"/>
  <c r="U314" i="22"/>
  <c r="U315" i="22" s="1"/>
  <c r="U312" i="22"/>
  <c r="X408" i="22"/>
  <c r="BQ64" i="23"/>
  <c r="J22" i="23"/>
  <c r="J27" i="23"/>
  <c r="C86" i="23"/>
  <c r="M337" i="22"/>
  <c r="L337" i="22" s="1"/>
  <c r="X312" i="22"/>
  <c r="X314" i="22"/>
  <c r="K112" i="22"/>
  <c r="O211" i="22"/>
  <c r="V211" i="22"/>
  <c r="R211" i="22"/>
  <c r="Z314" i="22"/>
  <c r="Z312" i="22"/>
  <c r="P58" i="23"/>
  <c r="P59" i="23"/>
  <c r="S314" i="22"/>
  <c r="S312" i="22"/>
  <c r="P408" i="22"/>
  <c r="L112" i="22"/>
  <c r="K211" i="22"/>
  <c r="N211" i="22"/>
  <c r="L211" i="22"/>
  <c r="F314" i="22"/>
  <c r="F312" i="22"/>
  <c r="P427" i="22"/>
  <c r="U408" i="22"/>
  <c r="H312" i="22"/>
  <c r="U112" i="22"/>
  <c r="C112" i="22"/>
  <c r="H211" i="22"/>
  <c r="D211" i="22"/>
  <c r="W314" i="22"/>
  <c r="W312" i="22"/>
  <c r="I314" i="22"/>
  <c r="I315" i="22" s="1"/>
  <c r="I312" i="22"/>
  <c r="I408" i="22"/>
  <c r="C80" i="23"/>
  <c r="P47" i="23"/>
  <c r="AP46" i="23"/>
  <c r="AP47" i="23"/>
  <c r="AW58" i="23"/>
  <c r="AW59" i="23"/>
  <c r="BI52" i="23"/>
  <c r="BI53" i="23"/>
  <c r="M408" i="22"/>
  <c r="F112" i="22"/>
  <c r="J112" i="22"/>
  <c r="Y211" i="22"/>
  <c r="P50" i="23"/>
  <c r="P51" i="23"/>
  <c r="G62" i="22" l="1"/>
  <c r="K62" i="22"/>
  <c r="W62" i="22"/>
  <c r="O62" i="22"/>
  <c r="S62" i="22"/>
  <c r="T62" i="22"/>
  <c r="N62" i="22"/>
  <c r="J62" i="22"/>
  <c r="R62" i="22"/>
  <c r="X62" i="22"/>
  <c r="F62" i="22"/>
  <c r="P62" i="22"/>
  <c r="H62" i="22"/>
  <c r="D61" i="22"/>
  <c r="U62" i="22"/>
  <c r="L62" i="22"/>
  <c r="Y63" i="23"/>
  <c r="Z56" i="23"/>
  <c r="Z63" i="23"/>
  <c r="Z55" i="23"/>
  <c r="KK494" i="22"/>
  <c r="KC494" i="22"/>
  <c r="KH494" i="22"/>
  <c r="JM494" i="22"/>
  <c r="JG494" i="22"/>
  <c r="JU494" i="22"/>
  <c r="JJ494" i="22"/>
  <c r="KJ494" i="22"/>
  <c r="JP494" i="22"/>
  <c r="JK494" i="22"/>
  <c r="JE494" i="22"/>
  <c r="KU494" i="22"/>
  <c r="JY494" i="22"/>
  <c r="JS494" i="22"/>
  <c r="JZ494" i="22"/>
  <c r="KO494" i="22"/>
  <c r="JN494" i="22"/>
  <c r="KV494" i="22"/>
  <c r="KG494" i="22"/>
  <c r="JQ494" i="22"/>
  <c r="KB494" i="22"/>
  <c r="JR494" i="22"/>
  <c r="KL494" i="22"/>
  <c r="KI494" i="22"/>
  <c r="JC494" i="22"/>
  <c r="JW494" i="22"/>
  <c r="JO494" i="22"/>
  <c r="KD494" i="22"/>
  <c r="JI494" i="22"/>
  <c r="KQ494" i="22"/>
  <c r="JB494" i="22"/>
  <c r="JX494" i="22"/>
  <c r="JV494" i="22"/>
  <c r="KP494" i="22"/>
  <c r="JF494" i="22"/>
  <c r="JL494" i="22"/>
  <c r="KT494" i="22"/>
  <c r="KS494" i="22"/>
  <c r="KM494" i="22"/>
  <c r="KA494" i="22"/>
  <c r="KE494" i="22"/>
  <c r="JA494" i="22"/>
  <c r="KR494" i="22"/>
  <c r="JT494" i="22"/>
  <c r="IZ494" i="22"/>
  <c r="JD494" i="22"/>
  <c r="KN494" i="22"/>
  <c r="JH494" i="22"/>
  <c r="KF494" i="22"/>
  <c r="Z57" i="23"/>
  <c r="Y57" i="23"/>
  <c r="Z58" i="23"/>
  <c r="Z60" i="23"/>
  <c r="Y59" i="23"/>
  <c r="Z59" i="23"/>
  <c r="Z54" i="23"/>
  <c r="W315" i="22"/>
  <c r="F315" i="22"/>
  <c r="N315" i="22"/>
  <c r="R315" i="22"/>
  <c r="T212" i="22"/>
  <c r="Z315" i="22"/>
  <c r="P315" i="22"/>
  <c r="L315" i="22"/>
  <c r="S315" i="22"/>
  <c r="X315" i="22"/>
  <c r="J315" i="22"/>
  <c r="D409" i="22"/>
  <c r="C34" i="23" s="1"/>
  <c r="C48" i="23" s="1"/>
  <c r="C43" i="23"/>
  <c r="C108" i="23"/>
  <c r="O366" i="22"/>
  <c r="Q366" i="22"/>
  <c r="G366" i="22"/>
  <c r="L366" i="22"/>
  <c r="V366" i="22"/>
  <c r="Z366" i="22"/>
  <c r="J366" i="22"/>
  <c r="F366" i="22"/>
  <c r="H366" i="22"/>
  <c r="C366" i="22"/>
  <c r="C367" i="22" s="1"/>
  <c r="M366" i="22"/>
  <c r="P366" i="22"/>
  <c r="D366" i="22"/>
  <c r="K366" i="22"/>
  <c r="W366" i="22"/>
  <c r="X366" i="22"/>
  <c r="Y366" i="22"/>
  <c r="I366" i="22"/>
  <c r="R366" i="22"/>
  <c r="T366" i="22"/>
  <c r="S366" i="22"/>
  <c r="U366" i="22"/>
  <c r="E366" i="22"/>
  <c r="N366" i="22"/>
  <c r="C67" i="23"/>
  <c r="C55" i="23"/>
  <c r="C508" i="22" s="1"/>
  <c r="D212" i="22"/>
  <c r="N212" i="22"/>
  <c r="F212" i="22"/>
  <c r="D313" i="22"/>
  <c r="BA60" i="23"/>
  <c r="BA61" i="23"/>
  <c r="X384" i="22"/>
  <c r="X385" i="22" s="1"/>
  <c r="T384" i="22"/>
  <c r="T385" i="22" s="1"/>
  <c r="P384" i="22"/>
  <c r="P385" i="22" s="1"/>
  <c r="L384" i="22"/>
  <c r="L385" i="22" s="1"/>
  <c r="H384" i="22"/>
  <c r="H385" i="22" s="1"/>
  <c r="D384" i="22"/>
  <c r="D385" i="22" s="1"/>
  <c r="V384" i="22"/>
  <c r="V385" i="22" s="1"/>
  <c r="Q384" i="22"/>
  <c r="Q385" i="22" s="1"/>
  <c r="K384" i="22"/>
  <c r="K385" i="22" s="1"/>
  <c r="F384" i="22"/>
  <c r="F385" i="22" s="1"/>
  <c r="Z384" i="22"/>
  <c r="Z385" i="22" s="1"/>
  <c r="S384" i="22"/>
  <c r="S385" i="22" s="1"/>
  <c r="M384" i="22"/>
  <c r="M385" i="22" s="1"/>
  <c r="E384" i="22"/>
  <c r="E385" i="22" s="1"/>
  <c r="Y384" i="22"/>
  <c r="Y385" i="22" s="1"/>
  <c r="R384" i="22"/>
  <c r="R385" i="22" s="1"/>
  <c r="J384" i="22"/>
  <c r="J385" i="22" s="1"/>
  <c r="C384" i="22"/>
  <c r="C385" i="22" s="1"/>
  <c r="C386" i="22" s="1"/>
  <c r="W384" i="22"/>
  <c r="W385" i="22" s="1"/>
  <c r="O384" i="22"/>
  <c r="O385" i="22" s="1"/>
  <c r="I384" i="22"/>
  <c r="I385" i="22" s="1"/>
  <c r="F337" i="22"/>
  <c r="U384" i="22"/>
  <c r="U385" i="22" s="1"/>
  <c r="N384" i="22"/>
  <c r="N385" i="22" s="1"/>
  <c r="G384" i="22"/>
  <c r="G385" i="22" s="1"/>
  <c r="Y113" i="22"/>
  <c r="Y547" i="22"/>
  <c r="U547" i="22"/>
  <c r="Q547" i="22"/>
  <c r="M547" i="22"/>
  <c r="I547" i="22"/>
  <c r="E547" i="22"/>
  <c r="X547" i="22"/>
  <c r="T547" i="22"/>
  <c r="P547" i="22"/>
  <c r="L547" i="22"/>
  <c r="H547" i="22"/>
  <c r="D547" i="22"/>
  <c r="W547" i="22"/>
  <c r="O547" i="22"/>
  <c r="G547" i="22"/>
  <c r="V547" i="22"/>
  <c r="N547" i="22"/>
  <c r="F547" i="22"/>
  <c r="S547" i="22"/>
  <c r="K547" i="22"/>
  <c r="C547" i="22"/>
  <c r="J547" i="22"/>
  <c r="Z547" i="22"/>
  <c r="R547" i="22"/>
  <c r="Q113" i="22"/>
  <c r="Y212" i="22"/>
  <c r="C28" i="23"/>
  <c r="H212" i="22"/>
  <c r="I214" i="22" s="1"/>
  <c r="K212" i="22"/>
  <c r="O212" i="22"/>
  <c r="J212" i="22"/>
  <c r="O315" i="22"/>
  <c r="R113" i="22"/>
  <c r="C81" i="23"/>
  <c r="D113" i="22"/>
  <c r="Y556" i="22"/>
  <c r="U556" i="22"/>
  <c r="Q556" i="22"/>
  <c r="M556" i="22"/>
  <c r="I556" i="22"/>
  <c r="E556" i="22"/>
  <c r="X556" i="22"/>
  <c r="T556" i="22"/>
  <c r="P556" i="22"/>
  <c r="L556" i="22"/>
  <c r="H556" i="22"/>
  <c r="D556" i="22"/>
  <c r="W556" i="22"/>
  <c r="O556" i="22"/>
  <c r="G556" i="22"/>
  <c r="V556" i="22"/>
  <c r="N556" i="22"/>
  <c r="F556" i="22"/>
  <c r="S556" i="22"/>
  <c r="K556" i="22"/>
  <c r="C556" i="22"/>
  <c r="R556" i="22"/>
  <c r="J556" i="22"/>
  <c r="Z556" i="22"/>
  <c r="Y552" i="22"/>
  <c r="U552" i="22"/>
  <c r="Q552" i="22"/>
  <c r="M552" i="22"/>
  <c r="I552" i="22"/>
  <c r="E552" i="22"/>
  <c r="X552" i="22"/>
  <c r="T552" i="22"/>
  <c r="P552" i="22"/>
  <c r="L552" i="22"/>
  <c r="H552" i="22"/>
  <c r="D552" i="22"/>
  <c r="W552" i="22"/>
  <c r="O552" i="22"/>
  <c r="G552" i="22"/>
  <c r="V552" i="22"/>
  <c r="N552" i="22"/>
  <c r="F552" i="22"/>
  <c r="S552" i="22"/>
  <c r="K552" i="22"/>
  <c r="C552" i="22"/>
  <c r="R552" i="22"/>
  <c r="J552" i="22"/>
  <c r="Z552" i="22"/>
  <c r="Y553" i="22"/>
  <c r="U553" i="22"/>
  <c r="Q553" i="22"/>
  <c r="M553" i="22"/>
  <c r="I553" i="22"/>
  <c r="E553" i="22"/>
  <c r="X553" i="22"/>
  <c r="T553" i="22"/>
  <c r="P553" i="22"/>
  <c r="L553" i="22"/>
  <c r="H553" i="22"/>
  <c r="D553" i="22"/>
  <c r="W553" i="22"/>
  <c r="O553" i="22"/>
  <c r="G553" i="22"/>
  <c r="V553" i="22"/>
  <c r="N553" i="22"/>
  <c r="F553" i="22"/>
  <c r="S553" i="22"/>
  <c r="K553" i="22"/>
  <c r="C553" i="22"/>
  <c r="Z553" i="22"/>
  <c r="R553" i="22"/>
  <c r="J553" i="22"/>
  <c r="J25" i="23"/>
  <c r="E113" i="22"/>
  <c r="S212" i="22"/>
  <c r="V113" i="22"/>
  <c r="J113" i="22"/>
  <c r="F113" i="22"/>
  <c r="L113" i="22"/>
  <c r="Z113" i="22"/>
  <c r="W212" i="22"/>
  <c r="D428" i="22"/>
  <c r="C87" i="23" s="1"/>
  <c r="V315" i="22"/>
  <c r="S113" i="22"/>
  <c r="X113" i="22"/>
  <c r="H113" i="22"/>
  <c r="X212" i="22"/>
  <c r="W113" i="22"/>
  <c r="C14" i="23"/>
  <c r="T113" i="22"/>
  <c r="E315" i="22"/>
  <c r="Y551" i="22"/>
  <c r="U551" i="22"/>
  <c r="Q551" i="22"/>
  <c r="M551" i="22"/>
  <c r="I551" i="22"/>
  <c r="E551" i="22"/>
  <c r="X551" i="22"/>
  <c r="T551" i="22"/>
  <c r="P551" i="22"/>
  <c r="L551" i="22"/>
  <c r="H551" i="22"/>
  <c r="D551" i="22"/>
  <c r="W551" i="22"/>
  <c r="O551" i="22"/>
  <c r="G551" i="22"/>
  <c r="V551" i="22"/>
  <c r="N551" i="22"/>
  <c r="F551" i="22"/>
  <c r="S551" i="22"/>
  <c r="K551" i="22"/>
  <c r="C551" i="22"/>
  <c r="J551" i="22"/>
  <c r="Z551" i="22"/>
  <c r="R551" i="22"/>
  <c r="Y554" i="22"/>
  <c r="U554" i="22"/>
  <c r="Q554" i="22"/>
  <c r="M554" i="22"/>
  <c r="I554" i="22"/>
  <c r="E554" i="22"/>
  <c r="X554" i="22"/>
  <c r="T554" i="22"/>
  <c r="P554" i="22"/>
  <c r="L554" i="22"/>
  <c r="H554" i="22"/>
  <c r="D554" i="22"/>
  <c r="W554" i="22"/>
  <c r="O554" i="22"/>
  <c r="G554" i="22"/>
  <c r="V554" i="22"/>
  <c r="N554" i="22"/>
  <c r="F554" i="22"/>
  <c r="S554" i="22"/>
  <c r="K554" i="22"/>
  <c r="C554" i="22"/>
  <c r="Z554" i="22"/>
  <c r="R554" i="22"/>
  <c r="J554" i="22"/>
  <c r="Y555" i="22"/>
  <c r="U555" i="22"/>
  <c r="Q555" i="22"/>
  <c r="M555" i="22"/>
  <c r="I555" i="22"/>
  <c r="E555" i="22"/>
  <c r="X555" i="22"/>
  <c r="T555" i="22"/>
  <c r="P555" i="22"/>
  <c r="L555" i="22"/>
  <c r="H555" i="22"/>
  <c r="D555" i="22"/>
  <c r="W555" i="22"/>
  <c r="O555" i="22"/>
  <c r="G555" i="22"/>
  <c r="V555" i="22"/>
  <c r="N555" i="22"/>
  <c r="F555" i="22"/>
  <c r="S555" i="22"/>
  <c r="K555" i="22"/>
  <c r="C555" i="22"/>
  <c r="J555" i="22"/>
  <c r="Z555" i="22"/>
  <c r="R555" i="22"/>
  <c r="Q315" i="22"/>
  <c r="C212" i="22"/>
  <c r="V212" i="22"/>
  <c r="Y550" i="22"/>
  <c r="U550" i="22"/>
  <c r="Q550" i="22"/>
  <c r="M550" i="22"/>
  <c r="I550" i="22"/>
  <c r="E550" i="22"/>
  <c r="X550" i="22"/>
  <c r="T550" i="22"/>
  <c r="P550" i="22"/>
  <c r="L550" i="22"/>
  <c r="H550" i="22"/>
  <c r="D550" i="22"/>
  <c r="W550" i="22"/>
  <c r="O550" i="22"/>
  <c r="G550" i="22"/>
  <c r="V550" i="22"/>
  <c r="N550" i="22"/>
  <c r="F550" i="22"/>
  <c r="S550" i="22"/>
  <c r="K550" i="22"/>
  <c r="C550" i="22"/>
  <c r="Z550" i="22"/>
  <c r="R550" i="22"/>
  <c r="J550" i="22"/>
  <c r="M113" i="22"/>
  <c r="G315" i="22"/>
  <c r="P212" i="22"/>
  <c r="Q214" i="22" s="1"/>
  <c r="U113" i="22"/>
  <c r="L212" i="22"/>
  <c r="M214" i="22" s="1"/>
  <c r="R212" i="22"/>
  <c r="K113" i="22"/>
  <c r="U212" i="22"/>
  <c r="BA59" i="23"/>
  <c r="Y315" i="22"/>
  <c r="O113" i="22"/>
  <c r="I113" i="22"/>
  <c r="T315" i="22"/>
  <c r="E212" i="22"/>
  <c r="G113" i="22"/>
  <c r="K315" i="22"/>
  <c r="Y548" i="22"/>
  <c r="U548" i="22"/>
  <c r="Q548" i="22"/>
  <c r="M548" i="22"/>
  <c r="I548" i="22"/>
  <c r="E548" i="22"/>
  <c r="X548" i="22"/>
  <c r="T548" i="22"/>
  <c r="P548" i="22"/>
  <c r="L548" i="22"/>
  <c r="H548" i="22"/>
  <c r="D548" i="22"/>
  <c r="W548" i="22"/>
  <c r="O548" i="22"/>
  <c r="G548" i="22"/>
  <c r="V548" i="22"/>
  <c r="N548" i="22"/>
  <c r="F548" i="22"/>
  <c r="S548" i="22"/>
  <c r="K548" i="22"/>
  <c r="C548" i="22"/>
  <c r="R548" i="22"/>
  <c r="J548" i="22"/>
  <c r="Z548" i="22"/>
  <c r="Y549" i="22"/>
  <c r="U549" i="22"/>
  <c r="Q549" i="22"/>
  <c r="M549" i="22"/>
  <c r="I549" i="22"/>
  <c r="E549" i="22"/>
  <c r="X549" i="22"/>
  <c r="T549" i="22"/>
  <c r="P549" i="22"/>
  <c r="L549" i="22"/>
  <c r="H549" i="22"/>
  <c r="D549" i="22"/>
  <c r="W549" i="22"/>
  <c r="O549" i="22"/>
  <c r="G549" i="22"/>
  <c r="V549" i="22"/>
  <c r="N549" i="22"/>
  <c r="F549" i="22"/>
  <c r="S549" i="22"/>
  <c r="K549" i="22"/>
  <c r="C549" i="22"/>
  <c r="Z549" i="22"/>
  <c r="R549" i="22"/>
  <c r="J549" i="22"/>
  <c r="P113" i="22"/>
  <c r="N113" i="22"/>
  <c r="G212" i="22"/>
  <c r="M315" i="22"/>
  <c r="B3" i="4"/>
  <c r="F101" i="9"/>
  <c r="D63" i="22" l="1"/>
  <c r="C44" i="23" s="1"/>
  <c r="C29" i="23" s="1"/>
  <c r="C30" i="23" s="1"/>
  <c r="C32" i="23" s="1"/>
  <c r="C49" i="23"/>
  <c r="C50" i="23" s="1"/>
  <c r="C94" i="23"/>
  <c r="N367" i="22"/>
  <c r="N368" i="22"/>
  <c r="E368" i="22"/>
  <c r="E367" i="22"/>
  <c r="U367" i="22"/>
  <c r="U368" i="22"/>
  <c r="W368" i="22"/>
  <c r="W367" i="22"/>
  <c r="P367" i="22"/>
  <c r="P368" i="22"/>
  <c r="Q367" i="22"/>
  <c r="Q368" i="22"/>
  <c r="S368" i="22"/>
  <c r="S367" i="22"/>
  <c r="D368" i="22"/>
  <c r="D367" i="22"/>
  <c r="D370" i="22" s="1"/>
  <c r="M368" i="22"/>
  <c r="M367" i="22"/>
  <c r="H368" i="22"/>
  <c r="H367" i="22"/>
  <c r="T368" i="22"/>
  <c r="T367" i="22"/>
  <c r="T370" i="22" s="1"/>
  <c r="K367" i="22"/>
  <c r="K368" i="22"/>
  <c r="F367" i="22"/>
  <c r="F368" i="22"/>
  <c r="J367" i="22"/>
  <c r="J368" i="22"/>
  <c r="Z367" i="22"/>
  <c r="Z368" i="22"/>
  <c r="L368" i="22"/>
  <c r="L367" i="22"/>
  <c r="R367" i="22"/>
  <c r="R368" i="22"/>
  <c r="I368" i="22"/>
  <c r="I367" i="22"/>
  <c r="I370" i="22" s="1"/>
  <c r="Y368" i="22"/>
  <c r="Y367" i="22"/>
  <c r="X368" i="22"/>
  <c r="X367" i="22"/>
  <c r="V367" i="22"/>
  <c r="V370" i="22" s="1"/>
  <c r="V368" i="22"/>
  <c r="G368" i="22"/>
  <c r="G367" i="22"/>
  <c r="O368" i="22"/>
  <c r="O367" i="22"/>
  <c r="S214" i="22"/>
  <c r="R557" i="22"/>
  <c r="K557" i="22"/>
  <c r="V557" i="22"/>
  <c r="D557" i="22"/>
  <c r="T557" i="22"/>
  <c r="G387" i="22"/>
  <c r="G386" i="22"/>
  <c r="I387" i="22"/>
  <c r="I386" i="22"/>
  <c r="J387" i="22"/>
  <c r="J386" i="22"/>
  <c r="M386" i="22"/>
  <c r="M387" i="22"/>
  <c r="K387" i="22"/>
  <c r="K386" i="22"/>
  <c r="K389" i="22" s="1"/>
  <c r="H386" i="22"/>
  <c r="H387" i="22"/>
  <c r="X386" i="22"/>
  <c r="X387" i="22"/>
  <c r="N214" i="22"/>
  <c r="D214" i="22"/>
  <c r="C56" i="23"/>
  <c r="R214" i="22"/>
  <c r="P214" i="22"/>
  <c r="V214" i="22"/>
  <c r="X214" i="22"/>
  <c r="J214" i="22"/>
  <c r="K214" i="22"/>
  <c r="Z557" i="22"/>
  <c r="S557" i="22"/>
  <c r="G557" i="22"/>
  <c r="H557" i="22"/>
  <c r="X557" i="22"/>
  <c r="Q557" i="22"/>
  <c r="N387" i="22"/>
  <c r="N386" i="22"/>
  <c r="O387" i="22"/>
  <c r="O386" i="22"/>
  <c r="R386" i="22"/>
  <c r="R387" i="22"/>
  <c r="S387" i="22"/>
  <c r="S386" i="22"/>
  <c r="Q387" i="22"/>
  <c r="Q386" i="22"/>
  <c r="L386" i="22"/>
  <c r="L387" i="22"/>
  <c r="U214" i="22"/>
  <c r="W214" i="22"/>
  <c r="T214" i="22"/>
  <c r="C68" i="23"/>
  <c r="C69" i="23" s="1"/>
  <c r="C71" i="23" s="1"/>
  <c r="K21" i="23" s="1"/>
  <c r="L21" i="23" s="1"/>
  <c r="M21" i="23" s="1"/>
  <c r="N21" i="23" s="1"/>
  <c r="O21" i="23" s="1"/>
  <c r="P21" i="23" s="1"/>
  <c r="Q21" i="23" s="1"/>
  <c r="R21" i="23" s="1"/>
  <c r="S21" i="23" s="1"/>
  <c r="T21" i="23" s="1"/>
  <c r="U21" i="23" s="1"/>
  <c r="C35" i="23"/>
  <c r="C36" i="23" s="1"/>
  <c r="K25" i="23" s="1"/>
  <c r="L25" i="23" s="1"/>
  <c r="M25" i="23" s="1"/>
  <c r="N25" i="23" s="1"/>
  <c r="O25" i="23" s="1"/>
  <c r="P25" i="23" s="1"/>
  <c r="Q25" i="23" s="1"/>
  <c r="R25" i="23" s="1"/>
  <c r="S25" i="23" s="1"/>
  <c r="T25" i="23" s="1"/>
  <c r="U25" i="23" s="1"/>
  <c r="V25" i="23" s="1"/>
  <c r="W25" i="23" s="1"/>
  <c r="X25" i="23" s="1"/>
  <c r="Y25" i="23" s="1"/>
  <c r="Z25" i="23" s="1"/>
  <c r="AA25" i="23" s="1"/>
  <c r="AB25" i="23" s="1"/>
  <c r="AC25" i="23" s="1"/>
  <c r="AD25" i="23" s="1"/>
  <c r="AE25" i="23" s="1"/>
  <c r="AF25" i="23" s="1"/>
  <c r="AG25" i="23" s="1"/>
  <c r="AH25" i="23" s="1"/>
  <c r="AI25" i="23" s="1"/>
  <c r="AJ25" i="23" s="1"/>
  <c r="AK25" i="23" s="1"/>
  <c r="AL25" i="23" s="1"/>
  <c r="AM25" i="23" s="1"/>
  <c r="AN25" i="23" s="1"/>
  <c r="AO25" i="23" s="1"/>
  <c r="AP25" i="23" s="1"/>
  <c r="AQ25" i="23" s="1"/>
  <c r="AR25" i="23" s="1"/>
  <c r="AS25" i="23" s="1"/>
  <c r="AT25" i="23" s="1"/>
  <c r="AU25" i="23" s="1"/>
  <c r="AV25" i="23" s="1"/>
  <c r="AW25" i="23" s="1"/>
  <c r="AX25" i="23" s="1"/>
  <c r="AY25" i="23" s="1"/>
  <c r="AZ25" i="23" s="1"/>
  <c r="BA25" i="23" s="1"/>
  <c r="BB25" i="23" s="1"/>
  <c r="BC25" i="23" s="1"/>
  <c r="BD25" i="23" s="1"/>
  <c r="BE25" i="23" s="1"/>
  <c r="BF25" i="23" s="1"/>
  <c r="BG25" i="23" s="1"/>
  <c r="Y214" i="22"/>
  <c r="J557" i="22"/>
  <c r="F557" i="22"/>
  <c r="O557" i="22"/>
  <c r="L557" i="22"/>
  <c r="E557" i="22"/>
  <c r="U557" i="22"/>
  <c r="U387" i="22"/>
  <c r="U386" i="22"/>
  <c r="W387" i="22"/>
  <c r="W386" i="22"/>
  <c r="Y387" i="22"/>
  <c r="Y386" i="22"/>
  <c r="Z387" i="22"/>
  <c r="Z386" i="22"/>
  <c r="V387" i="22"/>
  <c r="V386" i="22"/>
  <c r="V389" i="22" s="1"/>
  <c r="P386" i="22"/>
  <c r="P387" i="22"/>
  <c r="F214" i="22"/>
  <c r="O214" i="22"/>
  <c r="M557" i="22"/>
  <c r="G214" i="22"/>
  <c r="E214" i="22"/>
  <c r="L214" i="22"/>
  <c r="C88" i="23"/>
  <c r="C89" i="23" s="1"/>
  <c r="K27" i="23" s="1"/>
  <c r="C83" i="23"/>
  <c r="C85" i="23" s="1"/>
  <c r="K22" i="23" s="1"/>
  <c r="H214" i="22"/>
  <c r="C557" i="22"/>
  <c r="C558" i="22" s="1"/>
  <c r="N557" i="22"/>
  <c r="W557" i="22"/>
  <c r="P557" i="22"/>
  <c r="I557" i="22"/>
  <c r="Y557" i="22"/>
  <c r="E387" i="22"/>
  <c r="E386" i="22"/>
  <c r="F387" i="22"/>
  <c r="F386" i="22"/>
  <c r="D386" i="22"/>
  <c r="D389" i="22" s="1"/>
  <c r="D387" i="22"/>
  <c r="T386" i="22"/>
  <c r="T387" i="22"/>
  <c r="D24" i="21"/>
  <c r="E24" i="21"/>
  <c r="F24" i="21"/>
  <c r="G24" i="21"/>
  <c r="H24" i="21"/>
  <c r="I24"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D43" i="21"/>
  <c r="B101" i="33" s="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D42" i="21"/>
  <c r="B100" i="33" s="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D41" i="21"/>
  <c r="B99" i="33" s="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D40" i="21"/>
  <c r="B98" i="33" s="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AZ39" i="21"/>
  <c r="D39" i="21"/>
  <c r="B97" i="33" s="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AV38" i="21"/>
  <c r="AW38" i="21"/>
  <c r="AX38" i="21"/>
  <c r="AY38" i="21"/>
  <c r="AZ38" i="21"/>
  <c r="D38" i="21"/>
  <c r="B96" i="33" s="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D37" i="21"/>
  <c r="B95" i="33" s="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D36" i="21"/>
  <c r="B94" i="33" s="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D35" i="21"/>
  <c r="B93" i="33" s="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D34" i="21"/>
  <c r="B92" i="33" s="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AD33" i="21"/>
  <c r="AE33" i="21"/>
  <c r="AF33" i="21"/>
  <c r="AG33" i="21"/>
  <c r="AH33" i="21"/>
  <c r="AI33" i="21"/>
  <c r="AJ33" i="21"/>
  <c r="AK33" i="21"/>
  <c r="AL33" i="21"/>
  <c r="AM33" i="21"/>
  <c r="AN33" i="21"/>
  <c r="AO33" i="21"/>
  <c r="AP33" i="21"/>
  <c r="AQ33" i="21"/>
  <c r="AR33" i="21"/>
  <c r="AS33" i="21"/>
  <c r="AT33" i="21"/>
  <c r="AU33" i="21"/>
  <c r="AV33" i="21"/>
  <c r="AW33" i="21"/>
  <c r="AX33" i="21"/>
  <c r="AY33" i="21"/>
  <c r="AZ33" i="21"/>
  <c r="D33" i="21"/>
  <c r="B91" i="33" s="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AE32" i="21"/>
  <c r="AF32" i="21"/>
  <c r="AG32" i="21"/>
  <c r="AH32" i="21"/>
  <c r="AI32" i="21"/>
  <c r="AJ32" i="21"/>
  <c r="AK32" i="21"/>
  <c r="AL32" i="21"/>
  <c r="AM32" i="21"/>
  <c r="AN32" i="21"/>
  <c r="AO32" i="21"/>
  <c r="AP32" i="21"/>
  <c r="AQ32" i="21"/>
  <c r="AR32" i="21"/>
  <c r="AS32" i="21"/>
  <c r="AT32" i="21"/>
  <c r="AU32" i="21"/>
  <c r="AV32" i="21"/>
  <c r="AW32" i="21"/>
  <c r="AX32" i="21"/>
  <c r="AY32" i="21"/>
  <c r="AZ32" i="21"/>
  <c r="D32" i="21"/>
  <c r="B90" i="33" s="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AU31" i="21"/>
  <c r="AV31" i="21"/>
  <c r="AW31" i="21"/>
  <c r="AX31" i="21"/>
  <c r="AY31" i="21"/>
  <c r="AZ31" i="21"/>
  <c r="D31" i="21"/>
  <c r="B89" i="33" s="1"/>
  <c r="V21" i="23" l="1"/>
  <c r="W21" i="23" s="1"/>
  <c r="X21" i="23" s="1"/>
  <c r="Y21" i="23" s="1"/>
  <c r="Z21" i="23" s="1"/>
  <c r="AA21" i="23" s="1"/>
  <c r="AB21" i="23" s="1"/>
  <c r="AC21" i="23" s="1"/>
  <c r="AD21" i="23" s="1"/>
  <c r="AE21" i="23" s="1"/>
  <c r="AF21" i="23" s="1"/>
  <c r="AG21" i="23" s="1"/>
  <c r="AH21" i="23" s="1"/>
  <c r="AI21" i="23" s="1"/>
  <c r="AJ21" i="23" s="1"/>
  <c r="AK21" i="23" s="1"/>
  <c r="AL21" i="23" s="1"/>
  <c r="AM21" i="23" s="1"/>
  <c r="AN21" i="23" s="1"/>
  <c r="AO21" i="23" s="1"/>
  <c r="AP21" i="23" s="1"/>
  <c r="AQ21" i="23" s="1"/>
  <c r="AR21" i="23" s="1"/>
  <c r="AS21" i="23" s="1"/>
  <c r="AT21" i="23" s="1"/>
  <c r="AU21" i="23" s="1"/>
  <c r="AV21" i="23" s="1"/>
  <c r="AW21" i="23" s="1"/>
  <c r="AX21" i="23" s="1"/>
  <c r="AY21" i="23" s="1"/>
  <c r="AZ21" i="23" s="1"/>
  <c r="BA21" i="23" s="1"/>
  <c r="BB21" i="23" s="1"/>
  <c r="BC21" i="23" s="1"/>
  <c r="BD21" i="23" s="1"/>
  <c r="BE21" i="23" s="1"/>
  <c r="BF21" i="23" s="1"/>
  <c r="BG21" i="23" s="1"/>
  <c r="AX47" i="21"/>
  <c r="AT47" i="21"/>
  <c r="AP47" i="21"/>
  <c r="AL47" i="21"/>
  <c r="AH47" i="21"/>
  <c r="AD47" i="21"/>
  <c r="Z47" i="21"/>
  <c r="V47" i="21"/>
  <c r="R47" i="21"/>
  <c r="N47" i="21"/>
  <c r="J47" i="21"/>
  <c r="F47" i="21"/>
  <c r="D47" i="21"/>
  <c r="D48" i="21" s="1"/>
  <c r="D54" i="21" s="1"/>
  <c r="AW47" i="21"/>
  <c r="AS47" i="21"/>
  <c r="AO47" i="21"/>
  <c r="AO48" i="21" s="1"/>
  <c r="AK47" i="21"/>
  <c r="AK48" i="21" s="1"/>
  <c r="AG47" i="21"/>
  <c r="AC47" i="21"/>
  <c r="Y47" i="21"/>
  <c r="Y48" i="21" s="1"/>
  <c r="U47" i="21"/>
  <c r="U48" i="21" s="1"/>
  <c r="Q47" i="21"/>
  <c r="M47" i="21"/>
  <c r="I47" i="21"/>
  <c r="I48" i="21" s="1"/>
  <c r="E47" i="21"/>
  <c r="E48" i="21" s="1"/>
  <c r="E54" i="21" s="1"/>
  <c r="AZ47" i="21"/>
  <c r="AV47" i="21"/>
  <c r="AR47" i="21"/>
  <c r="AR48" i="21" s="1"/>
  <c r="AN47" i="21"/>
  <c r="AN48" i="21" s="1"/>
  <c r="AJ47" i="21"/>
  <c r="AF47" i="21"/>
  <c r="AB47" i="21"/>
  <c r="AB48" i="21" s="1"/>
  <c r="X47" i="21"/>
  <c r="X48" i="21" s="1"/>
  <c r="T47" i="21"/>
  <c r="P47" i="21"/>
  <c r="L47" i="21"/>
  <c r="L48" i="21" s="1"/>
  <c r="H47" i="21"/>
  <c r="H48" i="21" s="1"/>
  <c r="AY47" i="21"/>
  <c r="AY48" i="21" s="1"/>
  <c r="AU47" i="21"/>
  <c r="AQ47" i="21"/>
  <c r="AM47" i="21"/>
  <c r="AM48" i="21" s="1"/>
  <c r="AI47" i="21"/>
  <c r="AI48" i="21" s="1"/>
  <c r="AE47" i="21"/>
  <c r="AA47" i="21"/>
  <c r="W47" i="21"/>
  <c r="W48" i="21" s="1"/>
  <c r="S47" i="21"/>
  <c r="S48" i="21" s="1"/>
  <c r="O47" i="21"/>
  <c r="K47" i="21"/>
  <c r="G47" i="21"/>
  <c r="G48" i="21" s="1"/>
  <c r="C495" i="22"/>
  <c r="C496" i="22" s="1"/>
  <c r="C96" i="23"/>
  <c r="L389" i="22"/>
  <c r="C45" i="23"/>
  <c r="C47" i="23" s="1"/>
  <c r="AJ32" i="22" s="1"/>
  <c r="X370" i="22"/>
  <c r="T389" i="22"/>
  <c r="Z389" i="22"/>
  <c r="G370" i="22"/>
  <c r="Q370" i="22"/>
  <c r="O370" i="22"/>
  <c r="R389" i="22"/>
  <c r="Y389" i="22"/>
  <c r="O389" i="22"/>
  <c r="E389" i="22"/>
  <c r="L370" i="22"/>
  <c r="R370" i="22"/>
  <c r="H389" i="22"/>
  <c r="F370" i="22"/>
  <c r="H370" i="22"/>
  <c r="W370" i="22"/>
  <c r="E370" i="22"/>
  <c r="J370" i="22"/>
  <c r="K370" i="22"/>
  <c r="D369" i="22"/>
  <c r="Y370" i="22"/>
  <c r="M370" i="22"/>
  <c r="S370" i="22"/>
  <c r="Z370" i="22"/>
  <c r="P370" i="22"/>
  <c r="U370" i="22"/>
  <c r="N370" i="22"/>
  <c r="F389" i="22"/>
  <c r="M389" i="22"/>
  <c r="W389" i="22"/>
  <c r="I389" i="22"/>
  <c r="AJ444" i="22"/>
  <c r="Y558" i="22"/>
  <c r="Y559" i="22"/>
  <c r="N559" i="22"/>
  <c r="N558" i="22"/>
  <c r="O558" i="22"/>
  <c r="O559" i="22"/>
  <c r="G558" i="22"/>
  <c r="G559" i="22"/>
  <c r="T558" i="22"/>
  <c r="T559" i="22"/>
  <c r="R559" i="22"/>
  <c r="R558" i="22"/>
  <c r="I558" i="22"/>
  <c r="I559" i="22"/>
  <c r="AJ240" i="22"/>
  <c r="M558" i="22"/>
  <c r="M559" i="22"/>
  <c r="U558" i="22"/>
  <c r="U559" i="22"/>
  <c r="F559" i="22"/>
  <c r="F558" i="22"/>
  <c r="S389" i="22"/>
  <c r="Q558" i="22"/>
  <c r="Q559" i="22"/>
  <c r="S558" i="22"/>
  <c r="S559" i="22"/>
  <c r="C58" i="23"/>
  <c r="C509" i="22"/>
  <c r="D558" i="22"/>
  <c r="D561" i="22" s="1"/>
  <c r="D559" i="22"/>
  <c r="D388" i="22"/>
  <c r="P558" i="22"/>
  <c r="P559" i="22"/>
  <c r="AJ490" i="22"/>
  <c r="P389" i="22"/>
  <c r="E558" i="22"/>
  <c r="E559" i="22"/>
  <c r="J559" i="22"/>
  <c r="J558" i="22"/>
  <c r="J561" i="22" s="1"/>
  <c r="AF80" i="22"/>
  <c r="X558" i="22"/>
  <c r="X559" i="22"/>
  <c r="Z559" i="22"/>
  <c r="Z558" i="22"/>
  <c r="J389" i="22"/>
  <c r="G389" i="22"/>
  <c r="V559" i="22"/>
  <c r="V558" i="22"/>
  <c r="W558" i="22"/>
  <c r="W559" i="22"/>
  <c r="U389" i="22"/>
  <c r="L558" i="22"/>
  <c r="L559" i="22"/>
  <c r="Q389" i="22"/>
  <c r="N389" i="22"/>
  <c r="H558" i="22"/>
  <c r="H559" i="22"/>
  <c r="D215" i="22"/>
  <c r="C15" i="23" s="1"/>
  <c r="X389" i="22"/>
  <c r="K558" i="22"/>
  <c r="K559" i="22"/>
  <c r="D44" i="21"/>
  <c r="D45" i="21" s="1"/>
  <c r="D25" i="21" s="1"/>
  <c r="AW44" i="21"/>
  <c r="AS44" i="21"/>
  <c r="AO44" i="21"/>
  <c r="AK44" i="21"/>
  <c r="AK45" i="21" s="1"/>
  <c r="AG44" i="21"/>
  <c r="AC44" i="21"/>
  <c r="Y44" i="21"/>
  <c r="U44" i="21"/>
  <c r="U45" i="21" s="1"/>
  <c r="Q44" i="21"/>
  <c r="M44" i="21"/>
  <c r="I44" i="21"/>
  <c r="E44" i="21"/>
  <c r="AX44" i="21"/>
  <c r="AT44" i="21"/>
  <c r="AP44" i="21"/>
  <c r="AL44" i="21"/>
  <c r="AL45" i="21" s="1"/>
  <c r="AH44" i="21"/>
  <c r="AD44" i="21"/>
  <c r="Z44" i="21"/>
  <c r="V44" i="21"/>
  <c r="V45" i="21" s="1"/>
  <c r="R44" i="21"/>
  <c r="N44" i="21"/>
  <c r="J44" i="21"/>
  <c r="F44" i="21"/>
  <c r="AV44" i="21"/>
  <c r="AN44" i="21"/>
  <c r="AF44" i="21"/>
  <c r="X44" i="21"/>
  <c r="P44" i="21"/>
  <c r="L44" i="21"/>
  <c r="AU44" i="21"/>
  <c r="AM44" i="21"/>
  <c r="AE44" i="21"/>
  <c r="W44" i="21"/>
  <c r="O44" i="21"/>
  <c r="K44" i="21"/>
  <c r="AZ44" i="21"/>
  <c r="AR44" i="21"/>
  <c r="AJ44" i="21"/>
  <c r="AB44" i="21"/>
  <c r="T44" i="21"/>
  <c r="H44" i="21"/>
  <c r="AY44" i="21"/>
  <c r="AQ44" i="21"/>
  <c r="AI44" i="21"/>
  <c r="AA44" i="21"/>
  <c r="S44" i="21"/>
  <c r="G44" i="21"/>
  <c r="E48" i="17"/>
  <c r="F48" i="17" s="1"/>
  <c r="G48" i="17" s="1"/>
  <c r="H48" i="17" s="1"/>
  <c r="I48" i="17" s="1"/>
  <c r="J48" i="17" s="1"/>
  <c r="K48" i="17" s="1"/>
  <c r="L48" i="17" s="1"/>
  <c r="M48" i="17" s="1"/>
  <c r="N48" i="17" s="1"/>
  <c r="O48" i="17" s="1"/>
  <c r="P48" i="17" s="1"/>
  <c r="Q48" i="17" s="1"/>
  <c r="R48" i="17" s="1"/>
  <c r="S48" i="17" s="1"/>
  <c r="T48" i="17" s="1"/>
  <c r="U48" i="17" s="1"/>
  <c r="V48" i="17" s="1"/>
  <c r="W48" i="17" s="1"/>
  <c r="X48" i="17" s="1"/>
  <c r="Y48" i="17" s="1"/>
  <c r="Z48" i="17" s="1"/>
  <c r="AA48" i="17" s="1"/>
  <c r="AB48" i="17" s="1"/>
  <c r="AC48" i="17" s="1"/>
  <c r="AD48" i="17" s="1"/>
  <c r="AE48" i="17" s="1"/>
  <c r="AF48" i="17" s="1"/>
  <c r="AG48" i="17" s="1"/>
  <c r="AH48" i="17" s="1"/>
  <c r="AI48" i="17" s="1"/>
  <c r="AJ48" i="17" s="1"/>
  <c r="AK48" i="17" s="1"/>
  <c r="AL48" i="17" s="1"/>
  <c r="AM48" i="17" s="1"/>
  <c r="AN48" i="17" s="1"/>
  <c r="AO48" i="17" s="1"/>
  <c r="AP48" i="17" s="1"/>
  <c r="AQ48" i="17" s="1"/>
  <c r="AR48" i="17" s="1"/>
  <c r="AS48" i="17" s="1"/>
  <c r="AT48" i="17" s="1"/>
  <c r="AU48" i="17" s="1"/>
  <c r="AV48" i="17" s="1"/>
  <c r="AW48" i="17" s="1"/>
  <c r="AX48" i="17" s="1"/>
  <c r="AY48" i="17" s="1"/>
  <c r="D48" i="17"/>
  <c r="C49" i="17"/>
  <c r="F49" i="17"/>
  <c r="F56" i="17" s="1"/>
  <c r="G49" i="17"/>
  <c r="G56" i="17" s="1"/>
  <c r="B52" i="17"/>
  <c r="B50" i="17"/>
  <c r="B51" i="17"/>
  <c r="C27" i="17"/>
  <c r="D27" i="17"/>
  <c r="D49" i="17" s="1"/>
  <c r="D56" i="17" s="1"/>
  <c r="E27" i="17"/>
  <c r="E49" i="17" s="1"/>
  <c r="E56" i="17" s="1"/>
  <c r="F27" i="17"/>
  <c r="G27" i="17"/>
  <c r="H27" i="17"/>
  <c r="H49" i="17" s="1"/>
  <c r="H56" i="17" s="1"/>
  <c r="I27" i="17"/>
  <c r="I49" i="17" s="1"/>
  <c r="I56" i="17" s="1"/>
  <c r="J27" i="17"/>
  <c r="K27" i="17"/>
  <c r="L27" i="17"/>
  <c r="M27" i="17"/>
  <c r="N27" i="17"/>
  <c r="O27" i="17"/>
  <c r="P27" i="17"/>
  <c r="Q27" i="17"/>
  <c r="R27" i="17"/>
  <c r="S27" i="17"/>
  <c r="T27" i="17"/>
  <c r="U27" i="17"/>
  <c r="V27" i="17"/>
  <c r="W27" i="17"/>
  <c r="X27" i="17"/>
  <c r="Y27" i="17"/>
  <c r="Z27" i="17"/>
  <c r="AA27" i="17"/>
  <c r="AB27" i="17"/>
  <c r="AC27" i="17"/>
  <c r="AD27" i="17"/>
  <c r="AE27" i="17"/>
  <c r="AF27" i="17"/>
  <c r="AG27" i="17"/>
  <c r="AH27" i="17"/>
  <c r="AI27" i="17"/>
  <c r="AJ27" i="17"/>
  <c r="AK27" i="17"/>
  <c r="AL27" i="17"/>
  <c r="AM27" i="17"/>
  <c r="AN27" i="17"/>
  <c r="AO27" i="17"/>
  <c r="AP27" i="17"/>
  <c r="AQ27" i="17"/>
  <c r="AR27" i="17"/>
  <c r="AS27" i="17"/>
  <c r="AT27" i="17"/>
  <c r="AU27" i="17"/>
  <c r="AV27" i="17"/>
  <c r="AW27" i="17"/>
  <c r="AX27" i="17"/>
  <c r="AY27" i="17"/>
  <c r="B27" i="17"/>
  <c r="B49"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31" i="17" a="1"/>
  <c r="C31" i="17" s="1"/>
  <c r="C29" i="17" a="1"/>
  <c r="C29" i="17" s="1"/>
  <c r="C51" i="17" s="1"/>
  <c r="C28" i="17" a="1"/>
  <c r="C28" i="17" s="1"/>
  <c r="C50" i="17" s="1"/>
  <c r="D26" i="17"/>
  <c r="D37" i="17" s="1" a="1"/>
  <c r="D37" i="17" s="1"/>
  <c r="E3" i="17"/>
  <c r="F3" i="17"/>
  <c r="G3" i="17"/>
  <c r="H3" i="17" s="1"/>
  <c r="I3" i="17" s="1"/>
  <c r="J3" i="17" s="1"/>
  <c r="K3" i="17" s="1"/>
  <c r="L3" i="17" s="1"/>
  <c r="M3" i="17" s="1"/>
  <c r="N3" i="17" s="1"/>
  <c r="O3" i="17" s="1"/>
  <c r="P3" i="17" s="1"/>
  <c r="Q3" i="17" s="1"/>
  <c r="R3" i="17" s="1"/>
  <c r="S3" i="17" s="1"/>
  <c r="T3" i="17" s="1"/>
  <c r="U3" i="17" s="1"/>
  <c r="V3" i="17" s="1"/>
  <c r="W3" i="17" s="1"/>
  <c r="X3" i="17" s="1"/>
  <c r="Y3" i="17" s="1"/>
  <c r="Z3" i="17" s="1"/>
  <c r="AA3" i="17" s="1"/>
  <c r="AB3" i="17" s="1"/>
  <c r="AC3" i="17" s="1"/>
  <c r="AD3" i="17" s="1"/>
  <c r="AE3" i="17" s="1"/>
  <c r="AF3" i="17" s="1"/>
  <c r="AG3" i="17" s="1"/>
  <c r="AH3" i="17" s="1"/>
  <c r="AI3" i="17" s="1"/>
  <c r="AJ3" i="17" s="1"/>
  <c r="AK3" i="17" s="1"/>
  <c r="AL3" i="17" s="1"/>
  <c r="AM3" i="17" s="1"/>
  <c r="AN3" i="17" s="1"/>
  <c r="AO3" i="17" s="1"/>
  <c r="AP3" i="17" s="1"/>
  <c r="AQ3" i="17" s="1"/>
  <c r="AR3" i="17" s="1"/>
  <c r="AS3" i="17" s="1"/>
  <c r="AT3" i="17" s="1"/>
  <c r="AU3" i="17" s="1"/>
  <c r="AV3" i="17" s="1"/>
  <c r="AW3" i="17" s="1"/>
  <c r="AX3" i="17" s="1"/>
  <c r="AY3" i="17" s="1"/>
  <c r="D3" i="17"/>
  <c r="C5" i="20"/>
  <c r="C6" i="20"/>
  <c r="BB34" i="17"/>
  <c r="BC34" i="17"/>
  <c r="BB35" i="17"/>
  <c r="BB36" i="17" s="1"/>
  <c r="BB37" i="17" s="1"/>
  <c r="BB38" i="17" s="1"/>
  <c r="BB39" i="17" s="1"/>
  <c r="BB40" i="17" s="1"/>
  <c r="BB41" i="17" s="1"/>
  <c r="BB42" i="17" s="1"/>
  <c r="BB43" i="17" s="1"/>
  <c r="BB44" i="17" s="1"/>
  <c r="BB45" i="17" s="1"/>
  <c r="BC35" i="17"/>
  <c r="BC36" i="17" s="1"/>
  <c r="BC37" i="17" s="1"/>
  <c r="BC38" i="17" s="1"/>
  <c r="BC39" i="17" s="1"/>
  <c r="BC40" i="17" s="1"/>
  <c r="BC41" i="17" s="1"/>
  <c r="BC42" i="17" s="1"/>
  <c r="BC43" i="17" s="1"/>
  <c r="BC44" i="17" s="1"/>
  <c r="BC33" i="17"/>
  <c r="BB33" i="17"/>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D6" i="20"/>
  <c r="D4" i="20"/>
  <c r="E4" i="20" s="1"/>
  <c r="F4" i="20" s="1"/>
  <c r="G4" i="20" s="1"/>
  <c r="H4" i="20" s="1"/>
  <c r="I4" i="20" s="1"/>
  <c r="J4" i="20" s="1"/>
  <c r="K4" i="20" s="1"/>
  <c r="L4" i="20" s="1"/>
  <c r="M4" i="20" s="1"/>
  <c r="N4" i="20" s="1"/>
  <c r="O4" i="20" s="1"/>
  <c r="P4" i="20" s="1"/>
  <c r="Q4" i="20" s="1"/>
  <c r="R4" i="20" s="1"/>
  <c r="S4" i="20" s="1"/>
  <c r="T4" i="20" s="1"/>
  <c r="U4" i="20" s="1"/>
  <c r="V4" i="20" s="1"/>
  <c r="W4" i="20" s="1"/>
  <c r="X4" i="20" s="1"/>
  <c r="Y4" i="20" s="1"/>
  <c r="Z4" i="20" s="1"/>
  <c r="AA4" i="20" s="1"/>
  <c r="AB4" i="20" s="1"/>
  <c r="AC4" i="20" s="1"/>
  <c r="AD4" i="20" s="1"/>
  <c r="AE4" i="20" s="1"/>
  <c r="AF4" i="20" s="1"/>
  <c r="AG4" i="20" s="1"/>
  <c r="AH4" i="20" s="1"/>
  <c r="AI4" i="20" s="1"/>
  <c r="AJ4" i="20" s="1"/>
  <c r="AK4" i="20" s="1"/>
  <c r="AL4" i="20" s="1"/>
  <c r="AM4" i="20" s="1"/>
  <c r="AN4" i="20" s="1"/>
  <c r="AO4" i="20" s="1"/>
  <c r="AP4" i="20" s="1"/>
  <c r="AQ4" i="20" s="1"/>
  <c r="AR4" i="20" s="1"/>
  <c r="AS4" i="20" s="1"/>
  <c r="AT4" i="20" s="1"/>
  <c r="AU4" i="20" s="1"/>
  <c r="AV4" i="20" s="1"/>
  <c r="AW4" i="20" s="1"/>
  <c r="AX4" i="20" s="1"/>
  <c r="AY4" i="20" s="1"/>
  <c r="AZ4" i="20" s="1"/>
  <c r="H5" i="10"/>
  <c r="I5" i="10" s="1"/>
  <c r="F48" i="21" l="1"/>
  <c r="F45" i="21"/>
  <c r="F25" i="21" s="1"/>
  <c r="F27" i="21" s="1"/>
  <c r="E45" i="21"/>
  <c r="E25" i="21" s="1"/>
  <c r="J48" i="21"/>
  <c r="C56" i="17"/>
  <c r="B109" i="33"/>
  <c r="C58" i="17"/>
  <c r="B111" i="33"/>
  <c r="C111" i="33" s="1"/>
  <c r="V48" i="21"/>
  <c r="AP48" i="21"/>
  <c r="D28" i="17" a="1"/>
  <c r="D28" i="17" s="1"/>
  <c r="D50" i="17" s="1"/>
  <c r="D57" i="17" s="1"/>
  <c r="D33" i="17" a="1"/>
  <c r="D33" i="17" s="1"/>
  <c r="D29" i="17" a="1"/>
  <c r="D29" i="17" s="1"/>
  <c r="D51" i="17" s="1"/>
  <c r="D58" i="17" s="1"/>
  <c r="E26" i="17"/>
  <c r="F26" i="17" s="1"/>
  <c r="D41" i="17" a="1"/>
  <c r="D41" i="17" s="1"/>
  <c r="C57" i="17"/>
  <c r="D39" i="17" a="1"/>
  <c r="D39" i="17" s="1"/>
  <c r="D31" i="17" a="1"/>
  <c r="D31" i="17" s="1"/>
  <c r="D45" i="17" a="1"/>
  <c r="D45" i="17" s="1"/>
  <c r="D34" i="17" a="1"/>
  <c r="D34" i="17" s="1"/>
  <c r="D38" i="17" a="1"/>
  <c r="D38" i="17" s="1"/>
  <c r="D42" i="17" a="1"/>
  <c r="D42" i="17" s="1"/>
  <c r="D32" i="17" a="1"/>
  <c r="D32" i="17" s="1"/>
  <c r="D36" i="17" a="1"/>
  <c r="D36" i="17" s="1"/>
  <c r="D40" i="17" a="1"/>
  <c r="D40" i="17" s="1"/>
  <c r="D44" i="17" a="1"/>
  <c r="D44" i="17" s="1"/>
  <c r="D43" i="17" a="1"/>
  <c r="D43" i="17" s="1"/>
  <c r="D35" i="17" a="1"/>
  <c r="D35" i="17" s="1"/>
  <c r="AA45" i="21"/>
  <c r="H45" i="21"/>
  <c r="AR45" i="21"/>
  <c r="W45" i="21"/>
  <c r="L45" i="21"/>
  <c r="AN45" i="21"/>
  <c r="AI45" i="21"/>
  <c r="T45" i="21"/>
  <c r="AZ45" i="21"/>
  <c r="AE45" i="21"/>
  <c r="P45" i="21"/>
  <c r="AV45" i="21"/>
  <c r="N45" i="21"/>
  <c r="AD45" i="21"/>
  <c r="AT45" i="21"/>
  <c r="M45" i="21"/>
  <c r="AC45" i="21"/>
  <c r="AS45" i="21"/>
  <c r="R45" i="21"/>
  <c r="AH45" i="21"/>
  <c r="K561" i="22"/>
  <c r="R48" i="21"/>
  <c r="AL48" i="21"/>
  <c r="AX48" i="21"/>
  <c r="K48" i="21"/>
  <c r="AA48" i="21"/>
  <c r="AQ48" i="21"/>
  <c r="Z48" i="21"/>
  <c r="P48" i="21"/>
  <c r="AF48" i="21"/>
  <c r="AV48" i="21"/>
  <c r="M48" i="21"/>
  <c r="AC48" i="21"/>
  <c r="AS48" i="21"/>
  <c r="G45" i="21"/>
  <c r="AQ45" i="21"/>
  <c r="AB45" i="21"/>
  <c r="K45" i="21"/>
  <c r="AM45" i="21"/>
  <c r="X45" i="21"/>
  <c r="O48" i="21"/>
  <c r="AE48" i="21"/>
  <c r="AU48" i="21"/>
  <c r="T48" i="21"/>
  <c r="AJ48" i="21"/>
  <c r="AZ48" i="21"/>
  <c r="Q48" i="21"/>
  <c r="AG48" i="21"/>
  <c r="C52" i="17"/>
  <c r="D30" i="12" s="1"/>
  <c r="I32" i="33" s="1"/>
  <c r="AW48" i="21"/>
  <c r="AD48" i="21"/>
  <c r="AH48" i="21"/>
  <c r="D26" i="21"/>
  <c r="D29" i="21" s="1"/>
  <c r="D27" i="21"/>
  <c r="N48" i="21"/>
  <c r="AT48" i="21"/>
  <c r="C98" i="23"/>
  <c r="C498" i="22"/>
  <c r="Z561" i="22"/>
  <c r="E561" i="22"/>
  <c r="H561" i="22"/>
  <c r="V561" i="22"/>
  <c r="P561" i="22"/>
  <c r="D371" i="22"/>
  <c r="C20" i="23" s="1"/>
  <c r="C21" i="23" s="1"/>
  <c r="C22" i="23" s="1"/>
  <c r="K24" i="23" s="1"/>
  <c r="X561" i="22"/>
  <c r="Q561" i="22"/>
  <c r="D390" i="22"/>
  <c r="C73" i="23" s="1"/>
  <c r="C74" i="23" s="1"/>
  <c r="C75" i="23" s="1"/>
  <c r="K26" i="23" s="1"/>
  <c r="L26" i="23" s="1"/>
  <c r="M561" i="22"/>
  <c r="T561" i="22"/>
  <c r="W561" i="22"/>
  <c r="AF75" i="22"/>
  <c r="IU75" i="22" s="1"/>
  <c r="B213" i="33" s="1"/>
  <c r="D213" i="33" s="1"/>
  <c r="AF69" i="22"/>
  <c r="IU69" i="22" s="1"/>
  <c r="B207" i="33" s="1"/>
  <c r="D207" i="33" s="1"/>
  <c r="AF72" i="22"/>
  <c r="IU72" i="22" s="1"/>
  <c r="B210" i="33" s="1"/>
  <c r="D210" i="33" s="1"/>
  <c r="AF73" i="22"/>
  <c r="IU73" i="22" s="1"/>
  <c r="B211" i="33" s="1"/>
  <c r="D211" i="33" s="1"/>
  <c r="AF76" i="22"/>
  <c r="IU76" i="22" s="1"/>
  <c r="B214" i="33" s="1"/>
  <c r="D214" i="33" s="1"/>
  <c r="AF68" i="22"/>
  <c r="IU68" i="22" s="1"/>
  <c r="B206" i="33" s="1"/>
  <c r="AF70" i="22"/>
  <c r="IU70" i="22" s="1"/>
  <c r="B208" i="33" s="1"/>
  <c r="D208" i="33" s="1"/>
  <c r="AF77" i="22"/>
  <c r="IU77" i="22" s="1"/>
  <c r="B215" i="33" s="1"/>
  <c r="D215" i="33" s="1"/>
  <c r="AF78" i="22"/>
  <c r="IU78" i="22" s="1"/>
  <c r="B216" i="33" s="1"/>
  <c r="D216" i="33" s="1"/>
  <c r="AF79" i="22"/>
  <c r="IU79" i="22" s="1"/>
  <c r="B217" i="33" s="1"/>
  <c r="D217" i="33" s="1"/>
  <c r="AF71" i="22"/>
  <c r="IU71" i="22" s="1"/>
  <c r="B209" i="33" s="1"/>
  <c r="D209" i="33" s="1"/>
  <c r="AF74" i="22"/>
  <c r="IU74" i="22" s="1"/>
  <c r="B212" i="33" s="1"/>
  <c r="D212" i="33" s="1"/>
  <c r="AK490" i="22"/>
  <c r="E560" i="22"/>
  <c r="U561" i="22"/>
  <c r="AK240" i="22"/>
  <c r="G561" i="22"/>
  <c r="O561" i="22"/>
  <c r="Y561" i="22"/>
  <c r="AJ488" i="22"/>
  <c r="NA488" i="22" s="1"/>
  <c r="AJ486" i="22"/>
  <c r="NA486" i="22" s="1"/>
  <c r="AJ484" i="22"/>
  <c r="NA484" i="22" s="1"/>
  <c r="AJ482" i="22"/>
  <c r="NA482" i="22" s="1"/>
  <c r="AJ487" i="22"/>
  <c r="NA487" i="22" s="1"/>
  <c r="AJ480" i="22"/>
  <c r="NA480" i="22" s="1"/>
  <c r="AJ489" i="22"/>
  <c r="NA489" i="22" s="1"/>
  <c r="AJ483" i="22"/>
  <c r="NA483" i="22" s="1"/>
  <c r="AJ485" i="22"/>
  <c r="NA485" i="22" s="1"/>
  <c r="AJ481" i="22"/>
  <c r="NA481" i="22" s="1"/>
  <c r="C60" i="23"/>
  <c r="C511" i="22"/>
  <c r="AJ238" i="22"/>
  <c r="NA238" i="22" s="1"/>
  <c r="B191" i="33" s="1"/>
  <c r="D191" i="33" s="1"/>
  <c r="AJ232" i="22"/>
  <c r="NA232" i="22" s="1"/>
  <c r="B185" i="33" s="1"/>
  <c r="D185" i="33" s="1"/>
  <c r="AJ234" i="22"/>
  <c r="NA234" i="22" s="1"/>
  <c r="B187" i="33" s="1"/>
  <c r="D187" i="33" s="1"/>
  <c r="AJ236" i="22"/>
  <c r="NA236" i="22" s="1"/>
  <c r="B189" i="33" s="1"/>
  <c r="D189" i="33" s="1"/>
  <c r="AJ228" i="22"/>
  <c r="NA228" i="22" s="1"/>
  <c r="B181" i="33" s="1"/>
  <c r="D181" i="33" s="1"/>
  <c r="AJ226" i="22"/>
  <c r="NA226" i="22" s="1"/>
  <c r="B179" i="33" s="1"/>
  <c r="D179" i="33" s="1"/>
  <c r="AJ224" i="22"/>
  <c r="NA224" i="22" s="1"/>
  <c r="B177" i="33" s="1"/>
  <c r="D177" i="33" s="1"/>
  <c r="AJ227" i="22"/>
  <c r="NA227" i="22" s="1"/>
  <c r="B180" i="33" s="1"/>
  <c r="D180" i="33" s="1"/>
  <c r="AJ231" i="22"/>
  <c r="NA231" i="22" s="1"/>
  <c r="B184" i="33" s="1"/>
  <c r="D184" i="33" s="1"/>
  <c r="AJ230" i="22"/>
  <c r="NA230" i="22" s="1"/>
  <c r="B183" i="33" s="1"/>
  <c r="D183" i="33" s="1"/>
  <c r="AJ223" i="22"/>
  <c r="NA223" i="22" s="1"/>
  <c r="B176" i="33" s="1"/>
  <c r="D176" i="33" s="1"/>
  <c r="AJ220" i="22"/>
  <c r="NA220" i="22" s="1"/>
  <c r="B173" i="33" s="1"/>
  <c r="D173" i="33" s="1"/>
  <c r="AJ222" i="22"/>
  <c r="NA222" i="22" s="1"/>
  <c r="B175" i="33" s="1"/>
  <c r="D175" i="33" s="1"/>
  <c r="AJ221" i="22"/>
  <c r="NA221" i="22" s="1"/>
  <c r="B174" i="33" s="1"/>
  <c r="D174" i="33" s="1"/>
  <c r="AJ229" i="22"/>
  <c r="NA229" i="22" s="1"/>
  <c r="B182" i="33" s="1"/>
  <c r="D182" i="33" s="1"/>
  <c r="AJ237" i="22"/>
  <c r="NA237" i="22" s="1"/>
  <c r="B190" i="33" s="1"/>
  <c r="D190" i="33" s="1"/>
  <c r="AJ235" i="22"/>
  <c r="NA235" i="22" s="1"/>
  <c r="B188" i="33" s="1"/>
  <c r="D188" i="33" s="1"/>
  <c r="AJ233" i="22"/>
  <c r="NA233" i="22" s="1"/>
  <c r="B186" i="33" s="1"/>
  <c r="D186" i="33" s="1"/>
  <c r="AJ239" i="22"/>
  <c r="NA239" i="22" s="1"/>
  <c r="B192" i="33" s="1"/>
  <c r="D192" i="33" s="1"/>
  <c r="AJ225" i="22"/>
  <c r="NA225" i="22" s="1"/>
  <c r="B178" i="33" s="1"/>
  <c r="D178" i="33" s="1"/>
  <c r="R561" i="22"/>
  <c r="C109" i="23"/>
  <c r="C110" i="23" s="1"/>
  <c r="C112" i="23" s="1"/>
  <c r="C16" i="23"/>
  <c r="C18" i="23" s="1"/>
  <c r="K17" i="23" s="1"/>
  <c r="L561" i="22"/>
  <c r="AG80" i="22"/>
  <c r="S561" i="22"/>
  <c r="F561" i="22"/>
  <c r="AJ29" i="22"/>
  <c r="NA29" i="22" s="1"/>
  <c r="B143" i="33" s="1"/>
  <c r="D143" i="33" s="1"/>
  <c r="AJ28" i="22"/>
  <c r="NA28" i="22" s="1"/>
  <c r="B142" i="33" s="1"/>
  <c r="D142" i="33" s="1"/>
  <c r="AJ25" i="22"/>
  <c r="NA25" i="22" s="1"/>
  <c r="B139" i="33" s="1"/>
  <c r="D139" i="33" s="1"/>
  <c r="AJ30" i="22"/>
  <c r="NA30" i="22" s="1"/>
  <c r="B144" i="33" s="1"/>
  <c r="D144" i="33" s="1"/>
  <c r="AJ26" i="22"/>
  <c r="NA26" i="22" s="1"/>
  <c r="B140" i="33" s="1"/>
  <c r="D140" i="33" s="1"/>
  <c r="AJ24" i="22"/>
  <c r="NA24" i="22" s="1"/>
  <c r="B138" i="33" s="1"/>
  <c r="D138" i="33" s="1"/>
  <c r="F138" i="33" s="1"/>
  <c r="AJ27" i="22"/>
  <c r="NA27" i="22" s="1"/>
  <c r="B141" i="33" s="1"/>
  <c r="D141" i="33" s="1"/>
  <c r="AJ23" i="22"/>
  <c r="NA23" i="22" s="1"/>
  <c r="B137" i="33" s="1"/>
  <c r="D137" i="33" s="1"/>
  <c r="N561" i="22"/>
  <c r="AJ443" i="22"/>
  <c r="NA443" i="22" s="1"/>
  <c r="AJ441" i="22"/>
  <c r="NA441" i="22" s="1"/>
  <c r="AJ439" i="22"/>
  <c r="NA439" i="22" s="1"/>
  <c r="AJ440" i="22"/>
  <c r="NA440" i="22" s="1"/>
  <c r="AJ437" i="22"/>
  <c r="NA437" i="22" s="1"/>
  <c r="AJ442" i="22"/>
  <c r="NA442" i="22" s="1"/>
  <c r="AJ438" i="22"/>
  <c r="NA438" i="22" s="1"/>
  <c r="AJ434" i="22"/>
  <c r="NA434" i="22" s="1"/>
  <c r="AJ435" i="22"/>
  <c r="NA435" i="22" s="1"/>
  <c r="AJ436" i="22"/>
  <c r="NA436" i="22" s="1"/>
  <c r="I561" i="22"/>
  <c r="AK444" i="22"/>
  <c r="F54" i="21"/>
  <c r="AX45" i="21"/>
  <c r="Q45" i="21"/>
  <c r="AG45" i="21"/>
  <c r="S45" i="21"/>
  <c r="AY45" i="21"/>
  <c r="AJ45" i="21"/>
  <c r="O45" i="21"/>
  <c r="AU45" i="21"/>
  <c r="AF45" i="21"/>
  <c r="J45" i="21"/>
  <c r="Z45" i="21"/>
  <c r="AP45" i="21"/>
  <c r="I45" i="21"/>
  <c r="Y45" i="21"/>
  <c r="AO45" i="21"/>
  <c r="J49" i="17"/>
  <c r="J56" i="17" s="1"/>
  <c r="AW45" i="21"/>
  <c r="E27" i="21" l="1"/>
  <c r="E29" i="12" s="1"/>
  <c r="E26" i="21"/>
  <c r="E29" i="21" s="1"/>
  <c r="E58" i="21" s="1"/>
  <c r="M26" i="23"/>
  <c r="N26" i="23" s="1"/>
  <c r="O26" i="23" s="1"/>
  <c r="P26" i="23" s="1"/>
  <c r="Q26" i="23" s="1"/>
  <c r="R26" i="23" s="1"/>
  <c r="S26" i="23" s="1"/>
  <c r="T26" i="23" s="1"/>
  <c r="U26" i="23" s="1"/>
  <c r="V26" i="23" s="1"/>
  <c r="W26" i="23" s="1"/>
  <c r="X26" i="23" s="1"/>
  <c r="Y26" i="23" s="1"/>
  <c r="Z26" i="23" s="1"/>
  <c r="AA26" i="23" s="1"/>
  <c r="AB26" i="23" s="1"/>
  <c r="B130" i="33"/>
  <c r="I10" i="33" s="1"/>
  <c r="B131" i="33"/>
  <c r="I11" i="33" s="1"/>
  <c r="I19" i="33"/>
  <c r="I15" i="33"/>
  <c r="I17" i="33"/>
  <c r="I16" i="33"/>
  <c r="I13" i="33"/>
  <c r="I31" i="33" s="1"/>
  <c r="I33" i="33" s="1"/>
  <c r="I14" i="33"/>
  <c r="I21" i="33"/>
  <c r="I22" i="33"/>
  <c r="I18" i="33"/>
  <c r="I20" i="33"/>
  <c r="F139" i="33"/>
  <c r="F137" i="33"/>
  <c r="F140" i="33"/>
  <c r="F141" i="33"/>
  <c r="D206" i="33"/>
  <c r="D29" i="12"/>
  <c r="B87" i="33"/>
  <c r="F29" i="12"/>
  <c r="D28" i="12"/>
  <c r="D58" i="21"/>
  <c r="E28" i="12"/>
  <c r="G25" i="21"/>
  <c r="G27" i="21" s="1"/>
  <c r="E36" i="17" a="1"/>
  <c r="E36" i="17" s="1"/>
  <c r="E42" i="17" a="1"/>
  <c r="E42" i="17" s="1"/>
  <c r="E38" i="17" a="1"/>
  <c r="E38" i="17" s="1"/>
  <c r="E40" i="17" a="1"/>
  <c r="E40" i="17" s="1"/>
  <c r="E45" i="17" a="1"/>
  <c r="E45" i="17" s="1"/>
  <c r="E28" i="17" a="1"/>
  <c r="E28" i="17" s="1"/>
  <c r="E50" i="17" s="1"/>
  <c r="E57" i="17" s="1"/>
  <c r="E33" i="17" a="1"/>
  <c r="E33" i="17" s="1"/>
  <c r="E31" i="17" a="1"/>
  <c r="E31" i="17" s="1"/>
  <c r="E29" i="17" a="1"/>
  <c r="E29" i="17" s="1"/>
  <c r="E51" i="17" s="1"/>
  <c r="E58" i="17" s="1"/>
  <c r="E41" i="17" a="1"/>
  <c r="E41" i="17" s="1"/>
  <c r="E39" i="17" a="1"/>
  <c r="E39" i="17" s="1"/>
  <c r="E35" i="17" a="1"/>
  <c r="E35" i="17" s="1"/>
  <c r="E32" i="17" a="1"/>
  <c r="E32" i="17" s="1"/>
  <c r="E44" i="17" a="1"/>
  <c r="E44" i="17" s="1"/>
  <c r="E37" i="17" a="1"/>
  <c r="E37" i="17" s="1"/>
  <c r="E43" i="17" a="1"/>
  <c r="E43" i="17" s="1"/>
  <c r="E34" i="17" a="1"/>
  <c r="E34" i="17" s="1"/>
  <c r="D52" i="17"/>
  <c r="E30" i="12" s="1"/>
  <c r="G26" i="17"/>
  <c r="F28" i="17" a="1"/>
  <c r="F28" i="17" s="1"/>
  <c r="F50" i="17" s="1"/>
  <c r="F33" i="17" a="1"/>
  <c r="F33" i="17" s="1"/>
  <c r="F31" i="17" a="1"/>
  <c r="F31" i="17" s="1"/>
  <c r="F35" i="17" a="1"/>
  <c r="F35" i="17" s="1"/>
  <c r="F36" i="17" a="1"/>
  <c r="F36" i="17" s="1"/>
  <c r="F39" i="17" a="1"/>
  <c r="F39" i="17" s="1"/>
  <c r="F32" i="17" a="1"/>
  <c r="F32" i="17" s="1"/>
  <c r="F37" i="17" a="1"/>
  <c r="F37" i="17" s="1"/>
  <c r="F40" i="17" a="1"/>
  <c r="F40" i="17" s="1"/>
  <c r="F44" i="17" a="1"/>
  <c r="F44" i="17" s="1"/>
  <c r="F43" i="17" a="1"/>
  <c r="F43" i="17" s="1"/>
  <c r="F34" i="17" a="1"/>
  <c r="F34" i="17" s="1"/>
  <c r="F38" i="17" a="1"/>
  <c r="F38" i="17" s="1"/>
  <c r="F42" i="17" a="1"/>
  <c r="F42" i="17" s="1"/>
  <c r="F45" i="17" a="1"/>
  <c r="F45" i="17" s="1"/>
  <c r="F29" i="17" a="1"/>
  <c r="F29" i="17" s="1"/>
  <c r="F51" i="17" s="1"/>
  <c r="F58" i="17" s="1"/>
  <c r="F41" i="17" a="1"/>
  <c r="F41" i="17" s="1"/>
  <c r="C59" i="17"/>
  <c r="F26" i="21"/>
  <c r="F29" i="21" s="1"/>
  <c r="C500" i="22"/>
  <c r="AK32" i="22"/>
  <c r="AK28" i="22" s="1"/>
  <c r="NB28" i="22" s="1"/>
  <c r="AJ460" i="22"/>
  <c r="AJ456" i="22" s="1"/>
  <c r="NA456" i="22" s="1"/>
  <c r="AJ475" i="22"/>
  <c r="L24" i="23"/>
  <c r="M24" i="23" s="1"/>
  <c r="N24" i="23" s="1"/>
  <c r="O24" i="23" s="1"/>
  <c r="P24" i="23" s="1"/>
  <c r="Q24" i="23" s="1"/>
  <c r="R24" i="23" s="1"/>
  <c r="S24" i="23" s="1"/>
  <c r="T24" i="23" s="1"/>
  <c r="U24" i="23" s="1"/>
  <c r="NA240" i="22"/>
  <c r="E562" i="22"/>
  <c r="C113" i="23" s="1"/>
  <c r="C114" i="23" s="1"/>
  <c r="C115" i="23" s="1"/>
  <c r="K29" i="23" s="1"/>
  <c r="AJ528" i="22" s="1"/>
  <c r="AL240" i="22"/>
  <c r="AK442" i="22"/>
  <c r="NB442" i="22" s="1"/>
  <c r="AK440" i="22"/>
  <c r="NB440" i="22" s="1"/>
  <c r="AK438" i="22"/>
  <c r="NB438" i="22" s="1"/>
  <c r="AK436" i="22"/>
  <c r="NB436" i="22" s="1"/>
  <c r="AK434" i="22"/>
  <c r="NB434" i="22" s="1"/>
  <c r="AK435" i="22"/>
  <c r="NB435" i="22" s="1"/>
  <c r="AK439" i="22"/>
  <c r="NB439" i="22" s="1"/>
  <c r="AK441" i="22"/>
  <c r="NB441" i="22" s="1"/>
  <c r="AK437" i="22"/>
  <c r="NB437" i="22" s="1"/>
  <c r="AK443" i="22"/>
  <c r="NB443" i="22" s="1"/>
  <c r="L17" i="23"/>
  <c r="AJ142" i="22"/>
  <c r="C513" i="22"/>
  <c r="K20" i="23"/>
  <c r="L20" i="23" s="1"/>
  <c r="M20" i="23" s="1"/>
  <c r="N20" i="23" s="1"/>
  <c r="O20" i="23" s="1"/>
  <c r="P20" i="23" s="1"/>
  <c r="Q20" i="23" s="1"/>
  <c r="R20" i="23" s="1"/>
  <c r="S20" i="23" s="1"/>
  <c r="T20" i="23" s="1"/>
  <c r="U20" i="23" s="1"/>
  <c r="V20" i="23" s="1"/>
  <c r="W20" i="23" s="1"/>
  <c r="X20" i="23" s="1"/>
  <c r="Y20" i="23" s="1"/>
  <c r="Z20" i="23" s="1"/>
  <c r="AA20" i="23" s="1"/>
  <c r="AB20" i="23" s="1"/>
  <c r="AC20" i="23" s="1"/>
  <c r="AD20" i="23" s="1"/>
  <c r="AE20" i="23" s="1"/>
  <c r="AF20" i="23" s="1"/>
  <c r="AG20" i="23" s="1"/>
  <c r="AH20" i="23" s="1"/>
  <c r="AI20" i="23" s="1"/>
  <c r="AJ20" i="23" s="1"/>
  <c r="AK20" i="23" s="1"/>
  <c r="AL20" i="23" s="1"/>
  <c r="AM20" i="23" s="1"/>
  <c r="AN20" i="23" s="1"/>
  <c r="AO20" i="23" s="1"/>
  <c r="AP20" i="23" s="1"/>
  <c r="AQ20" i="23" s="1"/>
  <c r="AR20" i="23" s="1"/>
  <c r="AS20" i="23" s="1"/>
  <c r="AT20" i="23" s="1"/>
  <c r="AU20" i="23" s="1"/>
  <c r="AV20" i="23" s="1"/>
  <c r="AW20" i="23" s="1"/>
  <c r="AX20" i="23" s="1"/>
  <c r="AY20" i="23" s="1"/>
  <c r="AZ20" i="23" s="1"/>
  <c r="BA20" i="23" s="1"/>
  <c r="BB20" i="23" s="1"/>
  <c r="BC20" i="23" s="1"/>
  <c r="BD20" i="23" s="1"/>
  <c r="BE20" i="23" s="1"/>
  <c r="BF20" i="23" s="1"/>
  <c r="BG20" i="23" s="1"/>
  <c r="AL32" i="22"/>
  <c r="AL444" i="22"/>
  <c r="NA444" i="22"/>
  <c r="D26" i="24" s="1"/>
  <c r="AG73" i="22"/>
  <c r="IV73" i="22" s="1"/>
  <c r="AG76" i="22"/>
  <c r="IV76" i="22" s="1"/>
  <c r="AG78" i="22"/>
  <c r="IV78" i="22" s="1"/>
  <c r="AG79" i="22"/>
  <c r="IV79" i="22" s="1"/>
  <c r="AG71" i="22"/>
  <c r="IV71" i="22" s="1"/>
  <c r="AG68" i="22"/>
  <c r="IV68" i="22" s="1"/>
  <c r="AG74" i="22"/>
  <c r="IV74" i="22" s="1"/>
  <c r="AG75" i="22"/>
  <c r="IV75" i="22" s="1"/>
  <c r="AG70" i="22"/>
  <c r="IV70" i="22" s="1"/>
  <c r="AG77" i="22"/>
  <c r="IV77" i="22" s="1"/>
  <c r="AG69" i="22"/>
  <c r="IV69" i="22" s="1"/>
  <c r="AG72" i="22"/>
  <c r="IV72" i="22" s="1"/>
  <c r="NA490" i="22"/>
  <c r="D28" i="24" s="1"/>
  <c r="AL490" i="22"/>
  <c r="NA32" i="22"/>
  <c r="AH80" i="22"/>
  <c r="AK227" i="22"/>
  <c r="NB227" i="22" s="1"/>
  <c r="AK220" i="22"/>
  <c r="NB220" i="22" s="1"/>
  <c r="AK221" i="22"/>
  <c r="NB221" i="22" s="1"/>
  <c r="AK230" i="22"/>
  <c r="NB230" i="22" s="1"/>
  <c r="AK226" i="22"/>
  <c r="NB226" i="22" s="1"/>
  <c r="AK231" i="22"/>
  <c r="NB231" i="22" s="1"/>
  <c r="AK228" i="22"/>
  <c r="NB228" i="22" s="1"/>
  <c r="AK222" i="22"/>
  <c r="NB222" i="22" s="1"/>
  <c r="AK232" i="22"/>
  <c r="NB232" i="22" s="1"/>
  <c r="AK238" i="22"/>
  <c r="NB238" i="22" s="1"/>
  <c r="AK224" i="22"/>
  <c r="NB224" i="22" s="1"/>
  <c r="AK223" i="22"/>
  <c r="NB223" i="22" s="1"/>
  <c r="AK234" i="22"/>
  <c r="NB234" i="22" s="1"/>
  <c r="AK236" i="22"/>
  <c r="NB236" i="22" s="1"/>
  <c r="AK233" i="22"/>
  <c r="NB233" i="22" s="1"/>
  <c r="AK239" i="22"/>
  <c r="NB239" i="22" s="1"/>
  <c r="AK229" i="22"/>
  <c r="NB229" i="22" s="1"/>
  <c r="AK237" i="22"/>
  <c r="NB237" i="22" s="1"/>
  <c r="AK235" i="22"/>
  <c r="NB235" i="22" s="1"/>
  <c r="AK225" i="22"/>
  <c r="NB225" i="22" s="1"/>
  <c r="AK489" i="22"/>
  <c r="NB489" i="22" s="1"/>
  <c r="AK488" i="22"/>
  <c r="NB488" i="22" s="1"/>
  <c r="AK484" i="22"/>
  <c r="NB484" i="22" s="1"/>
  <c r="AK486" i="22"/>
  <c r="NB486" i="22" s="1"/>
  <c r="AK483" i="22"/>
  <c r="NB483" i="22" s="1"/>
  <c r="AK481" i="22"/>
  <c r="NB481" i="22" s="1"/>
  <c r="AK485" i="22"/>
  <c r="NB485" i="22" s="1"/>
  <c r="AK487" i="22"/>
  <c r="NB487" i="22" s="1"/>
  <c r="AK480" i="22"/>
  <c r="NB480" i="22" s="1"/>
  <c r="AK482" i="22"/>
  <c r="NB482" i="22" s="1"/>
  <c r="IU80" i="22"/>
  <c r="AK460" i="22"/>
  <c r="G54" i="21"/>
  <c r="K49" i="17"/>
  <c r="D59" i="17" l="1"/>
  <c r="D8" i="24"/>
  <c r="B146" i="33"/>
  <c r="D146" i="33" s="1"/>
  <c r="D19" i="24"/>
  <c r="B193" i="33"/>
  <c r="D193" i="33" s="1"/>
  <c r="D16" i="24"/>
  <c r="B218" i="33"/>
  <c r="G32" i="33"/>
  <c r="G29" i="12"/>
  <c r="G18" i="33"/>
  <c r="G13" i="33"/>
  <c r="G16" i="33"/>
  <c r="G22" i="33"/>
  <c r="G17" i="33"/>
  <c r="G19" i="33"/>
  <c r="G15" i="33"/>
  <c r="G21" i="33"/>
  <c r="G14" i="33"/>
  <c r="G20" i="33"/>
  <c r="G11" i="33"/>
  <c r="G10" i="33"/>
  <c r="G12" i="33"/>
  <c r="F28" i="12"/>
  <c r="F58" i="21"/>
  <c r="G26" i="21"/>
  <c r="G29" i="21" s="1"/>
  <c r="E52" i="17"/>
  <c r="E59" i="17" s="1"/>
  <c r="F57" i="17"/>
  <c r="H26" i="17"/>
  <c r="G29" i="17" a="1"/>
  <c r="G29" i="17" s="1"/>
  <c r="G51" i="17" s="1"/>
  <c r="G58" i="17" s="1"/>
  <c r="G34" i="17" a="1"/>
  <c r="G34" i="17" s="1"/>
  <c r="G32" i="17" a="1"/>
  <c r="G32" i="17" s="1"/>
  <c r="G36" i="17" a="1"/>
  <c r="G36" i="17" s="1"/>
  <c r="G28" i="17" a="1"/>
  <c r="G28" i="17" s="1"/>
  <c r="G50" i="17" s="1"/>
  <c r="G33" i="17" a="1"/>
  <c r="G33" i="17" s="1"/>
  <c r="G38" i="17" a="1"/>
  <c r="G38" i="17" s="1"/>
  <c r="G41" i="17" a="1"/>
  <c r="G41" i="17" s="1"/>
  <c r="G45" i="17" a="1"/>
  <c r="G45" i="17" s="1"/>
  <c r="G40" i="17" a="1"/>
  <c r="G40" i="17" s="1"/>
  <c r="G35" i="17" a="1"/>
  <c r="G35" i="17" s="1"/>
  <c r="G39" i="17" a="1"/>
  <c r="G39" i="17" s="1"/>
  <c r="G43" i="17" a="1"/>
  <c r="G43" i="17" s="1"/>
  <c r="G31" i="17" a="1"/>
  <c r="G31" i="17" s="1"/>
  <c r="G37" i="17" a="1"/>
  <c r="G37" i="17" s="1"/>
  <c r="G44" i="17" a="1"/>
  <c r="G44" i="17" s="1"/>
  <c r="G42" i="17" a="1"/>
  <c r="G42" i="17" s="1"/>
  <c r="F52" i="17"/>
  <c r="F59" i="17" s="1"/>
  <c r="D10" i="24"/>
  <c r="D9" i="24"/>
  <c r="K56" i="17"/>
  <c r="V24" i="23"/>
  <c r="W24" i="23" s="1"/>
  <c r="X24" i="23" s="1"/>
  <c r="Y24" i="23" s="1"/>
  <c r="Z24" i="23" s="1"/>
  <c r="AA24" i="23" s="1"/>
  <c r="AB24" i="23" s="1"/>
  <c r="M17" i="23"/>
  <c r="N17" i="23" s="1"/>
  <c r="O17" i="23" s="1"/>
  <c r="P17" i="23" s="1"/>
  <c r="Q17" i="23" s="1"/>
  <c r="R17" i="23" s="1"/>
  <c r="S17" i="23" s="1"/>
  <c r="T17" i="23" s="1"/>
  <c r="U17" i="23" s="1"/>
  <c r="V17" i="23" s="1"/>
  <c r="W17" i="23" s="1"/>
  <c r="X17" i="23" s="1"/>
  <c r="Y17" i="23" s="1"/>
  <c r="Z17" i="23" s="1"/>
  <c r="AA17" i="23" s="1"/>
  <c r="AB17" i="23" s="1"/>
  <c r="AC17" i="23" s="1"/>
  <c r="AD17" i="23" s="1"/>
  <c r="AE17" i="23" s="1"/>
  <c r="AF17" i="23" s="1"/>
  <c r="AG17" i="23" s="1"/>
  <c r="AH17" i="23" s="1"/>
  <c r="AI17" i="23" s="1"/>
  <c r="AJ17" i="23" s="1"/>
  <c r="AK17" i="23" s="1"/>
  <c r="AL17" i="23" s="1"/>
  <c r="AM17" i="23" s="1"/>
  <c r="AN17" i="23" s="1"/>
  <c r="AO17" i="23" s="1"/>
  <c r="AP17" i="23" s="1"/>
  <c r="AQ17" i="23" s="1"/>
  <c r="AR17" i="23" s="1"/>
  <c r="AS17" i="23" s="1"/>
  <c r="AT17" i="23" s="1"/>
  <c r="AU17" i="23" s="1"/>
  <c r="AV17" i="23" s="1"/>
  <c r="AW17" i="23" s="1"/>
  <c r="AX17" i="23" s="1"/>
  <c r="AY17" i="23" s="1"/>
  <c r="AZ17" i="23" s="1"/>
  <c r="BA17" i="23" s="1"/>
  <c r="BB17" i="23" s="1"/>
  <c r="BC17" i="23" s="1"/>
  <c r="BD17" i="23" s="1"/>
  <c r="BE17" i="23" s="1"/>
  <c r="BF17" i="23" s="1"/>
  <c r="BG17" i="23" s="1"/>
  <c r="AK29" i="22"/>
  <c r="NB29" i="22" s="1"/>
  <c r="AJ457" i="22"/>
  <c r="NA457" i="22" s="1"/>
  <c r="AK30" i="22"/>
  <c r="NB30" i="22" s="1"/>
  <c r="AK23" i="22"/>
  <c r="NB23" i="22" s="1"/>
  <c r="AK26" i="22"/>
  <c r="NB26" i="22" s="1"/>
  <c r="AK27" i="22"/>
  <c r="NB27" i="22" s="1"/>
  <c r="AK24" i="22"/>
  <c r="NB24" i="22" s="1"/>
  <c r="AK25" i="22"/>
  <c r="NB25" i="22" s="1"/>
  <c r="AJ458" i="22"/>
  <c r="NA458" i="22" s="1"/>
  <c r="AJ452" i="22"/>
  <c r="NA452" i="22" s="1"/>
  <c r="AJ454" i="22"/>
  <c r="NA454" i="22" s="1"/>
  <c r="AJ451" i="22"/>
  <c r="NA451" i="22" s="1"/>
  <c r="AJ450" i="22"/>
  <c r="NA450" i="22" s="1"/>
  <c r="AJ453" i="22"/>
  <c r="NA453" i="22" s="1"/>
  <c r="AJ455" i="22"/>
  <c r="NA455" i="22" s="1"/>
  <c r="AJ459" i="22"/>
  <c r="NA459" i="22" s="1"/>
  <c r="AK475" i="22"/>
  <c r="AJ466" i="22"/>
  <c r="NA466" i="22" s="1"/>
  <c r="AJ472" i="22"/>
  <c r="NA472" i="22" s="1"/>
  <c r="AJ468" i="22"/>
  <c r="NA468" i="22" s="1"/>
  <c r="AJ473" i="22"/>
  <c r="NA473" i="22" s="1"/>
  <c r="AJ471" i="22"/>
  <c r="NA471" i="22" s="1"/>
  <c r="AJ474" i="22"/>
  <c r="NA474" i="22" s="1"/>
  <c r="AJ469" i="22"/>
  <c r="NA469" i="22" s="1"/>
  <c r="AJ470" i="22"/>
  <c r="NA470" i="22" s="1"/>
  <c r="AJ467" i="22"/>
  <c r="NA467" i="22" s="1"/>
  <c r="AJ465" i="22"/>
  <c r="NA465" i="22" s="1"/>
  <c r="L29" i="23"/>
  <c r="AL442" i="22"/>
  <c r="NC442" i="22" s="1"/>
  <c r="AL440" i="22"/>
  <c r="NC440" i="22" s="1"/>
  <c r="AL438" i="22"/>
  <c r="NC438" i="22" s="1"/>
  <c r="AL443" i="22"/>
  <c r="NC443" i="22" s="1"/>
  <c r="AL439" i="22"/>
  <c r="NC439" i="22" s="1"/>
  <c r="AL437" i="22"/>
  <c r="NC437" i="22" s="1"/>
  <c r="AL434" i="22"/>
  <c r="NC434" i="22" s="1"/>
  <c r="AL435" i="22"/>
  <c r="NC435" i="22" s="1"/>
  <c r="AL441" i="22"/>
  <c r="NC441" i="22" s="1"/>
  <c r="AL436" i="22"/>
  <c r="NC436" i="22" s="1"/>
  <c r="AJ508" i="22"/>
  <c r="NA508" i="22" s="1"/>
  <c r="B201" i="33" s="1"/>
  <c r="D201" i="33" s="1"/>
  <c r="AK459" i="22"/>
  <c r="NB459" i="22" s="1"/>
  <c r="AK457" i="22"/>
  <c r="NB457" i="22" s="1"/>
  <c r="AK455" i="22"/>
  <c r="NB455" i="22" s="1"/>
  <c r="AK453" i="22"/>
  <c r="NB453" i="22" s="1"/>
  <c r="AK451" i="22"/>
  <c r="NB451" i="22" s="1"/>
  <c r="AK458" i="22"/>
  <c r="NB458" i="22" s="1"/>
  <c r="AK450" i="22"/>
  <c r="NB450" i="22" s="1"/>
  <c r="AK456" i="22"/>
  <c r="NB456" i="22" s="1"/>
  <c r="AK452" i="22"/>
  <c r="NB452" i="22" s="1"/>
  <c r="AK454" i="22"/>
  <c r="NB454" i="22" s="1"/>
  <c r="NB490" i="22"/>
  <c r="E28" i="24" s="1"/>
  <c r="AL489" i="22"/>
  <c r="NC489" i="22" s="1"/>
  <c r="AL487" i="22"/>
  <c r="NC487" i="22" s="1"/>
  <c r="AL485" i="22"/>
  <c r="NC485" i="22" s="1"/>
  <c r="AL483" i="22"/>
  <c r="NC483" i="22" s="1"/>
  <c r="AL486" i="22"/>
  <c r="NC486" i="22" s="1"/>
  <c r="AL481" i="22"/>
  <c r="NC481" i="22" s="1"/>
  <c r="AL488" i="22"/>
  <c r="NC488" i="22" s="1"/>
  <c r="AL482" i="22"/>
  <c r="NC482" i="22" s="1"/>
  <c r="AL484" i="22"/>
  <c r="NC484" i="22" s="1"/>
  <c r="AL480" i="22"/>
  <c r="NC480" i="22" s="1"/>
  <c r="AM444" i="22"/>
  <c r="NB444" i="22"/>
  <c r="E26" i="24" s="1"/>
  <c r="AI80" i="22"/>
  <c r="NB240" i="22"/>
  <c r="E19" i="24" s="1"/>
  <c r="IV80" i="22"/>
  <c r="E16" i="24" s="1"/>
  <c r="AL460" i="22"/>
  <c r="AH75" i="22"/>
  <c r="IW75" i="22" s="1"/>
  <c r="AH76" i="22"/>
  <c r="IW76" i="22" s="1"/>
  <c r="AH68" i="22"/>
  <c r="IW68" i="22" s="1"/>
  <c r="AH78" i="22"/>
  <c r="IW78" i="22" s="1"/>
  <c r="AH73" i="22"/>
  <c r="IW73" i="22" s="1"/>
  <c r="AH74" i="22"/>
  <c r="IW74" i="22" s="1"/>
  <c r="AH77" i="22"/>
  <c r="IW77" i="22" s="1"/>
  <c r="AH72" i="22"/>
  <c r="IW72" i="22" s="1"/>
  <c r="AH70" i="22"/>
  <c r="IW70" i="22" s="1"/>
  <c r="AH79" i="22"/>
  <c r="IW79" i="22" s="1"/>
  <c r="AH71" i="22"/>
  <c r="IW71" i="22" s="1"/>
  <c r="AH69" i="22"/>
  <c r="IW69" i="22" s="1"/>
  <c r="AM490" i="22"/>
  <c r="AL25" i="22"/>
  <c r="NC25" i="22" s="1"/>
  <c r="AL26" i="22"/>
  <c r="NC26" i="22" s="1"/>
  <c r="AL29" i="22"/>
  <c r="NC29" i="22" s="1"/>
  <c r="AL23" i="22"/>
  <c r="NC23" i="22" s="1"/>
  <c r="AL28" i="22"/>
  <c r="NC28" i="22" s="1"/>
  <c r="AL30" i="22"/>
  <c r="NC30" i="22" s="1"/>
  <c r="AL24" i="22"/>
  <c r="NC24" i="22" s="1"/>
  <c r="AL27" i="22"/>
  <c r="NC27" i="22" s="1"/>
  <c r="AJ124" i="22"/>
  <c r="NA124" i="22" s="1"/>
  <c r="B151" i="33" s="1"/>
  <c r="D151" i="33" s="1"/>
  <c r="AJ126" i="22"/>
  <c r="NA126" i="22" s="1"/>
  <c r="B153" i="33" s="1"/>
  <c r="D153" i="33" s="1"/>
  <c r="AJ130" i="22"/>
  <c r="NA130" i="22" s="1"/>
  <c r="B157" i="33" s="1"/>
  <c r="D157" i="33" s="1"/>
  <c r="AJ135" i="22"/>
  <c r="NA135" i="22" s="1"/>
  <c r="B162" i="33" s="1"/>
  <c r="D162" i="33" s="1"/>
  <c r="AJ134" i="22"/>
  <c r="NA134" i="22" s="1"/>
  <c r="B161" i="33" s="1"/>
  <c r="D161" i="33" s="1"/>
  <c r="AJ133" i="22"/>
  <c r="NA133" i="22" s="1"/>
  <c r="B160" i="33" s="1"/>
  <c r="D160" i="33" s="1"/>
  <c r="AJ137" i="22"/>
  <c r="NA137" i="22" s="1"/>
  <c r="B164" i="33" s="1"/>
  <c r="D164" i="33" s="1"/>
  <c r="AJ138" i="22"/>
  <c r="NA138" i="22" s="1"/>
  <c r="B165" i="33" s="1"/>
  <c r="D165" i="33" s="1"/>
  <c r="AJ129" i="22"/>
  <c r="NA129" i="22" s="1"/>
  <c r="B156" i="33" s="1"/>
  <c r="D156" i="33" s="1"/>
  <c r="AJ140" i="22"/>
  <c r="NA140" i="22" s="1"/>
  <c r="B167" i="33" s="1"/>
  <c r="D167" i="33" s="1"/>
  <c r="AJ128" i="22"/>
  <c r="NA128" i="22" s="1"/>
  <c r="B155" i="33" s="1"/>
  <c r="D155" i="33" s="1"/>
  <c r="AJ132" i="22"/>
  <c r="NA132" i="22" s="1"/>
  <c r="B159" i="33" s="1"/>
  <c r="D159" i="33" s="1"/>
  <c r="AJ136" i="22"/>
  <c r="NA136" i="22" s="1"/>
  <c r="B163" i="33" s="1"/>
  <c r="D163" i="33" s="1"/>
  <c r="AJ127" i="22"/>
  <c r="NA127" i="22" s="1"/>
  <c r="B154" i="33" s="1"/>
  <c r="D154" i="33" s="1"/>
  <c r="AJ131" i="22"/>
  <c r="NA131" i="22" s="1"/>
  <c r="B158" i="33" s="1"/>
  <c r="D158" i="33" s="1"/>
  <c r="AJ141" i="22"/>
  <c r="NA141" i="22" s="1"/>
  <c r="B168" i="33" s="1"/>
  <c r="D168" i="33" s="1"/>
  <c r="AJ139" i="22"/>
  <c r="NA139" i="22" s="1"/>
  <c r="B166" i="33" s="1"/>
  <c r="D166" i="33" s="1"/>
  <c r="AJ123" i="22"/>
  <c r="NA123" i="22" s="1"/>
  <c r="B150" i="33" s="1"/>
  <c r="AJ125" i="22"/>
  <c r="NA125" i="22" s="1"/>
  <c r="B152" i="33" s="1"/>
  <c r="D152" i="33" s="1"/>
  <c r="AL232" i="22"/>
  <c r="NC232" i="22" s="1"/>
  <c r="AL230" i="22"/>
  <c r="NC230" i="22" s="1"/>
  <c r="AL223" i="22"/>
  <c r="NC223" i="22" s="1"/>
  <c r="AL222" i="22"/>
  <c r="NC222" i="22" s="1"/>
  <c r="AL234" i="22"/>
  <c r="NC234" i="22" s="1"/>
  <c r="AL236" i="22"/>
  <c r="NC236" i="22" s="1"/>
  <c r="AL228" i="22"/>
  <c r="NC228" i="22" s="1"/>
  <c r="AL224" i="22"/>
  <c r="NC224" i="22" s="1"/>
  <c r="AL227" i="22"/>
  <c r="NC227" i="22" s="1"/>
  <c r="AL221" i="22"/>
  <c r="NC221" i="22" s="1"/>
  <c r="AL226" i="22"/>
  <c r="NC226" i="22" s="1"/>
  <c r="AL231" i="22"/>
  <c r="NC231" i="22" s="1"/>
  <c r="AL238" i="22"/>
  <c r="NC238" i="22" s="1"/>
  <c r="AL220" i="22"/>
  <c r="NC220" i="22" s="1"/>
  <c r="AL239" i="22"/>
  <c r="NC239" i="22" s="1"/>
  <c r="AL237" i="22"/>
  <c r="NC237" i="22" s="1"/>
  <c r="AL233" i="22"/>
  <c r="NC233" i="22" s="1"/>
  <c r="AL225" i="22"/>
  <c r="NC225" i="22" s="1"/>
  <c r="AL235" i="22"/>
  <c r="NC235" i="22" s="1"/>
  <c r="AL229" i="22"/>
  <c r="NC229" i="22" s="1"/>
  <c r="AJ524" i="22"/>
  <c r="AJ526" i="22"/>
  <c r="AJ520" i="22"/>
  <c r="AJ521" i="22"/>
  <c r="AJ522" i="22"/>
  <c r="AJ523" i="22"/>
  <c r="AJ525" i="22"/>
  <c r="AJ518" i="22"/>
  <c r="AJ527" i="22"/>
  <c r="AJ519" i="22"/>
  <c r="AM32" i="22"/>
  <c r="AK142" i="22"/>
  <c r="AM240" i="22"/>
  <c r="H54" i="21"/>
  <c r="H25" i="21"/>
  <c r="H27" i="21" s="1"/>
  <c r="L49" i="17"/>
  <c r="M29" i="23" l="1"/>
  <c r="N29" i="23" s="1"/>
  <c r="O29" i="23" s="1"/>
  <c r="P29" i="23" s="1"/>
  <c r="Q29" i="23" s="1"/>
  <c r="R29" i="23" s="1"/>
  <c r="S29" i="23" s="1"/>
  <c r="T29" i="23" s="1"/>
  <c r="U29" i="23" s="1"/>
  <c r="V29" i="23" s="1"/>
  <c r="W29" i="23" s="1"/>
  <c r="X29" i="23" s="1"/>
  <c r="Y29" i="23" s="1"/>
  <c r="Z29" i="23" s="1"/>
  <c r="AA29" i="23" s="1"/>
  <c r="AB29" i="23" s="1"/>
  <c r="AC29" i="23" s="1"/>
  <c r="AD29" i="23" s="1"/>
  <c r="AE29" i="23" s="1"/>
  <c r="AF29" i="23" s="1"/>
  <c r="AG29" i="23" s="1"/>
  <c r="AH29" i="23" s="1"/>
  <c r="AI29" i="23" s="1"/>
  <c r="AJ29" i="23" s="1"/>
  <c r="AK29" i="23" s="1"/>
  <c r="AL29" i="23" s="1"/>
  <c r="AM29" i="23" s="1"/>
  <c r="AN29" i="23" s="1"/>
  <c r="AO29" i="23" s="1"/>
  <c r="AP29" i="23" s="1"/>
  <c r="AQ29" i="23" s="1"/>
  <c r="AR29" i="23" s="1"/>
  <c r="AS29" i="23" s="1"/>
  <c r="AT29" i="23" s="1"/>
  <c r="AU29" i="23" s="1"/>
  <c r="AV29" i="23" s="1"/>
  <c r="AW29" i="23" s="1"/>
  <c r="AX29" i="23" s="1"/>
  <c r="AY29" i="23" s="1"/>
  <c r="AZ29" i="23" s="1"/>
  <c r="BA29" i="23" s="1"/>
  <c r="BB29" i="23" s="1"/>
  <c r="BC29" i="23" s="1"/>
  <c r="BD29" i="23" s="1"/>
  <c r="BE29" i="23" s="1"/>
  <c r="BF29" i="23" s="1"/>
  <c r="BG29" i="23" s="1"/>
  <c r="D150" i="33"/>
  <c r="F150" i="33"/>
  <c r="D218" i="33"/>
  <c r="H29" i="12"/>
  <c r="G31" i="33"/>
  <c r="G33" i="33" s="1"/>
  <c r="G28" i="12"/>
  <c r="G58" i="21"/>
  <c r="F30" i="12"/>
  <c r="G52" i="17"/>
  <c r="G59" i="17" s="1"/>
  <c r="I26" i="17"/>
  <c r="H31" i="17" a="1"/>
  <c r="H31" i="17" s="1"/>
  <c r="H35" i="17" a="1"/>
  <c r="H35" i="17" s="1"/>
  <c r="H28" i="17" a="1"/>
  <c r="H28" i="17" s="1"/>
  <c r="H50" i="17" s="1"/>
  <c r="H33" i="17" a="1"/>
  <c r="H33" i="17" s="1"/>
  <c r="H29" i="17" a="1"/>
  <c r="H29" i="17" s="1"/>
  <c r="H51" i="17" s="1"/>
  <c r="H58" i="17" s="1"/>
  <c r="H37" i="17" a="1"/>
  <c r="H37" i="17" s="1"/>
  <c r="H34" i="17" a="1"/>
  <c r="H34" i="17" s="1"/>
  <c r="H39" i="17" a="1"/>
  <c r="H39" i="17" s="1"/>
  <c r="H42" i="17" a="1"/>
  <c r="H42" i="17" s="1"/>
  <c r="H41" i="17" a="1"/>
  <c r="H41" i="17" s="1"/>
  <c r="H36" i="17" a="1"/>
  <c r="H36" i="17" s="1"/>
  <c r="H40" i="17" a="1"/>
  <c r="H40" i="17" s="1"/>
  <c r="H44" i="17" a="1"/>
  <c r="H44" i="17" s="1"/>
  <c r="H45" i="17" a="1"/>
  <c r="H45" i="17" s="1"/>
  <c r="H32" i="17" a="1"/>
  <c r="H32" i="17" s="1"/>
  <c r="H38" i="17" a="1"/>
  <c r="H38" i="17" s="1"/>
  <c r="H43" i="17" a="1"/>
  <c r="H43" i="17" s="1"/>
  <c r="G57" i="17"/>
  <c r="H30" i="12"/>
  <c r="G30" i="12"/>
  <c r="L56" i="17"/>
  <c r="NA527" i="22"/>
  <c r="IZ527" i="22"/>
  <c r="NA524" i="22"/>
  <c r="IZ524" i="22"/>
  <c r="NA518" i="22"/>
  <c r="IZ518" i="22"/>
  <c r="NA525" i="22"/>
  <c r="IZ525" i="22"/>
  <c r="NA520" i="22"/>
  <c r="IZ520" i="22"/>
  <c r="NA522" i="22"/>
  <c r="IZ522" i="22"/>
  <c r="NA521" i="22"/>
  <c r="IZ521" i="22"/>
  <c r="NA519" i="22"/>
  <c r="IZ519" i="22"/>
  <c r="NA523" i="22"/>
  <c r="IZ523" i="22"/>
  <c r="NA526" i="22"/>
  <c r="IZ526" i="22"/>
  <c r="D14" i="24"/>
  <c r="D11" i="24"/>
  <c r="NB32" i="22"/>
  <c r="E8" i="24" s="1"/>
  <c r="NA460" i="22"/>
  <c r="D27" i="24" s="1"/>
  <c r="AK528" i="22"/>
  <c r="AK522" i="22" s="1"/>
  <c r="NA475" i="22"/>
  <c r="D25" i="24" s="1"/>
  <c r="D45" i="24" s="1"/>
  <c r="AK473" i="22"/>
  <c r="NB473" i="22" s="1"/>
  <c r="AK465" i="22"/>
  <c r="NB465" i="22" s="1"/>
  <c r="AK470" i="22"/>
  <c r="NB470" i="22" s="1"/>
  <c r="AK471" i="22"/>
  <c r="NB471" i="22" s="1"/>
  <c r="AK474" i="22"/>
  <c r="NB474" i="22" s="1"/>
  <c r="AK466" i="22"/>
  <c r="NB466" i="22" s="1"/>
  <c r="AK469" i="22"/>
  <c r="NB469" i="22" s="1"/>
  <c r="AK468" i="22"/>
  <c r="NB468" i="22" s="1"/>
  <c r="AK467" i="22"/>
  <c r="NB467" i="22" s="1"/>
  <c r="AK472" i="22"/>
  <c r="NB472" i="22" s="1"/>
  <c r="AL475" i="22"/>
  <c r="NC444" i="22"/>
  <c r="F26" i="24" s="1"/>
  <c r="AL528" i="22"/>
  <c r="AM483" i="22"/>
  <c r="ND483" i="22" s="1"/>
  <c r="AM485" i="22"/>
  <c r="ND485" i="22" s="1"/>
  <c r="AM482" i="22"/>
  <c r="ND482" i="22" s="1"/>
  <c r="AM480" i="22"/>
  <c r="ND480" i="22" s="1"/>
  <c r="AM488" i="22"/>
  <c r="ND488" i="22" s="1"/>
  <c r="AM484" i="22"/>
  <c r="ND484" i="22" s="1"/>
  <c r="AM481" i="22"/>
  <c r="ND481" i="22" s="1"/>
  <c r="AM489" i="22"/>
  <c r="ND489" i="22" s="1"/>
  <c r="AM487" i="22"/>
  <c r="ND487" i="22" s="1"/>
  <c r="AM486" i="22"/>
  <c r="ND486" i="22" s="1"/>
  <c r="AM228" i="22"/>
  <c r="ND228" i="22" s="1"/>
  <c r="AM226" i="22"/>
  <c r="ND226" i="22" s="1"/>
  <c r="AM224" i="22"/>
  <c r="ND224" i="22" s="1"/>
  <c r="AM227" i="22"/>
  <c r="ND227" i="22" s="1"/>
  <c r="AM232" i="22"/>
  <c r="ND232" i="22" s="1"/>
  <c r="AM234" i="22"/>
  <c r="ND234" i="22" s="1"/>
  <c r="AM223" i="22"/>
  <c r="ND223" i="22" s="1"/>
  <c r="AM231" i="22"/>
  <c r="ND231" i="22" s="1"/>
  <c r="AM236" i="22"/>
  <c r="ND236" i="22" s="1"/>
  <c r="AM220" i="22"/>
  <c r="ND220" i="22" s="1"/>
  <c r="AM221" i="22"/>
  <c r="ND221" i="22" s="1"/>
  <c r="AM230" i="22"/>
  <c r="ND230" i="22" s="1"/>
  <c r="AM238" i="22"/>
  <c r="ND238" i="22" s="1"/>
  <c r="AM222" i="22"/>
  <c r="ND222" i="22" s="1"/>
  <c r="AM229" i="22"/>
  <c r="ND229" i="22" s="1"/>
  <c r="AM237" i="22"/>
  <c r="ND237" i="22" s="1"/>
  <c r="AM235" i="22"/>
  <c r="ND235" i="22" s="1"/>
  <c r="AM239" i="22"/>
  <c r="ND239" i="22" s="1"/>
  <c r="AM233" i="22"/>
  <c r="ND233" i="22" s="1"/>
  <c r="AM225" i="22"/>
  <c r="ND225" i="22" s="1"/>
  <c r="AM24" i="22"/>
  <c r="ND24" i="22" s="1"/>
  <c r="AM29" i="22"/>
  <c r="ND29" i="22" s="1"/>
  <c r="AM27" i="22"/>
  <c r="ND27" i="22" s="1"/>
  <c r="AM30" i="22"/>
  <c r="ND30" i="22" s="1"/>
  <c r="AM25" i="22"/>
  <c r="ND25" i="22" s="1"/>
  <c r="AM28" i="22"/>
  <c r="ND28" i="22" s="1"/>
  <c r="AM23" i="22"/>
  <c r="ND23" i="22" s="1"/>
  <c r="AM26" i="22"/>
  <c r="ND26" i="22" s="1"/>
  <c r="NA142" i="22"/>
  <c r="AN490" i="22"/>
  <c r="IW80" i="22"/>
  <c r="F16" i="24" s="1"/>
  <c r="AM460" i="22"/>
  <c r="AN444" i="22"/>
  <c r="NC240" i="22"/>
  <c r="F19" i="24" s="1"/>
  <c r="NC490" i="22"/>
  <c r="F28" i="24" s="1"/>
  <c r="AL142" i="22"/>
  <c r="AL459" i="22"/>
  <c r="NC459" i="22" s="1"/>
  <c r="AL455" i="22"/>
  <c r="NC455" i="22" s="1"/>
  <c r="AL452" i="22"/>
  <c r="NC452" i="22" s="1"/>
  <c r="AL454" i="22"/>
  <c r="NC454" i="22" s="1"/>
  <c r="AL453" i="22"/>
  <c r="NC453" i="22" s="1"/>
  <c r="AL458" i="22"/>
  <c r="NC458" i="22" s="1"/>
  <c r="AL450" i="22"/>
  <c r="NC450" i="22" s="1"/>
  <c r="AL457" i="22"/>
  <c r="NC457" i="22" s="1"/>
  <c r="AL456" i="22"/>
  <c r="NC456" i="22" s="1"/>
  <c r="AL451" i="22"/>
  <c r="NC451" i="22" s="1"/>
  <c r="AJ80" i="22"/>
  <c r="AK508" i="22"/>
  <c r="NB508" i="22" s="1"/>
  <c r="E11" i="24" s="1"/>
  <c r="AN240" i="22"/>
  <c r="AN32" i="22"/>
  <c r="AK131" i="22"/>
  <c r="NB131" i="22" s="1"/>
  <c r="AK130" i="22"/>
  <c r="NB130" i="22" s="1"/>
  <c r="AK129" i="22"/>
  <c r="NB129" i="22" s="1"/>
  <c r="AK128" i="22"/>
  <c r="NB128" i="22" s="1"/>
  <c r="AK127" i="22"/>
  <c r="NB127" i="22" s="1"/>
  <c r="AK126" i="22"/>
  <c r="NB126" i="22" s="1"/>
  <c r="AK132" i="22"/>
  <c r="NB132" i="22" s="1"/>
  <c r="AK136" i="22"/>
  <c r="NB136" i="22" s="1"/>
  <c r="AK138" i="22"/>
  <c r="NB138" i="22" s="1"/>
  <c r="AK124" i="22"/>
  <c r="NB124" i="22" s="1"/>
  <c r="AK135" i="22"/>
  <c r="NB135" i="22" s="1"/>
  <c r="AK134" i="22"/>
  <c r="NB134" i="22" s="1"/>
  <c r="AK133" i="22"/>
  <c r="NB133" i="22" s="1"/>
  <c r="AK137" i="22"/>
  <c r="NB137" i="22" s="1"/>
  <c r="AK140" i="22"/>
  <c r="NB140" i="22" s="1"/>
  <c r="AK123" i="22"/>
  <c r="NB123" i="22" s="1"/>
  <c r="AK141" i="22"/>
  <c r="NB141" i="22" s="1"/>
  <c r="AK139" i="22"/>
  <c r="NB139" i="22" s="1"/>
  <c r="AK125" i="22"/>
  <c r="NB125" i="22" s="1"/>
  <c r="NC32" i="22"/>
  <c r="F8" i="24" s="1"/>
  <c r="AI75" i="22"/>
  <c r="IX75" i="22" s="1"/>
  <c r="AI76" i="22"/>
  <c r="IX76" i="22" s="1"/>
  <c r="AI78" i="22"/>
  <c r="IX78" i="22" s="1"/>
  <c r="AI73" i="22"/>
  <c r="IX73" i="22" s="1"/>
  <c r="AI69" i="22"/>
  <c r="IX69" i="22" s="1"/>
  <c r="AI68" i="22"/>
  <c r="IX68" i="22" s="1"/>
  <c r="AI74" i="22"/>
  <c r="IX74" i="22" s="1"/>
  <c r="AI77" i="22"/>
  <c r="IX77" i="22" s="1"/>
  <c r="AI72" i="22"/>
  <c r="IX72" i="22" s="1"/>
  <c r="AI70" i="22"/>
  <c r="IX70" i="22" s="1"/>
  <c r="AI79" i="22"/>
  <c r="IX79" i="22" s="1"/>
  <c r="AI71" i="22"/>
  <c r="IX71" i="22" s="1"/>
  <c r="AM443" i="22"/>
  <c r="ND443" i="22" s="1"/>
  <c r="AM441" i="22"/>
  <c r="ND441" i="22" s="1"/>
  <c r="AM439" i="22"/>
  <c r="ND439" i="22" s="1"/>
  <c r="AM437" i="22"/>
  <c r="ND437" i="22" s="1"/>
  <c r="AM435" i="22"/>
  <c r="ND435" i="22" s="1"/>
  <c r="AM434" i="22"/>
  <c r="ND434" i="22" s="1"/>
  <c r="AM442" i="22"/>
  <c r="ND442" i="22" s="1"/>
  <c r="AM438" i="22"/>
  <c r="ND438" i="22" s="1"/>
  <c r="AM436" i="22"/>
  <c r="ND436" i="22" s="1"/>
  <c r="AM440" i="22"/>
  <c r="ND440" i="22" s="1"/>
  <c r="NB460" i="22"/>
  <c r="E27" i="24" s="1"/>
  <c r="H26" i="21"/>
  <c r="H29" i="21" s="1"/>
  <c r="I54" i="21"/>
  <c r="I25" i="21"/>
  <c r="I27" i="21" s="1"/>
  <c r="M49" i="17"/>
  <c r="D6" i="24" l="1"/>
  <c r="B169" i="33"/>
  <c r="I29" i="12"/>
  <c r="H28" i="12"/>
  <c r="H58" i="21"/>
  <c r="H57" i="17"/>
  <c r="J26" i="17"/>
  <c r="I32" i="17" a="1"/>
  <c r="I32" i="17" s="1"/>
  <c r="I36" i="17" a="1"/>
  <c r="I36" i="17" s="1"/>
  <c r="I29" i="17" a="1"/>
  <c r="I29" i="17" s="1"/>
  <c r="I51" i="17" s="1"/>
  <c r="I58" i="17" s="1"/>
  <c r="I34" i="17" a="1"/>
  <c r="I34" i="17" s="1"/>
  <c r="I31" i="17" a="1"/>
  <c r="I31" i="17" s="1"/>
  <c r="I38" i="17" a="1"/>
  <c r="I38" i="17" s="1"/>
  <c r="I35" i="17" a="1"/>
  <c r="I35" i="17" s="1"/>
  <c r="I28" i="17" a="1"/>
  <c r="I28" i="17" s="1"/>
  <c r="I50" i="17" s="1"/>
  <c r="I37" i="17" a="1"/>
  <c r="I37" i="17" s="1"/>
  <c r="I43" i="17" a="1"/>
  <c r="I43" i="17" s="1"/>
  <c r="I42" i="17" a="1"/>
  <c r="I42" i="17" s="1"/>
  <c r="I41" i="17" a="1"/>
  <c r="I41" i="17" s="1"/>
  <c r="I45" i="17" a="1"/>
  <c r="I45" i="17" s="1"/>
  <c r="I39" i="17" a="1"/>
  <c r="I39" i="17" s="1"/>
  <c r="I40" i="17" a="1"/>
  <c r="I40" i="17" s="1"/>
  <c r="I44" i="17" a="1"/>
  <c r="I44" i="17" s="1"/>
  <c r="I33" i="17" a="1"/>
  <c r="I33" i="17" s="1"/>
  <c r="H52" i="17"/>
  <c r="H59" i="17" s="1"/>
  <c r="E13" i="24"/>
  <c r="D13" i="24"/>
  <c r="F10" i="24"/>
  <c r="F9" i="24"/>
  <c r="E10" i="24"/>
  <c r="E9" i="24"/>
  <c r="M56" i="17"/>
  <c r="NA528" i="22"/>
  <c r="D33" i="24" s="1"/>
  <c r="D36" i="24" s="1"/>
  <c r="D15" i="24"/>
  <c r="NB522" i="22"/>
  <c r="JA522" i="22"/>
  <c r="IZ528" i="22"/>
  <c r="E14" i="24"/>
  <c r="AK525" i="22"/>
  <c r="AK518" i="22"/>
  <c r="AK524" i="22"/>
  <c r="AK520" i="22"/>
  <c r="AK527" i="22"/>
  <c r="AK523" i="22"/>
  <c r="AK521" i="22"/>
  <c r="AK526" i="22"/>
  <c r="AK519" i="22"/>
  <c r="D46" i="24"/>
  <c r="AL473" i="22"/>
  <c r="NC473" i="22" s="1"/>
  <c r="AL471" i="22"/>
  <c r="NC471" i="22" s="1"/>
  <c r="AL474" i="22"/>
  <c r="NC474" i="22" s="1"/>
  <c r="AL472" i="22"/>
  <c r="NC472" i="22" s="1"/>
  <c r="AL466" i="22"/>
  <c r="NC466" i="22" s="1"/>
  <c r="AL468" i="22"/>
  <c r="NC468" i="22" s="1"/>
  <c r="AL470" i="22"/>
  <c r="NC470" i="22" s="1"/>
  <c r="AL465" i="22"/>
  <c r="NC465" i="22" s="1"/>
  <c r="AL469" i="22"/>
  <c r="NC469" i="22" s="1"/>
  <c r="AL467" i="22"/>
  <c r="NC467" i="22" s="1"/>
  <c r="AM475" i="22"/>
  <c r="NB475" i="22"/>
  <c r="E25" i="24" s="1"/>
  <c r="E45" i="24" s="1"/>
  <c r="ND32" i="22"/>
  <c r="G8" i="24" s="1"/>
  <c r="AM528" i="22"/>
  <c r="ND444" i="22"/>
  <c r="G26" i="24" s="1"/>
  <c r="AL129" i="22"/>
  <c r="NC129" i="22" s="1"/>
  <c r="AL138" i="22"/>
  <c r="NC138" i="22" s="1"/>
  <c r="AL128" i="22"/>
  <c r="NC128" i="22" s="1"/>
  <c r="AL132" i="22"/>
  <c r="NC132" i="22" s="1"/>
  <c r="AL136" i="22"/>
  <c r="NC136" i="22" s="1"/>
  <c r="AL127" i="22"/>
  <c r="NC127" i="22" s="1"/>
  <c r="AL131" i="22"/>
  <c r="NC131" i="22" s="1"/>
  <c r="AL124" i="22"/>
  <c r="NC124" i="22" s="1"/>
  <c r="AL126" i="22"/>
  <c r="NC126" i="22" s="1"/>
  <c r="AL130" i="22"/>
  <c r="NC130" i="22" s="1"/>
  <c r="AL135" i="22"/>
  <c r="NC135" i="22" s="1"/>
  <c r="AL134" i="22"/>
  <c r="NC134" i="22" s="1"/>
  <c r="AL133" i="22"/>
  <c r="NC133" i="22" s="1"/>
  <c r="AL137" i="22"/>
  <c r="NC137" i="22" s="1"/>
  <c r="AL140" i="22"/>
  <c r="NC140" i="22" s="1"/>
  <c r="AL123" i="22"/>
  <c r="NC123" i="22" s="1"/>
  <c r="AL139" i="22"/>
  <c r="NC139" i="22" s="1"/>
  <c r="AL141" i="22"/>
  <c r="NC141" i="22" s="1"/>
  <c r="AL125" i="22"/>
  <c r="NC125" i="22" s="1"/>
  <c r="ND240" i="22"/>
  <c r="G19" i="24" s="1"/>
  <c r="AO240" i="22"/>
  <c r="AK80" i="22"/>
  <c r="NC460" i="22"/>
  <c r="F27" i="24" s="1"/>
  <c r="AM142" i="22"/>
  <c r="AO444" i="22"/>
  <c r="ND490" i="22"/>
  <c r="G28" i="24" s="1"/>
  <c r="AO490" i="22"/>
  <c r="IX80" i="22"/>
  <c r="G16" i="24" s="1"/>
  <c r="NB142" i="22"/>
  <c r="E6" i="24" s="1"/>
  <c r="E7" i="24" s="1"/>
  <c r="AN238" i="22"/>
  <c r="NE238" i="22" s="1"/>
  <c r="AN234" i="22"/>
  <c r="NE234" i="22" s="1"/>
  <c r="AN236" i="22"/>
  <c r="NE236" i="22" s="1"/>
  <c r="AN226" i="22"/>
  <c r="NE226" i="22" s="1"/>
  <c r="AN228" i="22"/>
  <c r="NE228" i="22" s="1"/>
  <c r="AN222" i="22"/>
  <c r="NE222" i="22" s="1"/>
  <c r="AN230" i="22"/>
  <c r="NE230" i="22" s="1"/>
  <c r="AN223" i="22"/>
  <c r="NE223" i="22" s="1"/>
  <c r="AN224" i="22"/>
  <c r="NE224" i="22" s="1"/>
  <c r="AN227" i="22"/>
  <c r="NE227" i="22" s="1"/>
  <c r="AN221" i="22"/>
  <c r="NE221" i="22" s="1"/>
  <c r="AN232" i="22"/>
  <c r="NE232" i="22" s="1"/>
  <c r="AN231" i="22"/>
  <c r="NE231" i="22" s="1"/>
  <c r="AN220" i="22"/>
  <c r="NE220" i="22" s="1"/>
  <c r="AN233" i="22"/>
  <c r="NE233" i="22" s="1"/>
  <c r="AN229" i="22"/>
  <c r="NE229" i="22" s="1"/>
  <c r="AN237" i="22"/>
  <c r="NE237" i="22" s="1"/>
  <c r="AN235" i="22"/>
  <c r="NE235" i="22" s="1"/>
  <c r="AN239" i="22"/>
  <c r="NE239" i="22" s="1"/>
  <c r="AN225" i="22"/>
  <c r="NE225" i="22" s="1"/>
  <c r="AJ73" i="22"/>
  <c r="IY73" i="22" s="1"/>
  <c r="AJ76" i="22"/>
  <c r="IY76" i="22" s="1"/>
  <c r="AJ68" i="22"/>
  <c r="IY68" i="22" s="1"/>
  <c r="AJ72" i="22"/>
  <c r="IY72" i="22" s="1"/>
  <c r="AJ78" i="22"/>
  <c r="IY78" i="22" s="1"/>
  <c r="AJ79" i="22"/>
  <c r="IY79" i="22" s="1"/>
  <c r="AJ71" i="22"/>
  <c r="IY71" i="22" s="1"/>
  <c r="AJ74" i="22"/>
  <c r="IY74" i="22" s="1"/>
  <c r="AJ69" i="22"/>
  <c r="IY69" i="22" s="1"/>
  <c r="AJ70" i="22"/>
  <c r="IY70" i="22" s="1"/>
  <c r="AJ77" i="22"/>
  <c r="IY77" i="22" s="1"/>
  <c r="AJ75" i="22"/>
  <c r="IY75" i="22" s="1"/>
  <c r="AN443" i="22"/>
  <c r="NE443" i="22" s="1"/>
  <c r="AN441" i="22"/>
  <c r="NE441" i="22" s="1"/>
  <c r="AN439" i="22"/>
  <c r="NE439" i="22" s="1"/>
  <c r="AN442" i="22"/>
  <c r="NE442" i="22" s="1"/>
  <c r="AN438" i="22"/>
  <c r="NE438" i="22" s="1"/>
  <c r="AN436" i="22"/>
  <c r="NE436" i="22" s="1"/>
  <c r="AN435" i="22"/>
  <c r="NE435" i="22" s="1"/>
  <c r="AN440" i="22"/>
  <c r="NE440" i="22" s="1"/>
  <c r="AN437" i="22"/>
  <c r="NE437" i="22" s="1"/>
  <c r="AN434" i="22"/>
  <c r="NE434" i="22" s="1"/>
  <c r="AN460" i="22"/>
  <c r="AN24" i="22"/>
  <c r="NE24" i="22" s="1"/>
  <c r="AN30" i="22"/>
  <c r="NE30" i="22" s="1"/>
  <c r="AN26" i="22"/>
  <c r="NE26" i="22" s="1"/>
  <c r="AN28" i="22"/>
  <c r="NE28" i="22" s="1"/>
  <c r="AN23" i="22"/>
  <c r="NE23" i="22" s="1"/>
  <c r="AN25" i="22"/>
  <c r="NE25" i="22" s="1"/>
  <c r="AN29" i="22"/>
  <c r="NE29" i="22" s="1"/>
  <c r="AN27" i="22"/>
  <c r="NE27" i="22" s="1"/>
  <c r="AN488" i="22"/>
  <c r="NE488" i="22" s="1"/>
  <c r="AN486" i="22"/>
  <c r="NE486" i="22" s="1"/>
  <c r="AN484" i="22"/>
  <c r="NE484" i="22" s="1"/>
  <c r="AN482" i="22"/>
  <c r="NE482" i="22" s="1"/>
  <c r="AN485" i="22"/>
  <c r="NE485" i="22" s="1"/>
  <c r="AN480" i="22"/>
  <c r="NE480" i="22" s="1"/>
  <c r="AN487" i="22"/>
  <c r="NE487" i="22" s="1"/>
  <c r="AN481" i="22"/>
  <c r="NE481" i="22" s="1"/>
  <c r="AN483" i="22"/>
  <c r="NE483" i="22" s="1"/>
  <c r="AN489" i="22"/>
  <c r="NE489" i="22" s="1"/>
  <c r="AL523" i="22"/>
  <c r="AL527" i="22"/>
  <c r="AL520" i="22"/>
  <c r="AL519" i="22"/>
  <c r="AL524" i="22"/>
  <c r="AL525" i="22"/>
  <c r="AL521" i="22"/>
  <c r="AL526" i="22"/>
  <c r="AL522" i="22"/>
  <c r="AL518" i="22"/>
  <c r="AO32" i="22"/>
  <c r="AM458" i="22"/>
  <c r="ND458" i="22" s="1"/>
  <c r="AM456" i="22"/>
  <c r="ND456" i="22" s="1"/>
  <c r="AM454" i="22"/>
  <c r="ND454" i="22" s="1"/>
  <c r="AM452" i="22"/>
  <c r="ND452" i="22" s="1"/>
  <c r="AM450" i="22"/>
  <c r="ND450" i="22" s="1"/>
  <c r="AM453" i="22"/>
  <c r="ND453" i="22" s="1"/>
  <c r="AM459" i="22"/>
  <c r="ND459" i="22" s="1"/>
  <c r="AM457" i="22"/>
  <c r="ND457" i="22" s="1"/>
  <c r="AM455" i="22"/>
  <c r="ND455" i="22" s="1"/>
  <c r="AM451" i="22"/>
  <c r="ND451" i="22" s="1"/>
  <c r="J54" i="21"/>
  <c r="J25" i="21"/>
  <c r="J27" i="21" s="1"/>
  <c r="I26" i="21"/>
  <c r="I29" i="21" s="1"/>
  <c r="N49" i="17"/>
  <c r="D7" i="24" l="1"/>
  <c r="D40" i="24"/>
  <c r="D41" i="24" s="1"/>
  <c r="D169" i="33"/>
  <c r="J29" i="12"/>
  <c r="I28" i="12"/>
  <c r="I58" i="21"/>
  <c r="I52" i="17"/>
  <c r="I59" i="17" s="1"/>
  <c r="I57" i="17"/>
  <c r="K26" i="17"/>
  <c r="J28" i="17" a="1"/>
  <c r="J28" i="17" s="1"/>
  <c r="J50" i="17" s="1"/>
  <c r="J33" i="17" a="1"/>
  <c r="J33" i="17" s="1"/>
  <c r="J31" i="17" a="1"/>
  <c r="J31" i="17" s="1"/>
  <c r="J35" i="17" a="1"/>
  <c r="J35" i="17" s="1"/>
  <c r="J32" i="17" a="1"/>
  <c r="J32" i="17" s="1"/>
  <c r="J39" i="17" a="1"/>
  <c r="J39" i="17" s="1"/>
  <c r="J36" i="17" a="1"/>
  <c r="J36" i="17" s="1"/>
  <c r="J37" i="17" a="1"/>
  <c r="J37" i="17" s="1"/>
  <c r="J29" i="17" a="1"/>
  <c r="J29" i="17" s="1"/>
  <c r="J51" i="17" s="1"/>
  <c r="J58" i="17" s="1"/>
  <c r="J38" i="17" a="1"/>
  <c r="J38" i="17" s="1"/>
  <c r="J40" i="17" a="1"/>
  <c r="J40" i="17" s="1"/>
  <c r="J44" i="17" a="1"/>
  <c r="J44" i="17" s="1"/>
  <c r="J43" i="17" a="1"/>
  <c r="J43" i="17" s="1"/>
  <c r="J42" i="17" a="1"/>
  <c r="J42" i="17" s="1"/>
  <c r="J41" i="17" a="1"/>
  <c r="J41" i="17" s="1"/>
  <c r="J34" i="17" a="1"/>
  <c r="J34" i="17" s="1"/>
  <c r="J45" i="17" a="1"/>
  <c r="J45" i="17" s="1"/>
  <c r="I30" i="12"/>
  <c r="E40" i="24"/>
  <c r="E41" i="24" s="1"/>
  <c r="G10" i="24"/>
  <c r="G9" i="24"/>
  <c r="N56" i="17"/>
  <c r="E15" i="24"/>
  <c r="NB524" i="22"/>
  <c r="JA524" i="22"/>
  <c r="NB523" i="22"/>
  <c r="JA523" i="22"/>
  <c r="NB518" i="22"/>
  <c r="JA518" i="22"/>
  <c r="NB519" i="22"/>
  <c r="JA519" i="22"/>
  <c r="NB527" i="22"/>
  <c r="JA527" i="22"/>
  <c r="NB525" i="22"/>
  <c r="JA525" i="22"/>
  <c r="NB521" i="22"/>
  <c r="JA521" i="22"/>
  <c r="NB526" i="22"/>
  <c r="JA526" i="22"/>
  <c r="NB520" i="22"/>
  <c r="JA520" i="22"/>
  <c r="NC518" i="22"/>
  <c r="JB518" i="22"/>
  <c r="NC525" i="22"/>
  <c r="JB525" i="22"/>
  <c r="NC522" i="22"/>
  <c r="JB522" i="22"/>
  <c r="NC524" i="22"/>
  <c r="JB524" i="22"/>
  <c r="NC523" i="22"/>
  <c r="JB523" i="22"/>
  <c r="NC521" i="22"/>
  <c r="JB521" i="22"/>
  <c r="NC520" i="22"/>
  <c r="JB520" i="22"/>
  <c r="NC527" i="22"/>
  <c r="JB527" i="22"/>
  <c r="NC526" i="22"/>
  <c r="JB526" i="22"/>
  <c r="NC519" i="22"/>
  <c r="JB519" i="22"/>
  <c r="D47" i="24"/>
  <c r="E46" i="24"/>
  <c r="AN475" i="22"/>
  <c r="NC475" i="22"/>
  <c r="F25" i="24" s="1"/>
  <c r="F45" i="24" s="1"/>
  <c r="AM474" i="22"/>
  <c r="ND474" i="22" s="1"/>
  <c r="AM466" i="22"/>
  <c r="ND466" i="22" s="1"/>
  <c r="AM473" i="22"/>
  <c r="ND473" i="22" s="1"/>
  <c r="AM472" i="22"/>
  <c r="ND472" i="22" s="1"/>
  <c r="AM471" i="22"/>
  <c r="ND471" i="22" s="1"/>
  <c r="AM469" i="22"/>
  <c r="ND469" i="22" s="1"/>
  <c r="AM470" i="22"/>
  <c r="ND470" i="22" s="1"/>
  <c r="AM465" i="22"/>
  <c r="ND465" i="22" s="1"/>
  <c r="AM468" i="22"/>
  <c r="ND468" i="22" s="1"/>
  <c r="AM467" i="22"/>
  <c r="ND467" i="22" s="1"/>
  <c r="ND460" i="22"/>
  <c r="G27" i="24" s="1"/>
  <c r="NE490" i="22"/>
  <c r="H28" i="24" s="1"/>
  <c r="NE32" i="22"/>
  <c r="H8" i="24" s="1"/>
  <c r="AO487" i="22"/>
  <c r="NF487" i="22" s="1"/>
  <c r="AO482" i="22"/>
  <c r="NF482" i="22" s="1"/>
  <c r="AO489" i="22"/>
  <c r="NF489" i="22" s="1"/>
  <c r="AO488" i="22"/>
  <c r="NF488" i="22" s="1"/>
  <c r="AO484" i="22"/>
  <c r="NF484" i="22" s="1"/>
  <c r="AO481" i="22"/>
  <c r="NF481" i="22" s="1"/>
  <c r="AO483" i="22"/>
  <c r="NF483" i="22" s="1"/>
  <c r="AO486" i="22"/>
  <c r="NF486" i="22" s="1"/>
  <c r="AO485" i="22"/>
  <c r="NF485" i="22" s="1"/>
  <c r="AO480" i="22"/>
  <c r="NF480" i="22" s="1"/>
  <c r="AN142" i="22"/>
  <c r="AO25" i="22"/>
  <c r="NF25" i="22" s="1"/>
  <c r="AO26" i="22"/>
  <c r="NF26" i="22" s="1"/>
  <c r="AO28" i="22"/>
  <c r="NF28" i="22" s="1"/>
  <c r="AO27" i="22"/>
  <c r="NF27" i="22" s="1"/>
  <c r="AO24" i="22"/>
  <c r="NF24" i="22" s="1"/>
  <c r="AO29" i="22"/>
  <c r="NF29" i="22" s="1"/>
  <c r="AO23" i="22"/>
  <c r="NF23" i="22" s="1"/>
  <c r="AO30" i="22"/>
  <c r="NF30" i="22" s="1"/>
  <c r="AP490" i="22"/>
  <c r="AO442" i="22"/>
  <c r="NF442" i="22" s="1"/>
  <c r="AO440" i="22"/>
  <c r="NF440" i="22" s="1"/>
  <c r="AO438" i="22"/>
  <c r="NF438" i="22" s="1"/>
  <c r="AO436" i="22"/>
  <c r="NF436" i="22" s="1"/>
  <c r="AO434" i="22"/>
  <c r="NF434" i="22" s="1"/>
  <c r="AO441" i="22"/>
  <c r="NF441" i="22" s="1"/>
  <c r="AO437" i="22"/>
  <c r="NF437" i="22" s="1"/>
  <c r="AO443" i="22"/>
  <c r="NF443" i="22" s="1"/>
  <c r="AO439" i="22"/>
  <c r="NF439" i="22" s="1"/>
  <c r="AO435" i="22"/>
  <c r="NF435" i="22" s="1"/>
  <c r="AP240" i="22"/>
  <c r="NC142" i="22"/>
  <c r="F6" i="24" s="1"/>
  <c r="F7" i="24" s="1"/>
  <c r="AO223" i="22"/>
  <c r="NF223" i="22" s="1"/>
  <c r="AO228" i="22"/>
  <c r="NF228" i="22" s="1"/>
  <c r="AO231" i="22"/>
  <c r="NF231" i="22" s="1"/>
  <c r="AO234" i="22"/>
  <c r="NF234" i="22" s="1"/>
  <c r="AO236" i="22"/>
  <c r="NF236" i="22" s="1"/>
  <c r="AO238" i="22"/>
  <c r="NF238" i="22" s="1"/>
  <c r="AO224" i="22"/>
  <c r="NF224" i="22" s="1"/>
  <c r="AO227" i="22"/>
  <c r="NF227" i="22" s="1"/>
  <c r="AO230" i="22"/>
  <c r="NF230" i="22" s="1"/>
  <c r="AO220" i="22"/>
  <c r="NF220" i="22" s="1"/>
  <c r="AO221" i="22"/>
  <c r="NF221" i="22" s="1"/>
  <c r="AO226" i="22"/>
  <c r="NF226" i="22" s="1"/>
  <c r="AO232" i="22"/>
  <c r="NF232" i="22" s="1"/>
  <c r="AO222" i="22"/>
  <c r="NF222" i="22" s="1"/>
  <c r="AO239" i="22"/>
  <c r="NF239" i="22" s="1"/>
  <c r="AO225" i="22"/>
  <c r="NF225" i="22" s="1"/>
  <c r="AO229" i="22"/>
  <c r="NF229" i="22" s="1"/>
  <c r="AO237" i="22"/>
  <c r="NF237" i="22" s="1"/>
  <c r="AO235" i="22"/>
  <c r="NF235" i="22" s="1"/>
  <c r="AO233" i="22"/>
  <c r="NF233" i="22" s="1"/>
  <c r="IY80" i="22"/>
  <c r="H16" i="24" s="1"/>
  <c r="AP444" i="22"/>
  <c r="AK78" i="22"/>
  <c r="IZ78" i="22" s="1"/>
  <c r="AK79" i="22"/>
  <c r="IZ79" i="22" s="1"/>
  <c r="AK71" i="22"/>
  <c r="IZ71" i="22" s="1"/>
  <c r="AK68" i="22"/>
  <c r="IZ68" i="22" s="1"/>
  <c r="AK74" i="22"/>
  <c r="IZ74" i="22" s="1"/>
  <c r="AK70" i="22"/>
  <c r="IZ70" i="22" s="1"/>
  <c r="AK77" i="22"/>
  <c r="IZ77" i="22" s="1"/>
  <c r="AK69" i="22"/>
  <c r="IZ69" i="22" s="1"/>
  <c r="AK75" i="22"/>
  <c r="IZ75" i="22" s="1"/>
  <c r="AK72" i="22"/>
  <c r="IZ72" i="22" s="1"/>
  <c r="AK73" i="22"/>
  <c r="IZ73" i="22" s="1"/>
  <c r="AK76" i="22"/>
  <c r="IZ76" i="22" s="1"/>
  <c r="AM526" i="22"/>
  <c r="AM524" i="22"/>
  <c r="AM520" i="22"/>
  <c r="AM525" i="22"/>
  <c r="AM523" i="22"/>
  <c r="AM521" i="22"/>
  <c r="AM518" i="22"/>
  <c r="AM519" i="22"/>
  <c r="AM522" i="22"/>
  <c r="AM527" i="22"/>
  <c r="AO460" i="22"/>
  <c r="AP32" i="22"/>
  <c r="NE444" i="22"/>
  <c r="H26" i="24" s="1"/>
  <c r="AN454" i="22"/>
  <c r="NE454" i="22" s="1"/>
  <c r="AN451" i="22"/>
  <c r="NE451" i="22" s="1"/>
  <c r="AN459" i="22"/>
  <c r="NE459" i="22" s="1"/>
  <c r="AN458" i="22"/>
  <c r="NE458" i="22" s="1"/>
  <c r="AN457" i="22"/>
  <c r="NE457" i="22" s="1"/>
  <c r="AN455" i="22"/>
  <c r="NE455" i="22" s="1"/>
  <c r="AN450" i="22"/>
  <c r="NE450" i="22" s="1"/>
  <c r="AN456" i="22"/>
  <c r="NE456" i="22" s="1"/>
  <c r="AN452" i="22"/>
  <c r="NE452" i="22" s="1"/>
  <c r="AN453" i="22"/>
  <c r="NE453" i="22" s="1"/>
  <c r="NE240" i="22"/>
  <c r="H19" i="24" s="1"/>
  <c r="AM133" i="22"/>
  <c r="ND133" i="22" s="1"/>
  <c r="AM134" i="22"/>
  <c r="ND134" i="22" s="1"/>
  <c r="AM131" i="22"/>
  <c r="ND131" i="22" s="1"/>
  <c r="AM130" i="22"/>
  <c r="ND130" i="22" s="1"/>
  <c r="AM129" i="22"/>
  <c r="ND129" i="22" s="1"/>
  <c r="AM128" i="22"/>
  <c r="ND128" i="22" s="1"/>
  <c r="AM127" i="22"/>
  <c r="ND127" i="22" s="1"/>
  <c r="AM126" i="22"/>
  <c r="ND126" i="22" s="1"/>
  <c r="AM135" i="22"/>
  <c r="ND135" i="22" s="1"/>
  <c r="AM136" i="22"/>
  <c r="ND136" i="22" s="1"/>
  <c r="AM132" i="22"/>
  <c r="ND132" i="22" s="1"/>
  <c r="AM124" i="22"/>
  <c r="ND124" i="22" s="1"/>
  <c r="AM140" i="22"/>
  <c r="ND140" i="22" s="1"/>
  <c r="AM137" i="22"/>
  <c r="ND137" i="22" s="1"/>
  <c r="AM138" i="22"/>
  <c r="ND138" i="22" s="1"/>
  <c r="AM125" i="22"/>
  <c r="ND125" i="22" s="1"/>
  <c r="AM139" i="22"/>
  <c r="ND139" i="22" s="1"/>
  <c r="AM123" i="22"/>
  <c r="ND123" i="22" s="1"/>
  <c r="AM141" i="22"/>
  <c r="ND141" i="22" s="1"/>
  <c r="AL80" i="22"/>
  <c r="AN528" i="22"/>
  <c r="J26" i="21"/>
  <c r="J29" i="21" s="1"/>
  <c r="K54" i="21"/>
  <c r="K25" i="21"/>
  <c r="K27" i="21" s="1"/>
  <c r="O49" i="17"/>
  <c r="D42" i="24" l="1"/>
  <c r="K29" i="12"/>
  <c r="J28" i="12"/>
  <c r="J58" i="21"/>
  <c r="J52" i="17"/>
  <c r="J59" i="17" s="1"/>
  <c r="J30" i="12"/>
  <c r="L26" i="17"/>
  <c r="K29" i="17" a="1"/>
  <c r="K29" i="17" s="1"/>
  <c r="K51" i="17" s="1"/>
  <c r="K58" i="17" s="1"/>
  <c r="K34" i="17" a="1"/>
  <c r="K34" i="17" s="1"/>
  <c r="K32" i="17" a="1"/>
  <c r="K32" i="17" s="1"/>
  <c r="K36" i="17" a="1"/>
  <c r="K36" i="17" s="1"/>
  <c r="K33" i="17" a="1"/>
  <c r="K33" i="17" s="1"/>
  <c r="K28" i="17" a="1"/>
  <c r="K28" i="17" s="1"/>
  <c r="K50" i="17" s="1"/>
  <c r="K38" i="17" a="1"/>
  <c r="K38" i="17" s="1"/>
  <c r="K31" i="17" a="1"/>
  <c r="K31" i="17" s="1"/>
  <c r="K39" i="17" a="1"/>
  <c r="K39" i="17" s="1"/>
  <c r="K41" i="17" a="1"/>
  <c r="K41" i="17" s="1"/>
  <c r="K45" i="17" a="1"/>
  <c r="K45" i="17" s="1"/>
  <c r="K37" i="17" a="1"/>
  <c r="K37" i="17" s="1"/>
  <c r="K40" i="17" a="1"/>
  <c r="K40" i="17" s="1"/>
  <c r="K43" i="17" a="1"/>
  <c r="K43" i="17" s="1"/>
  <c r="K35" i="17" a="1"/>
  <c r="K35" i="17" s="1"/>
  <c r="K42" i="17" a="1"/>
  <c r="K42" i="17" s="1"/>
  <c r="K44" i="17" a="1"/>
  <c r="K44" i="17" s="1"/>
  <c r="J57" i="17"/>
  <c r="F40" i="24"/>
  <c r="F41" i="24" s="1"/>
  <c r="H10" i="24"/>
  <c r="H9" i="24"/>
  <c r="O56" i="17"/>
  <c r="E42" i="24"/>
  <c r="NB528" i="22"/>
  <c r="E33" i="24" s="1"/>
  <c r="E36" i="24" s="1"/>
  <c r="JA528" i="22"/>
  <c r="NC528" i="22"/>
  <c r="F33" i="24" s="1"/>
  <c r="F36" i="24" s="1"/>
  <c r="ND518" i="22"/>
  <c r="JC518" i="22"/>
  <c r="ND527" i="22"/>
  <c r="JC527" i="22"/>
  <c r="ND521" i="22"/>
  <c r="JC521" i="22"/>
  <c r="ND524" i="22"/>
  <c r="JC524" i="22"/>
  <c r="ND522" i="22"/>
  <c r="JC522" i="22"/>
  <c r="ND523" i="22"/>
  <c r="JC523" i="22"/>
  <c r="ND526" i="22"/>
  <c r="JC526" i="22"/>
  <c r="ND520" i="22"/>
  <c r="JC520" i="22"/>
  <c r="ND519" i="22"/>
  <c r="JC519" i="22"/>
  <c r="ND525" i="22"/>
  <c r="JC525" i="22"/>
  <c r="JB528" i="22"/>
  <c r="E47" i="24"/>
  <c r="F46" i="24"/>
  <c r="ND475" i="22"/>
  <c r="G25" i="24" s="1"/>
  <c r="G45" i="24" s="1"/>
  <c r="AN473" i="22"/>
  <c r="NE473" i="22" s="1"/>
  <c r="AN467" i="22"/>
  <c r="NE467" i="22" s="1"/>
  <c r="AN468" i="22"/>
  <c r="NE468" i="22" s="1"/>
  <c r="AN472" i="22"/>
  <c r="NE472" i="22" s="1"/>
  <c r="AN466" i="22"/>
  <c r="NE466" i="22" s="1"/>
  <c r="AN470" i="22"/>
  <c r="NE470" i="22" s="1"/>
  <c r="AN465" i="22"/>
  <c r="NE465" i="22" s="1"/>
  <c r="AN471" i="22"/>
  <c r="NE471" i="22" s="1"/>
  <c r="AN474" i="22"/>
  <c r="NE474" i="22" s="1"/>
  <c r="AN469" i="22"/>
  <c r="NE469" i="22" s="1"/>
  <c r="AO475" i="22"/>
  <c r="ND142" i="22"/>
  <c r="G6" i="24" s="1"/>
  <c r="G7" i="24" s="1"/>
  <c r="AQ32" i="22"/>
  <c r="AO459" i="22"/>
  <c r="NF459" i="22" s="1"/>
  <c r="AO457" i="22"/>
  <c r="NF457" i="22" s="1"/>
  <c r="AO455" i="22"/>
  <c r="NF455" i="22" s="1"/>
  <c r="AO453" i="22"/>
  <c r="NF453" i="22" s="1"/>
  <c r="AO451" i="22"/>
  <c r="NF451" i="22" s="1"/>
  <c r="AO456" i="22"/>
  <c r="NF456" i="22" s="1"/>
  <c r="AO458" i="22"/>
  <c r="NF458" i="22" s="1"/>
  <c r="AO454" i="22"/>
  <c r="NF454" i="22" s="1"/>
  <c r="AO450" i="22"/>
  <c r="NF450" i="22" s="1"/>
  <c r="AO452" i="22"/>
  <c r="NF452" i="22" s="1"/>
  <c r="IZ80" i="22"/>
  <c r="I16" i="24" s="1"/>
  <c r="AP442" i="22"/>
  <c r="NG442" i="22" s="1"/>
  <c r="AP440" i="22"/>
  <c r="NG440" i="22" s="1"/>
  <c r="AP438" i="22"/>
  <c r="NG438" i="22" s="1"/>
  <c r="AP441" i="22"/>
  <c r="NG441" i="22" s="1"/>
  <c r="AP435" i="22"/>
  <c r="NG435" i="22" s="1"/>
  <c r="AP437" i="22"/>
  <c r="NG437" i="22" s="1"/>
  <c r="AP436" i="22"/>
  <c r="NG436" i="22" s="1"/>
  <c r="AP443" i="22"/>
  <c r="NG443" i="22" s="1"/>
  <c r="AP439" i="22"/>
  <c r="NG439" i="22" s="1"/>
  <c r="AP434" i="22"/>
  <c r="NG434" i="22" s="1"/>
  <c r="AO142" i="22"/>
  <c r="AL78" i="22"/>
  <c r="JA78" i="22" s="1"/>
  <c r="AL73" i="22"/>
  <c r="JA73" i="22" s="1"/>
  <c r="AL74" i="22"/>
  <c r="JA74" i="22" s="1"/>
  <c r="AL68" i="22"/>
  <c r="JA68" i="22" s="1"/>
  <c r="AL70" i="22"/>
  <c r="JA70" i="22" s="1"/>
  <c r="AL79" i="22"/>
  <c r="JA79" i="22" s="1"/>
  <c r="AL69" i="22"/>
  <c r="JA69" i="22" s="1"/>
  <c r="AL76" i="22"/>
  <c r="JA76" i="22" s="1"/>
  <c r="AL77" i="22"/>
  <c r="JA77" i="22" s="1"/>
  <c r="AL71" i="22"/>
  <c r="JA71" i="22" s="1"/>
  <c r="AL72" i="22"/>
  <c r="JA72" i="22" s="1"/>
  <c r="AL75" i="22"/>
  <c r="JA75" i="22" s="1"/>
  <c r="AP460" i="22"/>
  <c r="AQ444" i="22"/>
  <c r="NF444" i="22"/>
  <c r="I26" i="24" s="1"/>
  <c r="NF490" i="22"/>
  <c r="I28" i="24" s="1"/>
  <c r="AM80" i="22"/>
  <c r="AP224" i="22"/>
  <c r="NG224" i="22" s="1"/>
  <c r="AP232" i="22"/>
  <c r="NG232" i="22" s="1"/>
  <c r="AP228" i="22"/>
  <c r="NG228" i="22" s="1"/>
  <c r="AP230" i="22"/>
  <c r="NG230" i="22" s="1"/>
  <c r="AP226" i="22"/>
  <c r="NG226" i="22" s="1"/>
  <c r="AP227" i="22"/>
  <c r="NG227" i="22" s="1"/>
  <c r="AP231" i="22"/>
  <c r="NG231" i="22" s="1"/>
  <c r="AP234" i="22"/>
  <c r="NG234" i="22" s="1"/>
  <c r="AP236" i="22"/>
  <c r="NG236" i="22" s="1"/>
  <c r="AP223" i="22"/>
  <c r="NG223" i="22" s="1"/>
  <c r="AP220" i="22"/>
  <c r="NG220" i="22" s="1"/>
  <c r="AP238" i="22"/>
  <c r="NG238" i="22" s="1"/>
  <c r="AP222" i="22"/>
  <c r="NG222" i="22" s="1"/>
  <c r="AP221" i="22"/>
  <c r="NG221" i="22" s="1"/>
  <c r="AP235" i="22"/>
  <c r="NG235" i="22" s="1"/>
  <c r="AP229" i="22"/>
  <c r="NG229" i="22" s="1"/>
  <c r="AP225" i="22"/>
  <c r="NG225" i="22" s="1"/>
  <c r="AP239" i="22"/>
  <c r="NG239" i="22" s="1"/>
  <c r="AP237" i="22"/>
  <c r="NG237" i="22" s="1"/>
  <c r="AP233" i="22"/>
  <c r="NG233" i="22" s="1"/>
  <c r="AP489" i="22"/>
  <c r="NG489" i="22" s="1"/>
  <c r="AP487" i="22"/>
  <c r="NG487" i="22" s="1"/>
  <c r="AP485" i="22"/>
  <c r="NG485" i="22" s="1"/>
  <c r="AP483" i="22"/>
  <c r="NG483" i="22" s="1"/>
  <c r="AP488" i="22"/>
  <c r="NG488" i="22" s="1"/>
  <c r="AP484" i="22"/>
  <c r="NG484" i="22" s="1"/>
  <c r="AP481" i="22"/>
  <c r="NG481" i="22" s="1"/>
  <c r="AP486" i="22"/>
  <c r="NG486" i="22" s="1"/>
  <c r="AP480" i="22"/>
  <c r="NG480" i="22" s="1"/>
  <c r="AP482" i="22"/>
  <c r="NG482" i="22" s="1"/>
  <c r="NF32" i="22"/>
  <c r="I8" i="24" s="1"/>
  <c r="AO528" i="22"/>
  <c r="AN526" i="22"/>
  <c r="AN524" i="22"/>
  <c r="AN521" i="22"/>
  <c r="AN518" i="22"/>
  <c r="AN519" i="22"/>
  <c r="AN520" i="22"/>
  <c r="AN522" i="22"/>
  <c r="AN527" i="22"/>
  <c r="AN525" i="22"/>
  <c r="AN523" i="22"/>
  <c r="NE460" i="22"/>
  <c r="H27" i="24" s="1"/>
  <c r="AP28" i="22"/>
  <c r="NG28" i="22" s="1"/>
  <c r="AP30" i="22"/>
  <c r="NG30" i="22" s="1"/>
  <c r="AP25" i="22"/>
  <c r="NG25" i="22" s="1"/>
  <c r="AP29" i="22"/>
  <c r="NG29" i="22" s="1"/>
  <c r="AP24" i="22"/>
  <c r="NG24" i="22" s="1"/>
  <c r="AP27" i="22"/>
  <c r="NG27" i="22" s="1"/>
  <c r="AP23" i="22"/>
  <c r="NG23" i="22" s="1"/>
  <c r="AP26" i="22"/>
  <c r="NG26" i="22" s="1"/>
  <c r="NF240" i="22"/>
  <c r="I19" i="24" s="1"/>
  <c r="AQ240" i="22"/>
  <c r="AQ490" i="22"/>
  <c r="AN124" i="22"/>
  <c r="NE124" i="22" s="1"/>
  <c r="AN129" i="22"/>
  <c r="NE129" i="22" s="1"/>
  <c r="AN140" i="22"/>
  <c r="NE140" i="22" s="1"/>
  <c r="AN128" i="22"/>
  <c r="NE128" i="22" s="1"/>
  <c r="AN132" i="22"/>
  <c r="NE132" i="22" s="1"/>
  <c r="AN136" i="22"/>
  <c r="NE136" i="22" s="1"/>
  <c r="AN138" i="22"/>
  <c r="NE138" i="22" s="1"/>
  <c r="AN127" i="22"/>
  <c r="NE127" i="22" s="1"/>
  <c r="AN131" i="22"/>
  <c r="NE131" i="22" s="1"/>
  <c r="AN126" i="22"/>
  <c r="NE126" i="22" s="1"/>
  <c r="AN130" i="22"/>
  <c r="NE130" i="22" s="1"/>
  <c r="AN135" i="22"/>
  <c r="NE135" i="22" s="1"/>
  <c r="AN134" i="22"/>
  <c r="NE134" i="22" s="1"/>
  <c r="AN133" i="22"/>
  <c r="NE133" i="22" s="1"/>
  <c r="AN137" i="22"/>
  <c r="NE137" i="22" s="1"/>
  <c r="AN125" i="22"/>
  <c r="NE125" i="22" s="1"/>
  <c r="AN139" i="22"/>
  <c r="NE139" i="22" s="1"/>
  <c r="AN141" i="22"/>
  <c r="NE141" i="22" s="1"/>
  <c r="AN123" i="22"/>
  <c r="NE123" i="22" s="1"/>
  <c r="K26" i="21"/>
  <c r="K29" i="21" s="1"/>
  <c r="L54" i="21"/>
  <c r="L25" i="21"/>
  <c r="L27" i="21" s="1"/>
  <c r="P49" i="17"/>
  <c r="L29" i="12" l="1"/>
  <c r="K30" i="12"/>
  <c r="K28" i="12"/>
  <c r="K58" i="21"/>
  <c r="K52" i="17"/>
  <c r="K59" i="17" s="1"/>
  <c r="M26" i="17"/>
  <c r="L31" i="17" a="1"/>
  <c r="L31" i="17" s="1"/>
  <c r="L35" i="17" a="1"/>
  <c r="L35" i="17" s="1"/>
  <c r="L28" i="17" a="1"/>
  <c r="L28" i="17" s="1"/>
  <c r="L50" i="17" s="1"/>
  <c r="L33" i="17" a="1"/>
  <c r="L33" i="17" s="1"/>
  <c r="L34" i="17" a="1"/>
  <c r="L34" i="17" s="1"/>
  <c r="L37" i="17" a="1"/>
  <c r="L37" i="17" s="1"/>
  <c r="L29" i="17" a="1"/>
  <c r="L29" i="17" s="1"/>
  <c r="L51" i="17" s="1"/>
  <c r="L58" i="17" s="1"/>
  <c r="L39" i="17" a="1"/>
  <c r="L39" i="17" s="1"/>
  <c r="L32" i="17" a="1"/>
  <c r="L32" i="17" s="1"/>
  <c r="L42" i="17" a="1"/>
  <c r="L42" i="17" s="1"/>
  <c r="L38" i="17" a="1"/>
  <c r="L38" i="17" s="1"/>
  <c r="L41" i="17" a="1"/>
  <c r="L41" i="17" s="1"/>
  <c r="L40" i="17" a="1"/>
  <c r="L40" i="17" s="1"/>
  <c r="L44" i="17" a="1"/>
  <c r="L44" i="17" s="1"/>
  <c r="L36" i="17" a="1"/>
  <c r="L36" i="17" s="1"/>
  <c r="L43" i="17" a="1"/>
  <c r="L43" i="17" s="1"/>
  <c r="L45" i="17" a="1"/>
  <c r="L45" i="17" s="1"/>
  <c r="K57" i="17"/>
  <c r="G40" i="24"/>
  <c r="G41" i="24" s="1"/>
  <c r="I10" i="24"/>
  <c r="I9" i="24"/>
  <c r="P56" i="17"/>
  <c r="ND528" i="22"/>
  <c r="G33" i="24" s="1"/>
  <c r="G36" i="24" s="1"/>
  <c r="NE519" i="22"/>
  <c r="JD519" i="22"/>
  <c r="NE527" i="22"/>
  <c r="JD527" i="22"/>
  <c r="NE518" i="22"/>
  <c r="JD518" i="22"/>
  <c r="NE525" i="22"/>
  <c r="JD525" i="22"/>
  <c r="NE522" i="22"/>
  <c r="JD522" i="22"/>
  <c r="JC528" i="22"/>
  <c r="NE526" i="22"/>
  <c r="JD526" i="22"/>
  <c r="NE521" i="22"/>
  <c r="JD521" i="22"/>
  <c r="NE523" i="22"/>
  <c r="JD523" i="22"/>
  <c r="NE520" i="22"/>
  <c r="JD520" i="22"/>
  <c r="NE524" i="22"/>
  <c r="JD524" i="22"/>
  <c r="F42" i="24"/>
  <c r="F47" i="24"/>
  <c r="G46" i="24"/>
  <c r="NE475" i="22"/>
  <c r="H25" i="24" s="1"/>
  <c r="H45" i="24" s="1"/>
  <c r="AO467" i="22"/>
  <c r="NF467" i="22" s="1"/>
  <c r="AO468" i="22"/>
  <c r="NF468" i="22" s="1"/>
  <c r="AO473" i="22"/>
  <c r="NF473" i="22" s="1"/>
  <c r="AO465" i="22"/>
  <c r="NF465" i="22" s="1"/>
  <c r="AO470" i="22"/>
  <c r="NF470" i="22" s="1"/>
  <c r="AO471" i="22"/>
  <c r="NF471" i="22" s="1"/>
  <c r="AO474" i="22"/>
  <c r="NF474" i="22" s="1"/>
  <c r="AO472" i="22"/>
  <c r="NF472" i="22" s="1"/>
  <c r="AO469" i="22"/>
  <c r="NF469" i="22" s="1"/>
  <c r="AO466" i="22"/>
  <c r="NF466" i="22" s="1"/>
  <c r="AP475" i="22"/>
  <c r="NG490" i="22"/>
  <c r="J28" i="24" s="1"/>
  <c r="AR240" i="22"/>
  <c r="AQ443" i="22"/>
  <c r="NH443" i="22" s="1"/>
  <c r="AQ441" i="22"/>
  <c r="NH441" i="22" s="1"/>
  <c r="AQ439" i="22"/>
  <c r="NH439" i="22" s="1"/>
  <c r="AQ437" i="22"/>
  <c r="NH437" i="22" s="1"/>
  <c r="AQ435" i="22"/>
  <c r="NH435" i="22" s="1"/>
  <c r="AQ440" i="22"/>
  <c r="NH440" i="22" s="1"/>
  <c r="AQ434" i="22"/>
  <c r="NH434" i="22" s="1"/>
  <c r="AQ438" i="22"/>
  <c r="NH438" i="22" s="1"/>
  <c r="AQ442" i="22"/>
  <c r="NH442" i="22" s="1"/>
  <c r="AQ436" i="22"/>
  <c r="NH436" i="22" s="1"/>
  <c r="AQ460" i="22"/>
  <c r="AR32" i="22"/>
  <c r="AQ489" i="22"/>
  <c r="NH489" i="22" s="1"/>
  <c r="AQ486" i="22"/>
  <c r="NH486" i="22" s="1"/>
  <c r="AQ483" i="22"/>
  <c r="NH483" i="22" s="1"/>
  <c r="AQ480" i="22"/>
  <c r="NH480" i="22" s="1"/>
  <c r="AQ482" i="22"/>
  <c r="NH482" i="22" s="1"/>
  <c r="AQ488" i="22"/>
  <c r="NH488" i="22" s="1"/>
  <c r="AQ485" i="22"/>
  <c r="NH485" i="22" s="1"/>
  <c r="AQ484" i="22"/>
  <c r="NH484" i="22" s="1"/>
  <c r="AQ481" i="22"/>
  <c r="NH481" i="22" s="1"/>
  <c r="AQ487" i="22"/>
  <c r="NH487" i="22" s="1"/>
  <c r="NG32" i="22"/>
  <c r="J8" i="24" s="1"/>
  <c r="AN80" i="22"/>
  <c r="AR444" i="22"/>
  <c r="NE142" i="22"/>
  <c r="H6" i="24" s="1"/>
  <c r="H7" i="24" s="1"/>
  <c r="AR490" i="22"/>
  <c r="AO526" i="22"/>
  <c r="AO524" i="22"/>
  <c r="AO522" i="22"/>
  <c r="AO520" i="22"/>
  <c r="AO519" i="22"/>
  <c r="AO527" i="22"/>
  <c r="AO521" i="22"/>
  <c r="AO525" i="22"/>
  <c r="AO523" i="22"/>
  <c r="AO518" i="22"/>
  <c r="NG240" i="22"/>
  <c r="J19" i="24" s="1"/>
  <c r="JA80" i="22"/>
  <c r="J16" i="24" s="1"/>
  <c r="AO131" i="22"/>
  <c r="NF131" i="22" s="1"/>
  <c r="AO130" i="22"/>
  <c r="NF130" i="22" s="1"/>
  <c r="AO129" i="22"/>
  <c r="NF129" i="22" s="1"/>
  <c r="AO128" i="22"/>
  <c r="NF128" i="22" s="1"/>
  <c r="AO127" i="22"/>
  <c r="NF127" i="22" s="1"/>
  <c r="AO126" i="22"/>
  <c r="NF126" i="22" s="1"/>
  <c r="AO132" i="22"/>
  <c r="NF132" i="22" s="1"/>
  <c r="AO136" i="22"/>
  <c r="NF136" i="22" s="1"/>
  <c r="AO124" i="22"/>
  <c r="NF124" i="22" s="1"/>
  <c r="AO135" i="22"/>
  <c r="NF135" i="22" s="1"/>
  <c r="AO134" i="22"/>
  <c r="NF134" i="22" s="1"/>
  <c r="AO133" i="22"/>
  <c r="NF133" i="22" s="1"/>
  <c r="AO137" i="22"/>
  <c r="NF137" i="22" s="1"/>
  <c r="AO140" i="22"/>
  <c r="NF140" i="22" s="1"/>
  <c r="AO138" i="22"/>
  <c r="NF138" i="22" s="1"/>
  <c r="AO141" i="22"/>
  <c r="NF141" i="22" s="1"/>
  <c r="AO123" i="22"/>
  <c r="NF123" i="22" s="1"/>
  <c r="AO125" i="22"/>
  <c r="NF125" i="22" s="1"/>
  <c r="AO139" i="22"/>
  <c r="NF139" i="22" s="1"/>
  <c r="NG444" i="22"/>
  <c r="J26" i="24" s="1"/>
  <c r="NF460" i="22"/>
  <c r="I27" i="24" s="1"/>
  <c r="AQ228" i="22"/>
  <c r="NH228" i="22" s="1"/>
  <c r="AQ226" i="22"/>
  <c r="NH226" i="22" s="1"/>
  <c r="AQ231" i="22"/>
  <c r="NH231" i="22" s="1"/>
  <c r="AQ222" i="22"/>
  <c r="NH222" i="22" s="1"/>
  <c r="AQ230" i="22"/>
  <c r="NH230" i="22" s="1"/>
  <c r="AQ238" i="22"/>
  <c r="NH238" i="22" s="1"/>
  <c r="AQ224" i="22"/>
  <c r="NH224" i="22" s="1"/>
  <c r="AQ234" i="22"/>
  <c r="NH234" i="22" s="1"/>
  <c r="AQ227" i="22"/>
  <c r="NH227" i="22" s="1"/>
  <c r="AQ232" i="22"/>
  <c r="NH232" i="22" s="1"/>
  <c r="AQ223" i="22"/>
  <c r="NH223" i="22" s="1"/>
  <c r="AQ236" i="22"/>
  <c r="NH236" i="22" s="1"/>
  <c r="AQ220" i="22"/>
  <c r="NH220" i="22" s="1"/>
  <c r="AQ221" i="22"/>
  <c r="NH221" i="22" s="1"/>
  <c r="AQ233" i="22"/>
  <c r="NH233" i="22" s="1"/>
  <c r="AQ237" i="22"/>
  <c r="NH237" i="22" s="1"/>
  <c r="AQ235" i="22"/>
  <c r="NH235" i="22" s="1"/>
  <c r="AQ239" i="22"/>
  <c r="NH239" i="22" s="1"/>
  <c r="AQ225" i="22"/>
  <c r="NH225" i="22" s="1"/>
  <c r="AQ229" i="22"/>
  <c r="NH229" i="22" s="1"/>
  <c r="AP528" i="22"/>
  <c r="AP458" i="22"/>
  <c r="NG458" i="22" s="1"/>
  <c r="AP457" i="22"/>
  <c r="NG457" i="22" s="1"/>
  <c r="AP453" i="22"/>
  <c r="NG453" i="22" s="1"/>
  <c r="AP450" i="22"/>
  <c r="NG450" i="22" s="1"/>
  <c r="AP455" i="22"/>
  <c r="NG455" i="22" s="1"/>
  <c r="AP456" i="22"/>
  <c r="NG456" i="22" s="1"/>
  <c r="AP452" i="22"/>
  <c r="NG452" i="22" s="1"/>
  <c r="AP451" i="22"/>
  <c r="NG451" i="22" s="1"/>
  <c r="AP454" i="22"/>
  <c r="NG454" i="22" s="1"/>
  <c r="AP459" i="22"/>
  <c r="NG459" i="22" s="1"/>
  <c r="AP142" i="22"/>
  <c r="AQ29" i="22"/>
  <c r="NH29" i="22" s="1"/>
  <c r="AQ27" i="22"/>
  <c r="NH27" i="22" s="1"/>
  <c r="AQ30" i="22"/>
  <c r="NH30" i="22" s="1"/>
  <c r="AQ25" i="22"/>
  <c r="NH25" i="22" s="1"/>
  <c r="AQ28" i="22"/>
  <c r="NH28" i="22" s="1"/>
  <c r="AQ23" i="22"/>
  <c r="NH23" i="22" s="1"/>
  <c r="AQ26" i="22"/>
  <c r="NH26" i="22" s="1"/>
  <c r="AQ24" i="22"/>
  <c r="NH24" i="22" s="1"/>
  <c r="AM78" i="22"/>
  <c r="JB78" i="22" s="1"/>
  <c r="AM73" i="22"/>
  <c r="JB73" i="22" s="1"/>
  <c r="AM69" i="22"/>
  <c r="JB69" i="22" s="1"/>
  <c r="AM68" i="22"/>
  <c r="JB68" i="22" s="1"/>
  <c r="AM74" i="22"/>
  <c r="JB74" i="22" s="1"/>
  <c r="AM76" i="22"/>
  <c r="JB76" i="22" s="1"/>
  <c r="AM70" i="22"/>
  <c r="JB70" i="22" s="1"/>
  <c r="AM79" i="22"/>
  <c r="JB79" i="22" s="1"/>
  <c r="AM71" i="22"/>
  <c r="JB71" i="22" s="1"/>
  <c r="AM77" i="22"/>
  <c r="JB77" i="22" s="1"/>
  <c r="AM72" i="22"/>
  <c r="JB72" i="22" s="1"/>
  <c r="AM75" i="22"/>
  <c r="JB75" i="22" s="1"/>
  <c r="L26" i="21"/>
  <c r="L29" i="21" s="1"/>
  <c r="M54" i="21"/>
  <c r="M25" i="21"/>
  <c r="M27" i="21" s="1"/>
  <c r="Q49" i="17"/>
  <c r="M29" i="12" l="1"/>
  <c r="L30" i="12"/>
  <c r="L28" i="12"/>
  <c r="L58" i="21"/>
  <c r="L52" i="17"/>
  <c r="L59" i="17" s="1"/>
  <c r="N26" i="17"/>
  <c r="M32" i="17" a="1"/>
  <c r="M32" i="17" s="1"/>
  <c r="M36" i="17" a="1"/>
  <c r="M36" i="17" s="1"/>
  <c r="M29" i="17" a="1"/>
  <c r="M29" i="17" s="1"/>
  <c r="M51" i="17" s="1"/>
  <c r="M58" i="17" s="1"/>
  <c r="M34" i="17" a="1"/>
  <c r="M34" i="17" s="1"/>
  <c r="M35" i="17" a="1"/>
  <c r="M35" i="17" s="1"/>
  <c r="M38" i="17" a="1"/>
  <c r="M38" i="17" s="1"/>
  <c r="M31" i="17" a="1"/>
  <c r="M31" i="17" s="1"/>
  <c r="M33" i="17" a="1"/>
  <c r="M33" i="17" s="1"/>
  <c r="M43" i="17" a="1"/>
  <c r="M43" i="17" s="1"/>
  <c r="M28" i="17" a="1"/>
  <c r="M28" i="17" s="1"/>
  <c r="M50" i="17" s="1"/>
  <c r="M39" i="17" a="1"/>
  <c r="M39" i="17" s="1"/>
  <c r="M42" i="17" a="1"/>
  <c r="M42" i="17" s="1"/>
  <c r="M37" i="17" a="1"/>
  <c r="M37" i="17" s="1"/>
  <c r="M41" i="17" a="1"/>
  <c r="M41" i="17" s="1"/>
  <c r="M45" i="17" a="1"/>
  <c r="M45" i="17" s="1"/>
  <c r="M40" i="17" a="1"/>
  <c r="M40" i="17" s="1"/>
  <c r="M44" i="17" a="1"/>
  <c r="M44" i="17" s="1"/>
  <c r="L57" i="17"/>
  <c r="H40" i="24"/>
  <c r="H41" i="24" s="1"/>
  <c r="J10" i="24"/>
  <c r="J9" i="24"/>
  <c r="Q56" i="17"/>
  <c r="NE528" i="22"/>
  <c r="H33" i="24" s="1"/>
  <c r="H36" i="24" s="1"/>
  <c r="NF525" i="22"/>
  <c r="JE525" i="22"/>
  <c r="NF520" i="22"/>
  <c r="JE520" i="22"/>
  <c r="NF522" i="22"/>
  <c r="JE522" i="22"/>
  <c r="NF518" i="22"/>
  <c r="JE518" i="22"/>
  <c r="NF527" i="22"/>
  <c r="JE527" i="22"/>
  <c r="NF524" i="22"/>
  <c r="JE524" i="22"/>
  <c r="NF521" i="22"/>
  <c r="JE521" i="22"/>
  <c r="NF523" i="22"/>
  <c r="JE523" i="22"/>
  <c r="NF519" i="22"/>
  <c r="JE519" i="22"/>
  <c r="NF526" i="22"/>
  <c r="JE526" i="22"/>
  <c r="JD528" i="22"/>
  <c r="G47" i="24"/>
  <c r="H46" i="24"/>
  <c r="AQ475" i="22"/>
  <c r="NF475" i="22"/>
  <c r="I25" i="24" s="1"/>
  <c r="I45" i="24" s="1"/>
  <c r="AP474" i="22"/>
  <c r="NG474" i="22" s="1"/>
  <c r="AP472" i="22"/>
  <c r="NG472" i="22" s="1"/>
  <c r="AP470" i="22"/>
  <c r="NG470" i="22" s="1"/>
  <c r="AP471" i="22"/>
  <c r="NG471" i="22" s="1"/>
  <c r="AP468" i="22"/>
  <c r="NG468" i="22" s="1"/>
  <c r="AP469" i="22"/>
  <c r="NG469" i="22" s="1"/>
  <c r="AP465" i="22"/>
  <c r="NG465" i="22" s="1"/>
  <c r="AP467" i="22"/>
  <c r="NG467" i="22" s="1"/>
  <c r="AP473" i="22"/>
  <c r="NG473" i="22" s="1"/>
  <c r="AP466" i="22"/>
  <c r="NG466" i="22" s="1"/>
  <c r="NF142" i="22"/>
  <c r="I6" i="24" s="1"/>
  <c r="I7" i="24" s="1"/>
  <c r="AS490" i="22"/>
  <c r="AO80" i="22"/>
  <c r="AQ458" i="22"/>
  <c r="NH458" i="22" s="1"/>
  <c r="AQ456" i="22"/>
  <c r="NH456" i="22" s="1"/>
  <c r="AQ454" i="22"/>
  <c r="NH454" i="22" s="1"/>
  <c r="AQ452" i="22"/>
  <c r="NH452" i="22" s="1"/>
  <c r="AQ450" i="22"/>
  <c r="NH450" i="22" s="1"/>
  <c r="AQ459" i="22"/>
  <c r="NH459" i="22" s="1"/>
  <c r="AQ455" i="22"/>
  <c r="NH455" i="22" s="1"/>
  <c r="AQ457" i="22"/>
  <c r="NH457" i="22" s="1"/>
  <c r="AQ451" i="22"/>
  <c r="NH451" i="22" s="1"/>
  <c r="AQ453" i="22"/>
  <c r="NH453" i="22" s="1"/>
  <c r="NH32" i="22"/>
  <c r="K8" i="24" s="1"/>
  <c r="AQ528" i="22"/>
  <c r="NH240" i="22"/>
  <c r="K19" i="24" s="1"/>
  <c r="AR443" i="22"/>
  <c r="NI443" i="22" s="1"/>
  <c r="AR441" i="22"/>
  <c r="NI441" i="22" s="1"/>
  <c r="AR439" i="22"/>
  <c r="NI439" i="22" s="1"/>
  <c r="AR440" i="22"/>
  <c r="NI440" i="22" s="1"/>
  <c r="AR437" i="22"/>
  <c r="NI437" i="22" s="1"/>
  <c r="AR434" i="22"/>
  <c r="NI434" i="22" s="1"/>
  <c r="AR442" i="22"/>
  <c r="NI442" i="22" s="1"/>
  <c r="AR438" i="22"/>
  <c r="NI438" i="22" s="1"/>
  <c r="AR436" i="22"/>
  <c r="NI436" i="22" s="1"/>
  <c r="AR435" i="22"/>
  <c r="NI435" i="22" s="1"/>
  <c r="NH490" i="22"/>
  <c r="K28" i="24" s="1"/>
  <c r="AR460" i="22"/>
  <c r="NH444" i="22"/>
  <c r="K26" i="24" s="1"/>
  <c r="AQ142" i="22"/>
  <c r="AP527" i="22"/>
  <c r="AP521" i="22"/>
  <c r="AP520" i="22"/>
  <c r="AP526" i="22"/>
  <c r="AP522" i="22"/>
  <c r="AP523" i="22"/>
  <c r="AP524" i="22"/>
  <c r="AP519" i="22"/>
  <c r="AP525" i="22"/>
  <c r="AP518" i="22"/>
  <c r="AS444" i="22"/>
  <c r="G42" i="24"/>
  <c r="AR25" i="22"/>
  <c r="NI25" i="22" s="1"/>
  <c r="AR28" i="22"/>
  <c r="NI28" i="22" s="1"/>
  <c r="AR24" i="22"/>
  <c r="NI24" i="22" s="1"/>
  <c r="AR27" i="22"/>
  <c r="NI27" i="22" s="1"/>
  <c r="AR30" i="22"/>
  <c r="NI30" i="22" s="1"/>
  <c r="AR26" i="22"/>
  <c r="NI26" i="22" s="1"/>
  <c r="AR29" i="22"/>
  <c r="NI29" i="22" s="1"/>
  <c r="AR23" i="22"/>
  <c r="NI23" i="22" s="1"/>
  <c r="AR236" i="22"/>
  <c r="NI236" i="22" s="1"/>
  <c r="AR238" i="22"/>
  <c r="NI238" i="22" s="1"/>
  <c r="AR234" i="22"/>
  <c r="NI234" i="22" s="1"/>
  <c r="AR228" i="22"/>
  <c r="NI228" i="22" s="1"/>
  <c r="AR224" i="22"/>
  <c r="NI224" i="22" s="1"/>
  <c r="AR226" i="22"/>
  <c r="NI226" i="22" s="1"/>
  <c r="AR220" i="22"/>
  <c r="NI220" i="22" s="1"/>
  <c r="AR223" i="22"/>
  <c r="NI223" i="22" s="1"/>
  <c r="AR221" i="22"/>
  <c r="NI221" i="22" s="1"/>
  <c r="AR222" i="22"/>
  <c r="NI222" i="22" s="1"/>
  <c r="AR231" i="22"/>
  <c r="NI231" i="22" s="1"/>
  <c r="AR230" i="22"/>
  <c r="NI230" i="22" s="1"/>
  <c r="AR227" i="22"/>
  <c r="NI227" i="22" s="1"/>
  <c r="AR232" i="22"/>
  <c r="NI232" i="22" s="1"/>
  <c r="AR239" i="22"/>
  <c r="NI239" i="22" s="1"/>
  <c r="AR225" i="22"/>
  <c r="NI225" i="22" s="1"/>
  <c r="AR233" i="22"/>
  <c r="NI233" i="22" s="1"/>
  <c r="AR229" i="22"/>
  <c r="NI229" i="22" s="1"/>
  <c r="AR237" i="22"/>
  <c r="NI237" i="22" s="1"/>
  <c r="AR235" i="22"/>
  <c r="NI235" i="22" s="1"/>
  <c r="JB80" i="22"/>
  <c r="K16" i="24" s="1"/>
  <c r="AP128" i="22"/>
  <c r="NG128" i="22" s="1"/>
  <c r="AP132" i="22"/>
  <c r="NG132" i="22" s="1"/>
  <c r="AP136" i="22"/>
  <c r="NG136" i="22" s="1"/>
  <c r="AP127" i="22"/>
  <c r="NG127" i="22" s="1"/>
  <c r="AP131" i="22"/>
  <c r="NG131" i="22" s="1"/>
  <c r="AP138" i="22"/>
  <c r="NG138" i="22" s="1"/>
  <c r="AP124" i="22"/>
  <c r="NG124" i="22" s="1"/>
  <c r="AP126" i="22"/>
  <c r="NG126" i="22" s="1"/>
  <c r="AP130" i="22"/>
  <c r="NG130" i="22" s="1"/>
  <c r="AP135" i="22"/>
  <c r="NG135" i="22" s="1"/>
  <c r="AP134" i="22"/>
  <c r="NG134" i="22" s="1"/>
  <c r="AP133" i="22"/>
  <c r="NG133" i="22" s="1"/>
  <c r="AP137" i="22"/>
  <c r="NG137" i="22" s="1"/>
  <c r="AP140" i="22"/>
  <c r="NG140" i="22" s="1"/>
  <c r="AP129" i="22"/>
  <c r="NG129" i="22" s="1"/>
  <c r="AP139" i="22"/>
  <c r="NG139" i="22" s="1"/>
  <c r="AP141" i="22"/>
  <c r="NG141" i="22" s="1"/>
  <c r="AP125" i="22"/>
  <c r="NG125" i="22" s="1"/>
  <c r="AP123" i="22"/>
  <c r="NG123" i="22" s="1"/>
  <c r="NG460" i="22"/>
  <c r="J27" i="24" s="1"/>
  <c r="AR488" i="22"/>
  <c r="NI488" i="22" s="1"/>
  <c r="AR486" i="22"/>
  <c r="NI486" i="22" s="1"/>
  <c r="AR484" i="22"/>
  <c r="NI484" i="22" s="1"/>
  <c r="AR482" i="22"/>
  <c r="NI482" i="22" s="1"/>
  <c r="AR483" i="22"/>
  <c r="NI483" i="22" s="1"/>
  <c r="AR480" i="22"/>
  <c r="NI480" i="22" s="1"/>
  <c r="AR485" i="22"/>
  <c r="NI485" i="22" s="1"/>
  <c r="AR487" i="22"/>
  <c r="NI487" i="22" s="1"/>
  <c r="AR481" i="22"/>
  <c r="NI481" i="22" s="1"/>
  <c r="AR489" i="22"/>
  <c r="NI489" i="22" s="1"/>
  <c r="AN78" i="22"/>
  <c r="JC78" i="22" s="1"/>
  <c r="AN79" i="22"/>
  <c r="JC79" i="22" s="1"/>
  <c r="AN71" i="22"/>
  <c r="JC71" i="22" s="1"/>
  <c r="AN74" i="22"/>
  <c r="JC74" i="22" s="1"/>
  <c r="AN73" i="22"/>
  <c r="JC73" i="22" s="1"/>
  <c r="AN70" i="22"/>
  <c r="JC70" i="22" s="1"/>
  <c r="AN77" i="22"/>
  <c r="JC77" i="22" s="1"/>
  <c r="AN76" i="22"/>
  <c r="JC76" i="22" s="1"/>
  <c r="AN75" i="22"/>
  <c r="JC75" i="22" s="1"/>
  <c r="AN69" i="22"/>
  <c r="JC69" i="22" s="1"/>
  <c r="AN68" i="22"/>
  <c r="JC68" i="22" s="1"/>
  <c r="AN72" i="22"/>
  <c r="JC72" i="22" s="1"/>
  <c r="AS32" i="22"/>
  <c r="AS240" i="22"/>
  <c r="M26" i="21"/>
  <c r="M29" i="21" s="1"/>
  <c r="N54" i="21"/>
  <c r="N25" i="21"/>
  <c r="N27" i="21" s="1"/>
  <c r="R49" i="17"/>
  <c r="N29" i="12" l="1"/>
  <c r="M30" i="12"/>
  <c r="M28" i="12"/>
  <c r="M58" i="21"/>
  <c r="M57" i="17"/>
  <c r="O26" i="17"/>
  <c r="N28" i="17" a="1"/>
  <c r="N28" i="17" s="1"/>
  <c r="N50" i="17" s="1"/>
  <c r="N33" i="17" a="1"/>
  <c r="N33" i="17" s="1"/>
  <c r="N31" i="17" a="1"/>
  <c r="N31" i="17" s="1"/>
  <c r="N35" i="17" a="1"/>
  <c r="N35" i="17" s="1"/>
  <c r="N36" i="17" a="1"/>
  <c r="N36" i="17" s="1"/>
  <c r="N39" i="17" a="1"/>
  <c r="N39" i="17" s="1"/>
  <c r="N32" i="17" a="1"/>
  <c r="N32" i="17" s="1"/>
  <c r="N37" i="17" a="1"/>
  <c r="N37" i="17" s="1"/>
  <c r="N34" i="17" a="1"/>
  <c r="N34" i="17" s="1"/>
  <c r="N40" i="17" a="1"/>
  <c r="N40" i="17" s="1"/>
  <c r="N44" i="17" a="1"/>
  <c r="N44" i="17" s="1"/>
  <c r="N29" i="17" a="1"/>
  <c r="N29" i="17" s="1"/>
  <c r="N51" i="17" s="1"/>
  <c r="N58" i="17" s="1"/>
  <c r="N43" i="17" a="1"/>
  <c r="N43" i="17" s="1"/>
  <c r="N38" i="17" a="1"/>
  <c r="N38" i="17" s="1"/>
  <c r="N42" i="17" a="1"/>
  <c r="N42" i="17" s="1"/>
  <c r="N41" i="17" a="1"/>
  <c r="N41" i="17" s="1"/>
  <c r="N45" i="17" a="1"/>
  <c r="N45" i="17" s="1"/>
  <c r="M52" i="17"/>
  <c r="M59" i="17" s="1"/>
  <c r="I40" i="24"/>
  <c r="I41" i="24" s="1"/>
  <c r="K10" i="24"/>
  <c r="K9" i="24"/>
  <c r="R56" i="17"/>
  <c r="NF528" i="22"/>
  <c r="I33" i="24" s="1"/>
  <c r="I36" i="24" s="1"/>
  <c r="JE528" i="22"/>
  <c r="NG524" i="22"/>
  <c r="JF524" i="22"/>
  <c r="NG520" i="22"/>
  <c r="JF520" i="22"/>
  <c r="NG519" i="22"/>
  <c r="JF519" i="22"/>
  <c r="NG526" i="22"/>
  <c r="JF526" i="22"/>
  <c r="NG518" i="22"/>
  <c r="JF518" i="22"/>
  <c r="NG523" i="22"/>
  <c r="JF523" i="22"/>
  <c r="NG521" i="22"/>
  <c r="JF521" i="22"/>
  <c r="NG525" i="22"/>
  <c r="JF525" i="22"/>
  <c r="NG522" i="22"/>
  <c r="JF522" i="22"/>
  <c r="NG527" i="22"/>
  <c r="JF527" i="22"/>
  <c r="H42" i="24"/>
  <c r="H47" i="24"/>
  <c r="NG475" i="22"/>
  <c r="J25" i="24" s="1"/>
  <c r="J45" i="24" s="1"/>
  <c r="I46" i="24"/>
  <c r="AQ470" i="22"/>
  <c r="NH470" i="22" s="1"/>
  <c r="AQ473" i="22"/>
  <c r="NH473" i="22" s="1"/>
  <c r="AQ468" i="22"/>
  <c r="NH468" i="22" s="1"/>
  <c r="AQ471" i="22"/>
  <c r="NH471" i="22" s="1"/>
  <c r="AQ474" i="22"/>
  <c r="NH474" i="22" s="1"/>
  <c r="AQ466" i="22"/>
  <c r="NH466" i="22" s="1"/>
  <c r="AQ465" i="22"/>
  <c r="NH465" i="22" s="1"/>
  <c r="AQ472" i="22"/>
  <c r="NH472" i="22" s="1"/>
  <c r="AQ469" i="22"/>
  <c r="NH469" i="22" s="1"/>
  <c r="AQ467" i="22"/>
  <c r="NH467" i="22" s="1"/>
  <c r="AR475" i="22"/>
  <c r="NG142" i="22"/>
  <c r="J6" i="24" s="1"/>
  <c r="J7" i="24" s="1"/>
  <c r="NI32" i="22"/>
  <c r="L8" i="24" s="1"/>
  <c r="AT32" i="22"/>
  <c r="NI240" i="22"/>
  <c r="L19" i="24" s="1"/>
  <c r="AT444" i="22"/>
  <c r="AQ526" i="22"/>
  <c r="AQ524" i="22"/>
  <c r="AQ521" i="22"/>
  <c r="AQ518" i="22"/>
  <c r="AQ519" i="22"/>
  <c r="AQ527" i="22"/>
  <c r="AQ520" i="22"/>
  <c r="AQ525" i="22"/>
  <c r="AQ523" i="22"/>
  <c r="AQ522" i="22"/>
  <c r="AT490" i="22"/>
  <c r="AT240" i="22"/>
  <c r="JC80" i="22"/>
  <c r="L16" i="24" s="1"/>
  <c r="NI490" i="22"/>
  <c r="L28" i="24" s="1"/>
  <c r="AR142" i="22"/>
  <c r="AR452" i="22"/>
  <c r="NI452" i="22" s="1"/>
  <c r="AR456" i="22"/>
  <c r="NI456" i="22" s="1"/>
  <c r="AR453" i="22"/>
  <c r="NI453" i="22" s="1"/>
  <c r="AR459" i="22"/>
  <c r="NI459" i="22" s="1"/>
  <c r="AR454" i="22"/>
  <c r="NI454" i="22" s="1"/>
  <c r="AR451" i="22"/>
  <c r="NI451" i="22" s="1"/>
  <c r="AR458" i="22"/>
  <c r="NI458" i="22" s="1"/>
  <c r="AR455" i="22"/>
  <c r="NI455" i="22" s="1"/>
  <c r="AR457" i="22"/>
  <c r="NI457" i="22" s="1"/>
  <c r="AR450" i="22"/>
  <c r="NI450" i="22" s="1"/>
  <c r="AR528" i="22"/>
  <c r="AO70" i="22"/>
  <c r="JD70" i="22" s="1"/>
  <c r="AO77" i="22"/>
  <c r="JD77" i="22" s="1"/>
  <c r="AO69" i="22"/>
  <c r="JD69" i="22" s="1"/>
  <c r="AO79" i="22"/>
  <c r="JD79" i="22" s="1"/>
  <c r="AO71" i="22"/>
  <c r="JD71" i="22" s="1"/>
  <c r="AO75" i="22"/>
  <c r="JD75" i="22" s="1"/>
  <c r="AO72" i="22"/>
  <c r="JD72" i="22" s="1"/>
  <c r="AO68" i="22"/>
  <c r="JD68" i="22" s="1"/>
  <c r="AO73" i="22"/>
  <c r="JD73" i="22" s="1"/>
  <c r="AO76" i="22"/>
  <c r="JD76" i="22" s="1"/>
  <c r="AO78" i="22"/>
  <c r="JD78" i="22" s="1"/>
  <c r="AO74" i="22"/>
  <c r="JD74" i="22" s="1"/>
  <c r="AS227" i="22"/>
  <c r="NJ227" i="22" s="1"/>
  <c r="AS223" i="22"/>
  <c r="NJ223" i="22" s="1"/>
  <c r="AS224" i="22"/>
  <c r="NJ224" i="22" s="1"/>
  <c r="AS221" i="22"/>
  <c r="NJ221" i="22" s="1"/>
  <c r="AS230" i="22"/>
  <c r="NJ230" i="22" s="1"/>
  <c r="AS228" i="22"/>
  <c r="NJ228" i="22" s="1"/>
  <c r="AS231" i="22"/>
  <c r="NJ231" i="22" s="1"/>
  <c r="AS232" i="22"/>
  <c r="NJ232" i="22" s="1"/>
  <c r="AS234" i="22"/>
  <c r="NJ234" i="22" s="1"/>
  <c r="AS236" i="22"/>
  <c r="NJ236" i="22" s="1"/>
  <c r="AS238" i="22"/>
  <c r="NJ238" i="22" s="1"/>
  <c r="AS220" i="22"/>
  <c r="NJ220" i="22" s="1"/>
  <c r="AS226" i="22"/>
  <c r="NJ226" i="22" s="1"/>
  <c r="AS222" i="22"/>
  <c r="NJ222" i="22" s="1"/>
  <c r="AS229" i="22"/>
  <c r="NJ229" i="22" s="1"/>
  <c r="AS237" i="22"/>
  <c r="NJ237" i="22" s="1"/>
  <c r="AS235" i="22"/>
  <c r="NJ235" i="22" s="1"/>
  <c r="AS233" i="22"/>
  <c r="NJ233" i="22" s="1"/>
  <c r="AS225" i="22"/>
  <c r="NJ225" i="22" s="1"/>
  <c r="AS239" i="22"/>
  <c r="NJ239" i="22" s="1"/>
  <c r="AQ134" i="22"/>
  <c r="NH134" i="22" s="1"/>
  <c r="AQ135" i="22"/>
  <c r="NH135" i="22" s="1"/>
  <c r="AQ136" i="22"/>
  <c r="NH136" i="22" s="1"/>
  <c r="AQ132" i="22"/>
  <c r="NH132" i="22" s="1"/>
  <c r="AQ137" i="22"/>
  <c r="NH137" i="22" s="1"/>
  <c r="AQ133" i="22"/>
  <c r="NH133" i="22" s="1"/>
  <c r="AQ124" i="22"/>
  <c r="NH124" i="22" s="1"/>
  <c r="AQ127" i="22"/>
  <c r="NH127" i="22" s="1"/>
  <c r="AQ131" i="22"/>
  <c r="NH131" i="22" s="1"/>
  <c r="AQ140" i="22"/>
  <c r="NH140" i="22" s="1"/>
  <c r="AQ126" i="22"/>
  <c r="NH126" i="22" s="1"/>
  <c r="AQ130" i="22"/>
  <c r="NH130" i="22" s="1"/>
  <c r="AQ129" i="22"/>
  <c r="NH129" i="22" s="1"/>
  <c r="AQ128" i="22"/>
  <c r="NH128" i="22" s="1"/>
  <c r="AQ138" i="22"/>
  <c r="NH138" i="22" s="1"/>
  <c r="AQ123" i="22"/>
  <c r="NH123" i="22" s="1"/>
  <c r="AQ139" i="22"/>
  <c r="NH139" i="22" s="1"/>
  <c r="AQ141" i="22"/>
  <c r="NH141" i="22" s="1"/>
  <c r="AQ125" i="22"/>
  <c r="NH125" i="22" s="1"/>
  <c r="NI444" i="22"/>
  <c r="L26" i="24" s="1"/>
  <c r="NH460" i="22"/>
  <c r="K27" i="24" s="1"/>
  <c r="AS24" i="22"/>
  <c r="NJ24" i="22" s="1"/>
  <c r="AS29" i="22"/>
  <c r="NJ29" i="22" s="1"/>
  <c r="AS28" i="22"/>
  <c r="NJ28" i="22" s="1"/>
  <c r="AS27" i="22"/>
  <c r="NJ27" i="22" s="1"/>
  <c r="AS23" i="22"/>
  <c r="NJ23" i="22" s="1"/>
  <c r="AS30" i="22"/>
  <c r="NJ30" i="22" s="1"/>
  <c r="AS25" i="22"/>
  <c r="NJ25" i="22" s="1"/>
  <c r="AS26" i="22"/>
  <c r="NJ26" i="22" s="1"/>
  <c r="AS460" i="22"/>
  <c r="AP80" i="22"/>
  <c r="AS442" i="22"/>
  <c r="NJ442" i="22" s="1"/>
  <c r="AS440" i="22"/>
  <c r="NJ440" i="22" s="1"/>
  <c r="AS438" i="22"/>
  <c r="NJ438" i="22" s="1"/>
  <c r="AS436" i="22"/>
  <c r="NJ436" i="22" s="1"/>
  <c r="AS434" i="22"/>
  <c r="NJ434" i="22" s="1"/>
  <c r="AS443" i="22"/>
  <c r="NJ443" i="22" s="1"/>
  <c r="AS441" i="22"/>
  <c r="NJ441" i="22" s="1"/>
  <c r="AS439" i="22"/>
  <c r="NJ439" i="22" s="1"/>
  <c r="AS435" i="22"/>
  <c r="NJ435" i="22" s="1"/>
  <c r="AS437" i="22"/>
  <c r="NJ437" i="22" s="1"/>
  <c r="AS485" i="22"/>
  <c r="NJ485" i="22" s="1"/>
  <c r="AS487" i="22"/>
  <c r="NJ487" i="22" s="1"/>
  <c r="AS482" i="22"/>
  <c r="NJ482" i="22" s="1"/>
  <c r="AS481" i="22"/>
  <c r="NJ481" i="22" s="1"/>
  <c r="AS489" i="22"/>
  <c r="NJ489" i="22" s="1"/>
  <c r="AS484" i="22"/>
  <c r="NJ484" i="22" s="1"/>
  <c r="AS483" i="22"/>
  <c r="NJ483" i="22" s="1"/>
  <c r="AS486" i="22"/>
  <c r="NJ486" i="22" s="1"/>
  <c r="AS480" i="22"/>
  <c r="NJ480" i="22" s="1"/>
  <c r="AS488" i="22"/>
  <c r="NJ488" i="22" s="1"/>
  <c r="N26" i="21"/>
  <c r="N29" i="21" s="1"/>
  <c r="O54" i="21"/>
  <c r="O25" i="21"/>
  <c r="O27" i="21" s="1"/>
  <c r="S49" i="17"/>
  <c r="O29" i="12" l="1"/>
  <c r="N28" i="12"/>
  <c r="N58" i="21"/>
  <c r="P26" i="17"/>
  <c r="O29" i="17" a="1"/>
  <c r="O29" i="17" s="1"/>
  <c r="O51" i="17" s="1"/>
  <c r="O58" i="17" s="1"/>
  <c r="O34" i="17" a="1"/>
  <c r="O34" i="17" s="1"/>
  <c r="O32" i="17" a="1"/>
  <c r="O32" i="17" s="1"/>
  <c r="O36" i="17" a="1"/>
  <c r="O36" i="17" s="1"/>
  <c r="O28" i="17" a="1"/>
  <c r="O28" i="17" s="1"/>
  <c r="O50" i="17" s="1"/>
  <c r="O33" i="17" a="1"/>
  <c r="O33" i="17" s="1"/>
  <c r="O38" i="17" a="1"/>
  <c r="O38" i="17" s="1"/>
  <c r="O35" i="17" a="1"/>
  <c r="O35" i="17" s="1"/>
  <c r="O41" i="17" a="1"/>
  <c r="O41" i="17" s="1"/>
  <c r="O45" i="17" a="1"/>
  <c r="O45" i="17" s="1"/>
  <c r="O31" i="17" a="1"/>
  <c r="O31" i="17" s="1"/>
  <c r="O40" i="17" a="1"/>
  <c r="O40" i="17" s="1"/>
  <c r="O39" i="17" a="1"/>
  <c r="O39" i="17" s="1"/>
  <c r="O43" i="17" a="1"/>
  <c r="O43" i="17" s="1"/>
  <c r="O42" i="17" a="1"/>
  <c r="O42" i="17" s="1"/>
  <c r="O44" i="17" a="1"/>
  <c r="O44" i="17" s="1"/>
  <c r="O37" i="17" a="1"/>
  <c r="O37" i="17" s="1"/>
  <c r="N57" i="17"/>
  <c r="N52" i="17"/>
  <c r="N59" i="17" s="1"/>
  <c r="N30" i="12"/>
  <c r="J40" i="24"/>
  <c r="J41" i="24" s="1"/>
  <c r="L10" i="24"/>
  <c r="L9" i="24"/>
  <c r="S56" i="17"/>
  <c r="NG528" i="22"/>
  <c r="J33" i="24" s="1"/>
  <c r="J36" i="24" s="1"/>
  <c r="NH527" i="22"/>
  <c r="JG527" i="22"/>
  <c r="NH523" i="22"/>
  <c r="JG523" i="22"/>
  <c r="NH519" i="22"/>
  <c r="JG519" i="22"/>
  <c r="NH526" i="22"/>
  <c r="JG526" i="22"/>
  <c r="NH522" i="22"/>
  <c r="JG522" i="22"/>
  <c r="NH524" i="22"/>
  <c r="JG524" i="22"/>
  <c r="NH525" i="22"/>
  <c r="JG525" i="22"/>
  <c r="NH518" i="22"/>
  <c r="JG518" i="22"/>
  <c r="JF528" i="22"/>
  <c r="NH520" i="22"/>
  <c r="JG520" i="22"/>
  <c r="NH521" i="22"/>
  <c r="JG521" i="22"/>
  <c r="J46" i="24"/>
  <c r="I47" i="24"/>
  <c r="AR473" i="22"/>
  <c r="NI473" i="22" s="1"/>
  <c r="AR467" i="22"/>
  <c r="NI467" i="22" s="1"/>
  <c r="AR470" i="22"/>
  <c r="NI470" i="22" s="1"/>
  <c r="AR466" i="22"/>
  <c r="NI466" i="22" s="1"/>
  <c r="AR471" i="22"/>
  <c r="NI471" i="22" s="1"/>
  <c r="AR472" i="22"/>
  <c r="NI472" i="22" s="1"/>
  <c r="AR468" i="22"/>
  <c r="NI468" i="22" s="1"/>
  <c r="AR474" i="22"/>
  <c r="NI474" i="22" s="1"/>
  <c r="AR465" i="22"/>
  <c r="NI465" i="22" s="1"/>
  <c r="AR469" i="22"/>
  <c r="NI469" i="22" s="1"/>
  <c r="AS475" i="22"/>
  <c r="NH475" i="22"/>
  <c r="K25" i="24" s="1"/>
  <c r="K45" i="24" s="1"/>
  <c r="AT489" i="22"/>
  <c r="NK489" i="22" s="1"/>
  <c r="AT487" i="22"/>
  <c r="NK487" i="22" s="1"/>
  <c r="AT485" i="22"/>
  <c r="NK485" i="22" s="1"/>
  <c r="AT483" i="22"/>
  <c r="NK483" i="22" s="1"/>
  <c r="AT482" i="22"/>
  <c r="NK482" i="22" s="1"/>
  <c r="AT481" i="22"/>
  <c r="NK481" i="22" s="1"/>
  <c r="AT488" i="22"/>
  <c r="NK488" i="22" s="1"/>
  <c r="AT484" i="22"/>
  <c r="NK484" i="22" s="1"/>
  <c r="AT486" i="22"/>
  <c r="NK486" i="22" s="1"/>
  <c r="AT480" i="22"/>
  <c r="NK480" i="22" s="1"/>
  <c r="NJ490" i="22"/>
  <c r="M28" i="24" s="1"/>
  <c r="NJ444" i="22"/>
  <c r="M26" i="24" s="1"/>
  <c r="AS459" i="22"/>
  <c r="NJ459" i="22" s="1"/>
  <c r="AS457" i="22"/>
  <c r="NJ457" i="22" s="1"/>
  <c r="AS455" i="22"/>
  <c r="NJ455" i="22" s="1"/>
  <c r="AS453" i="22"/>
  <c r="NJ453" i="22" s="1"/>
  <c r="AS451" i="22"/>
  <c r="NJ451" i="22" s="1"/>
  <c r="AS454" i="22"/>
  <c r="NJ454" i="22" s="1"/>
  <c r="AS452" i="22"/>
  <c r="NJ452" i="22" s="1"/>
  <c r="AS458" i="22"/>
  <c r="NJ458" i="22" s="1"/>
  <c r="AS450" i="22"/>
  <c r="NJ450" i="22" s="1"/>
  <c r="AS456" i="22"/>
  <c r="NJ456" i="22" s="1"/>
  <c r="NH142" i="22"/>
  <c r="K6" i="24" s="1"/>
  <c r="K7" i="24" s="1"/>
  <c r="NJ240" i="22"/>
  <c r="M19" i="24" s="1"/>
  <c r="JD80" i="22"/>
  <c r="M16" i="24" s="1"/>
  <c r="AR526" i="22"/>
  <c r="AR524" i="22"/>
  <c r="AR520" i="22"/>
  <c r="AR519" i="22"/>
  <c r="AR521" i="22"/>
  <c r="AR527" i="22"/>
  <c r="AR518" i="22"/>
  <c r="AR525" i="22"/>
  <c r="AR523" i="22"/>
  <c r="AR522" i="22"/>
  <c r="AR128" i="22"/>
  <c r="NI128" i="22" s="1"/>
  <c r="AR132" i="22"/>
  <c r="NI132" i="22" s="1"/>
  <c r="AR136" i="22"/>
  <c r="NI136" i="22" s="1"/>
  <c r="AR127" i="22"/>
  <c r="NI127" i="22" s="1"/>
  <c r="AR131" i="22"/>
  <c r="NI131" i="22" s="1"/>
  <c r="AR126" i="22"/>
  <c r="NI126" i="22" s="1"/>
  <c r="AR130" i="22"/>
  <c r="NI130" i="22" s="1"/>
  <c r="AR135" i="22"/>
  <c r="NI135" i="22" s="1"/>
  <c r="AR134" i="22"/>
  <c r="NI134" i="22" s="1"/>
  <c r="AR133" i="22"/>
  <c r="NI133" i="22" s="1"/>
  <c r="AR137" i="22"/>
  <c r="NI137" i="22" s="1"/>
  <c r="AR138" i="22"/>
  <c r="NI138" i="22" s="1"/>
  <c r="AR140" i="22"/>
  <c r="NI140" i="22" s="1"/>
  <c r="AR124" i="22"/>
  <c r="NI124" i="22" s="1"/>
  <c r="AR129" i="22"/>
  <c r="NI129" i="22" s="1"/>
  <c r="AR123" i="22"/>
  <c r="NI123" i="22" s="1"/>
  <c r="AR139" i="22"/>
  <c r="NI139" i="22" s="1"/>
  <c r="AR141" i="22"/>
  <c r="NI141" i="22" s="1"/>
  <c r="AR125" i="22"/>
  <c r="NI125" i="22" s="1"/>
  <c r="AU490" i="22"/>
  <c r="AT442" i="22"/>
  <c r="NK442" i="22" s="1"/>
  <c r="AT440" i="22"/>
  <c r="NK440" i="22" s="1"/>
  <c r="AT438" i="22"/>
  <c r="NK438" i="22" s="1"/>
  <c r="AT443" i="22"/>
  <c r="NK443" i="22" s="1"/>
  <c r="AT439" i="22"/>
  <c r="NK439" i="22" s="1"/>
  <c r="AT436" i="22"/>
  <c r="NK436" i="22" s="1"/>
  <c r="AT435" i="22"/>
  <c r="NK435" i="22" s="1"/>
  <c r="AT434" i="22"/>
  <c r="NK434" i="22" s="1"/>
  <c r="AT437" i="22"/>
  <c r="NK437" i="22" s="1"/>
  <c r="AT441" i="22"/>
  <c r="NK441" i="22" s="1"/>
  <c r="AT29" i="22"/>
  <c r="NK29" i="22" s="1"/>
  <c r="AT24" i="22"/>
  <c r="NK24" i="22" s="1"/>
  <c r="AT27" i="22"/>
  <c r="NK27" i="22" s="1"/>
  <c r="AT23" i="22"/>
  <c r="NK23" i="22" s="1"/>
  <c r="AT25" i="22"/>
  <c r="NK25" i="22" s="1"/>
  <c r="AT26" i="22"/>
  <c r="NK26" i="22" s="1"/>
  <c r="AT28" i="22"/>
  <c r="NK28" i="22" s="1"/>
  <c r="AT30" i="22"/>
  <c r="NK30" i="22" s="1"/>
  <c r="AT460" i="22"/>
  <c r="AS528" i="22"/>
  <c r="AS142" i="22"/>
  <c r="AT232" i="22"/>
  <c r="NK232" i="22" s="1"/>
  <c r="AT221" i="22"/>
  <c r="NK221" i="22" s="1"/>
  <c r="AT226" i="22"/>
  <c r="NK226" i="22" s="1"/>
  <c r="AT231" i="22"/>
  <c r="NK231" i="22" s="1"/>
  <c r="AT238" i="22"/>
  <c r="NK238" i="22" s="1"/>
  <c r="AT224" i="22"/>
  <c r="NK224" i="22" s="1"/>
  <c r="AT220" i="22"/>
  <c r="NK220" i="22" s="1"/>
  <c r="AT228" i="22"/>
  <c r="NK228" i="22" s="1"/>
  <c r="AT222" i="22"/>
  <c r="NK222" i="22" s="1"/>
  <c r="AT227" i="22"/>
  <c r="NK227" i="22" s="1"/>
  <c r="AT230" i="22"/>
  <c r="NK230" i="22" s="1"/>
  <c r="AT234" i="22"/>
  <c r="NK234" i="22" s="1"/>
  <c r="AT236" i="22"/>
  <c r="NK236" i="22" s="1"/>
  <c r="AT223" i="22"/>
  <c r="NK223" i="22" s="1"/>
  <c r="AT229" i="22"/>
  <c r="NK229" i="22" s="1"/>
  <c r="AT233" i="22"/>
  <c r="NK233" i="22" s="1"/>
  <c r="AT225" i="22"/>
  <c r="NK225" i="22" s="1"/>
  <c r="AT239" i="22"/>
  <c r="NK239" i="22" s="1"/>
  <c r="AT235" i="22"/>
  <c r="NK235" i="22" s="1"/>
  <c r="AT237" i="22"/>
  <c r="NK237" i="22" s="1"/>
  <c r="AU444" i="22"/>
  <c r="AU32" i="22"/>
  <c r="AQ80" i="22"/>
  <c r="AP70" i="22"/>
  <c r="JE70" i="22" s="1"/>
  <c r="AP79" i="22"/>
  <c r="JE79" i="22" s="1"/>
  <c r="AP78" i="22"/>
  <c r="JE78" i="22" s="1"/>
  <c r="AP73" i="22"/>
  <c r="JE73" i="22" s="1"/>
  <c r="AP77" i="22"/>
  <c r="JE77" i="22" s="1"/>
  <c r="AP71" i="22"/>
  <c r="JE71" i="22" s="1"/>
  <c r="AP69" i="22"/>
  <c r="JE69" i="22" s="1"/>
  <c r="AP72" i="22"/>
  <c r="JE72" i="22" s="1"/>
  <c r="AP75" i="22"/>
  <c r="JE75" i="22" s="1"/>
  <c r="AP76" i="22"/>
  <c r="JE76" i="22" s="1"/>
  <c r="AP68" i="22"/>
  <c r="JE68" i="22" s="1"/>
  <c r="AP74" i="22"/>
  <c r="JE74" i="22" s="1"/>
  <c r="I42" i="24"/>
  <c r="NJ32" i="22"/>
  <c r="M8" i="24" s="1"/>
  <c r="NI460" i="22"/>
  <c r="L27" i="24" s="1"/>
  <c r="AU240" i="22"/>
  <c r="O26" i="21"/>
  <c r="O29" i="21" s="1"/>
  <c r="P54" i="21"/>
  <c r="P25" i="21"/>
  <c r="P27" i="21" s="1"/>
  <c r="T49" i="17"/>
  <c r="P29" i="12" l="1"/>
  <c r="O28" i="12"/>
  <c r="O58" i="21"/>
  <c r="O30" i="12"/>
  <c r="O52" i="17"/>
  <c r="O59" i="17" s="1"/>
  <c r="O57" i="17"/>
  <c r="Q26" i="17"/>
  <c r="P31" i="17" a="1"/>
  <c r="P31" i="17" s="1"/>
  <c r="P35" i="17" a="1"/>
  <c r="P35" i="17" s="1"/>
  <c r="P28" i="17" a="1"/>
  <c r="P28" i="17" s="1"/>
  <c r="P50" i="17" s="1"/>
  <c r="P33" i="17" a="1"/>
  <c r="P33" i="17" s="1"/>
  <c r="P29" i="17" a="1"/>
  <c r="P29" i="17" s="1"/>
  <c r="P51" i="17" s="1"/>
  <c r="P58" i="17" s="1"/>
  <c r="P37" i="17" a="1"/>
  <c r="P37" i="17" s="1"/>
  <c r="P34" i="17" a="1"/>
  <c r="P34" i="17" s="1"/>
  <c r="P39" i="17" a="1"/>
  <c r="P39" i="17" s="1"/>
  <c r="P36" i="17" a="1"/>
  <c r="P36" i="17" s="1"/>
  <c r="P42" i="17" a="1"/>
  <c r="P42" i="17" s="1"/>
  <c r="P32" i="17" a="1"/>
  <c r="P32" i="17" s="1"/>
  <c r="P41" i="17" a="1"/>
  <c r="P41" i="17" s="1"/>
  <c r="P40" i="17" a="1"/>
  <c r="P40" i="17" s="1"/>
  <c r="P44" i="17" a="1"/>
  <c r="P44" i="17" s="1"/>
  <c r="P43" i="17" a="1"/>
  <c r="P43" i="17" s="1"/>
  <c r="P45" i="17" a="1"/>
  <c r="P45" i="17" s="1"/>
  <c r="P38" i="17" a="1"/>
  <c r="P38" i="17" s="1"/>
  <c r="K40" i="24"/>
  <c r="K41" i="24" s="1"/>
  <c r="M10" i="24"/>
  <c r="M9" i="24"/>
  <c r="T56" i="17"/>
  <c r="JG528" i="22"/>
  <c r="NH528" i="22"/>
  <c r="K33" i="24" s="1"/>
  <c r="K36" i="24" s="1"/>
  <c r="NI524" i="22"/>
  <c r="JH524" i="22"/>
  <c r="NI523" i="22"/>
  <c r="JH523" i="22"/>
  <c r="NI521" i="22"/>
  <c r="JH521" i="22"/>
  <c r="NI526" i="22"/>
  <c r="JH526" i="22"/>
  <c r="NI522" i="22"/>
  <c r="JH522" i="22"/>
  <c r="NI525" i="22"/>
  <c r="JH525" i="22"/>
  <c r="NI519" i="22"/>
  <c r="JH519" i="22"/>
  <c r="NI527" i="22"/>
  <c r="JH527" i="22"/>
  <c r="NI518" i="22"/>
  <c r="JH518" i="22"/>
  <c r="NI520" i="22"/>
  <c r="JH520" i="22"/>
  <c r="J47" i="24"/>
  <c r="K46" i="24"/>
  <c r="NI475" i="22"/>
  <c r="L25" i="24" s="1"/>
  <c r="L45" i="24" s="1"/>
  <c r="AS471" i="22"/>
  <c r="NJ471" i="22" s="1"/>
  <c r="AS472" i="22"/>
  <c r="NJ472" i="22" s="1"/>
  <c r="AS470" i="22"/>
  <c r="NJ470" i="22" s="1"/>
  <c r="AS469" i="22"/>
  <c r="NJ469" i="22" s="1"/>
  <c r="AS466" i="22"/>
  <c r="NJ466" i="22" s="1"/>
  <c r="AS467" i="22"/>
  <c r="NJ467" i="22" s="1"/>
  <c r="AS468" i="22"/>
  <c r="NJ468" i="22" s="1"/>
  <c r="AS473" i="22"/>
  <c r="NJ473" i="22" s="1"/>
  <c r="AS465" i="22"/>
  <c r="NJ465" i="22" s="1"/>
  <c r="AS474" i="22"/>
  <c r="NJ474" i="22" s="1"/>
  <c r="AT475" i="22"/>
  <c r="NK444" i="22"/>
  <c r="N26" i="24" s="1"/>
  <c r="AV240" i="22"/>
  <c r="JE80" i="22"/>
  <c r="N16" i="24" s="1"/>
  <c r="AR80" i="22"/>
  <c r="AV444" i="22"/>
  <c r="AS130" i="22"/>
  <c r="NJ130" i="22" s="1"/>
  <c r="AS129" i="22"/>
  <c r="NJ129" i="22" s="1"/>
  <c r="AS128" i="22"/>
  <c r="NJ128" i="22" s="1"/>
  <c r="AS127" i="22"/>
  <c r="NJ127" i="22" s="1"/>
  <c r="AS126" i="22"/>
  <c r="NJ126" i="22" s="1"/>
  <c r="AS131" i="22"/>
  <c r="NJ131" i="22" s="1"/>
  <c r="AS135" i="22"/>
  <c r="NJ135" i="22" s="1"/>
  <c r="AS134" i="22"/>
  <c r="NJ134" i="22" s="1"/>
  <c r="AS133" i="22"/>
  <c r="NJ133" i="22" s="1"/>
  <c r="AS137" i="22"/>
  <c r="NJ137" i="22" s="1"/>
  <c r="AS140" i="22"/>
  <c r="NJ140" i="22" s="1"/>
  <c r="AS124" i="22"/>
  <c r="NJ124" i="22" s="1"/>
  <c r="AS132" i="22"/>
  <c r="NJ132" i="22" s="1"/>
  <c r="AS136" i="22"/>
  <c r="NJ136" i="22" s="1"/>
  <c r="AS138" i="22"/>
  <c r="NJ138" i="22" s="1"/>
  <c r="AS125" i="22"/>
  <c r="NJ125" i="22" s="1"/>
  <c r="AS139" i="22"/>
  <c r="NJ139" i="22" s="1"/>
  <c r="AS141" i="22"/>
  <c r="NJ141" i="22" s="1"/>
  <c r="AS123" i="22"/>
  <c r="NJ123" i="22" s="1"/>
  <c r="AT456" i="22"/>
  <c r="NK456" i="22" s="1"/>
  <c r="AT451" i="22"/>
  <c r="NK451" i="22" s="1"/>
  <c r="AT453" i="22"/>
  <c r="NK453" i="22" s="1"/>
  <c r="AT459" i="22"/>
  <c r="NK459" i="22" s="1"/>
  <c r="AT458" i="22"/>
  <c r="NK458" i="22" s="1"/>
  <c r="AT454" i="22"/>
  <c r="NK454" i="22" s="1"/>
  <c r="AT450" i="22"/>
  <c r="NK450" i="22" s="1"/>
  <c r="AT457" i="22"/>
  <c r="NK457" i="22" s="1"/>
  <c r="AT455" i="22"/>
  <c r="NK455" i="22" s="1"/>
  <c r="AT452" i="22"/>
  <c r="NK452" i="22" s="1"/>
  <c r="NK32" i="22"/>
  <c r="N8" i="24" s="1"/>
  <c r="AV490" i="22"/>
  <c r="AU443" i="22"/>
  <c r="NL443" i="22" s="1"/>
  <c r="AU441" i="22"/>
  <c r="NL441" i="22" s="1"/>
  <c r="AU439" i="22"/>
  <c r="NL439" i="22" s="1"/>
  <c r="AU437" i="22"/>
  <c r="NL437" i="22" s="1"/>
  <c r="AU435" i="22"/>
  <c r="NL435" i="22" s="1"/>
  <c r="AU440" i="22"/>
  <c r="NL440" i="22" s="1"/>
  <c r="AU442" i="22"/>
  <c r="NL442" i="22" s="1"/>
  <c r="AU438" i="22"/>
  <c r="NL438" i="22" s="1"/>
  <c r="AU436" i="22"/>
  <c r="NL436" i="22" s="1"/>
  <c r="AU434" i="22"/>
  <c r="NL434" i="22" s="1"/>
  <c r="AT528" i="22"/>
  <c r="AU488" i="22"/>
  <c r="NL488" i="22" s="1"/>
  <c r="AU487" i="22"/>
  <c r="NL487" i="22" s="1"/>
  <c r="AU484" i="22"/>
  <c r="NL484" i="22" s="1"/>
  <c r="AU489" i="22"/>
  <c r="NL489" i="22" s="1"/>
  <c r="AU486" i="22"/>
  <c r="NL486" i="22" s="1"/>
  <c r="AU480" i="22"/>
  <c r="NL480" i="22" s="1"/>
  <c r="AU485" i="22"/>
  <c r="NL485" i="22" s="1"/>
  <c r="AU483" i="22"/>
  <c r="NL483" i="22" s="1"/>
  <c r="AU482" i="22"/>
  <c r="NL482" i="22" s="1"/>
  <c r="AU481" i="22"/>
  <c r="NL481" i="22" s="1"/>
  <c r="AU25" i="22"/>
  <c r="NL25" i="22" s="1"/>
  <c r="AU28" i="22"/>
  <c r="NL28" i="22" s="1"/>
  <c r="AU23" i="22"/>
  <c r="NL23" i="22" s="1"/>
  <c r="AU26" i="22"/>
  <c r="NL26" i="22" s="1"/>
  <c r="AU29" i="22"/>
  <c r="NL29" i="22" s="1"/>
  <c r="AU27" i="22"/>
  <c r="NL27" i="22" s="1"/>
  <c r="AU24" i="22"/>
  <c r="NL24" i="22" s="1"/>
  <c r="AU30" i="22"/>
  <c r="NL30" i="22" s="1"/>
  <c r="AT142" i="22"/>
  <c r="AU460" i="22"/>
  <c r="NI142" i="22"/>
  <c r="L6" i="24" s="1"/>
  <c r="NJ460" i="22"/>
  <c r="M27" i="24" s="1"/>
  <c r="NK490" i="22"/>
  <c r="N28" i="24" s="1"/>
  <c r="AQ70" i="22"/>
  <c r="JF70" i="22" s="1"/>
  <c r="AQ79" i="22"/>
  <c r="JF79" i="22" s="1"/>
  <c r="AQ71" i="22"/>
  <c r="JF71" i="22" s="1"/>
  <c r="AQ78" i="22"/>
  <c r="JF78" i="22" s="1"/>
  <c r="AQ73" i="22"/>
  <c r="JF73" i="22" s="1"/>
  <c r="AQ69" i="22"/>
  <c r="JF69" i="22" s="1"/>
  <c r="AQ74" i="22"/>
  <c r="JF74" i="22" s="1"/>
  <c r="AQ77" i="22"/>
  <c r="JF77" i="22" s="1"/>
  <c r="AQ72" i="22"/>
  <c r="JF72" i="22" s="1"/>
  <c r="AQ68" i="22"/>
  <c r="JF68" i="22" s="1"/>
  <c r="AQ75" i="22"/>
  <c r="JF75" i="22" s="1"/>
  <c r="AQ76" i="22"/>
  <c r="JF76" i="22" s="1"/>
  <c r="AU228" i="22"/>
  <c r="NL228" i="22" s="1"/>
  <c r="AU226" i="22"/>
  <c r="NL226" i="22" s="1"/>
  <c r="AU220" i="22"/>
  <c r="NL220" i="22" s="1"/>
  <c r="AU238" i="22"/>
  <c r="NL238" i="22" s="1"/>
  <c r="AU236" i="22"/>
  <c r="NL236" i="22" s="1"/>
  <c r="AU222" i="22"/>
  <c r="NL222" i="22" s="1"/>
  <c r="AU223" i="22"/>
  <c r="NL223" i="22" s="1"/>
  <c r="AU221" i="22"/>
  <c r="NL221" i="22" s="1"/>
  <c r="AU224" i="22"/>
  <c r="NL224" i="22" s="1"/>
  <c r="AU227" i="22"/>
  <c r="NL227" i="22" s="1"/>
  <c r="AU230" i="22"/>
  <c r="NL230" i="22" s="1"/>
  <c r="AU232" i="22"/>
  <c r="NL232" i="22" s="1"/>
  <c r="AU231" i="22"/>
  <c r="NL231" i="22" s="1"/>
  <c r="AU234" i="22"/>
  <c r="NL234" i="22" s="1"/>
  <c r="AU239" i="22"/>
  <c r="NL239" i="22" s="1"/>
  <c r="AU233" i="22"/>
  <c r="NL233" i="22" s="1"/>
  <c r="AU225" i="22"/>
  <c r="NL225" i="22" s="1"/>
  <c r="AU229" i="22"/>
  <c r="NL229" i="22" s="1"/>
  <c r="AU237" i="22"/>
  <c r="NL237" i="22" s="1"/>
  <c r="AU235" i="22"/>
  <c r="NL235" i="22" s="1"/>
  <c r="J42" i="24"/>
  <c r="AV32" i="22"/>
  <c r="NK240" i="22"/>
  <c r="N19" i="24" s="1"/>
  <c r="AS526" i="22"/>
  <c r="AS524" i="22"/>
  <c r="AS522" i="22"/>
  <c r="AS523" i="22"/>
  <c r="AS521" i="22"/>
  <c r="AS525" i="22"/>
  <c r="AS518" i="22"/>
  <c r="AS520" i="22"/>
  <c r="AS527" i="22"/>
  <c r="AS519" i="22"/>
  <c r="P26" i="21"/>
  <c r="P29" i="21" s="1"/>
  <c r="Q54" i="21"/>
  <c r="Q25" i="21"/>
  <c r="Q27" i="21" s="1"/>
  <c r="U49" i="17"/>
  <c r="Q29" i="12" l="1"/>
  <c r="L40" i="24"/>
  <c r="L41" i="24" s="1"/>
  <c r="L7" i="24"/>
  <c r="P28" i="12"/>
  <c r="P58" i="21"/>
  <c r="R26" i="17"/>
  <c r="Q32" i="17" a="1"/>
  <c r="Q32" i="17" s="1"/>
  <c r="Q29" i="17" a="1"/>
  <c r="Q29" i="17" s="1"/>
  <c r="Q51" i="17" s="1"/>
  <c r="Q58" i="17" s="1"/>
  <c r="Q34" i="17" a="1"/>
  <c r="Q34" i="17" s="1"/>
  <c r="Q31" i="17" a="1"/>
  <c r="Q31" i="17" s="1"/>
  <c r="Q38" i="17" a="1"/>
  <c r="Q38" i="17" s="1"/>
  <c r="Q35" i="17" a="1"/>
  <c r="Q35" i="17" s="1"/>
  <c r="Q36" i="17" a="1"/>
  <c r="Q36" i="17" s="1"/>
  <c r="Q37" i="17" a="1"/>
  <c r="Q37" i="17" s="1"/>
  <c r="Q43" i="17" a="1"/>
  <c r="Q43" i="17" s="1"/>
  <c r="Q33" i="17" a="1"/>
  <c r="Q33" i="17" s="1"/>
  <c r="Q42" i="17" a="1"/>
  <c r="Q42" i="17" s="1"/>
  <c r="Q28" i="17" a="1"/>
  <c r="Q28" i="17" s="1"/>
  <c r="Q50" i="17" s="1"/>
  <c r="Q41" i="17" a="1"/>
  <c r="Q41" i="17" s="1"/>
  <c r="Q45" i="17" a="1"/>
  <c r="Q45" i="17" s="1"/>
  <c r="Q39" i="17" a="1"/>
  <c r="Q39" i="17" s="1"/>
  <c r="Q40" i="17" a="1"/>
  <c r="Q40" i="17" s="1"/>
  <c r="Q44" i="17" a="1"/>
  <c r="Q44" i="17" s="1"/>
  <c r="P57" i="17"/>
  <c r="P30" i="12"/>
  <c r="P52" i="17"/>
  <c r="P59" i="17" s="1"/>
  <c r="N10" i="24"/>
  <c r="N9" i="24"/>
  <c r="U56" i="17"/>
  <c r="NI528" i="22"/>
  <c r="L33" i="24" s="1"/>
  <c r="L36" i="24" s="1"/>
  <c r="NJ523" i="22"/>
  <c r="JI523" i="22"/>
  <c r="NJ522" i="22"/>
  <c r="JI522" i="22"/>
  <c r="NJ519" i="22"/>
  <c r="JI519" i="22"/>
  <c r="NJ525" i="22"/>
  <c r="JI525" i="22"/>
  <c r="NJ524" i="22"/>
  <c r="JI524" i="22"/>
  <c r="NJ520" i="22"/>
  <c r="JI520" i="22"/>
  <c r="NJ518" i="22"/>
  <c r="JI518" i="22"/>
  <c r="NJ527" i="22"/>
  <c r="JI527" i="22"/>
  <c r="NJ521" i="22"/>
  <c r="JI521" i="22"/>
  <c r="NJ526" i="22"/>
  <c r="JI526" i="22"/>
  <c r="JH528" i="22"/>
  <c r="K47" i="24"/>
  <c r="AT472" i="22"/>
  <c r="NK472" i="22" s="1"/>
  <c r="AT468" i="22"/>
  <c r="NK468" i="22" s="1"/>
  <c r="AT466" i="22"/>
  <c r="NK466" i="22" s="1"/>
  <c r="AT467" i="22"/>
  <c r="NK467" i="22" s="1"/>
  <c r="AT474" i="22"/>
  <c r="NK474" i="22" s="1"/>
  <c r="AT465" i="22"/>
  <c r="NK465" i="22" s="1"/>
  <c r="AT473" i="22"/>
  <c r="NK473" i="22" s="1"/>
  <c r="AT471" i="22"/>
  <c r="NK471" i="22" s="1"/>
  <c r="AT469" i="22"/>
  <c r="NK469" i="22" s="1"/>
  <c r="AT470" i="22"/>
  <c r="NK470" i="22" s="1"/>
  <c r="NJ475" i="22"/>
  <c r="M25" i="24" s="1"/>
  <c r="M45" i="24" s="1"/>
  <c r="AU475" i="22"/>
  <c r="L46" i="24"/>
  <c r="NK460" i="22"/>
  <c r="N27" i="24" s="1"/>
  <c r="AW32" i="22"/>
  <c r="AT127" i="22"/>
  <c r="NK127" i="22" s="1"/>
  <c r="AT131" i="22"/>
  <c r="NK131" i="22" s="1"/>
  <c r="AT124" i="22"/>
  <c r="NK124" i="22" s="1"/>
  <c r="AT126" i="22"/>
  <c r="NK126" i="22" s="1"/>
  <c r="AT130" i="22"/>
  <c r="NK130" i="22" s="1"/>
  <c r="AT135" i="22"/>
  <c r="NK135" i="22" s="1"/>
  <c r="AT134" i="22"/>
  <c r="NK134" i="22" s="1"/>
  <c r="AT133" i="22"/>
  <c r="NK133" i="22" s="1"/>
  <c r="AT137" i="22"/>
  <c r="NK137" i="22" s="1"/>
  <c r="AT140" i="22"/>
  <c r="NK140" i="22" s="1"/>
  <c r="AT129" i="22"/>
  <c r="NK129" i="22" s="1"/>
  <c r="AT138" i="22"/>
  <c r="NK138" i="22" s="1"/>
  <c r="AT128" i="22"/>
  <c r="NK128" i="22" s="1"/>
  <c r="AT132" i="22"/>
  <c r="NK132" i="22" s="1"/>
  <c r="AT136" i="22"/>
  <c r="NK136" i="22" s="1"/>
  <c r="AT139" i="22"/>
  <c r="NK139" i="22" s="1"/>
  <c r="AT125" i="22"/>
  <c r="NK125" i="22" s="1"/>
  <c r="AT141" i="22"/>
  <c r="NK141" i="22" s="1"/>
  <c r="AT123" i="22"/>
  <c r="NK123" i="22" s="1"/>
  <c r="AT523" i="22"/>
  <c r="AT525" i="22"/>
  <c r="AT521" i="22"/>
  <c r="AT520" i="22"/>
  <c r="AT522" i="22"/>
  <c r="AT527" i="22"/>
  <c r="AT526" i="22"/>
  <c r="AT518" i="22"/>
  <c r="AT524" i="22"/>
  <c r="AT519" i="22"/>
  <c r="AS80" i="22"/>
  <c r="AU142" i="22"/>
  <c r="AU528" i="22"/>
  <c r="AV488" i="22"/>
  <c r="NM488" i="22" s="1"/>
  <c r="AV486" i="22"/>
  <c r="NM486" i="22" s="1"/>
  <c r="AV484" i="22"/>
  <c r="NM484" i="22" s="1"/>
  <c r="AV482" i="22"/>
  <c r="NM482" i="22" s="1"/>
  <c r="AV489" i="22"/>
  <c r="NM489" i="22" s="1"/>
  <c r="AV480" i="22"/>
  <c r="NM480" i="22" s="1"/>
  <c r="AV483" i="22"/>
  <c r="NM483" i="22" s="1"/>
  <c r="AV485" i="22"/>
  <c r="NM485" i="22" s="1"/>
  <c r="AV481" i="22"/>
  <c r="NM481" i="22" s="1"/>
  <c r="AV487" i="22"/>
  <c r="NM487" i="22" s="1"/>
  <c r="AV443" i="22"/>
  <c r="NM443" i="22" s="1"/>
  <c r="AV441" i="22"/>
  <c r="NM441" i="22" s="1"/>
  <c r="AV439" i="22"/>
  <c r="NM439" i="22" s="1"/>
  <c r="AV442" i="22"/>
  <c r="NM442" i="22" s="1"/>
  <c r="AV438" i="22"/>
  <c r="NM438" i="22" s="1"/>
  <c r="AV435" i="22"/>
  <c r="NM435" i="22" s="1"/>
  <c r="AV436" i="22"/>
  <c r="NM436" i="22" s="1"/>
  <c r="AV437" i="22"/>
  <c r="NM437" i="22" s="1"/>
  <c r="AV434" i="22"/>
  <c r="NM434" i="22" s="1"/>
  <c r="AV440" i="22"/>
  <c r="NM440" i="22" s="1"/>
  <c r="AV23" i="22"/>
  <c r="NM23" i="22" s="1"/>
  <c r="AV24" i="22"/>
  <c r="NM24" i="22" s="1"/>
  <c r="AV27" i="22"/>
  <c r="NM27" i="22" s="1"/>
  <c r="AV29" i="22"/>
  <c r="NM29" i="22" s="1"/>
  <c r="AV30" i="22"/>
  <c r="NM30" i="22" s="1"/>
  <c r="AV25" i="22"/>
  <c r="NM25" i="22" s="1"/>
  <c r="AV28" i="22"/>
  <c r="NM28" i="22" s="1"/>
  <c r="AV26" i="22"/>
  <c r="NM26" i="22" s="1"/>
  <c r="AV460" i="22"/>
  <c r="NL32" i="22"/>
  <c r="O8" i="24" s="1"/>
  <c r="AR70" i="22"/>
  <c r="JG70" i="22" s="1"/>
  <c r="AR77" i="22"/>
  <c r="JG77" i="22" s="1"/>
  <c r="AR79" i="22"/>
  <c r="JG79" i="22" s="1"/>
  <c r="AR71" i="22"/>
  <c r="JG71" i="22" s="1"/>
  <c r="AR75" i="22"/>
  <c r="JG75" i="22" s="1"/>
  <c r="AR69" i="22"/>
  <c r="JG69" i="22" s="1"/>
  <c r="AR72" i="22"/>
  <c r="JG72" i="22" s="1"/>
  <c r="AR73" i="22"/>
  <c r="JG73" i="22" s="1"/>
  <c r="AR76" i="22"/>
  <c r="JG76" i="22" s="1"/>
  <c r="AR68" i="22"/>
  <c r="JG68" i="22" s="1"/>
  <c r="AR78" i="22"/>
  <c r="JG78" i="22" s="1"/>
  <c r="AR74" i="22"/>
  <c r="JG74" i="22" s="1"/>
  <c r="AW240" i="22"/>
  <c r="NL240" i="22"/>
  <c r="O19" i="24" s="1"/>
  <c r="JF80" i="22"/>
  <c r="O16" i="24" s="1"/>
  <c r="K42" i="24"/>
  <c r="AU458" i="22"/>
  <c r="NL458" i="22" s="1"/>
  <c r="AU456" i="22"/>
  <c r="NL456" i="22" s="1"/>
  <c r="AU454" i="22"/>
  <c r="NL454" i="22" s="1"/>
  <c r="AU452" i="22"/>
  <c r="NL452" i="22" s="1"/>
  <c r="AU450" i="22"/>
  <c r="NL450" i="22" s="1"/>
  <c r="AU457" i="22"/>
  <c r="NL457" i="22" s="1"/>
  <c r="AU453" i="22"/>
  <c r="NL453" i="22" s="1"/>
  <c r="AU459" i="22"/>
  <c r="NL459" i="22" s="1"/>
  <c r="AU455" i="22"/>
  <c r="NL455" i="22" s="1"/>
  <c r="AU451" i="22"/>
  <c r="NL451" i="22" s="1"/>
  <c r="NL490" i="22"/>
  <c r="O28" i="24" s="1"/>
  <c r="NL444" i="22"/>
  <c r="O26" i="24" s="1"/>
  <c r="AW490" i="22"/>
  <c r="NJ142" i="22"/>
  <c r="M6" i="24" s="1"/>
  <c r="AW444" i="22"/>
  <c r="AV236" i="22"/>
  <c r="NM236" i="22" s="1"/>
  <c r="AV238" i="22"/>
  <c r="NM238" i="22" s="1"/>
  <c r="AV234" i="22"/>
  <c r="NM234" i="22" s="1"/>
  <c r="AV228" i="22"/>
  <c r="NM228" i="22" s="1"/>
  <c r="AV226" i="22"/>
  <c r="NM226" i="22" s="1"/>
  <c r="AV221" i="22"/>
  <c r="NM221" i="22" s="1"/>
  <c r="AV224" i="22"/>
  <c r="NM224" i="22" s="1"/>
  <c r="AV231" i="22"/>
  <c r="NM231" i="22" s="1"/>
  <c r="AV227" i="22"/>
  <c r="NM227" i="22" s="1"/>
  <c r="AV232" i="22"/>
  <c r="NM232" i="22" s="1"/>
  <c r="AV220" i="22"/>
  <c r="NM220" i="22" s="1"/>
  <c r="AV230" i="22"/>
  <c r="NM230" i="22" s="1"/>
  <c r="AV222" i="22"/>
  <c r="NM222" i="22" s="1"/>
  <c r="AV223" i="22"/>
  <c r="NM223" i="22" s="1"/>
  <c r="AV225" i="22"/>
  <c r="NM225" i="22" s="1"/>
  <c r="AV229" i="22"/>
  <c r="NM229" i="22" s="1"/>
  <c r="AV237" i="22"/>
  <c r="NM237" i="22" s="1"/>
  <c r="AV235" i="22"/>
  <c r="NM235" i="22" s="1"/>
  <c r="AV233" i="22"/>
  <c r="NM233" i="22" s="1"/>
  <c r="AV239" i="22"/>
  <c r="NM239" i="22" s="1"/>
  <c r="Q26" i="21"/>
  <c r="Q29" i="21" s="1"/>
  <c r="R54" i="21"/>
  <c r="R25" i="21"/>
  <c r="R27" i="21" s="1"/>
  <c r="V49" i="17"/>
  <c r="R29" i="12" l="1"/>
  <c r="M40" i="24"/>
  <c r="M41" i="24" s="1"/>
  <c r="M7" i="24"/>
  <c r="Q28" i="12"/>
  <c r="Q58" i="21"/>
  <c r="Q30" i="12"/>
  <c r="Q57" i="17"/>
  <c r="Q52" i="17"/>
  <c r="Q59" i="17" s="1"/>
  <c r="S26" i="17"/>
  <c r="R28" i="17" a="1"/>
  <c r="R28" i="17" s="1"/>
  <c r="R50" i="17" s="1"/>
  <c r="R33" i="17" a="1"/>
  <c r="R33" i="17" s="1"/>
  <c r="R31" i="17" a="1"/>
  <c r="R31" i="17" s="1"/>
  <c r="R35" i="17" a="1"/>
  <c r="R35" i="17" s="1"/>
  <c r="R32" i="17" a="1"/>
  <c r="R32" i="17" s="1"/>
  <c r="R39" i="17" a="1"/>
  <c r="R39" i="17" s="1"/>
  <c r="R37" i="17" a="1"/>
  <c r="R37" i="17" s="1"/>
  <c r="R38" i="17" a="1"/>
  <c r="R38" i="17" s="1"/>
  <c r="R40" i="17" a="1"/>
  <c r="R40" i="17" s="1"/>
  <c r="R44" i="17" a="1"/>
  <c r="R44" i="17" s="1"/>
  <c r="R34" i="17" a="1"/>
  <c r="R34" i="17" s="1"/>
  <c r="R36" i="17" a="1"/>
  <c r="R36" i="17" s="1"/>
  <c r="R43" i="17" a="1"/>
  <c r="R43" i="17" s="1"/>
  <c r="R29" i="17" a="1"/>
  <c r="R29" i="17" s="1"/>
  <c r="R51" i="17" s="1"/>
  <c r="R58" i="17" s="1"/>
  <c r="R42" i="17" a="1"/>
  <c r="R42" i="17" s="1"/>
  <c r="R41" i="17" a="1"/>
  <c r="R41" i="17" s="1"/>
  <c r="R45" i="17" a="1"/>
  <c r="R45" i="17" s="1"/>
  <c r="O10" i="24"/>
  <c r="O9" i="24"/>
  <c r="V56" i="17"/>
  <c r="NJ528" i="22"/>
  <c r="M33" i="24" s="1"/>
  <c r="M36" i="24" s="1"/>
  <c r="NK519" i="22"/>
  <c r="JJ519" i="22"/>
  <c r="NK527" i="22"/>
  <c r="JJ527" i="22"/>
  <c r="NK525" i="22"/>
  <c r="JJ525" i="22"/>
  <c r="NK521" i="22"/>
  <c r="JJ521" i="22"/>
  <c r="NK524" i="22"/>
  <c r="JJ524" i="22"/>
  <c r="NK522" i="22"/>
  <c r="JJ522" i="22"/>
  <c r="NK523" i="22"/>
  <c r="JJ523" i="22"/>
  <c r="JI528" i="22"/>
  <c r="NK526" i="22"/>
  <c r="JJ526" i="22"/>
  <c r="NK518" i="22"/>
  <c r="JJ518" i="22"/>
  <c r="NK520" i="22"/>
  <c r="JJ520" i="22"/>
  <c r="M46" i="24"/>
  <c r="L47" i="24"/>
  <c r="AV475" i="22"/>
  <c r="NK475" i="22"/>
  <c r="N25" i="24" s="1"/>
  <c r="N45" i="24" s="1"/>
  <c r="AU474" i="22"/>
  <c r="NL474" i="22" s="1"/>
  <c r="AU466" i="22"/>
  <c r="NL466" i="22" s="1"/>
  <c r="AU465" i="22"/>
  <c r="NL465" i="22" s="1"/>
  <c r="AU471" i="22"/>
  <c r="NL471" i="22" s="1"/>
  <c r="AU472" i="22"/>
  <c r="NL472" i="22" s="1"/>
  <c r="AU470" i="22"/>
  <c r="NL470" i="22" s="1"/>
  <c r="AU467" i="22"/>
  <c r="NL467" i="22" s="1"/>
  <c r="AU468" i="22"/>
  <c r="NL468" i="22" s="1"/>
  <c r="AU469" i="22"/>
  <c r="NL469" i="22" s="1"/>
  <c r="AU473" i="22"/>
  <c r="NL473" i="22" s="1"/>
  <c r="NK142" i="22"/>
  <c r="N6" i="24" s="1"/>
  <c r="NM240" i="22"/>
  <c r="P19" i="24" s="1"/>
  <c r="AW486" i="22"/>
  <c r="NN486" i="22" s="1"/>
  <c r="AW483" i="22"/>
  <c r="NN483" i="22" s="1"/>
  <c r="AW485" i="22"/>
  <c r="NN485" i="22" s="1"/>
  <c r="AW481" i="22"/>
  <c r="NN481" i="22" s="1"/>
  <c r="AW489" i="22"/>
  <c r="NN489" i="22" s="1"/>
  <c r="AW487" i="22"/>
  <c r="NN487" i="22" s="1"/>
  <c r="AW488" i="22"/>
  <c r="NN488" i="22" s="1"/>
  <c r="AW482" i="22"/>
  <c r="NN482" i="22" s="1"/>
  <c r="AW484" i="22"/>
  <c r="NN484" i="22" s="1"/>
  <c r="AW480" i="22"/>
  <c r="NN480" i="22" s="1"/>
  <c r="AV142" i="22"/>
  <c r="AS75" i="22"/>
  <c r="JH75" i="22" s="1"/>
  <c r="AS72" i="22"/>
  <c r="JH72" i="22" s="1"/>
  <c r="AS77" i="22"/>
  <c r="JH77" i="22" s="1"/>
  <c r="AS73" i="22"/>
  <c r="JH73" i="22" s="1"/>
  <c r="AS76" i="22"/>
  <c r="JH76" i="22" s="1"/>
  <c r="AS69" i="22"/>
  <c r="JH69" i="22" s="1"/>
  <c r="AS78" i="22"/>
  <c r="JH78" i="22" s="1"/>
  <c r="AS79" i="22"/>
  <c r="JH79" i="22" s="1"/>
  <c r="AS71" i="22"/>
  <c r="JH71" i="22" s="1"/>
  <c r="AS68" i="22"/>
  <c r="JH68" i="22" s="1"/>
  <c r="AS74" i="22"/>
  <c r="JH74" i="22" s="1"/>
  <c r="AS70" i="22"/>
  <c r="JH70" i="22" s="1"/>
  <c r="AX32" i="22"/>
  <c r="AW442" i="22"/>
  <c r="NN442" i="22" s="1"/>
  <c r="AW440" i="22"/>
  <c r="NN440" i="22" s="1"/>
  <c r="AW438" i="22"/>
  <c r="NN438" i="22" s="1"/>
  <c r="AW436" i="22"/>
  <c r="NN436" i="22" s="1"/>
  <c r="AW434" i="22"/>
  <c r="NN434" i="22" s="1"/>
  <c r="AW437" i="22"/>
  <c r="NN437" i="22" s="1"/>
  <c r="AW439" i="22"/>
  <c r="NN439" i="22" s="1"/>
  <c r="AW441" i="22"/>
  <c r="NN441" i="22" s="1"/>
  <c r="AW435" i="22"/>
  <c r="NN435" i="22" s="1"/>
  <c r="AW443" i="22"/>
  <c r="NN443" i="22" s="1"/>
  <c r="NL460" i="22"/>
  <c r="O27" i="24" s="1"/>
  <c r="AV459" i="22"/>
  <c r="NM459" i="22" s="1"/>
  <c r="AV458" i="22"/>
  <c r="NM458" i="22" s="1"/>
  <c r="AV455" i="22"/>
  <c r="NM455" i="22" s="1"/>
  <c r="AV450" i="22"/>
  <c r="NM450" i="22" s="1"/>
  <c r="AV454" i="22"/>
  <c r="NM454" i="22" s="1"/>
  <c r="AV457" i="22"/>
  <c r="NM457" i="22" s="1"/>
  <c r="AV451" i="22"/>
  <c r="NM451" i="22" s="1"/>
  <c r="AV456" i="22"/>
  <c r="NM456" i="22" s="1"/>
  <c r="AV452" i="22"/>
  <c r="NM452" i="22" s="1"/>
  <c r="AV453" i="22"/>
  <c r="NM453" i="22" s="1"/>
  <c r="AU526" i="22"/>
  <c r="AU524" i="22"/>
  <c r="AU521" i="22"/>
  <c r="AU518" i="22"/>
  <c r="AU522" i="22"/>
  <c r="AU527" i="22"/>
  <c r="AU519" i="22"/>
  <c r="AU520" i="22"/>
  <c r="AU525" i="22"/>
  <c r="AU523" i="22"/>
  <c r="AT80" i="22"/>
  <c r="AX444" i="22"/>
  <c r="AW232" i="22"/>
  <c r="NN232" i="22" s="1"/>
  <c r="AW230" i="22"/>
  <c r="NN230" i="22" s="1"/>
  <c r="AW223" i="22"/>
  <c r="NN223" i="22" s="1"/>
  <c r="AW227" i="22"/>
  <c r="NN227" i="22" s="1"/>
  <c r="AW222" i="22"/>
  <c r="NN222" i="22" s="1"/>
  <c r="AW231" i="22"/>
  <c r="NN231" i="22" s="1"/>
  <c r="AW226" i="22"/>
  <c r="NN226" i="22" s="1"/>
  <c r="AW220" i="22"/>
  <c r="NN220" i="22" s="1"/>
  <c r="AW221" i="22"/>
  <c r="NN221" i="22" s="1"/>
  <c r="AW224" i="22"/>
  <c r="NN224" i="22" s="1"/>
  <c r="AW228" i="22"/>
  <c r="NN228" i="22" s="1"/>
  <c r="AW234" i="22"/>
  <c r="NN234" i="22" s="1"/>
  <c r="AW236" i="22"/>
  <c r="NN236" i="22" s="1"/>
  <c r="AW238" i="22"/>
  <c r="NN238" i="22" s="1"/>
  <c r="AW229" i="22"/>
  <c r="NN229" i="22" s="1"/>
  <c r="AW237" i="22"/>
  <c r="NN237" i="22" s="1"/>
  <c r="AW235" i="22"/>
  <c r="NN235" i="22" s="1"/>
  <c r="AW233" i="22"/>
  <c r="NN233" i="22" s="1"/>
  <c r="AW225" i="22"/>
  <c r="NN225" i="22" s="1"/>
  <c r="AW239" i="22"/>
  <c r="NN239" i="22" s="1"/>
  <c r="JG80" i="22"/>
  <c r="P16" i="24" s="1"/>
  <c r="AW460" i="22"/>
  <c r="NM32" i="22"/>
  <c r="P8" i="24" s="1"/>
  <c r="NM444" i="22"/>
  <c r="P26" i="24" s="1"/>
  <c r="AV528" i="22"/>
  <c r="AX490" i="22"/>
  <c r="L42" i="24"/>
  <c r="AX240" i="22"/>
  <c r="NM490" i="22"/>
  <c r="P28" i="24" s="1"/>
  <c r="AU135" i="22"/>
  <c r="NL135" i="22" s="1"/>
  <c r="AU136" i="22"/>
  <c r="NL136" i="22" s="1"/>
  <c r="AU132" i="22"/>
  <c r="NL132" i="22" s="1"/>
  <c r="AU131" i="22"/>
  <c r="NL131" i="22" s="1"/>
  <c r="AU130" i="22"/>
  <c r="NL130" i="22" s="1"/>
  <c r="AU129" i="22"/>
  <c r="NL129" i="22" s="1"/>
  <c r="AU128" i="22"/>
  <c r="NL128" i="22" s="1"/>
  <c r="AU127" i="22"/>
  <c r="NL127" i="22" s="1"/>
  <c r="AU126" i="22"/>
  <c r="NL126" i="22" s="1"/>
  <c r="AU137" i="22"/>
  <c r="NL137" i="22" s="1"/>
  <c r="AU133" i="22"/>
  <c r="NL133" i="22" s="1"/>
  <c r="AU134" i="22"/>
  <c r="NL134" i="22" s="1"/>
  <c r="AU124" i="22"/>
  <c r="NL124" i="22" s="1"/>
  <c r="AU138" i="22"/>
  <c r="NL138" i="22" s="1"/>
  <c r="AU140" i="22"/>
  <c r="NL140" i="22" s="1"/>
  <c r="AU123" i="22"/>
  <c r="NL123" i="22" s="1"/>
  <c r="AU125" i="22"/>
  <c r="NL125" i="22" s="1"/>
  <c r="AU139" i="22"/>
  <c r="NL139" i="22" s="1"/>
  <c r="AU141" i="22"/>
  <c r="NL141" i="22" s="1"/>
  <c r="AW29" i="22"/>
  <c r="NN29" i="22" s="1"/>
  <c r="AW28" i="22"/>
  <c r="NN28" i="22" s="1"/>
  <c r="AW27" i="22"/>
  <c r="NN27" i="22" s="1"/>
  <c r="AW23" i="22"/>
  <c r="NN23" i="22" s="1"/>
  <c r="AW30" i="22"/>
  <c r="NN30" i="22" s="1"/>
  <c r="AW25" i="22"/>
  <c r="NN25" i="22" s="1"/>
  <c r="AW26" i="22"/>
  <c r="NN26" i="22" s="1"/>
  <c r="AW24" i="22"/>
  <c r="NN24" i="22" s="1"/>
  <c r="R26" i="21"/>
  <c r="R29" i="21" s="1"/>
  <c r="S54" i="21"/>
  <c r="S25" i="21"/>
  <c r="S27" i="21" s="1"/>
  <c r="W49" i="17"/>
  <c r="S29" i="12" l="1"/>
  <c r="N40" i="24"/>
  <c r="N41" i="24" s="1"/>
  <c r="N7" i="24"/>
  <c r="R28" i="12"/>
  <c r="R58" i="21"/>
  <c r="R52" i="17"/>
  <c r="R59" i="17" s="1"/>
  <c r="R30" i="12"/>
  <c r="R57" i="17"/>
  <c r="T26" i="17"/>
  <c r="S29" i="17" a="1"/>
  <c r="S29" i="17" s="1"/>
  <c r="S51" i="17" s="1"/>
  <c r="S58" i="17" s="1"/>
  <c r="S34" i="17" a="1"/>
  <c r="S34" i="17" s="1"/>
  <c r="S32" i="17" a="1"/>
  <c r="S32" i="17" s="1"/>
  <c r="S33" i="17" a="1"/>
  <c r="S33" i="17" s="1"/>
  <c r="S36" i="17" a="1"/>
  <c r="S36" i="17" s="1"/>
  <c r="S28" i="17" a="1"/>
  <c r="S28" i="17" s="1"/>
  <c r="S50" i="17" s="1"/>
  <c r="S38" i="17" a="1"/>
  <c r="S38" i="17" s="1"/>
  <c r="S39" i="17" a="1"/>
  <c r="S39" i="17" s="1"/>
  <c r="S41" i="17" a="1"/>
  <c r="S41" i="17" s="1"/>
  <c r="S45" i="17" a="1"/>
  <c r="S45" i="17" s="1"/>
  <c r="S35" i="17" a="1"/>
  <c r="S35" i="17" s="1"/>
  <c r="S37" i="17" a="1"/>
  <c r="S37" i="17" s="1"/>
  <c r="S40" i="17" a="1"/>
  <c r="S40" i="17" s="1"/>
  <c r="S31" i="17" a="1"/>
  <c r="S31" i="17" s="1"/>
  <c r="S43" i="17" a="1"/>
  <c r="S43" i="17" s="1"/>
  <c r="S42" i="17" a="1"/>
  <c r="S42" i="17" s="1"/>
  <c r="S44" i="17" a="1"/>
  <c r="S44" i="17" s="1"/>
  <c r="P10" i="24"/>
  <c r="P9" i="24"/>
  <c r="W56" i="17"/>
  <c r="NK528" i="22"/>
  <c r="N33" i="24" s="1"/>
  <c r="N36" i="24" s="1"/>
  <c r="NL527" i="22"/>
  <c r="JK527" i="22"/>
  <c r="NL525" i="22"/>
  <c r="JK525" i="22"/>
  <c r="NL526" i="22"/>
  <c r="JK526" i="22"/>
  <c r="NL520" i="22"/>
  <c r="JK520" i="22"/>
  <c r="NL518" i="22"/>
  <c r="JK518" i="22"/>
  <c r="NL523" i="22"/>
  <c r="JK523" i="22"/>
  <c r="NL524" i="22"/>
  <c r="JK524" i="22"/>
  <c r="NL522" i="22"/>
  <c r="JK522" i="22"/>
  <c r="JJ528" i="22"/>
  <c r="NL519" i="22"/>
  <c r="JK519" i="22"/>
  <c r="NL521" i="22"/>
  <c r="JK521" i="22"/>
  <c r="M42" i="24"/>
  <c r="M47" i="24"/>
  <c r="NL475" i="22"/>
  <c r="O25" i="24" s="1"/>
  <c r="O45" i="24" s="1"/>
  <c r="AV470" i="22"/>
  <c r="NM470" i="22" s="1"/>
  <c r="AV466" i="22"/>
  <c r="NM466" i="22" s="1"/>
  <c r="AV474" i="22"/>
  <c r="NM474" i="22" s="1"/>
  <c r="AV472" i="22"/>
  <c r="NM472" i="22" s="1"/>
  <c r="AV469" i="22"/>
  <c r="NM469" i="22" s="1"/>
  <c r="AV473" i="22"/>
  <c r="NM473" i="22" s="1"/>
  <c r="AV471" i="22"/>
  <c r="NM471" i="22" s="1"/>
  <c r="AV468" i="22"/>
  <c r="NM468" i="22" s="1"/>
  <c r="AV465" i="22"/>
  <c r="NM465" i="22" s="1"/>
  <c r="AV467" i="22"/>
  <c r="NM467" i="22" s="1"/>
  <c r="N46" i="24"/>
  <c r="AW475" i="22"/>
  <c r="NN444" i="22"/>
  <c r="Q26" i="24" s="1"/>
  <c r="AX442" i="22"/>
  <c r="NO442" i="22" s="1"/>
  <c r="AX440" i="22"/>
  <c r="NO440" i="22" s="1"/>
  <c r="AX438" i="22"/>
  <c r="NO438" i="22" s="1"/>
  <c r="AX441" i="22"/>
  <c r="NO441" i="22" s="1"/>
  <c r="AX434" i="22"/>
  <c r="NO434" i="22" s="1"/>
  <c r="AX437" i="22"/>
  <c r="NO437" i="22" s="1"/>
  <c r="AX443" i="22"/>
  <c r="NO443" i="22" s="1"/>
  <c r="AX435" i="22"/>
  <c r="NO435" i="22" s="1"/>
  <c r="AX436" i="22"/>
  <c r="NO436" i="22" s="1"/>
  <c r="AX439" i="22"/>
  <c r="NO439" i="22" s="1"/>
  <c r="AU80" i="22"/>
  <c r="AY32" i="22"/>
  <c r="NL142" i="22"/>
  <c r="O6" i="24" s="1"/>
  <c r="AW528" i="22"/>
  <c r="AX460" i="22"/>
  <c r="AY444" i="22"/>
  <c r="NM460" i="22"/>
  <c r="P27" i="24" s="1"/>
  <c r="JH80" i="22"/>
  <c r="Q16" i="24" s="1"/>
  <c r="NN490" i="22"/>
  <c r="Q28" i="24" s="1"/>
  <c r="AV524" i="22"/>
  <c r="AV526" i="22"/>
  <c r="AV520" i="22"/>
  <c r="AV519" i="22"/>
  <c r="AV525" i="22"/>
  <c r="AV523" i="22"/>
  <c r="AV522" i="22"/>
  <c r="AV521" i="22"/>
  <c r="AV518" i="22"/>
  <c r="AV527" i="22"/>
  <c r="AX220" i="22"/>
  <c r="NO220" i="22" s="1"/>
  <c r="AX221" i="22"/>
  <c r="NO221" i="22" s="1"/>
  <c r="AX230" i="22"/>
  <c r="NO230" i="22" s="1"/>
  <c r="AX232" i="22"/>
  <c r="NO232" i="22" s="1"/>
  <c r="AX231" i="22"/>
  <c r="NO231" i="22" s="1"/>
  <c r="AX222" i="22"/>
  <c r="NO222" i="22" s="1"/>
  <c r="AX226" i="22"/>
  <c r="NO226" i="22" s="1"/>
  <c r="AX238" i="22"/>
  <c r="NO238" i="22" s="1"/>
  <c r="AX234" i="22"/>
  <c r="NO234" i="22" s="1"/>
  <c r="AX224" i="22"/>
  <c r="NO224" i="22" s="1"/>
  <c r="AX227" i="22"/>
  <c r="NO227" i="22" s="1"/>
  <c r="AX228" i="22"/>
  <c r="NO228" i="22" s="1"/>
  <c r="AX236" i="22"/>
  <c r="NO236" i="22" s="1"/>
  <c r="AX223" i="22"/>
  <c r="NO223" i="22" s="1"/>
  <c r="AX239" i="22"/>
  <c r="NO239" i="22" s="1"/>
  <c r="AX237" i="22"/>
  <c r="NO237" i="22" s="1"/>
  <c r="AX225" i="22"/>
  <c r="NO225" i="22" s="1"/>
  <c r="AX229" i="22"/>
  <c r="NO229" i="22" s="1"/>
  <c r="AX233" i="22"/>
  <c r="NO233" i="22" s="1"/>
  <c r="AX235" i="22"/>
  <c r="NO235" i="22" s="1"/>
  <c r="AX489" i="22"/>
  <c r="NO489" i="22" s="1"/>
  <c r="AX487" i="22"/>
  <c r="NO487" i="22" s="1"/>
  <c r="AX485" i="22"/>
  <c r="NO485" i="22" s="1"/>
  <c r="AX483" i="22"/>
  <c r="NO483" i="22" s="1"/>
  <c r="AX481" i="22"/>
  <c r="NO481" i="22" s="1"/>
  <c r="AX482" i="22"/>
  <c r="NO482" i="22" s="1"/>
  <c r="AX488" i="22"/>
  <c r="NO488" i="22" s="1"/>
  <c r="AX484" i="22"/>
  <c r="NO484" i="22" s="1"/>
  <c r="AX480" i="22"/>
  <c r="NO480" i="22" s="1"/>
  <c r="AX486" i="22"/>
  <c r="NO486" i="22" s="1"/>
  <c r="NN32" i="22"/>
  <c r="Q8" i="24" s="1"/>
  <c r="AW459" i="22"/>
  <c r="NN459" i="22" s="1"/>
  <c r="AW457" i="22"/>
  <c r="NN457" i="22" s="1"/>
  <c r="AW455" i="22"/>
  <c r="NN455" i="22" s="1"/>
  <c r="AW453" i="22"/>
  <c r="NN453" i="22" s="1"/>
  <c r="AW451" i="22"/>
  <c r="NN451" i="22" s="1"/>
  <c r="AW452" i="22"/>
  <c r="NN452" i="22" s="1"/>
  <c r="AW458" i="22"/>
  <c r="NN458" i="22" s="1"/>
  <c r="AW450" i="22"/>
  <c r="NN450" i="22" s="1"/>
  <c r="AW456" i="22"/>
  <c r="NN456" i="22" s="1"/>
  <c r="AW454" i="22"/>
  <c r="NN454" i="22" s="1"/>
  <c r="AW142" i="22"/>
  <c r="AY240" i="22"/>
  <c r="AY490" i="22"/>
  <c r="NN240" i="22"/>
  <c r="Q19" i="24" s="1"/>
  <c r="AT77" i="22"/>
  <c r="JI77" i="22" s="1"/>
  <c r="AT71" i="22"/>
  <c r="JI71" i="22" s="1"/>
  <c r="AT72" i="22"/>
  <c r="JI72" i="22" s="1"/>
  <c r="AT75" i="22"/>
  <c r="JI75" i="22" s="1"/>
  <c r="AT76" i="22"/>
  <c r="JI76" i="22" s="1"/>
  <c r="AT68" i="22"/>
  <c r="JI68" i="22" s="1"/>
  <c r="AT78" i="22"/>
  <c r="JI78" i="22" s="1"/>
  <c r="AT73" i="22"/>
  <c r="JI73" i="22" s="1"/>
  <c r="AT69" i="22"/>
  <c r="JI69" i="22" s="1"/>
  <c r="AT74" i="22"/>
  <c r="JI74" i="22" s="1"/>
  <c r="AT70" i="22"/>
  <c r="JI70" i="22" s="1"/>
  <c r="AT79" i="22"/>
  <c r="JI79" i="22" s="1"/>
  <c r="AX29" i="22"/>
  <c r="NO29" i="22" s="1"/>
  <c r="AX24" i="22"/>
  <c r="NO24" i="22" s="1"/>
  <c r="AX27" i="22"/>
  <c r="NO27" i="22" s="1"/>
  <c r="AX23" i="22"/>
  <c r="NO23" i="22" s="1"/>
  <c r="AX25" i="22"/>
  <c r="NO25" i="22" s="1"/>
  <c r="AX26" i="22"/>
  <c r="NO26" i="22" s="1"/>
  <c r="AX28" i="22"/>
  <c r="NO28" i="22" s="1"/>
  <c r="AX30" i="22"/>
  <c r="NO30" i="22" s="1"/>
  <c r="AV127" i="22"/>
  <c r="NM127" i="22" s="1"/>
  <c r="AV131" i="22"/>
  <c r="NM131" i="22" s="1"/>
  <c r="AV126" i="22"/>
  <c r="NM126" i="22" s="1"/>
  <c r="AV130" i="22"/>
  <c r="NM130" i="22" s="1"/>
  <c r="AV135" i="22"/>
  <c r="NM135" i="22" s="1"/>
  <c r="AV134" i="22"/>
  <c r="NM134" i="22" s="1"/>
  <c r="AV133" i="22"/>
  <c r="NM133" i="22" s="1"/>
  <c r="AV137" i="22"/>
  <c r="NM137" i="22" s="1"/>
  <c r="AV140" i="22"/>
  <c r="NM140" i="22" s="1"/>
  <c r="AV124" i="22"/>
  <c r="NM124" i="22" s="1"/>
  <c r="AV129" i="22"/>
  <c r="NM129" i="22" s="1"/>
  <c r="AV128" i="22"/>
  <c r="NM128" i="22" s="1"/>
  <c r="AV132" i="22"/>
  <c r="NM132" i="22" s="1"/>
  <c r="AV136" i="22"/>
  <c r="NM136" i="22" s="1"/>
  <c r="AV138" i="22"/>
  <c r="NM138" i="22" s="1"/>
  <c r="AV139" i="22"/>
  <c r="NM139" i="22" s="1"/>
  <c r="AV141" i="22"/>
  <c r="NM141" i="22" s="1"/>
  <c r="AV123" i="22"/>
  <c r="NM123" i="22" s="1"/>
  <c r="AV125" i="22"/>
  <c r="NM125" i="22" s="1"/>
  <c r="S26" i="21"/>
  <c r="S29" i="21" s="1"/>
  <c r="T54" i="21"/>
  <c r="T25" i="21"/>
  <c r="T27" i="21" s="1"/>
  <c r="X49" i="17"/>
  <c r="T29" i="12" l="1"/>
  <c r="O40" i="24"/>
  <c r="O7" i="24"/>
  <c r="S28" i="12"/>
  <c r="S58" i="21"/>
  <c r="S30" i="12"/>
  <c r="S52" i="17"/>
  <c r="S59" i="17" s="1"/>
  <c r="S57" i="17"/>
  <c r="U26" i="17"/>
  <c r="T31" i="17" a="1"/>
  <c r="T31" i="17" s="1"/>
  <c r="T35" i="17" a="1"/>
  <c r="T35" i="17" s="1"/>
  <c r="T28" i="17" a="1"/>
  <c r="T28" i="17" s="1"/>
  <c r="T50" i="17" s="1"/>
  <c r="T33" i="17" a="1"/>
  <c r="T33" i="17" s="1"/>
  <c r="T34" i="17" a="1"/>
  <c r="T34" i="17" s="1"/>
  <c r="T37" i="17" a="1"/>
  <c r="T37" i="17" s="1"/>
  <c r="T29" i="17" a="1"/>
  <c r="T29" i="17" s="1"/>
  <c r="T51" i="17" s="1"/>
  <c r="T58" i="17" s="1"/>
  <c r="T39" i="17" a="1"/>
  <c r="T39" i="17" s="1"/>
  <c r="T42" i="17" a="1"/>
  <c r="T42" i="17" s="1"/>
  <c r="T38" i="17" a="1"/>
  <c r="T38" i="17" s="1"/>
  <c r="T41" i="17" a="1"/>
  <c r="T41" i="17" s="1"/>
  <c r="T32" i="17" a="1"/>
  <c r="T32" i="17" s="1"/>
  <c r="T36" i="17" a="1"/>
  <c r="T36" i="17" s="1"/>
  <c r="T40" i="17" a="1"/>
  <c r="T40" i="17" s="1"/>
  <c r="T44" i="17" a="1"/>
  <c r="T44" i="17" s="1"/>
  <c r="T43" i="17" a="1"/>
  <c r="T43" i="17" s="1"/>
  <c r="T45" i="17" a="1"/>
  <c r="T45" i="17" s="1"/>
  <c r="Q10" i="24"/>
  <c r="Q9" i="24"/>
  <c r="X56" i="17"/>
  <c r="NL528" i="22"/>
  <c r="O33" i="24" s="1"/>
  <c r="O36" i="24" s="1"/>
  <c r="NM518" i="22"/>
  <c r="JL518" i="22"/>
  <c r="NM524" i="22"/>
  <c r="JL524" i="22"/>
  <c r="NM521" i="22"/>
  <c r="JL521" i="22"/>
  <c r="NM519" i="22"/>
  <c r="JL519" i="22"/>
  <c r="NM525" i="22"/>
  <c r="JL525" i="22"/>
  <c r="NM522" i="22"/>
  <c r="JL522" i="22"/>
  <c r="NM520" i="22"/>
  <c r="JL520" i="22"/>
  <c r="JK528" i="22"/>
  <c r="NM527" i="22"/>
  <c r="JL527" i="22"/>
  <c r="NM523" i="22"/>
  <c r="JL523" i="22"/>
  <c r="NM526" i="22"/>
  <c r="JL526" i="22"/>
  <c r="O46" i="24"/>
  <c r="AW473" i="22"/>
  <c r="NN473" i="22" s="1"/>
  <c r="AW465" i="22"/>
  <c r="NN465" i="22" s="1"/>
  <c r="AW466" i="22"/>
  <c r="NN466" i="22" s="1"/>
  <c r="AW471" i="22"/>
  <c r="NN471" i="22" s="1"/>
  <c r="AW470" i="22"/>
  <c r="NN470" i="22" s="1"/>
  <c r="AW468" i="22"/>
  <c r="NN468" i="22" s="1"/>
  <c r="AW469" i="22"/>
  <c r="NN469" i="22" s="1"/>
  <c r="AW474" i="22"/>
  <c r="NN474" i="22" s="1"/>
  <c r="AW467" i="22"/>
  <c r="NN467" i="22" s="1"/>
  <c r="AW472" i="22"/>
  <c r="NN472" i="22" s="1"/>
  <c r="NM475" i="22"/>
  <c r="P25" i="24" s="1"/>
  <c r="P45" i="24" s="1"/>
  <c r="AX475" i="22"/>
  <c r="N47" i="24"/>
  <c r="NM142" i="22"/>
  <c r="P6" i="24" s="1"/>
  <c r="AX142" i="22"/>
  <c r="AY443" i="22"/>
  <c r="NP443" i="22" s="1"/>
  <c r="AY441" i="22"/>
  <c r="NP441" i="22" s="1"/>
  <c r="AY439" i="22"/>
  <c r="NP439" i="22" s="1"/>
  <c r="AY437" i="22"/>
  <c r="NP437" i="22" s="1"/>
  <c r="AY435" i="22"/>
  <c r="NP435" i="22" s="1"/>
  <c r="AY436" i="22"/>
  <c r="NP436" i="22" s="1"/>
  <c r="AY442" i="22"/>
  <c r="NP442" i="22" s="1"/>
  <c r="AY438" i="22"/>
  <c r="NP438" i="22" s="1"/>
  <c r="AY434" i="22"/>
  <c r="NP434" i="22" s="1"/>
  <c r="AY440" i="22"/>
  <c r="NP440" i="22" s="1"/>
  <c r="AX528" i="22"/>
  <c r="AU77" i="22"/>
  <c r="JJ77" i="22" s="1"/>
  <c r="AU72" i="22"/>
  <c r="JJ72" i="22" s="1"/>
  <c r="AU71" i="22"/>
  <c r="JJ71" i="22" s="1"/>
  <c r="AU75" i="22"/>
  <c r="JJ75" i="22" s="1"/>
  <c r="AU76" i="22"/>
  <c r="JJ76" i="22" s="1"/>
  <c r="AU70" i="22"/>
  <c r="JJ70" i="22" s="1"/>
  <c r="AU78" i="22"/>
  <c r="JJ78" i="22" s="1"/>
  <c r="AU73" i="22"/>
  <c r="JJ73" i="22" s="1"/>
  <c r="AU69" i="22"/>
  <c r="JJ69" i="22" s="1"/>
  <c r="AU68" i="22"/>
  <c r="JJ68" i="22" s="1"/>
  <c r="AU74" i="22"/>
  <c r="JJ74" i="22" s="1"/>
  <c r="AU79" i="22"/>
  <c r="JJ79" i="22" s="1"/>
  <c r="JI80" i="22"/>
  <c r="R16" i="24" s="1"/>
  <c r="AY485" i="22"/>
  <c r="NP485" i="22" s="1"/>
  <c r="AY482" i="22"/>
  <c r="NP482" i="22" s="1"/>
  <c r="AY488" i="22"/>
  <c r="NP488" i="22" s="1"/>
  <c r="AY487" i="22"/>
  <c r="NP487" i="22" s="1"/>
  <c r="AY484" i="22"/>
  <c r="NP484" i="22" s="1"/>
  <c r="AY480" i="22"/>
  <c r="NP480" i="22" s="1"/>
  <c r="AY483" i="22"/>
  <c r="NP483" i="22" s="1"/>
  <c r="AY481" i="22"/>
  <c r="NP481" i="22" s="1"/>
  <c r="AY489" i="22"/>
  <c r="NP489" i="22" s="1"/>
  <c r="AY486" i="22"/>
  <c r="NP486" i="22" s="1"/>
  <c r="AZ240" i="22"/>
  <c r="AZ444" i="22"/>
  <c r="AW526" i="22"/>
  <c r="AW524" i="22"/>
  <c r="AW520" i="22"/>
  <c r="AW522" i="22"/>
  <c r="AW525" i="22"/>
  <c r="AW518" i="22"/>
  <c r="AW519" i="22"/>
  <c r="AW523" i="22"/>
  <c r="AW527" i="22"/>
  <c r="AW521" i="22"/>
  <c r="O41" i="24"/>
  <c r="N42" i="24"/>
  <c r="AV80" i="22"/>
  <c r="NO32" i="22"/>
  <c r="R8" i="24" s="1"/>
  <c r="AZ490" i="22"/>
  <c r="AX454" i="22"/>
  <c r="NO454" i="22" s="1"/>
  <c r="AX457" i="22"/>
  <c r="NO457" i="22" s="1"/>
  <c r="AX456" i="22"/>
  <c r="NO456" i="22" s="1"/>
  <c r="AX455" i="22"/>
  <c r="NO455" i="22" s="1"/>
  <c r="AX451" i="22"/>
  <c r="NO451" i="22" s="1"/>
  <c r="AX452" i="22"/>
  <c r="NO452" i="22" s="1"/>
  <c r="AX453" i="22"/>
  <c r="NO453" i="22" s="1"/>
  <c r="AX459" i="22"/>
  <c r="NO459" i="22" s="1"/>
  <c r="AX458" i="22"/>
  <c r="NO458" i="22" s="1"/>
  <c r="AX450" i="22"/>
  <c r="NO450" i="22" s="1"/>
  <c r="AY24" i="22"/>
  <c r="NP24" i="22" s="1"/>
  <c r="AY25" i="22"/>
  <c r="NP25" i="22" s="1"/>
  <c r="AY23" i="22"/>
  <c r="NP23" i="22" s="1"/>
  <c r="AY29" i="22"/>
  <c r="NP29" i="22" s="1"/>
  <c r="AY27" i="22"/>
  <c r="NP27" i="22" s="1"/>
  <c r="AY30" i="22"/>
  <c r="NP30" i="22" s="1"/>
  <c r="AY28" i="22"/>
  <c r="NP28" i="22" s="1"/>
  <c r="AY26" i="22"/>
  <c r="NP26" i="22" s="1"/>
  <c r="AY228" i="22"/>
  <c r="NP228" i="22" s="1"/>
  <c r="AY231" i="22"/>
  <c r="NP231" i="22" s="1"/>
  <c r="AY226" i="22"/>
  <c r="NP226" i="22" s="1"/>
  <c r="AY236" i="22"/>
  <c r="NP236" i="22" s="1"/>
  <c r="AY224" i="22"/>
  <c r="NP224" i="22" s="1"/>
  <c r="AY220" i="22"/>
  <c r="NP220" i="22" s="1"/>
  <c r="AY227" i="22"/>
  <c r="NP227" i="22" s="1"/>
  <c r="AY230" i="22"/>
  <c r="NP230" i="22" s="1"/>
  <c r="AY232" i="22"/>
  <c r="NP232" i="22" s="1"/>
  <c r="AY238" i="22"/>
  <c r="NP238" i="22" s="1"/>
  <c r="AY234" i="22"/>
  <c r="NP234" i="22" s="1"/>
  <c r="AY222" i="22"/>
  <c r="NP222" i="22" s="1"/>
  <c r="AY223" i="22"/>
  <c r="NP223" i="22" s="1"/>
  <c r="AY221" i="22"/>
  <c r="NP221" i="22" s="1"/>
  <c r="AY225" i="22"/>
  <c r="NP225" i="22" s="1"/>
  <c r="AY239" i="22"/>
  <c r="NP239" i="22" s="1"/>
  <c r="AY229" i="22"/>
  <c r="NP229" i="22" s="1"/>
  <c r="AY237" i="22"/>
  <c r="NP237" i="22" s="1"/>
  <c r="AY235" i="22"/>
  <c r="NP235" i="22" s="1"/>
  <c r="AY233" i="22"/>
  <c r="NP233" i="22" s="1"/>
  <c r="AW131" i="22"/>
  <c r="NN131" i="22" s="1"/>
  <c r="AW130" i="22"/>
  <c r="NN130" i="22" s="1"/>
  <c r="AW129" i="22"/>
  <c r="NN129" i="22" s="1"/>
  <c r="AW128" i="22"/>
  <c r="NN128" i="22" s="1"/>
  <c r="AW127" i="22"/>
  <c r="NN127" i="22" s="1"/>
  <c r="AW126" i="22"/>
  <c r="NN126" i="22" s="1"/>
  <c r="AW135" i="22"/>
  <c r="NN135" i="22" s="1"/>
  <c r="AW134" i="22"/>
  <c r="NN134" i="22" s="1"/>
  <c r="AW133" i="22"/>
  <c r="NN133" i="22" s="1"/>
  <c r="AW137" i="22"/>
  <c r="NN137" i="22" s="1"/>
  <c r="AW138" i="22"/>
  <c r="NN138" i="22" s="1"/>
  <c r="AW124" i="22"/>
  <c r="NN124" i="22" s="1"/>
  <c r="AW132" i="22"/>
  <c r="NN132" i="22" s="1"/>
  <c r="AW136" i="22"/>
  <c r="NN136" i="22" s="1"/>
  <c r="AW140" i="22"/>
  <c r="NN140" i="22" s="1"/>
  <c r="AW139" i="22"/>
  <c r="NN139" i="22" s="1"/>
  <c r="AW125" i="22"/>
  <c r="NN125" i="22" s="1"/>
  <c r="AW141" i="22"/>
  <c r="NN141" i="22" s="1"/>
  <c r="AW123" i="22"/>
  <c r="NN123" i="22" s="1"/>
  <c r="NN460" i="22"/>
  <c r="Q27" i="24" s="1"/>
  <c r="NO490" i="22"/>
  <c r="R28" i="24" s="1"/>
  <c r="NO240" i="22"/>
  <c r="R19" i="24" s="1"/>
  <c r="AY460" i="22"/>
  <c r="AZ32" i="22"/>
  <c r="NO444" i="22"/>
  <c r="R26" i="24" s="1"/>
  <c r="T26" i="21"/>
  <c r="T29" i="21" s="1"/>
  <c r="U54" i="21"/>
  <c r="U25" i="21"/>
  <c r="U27" i="21" s="1"/>
  <c r="Y49" i="17"/>
  <c r="U29" i="12" l="1"/>
  <c r="P40" i="24"/>
  <c r="P41" i="24" s="1"/>
  <c r="P7" i="24"/>
  <c r="T28" i="12"/>
  <c r="T58" i="21"/>
  <c r="V26" i="17"/>
  <c r="U32" i="17" a="1"/>
  <c r="U32" i="17" s="1"/>
  <c r="U29" i="17" a="1"/>
  <c r="U29" i="17" s="1"/>
  <c r="U51" i="17" s="1"/>
  <c r="U58" i="17" s="1"/>
  <c r="U34" i="17" a="1"/>
  <c r="U34" i="17" s="1"/>
  <c r="U35" i="17" a="1"/>
  <c r="U35" i="17" s="1"/>
  <c r="U38" i="17" a="1"/>
  <c r="U38" i="17" s="1"/>
  <c r="U31" i="17" a="1"/>
  <c r="U31" i="17" s="1"/>
  <c r="U36" i="17" a="1"/>
  <c r="U36" i="17" s="1"/>
  <c r="U43" i="17" a="1"/>
  <c r="U43" i="17" s="1"/>
  <c r="U39" i="17" a="1"/>
  <c r="U39" i="17" s="1"/>
  <c r="U42" i="17" a="1"/>
  <c r="U42" i="17" s="1"/>
  <c r="U33" i="17" a="1"/>
  <c r="U33" i="17" s="1"/>
  <c r="U37" i="17" a="1"/>
  <c r="U37" i="17" s="1"/>
  <c r="U41" i="17" a="1"/>
  <c r="U41" i="17" s="1"/>
  <c r="U45" i="17" a="1"/>
  <c r="U45" i="17" s="1"/>
  <c r="U28" i="17" a="1"/>
  <c r="U28" i="17" s="1"/>
  <c r="U50" i="17" s="1"/>
  <c r="U44" i="17" a="1"/>
  <c r="U44" i="17" s="1"/>
  <c r="U40" i="17" a="1"/>
  <c r="U40" i="17" s="1"/>
  <c r="T57" i="17"/>
  <c r="T30" i="12"/>
  <c r="T52" i="17"/>
  <c r="T59" i="17" s="1"/>
  <c r="R10" i="24"/>
  <c r="R9" i="24"/>
  <c r="Y56" i="17"/>
  <c r="NM528" i="22"/>
  <c r="P33" i="24" s="1"/>
  <c r="P36" i="24" s="1"/>
  <c r="NN518" i="22"/>
  <c r="JM518" i="22"/>
  <c r="NN527" i="22"/>
  <c r="JM527" i="22"/>
  <c r="NN526" i="22"/>
  <c r="JM526" i="22"/>
  <c r="NN523" i="22"/>
  <c r="JM523" i="22"/>
  <c r="NN522" i="22"/>
  <c r="JM522" i="22"/>
  <c r="NN521" i="22"/>
  <c r="JM521" i="22"/>
  <c r="NN524" i="22"/>
  <c r="JM524" i="22"/>
  <c r="NN525" i="22"/>
  <c r="JM525" i="22"/>
  <c r="NN519" i="22"/>
  <c r="JM519" i="22"/>
  <c r="NN520" i="22"/>
  <c r="JM520" i="22"/>
  <c r="JL528" i="22"/>
  <c r="O42" i="24"/>
  <c r="O47" i="24"/>
  <c r="P46" i="24"/>
  <c r="AY475" i="22"/>
  <c r="NN475" i="22"/>
  <c r="Q25" i="24" s="1"/>
  <c r="Q45" i="24" s="1"/>
  <c r="AX474" i="22"/>
  <c r="NO474" i="22" s="1"/>
  <c r="AX468" i="22"/>
  <c r="NO468" i="22" s="1"/>
  <c r="AX473" i="22"/>
  <c r="NO473" i="22" s="1"/>
  <c r="AX467" i="22"/>
  <c r="NO467" i="22" s="1"/>
  <c r="AX472" i="22"/>
  <c r="NO472" i="22" s="1"/>
  <c r="AX466" i="22"/>
  <c r="NO466" i="22" s="1"/>
  <c r="AX469" i="22"/>
  <c r="NO469" i="22" s="1"/>
  <c r="AX471" i="22"/>
  <c r="NO471" i="22" s="1"/>
  <c r="AX465" i="22"/>
  <c r="NO465" i="22" s="1"/>
  <c r="AX470" i="22"/>
  <c r="NO470" i="22" s="1"/>
  <c r="JJ80" i="22"/>
  <c r="S16" i="24" s="1"/>
  <c r="AZ25" i="22"/>
  <c r="NQ25" i="22" s="1"/>
  <c r="AZ26" i="22"/>
  <c r="NQ26" i="22" s="1"/>
  <c r="AZ27" i="22"/>
  <c r="NQ27" i="22" s="1"/>
  <c r="AZ28" i="22"/>
  <c r="NQ28" i="22" s="1"/>
  <c r="AZ24" i="22"/>
  <c r="NQ24" i="22" s="1"/>
  <c r="AZ30" i="22"/>
  <c r="NQ30" i="22" s="1"/>
  <c r="AZ23" i="22"/>
  <c r="NQ23" i="22" s="1"/>
  <c r="AZ29" i="22"/>
  <c r="NQ29" i="22" s="1"/>
  <c r="AX124" i="22"/>
  <c r="NO124" i="22" s="1"/>
  <c r="AX126" i="22"/>
  <c r="NO126" i="22" s="1"/>
  <c r="AX130" i="22"/>
  <c r="NO130" i="22" s="1"/>
  <c r="AX135" i="22"/>
  <c r="NO135" i="22" s="1"/>
  <c r="AX134" i="22"/>
  <c r="NO134" i="22" s="1"/>
  <c r="AX133" i="22"/>
  <c r="NO133" i="22" s="1"/>
  <c r="AX137" i="22"/>
  <c r="NO137" i="22" s="1"/>
  <c r="AX140" i="22"/>
  <c r="NO140" i="22" s="1"/>
  <c r="AX129" i="22"/>
  <c r="NO129" i="22" s="1"/>
  <c r="AX128" i="22"/>
  <c r="NO128" i="22" s="1"/>
  <c r="AX132" i="22"/>
  <c r="NO132" i="22" s="1"/>
  <c r="AX136" i="22"/>
  <c r="NO136" i="22" s="1"/>
  <c r="AX127" i="22"/>
  <c r="NO127" i="22" s="1"/>
  <c r="AX131" i="22"/>
  <c r="NO131" i="22" s="1"/>
  <c r="AX138" i="22"/>
  <c r="NO138" i="22" s="1"/>
  <c r="AX125" i="22"/>
  <c r="NO125" i="22" s="1"/>
  <c r="AX123" i="22"/>
  <c r="NO123" i="22" s="1"/>
  <c r="AX141" i="22"/>
  <c r="NO141" i="22" s="1"/>
  <c r="AX139" i="22"/>
  <c r="NO139" i="22" s="1"/>
  <c r="BA32" i="22"/>
  <c r="NN142" i="22"/>
  <c r="Q6" i="24" s="1"/>
  <c r="AV75" i="22"/>
  <c r="JK75" i="22" s="1"/>
  <c r="AV69" i="22"/>
  <c r="JK69" i="22" s="1"/>
  <c r="AV68" i="22"/>
  <c r="JK68" i="22" s="1"/>
  <c r="AV73" i="22"/>
  <c r="JK73" i="22" s="1"/>
  <c r="AV76" i="22"/>
  <c r="JK76" i="22" s="1"/>
  <c r="AV78" i="22"/>
  <c r="JK78" i="22" s="1"/>
  <c r="AV79" i="22"/>
  <c r="JK79" i="22" s="1"/>
  <c r="AV71" i="22"/>
  <c r="JK71" i="22" s="1"/>
  <c r="AV74" i="22"/>
  <c r="JK74" i="22" s="1"/>
  <c r="AV72" i="22"/>
  <c r="JK72" i="22" s="1"/>
  <c r="AV70" i="22"/>
  <c r="JK70" i="22" s="1"/>
  <c r="AV77" i="22"/>
  <c r="JK77" i="22" s="1"/>
  <c r="BA444" i="22"/>
  <c r="AZ238" i="22"/>
  <c r="NQ238" i="22" s="1"/>
  <c r="AZ234" i="22"/>
  <c r="NQ234" i="22" s="1"/>
  <c r="AZ236" i="22"/>
  <c r="NQ236" i="22" s="1"/>
  <c r="AZ226" i="22"/>
  <c r="NQ226" i="22" s="1"/>
  <c r="AZ228" i="22"/>
  <c r="NQ228" i="22" s="1"/>
  <c r="AZ222" i="22"/>
  <c r="NQ222" i="22" s="1"/>
  <c r="AZ227" i="22"/>
  <c r="NQ227" i="22" s="1"/>
  <c r="AZ232" i="22"/>
  <c r="NQ232" i="22" s="1"/>
  <c r="AZ224" i="22"/>
  <c r="NQ224" i="22" s="1"/>
  <c r="AZ230" i="22"/>
  <c r="NQ230" i="22" s="1"/>
  <c r="AZ231" i="22"/>
  <c r="NQ231" i="22" s="1"/>
  <c r="AZ223" i="22"/>
  <c r="NQ223" i="22" s="1"/>
  <c r="AZ220" i="22"/>
  <c r="NQ220" i="22" s="1"/>
  <c r="AZ221" i="22"/>
  <c r="NQ221" i="22" s="1"/>
  <c r="AZ229" i="22"/>
  <c r="NQ229" i="22" s="1"/>
  <c r="AZ237" i="22"/>
  <c r="NQ237" i="22" s="1"/>
  <c r="AZ235" i="22"/>
  <c r="NQ235" i="22" s="1"/>
  <c r="AZ233" i="22"/>
  <c r="NQ233" i="22" s="1"/>
  <c r="AZ225" i="22"/>
  <c r="NQ225" i="22" s="1"/>
  <c r="AZ239" i="22"/>
  <c r="NQ239" i="22" s="1"/>
  <c r="AY528" i="22"/>
  <c r="AY142" i="22"/>
  <c r="NP32" i="22"/>
  <c r="S8" i="24" s="1"/>
  <c r="AZ488" i="22"/>
  <c r="NQ488" i="22" s="1"/>
  <c r="AZ486" i="22"/>
  <c r="NQ486" i="22" s="1"/>
  <c r="AZ484" i="22"/>
  <c r="NQ484" i="22" s="1"/>
  <c r="AZ482" i="22"/>
  <c r="NQ482" i="22" s="1"/>
  <c r="AZ487" i="22"/>
  <c r="NQ487" i="22" s="1"/>
  <c r="AZ480" i="22"/>
  <c r="NQ480" i="22" s="1"/>
  <c r="AZ489" i="22"/>
  <c r="NQ489" i="22" s="1"/>
  <c r="AZ483" i="22"/>
  <c r="NQ483" i="22" s="1"/>
  <c r="AZ481" i="22"/>
  <c r="NQ481" i="22" s="1"/>
  <c r="AZ485" i="22"/>
  <c r="NQ485" i="22" s="1"/>
  <c r="AW80" i="22"/>
  <c r="BA240" i="22"/>
  <c r="AZ443" i="22"/>
  <c r="NQ443" i="22" s="1"/>
  <c r="AZ441" i="22"/>
  <c r="NQ441" i="22" s="1"/>
  <c r="AZ439" i="22"/>
  <c r="NQ439" i="22" s="1"/>
  <c r="AZ440" i="22"/>
  <c r="NQ440" i="22" s="1"/>
  <c r="AZ434" i="22"/>
  <c r="NQ434" i="22" s="1"/>
  <c r="AZ435" i="22"/>
  <c r="NQ435" i="22" s="1"/>
  <c r="AZ436" i="22"/>
  <c r="NQ436" i="22" s="1"/>
  <c r="AZ438" i="22"/>
  <c r="NQ438" i="22" s="1"/>
  <c r="AZ437" i="22"/>
  <c r="NQ437" i="22" s="1"/>
  <c r="AZ442" i="22"/>
  <c r="NQ442" i="22" s="1"/>
  <c r="AX518" i="22"/>
  <c r="AX527" i="22"/>
  <c r="AX519" i="22"/>
  <c r="AX521" i="22"/>
  <c r="AX522" i="22"/>
  <c r="AX525" i="22"/>
  <c r="AX523" i="22"/>
  <c r="AX526" i="22"/>
  <c r="AX524" i="22"/>
  <c r="AX520" i="22"/>
  <c r="AY458" i="22"/>
  <c r="NP458" i="22" s="1"/>
  <c r="AY456" i="22"/>
  <c r="NP456" i="22" s="1"/>
  <c r="AY454" i="22"/>
  <c r="NP454" i="22" s="1"/>
  <c r="AY452" i="22"/>
  <c r="NP452" i="22" s="1"/>
  <c r="AY450" i="22"/>
  <c r="NP450" i="22" s="1"/>
  <c r="AY451" i="22"/>
  <c r="NP451" i="22" s="1"/>
  <c r="AY453" i="22"/>
  <c r="NP453" i="22" s="1"/>
  <c r="AY459" i="22"/>
  <c r="NP459" i="22" s="1"/>
  <c r="AY455" i="22"/>
  <c r="NP455" i="22" s="1"/>
  <c r="AY457" i="22"/>
  <c r="NP457" i="22" s="1"/>
  <c r="AZ460" i="22"/>
  <c r="NP240" i="22"/>
  <c r="S19" i="24" s="1"/>
  <c r="NO460" i="22"/>
  <c r="R27" i="24" s="1"/>
  <c r="BA490" i="22"/>
  <c r="NP490" i="22"/>
  <c r="S28" i="24" s="1"/>
  <c r="NP444" i="22"/>
  <c r="S26" i="24" s="1"/>
  <c r="U26" i="21"/>
  <c r="U29" i="21" s="1"/>
  <c r="V54" i="21"/>
  <c r="V25" i="21"/>
  <c r="V27" i="21" s="1"/>
  <c r="Z49" i="17"/>
  <c r="V29" i="12" l="1"/>
  <c r="Q40" i="24"/>
  <c r="Q41" i="24" s="1"/>
  <c r="Q7" i="24"/>
  <c r="U28" i="12"/>
  <c r="U58" i="21"/>
  <c r="U30" i="12"/>
  <c r="U57" i="17"/>
  <c r="U52" i="17"/>
  <c r="U59" i="17" s="1"/>
  <c r="W26" i="17"/>
  <c r="V28" i="17" a="1"/>
  <c r="V28" i="17" s="1"/>
  <c r="V50" i="17" s="1"/>
  <c r="V33" i="17" a="1"/>
  <c r="V33" i="17" s="1"/>
  <c r="V31" i="17" a="1"/>
  <c r="V31" i="17" s="1"/>
  <c r="V35" i="17" a="1"/>
  <c r="V35" i="17" s="1"/>
  <c r="V39" i="17" a="1"/>
  <c r="V39" i="17" s="1"/>
  <c r="V32" i="17" a="1"/>
  <c r="V32" i="17" s="1"/>
  <c r="V37" i="17" a="1"/>
  <c r="V37" i="17" s="1"/>
  <c r="V40" i="17" a="1"/>
  <c r="V40" i="17" s="1"/>
  <c r="V44" i="17" a="1"/>
  <c r="V44" i="17" s="1"/>
  <c r="V43" i="17" a="1"/>
  <c r="V43" i="17" s="1"/>
  <c r="V34" i="17" a="1"/>
  <c r="V34" i="17" s="1"/>
  <c r="V38" i="17" a="1"/>
  <c r="V38" i="17" s="1"/>
  <c r="V42" i="17" a="1"/>
  <c r="V42" i="17" s="1"/>
  <c r="V36" i="17" a="1"/>
  <c r="V36" i="17" s="1"/>
  <c r="V45" i="17" a="1"/>
  <c r="V45" i="17" s="1"/>
  <c r="V29" i="17" a="1"/>
  <c r="V29" i="17" s="1"/>
  <c r="V51" i="17" s="1"/>
  <c r="V58" i="17" s="1"/>
  <c r="V41" i="17" a="1"/>
  <c r="V41" i="17" s="1"/>
  <c r="S10" i="24"/>
  <c r="S9" i="24"/>
  <c r="Z56" i="17"/>
  <c r="NN528" i="22"/>
  <c r="Q33" i="24" s="1"/>
  <c r="Q36" i="24" s="1"/>
  <c r="NO523" i="22"/>
  <c r="JN523" i="22"/>
  <c r="NO519" i="22"/>
  <c r="JN519" i="22"/>
  <c r="NO521" i="22"/>
  <c r="JN521" i="22"/>
  <c r="NO520" i="22"/>
  <c r="JN520" i="22"/>
  <c r="NO525" i="22"/>
  <c r="JN525" i="22"/>
  <c r="NO527" i="22"/>
  <c r="JN527" i="22"/>
  <c r="JM528" i="22"/>
  <c r="NO526" i="22"/>
  <c r="JN526" i="22"/>
  <c r="NO524" i="22"/>
  <c r="JN524" i="22"/>
  <c r="NO522" i="22"/>
  <c r="JN522" i="22"/>
  <c r="NO518" i="22"/>
  <c r="JN518" i="22"/>
  <c r="P47" i="24"/>
  <c r="Q46" i="24"/>
  <c r="NO475" i="22"/>
  <c r="R25" i="24" s="1"/>
  <c r="R45" i="24" s="1"/>
  <c r="AY470" i="22"/>
  <c r="NP470" i="22" s="1"/>
  <c r="AY468" i="22"/>
  <c r="NP468" i="22" s="1"/>
  <c r="AY467" i="22"/>
  <c r="NP467" i="22" s="1"/>
  <c r="AY466" i="22"/>
  <c r="NP466" i="22" s="1"/>
  <c r="AY472" i="22"/>
  <c r="NP472" i="22" s="1"/>
  <c r="AY473" i="22"/>
  <c r="NP473" i="22" s="1"/>
  <c r="AY469" i="22"/>
  <c r="NP469" i="22" s="1"/>
  <c r="AY465" i="22"/>
  <c r="NP465" i="22" s="1"/>
  <c r="AY474" i="22"/>
  <c r="NP474" i="22" s="1"/>
  <c r="AY471" i="22"/>
  <c r="NP471" i="22" s="1"/>
  <c r="AZ475" i="22"/>
  <c r="NQ240" i="22"/>
  <c r="T19" i="24" s="1"/>
  <c r="AX80" i="22"/>
  <c r="BA489" i="22"/>
  <c r="NR489" i="22" s="1"/>
  <c r="BA488" i="22"/>
  <c r="NR488" i="22" s="1"/>
  <c r="BA484" i="22"/>
  <c r="NR484" i="22" s="1"/>
  <c r="BA486" i="22"/>
  <c r="NR486" i="22" s="1"/>
  <c r="BA483" i="22"/>
  <c r="NR483" i="22" s="1"/>
  <c r="BA481" i="22"/>
  <c r="NR481" i="22" s="1"/>
  <c r="BA482" i="22"/>
  <c r="NR482" i="22" s="1"/>
  <c r="BA485" i="22"/>
  <c r="NR485" i="22" s="1"/>
  <c r="BA480" i="22"/>
  <c r="NR480" i="22" s="1"/>
  <c r="BA487" i="22"/>
  <c r="NR487" i="22" s="1"/>
  <c r="NP460" i="22"/>
  <c r="S27" i="24" s="1"/>
  <c r="NQ444" i="22"/>
  <c r="T26" i="24" s="1"/>
  <c r="BA227" i="22"/>
  <c r="NR227" i="22" s="1"/>
  <c r="BA223" i="22"/>
  <c r="NR223" i="22" s="1"/>
  <c r="BA226" i="22"/>
  <c r="NR226" i="22" s="1"/>
  <c r="BA224" i="22"/>
  <c r="NR224" i="22" s="1"/>
  <c r="BA228" i="22"/>
  <c r="NR228" i="22" s="1"/>
  <c r="BA234" i="22"/>
  <c r="NR234" i="22" s="1"/>
  <c r="BA236" i="22"/>
  <c r="NR236" i="22" s="1"/>
  <c r="BA220" i="22"/>
  <c r="NR220" i="22" s="1"/>
  <c r="BA221" i="22"/>
  <c r="NR221" i="22" s="1"/>
  <c r="BA230" i="22"/>
  <c r="NR230" i="22" s="1"/>
  <c r="BA222" i="22"/>
  <c r="NR222" i="22" s="1"/>
  <c r="BA231" i="22"/>
  <c r="NR231" i="22" s="1"/>
  <c r="BA232" i="22"/>
  <c r="NR232" i="22" s="1"/>
  <c r="BA238" i="22"/>
  <c r="NR238" i="22" s="1"/>
  <c r="BA233" i="22"/>
  <c r="NR233" i="22" s="1"/>
  <c r="BA229" i="22"/>
  <c r="NR229" i="22" s="1"/>
  <c r="BA237" i="22"/>
  <c r="NR237" i="22" s="1"/>
  <c r="BA235" i="22"/>
  <c r="NR235" i="22" s="1"/>
  <c r="BA239" i="22"/>
  <c r="NR239" i="22" s="1"/>
  <c r="BA225" i="22"/>
  <c r="NR225" i="22" s="1"/>
  <c r="AY124" i="22"/>
  <c r="NP124" i="22" s="1"/>
  <c r="AY128" i="22"/>
  <c r="NP128" i="22" s="1"/>
  <c r="AY127" i="22"/>
  <c r="NP127" i="22" s="1"/>
  <c r="AY131" i="22"/>
  <c r="NP131" i="22" s="1"/>
  <c r="AY135" i="22"/>
  <c r="NP135" i="22" s="1"/>
  <c r="AY134" i="22"/>
  <c r="NP134" i="22" s="1"/>
  <c r="AY133" i="22"/>
  <c r="NP133" i="22" s="1"/>
  <c r="AY137" i="22"/>
  <c r="NP137" i="22" s="1"/>
  <c r="AY138" i="22"/>
  <c r="NP138" i="22" s="1"/>
  <c r="AY126" i="22"/>
  <c r="NP126" i="22" s="1"/>
  <c r="AY130" i="22"/>
  <c r="NP130" i="22" s="1"/>
  <c r="AY140" i="22"/>
  <c r="NP140" i="22" s="1"/>
  <c r="AY129" i="22"/>
  <c r="NP129" i="22" s="1"/>
  <c r="AY132" i="22"/>
  <c r="NP132" i="22" s="1"/>
  <c r="AY136" i="22"/>
  <c r="NP136" i="22" s="1"/>
  <c r="AY123" i="22"/>
  <c r="NP123" i="22" s="1"/>
  <c r="AY139" i="22"/>
  <c r="NP139" i="22" s="1"/>
  <c r="AY125" i="22"/>
  <c r="NP125" i="22" s="1"/>
  <c r="AY141" i="22"/>
  <c r="NP141" i="22" s="1"/>
  <c r="BA442" i="22"/>
  <c r="NR442" i="22" s="1"/>
  <c r="BA440" i="22"/>
  <c r="NR440" i="22" s="1"/>
  <c r="BA438" i="22"/>
  <c r="NR438" i="22" s="1"/>
  <c r="BA436" i="22"/>
  <c r="NR436" i="22" s="1"/>
  <c r="BA434" i="22"/>
  <c r="NR434" i="22" s="1"/>
  <c r="BA435" i="22"/>
  <c r="NR435" i="22" s="1"/>
  <c r="BA443" i="22"/>
  <c r="NR443" i="22" s="1"/>
  <c r="BA441" i="22"/>
  <c r="NR441" i="22" s="1"/>
  <c r="BA439" i="22"/>
  <c r="NR439" i="22" s="1"/>
  <c r="BA437" i="22"/>
  <c r="NR437" i="22" s="1"/>
  <c r="BA29" i="22"/>
  <c r="NR29" i="22" s="1"/>
  <c r="BA28" i="22"/>
  <c r="NR28" i="22" s="1"/>
  <c r="BA27" i="22"/>
  <c r="NR27" i="22" s="1"/>
  <c r="BA23" i="22"/>
  <c r="NR23" i="22" s="1"/>
  <c r="BA30" i="22"/>
  <c r="NR30" i="22" s="1"/>
  <c r="BA25" i="22"/>
  <c r="NR25" i="22" s="1"/>
  <c r="BA26" i="22"/>
  <c r="NR26" i="22" s="1"/>
  <c r="BA24" i="22"/>
  <c r="NR24" i="22" s="1"/>
  <c r="NO142" i="22"/>
  <c r="R6" i="24" s="1"/>
  <c r="BB490" i="22"/>
  <c r="AZ457" i="22"/>
  <c r="NQ457" i="22" s="1"/>
  <c r="AZ456" i="22"/>
  <c r="NQ456" i="22" s="1"/>
  <c r="AZ453" i="22"/>
  <c r="NQ453" i="22" s="1"/>
  <c r="AZ452" i="22"/>
  <c r="NQ452" i="22" s="1"/>
  <c r="AZ459" i="22"/>
  <c r="NQ459" i="22" s="1"/>
  <c r="AZ458" i="22"/>
  <c r="NQ458" i="22" s="1"/>
  <c r="AZ455" i="22"/>
  <c r="NQ455" i="22" s="1"/>
  <c r="AZ454" i="22"/>
  <c r="NQ454" i="22" s="1"/>
  <c r="AZ450" i="22"/>
  <c r="NQ450" i="22" s="1"/>
  <c r="AZ451" i="22"/>
  <c r="NQ451" i="22" s="1"/>
  <c r="BB240" i="22"/>
  <c r="NQ490" i="22"/>
  <c r="T28" i="24" s="1"/>
  <c r="AZ142" i="22"/>
  <c r="BB444" i="22"/>
  <c r="JK80" i="22"/>
  <c r="T16" i="24" s="1"/>
  <c r="BB32" i="22"/>
  <c r="AZ528" i="22"/>
  <c r="P42" i="24"/>
  <c r="NQ32" i="22"/>
  <c r="T8" i="24" s="1"/>
  <c r="AC26" i="23"/>
  <c r="BA460" i="22"/>
  <c r="AW73" i="22"/>
  <c r="JL73" i="22" s="1"/>
  <c r="AW76" i="22"/>
  <c r="JL76" i="22" s="1"/>
  <c r="AW75" i="22"/>
  <c r="JL75" i="22" s="1"/>
  <c r="AW78" i="22"/>
  <c r="JL78" i="22" s="1"/>
  <c r="AW79" i="22"/>
  <c r="JL79" i="22" s="1"/>
  <c r="AW71" i="22"/>
  <c r="JL71" i="22" s="1"/>
  <c r="AW68" i="22"/>
  <c r="JL68" i="22" s="1"/>
  <c r="AW74" i="22"/>
  <c r="JL74" i="22" s="1"/>
  <c r="AW72" i="22"/>
  <c r="JL72" i="22" s="1"/>
  <c r="AW70" i="22"/>
  <c r="JL70" i="22" s="1"/>
  <c r="AW77" i="22"/>
  <c r="JL77" i="22" s="1"/>
  <c r="AW69" i="22"/>
  <c r="JL69" i="22" s="1"/>
  <c r="AY526" i="22"/>
  <c r="AY524" i="22"/>
  <c r="AY521" i="22"/>
  <c r="AY520" i="22"/>
  <c r="AY525" i="22"/>
  <c r="AY523" i="22"/>
  <c r="AY522" i="22"/>
  <c r="AY527" i="22"/>
  <c r="AY519" i="22"/>
  <c r="AY518" i="22"/>
  <c r="V26" i="21"/>
  <c r="V29" i="21" s="1"/>
  <c r="W54" i="21"/>
  <c r="W25" i="21"/>
  <c r="W27" i="21" s="1"/>
  <c r="AA49" i="17"/>
  <c r="W29" i="12" l="1"/>
  <c r="R40" i="24"/>
  <c r="R7" i="24"/>
  <c r="V28" i="12"/>
  <c r="V58" i="21"/>
  <c r="V52" i="17"/>
  <c r="V59" i="17" s="1"/>
  <c r="V30" i="12"/>
  <c r="V57" i="17"/>
  <c r="X26" i="17"/>
  <c r="W29" i="17" a="1"/>
  <c r="W29" i="17" s="1"/>
  <c r="W51" i="17" s="1"/>
  <c r="W58" i="17" s="1"/>
  <c r="W34" i="17" a="1"/>
  <c r="W34" i="17" s="1"/>
  <c r="W32" i="17" a="1"/>
  <c r="W32" i="17" s="1"/>
  <c r="W28" i="17" a="1"/>
  <c r="W28" i="17" s="1"/>
  <c r="W50" i="17" s="1"/>
  <c r="W36" i="17" a="1"/>
  <c r="W36" i="17" s="1"/>
  <c r="W33" i="17" a="1"/>
  <c r="W33" i="17" s="1"/>
  <c r="W38" i="17" a="1"/>
  <c r="W38" i="17" s="1"/>
  <c r="W41" i="17" a="1"/>
  <c r="W41" i="17" s="1"/>
  <c r="W45" i="17" a="1"/>
  <c r="W45" i="17" s="1"/>
  <c r="W40" i="17" a="1"/>
  <c r="W40" i="17" s="1"/>
  <c r="W35" i="17" a="1"/>
  <c r="W35" i="17" s="1"/>
  <c r="W39" i="17" a="1"/>
  <c r="W39" i="17" s="1"/>
  <c r="W43" i="17" a="1"/>
  <c r="W43" i="17" s="1"/>
  <c r="W44" i="17" a="1"/>
  <c r="W44" i="17" s="1"/>
  <c r="W31" i="17" a="1"/>
  <c r="W31" i="17" s="1"/>
  <c r="W37" i="17" a="1"/>
  <c r="W37" i="17" s="1"/>
  <c r="W42" i="17" a="1"/>
  <c r="W42" i="17" s="1"/>
  <c r="T10" i="24"/>
  <c r="T9" i="24"/>
  <c r="AA56" i="17"/>
  <c r="NO528" i="22"/>
  <c r="R33" i="24" s="1"/>
  <c r="R36" i="24" s="1"/>
  <c r="JN528" i="22"/>
  <c r="NP524" i="22"/>
  <c r="JO524" i="22"/>
  <c r="NP525" i="22"/>
  <c r="JO525" i="22"/>
  <c r="NP527" i="22"/>
  <c r="JO527" i="22"/>
  <c r="NP520" i="22"/>
  <c r="JO520" i="22"/>
  <c r="NP518" i="22"/>
  <c r="JO518" i="22"/>
  <c r="NP523" i="22"/>
  <c r="JO523" i="22"/>
  <c r="NP519" i="22"/>
  <c r="JO519" i="22"/>
  <c r="NP526" i="22"/>
  <c r="JO526" i="22"/>
  <c r="NP522" i="22"/>
  <c r="JO522" i="22"/>
  <c r="NP521" i="22"/>
  <c r="JO521" i="22"/>
  <c r="Q47" i="24"/>
  <c r="R46" i="24"/>
  <c r="AZ474" i="22"/>
  <c r="NQ474" i="22" s="1"/>
  <c r="AZ472" i="22"/>
  <c r="NQ472" i="22" s="1"/>
  <c r="AZ470" i="22"/>
  <c r="NQ470" i="22" s="1"/>
  <c r="AZ473" i="22"/>
  <c r="NQ473" i="22" s="1"/>
  <c r="AZ471" i="22"/>
  <c r="NQ471" i="22" s="1"/>
  <c r="AZ465" i="22"/>
  <c r="NQ465" i="22" s="1"/>
  <c r="AZ467" i="22"/>
  <c r="NQ467" i="22" s="1"/>
  <c r="AZ469" i="22"/>
  <c r="NQ469" i="22" s="1"/>
  <c r="AZ466" i="22"/>
  <c r="NQ466" i="22" s="1"/>
  <c r="AZ468" i="22"/>
  <c r="NQ468" i="22" s="1"/>
  <c r="AC24" i="23"/>
  <c r="BA475" i="22"/>
  <c r="NP475" i="22"/>
  <c r="S25" i="24" s="1"/>
  <c r="S45" i="24" s="1"/>
  <c r="BB25" i="22"/>
  <c r="NS25" i="22" s="1"/>
  <c r="BB26" i="22"/>
  <c r="NS26" i="22" s="1"/>
  <c r="BB24" i="22"/>
  <c r="NS24" i="22" s="1"/>
  <c r="BB27" i="22"/>
  <c r="NS27" i="22" s="1"/>
  <c r="BB28" i="22"/>
  <c r="NS28" i="22" s="1"/>
  <c r="BB30" i="22"/>
  <c r="NS30" i="22" s="1"/>
  <c r="BB29" i="22"/>
  <c r="NS29" i="22" s="1"/>
  <c r="BB23" i="22"/>
  <c r="NS23" i="22" s="1"/>
  <c r="BA459" i="22"/>
  <c r="NR459" i="22" s="1"/>
  <c r="BA457" i="22"/>
  <c r="NR457" i="22" s="1"/>
  <c r="BA455" i="22"/>
  <c r="NR455" i="22" s="1"/>
  <c r="BA453" i="22"/>
  <c r="NR453" i="22" s="1"/>
  <c r="BA451" i="22"/>
  <c r="NR451" i="22" s="1"/>
  <c r="BA458" i="22"/>
  <c r="NR458" i="22" s="1"/>
  <c r="BA450" i="22"/>
  <c r="NR450" i="22" s="1"/>
  <c r="BA454" i="22"/>
  <c r="NR454" i="22" s="1"/>
  <c r="BA452" i="22"/>
  <c r="NR452" i="22" s="1"/>
  <c r="BA456" i="22"/>
  <c r="NR456" i="22" s="1"/>
  <c r="BC32" i="22"/>
  <c r="NR444" i="22"/>
  <c r="U26" i="24" s="1"/>
  <c r="NR490" i="22"/>
  <c r="U28" i="24" s="1"/>
  <c r="AD26" i="23"/>
  <c r="BB460" i="22"/>
  <c r="R41" i="24"/>
  <c r="BA142" i="22"/>
  <c r="NR32" i="22"/>
  <c r="U8" i="24" s="1"/>
  <c r="NR240" i="22"/>
  <c r="U19" i="24" s="1"/>
  <c r="AZ124" i="22"/>
  <c r="NQ124" i="22" s="1"/>
  <c r="AZ126" i="22"/>
  <c r="NQ126" i="22" s="1"/>
  <c r="AZ130" i="22"/>
  <c r="NQ130" i="22" s="1"/>
  <c r="AZ135" i="22"/>
  <c r="NQ135" i="22" s="1"/>
  <c r="AZ134" i="22"/>
  <c r="NQ134" i="22" s="1"/>
  <c r="AZ133" i="22"/>
  <c r="NQ133" i="22" s="1"/>
  <c r="AZ137" i="22"/>
  <c r="NQ137" i="22" s="1"/>
  <c r="AZ138" i="22"/>
  <c r="NQ138" i="22" s="1"/>
  <c r="AZ140" i="22"/>
  <c r="NQ140" i="22" s="1"/>
  <c r="AZ129" i="22"/>
  <c r="NQ129" i="22" s="1"/>
  <c r="AZ128" i="22"/>
  <c r="NQ128" i="22" s="1"/>
  <c r="AZ132" i="22"/>
  <c r="NQ132" i="22" s="1"/>
  <c r="AZ136" i="22"/>
  <c r="NQ136" i="22" s="1"/>
  <c r="AZ127" i="22"/>
  <c r="NQ127" i="22" s="1"/>
  <c r="AZ131" i="22"/>
  <c r="NQ131" i="22" s="1"/>
  <c r="AZ139" i="22"/>
  <c r="NQ139" i="22" s="1"/>
  <c r="AZ141" i="22"/>
  <c r="NQ141" i="22" s="1"/>
  <c r="AZ123" i="22"/>
  <c r="NQ123" i="22" s="1"/>
  <c r="AZ125" i="22"/>
  <c r="NQ125" i="22" s="1"/>
  <c r="BC240" i="22"/>
  <c r="BC490" i="22"/>
  <c r="NP142" i="22"/>
  <c r="S6" i="24" s="1"/>
  <c r="JL80" i="22"/>
  <c r="U16" i="24" s="1"/>
  <c r="AZ524" i="22"/>
  <c r="AZ526" i="22"/>
  <c r="AZ520" i="22"/>
  <c r="AZ521" i="22"/>
  <c r="AZ519" i="22"/>
  <c r="AZ522" i="22"/>
  <c r="AZ525" i="22"/>
  <c r="AZ518" i="22"/>
  <c r="AZ527" i="22"/>
  <c r="AZ523" i="22"/>
  <c r="BB442" i="22"/>
  <c r="NS442" i="22" s="1"/>
  <c r="BB440" i="22"/>
  <c r="NS440" i="22" s="1"/>
  <c r="BB438" i="22"/>
  <c r="NS438" i="22" s="1"/>
  <c r="BB443" i="22"/>
  <c r="NS443" i="22" s="1"/>
  <c r="BB439" i="22"/>
  <c r="NS439" i="22" s="1"/>
  <c r="BB437" i="22"/>
  <c r="NS437" i="22" s="1"/>
  <c r="BB441" i="22"/>
  <c r="NS441" i="22" s="1"/>
  <c r="BB435" i="22"/>
  <c r="NS435" i="22" s="1"/>
  <c r="BB436" i="22"/>
  <c r="NS436" i="22" s="1"/>
  <c r="BB434" i="22"/>
  <c r="NS434" i="22" s="1"/>
  <c r="NQ460" i="22"/>
  <c r="T27" i="24" s="1"/>
  <c r="Q42" i="24"/>
  <c r="AX75" i="22"/>
  <c r="JM75" i="22" s="1"/>
  <c r="AX69" i="22"/>
  <c r="JM69" i="22" s="1"/>
  <c r="AX76" i="22"/>
  <c r="JM76" i="22" s="1"/>
  <c r="AX68" i="22"/>
  <c r="JM68" i="22" s="1"/>
  <c r="AX77" i="22"/>
  <c r="JM77" i="22" s="1"/>
  <c r="AX78" i="22"/>
  <c r="JM78" i="22" s="1"/>
  <c r="AX73" i="22"/>
  <c r="JM73" i="22" s="1"/>
  <c r="AX71" i="22"/>
  <c r="JM71" i="22" s="1"/>
  <c r="AX74" i="22"/>
  <c r="JM74" i="22" s="1"/>
  <c r="AX70" i="22"/>
  <c r="JM70" i="22" s="1"/>
  <c r="AX79" i="22"/>
  <c r="JM79" i="22" s="1"/>
  <c r="AX72" i="22"/>
  <c r="JM72" i="22" s="1"/>
  <c r="BA528" i="22"/>
  <c r="BC444" i="22"/>
  <c r="BB221" i="22"/>
  <c r="NS221" i="22" s="1"/>
  <c r="BB222" i="22"/>
  <c r="NS222" i="22" s="1"/>
  <c r="BB234" i="22"/>
  <c r="NS234" i="22" s="1"/>
  <c r="BB236" i="22"/>
  <c r="NS236" i="22" s="1"/>
  <c r="BB227" i="22"/>
  <c r="NS227" i="22" s="1"/>
  <c r="BB223" i="22"/>
  <c r="NS223" i="22" s="1"/>
  <c r="BB224" i="22"/>
  <c r="NS224" i="22" s="1"/>
  <c r="BB230" i="22"/>
  <c r="NS230" i="22" s="1"/>
  <c r="BB228" i="22"/>
  <c r="NS228" i="22" s="1"/>
  <c r="BB232" i="22"/>
  <c r="NS232" i="22" s="1"/>
  <c r="BB226" i="22"/>
  <c r="NS226" i="22" s="1"/>
  <c r="BB231" i="22"/>
  <c r="NS231" i="22" s="1"/>
  <c r="BB238" i="22"/>
  <c r="NS238" i="22" s="1"/>
  <c r="BB220" i="22"/>
  <c r="NS220" i="22" s="1"/>
  <c r="BB239" i="22"/>
  <c r="NS239" i="22" s="1"/>
  <c r="BB237" i="22"/>
  <c r="NS237" i="22" s="1"/>
  <c r="BB229" i="22"/>
  <c r="NS229" i="22" s="1"/>
  <c r="BB233" i="22"/>
  <c r="NS233" i="22" s="1"/>
  <c r="BB225" i="22"/>
  <c r="NS225" i="22" s="1"/>
  <c r="BB235" i="22"/>
  <c r="NS235" i="22" s="1"/>
  <c r="BB489" i="22"/>
  <c r="NS489" i="22" s="1"/>
  <c r="BB487" i="22"/>
  <c r="NS487" i="22" s="1"/>
  <c r="BB485" i="22"/>
  <c r="NS485" i="22" s="1"/>
  <c r="BB483" i="22"/>
  <c r="NS483" i="22" s="1"/>
  <c r="BB486" i="22"/>
  <c r="NS486" i="22" s="1"/>
  <c r="BB481" i="22"/>
  <c r="NS481" i="22" s="1"/>
  <c r="BB482" i="22"/>
  <c r="NS482" i="22" s="1"/>
  <c r="BB488" i="22"/>
  <c r="NS488" i="22" s="1"/>
  <c r="BB480" i="22"/>
  <c r="NS480" i="22" s="1"/>
  <c r="BB484" i="22"/>
  <c r="NS484" i="22" s="1"/>
  <c r="AY80" i="22"/>
  <c r="W26" i="21"/>
  <c r="W29" i="21" s="1"/>
  <c r="X54" i="21"/>
  <c r="X25" i="21"/>
  <c r="X27" i="21" s="1"/>
  <c r="AB49" i="17"/>
  <c r="X29" i="12" l="1"/>
  <c r="S40" i="24"/>
  <c r="S7" i="24"/>
  <c r="W28" i="12"/>
  <c r="W58" i="21"/>
  <c r="W52" i="17"/>
  <c r="W59" i="17" s="1"/>
  <c r="W30" i="12"/>
  <c r="W57" i="17"/>
  <c r="Y26" i="17"/>
  <c r="X31" i="17" a="1"/>
  <c r="X31" i="17" s="1"/>
  <c r="X35" i="17" a="1"/>
  <c r="X35" i="17" s="1"/>
  <c r="X28" i="17" a="1"/>
  <c r="X28" i="17" s="1"/>
  <c r="X50" i="17" s="1"/>
  <c r="X33" i="17" a="1"/>
  <c r="X33" i="17" s="1"/>
  <c r="X29" i="17" a="1"/>
  <c r="X29" i="17" s="1"/>
  <c r="X51" i="17" s="1"/>
  <c r="X58" i="17" s="1"/>
  <c r="X37" i="17" a="1"/>
  <c r="X37" i="17" s="1"/>
  <c r="X34" i="17" a="1"/>
  <c r="X34" i="17" s="1"/>
  <c r="X39" i="17" a="1"/>
  <c r="X39" i="17" s="1"/>
  <c r="X36" i="17" a="1"/>
  <c r="X36" i="17" s="1"/>
  <c r="X42" i="17" a="1"/>
  <c r="X42" i="17" s="1"/>
  <c r="X41" i="17" a="1"/>
  <c r="X41" i="17" s="1"/>
  <c r="X40" i="17" a="1"/>
  <c r="X40" i="17" s="1"/>
  <c r="X44" i="17" a="1"/>
  <c r="X44" i="17" s="1"/>
  <c r="X32" i="17" a="1"/>
  <c r="X32" i="17" s="1"/>
  <c r="X38" i="17" a="1"/>
  <c r="X38" i="17" s="1"/>
  <c r="X45" i="17" a="1"/>
  <c r="X45" i="17" s="1"/>
  <c r="X43" i="17" a="1"/>
  <c r="X43" i="17" s="1"/>
  <c r="U10" i="24"/>
  <c r="U9" i="24"/>
  <c r="AB56" i="17"/>
  <c r="NP528" i="22"/>
  <c r="S33" i="24" s="1"/>
  <c r="S36" i="24" s="1"/>
  <c r="NQ520" i="22"/>
  <c r="JP520" i="22"/>
  <c r="NQ526" i="22"/>
  <c r="JP526" i="22"/>
  <c r="NQ527" i="22"/>
  <c r="JP527" i="22"/>
  <c r="NQ519" i="22"/>
  <c r="JP519" i="22"/>
  <c r="NQ524" i="22"/>
  <c r="JP524" i="22"/>
  <c r="NQ525" i="22"/>
  <c r="JP525" i="22"/>
  <c r="NQ523" i="22"/>
  <c r="JP523" i="22"/>
  <c r="NQ522" i="22"/>
  <c r="JP522" i="22"/>
  <c r="NQ518" i="22"/>
  <c r="JP518" i="22"/>
  <c r="NQ521" i="22"/>
  <c r="JP521" i="22"/>
  <c r="JO528" i="22"/>
  <c r="R42" i="24"/>
  <c r="R47" i="24"/>
  <c r="NS490" i="22"/>
  <c r="V28" i="24" s="1"/>
  <c r="BA471" i="22"/>
  <c r="NR471" i="22" s="1"/>
  <c r="BA472" i="22"/>
  <c r="NR472" i="22" s="1"/>
  <c r="BA466" i="22"/>
  <c r="NR466" i="22" s="1"/>
  <c r="BA469" i="22"/>
  <c r="NR469" i="22" s="1"/>
  <c r="BA468" i="22"/>
  <c r="NR468" i="22" s="1"/>
  <c r="BA467" i="22"/>
  <c r="NR467" i="22" s="1"/>
  <c r="BA470" i="22"/>
  <c r="NR470" i="22" s="1"/>
  <c r="BA473" i="22"/>
  <c r="NR473" i="22" s="1"/>
  <c r="BA465" i="22"/>
  <c r="NR465" i="22" s="1"/>
  <c r="BA474" i="22"/>
  <c r="NR474" i="22" s="1"/>
  <c r="BB475" i="22"/>
  <c r="AD24" i="23"/>
  <c r="NQ475" i="22"/>
  <c r="T25" i="24" s="1"/>
  <c r="T45" i="24" s="1"/>
  <c r="S46" i="24"/>
  <c r="NS444" i="22"/>
  <c r="V26" i="24" s="1"/>
  <c r="NR460" i="22"/>
  <c r="U27" i="24" s="1"/>
  <c r="AY75" i="22"/>
  <c r="JN75" i="22" s="1"/>
  <c r="AY76" i="22"/>
  <c r="JN76" i="22" s="1"/>
  <c r="AY72" i="22"/>
  <c r="JN72" i="22" s="1"/>
  <c r="AY78" i="22"/>
  <c r="JN78" i="22" s="1"/>
  <c r="AY73" i="22"/>
  <c r="JN73" i="22" s="1"/>
  <c r="AY69" i="22"/>
  <c r="JN69" i="22" s="1"/>
  <c r="AY68" i="22"/>
  <c r="JN68" i="22" s="1"/>
  <c r="AY74" i="22"/>
  <c r="JN74" i="22" s="1"/>
  <c r="AY70" i="22"/>
  <c r="JN70" i="22" s="1"/>
  <c r="AY79" i="22"/>
  <c r="JN79" i="22" s="1"/>
  <c r="AY71" i="22"/>
  <c r="JN71" i="22" s="1"/>
  <c r="AY77" i="22"/>
  <c r="JN77" i="22" s="1"/>
  <c r="BC443" i="22"/>
  <c r="NT443" i="22" s="1"/>
  <c r="BC441" i="22"/>
  <c r="NT441" i="22" s="1"/>
  <c r="BC439" i="22"/>
  <c r="NT439" i="22" s="1"/>
  <c r="BC437" i="22"/>
  <c r="NT437" i="22" s="1"/>
  <c r="BC435" i="22"/>
  <c r="NT435" i="22" s="1"/>
  <c r="BC434" i="22"/>
  <c r="NT434" i="22" s="1"/>
  <c r="BC436" i="22"/>
  <c r="NT436" i="22" s="1"/>
  <c r="BC440" i="22"/>
  <c r="NT440" i="22" s="1"/>
  <c r="BC442" i="22"/>
  <c r="NT442" i="22" s="1"/>
  <c r="BC438" i="22"/>
  <c r="NT438" i="22" s="1"/>
  <c r="JM80" i="22"/>
  <c r="V16" i="24" s="1"/>
  <c r="BC483" i="22"/>
  <c r="NT483" i="22" s="1"/>
  <c r="BC485" i="22"/>
  <c r="NT485" i="22" s="1"/>
  <c r="BC482" i="22"/>
  <c r="NT482" i="22" s="1"/>
  <c r="BC480" i="22"/>
  <c r="NT480" i="22" s="1"/>
  <c r="BC487" i="22"/>
  <c r="NT487" i="22" s="1"/>
  <c r="BC488" i="22"/>
  <c r="NT488" i="22" s="1"/>
  <c r="BC481" i="22"/>
  <c r="NT481" i="22" s="1"/>
  <c r="BC484" i="22"/>
  <c r="NT484" i="22" s="1"/>
  <c r="BC489" i="22"/>
  <c r="NT489" i="22" s="1"/>
  <c r="BC486" i="22"/>
  <c r="NT486" i="22" s="1"/>
  <c r="BB459" i="22"/>
  <c r="NS459" i="22" s="1"/>
  <c r="BB455" i="22"/>
  <c r="NS455" i="22" s="1"/>
  <c r="BB452" i="22"/>
  <c r="NS452" i="22" s="1"/>
  <c r="BB454" i="22"/>
  <c r="NS454" i="22" s="1"/>
  <c r="BB453" i="22"/>
  <c r="NS453" i="22" s="1"/>
  <c r="BB458" i="22"/>
  <c r="NS458" i="22" s="1"/>
  <c r="BB450" i="22"/>
  <c r="NS450" i="22" s="1"/>
  <c r="BB457" i="22"/>
  <c r="NS457" i="22" s="1"/>
  <c r="BB456" i="22"/>
  <c r="NS456" i="22" s="1"/>
  <c r="BB451" i="22"/>
  <c r="NS451" i="22" s="1"/>
  <c r="BD444" i="22"/>
  <c r="BD490" i="22"/>
  <c r="NQ142" i="22"/>
  <c r="T6" i="24" s="1"/>
  <c r="BA131" i="22"/>
  <c r="NR131" i="22" s="1"/>
  <c r="BA130" i="22"/>
  <c r="NR130" i="22" s="1"/>
  <c r="BA129" i="22"/>
  <c r="NR129" i="22" s="1"/>
  <c r="BA128" i="22"/>
  <c r="NR128" i="22" s="1"/>
  <c r="BA127" i="22"/>
  <c r="NR127" i="22" s="1"/>
  <c r="BA126" i="22"/>
  <c r="NR126" i="22" s="1"/>
  <c r="BA124" i="22"/>
  <c r="NR124" i="22" s="1"/>
  <c r="BA132" i="22"/>
  <c r="NR132" i="22" s="1"/>
  <c r="BA136" i="22"/>
  <c r="NR136" i="22" s="1"/>
  <c r="BA138" i="22"/>
  <c r="NR138" i="22" s="1"/>
  <c r="BA140" i="22"/>
  <c r="NR140" i="22" s="1"/>
  <c r="BA135" i="22"/>
  <c r="NR135" i="22" s="1"/>
  <c r="BA134" i="22"/>
  <c r="NR134" i="22" s="1"/>
  <c r="BA133" i="22"/>
  <c r="NR133" i="22" s="1"/>
  <c r="BA137" i="22"/>
  <c r="NR137" i="22" s="1"/>
  <c r="BA123" i="22"/>
  <c r="NR123" i="22" s="1"/>
  <c r="BA139" i="22"/>
  <c r="NR139" i="22" s="1"/>
  <c r="BA141" i="22"/>
  <c r="NR141" i="22" s="1"/>
  <c r="BA125" i="22"/>
  <c r="NR125" i="22" s="1"/>
  <c r="AE26" i="23"/>
  <c r="BC460" i="22"/>
  <c r="BB528" i="22"/>
  <c r="BD240" i="22"/>
  <c r="BD32" i="22"/>
  <c r="AZ80" i="22"/>
  <c r="NS240" i="22"/>
  <c r="V19" i="24" s="1"/>
  <c r="BA526" i="22"/>
  <c r="BA524" i="22"/>
  <c r="BA523" i="22"/>
  <c r="BA522" i="22"/>
  <c r="BA520" i="22"/>
  <c r="BA518" i="22"/>
  <c r="BA519" i="22"/>
  <c r="BA527" i="22"/>
  <c r="BA521" i="22"/>
  <c r="BA525" i="22"/>
  <c r="BC228" i="22"/>
  <c r="NT228" i="22" s="1"/>
  <c r="BC230" i="22"/>
  <c r="NT230" i="22" s="1"/>
  <c r="BC226" i="22"/>
  <c r="NT226" i="22" s="1"/>
  <c r="BC224" i="22"/>
  <c r="NT224" i="22" s="1"/>
  <c r="BC222" i="22"/>
  <c r="NT222" i="22" s="1"/>
  <c r="BC220" i="22"/>
  <c r="NT220" i="22" s="1"/>
  <c r="BC227" i="22"/>
  <c r="NT227" i="22" s="1"/>
  <c r="BC232" i="22"/>
  <c r="NT232" i="22" s="1"/>
  <c r="BC234" i="22"/>
  <c r="NT234" i="22" s="1"/>
  <c r="BC231" i="22"/>
  <c r="NT231" i="22" s="1"/>
  <c r="BC236" i="22"/>
  <c r="NT236" i="22" s="1"/>
  <c r="BC223" i="22"/>
  <c r="NT223" i="22" s="1"/>
  <c r="BC238" i="22"/>
  <c r="NT238" i="22" s="1"/>
  <c r="BC221" i="22"/>
  <c r="NT221" i="22" s="1"/>
  <c r="BC229" i="22"/>
  <c r="NT229" i="22" s="1"/>
  <c r="BC237" i="22"/>
  <c r="NT237" i="22" s="1"/>
  <c r="BC235" i="22"/>
  <c r="NT235" i="22" s="1"/>
  <c r="BC225" i="22"/>
  <c r="NT225" i="22" s="1"/>
  <c r="BC239" i="22"/>
  <c r="NT239" i="22" s="1"/>
  <c r="BC233" i="22"/>
  <c r="NT233" i="22" s="1"/>
  <c r="BB142" i="22"/>
  <c r="S41" i="24"/>
  <c r="BC29" i="22"/>
  <c r="NT29" i="22" s="1"/>
  <c r="BC27" i="22"/>
  <c r="NT27" i="22" s="1"/>
  <c r="BC30" i="22"/>
  <c r="NT30" i="22" s="1"/>
  <c r="BC25" i="22"/>
  <c r="NT25" i="22" s="1"/>
  <c r="BC28" i="22"/>
  <c r="NT28" i="22" s="1"/>
  <c r="BC23" i="22"/>
  <c r="NT23" i="22" s="1"/>
  <c r="BC26" i="22"/>
  <c r="NT26" i="22" s="1"/>
  <c r="BC24" i="22"/>
  <c r="NT24" i="22" s="1"/>
  <c r="NS32" i="22"/>
  <c r="V8" i="24" s="1"/>
  <c r="Y54" i="21"/>
  <c r="Y25" i="21"/>
  <c r="Y27" i="21" s="1"/>
  <c r="X26" i="21"/>
  <c r="X29" i="21" s="1"/>
  <c r="AC49" i="17"/>
  <c r="Y29" i="12" l="1"/>
  <c r="T40" i="24"/>
  <c r="T41" i="24" s="1"/>
  <c r="T7" i="24"/>
  <c r="X28" i="12"/>
  <c r="X58" i="21"/>
  <c r="X57" i="17"/>
  <c r="X30" i="12"/>
  <c r="X52" i="17"/>
  <c r="X59" i="17" s="1"/>
  <c r="Z26" i="17"/>
  <c r="Y32" i="17" a="1"/>
  <c r="Y32" i="17" s="1"/>
  <c r="Y29" i="17" a="1"/>
  <c r="Y29" i="17" s="1"/>
  <c r="Y51" i="17" s="1"/>
  <c r="Y58" i="17" s="1"/>
  <c r="Y34" i="17" a="1"/>
  <c r="Y34" i="17" s="1"/>
  <c r="Y31" i="17" a="1"/>
  <c r="Y31" i="17" s="1"/>
  <c r="Y38" i="17" a="1"/>
  <c r="Y38" i="17" s="1"/>
  <c r="Y35" i="17" a="1"/>
  <c r="Y35" i="17" s="1"/>
  <c r="Y36" i="17" a="1"/>
  <c r="Y36" i="17" s="1"/>
  <c r="Y28" i="17" a="1"/>
  <c r="Y28" i="17" s="1"/>
  <c r="Y50" i="17" s="1"/>
  <c r="Y37" i="17" a="1"/>
  <c r="Y37" i="17" s="1"/>
  <c r="Y43" i="17" a="1"/>
  <c r="Y43" i="17" s="1"/>
  <c r="Y42" i="17" a="1"/>
  <c r="Y42" i="17" s="1"/>
  <c r="Y41" i="17" a="1"/>
  <c r="Y41" i="17" s="1"/>
  <c r="Y45" i="17" a="1"/>
  <c r="Y45" i="17" s="1"/>
  <c r="Y33" i="17" a="1"/>
  <c r="Y33" i="17" s="1"/>
  <c r="Y40" i="17" a="1"/>
  <c r="Y40" i="17" s="1"/>
  <c r="Y44" i="17" a="1"/>
  <c r="Y44" i="17" s="1"/>
  <c r="Y39" i="17" a="1"/>
  <c r="Y39" i="17" s="1"/>
  <c r="V10" i="24"/>
  <c r="V9" i="24"/>
  <c r="AC56" i="17"/>
  <c r="NQ528" i="22"/>
  <c r="T33" i="24" s="1"/>
  <c r="T36" i="24" s="1"/>
  <c r="NR526" i="22"/>
  <c r="JQ526" i="22"/>
  <c r="NR527" i="22"/>
  <c r="JQ527" i="22"/>
  <c r="NR522" i="22"/>
  <c r="JQ522" i="22"/>
  <c r="NR521" i="22"/>
  <c r="JQ521" i="22"/>
  <c r="NR519" i="22"/>
  <c r="JQ519" i="22"/>
  <c r="NR523" i="22"/>
  <c r="JQ523" i="22"/>
  <c r="JP528" i="22"/>
  <c r="NR520" i="22"/>
  <c r="JQ520" i="22"/>
  <c r="NR525" i="22"/>
  <c r="JQ525" i="22"/>
  <c r="NR518" i="22"/>
  <c r="JQ518" i="22"/>
  <c r="NR524" i="22"/>
  <c r="JQ524" i="22"/>
  <c r="NR142" i="22"/>
  <c r="U6" i="24" s="1"/>
  <c r="AE24" i="23"/>
  <c r="BC475" i="22"/>
  <c r="S47" i="24"/>
  <c r="T46" i="24"/>
  <c r="BB469" i="22"/>
  <c r="NS469" i="22" s="1"/>
  <c r="BB473" i="22"/>
  <c r="NS473" i="22" s="1"/>
  <c r="BB474" i="22"/>
  <c r="NS474" i="22" s="1"/>
  <c r="BB472" i="22"/>
  <c r="NS472" i="22" s="1"/>
  <c r="BB471" i="22"/>
  <c r="NS471" i="22" s="1"/>
  <c r="BB466" i="22"/>
  <c r="NS466" i="22" s="1"/>
  <c r="BB467" i="22"/>
  <c r="NS467" i="22" s="1"/>
  <c r="BB470" i="22"/>
  <c r="NS470" i="22" s="1"/>
  <c r="BB465" i="22"/>
  <c r="NS465" i="22" s="1"/>
  <c r="BB468" i="22"/>
  <c r="NS468" i="22" s="1"/>
  <c r="NR475" i="22"/>
  <c r="U25" i="24" s="1"/>
  <c r="U45" i="24" s="1"/>
  <c r="NT490" i="22"/>
  <c r="W28" i="24" s="1"/>
  <c r="BA80" i="22"/>
  <c r="AF26" i="23"/>
  <c r="BD460" i="22"/>
  <c r="BD488" i="22"/>
  <c r="NU488" i="22" s="1"/>
  <c r="BD486" i="22"/>
  <c r="NU486" i="22" s="1"/>
  <c r="BD484" i="22"/>
  <c r="NU484" i="22" s="1"/>
  <c r="BD482" i="22"/>
  <c r="NU482" i="22" s="1"/>
  <c r="BD485" i="22"/>
  <c r="NU485" i="22" s="1"/>
  <c r="BD480" i="22"/>
  <c r="NU480" i="22" s="1"/>
  <c r="BD487" i="22"/>
  <c r="NU487" i="22" s="1"/>
  <c r="BD489" i="22"/>
  <c r="NU489" i="22" s="1"/>
  <c r="BD481" i="22"/>
  <c r="NU481" i="22" s="1"/>
  <c r="BD483" i="22"/>
  <c r="NU483" i="22" s="1"/>
  <c r="BD443" i="22"/>
  <c r="NU443" i="22" s="1"/>
  <c r="BD441" i="22"/>
  <c r="NU441" i="22" s="1"/>
  <c r="BD439" i="22"/>
  <c r="NU439" i="22" s="1"/>
  <c r="BD442" i="22"/>
  <c r="NU442" i="22" s="1"/>
  <c r="BD438" i="22"/>
  <c r="NU438" i="22" s="1"/>
  <c r="BD436" i="22"/>
  <c r="NU436" i="22" s="1"/>
  <c r="BD440" i="22"/>
  <c r="NU440" i="22" s="1"/>
  <c r="BD437" i="22"/>
  <c r="NU437" i="22" s="1"/>
  <c r="BD434" i="22"/>
  <c r="NU434" i="22" s="1"/>
  <c r="BD435" i="22"/>
  <c r="NU435" i="22" s="1"/>
  <c r="NT32" i="22"/>
  <c r="W8" i="24" s="1"/>
  <c r="BB129" i="22"/>
  <c r="NS129" i="22" s="1"/>
  <c r="BB138" i="22"/>
  <c r="NS138" i="22" s="1"/>
  <c r="BB128" i="22"/>
  <c r="NS128" i="22" s="1"/>
  <c r="BB132" i="22"/>
  <c r="NS132" i="22" s="1"/>
  <c r="BB136" i="22"/>
  <c r="NS136" i="22" s="1"/>
  <c r="BB127" i="22"/>
  <c r="NS127" i="22" s="1"/>
  <c r="BB131" i="22"/>
  <c r="NS131" i="22" s="1"/>
  <c r="BB124" i="22"/>
  <c r="NS124" i="22" s="1"/>
  <c r="BB126" i="22"/>
  <c r="NS126" i="22" s="1"/>
  <c r="BB130" i="22"/>
  <c r="NS130" i="22" s="1"/>
  <c r="BB135" i="22"/>
  <c r="NS135" i="22" s="1"/>
  <c r="BB134" i="22"/>
  <c r="NS134" i="22" s="1"/>
  <c r="BB133" i="22"/>
  <c r="NS133" i="22" s="1"/>
  <c r="BB137" i="22"/>
  <c r="NS137" i="22" s="1"/>
  <c r="BB140" i="22"/>
  <c r="NS140" i="22" s="1"/>
  <c r="BB123" i="22"/>
  <c r="NS123" i="22" s="1"/>
  <c r="BB139" i="22"/>
  <c r="NS139" i="22" s="1"/>
  <c r="BB125" i="22"/>
  <c r="NS125" i="22" s="1"/>
  <c r="BB141" i="22"/>
  <c r="NS141" i="22" s="1"/>
  <c r="BD30" i="22"/>
  <c r="NU30" i="22" s="1"/>
  <c r="BD24" i="22"/>
  <c r="NU24" i="22" s="1"/>
  <c r="BD29" i="22"/>
  <c r="NU29" i="22" s="1"/>
  <c r="BD27" i="22"/>
  <c r="NU27" i="22" s="1"/>
  <c r="BD25" i="22"/>
  <c r="NU25" i="22" s="1"/>
  <c r="BD28" i="22"/>
  <c r="NU28" i="22" s="1"/>
  <c r="BD26" i="22"/>
  <c r="NU26" i="22" s="1"/>
  <c r="BD23" i="22"/>
  <c r="NU23" i="22" s="1"/>
  <c r="BB523" i="22"/>
  <c r="BB520" i="22"/>
  <c r="BB527" i="22"/>
  <c r="BB519" i="22"/>
  <c r="BB525" i="22"/>
  <c r="BB524" i="22"/>
  <c r="BB521" i="22"/>
  <c r="BB522" i="22"/>
  <c r="BB518" i="22"/>
  <c r="BB526" i="22"/>
  <c r="BE490" i="22"/>
  <c r="BE444" i="22"/>
  <c r="NS460" i="22"/>
  <c r="V27" i="24" s="1"/>
  <c r="BC142" i="22"/>
  <c r="BE32" i="22"/>
  <c r="BC528" i="22"/>
  <c r="JN80" i="22"/>
  <c r="W16" i="24" s="1"/>
  <c r="BE240" i="22"/>
  <c r="S42" i="24"/>
  <c r="NT240" i="22"/>
  <c r="W19" i="24" s="1"/>
  <c r="AZ73" i="22"/>
  <c r="JO73" i="22" s="1"/>
  <c r="AZ76" i="22"/>
  <c r="JO76" i="22" s="1"/>
  <c r="AZ75" i="22"/>
  <c r="JO75" i="22" s="1"/>
  <c r="AZ78" i="22"/>
  <c r="JO78" i="22" s="1"/>
  <c r="AZ79" i="22"/>
  <c r="JO79" i="22" s="1"/>
  <c r="AZ71" i="22"/>
  <c r="JO71" i="22" s="1"/>
  <c r="AZ68" i="22"/>
  <c r="JO68" i="22" s="1"/>
  <c r="AZ74" i="22"/>
  <c r="JO74" i="22" s="1"/>
  <c r="AZ72" i="22"/>
  <c r="JO72" i="22" s="1"/>
  <c r="AZ70" i="22"/>
  <c r="JO70" i="22" s="1"/>
  <c r="AZ77" i="22"/>
  <c r="JO77" i="22" s="1"/>
  <c r="AZ69" i="22"/>
  <c r="JO69" i="22" s="1"/>
  <c r="BD238" i="22"/>
  <c r="NU238" i="22" s="1"/>
  <c r="BD234" i="22"/>
  <c r="NU234" i="22" s="1"/>
  <c r="BD236" i="22"/>
  <c r="NU236" i="22" s="1"/>
  <c r="BD226" i="22"/>
  <c r="NU226" i="22" s="1"/>
  <c r="BD228" i="22"/>
  <c r="NU228" i="22" s="1"/>
  <c r="BD220" i="22"/>
  <c r="NU220" i="22" s="1"/>
  <c r="BD230" i="22"/>
  <c r="NU230" i="22" s="1"/>
  <c r="BD227" i="22"/>
  <c r="NU227" i="22" s="1"/>
  <c r="BD232" i="22"/>
  <c r="NU232" i="22" s="1"/>
  <c r="BD222" i="22"/>
  <c r="NU222" i="22" s="1"/>
  <c r="BD223" i="22"/>
  <c r="NU223" i="22" s="1"/>
  <c r="BD221" i="22"/>
  <c r="NU221" i="22" s="1"/>
  <c r="BD224" i="22"/>
  <c r="NU224" i="22" s="1"/>
  <c r="BD231" i="22"/>
  <c r="NU231" i="22" s="1"/>
  <c r="BD233" i="22"/>
  <c r="NU233" i="22" s="1"/>
  <c r="BD239" i="22"/>
  <c r="NU239" i="22" s="1"/>
  <c r="BD225" i="22"/>
  <c r="NU225" i="22" s="1"/>
  <c r="BD229" i="22"/>
  <c r="NU229" i="22" s="1"/>
  <c r="BD237" i="22"/>
  <c r="NU237" i="22" s="1"/>
  <c r="BD235" i="22"/>
  <c r="NU235" i="22" s="1"/>
  <c r="BC458" i="22"/>
  <c r="NT458" i="22" s="1"/>
  <c r="BC456" i="22"/>
  <c r="NT456" i="22" s="1"/>
  <c r="BC454" i="22"/>
  <c r="NT454" i="22" s="1"/>
  <c r="BC452" i="22"/>
  <c r="NT452" i="22" s="1"/>
  <c r="BC450" i="22"/>
  <c r="NT450" i="22" s="1"/>
  <c r="BC459" i="22"/>
  <c r="NT459" i="22" s="1"/>
  <c r="BC457" i="22"/>
  <c r="NT457" i="22" s="1"/>
  <c r="BC455" i="22"/>
  <c r="NT455" i="22" s="1"/>
  <c r="BC451" i="22"/>
  <c r="NT451" i="22" s="1"/>
  <c r="BC453" i="22"/>
  <c r="NT453" i="22" s="1"/>
  <c r="NT444" i="22"/>
  <c r="W26" i="24" s="1"/>
  <c r="Z54" i="21"/>
  <c r="Z25" i="21"/>
  <c r="Z27" i="21" s="1"/>
  <c r="Y26" i="21"/>
  <c r="Y29" i="21" s="1"/>
  <c r="AD49" i="17"/>
  <c r="Z29" i="12" l="1"/>
  <c r="U40" i="24"/>
  <c r="U41" i="24" s="1"/>
  <c r="U7" i="24"/>
  <c r="Y28" i="12"/>
  <c r="Y58" i="21"/>
  <c r="Y30" i="12"/>
  <c r="Y57" i="17"/>
  <c r="Y52" i="17"/>
  <c r="Y59" i="17" s="1"/>
  <c r="AA26" i="17"/>
  <c r="Z28" i="17" a="1"/>
  <c r="Z28" i="17" s="1"/>
  <c r="Z50" i="17" s="1"/>
  <c r="Z33" i="17" a="1"/>
  <c r="Z33" i="17" s="1"/>
  <c r="Z31" i="17" a="1"/>
  <c r="Z31" i="17" s="1"/>
  <c r="Z35" i="17" a="1"/>
  <c r="Z35" i="17" s="1"/>
  <c r="Z32" i="17" a="1"/>
  <c r="Z32" i="17" s="1"/>
  <c r="Z39" i="17" a="1"/>
  <c r="Z39" i="17" s="1"/>
  <c r="Z37" i="17" a="1"/>
  <c r="Z37" i="17" s="1"/>
  <c r="Z29" i="17" a="1"/>
  <c r="Z29" i="17" s="1"/>
  <c r="Z51" i="17" s="1"/>
  <c r="Z58" i="17" s="1"/>
  <c r="Z38" i="17" a="1"/>
  <c r="Z38" i="17" s="1"/>
  <c r="Z40" i="17" a="1"/>
  <c r="Z40" i="17" s="1"/>
  <c r="Z44" i="17" a="1"/>
  <c r="Z44" i="17" s="1"/>
  <c r="Z36" i="17" a="1"/>
  <c r="Z36" i="17" s="1"/>
  <c r="Z43" i="17" a="1"/>
  <c r="Z43" i="17" s="1"/>
  <c r="Z42" i="17" a="1"/>
  <c r="Z42" i="17" s="1"/>
  <c r="Z41" i="17" a="1"/>
  <c r="Z41" i="17" s="1"/>
  <c r="Z45" i="17" a="1"/>
  <c r="Z45" i="17" s="1"/>
  <c r="Z34" i="17" a="1"/>
  <c r="Z34" i="17" s="1"/>
  <c r="W10" i="24"/>
  <c r="W9" i="24"/>
  <c r="AD56" i="17"/>
  <c r="NR528" i="22"/>
  <c r="U33" i="24" s="1"/>
  <c r="U36" i="24" s="1"/>
  <c r="NS522" i="22"/>
  <c r="JR522" i="22"/>
  <c r="NS521" i="22"/>
  <c r="JR521" i="22"/>
  <c r="NS527" i="22"/>
  <c r="JR527" i="22"/>
  <c r="JQ528" i="22"/>
  <c r="NS519" i="22"/>
  <c r="JR519" i="22"/>
  <c r="NS526" i="22"/>
  <c r="JR526" i="22"/>
  <c r="NS524" i="22"/>
  <c r="JR524" i="22"/>
  <c r="NS520" i="22"/>
  <c r="JR520" i="22"/>
  <c r="NS518" i="22"/>
  <c r="JR518" i="22"/>
  <c r="NS525" i="22"/>
  <c r="JR525" i="22"/>
  <c r="NS523" i="22"/>
  <c r="JR523" i="22"/>
  <c r="T42" i="24"/>
  <c r="BC472" i="22"/>
  <c r="NT472" i="22" s="1"/>
  <c r="BC471" i="22"/>
  <c r="NT471" i="22" s="1"/>
  <c r="BC469" i="22"/>
  <c r="NT469" i="22" s="1"/>
  <c r="BC470" i="22"/>
  <c r="NT470" i="22" s="1"/>
  <c r="BC465" i="22"/>
  <c r="NT465" i="22" s="1"/>
  <c r="BC468" i="22"/>
  <c r="NT468" i="22" s="1"/>
  <c r="BC473" i="22"/>
  <c r="NT473" i="22" s="1"/>
  <c r="BC474" i="22"/>
  <c r="NT474" i="22" s="1"/>
  <c r="BC466" i="22"/>
  <c r="NT466" i="22" s="1"/>
  <c r="BC467" i="22"/>
  <c r="NT467" i="22" s="1"/>
  <c r="NS475" i="22"/>
  <c r="V25" i="24" s="1"/>
  <c r="V45" i="24" s="1"/>
  <c r="AF24" i="23"/>
  <c r="BD475" i="22"/>
  <c r="T47" i="24"/>
  <c r="U46" i="24"/>
  <c r="BC526" i="22"/>
  <c r="BC524" i="22"/>
  <c r="BC518" i="22"/>
  <c r="BC521" i="22"/>
  <c r="BC522" i="22"/>
  <c r="BC527" i="22"/>
  <c r="BC519" i="22"/>
  <c r="BC520" i="22"/>
  <c r="BC525" i="22"/>
  <c r="BC523" i="22"/>
  <c r="NU490" i="22"/>
  <c r="X28" i="24" s="1"/>
  <c r="BA78" i="22"/>
  <c r="JP78" i="22" s="1"/>
  <c r="BA79" i="22"/>
  <c r="JP79" i="22" s="1"/>
  <c r="BA71" i="22"/>
  <c r="JP71" i="22" s="1"/>
  <c r="BA68" i="22"/>
  <c r="JP68" i="22" s="1"/>
  <c r="BA74" i="22"/>
  <c r="JP74" i="22" s="1"/>
  <c r="BA73" i="22"/>
  <c r="JP73" i="22" s="1"/>
  <c r="BA76" i="22"/>
  <c r="JP76" i="22" s="1"/>
  <c r="BA70" i="22"/>
  <c r="JP70" i="22" s="1"/>
  <c r="BA77" i="22"/>
  <c r="JP77" i="22" s="1"/>
  <c r="BA69" i="22"/>
  <c r="JP69" i="22" s="1"/>
  <c r="BA75" i="22"/>
  <c r="JP75" i="22" s="1"/>
  <c r="BA72" i="22"/>
  <c r="JP72" i="22" s="1"/>
  <c r="JO80" i="22"/>
  <c r="X16" i="24" s="1"/>
  <c r="BE25" i="22"/>
  <c r="NV25" i="22" s="1"/>
  <c r="BE26" i="22"/>
  <c r="NV26" i="22" s="1"/>
  <c r="BE29" i="22"/>
  <c r="NV29" i="22" s="1"/>
  <c r="BE24" i="22"/>
  <c r="NV24" i="22" s="1"/>
  <c r="BE28" i="22"/>
  <c r="NV28" i="22" s="1"/>
  <c r="BE27" i="22"/>
  <c r="NV27" i="22" s="1"/>
  <c r="BE23" i="22"/>
  <c r="NV23" i="22" s="1"/>
  <c r="BE30" i="22"/>
  <c r="NV30" i="22" s="1"/>
  <c r="BC133" i="22"/>
  <c r="NT133" i="22" s="1"/>
  <c r="BC134" i="22"/>
  <c r="NT134" i="22" s="1"/>
  <c r="BC131" i="22"/>
  <c r="NT131" i="22" s="1"/>
  <c r="BC130" i="22"/>
  <c r="NT130" i="22" s="1"/>
  <c r="BC129" i="22"/>
  <c r="NT129" i="22" s="1"/>
  <c r="BC128" i="22"/>
  <c r="NT128" i="22" s="1"/>
  <c r="BC127" i="22"/>
  <c r="NT127" i="22" s="1"/>
  <c r="BC126" i="22"/>
  <c r="NT126" i="22" s="1"/>
  <c r="BC135" i="22"/>
  <c r="NT135" i="22" s="1"/>
  <c r="BC136" i="22"/>
  <c r="NT136" i="22" s="1"/>
  <c r="BC132" i="22"/>
  <c r="NT132" i="22" s="1"/>
  <c r="BC140" i="22"/>
  <c r="NT140" i="22" s="1"/>
  <c r="BC124" i="22"/>
  <c r="NT124" i="22" s="1"/>
  <c r="BC138" i="22"/>
  <c r="NT138" i="22" s="1"/>
  <c r="BC137" i="22"/>
  <c r="NT137" i="22" s="1"/>
  <c r="BC123" i="22"/>
  <c r="NT123" i="22" s="1"/>
  <c r="BC125" i="22"/>
  <c r="NT125" i="22" s="1"/>
  <c r="BC141" i="22"/>
  <c r="NT141" i="22" s="1"/>
  <c r="BC139" i="22"/>
  <c r="NT139" i="22" s="1"/>
  <c r="BE487" i="22"/>
  <c r="NV487" i="22" s="1"/>
  <c r="BE482" i="22"/>
  <c r="NV482" i="22" s="1"/>
  <c r="BE489" i="22"/>
  <c r="NV489" i="22" s="1"/>
  <c r="BE488" i="22"/>
  <c r="NV488" i="22" s="1"/>
  <c r="BE484" i="22"/>
  <c r="NV484" i="22" s="1"/>
  <c r="BE481" i="22"/>
  <c r="NV481" i="22" s="1"/>
  <c r="BE486" i="22"/>
  <c r="NV486" i="22" s="1"/>
  <c r="BE483" i="22"/>
  <c r="NV483" i="22" s="1"/>
  <c r="BE480" i="22"/>
  <c r="NV480" i="22" s="1"/>
  <c r="BE485" i="22"/>
  <c r="NV485" i="22" s="1"/>
  <c r="NS142" i="22"/>
  <c r="V6" i="24" s="1"/>
  <c r="BB80" i="22"/>
  <c r="BF240" i="22"/>
  <c r="NU240" i="22"/>
  <c r="X19" i="24" s="1"/>
  <c r="BF32" i="22"/>
  <c r="BD142" i="22"/>
  <c r="BF490" i="22"/>
  <c r="NU32" i="22"/>
  <c r="X8" i="24" s="1"/>
  <c r="BD454" i="22"/>
  <c r="NU454" i="22" s="1"/>
  <c r="BD451" i="22"/>
  <c r="NU451" i="22" s="1"/>
  <c r="BD458" i="22"/>
  <c r="NU458" i="22" s="1"/>
  <c r="BD457" i="22"/>
  <c r="NU457" i="22" s="1"/>
  <c r="BD455" i="22"/>
  <c r="NU455" i="22" s="1"/>
  <c r="BD450" i="22"/>
  <c r="NU450" i="22" s="1"/>
  <c r="BD456" i="22"/>
  <c r="NU456" i="22" s="1"/>
  <c r="BD453" i="22"/>
  <c r="NU453" i="22" s="1"/>
  <c r="BD452" i="22"/>
  <c r="NU452" i="22" s="1"/>
  <c r="BD459" i="22"/>
  <c r="NU459" i="22" s="1"/>
  <c r="BF444" i="22"/>
  <c r="NT460" i="22"/>
  <c r="W27" i="24" s="1"/>
  <c r="BE232" i="22"/>
  <c r="NV232" i="22" s="1"/>
  <c r="BE224" i="22"/>
  <c r="NV224" i="22" s="1"/>
  <c r="BE228" i="22"/>
  <c r="NV228" i="22" s="1"/>
  <c r="BE234" i="22"/>
  <c r="NV234" i="22" s="1"/>
  <c r="BE236" i="22"/>
  <c r="NV236" i="22" s="1"/>
  <c r="BE238" i="22"/>
  <c r="NV238" i="22" s="1"/>
  <c r="BE223" i="22"/>
  <c r="NV223" i="22" s="1"/>
  <c r="BE227" i="22"/>
  <c r="NV227" i="22" s="1"/>
  <c r="BE226" i="22"/>
  <c r="NV226" i="22" s="1"/>
  <c r="BE230" i="22"/>
  <c r="NV230" i="22" s="1"/>
  <c r="BE220" i="22"/>
  <c r="NV220" i="22" s="1"/>
  <c r="BE221" i="22"/>
  <c r="NV221" i="22" s="1"/>
  <c r="BE231" i="22"/>
  <c r="NV231" i="22" s="1"/>
  <c r="BE222" i="22"/>
  <c r="NV222" i="22" s="1"/>
  <c r="BE239" i="22"/>
  <c r="NV239" i="22" s="1"/>
  <c r="BE233" i="22"/>
  <c r="NV233" i="22" s="1"/>
  <c r="BE229" i="22"/>
  <c r="NV229" i="22" s="1"/>
  <c r="BE237" i="22"/>
  <c r="NV237" i="22" s="1"/>
  <c r="BE235" i="22"/>
  <c r="NV235" i="22" s="1"/>
  <c r="BE225" i="22"/>
  <c r="NV225" i="22" s="1"/>
  <c r="BD528" i="22"/>
  <c r="BE442" i="22"/>
  <c r="NV442" i="22" s="1"/>
  <c r="BE440" i="22"/>
  <c r="NV440" i="22" s="1"/>
  <c r="BE438" i="22"/>
  <c r="NV438" i="22" s="1"/>
  <c r="BE436" i="22"/>
  <c r="NV436" i="22" s="1"/>
  <c r="BE434" i="22"/>
  <c r="NV434" i="22" s="1"/>
  <c r="BE443" i="22"/>
  <c r="NV443" i="22" s="1"/>
  <c r="BE437" i="22"/>
  <c r="NV437" i="22" s="1"/>
  <c r="BE439" i="22"/>
  <c r="NV439" i="22" s="1"/>
  <c r="BE435" i="22"/>
  <c r="NV435" i="22" s="1"/>
  <c r="BE441" i="22"/>
  <c r="NV441" i="22" s="1"/>
  <c r="NU444" i="22"/>
  <c r="X26" i="24" s="1"/>
  <c r="AG26" i="23"/>
  <c r="BE460" i="22"/>
  <c r="Z26" i="21"/>
  <c r="Z29" i="21" s="1"/>
  <c r="AA54" i="21"/>
  <c r="AA25" i="21"/>
  <c r="AA27" i="21" s="1"/>
  <c r="AE49" i="17"/>
  <c r="AA29" i="12" l="1"/>
  <c r="V40" i="24"/>
  <c r="V41" i="24" s="1"/>
  <c r="V7" i="24"/>
  <c r="Z28" i="12"/>
  <c r="Z58" i="21"/>
  <c r="Z52" i="17"/>
  <c r="Z59" i="17" s="1"/>
  <c r="Z30" i="12"/>
  <c r="Z57" i="17"/>
  <c r="AB26" i="17"/>
  <c r="AA29" i="17" a="1"/>
  <c r="AA29" i="17" s="1"/>
  <c r="AA51" i="17" s="1"/>
  <c r="AA58" i="17" s="1"/>
  <c r="AA34" i="17" a="1"/>
  <c r="AA34" i="17" s="1"/>
  <c r="AA32" i="17" a="1"/>
  <c r="AA32" i="17" s="1"/>
  <c r="AA33" i="17" a="1"/>
  <c r="AA33" i="17" s="1"/>
  <c r="AA36" i="17" a="1"/>
  <c r="AA36" i="17" s="1"/>
  <c r="AA28" i="17" a="1"/>
  <c r="AA28" i="17" s="1"/>
  <c r="AA50" i="17" s="1"/>
  <c r="AA38" i="17" a="1"/>
  <c r="AA38" i="17" s="1"/>
  <c r="AA31" i="17" a="1"/>
  <c r="AA31" i="17" s="1"/>
  <c r="AA39" i="17" a="1"/>
  <c r="AA39" i="17" s="1"/>
  <c r="AA41" i="17" a="1"/>
  <c r="AA41" i="17" s="1"/>
  <c r="AA45" i="17" a="1"/>
  <c r="AA45" i="17" s="1"/>
  <c r="AA37" i="17" a="1"/>
  <c r="AA37" i="17" s="1"/>
  <c r="AA40" i="17" a="1"/>
  <c r="AA40" i="17" s="1"/>
  <c r="AA43" i="17" a="1"/>
  <c r="AA43" i="17" s="1"/>
  <c r="AA42" i="17" a="1"/>
  <c r="AA42" i="17" s="1"/>
  <c r="AA35" i="17" a="1"/>
  <c r="AA35" i="17" s="1"/>
  <c r="AA44" i="17" a="1"/>
  <c r="AA44" i="17" s="1"/>
  <c r="X10" i="24"/>
  <c r="X9" i="24"/>
  <c r="AE56" i="17"/>
  <c r="NS528" i="22"/>
  <c r="V33" i="24" s="1"/>
  <c r="V36" i="24" s="1"/>
  <c r="NT523" i="22"/>
  <c r="JS523" i="22"/>
  <c r="NT527" i="22"/>
  <c r="JS527" i="22"/>
  <c r="NT524" i="22"/>
  <c r="JS524" i="22"/>
  <c r="NT525" i="22"/>
  <c r="JS525" i="22"/>
  <c r="NT522" i="22"/>
  <c r="JS522" i="22"/>
  <c r="NT526" i="22"/>
  <c r="JS526" i="22"/>
  <c r="NT520" i="22"/>
  <c r="JS520" i="22"/>
  <c r="NT521" i="22"/>
  <c r="JS521" i="22"/>
  <c r="NT519" i="22"/>
  <c r="JS519" i="22"/>
  <c r="NT518" i="22"/>
  <c r="JS518" i="22"/>
  <c r="JR528" i="22"/>
  <c r="V46" i="24"/>
  <c r="U47" i="24"/>
  <c r="AG24" i="23"/>
  <c r="BE475" i="22"/>
  <c r="BD472" i="22"/>
  <c r="NU472" i="22" s="1"/>
  <c r="BD466" i="22"/>
  <c r="NU466" i="22" s="1"/>
  <c r="BD471" i="22"/>
  <c r="NU471" i="22" s="1"/>
  <c r="BD465" i="22"/>
  <c r="NU465" i="22" s="1"/>
  <c r="BD469" i="22"/>
  <c r="NU469" i="22" s="1"/>
  <c r="BD474" i="22"/>
  <c r="NU474" i="22" s="1"/>
  <c r="BD468" i="22"/>
  <c r="NU468" i="22" s="1"/>
  <c r="BD473" i="22"/>
  <c r="NU473" i="22" s="1"/>
  <c r="BD467" i="22"/>
  <c r="NU467" i="22" s="1"/>
  <c r="BD470" i="22"/>
  <c r="NU470" i="22" s="1"/>
  <c r="NT475" i="22"/>
  <c r="W25" i="24" s="1"/>
  <c r="W45" i="24" s="1"/>
  <c r="BG444" i="22"/>
  <c r="U42" i="24"/>
  <c r="BD526" i="22"/>
  <c r="BD524" i="22"/>
  <c r="BD521" i="22"/>
  <c r="BD520" i="22"/>
  <c r="BD518" i="22"/>
  <c r="BD519" i="22"/>
  <c r="BD522" i="22"/>
  <c r="BD527" i="22"/>
  <c r="BD525" i="22"/>
  <c r="BD523" i="22"/>
  <c r="BE459" i="22"/>
  <c r="NV459" i="22" s="1"/>
  <c r="BE457" i="22"/>
  <c r="NV457" i="22" s="1"/>
  <c r="BE455" i="22"/>
  <c r="NV455" i="22" s="1"/>
  <c r="BE453" i="22"/>
  <c r="NV453" i="22" s="1"/>
  <c r="BE451" i="22"/>
  <c r="NV451" i="22" s="1"/>
  <c r="BE456" i="22"/>
  <c r="NV456" i="22" s="1"/>
  <c r="BE452" i="22"/>
  <c r="NV452" i="22" s="1"/>
  <c r="BE458" i="22"/>
  <c r="NV458" i="22" s="1"/>
  <c r="BE450" i="22"/>
  <c r="NV450" i="22" s="1"/>
  <c r="BE454" i="22"/>
  <c r="NV454" i="22" s="1"/>
  <c r="NV444" i="22"/>
  <c r="Y26" i="24" s="1"/>
  <c r="BE528" i="22"/>
  <c r="BF489" i="22"/>
  <c r="NW489" i="22" s="1"/>
  <c r="BF487" i="22"/>
  <c r="NW487" i="22" s="1"/>
  <c r="BF485" i="22"/>
  <c r="NW485" i="22" s="1"/>
  <c r="BF483" i="22"/>
  <c r="NW483" i="22" s="1"/>
  <c r="BF481" i="22"/>
  <c r="NW481" i="22" s="1"/>
  <c r="BF488" i="22"/>
  <c r="NW488" i="22" s="1"/>
  <c r="BF484" i="22"/>
  <c r="NW484" i="22" s="1"/>
  <c r="BF486" i="22"/>
  <c r="NW486" i="22" s="1"/>
  <c r="BF480" i="22"/>
  <c r="NW480" i="22" s="1"/>
  <c r="BF482" i="22"/>
  <c r="NW482" i="22" s="1"/>
  <c r="BG32" i="22"/>
  <c r="BB78" i="22"/>
  <c r="JQ78" i="22" s="1"/>
  <c r="BB73" i="22"/>
  <c r="JQ73" i="22" s="1"/>
  <c r="BB74" i="22"/>
  <c r="JQ74" i="22" s="1"/>
  <c r="BB75" i="22"/>
  <c r="JQ75" i="22" s="1"/>
  <c r="BB71" i="22"/>
  <c r="JQ71" i="22" s="1"/>
  <c r="BB76" i="22"/>
  <c r="JQ76" i="22" s="1"/>
  <c r="BB70" i="22"/>
  <c r="JQ70" i="22" s="1"/>
  <c r="BB79" i="22"/>
  <c r="JQ79" i="22" s="1"/>
  <c r="BB69" i="22"/>
  <c r="JQ69" i="22" s="1"/>
  <c r="BB77" i="22"/>
  <c r="JQ77" i="22" s="1"/>
  <c r="BB72" i="22"/>
  <c r="JQ72" i="22" s="1"/>
  <c r="BB68" i="22"/>
  <c r="JQ68" i="22" s="1"/>
  <c r="NT142" i="22"/>
  <c r="W6" i="24" s="1"/>
  <c r="NV240" i="22"/>
  <c r="Y19" i="24" s="1"/>
  <c r="BE142" i="22"/>
  <c r="BF221" i="22"/>
  <c r="NW221" i="22" s="1"/>
  <c r="BF224" i="22"/>
  <c r="NW224" i="22" s="1"/>
  <c r="BF230" i="22"/>
  <c r="NW230" i="22" s="1"/>
  <c r="BF228" i="22"/>
  <c r="NW228" i="22" s="1"/>
  <c r="BF238" i="22"/>
  <c r="NW238" i="22" s="1"/>
  <c r="BF232" i="22"/>
  <c r="NW232" i="22" s="1"/>
  <c r="BF231" i="22"/>
  <c r="NW231" i="22" s="1"/>
  <c r="BF234" i="22"/>
  <c r="NW234" i="22" s="1"/>
  <c r="BF236" i="22"/>
  <c r="NW236" i="22" s="1"/>
  <c r="BF227" i="22"/>
  <c r="NW227" i="22" s="1"/>
  <c r="BF226" i="22"/>
  <c r="NW226" i="22" s="1"/>
  <c r="BF220" i="22"/>
  <c r="NW220" i="22" s="1"/>
  <c r="BF222" i="22"/>
  <c r="NW222" i="22" s="1"/>
  <c r="BF223" i="22"/>
  <c r="NW223" i="22" s="1"/>
  <c r="BF239" i="22"/>
  <c r="NW239" i="22" s="1"/>
  <c r="BF237" i="22"/>
  <c r="NW237" i="22" s="1"/>
  <c r="BF233" i="22"/>
  <c r="NW233" i="22" s="1"/>
  <c r="BF225" i="22"/>
  <c r="NW225" i="22" s="1"/>
  <c r="BF229" i="22"/>
  <c r="NW229" i="22" s="1"/>
  <c r="BF235" i="22"/>
  <c r="NW235" i="22" s="1"/>
  <c r="BF28" i="22"/>
  <c r="NW28" i="22" s="1"/>
  <c r="BF30" i="22"/>
  <c r="NW30" i="22" s="1"/>
  <c r="BF25" i="22"/>
  <c r="NW25" i="22" s="1"/>
  <c r="BF26" i="22"/>
  <c r="NW26" i="22" s="1"/>
  <c r="BF29" i="22"/>
  <c r="NW29" i="22" s="1"/>
  <c r="BF24" i="22"/>
  <c r="NW24" i="22" s="1"/>
  <c r="BF27" i="22"/>
  <c r="NW27" i="22" s="1"/>
  <c r="BF23" i="22"/>
  <c r="NW23" i="22" s="1"/>
  <c r="BG240" i="22"/>
  <c r="AH26" i="23"/>
  <c r="BF460" i="22"/>
  <c r="BF442" i="22"/>
  <c r="NW442" i="22" s="1"/>
  <c r="BF440" i="22"/>
  <c r="NW440" i="22" s="1"/>
  <c r="BF438" i="22"/>
  <c r="NW438" i="22" s="1"/>
  <c r="BF441" i="22"/>
  <c r="NW441" i="22" s="1"/>
  <c r="BF435" i="22"/>
  <c r="NW435" i="22" s="1"/>
  <c r="BF439" i="22"/>
  <c r="NW439" i="22" s="1"/>
  <c r="BF434" i="22"/>
  <c r="NW434" i="22" s="1"/>
  <c r="BF443" i="22"/>
  <c r="NW443" i="22" s="1"/>
  <c r="BF436" i="22"/>
  <c r="NW436" i="22" s="1"/>
  <c r="BF437" i="22"/>
  <c r="NW437" i="22" s="1"/>
  <c r="NU460" i="22"/>
  <c r="X27" i="24" s="1"/>
  <c r="BG490" i="22"/>
  <c r="BD129" i="22"/>
  <c r="NU129" i="22" s="1"/>
  <c r="BD128" i="22"/>
  <c r="NU128" i="22" s="1"/>
  <c r="BD132" i="22"/>
  <c r="NU132" i="22" s="1"/>
  <c r="BD136" i="22"/>
  <c r="NU136" i="22" s="1"/>
  <c r="BD138" i="22"/>
  <c r="NU138" i="22" s="1"/>
  <c r="BD127" i="22"/>
  <c r="NU127" i="22" s="1"/>
  <c r="BD131" i="22"/>
  <c r="NU131" i="22" s="1"/>
  <c r="BD124" i="22"/>
  <c r="NU124" i="22" s="1"/>
  <c r="BD126" i="22"/>
  <c r="NU126" i="22" s="1"/>
  <c r="BD130" i="22"/>
  <c r="NU130" i="22" s="1"/>
  <c r="BD135" i="22"/>
  <c r="NU135" i="22" s="1"/>
  <c r="BD134" i="22"/>
  <c r="NU134" i="22" s="1"/>
  <c r="BD133" i="22"/>
  <c r="NU133" i="22" s="1"/>
  <c r="BD137" i="22"/>
  <c r="NU137" i="22" s="1"/>
  <c r="BD140" i="22"/>
  <c r="NU140" i="22" s="1"/>
  <c r="BD139" i="22"/>
  <c r="NU139" i="22" s="1"/>
  <c r="BD123" i="22"/>
  <c r="NU123" i="22" s="1"/>
  <c r="BD125" i="22"/>
  <c r="NU125" i="22" s="1"/>
  <c r="BD141" i="22"/>
  <c r="NU141" i="22" s="1"/>
  <c r="BC80" i="22"/>
  <c r="NV490" i="22"/>
  <c r="Y28" i="24" s="1"/>
  <c r="NV32" i="22"/>
  <c r="Y8" i="24" s="1"/>
  <c r="JP80" i="22"/>
  <c r="Y16" i="24" s="1"/>
  <c r="AA26" i="21"/>
  <c r="AA29" i="21" s="1"/>
  <c r="AB54" i="21"/>
  <c r="AB25" i="21"/>
  <c r="AB27" i="21" s="1"/>
  <c r="AF49" i="17"/>
  <c r="AB29" i="12" l="1"/>
  <c r="W40" i="24"/>
  <c r="W41" i="24" s="1"/>
  <c r="W7" i="24"/>
  <c r="AA28" i="12"/>
  <c r="AA58" i="21"/>
  <c r="AA30" i="12"/>
  <c r="AA57" i="17"/>
  <c r="AA52" i="17"/>
  <c r="AA59" i="17" s="1"/>
  <c r="AC26" i="17"/>
  <c r="AB31" i="17" a="1"/>
  <c r="AB31" i="17" s="1"/>
  <c r="AB35" i="17" a="1"/>
  <c r="AB35" i="17" s="1"/>
  <c r="AB28" i="17" a="1"/>
  <c r="AB28" i="17" s="1"/>
  <c r="AB50" i="17" s="1"/>
  <c r="AB33" i="17" a="1"/>
  <c r="AB33" i="17" s="1"/>
  <c r="AB34" i="17" a="1"/>
  <c r="AB34" i="17" s="1"/>
  <c r="AB37" i="17" a="1"/>
  <c r="AB37" i="17" s="1"/>
  <c r="AB29" i="17" a="1"/>
  <c r="AB29" i="17" s="1"/>
  <c r="AB51" i="17" s="1"/>
  <c r="AB58" i="17" s="1"/>
  <c r="AB39" i="17" a="1"/>
  <c r="AB39" i="17" s="1"/>
  <c r="AB32" i="17" a="1"/>
  <c r="AB32" i="17" s="1"/>
  <c r="AB42" i="17" a="1"/>
  <c r="AB42" i="17" s="1"/>
  <c r="AB38" i="17" a="1"/>
  <c r="AB38" i="17" s="1"/>
  <c r="AB41" i="17" a="1"/>
  <c r="AB41" i="17" s="1"/>
  <c r="AB36" i="17" a="1"/>
  <c r="AB36" i="17" s="1"/>
  <c r="AB40" i="17" a="1"/>
  <c r="AB40" i="17" s="1"/>
  <c r="AB44" i="17" a="1"/>
  <c r="AB44" i="17" s="1"/>
  <c r="AB43" i="17" a="1"/>
  <c r="AB43" i="17" s="1"/>
  <c r="AB45" i="17" a="1"/>
  <c r="AB45" i="17" s="1"/>
  <c r="Y10" i="24"/>
  <c r="Y9" i="24"/>
  <c r="AF56" i="17"/>
  <c r="NT528" i="22"/>
  <c r="W33" i="24" s="1"/>
  <c r="W36" i="24" s="1"/>
  <c r="JS528" i="22"/>
  <c r="NU527" i="22"/>
  <c r="JT527" i="22"/>
  <c r="NU520" i="22"/>
  <c r="JT520" i="22"/>
  <c r="NU522" i="22"/>
  <c r="JT522" i="22"/>
  <c r="NU521" i="22"/>
  <c r="JT521" i="22"/>
  <c r="NU523" i="22"/>
  <c r="JT523" i="22"/>
  <c r="NU519" i="22"/>
  <c r="JT519" i="22"/>
  <c r="NU524" i="22"/>
  <c r="JT524" i="22"/>
  <c r="NU525" i="22"/>
  <c r="JT525" i="22"/>
  <c r="NU518" i="22"/>
  <c r="JT518" i="22"/>
  <c r="NU526" i="22"/>
  <c r="JT526" i="22"/>
  <c r="V42" i="24"/>
  <c r="V47" i="24"/>
  <c r="AH24" i="23"/>
  <c r="BF475" i="22"/>
  <c r="NU475" i="22"/>
  <c r="X25" i="24" s="1"/>
  <c r="X45" i="24" s="1"/>
  <c r="W46" i="24"/>
  <c r="BE471" i="22"/>
  <c r="NV471" i="22" s="1"/>
  <c r="BE474" i="22"/>
  <c r="NV474" i="22" s="1"/>
  <c r="BE470" i="22"/>
  <c r="NV470" i="22" s="1"/>
  <c r="BE469" i="22"/>
  <c r="NV469" i="22" s="1"/>
  <c r="BE466" i="22"/>
  <c r="NV466" i="22" s="1"/>
  <c r="BE467" i="22"/>
  <c r="NV467" i="22" s="1"/>
  <c r="BE468" i="22"/>
  <c r="NV468" i="22" s="1"/>
  <c r="BE473" i="22"/>
  <c r="NV473" i="22" s="1"/>
  <c r="BE465" i="22"/>
  <c r="NV465" i="22" s="1"/>
  <c r="BE472" i="22"/>
  <c r="NV472" i="22" s="1"/>
  <c r="NW240" i="22"/>
  <c r="Z19" i="24" s="1"/>
  <c r="BG489" i="22"/>
  <c r="NX489" i="22" s="1"/>
  <c r="BG486" i="22"/>
  <c r="NX486" i="22" s="1"/>
  <c r="BG481" i="22"/>
  <c r="NX481" i="22" s="1"/>
  <c r="BG483" i="22"/>
  <c r="NX483" i="22" s="1"/>
  <c r="BG480" i="22"/>
  <c r="NX480" i="22" s="1"/>
  <c r="BG485" i="22"/>
  <c r="NX485" i="22" s="1"/>
  <c r="BG484" i="22"/>
  <c r="NX484" i="22" s="1"/>
  <c r="BG487" i="22"/>
  <c r="NX487" i="22" s="1"/>
  <c r="BG488" i="22"/>
  <c r="NX488" i="22" s="1"/>
  <c r="BG482" i="22"/>
  <c r="NX482" i="22" s="1"/>
  <c r="BG228" i="22"/>
  <c r="NX228" i="22" s="1"/>
  <c r="BG226" i="22"/>
  <c r="NX226" i="22" s="1"/>
  <c r="BG231" i="22"/>
  <c r="NX231" i="22" s="1"/>
  <c r="BG223" i="22"/>
  <c r="NX223" i="22" s="1"/>
  <c r="BG220" i="22"/>
  <c r="NX220" i="22" s="1"/>
  <c r="BG230" i="22"/>
  <c r="NX230" i="22" s="1"/>
  <c r="BG227" i="22"/>
  <c r="NX227" i="22" s="1"/>
  <c r="BG232" i="22"/>
  <c r="NX232" i="22" s="1"/>
  <c r="BG222" i="22"/>
  <c r="NX222" i="22" s="1"/>
  <c r="BG234" i="22"/>
  <c r="NX234" i="22" s="1"/>
  <c r="BG224" i="22"/>
  <c r="NX224" i="22" s="1"/>
  <c r="BG236" i="22"/>
  <c r="NX236" i="22" s="1"/>
  <c r="BG238" i="22"/>
  <c r="NX238" i="22" s="1"/>
  <c r="BG221" i="22"/>
  <c r="NX221" i="22" s="1"/>
  <c r="BG229" i="22"/>
  <c r="NX229" i="22" s="1"/>
  <c r="BG233" i="22"/>
  <c r="NX233" i="22" s="1"/>
  <c r="BG239" i="22"/>
  <c r="NX239" i="22" s="1"/>
  <c r="BG225" i="22"/>
  <c r="NX225" i="22" s="1"/>
  <c r="BG237" i="22"/>
  <c r="NX237" i="22" s="1"/>
  <c r="BG235" i="22"/>
  <c r="NX235" i="22" s="1"/>
  <c r="BE131" i="22"/>
  <c r="NV131" i="22" s="1"/>
  <c r="BE124" i="22"/>
  <c r="NV124" i="22" s="1"/>
  <c r="BE130" i="22"/>
  <c r="NV130" i="22" s="1"/>
  <c r="BE129" i="22"/>
  <c r="NV129" i="22" s="1"/>
  <c r="BE128" i="22"/>
  <c r="NV128" i="22" s="1"/>
  <c r="BE127" i="22"/>
  <c r="NV127" i="22" s="1"/>
  <c r="BE126" i="22"/>
  <c r="NV126" i="22" s="1"/>
  <c r="BE132" i="22"/>
  <c r="NV132" i="22" s="1"/>
  <c r="BE136" i="22"/>
  <c r="NV136" i="22" s="1"/>
  <c r="BE140" i="22"/>
  <c r="NV140" i="22" s="1"/>
  <c r="BE135" i="22"/>
  <c r="NV135" i="22" s="1"/>
  <c r="BE134" i="22"/>
  <c r="NV134" i="22" s="1"/>
  <c r="BE133" i="22"/>
  <c r="NV133" i="22" s="1"/>
  <c r="BE137" i="22"/>
  <c r="NV137" i="22" s="1"/>
  <c r="BE138" i="22"/>
  <c r="NV138" i="22" s="1"/>
  <c r="BE141" i="22"/>
  <c r="NV141" i="22" s="1"/>
  <c r="BE139" i="22"/>
  <c r="NV139" i="22" s="1"/>
  <c r="BE123" i="22"/>
  <c r="NV123" i="22" s="1"/>
  <c r="BE125" i="22"/>
  <c r="NV125" i="22" s="1"/>
  <c r="BH490" i="22"/>
  <c r="BH240" i="22"/>
  <c r="BF142" i="22"/>
  <c r="JQ80" i="22"/>
  <c r="Z16" i="24" s="1"/>
  <c r="BG29" i="22"/>
  <c r="NX29" i="22" s="1"/>
  <c r="BG27" i="22"/>
  <c r="NX27" i="22" s="1"/>
  <c r="BG30" i="22"/>
  <c r="NX30" i="22" s="1"/>
  <c r="BG25" i="22"/>
  <c r="NX25" i="22" s="1"/>
  <c r="BG28" i="22"/>
  <c r="NX28" i="22" s="1"/>
  <c r="BG23" i="22"/>
  <c r="NX23" i="22" s="1"/>
  <c r="BG26" i="22"/>
  <c r="NX26" i="22" s="1"/>
  <c r="BG24" i="22"/>
  <c r="NX24" i="22" s="1"/>
  <c r="BE526" i="22"/>
  <c r="BE524" i="22"/>
  <c r="BE522" i="22"/>
  <c r="BE520" i="22"/>
  <c r="BE519" i="22"/>
  <c r="BE527" i="22"/>
  <c r="BE521" i="22"/>
  <c r="BE525" i="22"/>
  <c r="BE518" i="22"/>
  <c r="BE523" i="22"/>
  <c r="NV460" i="22"/>
  <c r="Y27" i="24" s="1"/>
  <c r="BD80" i="22"/>
  <c r="BH444" i="22"/>
  <c r="BF458" i="22"/>
  <c r="NW458" i="22" s="1"/>
  <c r="BF457" i="22"/>
  <c r="NW457" i="22" s="1"/>
  <c r="BF453" i="22"/>
  <c r="NW453" i="22" s="1"/>
  <c r="BF450" i="22"/>
  <c r="NW450" i="22" s="1"/>
  <c r="BF456" i="22"/>
  <c r="NW456" i="22" s="1"/>
  <c r="BF452" i="22"/>
  <c r="NW452" i="22" s="1"/>
  <c r="BF451" i="22"/>
  <c r="NW451" i="22" s="1"/>
  <c r="BF459" i="22"/>
  <c r="NW459" i="22" s="1"/>
  <c r="BF454" i="22"/>
  <c r="NW454" i="22" s="1"/>
  <c r="BF455" i="22"/>
  <c r="NW455" i="22" s="1"/>
  <c r="BH32" i="22"/>
  <c r="NW490" i="22"/>
  <c r="Z28" i="24" s="1"/>
  <c r="BF528" i="22"/>
  <c r="NW444" i="22"/>
  <c r="Z26" i="24" s="1"/>
  <c r="NW32" i="22"/>
  <c r="Z8" i="24" s="1"/>
  <c r="BC78" i="22"/>
  <c r="JR78" i="22" s="1"/>
  <c r="BC73" i="22"/>
  <c r="JR73" i="22" s="1"/>
  <c r="BC69" i="22"/>
  <c r="JR69" i="22" s="1"/>
  <c r="BC68" i="22"/>
  <c r="JR68" i="22" s="1"/>
  <c r="BC74" i="22"/>
  <c r="JR74" i="22" s="1"/>
  <c r="BC75" i="22"/>
  <c r="JR75" i="22" s="1"/>
  <c r="BC70" i="22"/>
  <c r="JR70" i="22" s="1"/>
  <c r="BC79" i="22"/>
  <c r="JR79" i="22" s="1"/>
  <c r="BC71" i="22"/>
  <c r="JR71" i="22" s="1"/>
  <c r="BC77" i="22"/>
  <c r="JR77" i="22" s="1"/>
  <c r="BC72" i="22"/>
  <c r="JR72" i="22" s="1"/>
  <c r="BC76" i="22"/>
  <c r="JR76" i="22" s="1"/>
  <c r="NU142" i="22"/>
  <c r="X6" i="24" s="1"/>
  <c r="AI26" i="23"/>
  <c r="BG460" i="22"/>
  <c r="BG443" i="22"/>
  <c r="NX443" i="22" s="1"/>
  <c r="BG441" i="22"/>
  <c r="NX441" i="22" s="1"/>
  <c r="BG439" i="22"/>
  <c r="NX439" i="22" s="1"/>
  <c r="BG437" i="22"/>
  <c r="NX437" i="22" s="1"/>
  <c r="BG435" i="22"/>
  <c r="NX435" i="22" s="1"/>
  <c r="BG434" i="22"/>
  <c r="NX434" i="22" s="1"/>
  <c r="BG442" i="22"/>
  <c r="NX442" i="22" s="1"/>
  <c r="BG438" i="22"/>
  <c r="NX438" i="22" s="1"/>
  <c r="BG436" i="22"/>
  <c r="NX436" i="22" s="1"/>
  <c r="BG440" i="22"/>
  <c r="NX440" i="22" s="1"/>
  <c r="AC54" i="21"/>
  <c r="AC25" i="21"/>
  <c r="AC27" i="21" s="1"/>
  <c r="AB26" i="21"/>
  <c r="AB29" i="21" s="1"/>
  <c r="AG49" i="17"/>
  <c r="AC29" i="12" l="1"/>
  <c r="X40" i="24"/>
  <c r="X41" i="24" s="1"/>
  <c r="X7" i="24"/>
  <c r="AB28" i="12"/>
  <c r="AB58" i="21"/>
  <c r="AB57" i="17"/>
  <c r="AB30" i="12"/>
  <c r="AB52" i="17"/>
  <c r="AB59" i="17" s="1"/>
  <c r="AD26" i="17"/>
  <c r="AC32" i="17" a="1"/>
  <c r="AC32" i="17" s="1"/>
  <c r="AC29" i="17" a="1"/>
  <c r="AC29" i="17" s="1"/>
  <c r="AC51" i="17" s="1"/>
  <c r="AC58" i="17" s="1"/>
  <c r="AC34" i="17" a="1"/>
  <c r="AC34" i="17" s="1"/>
  <c r="AC35" i="17" a="1"/>
  <c r="AC35" i="17" s="1"/>
  <c r="AC38" i="17" a="1"/>
  <c r="AC38" i="17" s="1"/>
  <c r="AC31" i="17" a="1"/>
  <c r="AC31" i="17" s="1"/>
  <c r="AC36" i="17" a="1"/>
  <c r="AC36" i="17" s="1"/>
  <c r="AC33" i="17" a="1"/>
  <c r="AC33" i="17" s="1"/>
  <c r="AC43" i="17" a="1"/>
  <c r="AC43" i="17" s="1"/>
  <c r="AC28" i="17" a="1"/>
  <c r="AC28" i="17" s="1"/>
  <c r="AC50" i="17" s="1"/>
  <c r="AC39" i="17" a="1"/>
  <c r="AC39" i="17" s="1"/>
  <c r="AC42" i="17" a="1"/>
  <c r="AC42" i="17" s="1"/>
  <c r="AC37" i="17" a="1"/>
  <c r="AC37" i="17" s="1"/>
  <c r="AC41" i="17" a="1"/>
  <c r="AC41" i="17" s="1"/>
  <c r="AC45" i="17" a="1"/>
  <c r="AC45" i="17" s="1"/>
  <c r="AC40" i="17" a="1"/>
  <c r="AC40" i="17" s="1"/>
  <c r="AC44" i="17" a="1"/>
  <c r="AC44" i="17" s="1"/>
  <c r="Z10" i="24"/>
  <c r="Z9" i="24"/>
  <c r="AG56" i="17"/>
  <c r="NU528" i="22"/>
  <c r="X33" i="24" s="1"/>
  <c r="X36" i="24" s="1"/>
  <c r="JT528" i="22"/>
  <c r="NV523" i="22"/>
  <c r="JU523" i="22"/>
  <c r="NV527" i="22"/>
  <c r="JU527" i="22"/>
  <c r="NV524" i="22"/>
  <c r="JU524" i="22"/>
  <c r="NV518" i="22"/>
  <c r="JU518" i="22"/>
  <c r="NV519" i="22"/>
  <c r="JU519" i="22"/>
  <c r="NV526" i="22"/>
  <c r="JU526" i="22"/>
  <c r="NV525" i="22"/>
  <c r="JU525" i="22"/>
  <c r="NV520" i="22"/>
  <c r="JU520" i="22"/>
  <c r="NV521" i="22"/>
  <c r="JU521" i="22"/>
  <c r="NV522" i="22"/>
  <c r="JU522" i="22"/>
  <c r="W42" i="24"/>
  <c r="W47" i="24"/>
  <c r="NV475" i="22"/>
  <c r="Y25" i="24" s="1"/>
  <c r="Y45" i="24" s="1"/>
  <c r="X46" i="24"/>
  <c r="BF474" i="22"/>
  <c r="NW474" i="22" s="1"/>
  <c r="BF472" i="22"/>
  <c r="NW472" i="22" s="1"/>
  <c r="BF466" i="22"/>
  <c r="NW466" i="22" s="1"/>
  <c r="BF468" i="22"/>
  <c r="NW468" i="22" s="1"/>
  <c r="BF470" i="22"/>
  <c r="NW470" i="22" s="1"/>
  <c r="BF465" i="22"/>
  <c r="NW465" i="22" s="1"/>
  <c r="BF467" i="22"/>
  <c r="NW467" i="22" s="1"/>
  <c r="BF469" i="22"/>
  <c r="NW469" i="22" s="1"/>
  <c r="BF473" i="22"/>
  <c r="NW473" i="22" s="1"/>
  <c r="BF471" i="22"/>
  <c r="NW471" i="22" s="1"/>
  <c r="AI24" i="23"/>
  <c r="BG475" i="22"/>
  <c r="NX490" i="22"/>
  <c r="AA28" i="24" s="1"/>
  <c r="NX444" i="22"/>
  <c r="AA26" i="24" s="1"/>
  <c r="BG458" i="22"/>
  <c r="NX458" i="22" s="1"/>
  <c r="BG456" i="22"/>
  <c r="NX456" i="22" s="1"/>
  <c r="BG454" i="22"/>
  <c r="NX454" i="22" s="1"/>
  <c r="BG452" i="22"/>
  <c r="NX452" i="22" s="1"/>
  <c r="BG450" i="22"/>
  <c r="NX450" i="22" s="1"/>
  <c r="BG459" i="22"/>
  <c r="NX459" i="22" s="1"/>
  <c r="BG455" i="22"/>
  <c r="NX455" i="22" s="1"/>
  <c r="BG453" i="22"/>
  <c r="NX453" i="22" s="1"/>
  <c r="BG457" i="22"/>
  <c r="NX457" i="22" s="1"/>
  <c r="BG451" i="22"/>
  <c r="NX451" i="22" s="1"/>
  <c r="BI32" i="22"/>
  <c r="AJ26" i="23"/>
  <c r="BH460" i="22"/>
  <c r="NV142" i="22"/>
  <c r="Y6" i="24" s="1"/>
  <c r="BE80" i="22"/>
  <c r="BF128" i="22"/>
  <c r="NW128" i="22" s="1"/>
  <c r="BF132" i="22"/>
  <c r="NW132" i="22" s="1"/>
  <c r="BF136" i="22"/>
  <c r="NW136" i="22" s="1"/>
  <c r="BF127" i="22"/>
  <c r="NW127" i="22" s="1"/>
  <c r="BF131" i="22"/>
  <c r="NW131" i="22" s="1"/>
  <c r="BF138" i="22"/>
  <c r="NW138" i="22" s="1"/>
  <c r="BF124" i="22"/>
  <c r="NW124" i="22" s="1"/>
  <c r="BF126" i="22"/>
  <c r="NW126" i="22" s="1"/>
  <c r="BF130" i="22"/>
  <c r="NW130" i="22" s="1"/>
  <c r="BF135" i="22"/>
  <c r="NW135" i="22" s="1"/>
  <c r="BF134" i="22"/>
  <c r="NW134" i="22" s="1"/>
  <c r="BF133" i="22"/>
  <c r="NW133" i="22" s="1"/>
  <c r="BF137" i="22"/>
  <c r="NW137" i="22" s="1"/>
  <c r="BF140" i="22"/>
  <c r="NW140" i="22" s="1"/>
  <c r="BF129" i="22"/>
  <c r="NW129" i="22" s="1"/>
  <c r="BF139" i="22"/>
  <c r="NW139" i="22" s="1"/>
  <c r="BF123" i="22"/>
  <c r="NW123" i="22" s="1"/>
  <c r="BF125" i="22"/>
  <c r="NW125" i="22" s="1"/>
  <c r="BF141" i="22"/>
  <c r="NW141" i="22" s="1"/>
  <c r="BH488" i="22"/>
  <c r="NY488" i="22" s="1"/>
  <c r="BH486" i="22"/>
  <c r="NY486" i="22" s="1"/>
  <c r="BH484" i="22"/>
  <c r="NY484" i="22" s="1"/>
  <c r="BH482" i="22"/>
  <c r="NY482" i="22" s="1"/>
  <c r="BH483" i="22"/>
  <c r="NY483" i="22" s="1"/>
  <c r="BH480" i="22"/>
  <c r="NY480" i="22" s="1"/>
  <c r="BH485" i="22"/>
  <c r="NY485" i="22" s="1"/>
  <c r="BH489" i="22"/>
  <c r="NY489" i="22" s="1"/>
  <c r="BH487" i="22"/>
  <c r="NY487" i="22" s="1"/>
  <c r="BH481" i="22"/>
  <c r="NY481" i="22" s="1"/>
  <c r="NX240" i="22"/>
  <c r="AA19" i="24" s="1"/>
  <c r="BF527" i="22"/>
  <c r="BF520" i="22"/>
  <c r="BF521" i="22"/>
  <c r="BF518" i="22"/>
  <c r="BF526" i="22"/>
  <c r="BF524" i="22"/>
  <c r="BF522" i="22"/>
  <c r="BF525" i="22"/>
  <c r="BF519" i="22"/>
  <c r="BF523" i="22"/>
  <c r="BI444" i="22"/>
  <c r="BH236" i="22"/>
  <c r="NY236" i="22" s="1"/>
  <c r="BH238" i="22"/>
  <c r="NY238" i="22" s="1"/>
  <c r="BH228" i="22"/>
  <c r="NY228" i="22" s="1"/>
  <c r="BH234" i="22"/>
  <c r="NY234" i="22" s="1"/>
  <c r="BH232" i="22"/>
  <c r="NY232" i="22" s="1"/>
  <c r="BH226" i="22"/>
  <c r="NY226" i="22" s="1"/>
  <c r="BH224" i="22"/>
  <c r="NY224" i="22" s="1"/>
  <c r="BH223" i="22"/>
  <c r="NY223" i="22" s="1"/>
  <c r="BH222" i="22"/>
  <c r="NY222" i="22" s="1"/>
  <c r="BH220" i="22"/>
  <c r="NY220" i="22" s="1"/>
  <c r="BH230" i="22"/>
  <c r="NY230" i="22" s="1"/>
  <c r="BH221" i="22"/>
  <c r="NY221" i="22" s="1"/>
  <c r="BH231" i="22"/>
  <c r="NY231" i="22" s="1"/>
  <c r="BH227" i="22"/>
  <c r="NY227" i="22" s="1"/>
  <c r="BH239" i="22"/>
  <c r="NY239" i="22" s="1"/>
  <c r="BH225" i="22"/>
  <c r="NY225" i="22" s="1"/>
  <c r="BH229" i="22"/>
  <c r="NY229" i="22" s="1"/>
  <c r="BH237" i="22"/>
  <c r="NY237" i="22" s="1"/>
  <c r="BH235" i="22"/>
  <c r="NY235" i="22" s="1"/>
  <c r="BH233" i="22"/>
  <c r="NY233" i="22" s="1"/>
  <c r="BG528" i="22"/>
  <c r="BD78" i="22"/>
  <c r="JS78" i="22" s="1"/>
  <c r="BD79" i="22"/>
  <c r="JS79" i="22" s="1"/>
  <c r="BD71" i="22"/>
  <c r="JS71" i="22" s="1"/>
  <c r="BD74" i="22"/>
  <c r="JS74" i="22" s="1"/>
  <c r="BD72" i="22"/>
  <c r="JS72" i="22" s="1"/>
  <c r="BD70" i="22"/>
  <c r="JS70" i="22" s="1"/>
  <c r="BD77" i="22"/>
  <c r="JS77" i="22" s="1"/>
  <c r="BD68" i="22"/>
  <c r="JS68" i="22" s="1"/>
  <c r="BD75" i="22"/>
  <c r="JS75" i="22" s="1"/>
  <c r="BD69" i="22"/>
  <c r="JS69" i="22" s="1"/>
  <c r="BD73" i="22"/>
  <c r="JS73" i="22" s="1"/>
  <c r="BD76" i="22"/>
  <c r="JS76" i="22" s="1"/>
  <c r="BI240" i="22"/>
  <c r="JR80" i="22"/>
  <c r="AA16" i="24" s="1"/>
  <c r="BH24" i="22"/>
  <c r="NY24" i="22" s="1"/>
  <c r="BH28" i="22"/>
  <c r="NY28" i="22" s="1"/>
  <c r="BH23" i="22"/>
  <c r="NY23" i="22" s="1"/>
  <c r="BH30" i="22"/>
  <c r="NY30" i="22" s="1"/>
  <c r="BH26" i="22"/>
  <c r="NY26" i="22" s="1"/>
  <c r="BH29" i="22"/>
  <c r="NY29" i="22" s="1"/>
  <c r="BH25" i="22"/>
  <c r="NY25" i="22" s="1"/>
  <c r="BH27" i="22"/>
  <c r="NY27" i="22" s="1"/>
  <c r="NW460" i="22"/>
  <c r="Z27" i="24" s="1"/>
  <c r="BH443" i="22"/>
  <c r="NY443" i="22" s="1"/>
  <c r="BH441" i="22"/>
  <c r="NY441" i="22" s="1"/>
  <c r="BH439" i="22"/>
  <c r="NY439" i="22" s="1"/>
  <c r="BH440" i="22"/>
  <c r="NY440" i="22" s="1"/>
  <c r="BH437" i="22"/>
  <c r="NY437" i="22" s="1"/>
  <c r="BH434" i="22"/>
  <c r="NY434" i="22" s="1"/>
  <c r="BH442" i="22"/>
  <c r="NY442" i="22" s="1"/>
  <c r="BH438" i="22"/>
  <c r="NY438" i="22" s="1"/>
  <c r="BH436" i="22"/>
  <c r="NY436" i="22" s="1"/>
  <c r="BH435" i="22"/>
  <c r="NY435" i="22" s="1"/>
  <c r="NX32" i="22"/>
  <c r="AA8" i="24" s="1"/>
  <c r="BG142" i="22"/>
  <c r="BI490" i="22"/>
  <c r="AC26" i="21"/>
  <c r="AC29" i="21" s="1"/>
  <c r="AD54" i="21"/>
  <c r="AD25" i="21"/>
  <c r="AD27" i="21" s="1"/>
  <c r="AH49" i="17"/>
  <c r="AD29" i="12" l="1"/>
  <c r="Y40" i="24"/>
  <c r="Y41" i="24" s="1"/>
  <c r="Y7" i="24"/>
  <c r="AC28" i="12"/>
  <c r="AC58" i="21"/>
  <c r="AC57" i="17"/>
  <c r="AC52" i="17"/>
  <c r="AC59" i="17" s="1"/>
  <c r="AC30" i="12"/>
  <c r="AE26" i="17"/>
  <c r="AD28" i="17" a="1"/>
  <c r="AD28" i="17" s="1"/>
  <c r="AD50" i="17" s="1"/>
  <c r="AD33" i="17" a="1"/>
  <c r="AD33" i="17" s="1"/>
  <c r="AD31" i="17" a="1"/>
  <c r="AD31" i="17" s="1"/>
  <c r="AD35" i="17" a="1"/>
  <c r="AD35" i="17" s="1"/>
  <c r="AD39" i="17" a="1"/>
  <c r="AD39" i="17" s="1"/>
  <c r="AD32" i="17" a="1"/>
  <c r="AD32" i="17" s="1"/>
  <c r="AD37" i="17" a="1"/>
  <c r="AD37" i="17" s="1"/>
  <c r="AD34" i="17" a="1"/>
  <c r="AD34" i="17" s="1"/>
  <c r="AD40" i="17" a="1"/>
  <c r="AD40" i="17" s="1"/>
  <c r="AD44" i="17" a="1"/>
  <c r="AD44" i="17" s="1"/>
  <c r="AD29" i="17" a="1"/>
  <c r="AD29" i="17" s="1"/>
  <c r="AD51" i="17" s="1"/>
  <c r="AD58" i="17" s="1"/>
  <c r="AD38" i="17" a="1"/>
  <c r="AD38" i="17" s="1"/>
  <c r="AD42" i="17" a="1"/>
  <c r="AD42" i="17" s="1"/>
  <c r="AD41" i="17" a="1"/>
  <c r="AD41" i="17" s="1"/>
  <c r="AD43" i="17" a="1"/>
  <c r="AD43" i="17" s="1"/>
  <c r="AD45" i="17" a="1"/>
  <c r="AD45" i="17" s="1"/>
  <c r="AD36" i="17" a="1"/>
  <c r="AD36" i="17" s="1"/>
  <c r="AA10" i="24"/>
  <c r="AA9" i="24"/>
  <c r="AH56" i="17"/>
  <c r="NV528" i="22"/>
  <c r="Y33" i="24" s="1"/>
  <c r="Y36" i="24" s="1"/>
  <c r="NW519" i="22"/>
  <c r="JV519" i="22"/>
  <c r="NW526" i="22"/>
  <c r="JV526" i="22"/>
  <c r="NW527" i="22"/>
  <c r="JV527" i="22"/>
  <c r="JU528" i="22"/>
  <c r="NW525" i="22"/>
  <c r="JV525" i="22"/>
  <c r="NW518" i="22"/>
  <c r="JV518" i="22"/>
  <c r="NW522" i="22"/>
  <c r="JV522" i="22"/>
  <c r="NW521" i="22"/>
  <c r="JV521" i="22"/>
  <c r="NW523" i="22"/>
  <c r="JV523" i="22"/>
  <c r="NW524" i="22"/>
  <c r="JV524" i="22"/>
  <c r="NW520" i="22"/>
  <c r="JV520" i="22"/>
  <c r="X47" i="24"/>
  <c r="Y46" i="24"/>
  <c r="NW475" i="22"/>
  <c r="Z25" i="24" s="1"/>
  <c r="Z45" i="24" s="1"/>
  <c r="BG468" i="22"/>
  <c r="NX468" i="22" s="1"/>
  <c r="BG471" i="22"/>
  <c r="NX471" i="22" s="1"/>
  <c r="BG474" i="22"/>
  <c r="NX474" i="22" s="1"/>
  <c r="BG466" i="22"/>
  <c r="NX466" i="22" s="1"/>
  <c r="BG465" i="22"/>
  <c r="NX465" i="22" s="1"/>
  <c r="BG472" i="22"/>
  <c r="NX472" i="22" s="1"/>
  <c r="BG470" i="22"/>
  <c r="NX470" i="22" s="1"/>
  <c r="BG469" i="22"/>
  <c r="NX469" i="22" s="1"/>
  <c r="BG473" i="22"/>
  <c r="NX473" i="22" s="1"/>
  <c r="BG467" i="22"/>
  <c r="NX467" i="22" s="1"/>
  <c r="BH475" i="22"/>
  <c r="AJ24" i="23"/>
  <c r="NY240" i="22"/>
  <c r="AB19" i="24" s="1"/>
  <c r="BH142" i="22"/>
  <c r="AK26" i="23"/>
  <c r="BI460" i="22"/>
  <c r="BI485" i="22"/>
  <c r="NZ485" i="22" s="1"/>
  <c r="BI487" i="22"/>
  <c r="NZ487" i="22" s="1"/>
  <c r="BI482" i="22"/>
  <c r="NZ482" i="22" s="1"/>
  <c r="BI488" i="22"/>
  <c r="NZ488" i="22" s="1"/>
  <c r="BI484" i="22"/>
  <c r="NZ484" i="22" s="1"/>
  <c r="BI489" i="22"/>
  <c r="NZ489" i="22" s="1"/>
  <c r="BI486" i="22"/>
  <c r="NZ486" i="22" s="1"/>
  <c r="BI481" i="22"/>
  <c r="NZ481" i="22" s="1"/>
  <c r="BI483" i="22"/>
  <c r="NZ483" i="22" s="1"/>
  <c r="BI480" i="22"/>
  <c r="NZ480" i="22" s="1"/>
  <c r="BI227" i="22"/>
  <c r="NZ227" i="22" s="1"/>
  <c r="BI222" i="22"/>
  <c r="NZ222" i="22" s="1"/>
  <c r="BI230" i="22"/>
  <c r="NZ230" i="22" s="1"/>
  <c r="BI223" i="22"/>
  <c r="NZ223" i="22" s="1"/>
  <c r="BI224" i="22"/>
  <c r="NZ224" i="22" s="1"/>
  <c r="BI228" i="22"/>
  <c r="NZ228" i="22" s="1"/>
  <c r="BI234" i="22"/>
  <c r="NZ234" i="22" s="1"/>
  <c r="BI236" i="22"/>
  <c r="NZ236" i="22" s="1"/>
  <c r="BI238" i="22"/>
  <c r="NZ238" i="22" s="1"/>
  <c r="BI231" i="22"/>
  <c r="NZ231" i="22" s="1"/>
  <c r="BI221" i="22"/>
  <c r="NZ221" i="22" s="1"/>
  <c r="BI226" i="22"/>
  <c r="NZ226" i="22" s="1"/>
  <c r="BI232" i="22"/>
  <c r="NZ232" i="22" s="1"/>
  <c r="BI220" i="22"/>
  <c r="NZ220" i="22" s="1"/>
  <c r="BI225" i="22"/>
  <c r="NZ225" i="22" s="1"/>
  <c r="BI229" i="22"/>
  <c r="NZ229" i="22" s="1"/>
  <c r="BI237" i="22"/>
  <c r="NZ237" i="22" s="1"/>
  <c r="BI235" i="22"/>
  <c r="NZ235" i="22" s="1"/>
  <c r="BI233" i="22"/>
  <c r="NZ233" i="22" s="1"/>
  <c r="BI239" i="22"/>
  <c r="NZ239" i="22" s="1"/>
  <c r="X42" i="24"/>
  <c r="BI24" i="22"/>
  <c r="NZ24" i="22" s="1"/>
  <c r="BI25" i="22"/>
  <c r="NZ25" i="22" s="1"/>
  <c r="BI26" i="22"/>
  <c r="NZ26" i="22" s="1"/>
  <c r="BI29" i="22"/>
  <c r="NZ29" i="22" s="1"/>
  <c r="BI28" i="22"/>
  <c r="NZ28" i="22" s="1"/>
  <c r="BI27" i="22"/>
  <c r="NZ27" i="22" s="1"/>
  <c r="BI23" i="22"/>
  <c r="NZ23" i="22" s="1"/>
  <c r="BI30" i="22"/>
  <c r="NZ30" i="22" s="1"/>
  <c r="BJ240" i="22"/>
  <c r="BI442" i="22"/>
  <c r="NZ442" i="22" s="1"/>
  <c r="BI440" i="22"/>
  <c r="NZ440" i="22" s="1"/>
  <c r="BI438" i="22"/>
  <c r="NZ438" i="22" s="1"/>
  <c r="BI436" i="22"/>
  <c r="NZ436" i="22" s="1"/>
  <c r="BI434" i="22"/>
  <c r="NZ434" i="22" s="1"/>
  <c r="BI435" i="22"/>
  <c r="NZ435" i="22" s="1"/>
  <c r="BI443" i="22"/>
  <c r="NZ443" i="22" s="1"/>
  <c r="BI441" i="22"/>
  <c r="NZ441" i="22" s="1"/>
  <c r="BI437" i="22"/>
  <c r="NZ437" i="22" s="1"/>
  <c r="BI439" i="22"/>
  <c r="NZ439" i="22" s="1"/>
  <c r="NY490" i="22"/>
  <c r="AB28" i="24" s="1"/>
  <c r="NW142" i="22"/>
  <c r="Z6" i="24" s="1"/>
  <c r="BJ32" i="22"/>
  <c r="BH528" i="22"/>
  <c r="BF80" i="22"/>
  <c r="NX460" i="22"/>
  <c r="AA27" i="24" s="1"/>
  <c r="BJ490" i="22"/>
  <c r="BG134" i="22"/>
  <c r="NX134" i="22" s="1"/>
  <c r="BG135" i="22"/>
  <c r="NX135" i="22" s="1"/>
  <c r="BG136" i="22"/>
  <c r="NX136" i="22" s="1"/>
  <c r="BG132" i="22"/>
  <c r="NX132" i="22" s="1"/>
  <c r="BG137" i="22"/>
  <c r="NX137" i="22" s="1"/>
  <c r="BG133" i="22"/>
  <c r="NX133" i="22" s="1"/>
  <c r="BG129" i="22"/>
  <c r="NX129" i="22" s="1"/>
  <c r="BG124" i="22"/>
  <c r="NX124" i="22" s="1"/>
  <c r="BG128" i="22"/>
  <c r="NX128" i="22" s="1"/>
  <c r="BG127" i="22"/>
  <c r="NX127" i="22" s="1"/>
  <c r="BG131" i="22"/>
  <c r="NX131" i="22" s="1"/>
  <c r="BG126" i="22"/>
  <c r="NX126" i="22" s="1"/>
  <c r="BG130" i="22"/>
  <c r="NX130" i="22" s="1"/>
  <c r="BG138" i="22"/>
  <c r="NX138" i="22" s="1"/>
  <c r="BG140" i="22"/>
  <c r="NX140" i="22" s="1"/>
  <c r="BG125" i="22"/>
  <c r="NX125" i="22" s="1"/>
  <c r="BG123" i="22"/>
  <c r="NX123" i="22" s="1"/>
  <c r="BG139" i="22"/>
  <c r="NX139" i="22" s="1"/>
  <c r="BG141" i="22"/>
  <c r="NX141" i="22" s="1"/>
  <c r="NY444" i="22"/>
  <c r="AB26" i="24" s="1"/>
  <c r="NY32" i="22"/>
  <c r="AB8" i="24" s="1"/>
  <c r="JS80" i="22"/>
  <c r="AB16" i="24" s="1"/>
  <c r="BG526" i="22"/>
  <c r="BG524" i="22"/>
  <c r="BG519" i="22"/>
  <c r="BG521" i="22"/>
  <c r="BG518" i="22"/>
  <c r="BG527" i="22"/>
  <c r="BG520" i="22"/>
  <c r="BG525" i="22"/>
  <c r="BG523" i="22"/>
  <c r="BG522" i="22"/>
  <c r="BJ444" i="22"/>
  <c r="BE70" i="22"/>
  <c r="JT70" i="22" s="1"/>
  <c r="BE77" i="22"/>
  <c r="JT77" i="22" s="1"/>
  <c r="BE69" i="22"/>
  <c r="JT69" i="22" s="1"/>
  <c r="BE78" i="22"/>
  <c r="JT78" i="22" s="1"/>
  <c r="BE68" i="22"/>
  <c r="JT68" i="22" s="1"/>
  <c r="BE75" i="22"/>
  <c r="JT75" i="22" s="1"/>
  <c r="BE72" i="22"/>
  <c r="JT72" i="22" s="1"/>
  <c r="BE74" i="22"/>
  <c r="JT74" i="22" s="1"/>
  <c r="BE73" i="22"/>
  <c r="JT73" i="22" s="1"/>
  <c r="BE76" i="22"/>
  <c r="JT76" i="22" s="1"/>
  <c r="BE79" i="22"/>
  <c r="JT79" i="22" s="1"/>
  <c r="BE71" i="22"/>
  <c r="JT71" i="22" s="1"/>
  <c r="BH452" i="22"/>
  <c r="NY452" i="22" s="1"/>
  <c r="BH453" i="22"/>
  <c r="NY453" i="22" s="1"/>
  <c r="BH459" i="22"/>
  <c r="NY459" i="22" s="1"/>
  <c r="BH454" i="22"/>
  <c r="NY454" i="22" s="1"/>
  <c r="BH458" i="22"/>
  <c r="NY458" i="22" s="1"/>
  <c r="BH457" i="22"/>
  <c r="NY457" i="22" s="1"/>
  <c r="BH455" i="22"/>
  <c r="NY455" i="22" s="1"/>
  <c r="BH451" i="22"/>
  <c r="NY451" i="22" s="1"/>
  <c r="BH450" i="22"/>
  <c r="NY450" i="22" s="1"/>
  <c r="BH456" i="22"/>
  <c r="NY456" i="22" s="1"/>
  <c r="AE54" i="21"/>
  <c r="AE25" i="21"/>
  <c r="AE27" i="21" s="1"/>
  <c r="AD26" i="21"/>
  <c r="AD29" i="21" s="1"/>
  <c r="AI49" i="17"/>
  <c r="AE29" i="12" l="1"/>
  <c r="Z40" i="24"/>
  <c r="Z41" i="24" s="1"/>
  <c r="Z7" i="24"/>
  <c r="AD28" i="12"/>
  <c r="AD58" i="21"/>
  <c r="AD52" i="17"/>
  <c r="AD59" i="17" s="1"/>
  <c r="AD57" i="17"/>
  <c r="AD30" i="12"/>
  <c r="AF26" i="17"/>
  <c r="AE29" i="17" a="1"/>
  <c r="AE29" i="17" s="1"/>
  <c r="AE51" i="17" s="1"/>
  <c r="AE58" i="17" s="1"/>
  <c r="AE34" i="17" a="1"/>
  <c r="AE34" i="17" s="1"/>
  <c r="AE32" i="17" a="1"/>
  <c r="AE32" i="17" s="1"/>
  <c r="AE28" i="17" a="1"/>
  <c r="AE28" i="17" s="1"/>
  <c r="AE50" i="17" s="1"/>
  <c r="AE36" i="17" a="1"/>
  <c r="AE36" i="17" s="1"/>
  <c r="AE33" i="17" a="1"/>
  <c r="AE33" i="17" s="1"/>
  <c r="AE38" i="17" a="1"/>
  <c r="AE38" i="17" s="1"/>
  <c r="AE35" i="17" a="1"/>
  <c r="AE35" i="17" s="1"/>
  <c r="AE41" i="17" a="1"/>
  <c r="AE41" i="17" s="1"/>
  <c r="AE45" i="17" a="1"/>
  <c r="AE45" i="17" s="1"/>
  <c r="AE31" i="17" a="1"/>
  <c r="AE31" i="17" s="1"/>
  <c r="AE40" i="17" a="1"/>
  <c r="AE40" i="17" s="1"/>
  <c r="AE39" i="17" a="1"/>
  <c r="AE39" i="17" s="1"/>
  <c r="AE43" i="17" a="1"/>
  <c r="AE43" i="17" s="1"/>
  <c r="AE42" i="17" a="1"/>
  <c r="AE42" i="17" s="1"/>
  <c r="AE44" i="17" a="1"/>
  <c r="AE44" i="17" s="1"/>
  <c r="AE37" i="17" a="1"/>
  <c r="AE37" i="17" s="1"/>
  <c r="AB10" i="24"/>
  <c r="AB9" i="24"/>
  <c r="AI56" i="17"/>
  <c r="NW528" i="22"/>
  <c r="Z33" i="24" s="1"/>
  <c r="Z36" i="24" s="1"/>
  <c r="NX523" i="22"/>
  <c r="JW523" i="22"/>
  <c r="NX518" i="22"/>
  <c r="JW518" i="22"/>
  <c r="NX526" i="22"/>
  <c r="JW526" i="22"/>
  <c r="NX525" i="22"/>
  <c r="JW525" i="22"/>
  <c r="NX521" i="22"/>
  <c r="JW521" i="22"/>
  <c r="JV528" i="22"/>
  <c r="NX520" i="22"/>
  <c r="JW520" i="22"/>
  <c r="NX519" i="22"/>
  <c r="JW519" i="22"/>
  <c r="NX522" i="22"/>
  <c r="JW522" i="22"/>
  <c r="NX527" i="22"/>
  <c r="JW527" i="22"/>
  <c r="NX524" i="22"/>
  <c r="JW524" i="22"/>
  <c r="Y47" i="24"/>
  <c r="NX475" i="22"/>
  <c r="AA25" i="24" s="1"/>
  <c r="AA45" i="24" s="1"/>
  <c r="AK24" i="23"/>
  <c r="BI475" i="22"/>
  <c r="BH471" i="22"/>
  <c r="NY471" i="22" s="1"/>
  <c r="BH467" i="22"/>
  <c r="NY467" i="22" s="1"/>
  <c r="BH474" i="22"/>
  <c r="NY474" i="22" s="1"/>
  <c r="BH472" i="22"/>
  <c r="NY472" i="22" s="1"/>
  <c r="BH466" i="22"/>
  <c r="NY466" i="22" s="1"/>
  <c r="BH469" i="22"/>
  <c r="NY469" i="22" s="1"/>
  <c r="BH470" i="22"/>
  <c r="NY470" i="22" s="1"/>
  <c r="BH473" i="22"/>
  <c r="NY473" i="22" s="1"/>
  <c r="BH465" i="22"/>
  <c r="NY465" i="22" s="1"/>
  <c r="BH468" i="22"/>
  <c r="NY468" i="22" s="1"/>
  <c r="Z46" i="24"/>
  <c r="BK444" i="22"/>
  <c r="BK490" i="22"/>
  <c r="AL26" i="23"/>
  <c r="BJ460" i="22"/>
  <c r="BG80" i="22"/>
  <c r="BJ29" i="22"/>
  <c r="OA29" i="22" s="1"/>
  <c r="BJ24" i="22"/>
  <c r="OA24" i="22" s="1"/>
  <c r="BJ27" i="22"/>
  <c r="OA27" i="22" s="1"/>
  <c r="BJ23" i="22"/>
  <c r="OA23" i="22" s="1"/>
  <c r="BJ25" i="22"/>
  <c r="OA25" i="22" s="1"/>
  <c r="BJ26" i="22"/>
  <c r="OA26" i="22" s="1"/>
  <c r="BJ28" i="22"/>
  <c r="OA28" i="22" s="1"/>
  <c r="BJ30" i="22"/>
  <c r="OA30" i="22" s="1"/>
  <c r="NZ444" i="22"/>
  <c r="AC26" i="24" s="1"/>
  <c r="NZ32" i="22"/>
  <c r="AC8" i="24" s="1"/>
  <c r="NZ240" i="22"/>
  <c r="AC19" i="24" s="1"/>
  <c r="NZ490" i="22"/>
  <c r="AC28" i="24" s="1"/>
  <c r="JT80" i="22"/>
  <c r="AC16" i="24" s="1"/>
  <c r="NX142" i="22"/>
  <c r="AA6" i="24" s="1"/>
  <c r="BH526" i="22"/>
  <c r="BH524" i="22"/>
  <c r="BH520" i="22"/>
  <c r="BH518" i="22"/>
  <c r="BH519" i="22"/>
  <c r="BH527" i="22"/>
  <c r="BH521" i="22"/>
  <c r="BH525" i="22"/>
  <c r="BH523" i="22"/>
  <c r="BH522" i="22"/>
  <c r="BK32" i="22"/>
  <c r="BJ223" i="22"/>
  <c r="OA223" i="22" s="1"/>
  <c r="BJ227" i="22"/>
  <c r="OA227" i="22" s="1"/>
  <c r="BJ226" i="22"/>
  <c r="OA226" i="22" s="1"/>
  <c r="BJ231" i="22"/>
  <c r="OA231" i="22" s="1"/>
  <c r="BJ238" i="22"/>
  <c r="OA238" i="22" s="1"/>
  <c r="BJ230" i="22"/>
  <c r="OA230" i="22" s="1"/>
  <c r="BJ220" i="22"/>
  <c r="OA220" i="22" s="1"/>
  <c r="BJ221" i="22"/>
  <c r="OA221" i="22" s="1"/>
  <c r="BJ232" i="22"/>
  <c r="OA232" i="22" s="1"/>
  <c r="BJ228" i="22"/>
  <c r="OA228" i="22" s="1"/>
  <c r="BJ224" i="22"/>
  <c r="OA224" i="22" s="1"/>
  <c r="BJ222" i="22"/>
  <c r="OA222" i="22" s="1"/>
  <c r="BJ234" i="22"/>
  <c r="OA234" i="22" s="1"/>
  <c r="BJ236" i="22"/>
  <c r="OA236" i="22" s="1"/>
  <c r="BJ235" i="22"/>
  <c r="OA235" i="22" s="1"/>
  <c r="BJ239" i="22"/>
  <c r="OA239" i="22" s="1"/>
  <c r="BJ237" i="22"/>
  <c r="OA237" i="22" s="1"/>
  <c r="BJ233" i="22"/>
  <c r="OA233" i="22" s="1"/>
  <c r="BJ225" i="22"/>
  <c r="OA225" i="22" s="1"/>
  <c r="BJ229" i="22"/>
  <c r="OA229" i="22" s="1"/>
  <c r="BH124" i="22"/>
  <c r="NY124" i="22" s="1"/>
  <c r="BH128" i="22"/>
  <c r="NY128" i="22" s="1"/>
  <c r="BH132" i="22"/>
  <c r="NY132" i="22" s="1"/>
  <c r="BH136" i="22"/>
  <c r="NY136" i="22" s="1"/>
  <c r="BH127" i="22"/>
  <c r="NY127" i="22" s="1"/>
  <c r="BH131" i="22"/>
  <c r="NY131" i="22" s="1"/>
  <c r="BH140" i="22"/>
  <c r="NY140" i="22" s="1"/>
  <c r="BH126" i="22"/>
  <c r="NY126" i="22" s="1"/>
  <c r="BH130" i="22"/>
  <c r="NY130" i="22" s="1"/>
  <c r="BH135" i="22"/>
  <c r="NY135" i="22" s="1"/>
  <c r="BH134" i="22"/>
  <c r="NY134" i="22" s="1"/>
  <c r="BH133" i="22"/>
  <c r="NY133" i="22" s="1"/>
  <c r="BH137" i="22"/>
  <c r="NY137" i="22" s="1"/>
  <c r="BH138" i="22"/>
  <c r="NY138" i="22" s="1"/>
  <c r="BH129" i="22"/>
  <c r="NY129" i="22" s="1"/>
  <c r="BH125" i="22"/>
  <c r="NY125" i="22" s="1"/>
  <c r="BH123" i="22"/>
  <c r="NY123" i="22" s="1"/>
  <c r="BH139" i="22"/>
  <c r="NY139" i="22" s="1"/>
  <c r="BH141" i="22"/>
  <c r="NY141" i="22" s="1"/>
  <c r="BF70" i="22"/>
  <c r="JU70" i="22" s="1"/>
  <c r="BF79" i="22"/>
  <c r="JU79" i="22" s="1"/>
  <c r="BF71" i="22"/>
  <c r="JU71" i="22" s="1"/>
  <c r="BF69" i="22"/>
  <c r="JU69" i="22" s="1"/>
  <c r="BF77" i="22"/>
  <c r="JU77" i="22" s="1"/>
  <c r="BF72" i="22"/>
  <c r="JU72" i="22" s="1"/>
  <c r="BF78" i="22"/>
  <c r="JU78" i="22" s="1"/>
  <c r="BF74" i="22"/>
  <c r="JU74" i="22" s="1"/>
  <c r="BF75" i="22"/>
  <c r="JU75" i="22" s="1"/>
  <c r="BF76" i="22"/>
  <c r="JU76" i="22" s="1"/>
  <c r="BF68" i="22"/>
  <c r="JU68" i="22" s="1"/>
  <c r="BF73" i="22"/>
  <c r="JU73" i="22" s="1"/>
  <c r="NY460" i="22"/>
  <c r="AB27" i="24" s="1"/>
  <c r="BJ442" i="22"/>
  <c r="OA442" i="22" s="1"/>
  <c r="BJ440" i="22"/>
  <c r="OA440" i="22" s="1"/>
  <c r="BJ438" i="22"/>
  <c r="OA438" i="22" s="1"/>
  <c r="BJ443" i="22"/>
  <c r="OA443" i="22" s="1"/>
  <c r="BJ439" i="22"/>
  <c r="OA439" i="22" s="1"/>
  <c r="BJ436" i="22"/>
  <c r="OA436" i="22" s="1"/>
  <c r="BJ441" i="22"/>
  <c r="OA441" i="22" s="1"/>
  <c r="BJ437" i="22"/>
  <c r="OA437" i="22" s="1"/>
  <c r="BJ434" i="22"/>
  <c r="OA434" i="22" s="1"/>
  <c r="BJ435" i="22"/>
  <c r="OA435" i="22" s="1"/>
  <c r="BJ489" i="22"/>
  <c r="OA489" i="22" s="1"/>
  <c r="BJ487" i="22"/>
  <c r="OA487" i="22" s="1"/>
  <c r="BJ485" i="22"/>
  <c r="OA485" i="22" s="1"/>
  <c r="BJ483" i="22"/>
  <c r="OA483" i="22" s="1"/>
  <c r="BJ481" i="22"/>
  <c r="OA481" i="22" s="1"/>
  <c r="BJ482" i="22"/>
  <c r="OA482" i="22" s="1"/>
  <c r="BJ488" i="22"/>
  <c r="OA488" i="22" s="1"/>
  <c r="BJ484" i="22"/>
  <c r="OA484" i="22" s="1"/>
  <c r="BJ486" i="22"/>
  <c r="OA486" i="22" s="1"/>
  <c r="BJ480" i="22"/>
  <c r="OA480" i="22" s="1"/>
  <c r="Y42" i="24"/>
  <c r="BI528" i="22"/>
  <c r="BK240" i="22"/>
  <c r="BI459" i="22"/>
  <c r="NZ459" i="22" s="1"/>
  <c r="BI457" i="22"/>
  <c r="NZ457" i="22" s="1"/>
  <c r="BI455" i="22"/>
  <c r="NZ455" i="22" s="1"/>
  <c r="BI453" i="22"/>
  <c r="NZ453" i="22" s="1"/>
  <c r="BI451" i="22"/>
  <c r="NZ451" i="22" s="1"/>
  <c r="BI454" i="22"/>
  <c r="NZ454" i="22" s="1"/>
  <c r="BI458" i="22"/>
  <c r="NZ458" i="22" s="1"/>
  <c r="BI450" i="22"/>
  <c r="NZ450" i="22" s="1"/>
  <c r="BI456" i="22"/>
  <c r="NZ456" i="22" s="1"/>
  <c r="BI452" i="22"/>
  <c r="NZ452" i="22" s="1"/>
  <c r="BI142" i="22"/>
  <c r="AE26" i="21"/>
  <c r="AE29" i="21" s="1"/>
  <c r="AF54" i="21"/>
  <c r="AF25" i="21"/>
  <c r="AF27" i="21" s="1"/>
  <c r="AJ49" i="17"/>
  <c r="AF29" i="12" l="1"/>
  <c r="AA40" i="24"/>
  <c r="AA7" i="24"/>
  <c r="AE28" i="12"/>
  <c r="AE58" i="21"/>
  <c r="AE52" i="17"/>
  <c r="AE59" i="17" s="1"/>
  <c r="AE30" i="12"/>
  <c r="AE57" i="17"/>
  <c r="AG26" i="17"/>
  <c r="AF31" i="17" a="1"/>
  <c r="AF31" i="17" s="1"/>
  <c r="AF35" i="17" a="1"/>
  <c r="AF35" i="17" s="1"/>
  <c r="AF28" i="17" a="1"/>
  <c r="AF28" i="17" s="1"/>
  <c r="AF50" i="17" s="1"/>
  <c r="AF33" i="17" a="1"/>
  <c r="AF33" i="17" s="1"/>
  <c r="AF29" i="17" a="1"/>
  <c r="AF29" i="17" s="1"/>
  <c r="AF51" i="17" s="1"/>
  <c r="AF58" i="17" s="1"/>
  <c r="AF37" i="17" a="1"/>
  <c r="AF37" i="17" s="1"/>
  <c r="AF34" i="17" a="1"/>
  <c r="AF34" i="17" s="1"/>
  <c r="AF39" i="17" a="1"/>
  <c r="AF39" i="17" s="1"/>
  <c r="AF36" i="17" a="1"/>
  <c r="AF36" i="17" s="1"/>
  <c r="AF42" i="17" a="1"/>
  <c r="AF42" i="17" s="1"/>
  <c r="AF32" i="17" a="1"/>
  <c r="AF32" i="17" s="1"/>
  <c r="AF41" i="17" a="1"/>
  <c r="AF41" i="17" s="1"/>
  <c r="AF40" i="17" a="1"/>
  <c r="AF40" i="17" s="1"/>
  <c r="AF44" i="17" a="1"/>
  <c r="AF44" i="17" s="1"/>
  <c r="AF45" i="17" a="1"/>
  <c r="AF45" i="17" s="1"/>
  <c r="AF38" i="17" a="1"/>
  <c r="AF38" i="17" s="1"/>
  <c r="AF43" i="17" a="1"/>
  <c r="AF43" i="17" s="1"/>
  <c r="AC10" i="24"/>
  <c r="AC9" i="24"/>
  <c r="AJ56" i="17"/>
  <c r="NX528" i="22"/>
  <c r="AA33" i="24" s="1"/>
  <c r="AA36" i="24" s="1"/>
  <c r="JW528" i="22"/>
  <c r="NY522" i="22"/>
  <c r="JX522" i="22"/>
  <c r="NY527" i="22"/>
  <c r="JX527" i="22"/>
  <c r="NY524" i="22"/>
  <c r="JX524" i="22"/>
  <c r="NY521" i="22"/>
  <c r="JX521" i="22"/>
  <c r="NY520" i="22"/>
  <c r="JX520" i="22"/>
  <c r="NY523" i="22"/>
  <c r="JX523" i="22"/>
  <c r="NY519" i="22"/>
  <c r="JX519" i="22"/>
  <c r="NY526" i="22"/>
  <c r="JX526" i="22"/>
  <c r="NY525" i="22"/>
  <c r="JX525" i="22"/>
  <c r="NY518" i="22"/>
  <c r="JX518" i="22"/>
  <c r="AA46" i="24"/>
  <c r="BI467" i="22"/>
  <c r="NZ467" i="22" s="1"/>
  <c r="BI474" i="22"/>
  <c r="NZ474" i="22" s="1"/>
  <c r="BI473" i="22"/>
  <c r="NZ473" i="22" s="1"/>
  <c r="BI465" i="22"/>
  <c r="NZ465" i="22" s="1"/>
  <c r="BI468" i="22"/>
  <c r="NZ468" i="22" s="1"/>
  <c r="BI471" i="22"/>
  <c r="NZ471" i="22" s="1"/>
  <c r="BI472" i="22"/>
  <c r="NZ472" i="22" s="1"/>
  <c r="BI470" i="22"/>
  <c r="NZ470" i="22" s="1"/>
  <c r="BI469" i="22"/>
  <c r="NZ469" i="22" s="1"/>
  <c r="BI466" i="22"/>
  <c r="NZ466" i="22" s="1"/>
  <c r="Z47" i="24"/>
  <c r="AL24" i="23"/>
  <c r="BJ475" i="22"/>
  <c r="NY475" i="22"/>
  <c r="AB25" i="24" s="1"/>
  <c r="AB45" i="24" s="1"/>
  <c r="NY142" i="22"/>
  <c r="AB6" i="24" s="1"/>
  <c r="BJ142" i="22"/>
  <c r="BJ528" i="22"/>
  <c r="AA41" i="24"/>
  <c r="BK488" i="22"/>
  <c r="OB488" i="22" s="1"/>
  <c r="BK487" i="22"/>
  <c r="OB487" i="22" s="1"/>
  <c r="BK484" i="22"/>
  <c r="OB484" i="22" s="1"/>
  <c r="BK489" i="22"/>
  <c r="OB489" i="22" s="1"/>
  <c r="BK486" i="22"/>
  <c r="OB486" i="22" s="1"/>
  <c r="BK481" i="22"/>
  <c r="OB481" i="22" s="1"/>
  <c r="BK480" i="22"/>
  <c r="OB480" i="22" s="1"/>
  <c r="BK483" i="22"/>
  <c r="OB483" i="22" s="1"/>
  <c r="BK485" i="22"/>
  <c r="OB485" i="22" s="1"/>
  <c r="BK482" i="22"/>
  <c r="OB482" i="22" s="1"/>
  <c r="OA444" i="22"/>
  <c r="AD26" i="24" s="1"/>
  <c r="Z42" i="24"/>
  <c r="BL490" i="22"/>
  <c r="OA490" i="22"/>
  <c r="AD28" i="24" s="1"/>
  <c r="OA240" i="22"/>
  <c r="AD19" i="24" s="1"/>
  <c r="BL32" i="22"/>
  <c r="OA32" i="22"/>
  <c r="AD8" i="24" s="1"/>
  <c r="BG70" i="22"/>
  <c r="JV70" i="22" s="1"/>
  <c r="BG79" i="22"/>
  <c r="JV79" i="22" s="1"/>
  <c r="BG71" i="22"/>
  <c r="JV71" i="22" s="1"/>
  <c r="BG78" i="22"/>
  <c r="JV78" i="22" s="1"/>
  <c r="BG77" i="22"/>
  <c r="JV77" i="22" s="1"/>
  <c r="BG72" i="22"/>
  <c r="JV72" i="22" s="1"/>
  <c r="BG69" i="22"/>
  <c r="JV69" i="22" s="1"/>
  <c r="BG75" i="22"/>
  <c r="JV75" i="22" s="1"/>
  <c r="BG76" i="22"/>
  <c r="JV76" i="22" s="1"/>
  <c r="BG73" i="22"/>
  <c r="JV73" i="22" s="1"/>
  <c r="BG68" i="22"/>
  <c r="JV68" i="22" s="1"/>
  <c r="BG74" i="22"/>
  <c r="JV74" i="22" s="1"/>
  <c r="BK443" i="22"/>
  <c r="OB443" i="22" s="1"/>
  <c r="BK441" i="22"/>
  <c r="OB441" i="22" s="1"/>
  <c r="BK439" i="22"/>
  <c r="OB439" i="22" s="1"/>
  <c r="BK437" i="22"/>
  <c r="OB437" i="22" s="1"/>
  <c r="BK435" i="22"/>
  <c r="OB435" i="22" s="1"/>
  <c r="BK436" i="22"/>
  <c r="OB436" i="22" s="1"/>
  <c r="BK440" i="22"/>
  <c r="OB440" i="22" s="1"/>
  <c r="BK434" i="22"/>
  <c r="OB434" i="22" s="1"/>
  <c r="BK442" i="22"/>
  <c r="OB442" i="22" s="1"/>
  <c r="BK438" i="22"/>
  <c r="OB438" i="22" s="1"/>
  <c r="BL240" i="22"/>
  <c r="BJ456" i="22"/>
  <c r="OA456" i="22" s="1"/>
  <c r="BJ451" i="22"/>
  <c r="OA451" i="22" s="1"/>
  <c r="BJ459" i="22"/>
  <c r="OA459" i="22" s="1"/>
  <c r="BJ458" i="22"/>
  <c r="OA458" i="22" s="1"/>
  <c r="BJ454" i="22"/>
  <c r="OA454" i="22" s="1"/>
  <c r="BJ450" i="22"/>
  <c r="OA450" i="22" s="1"/>
  <c r="BJ457" i="22"/>
  <c r="OA457" i="22" s="1"/>
  <c r="BJ455" i="22"/>
  <c r="OA455" i="22" s="1"/>
  <c r="BJ452" i="22"/>
  <c r="OA452" i="22" s="1"/>
  <c r="BJ453" i="22"/>
  <c r="OA453" i="22" s="1"/>
  <c r="BK25" i="22"/>
  <c r="OB25" i="22" s="1"/>
  <c r="BK28" i="22"/>
  <c r="OB28" i="22" s="1"/>
  <c r="BK23" i="22"/>
  <c r="OB23" i="22" s="1"/>
  <c r="BK26" i="22"/>
  <c r="OB26" i="22" s="1"/>
  <c r="BK24" i="22"/>
  <c r="OB24" i="22" s="1"/>
  <c r="BK29" i="22"/>
  <c r="OB29" i="22" s="1"/>
  <c r="BK30" i="22"/>
  <c r="OB30" i="22" s="1"/>
  <c r="BK27" i="22"/>
  <c r="OB27" i="22" s="1"/>
  <c r="AM26" i="23"/>
  <c r="BK460" i="22"/>
  <c r="BI131" i="22"/>
  <c r="NZ131" i="22" s="1"/>
  <c r="BI130" i="22"/>
  <c r="NZ130" i="22" s="1"/>
  <c r="BI129" i="22"/>
  <c r="NZ129" i="22" s="1"/>
  <c r="BI128" i="22"/>
  <c r="NZ128" i="22" s="1"/>
  <c r="BI127" i="22"/>
  <c r="NZ127" i="22" s="1"/>
  <c r="BI126" i="22"/>
  <c r="NZ126" i="22" s="1"/>
  <c r="BI124" i="22"/>
  <c r="NZ124" i="22" s="1"/>
  <c r="BI140" i="22"/>
  <c r="NZ140" i="22" s="1"/>
  <c r="BI135" i="22"/>
  <c r="NZ135" i="22" s="1"/>
  <c r="BI134" i="22"/>
  <c r="NZ134" i="22" s="1"/>
  <c r="BI133" i="22"/>
  <c r="NZ133" i="22" s="1"/>
  <c r="BI137" i="22"/>
  <c r="NZ137" i="22" s="1"/>
  <c r="BI132" i="22"/>
  <c r="NZ132" i="22" s="1"/>
  <c r="BI136" i="22"/>
  <c r="NZ136" i="22" s="1"/>
  <c r="BI138" i="22"/>
  <c r="NZ138" i="22" s="1"/>
  <c r="BI123" i="22"/>
  <c r="NZ123" i="22" s="1"/>
  <c r="BI139" i="22"/>
  <c r="NZ139" i="22" s="1"/>
  <c r="BI125" i="22"/>
  <c r="NZ125" i="22" s="1"/>
  <c r="BI141" i="22"/>
  <c r="NZ141" i="22" s="1"/>
  <c r="NZ460" i="22"/>
  <c r="AC27" i="24" s="1"/>
  <c r="BK228" i="22"/>
  <c r="OB228" i="22" s="1"/>
  <c r="BK230" i="22"/>
  <c r="OB230" i="22" s="1"/>
  <c r="BK226" i="22"/>
  <c r="OB226" i="22" s="1"/>
  <c r="BK231" i="22"/>
  <c r="OB231" i="22" s="1"/>
  <c r="BK238" i="22"/>
  <c r="OB238" i="22" s="1"/>
  <c r="BK224" i="22"/>
  <c r="OB224" i="22" s="1"/>
  <c r="BK220" i="22"/>
  <c r="OB220" i="22" s="1"/>
  <c r="BK222" i="22"/>
  <c r="OB222" i="22" s="1"/>
  <c r="BK223" i="22"/>
  <c r="OB223" i="22" s="1"/>
  <c r="BK227" i="22"/>
  <c r="OB227" i="22" s="1"/>
  <c r="BK232" i="22"/>
  <c r="OB232" i="22" s="1"/>
  <c r="BK234" i="22"/>
  <c r="OB234" i="22" s="1"/>
  <c r="BK221" i="22"/>
  <c r="OB221" i="22" s="1"/>
  <c r="BK236" i="22"/>
  <c r="OB236" i="22" s="1"/>
  <c r="BK239" i="22"/>
  <c r="OB239" i="22" s="1"/>
  <c r="BK225" i="22"/>
  <c r="OB225" i="22" s="1"/>
  <c r="BK233" i="22"/>
  <c r="OB233" i="22" s="1"/>
  <c r="BK229" i="22"/>
  <c r="OB229" i="22" s="1"/>
  <c r="BK237" i="22"/>
  <c r="OB237" i="22" s="1"/>
  <c r="BK235" i="22"/>
  <c r="OB235" i="22" s="1"/>
  <c r="BI526" i="22"/>
  <c r="BI524" i="22"/>
  <c r="BI523" i="22"/>
  <c r="BI522" i="22"/>
  <c r="BI521" i="22"/>
  <c r="BI525" i="22"/>
  <c r="BI518" i="22"/>
  <c r="BI520" i="22"/>
  <c r="BI527" i="22"/>
  <c r="BI519" i="22"/>
  <c r="JU80" i="22"/>
  <c r="AD16" i="24" s="1"/>
  <c r="BH80" i="22"/>
  <c r="BL444" i="22"/>
  <c r="AG54" i="21"/>
  <c r="AG25" i="21"/>
  <c r="AG27" i="21" s="1"/>
  <c r="AF26" i="21"/>
  <c r="AF29" i="21" s="1"/>
  <c r="AK49" i="17"/>
  <c r="AG29" i="12" l="1"/>
  <c r="AB40" i="24"/>
  <c r="AB7" i="24"/>
  <c r="AF28" i="12"/>
  <c r="AF58" i="21"/>
  <c r="AF57" i="17"/>
  <c r="AF30" i="12"/>
  <c r="AF52" i="17"/>
  <c r="AF59" i="17" s="1"/>
  <c r="AH26" i="17"/>
  <c r="AG32" i="17" a="1"/>
  <c r="AG32" i="17" s="1"/>
  <c r="AG29" i="17" a="1"/>
  <c r="AG29" i="17" s="1"/>
  <c r="AG51" i="17" s="1"/>
  <c r="AG58" i="17" s="1"/>
  <c r="AG34" i="17" a="1"/>
  <c r="AG34" i="17" s="1"/>
  <c r="AG31" i="17" a="1"/>
  <c r="AG31" i="17" s="1"/>
  <c r="AG38" i="17" a="1"/>
  <c r="AG38" i="17" s="1"/>
  <c r="AG35" i="17" a="1"/>
  <c r="AG35" i="17" s="1"/>
  <c r="AG36" i="17" a="1"/>
  <c r="AG36" i="17" s="1"/>
  <c r="AG37" i="17" a="1"/>
  <c r="AG37" i="17" s="1"/>
  <c r="AG43" i="17" a="1"/>
  <c r="AG43" i="17" s="1"/>
  <c r="AG33" i="17" a="1"/>
  <c r="AG33" i="17" s="1"/>
  <c r="AG42" i="17" a="1"/>
  <c r="AG42" i="17" s="1"/>
  <c r="AG28" i="17" a="1"/>
  <c r="AG28" i="17" s="1"/>
  <c r="AG50" i="17" s="1"/>
  <c r="AG41" i="17" a="1"/>
  <c r="AG41" i="17" s="1"/>
  <c r="AG45" i="17" a="1"/>
  <c r="AG45" i="17" s="1"/>
  <c r="AG39" i="17" a="1"/>
  <c r="AG39" i="17" s="1"/>
  <c r="AG40" i="17" a="1"/>
  <c r="AG40" i="17" s="1"/>
  <c r="AG44" i="17" a="1"/>
  <c r="AG44" i="17" s="1"/>
  <c r="NY528" i="22"/>
  <c r="AB33" i="24" s="1"/>
  <c r="AB36" i="24" s="1"/>
  <c r="AD10" i="24"/>
  <c r="AD9" i="24"/>
  <c r="AK56" i="17"/>
  <c r="JX528" i="22"/>
  <c r="NZ519" i="22"/>
  <c r="JY519" i="22"/>
  <c r="NZ525" i="22"/>
  <c r="JY525" i="22"/>
  <c r="NZ527" i="22"/>
  <c r="JY527" i="22"/>
  <c r="NZ521" i="22"/>
  <c r="JY521" i="22"/>
  <c r="NZ526" i="22"/>
  <c r="JY526" i="22"/>
  <c r="NZ524" i="22"/>
  <c r="JY524" i="22"/>
  <c r="NZ522" i="22"/>
  <c r="JY522" i="22"/>
  <c r="NZ520" i="22"/>
  <c r="JY520" i="22"/>
  <c r="NZ518" i="22"/>
  <c r="JY518" i="22"/>
  <c r="NZ523" i="22"/>
  <c r="JY523" i="22"/>
  <c r="AA42" i="24"/>
  <c r="AA47" i="24"/>
  <c r="AB46" i="24"/>
  <c r="AM24" i="23"/>
  <c r="BK475" i="22"/>
  <c r="NZ475" i="22"/>
  <c r="AC25" i="24" s="1"/>
  <c r="AC45" i="24" s="1"/>
  <c r="BJ466" i="22"/>
  <c r="OA466" i="22" s="1"/>
  <c r="BJ470" i="22"/>
  <c r="OA470" i="22" s="1"/>
  <c r="BJ474" i="22"/>
  <c r="OA474" i="22" s="1"/>
  <c r="BJ465" i="22"/>
  <c r="OA465" i="22" s="1"/>
  <c r="BJ469" i="22"/>
  <c r="OA469" i="22" s="1"/>
  <c r="BJ473" i="22"/>
  <c r="OA473" i="22" s="1"/>
  <c r="BJ468" i="22"/>
  <c r="OA468" i="22" s="1"/>
  <c r="BJ472" i="22"/>
  <c r="OA472" i="22" s="1"/>
  <c r="BJ471" i="22"/>
  <c r="OA471" i="22" s="1"/>
  <c r="BJ467" i="22"/>
  <c r="OA467" i="22" s="1"/>
  <c r="BL443" i="22"/>
  <c r="OC443" i="22" s="1"/>
  <c r="BL441" i="22"/>
  <c r="OC441" i="22" s="1"/>
  <c r="BL439" i="22"/>
  <c r="OC439" i="22" s="1"/>
  <c r="BL442" i="22"/>
  <c r="OC442" i="22" s="1"/>
  <c r="BL438" i="22"/>
  <c r="OC438" i="22" s="1"/>
  <c r="BL435" i="22"/>
  <c r="OC435" i="22" s="1"/>
  <c r="BL437" i="22"/>
  <c r="OC437" i="22" s="1"/>
  <c r="BL440" i="22"/>
  <c r="OC440" i="22" s="1"/>
  <c r="BL434" i="22"/>
  <c r="OC434" i="22" s="1"/>
  <c r="BL436" i="22"/>
  <c r="OC436" i="22" s="1"/>
  <c r="OB240" i="22"/>
  <c r="AE19" i="24" s="1"/>
  <c r="BM444" i="22"/>
  <c r="BJ523" i="22"/>
  <c r="BJ525" i="22"/>
  <c r="BJ521" i="22"/>
  <c r="BJ520" i="22"/>
  <c r="BJ519" i="22"/>
  <c r="BJ522" i="22"/>
  <c r="BJ527" i="22"/>
  <c r="BJ526" i="22"/>
  <c r="BJ518" i="22"/>
  <c r="BJ524" i="22"/>
  <c r="BH70" i="22"/>
  <c r="JW70" i="22" s="1"/>
  <c r="BH77" i="22"/>
  <c r="JW77" i="22" s="1"/>
  <c r="BH75" i="22"/>
  <c r="JW75" i="22" s="1"/>
  <c r="BH69" i="22"/>
  <c r="JW69" i="22" s="1"/>
  <c r="BH78" i="22"/>
  <c r="JW78" i="22" s="1"/>
  <c r="BH74" i="22"/>
  <c r="JW74" i="22" s="1"/>
  <c r="BH73" i="22"/>
  <c r="JW73" i="22" s="1"/>
  <c r="BH76" i="22"/>
  <c r="JW76" i="22" s="1"/>
  <c r="BH72" i="22"/>
  <c r="JW72" i="22" s="1"/>
  <c r="BH79" i="22"/>
  <c r="JW79" i="22" s="1"/>
  <c r="BH71" i="22"/>
  <c r="JW71" i="22" s="1"/>
  <c r="BH68" i="22"/>
  <c r="JW68" i="22" s="1"/>
  <c r="BL236" i="22"/>
  <c r="OC236" i="22" s="1"/>
  <c r="BL238" i="22"/>
  <c r="OC238" i="22" s="1"/>
  <c r="BL234" i="22"/>
  <c r="OC234" i="22" s="1"/>
  <c r="BL228" i="22"/>
  <c r="OC228" i="22" s="1"/>
  <c r="BL226" i="22"/>
  <c r="OC226" i="22" s="1"/>
  <c r="BL222" i="22"/>
  <c r="OC222" i="22" s="1"/>
  <c r="BL221" i="22"/>
  <c r="OC221" i="22" s="1"/>
  <c r="BL232" i="22"/>
  <c r="OC232" i="22" s="1"/>
  <c r="BL231" i="22"/>
  <c r="OC231" i="22" s="1"/>
  <c r="BL224" i="22"/>
  <c r="OC224" i="22" s="1"/>
  <c r="BL227" i="22"/>
  <c r="OC227" i="22" s="1"/>
  <c r="BL230" i="22"/>
  <c r="OC230" i="22" s="1"/>
  <c r="BL223" i="22"/>
  <c r="OC223" i="22" s="1"/>
  <c r="BL220" i="22"/>
  <c r="OC220" i="22" s="1"/>
  <c r="BL225" i="22"/>
  <c r="OC225" i="22" s="1"/>
  <c r="BL229" i="22"/>
  <c r="OC229" i="22" s="1"/>
  <c r="BL237" i="22"/>
  <c r="OC237" i="22" s="1"/>
  <c r="BL235" i="22"/>
  <c r="OC235" i="22" s="1"/>
  <c r="BL233" i="22"/>
  <c r="OC233" i="22" s="1"/>
  <c r="BL239" i="22"/>
  <c r="OC239" i="22" s="1"/>
  <c r="OB444" i="22"/>
  <c r="AE26" i="24" s="1"/>
  <c r="BL28" i="22"/>
  <c r="OC28" i="22" s="1"/>
  <c r="BL25" i="22"/>
  <c r="OC25" i="22" s="1"/>
  <c r="BL24" i="22"/>
  <c r="OC24" i="22" s="1"/>
  <c r="BL29" i="22"/>
  <c r="OC29" i="22" s="1"/>
  <c r="BL27" i="22"/>
  <c r="OC27" i="22" s="1"/>
  <c r="BL23" i="22"/>
  <c r="OC23" i="22" s="1"/>
  <c r="BL30" i="22"/>
  <c r="OC30" i="22" s="1"/>
  <c r="BL26" i="22"/>
  <c r="OC26" i="22" s="1"/>
  <c r="BK528" i="22"/>
  <c r="OB32" i="22"/>
  <c r="AE8" i="24" s="1"/>
  <c r="JV80" i="22"/>
  <c r="AE16" i="24" s="1"/>
  <c r="BI80" i="22"/>
  <c r="NZ142" i="22"/>
  <c r="AC6" i="24" s="1"/>
  <c r="BK458" i="22"/>
  <c r="OB458" i="22" s="1"/>
  <c r="BK456" i="22"/>
  <c r="OB456" i="22" s="1"/>
  <c r="BK454" i="22"/>
  <c r="OB454" i="22" s="1"/>
  <c r="BK452" i="22"/>
  <c r="OB452" i="22" s="1"/>
  <c r="BK450" i="22"/>
  <c r="OB450" i="22" s="1"/>
  <c r="BK457" i="22"/>
  <c r="OB457" i="22" s="1"/>
  <c r="BK453" i="22"/>
  <c r="OB453" i="22" s="1"/>
  <c r="BK455" i="22"/>
  <c r="OB455" i="22" s="1"/>
  <c r="BK451" i="22"/>
  <c r="OB451" i="22" s="1"/>
  <c r="BK459" i="22"/>
  <c r="OB459" i="22" s="1"/>
  <c r="BM240" i="22"/>
  <c r="BM32" i="22"/>
  <c r="BL488" i="22"/>
  <c r="OC488" i="22" s="1"/>
  <c r="BL486" i="22"/>
  <c r="OC486" i="22" s="1"/>
  <c r="BL484" i="22"/>
  <c r="OC484" i="22" s="1"/>
  <c r="BL482" i="22"/>
  <c r="OC482" i="22" s="1"/>
  <c r="BL489" i="22"/>
  <c r="OC489" i="22" s="1"/>
  <c r="BL481" i="22"/>
  <c r="OC481" i="22" s="1"/>
  <c r="BL480" i="22"/>
  <c r="OC480" i="22" s="1"/>
  <c r="BL483" i="22"/>
  <c r="OC483" i="22" s="1"/>
  <c r="BL487" i="22"/>
  <c r="OC487" i="22" s="1"/>
  <c r="BL485" i="22"/>
  <c r="OC485" i="22" s="1"/>
  <c r="OB490" i="22"/>
  <c r="AE28" i="24" s="1"/>
  <c r="BJ127" i="22"/>
  <c r="OA127" i="22" s="1"/>
  <c r="BJ131" i="22"/>
  <c r="OA131" i="22" s="1"/>
  <c r="BJ124" i="22"/>
  <c r="OA124" i="22" s="1"/>
  <c r="BJ126" i="22"/>
  <c r="OA126" i="22" s="1"/>
  <c r="BJ130" i="22"/>
  <c r="OA130" i="22" s="1"/>
  <c r="BJ135" i="22"/>
  <c r="OA135" i="22" s="1"/>
  <c r="BJ134" i="22"/>
  <c r="OA134" i="22" s="1"/>
  <c r="BJ133" i="22"/>
  <c r="OA133" i="22" s="1"/>
  <c r="BJ137" i="22"/>
  <c r="OA137" i="22" s="1"/>
  <c r="BJ140" i="22"/>
  <c r="OA140" i="22" s="1"/>
  <c r="BJ129" i="22"/>
  <c r="OA129" i="22" s="1"/>
  <c r="BJ138" i="22"/>
  <c r="OA138" i="22" s="1"/>
  <c r="BJ128" i="22"/>
  <c r="OA128" i="22" s="1"/>
  <c r="BJ132" i="22"/>
  <c r="OA132" i="22" s="1"/>
  <c r="BJ136" i="22"/>
  <c r="OA136" i="22" s="1"/>
  <c r="BJ141" i="22"/>
  <c r="OA141" i="22" s="1"/>
  <c r="BJ125" i="22"/>
  <c r="OA125" i="22" s="1"/>
  <c r="BJ139" i="22"/>
  <c r="OA139" i="22" s="1"/>
  <c r="BJ123" i="22"/>
  <c r="OA123" i="22" s="1"/>
  <c r="AN26" i="23"/>
  <c r="BL460" i="22"/>
  <c r="OA460" i="22"/>
  <c r="AD27" i="24" s="1"/>
  <c r="BM490" i="22"/>
  <c r="AB41" i="24"/>
  <c r="BK142" i="22"/>
  <c r="AG26" i="21"/>
  <c r="AG29" i="21" s="1"/>
  <c r="AH54" i="21"/>
  <c r="AH25" i="21"/>
  <c r="AH27" i="21" s="1"/>
  <c r="AL49" i="17"/>
  <c r="AH29" i="12" l="1"/>
  <c r="AC40" i="24"/>
  <c r="AC41" i="24" s="1"/>
  <c r="AC7" i="24"/>
  <c r="AG28" i="12"/>
  <c r="AG58" i="21"/>
  <c r="AG30" i="12"/>
  <c r="AG57" i="17"/>
  <c r="AG52" i="17"/>
  <c r="AG59" i="17" s="1"/>
  <c r="AI26" i="17"/>
  <c r="AH28" i="17" a="1"/>
  <c r="AH28" i="17" s="1"/>
  <c r="AH50" i="17" s="1"/>
  <c r="AH33" i="17" a="1"/>
  <c r="AH33" i="17" s="1"/>
  <c r="AH31" i="17" a="1"/>
  <c r="AH31" i="17" s="1"/>
  <c r="AH35" i="17" a="1"/>
  <c r="AH35" i="17" s="1"/>
  <c r="AH32" i="17" a="1"/>
  <c r="AH32" i="17" s="1"/>
  <c r="AH39" i="17" a="1"/>
  <c r="AH39" i="17" s="1"/>
  <c r="AH37" i="17" a="1"/>
  <c r="AH37" i="17" s="1"/>
  <c r="AH38" i="17" a="1"/>
  <c r="AH38" i="17" s="1"/>
  <c r="AH40" i="17" a="1"/>
  <c r="AH40" i="17" s="1"/>
  <c r="AH44" i="17" a="1"/>
  <c r="AH44" i="17" s="1"/>
  <c r="AH34" i="17" a="1"/>
  <c r="AH34" i="17" s="1"/>
  <c r="AH36" i="17" a="1"/>
  <c r="AH36" i="17" s="1"/>
  <c r="AH29" i="17" a="1"/>
  <c r="AH29" i="17" s="1"/>
  <c r="AH51" i="17" s="1"/>
  <c r="AH58" i="17" s="1"/>
  <c r="AH42" i="17" a="1"/>
  <c r="AH42" i="17" s="1"/>
  <c r="AH41" i="17" a="1"/>
  <c r="AH41" i="17" s="1"/>
  <c r="AH45" i="17" a="1"/>
  <c r="AH45" i="17" s="1"/>
  <c r="AH43" i="17" a="1"/>
  <c r="AH43" i="17" s="1"/>
  <c r="AE10" i="24"/>
  <c r="AE9" i="24"/>
  <c r="AL56" i="17"/>
  <c r="NZ528" i="22"/>
  <c r="AC33" i="24" s="1"/>
  <c r="AC36" i="24" s="1"/>
  <c r="OA524" i="22"/>
  <c r="JZ524" i="22"/>
  <c r="OA522" i="22"/>
  <c r="JZ522" i="22"/>
  <c r="OA525" i="22"/>
  <c r="JZ525" i="22"/>
  <c r="OA518" i="22"/>
  <c r="JZ518" i="22"/>
  <c r="OA519" i="22"/>
  <c r="JZ519" i="22"/>
  <c r="OA523" i="22"/>
  <c r="JZ523" i="22"/>
  <c r="OA526" i="22"/>
  <c r="JZ526" i="22"/>
  <c r="OA520" i="22"/>
  <c r="JZ520" i="22"/>
  <c r="JY528" i="22"/>
  <c r="OA527" i="22"/>
  <c r="JZ527" i="22"/>
  <c r="OA521" i="22"/>
  <c r="JZ521" i="22"/>
  <c r="AB47" i="24"/>
  <c r="AC46" i="24"/>
  <c r="BK468" i="22"/>
  <c r="OB468" i="22" s="1"/>
  <c r="BK473" i="22"/>
  <c r="OB473" i="22" s="1"/>
  <c r="BK474" i="22"/>
  <c r="OB474" i="22" s="1"/>
  <c r="BK466" i="22"/>
  <c r="OB466" i="22" s="1"/>
  <c r="BK471" i="22"/>
  <c r="OB471" i="22" s="1"/>
  <c r="BK472" i="22"/>
  <c r="OB472" i="22" s="1"/>
  <c r="BK467" i="22"/>
  <c r="OB467" i="22" s="1"/>
  <c r="BK465" i="22"/>
  <c r="OB465" i="22" s="1"/>
  <c r="BK470" i="22"/>
  <c r="OB470" i="22" s="1"/>
  <c r="BK469" i="22"/>
  <c r="OB469" i="22" s="1"/>
  <c r="OA475" i="22"/>
  <c r="AD25" i="24" s="1"/>
  <c r="AD45" i="24" s="1"/>
  <c r="AN24" i="23"/>
  <c r="BL475" i="22"/>
  <c r="JW80" i="22"/>
  <c r="AF16" i="24" s="1"/>
  <c r="OC490" i="22"/>
  <c r="AF28" i="24" s="1"/>
  <c r="OA142" i="22"/>
  <c r="AD6" i="24" s="1"/>
  <c r="BL142" i="22"/>
  <c r="OC240" i="22"/>
  <c r="AF19" i="24" s="1"/>
  <c r="BN32" i="22"/>
  <c r="BM224" i="22"/>
  <c r="OD224" i="22" s="1"/>
  <c r="BM220" i="22"/>
  <c r="OD220" i="22" s="1"/>
  <c r="BM221" i="22"/>
  <c r="OD221" i="22" s="1"/>
  <c r="BM232" i="22"/>
  <c r="OD232" i="22" s="1"/>
  <c r="BM226" i="22"/>
  <c r="OD226" i="22" s="1"/>
  <c r="BM231" i="22"/>
  <c r="OD231" i="22" s="1"/>
  <c r="BM222" i="22"/>
  <c r="OD222" i="22" s="1"/>
  <c r="BM227" i="22"/>
  <c r="OD227" i="22" s="1"/>
  <c r="BM230" i="22"/>
  <c r="OD230" i="22" s="1"/>
  <c r="BM228" i="22"/>
  <c r="OD228" i="22" s="1"/>
  <c r="BM234" i="22"/>
  <c r="OD234" i="22" s="1"/>
  <c r="BM236" i="22"/>
  <c r="OD236" i="22" s="1"/>
  <c r="BM238" i="22"/>
  <c r="OD238" i="22" s="1"/>
  <c r="BM223" i="22"/>
  <c r="OD223" i="22" s="1"/>
  <c r="BM229" i="22"/>
  <c r="OD229" i="22" s="1"/>
  <c r="BM237" i="22"/>
  <c r="OD237" i="22" s="1"/>
  <c r="BM235" i="22"/>
  <c r="OD235" i="22" s="1"/>
  <c r="BM233" i="22"/>
  <c r="OD233" i="22" s="1"/>
  <c r="BM239" i="22"/>
  <c r="OD239" i="22" s="1"/>
  <c r="BM225" i="22"/>
  <c r="OD225" i="22" s="1"/>
  <c r="BL459" i="22"/>
  <c r="OC459" i="22" s="1"/>
  <c r="BL458" i="22"/>
  <c r="OC458" i="22" s="1"/>
  <c r="BL455" i="22"/>
  <c r="OC455" i="22" s="1"/>
  <c r="BL450" i="22"/>
  <c r="OC450" i="22" s="1"/>
  <c r="BL457" i="22"/>
  <c r="OC457" i="22" s="1"/>
  <c r="BL451" i="22"/>
  <c r="OC451" i="22" s="1"/>
  <c r="BL456" i="22"/>
  <c r="OC456" i="22" s="1"/>
  <c r="BL452" i="22"/>
  <c r="OC452" i="22" s="1"/>
  <c r="BL453" i="22"/>
  <c r="OC453" i="22" s="1"/>
  <c r="BL454" i="22"/>
  <c r="OC454" i="22" s="1"/>
  <c r="BN240" i="22"/>
  <c r="BI75" i="22"/>
  <c r="JX75" i="22" s="1"/>
  <c r="BI72" i="22"/>
  <c r="JX72" i="22" s="1"/>
  <c r="BI70" i="22"/>
  <c r="JX70" i="22" s="1"/>
  <c r="BI69" i="22"/>
  <c r="JX69" i="22" s="1"/>
  <c r="BI73" i="22"/>
  <c r="JX73" i="22" s="1"/>
  <c r="BI76" i="22"/>
  <c r="JX76" i="22" s="1"/>
  <c r="BI78" i="22"/>
  <c r="JX78" i="22" s="1"/>
  <c r="BI79" i="22"/>
  <c r="JX79" i="22" s="1"/>
  <c r="BI71" i="22"/>
  <c r="JX71" i="22" s="1"/>
  <c r="BI68" i="22"/>
  <c r="JX68" i="22" s="1"/>
  <c r="BI74" i="22"/>
  <c r="JX74" i="22" s="1"/>
  <c r="BI77" i="22"/>
  <c r="JX77" i="22" s="1"/>
  <c r="BN490" i="22"/>
  <c r="OB460" i="22"/>
  <c r="AE27" i="24" s="1"/>
  <c r="BK526" i="22"/>
  <c r="BK524" i="22"/>
  <c r="BK521" i="22"/>
  <c r="BK518" i="22"/>
  <c r="BK522" i="22"/>
  <c r="BK527" i="22"/>
  <c r="BK520" i="22"/>
  <c r="BK525" i="22"/>
  <c r="BK523" i="22"/>
  <c r="BK519" i="22"/>
  <c r="BN444" i="22"/>
  <c r="AB42" i="24"/>
  <c r="BK135" i="22"/>
  <c r="OB135" i="22" s="1"/>
  <c r="BK136" i="22"/>
  <c r="OB136" i="22" s="1"/>
  <c r="BK132" i="22"/>
  <c r="OB132" i="22" s="1"/>
  <c r="BK131" i="22"/>
  <c r="OB131" i="22" s="1"/>
  <c r="BK130" i="22"/>
  <c r="OB130" i="22" s="1"/>
  <c r="BK129" i="22"/>
  <c r="OB129" i="22" s="1"/>
  <c r="BK128" i="22"/>
  <c r="OB128" i="22" s="1"/>
  <c r="BK127" i="22"/>
  <c r="OB127" i="22" s="1"/>
  <c r="BK126" i="22"/>
  <c r="OB126" i="22" s="1"/>
  <c r="BK137" i="22"/>
  <c r="OB137" i="22" s="1"/>
  <c r="BK133" i="22"/>
  <c r="OB133" i="22" s="1"/>
  <c r="BK134" i="22"/>
  <c r="OB134" i="22" s="1"/>
  <c r="BK124" i="22"/>
  <c r="OB124" i="22" s="1"/>
  <c r="BK138" i="22"/>
  <c r="OB138" i="22" s="1"/>
  <c r="BK140" i="22"/>
  <c r="OB140" i="22" s="1"/>
  <c r="BK123" i="22"/>
  <c r="OB123" i="22" s="1"/>
  <c r="BK125" i="22"/>
  <c r="OB125" i="22" s="1"/>
  <c r="BK141" i="22"/>
  <c r="OB141" i="22" s="1"/>
  <c r="BK139" i="22"/>
  <c r="OB139" i="22" s="1"/>
  <c r="BM486" i="22"/>
  <c r="OD486" i="22" s="1"/>
  <c r="BM483" i="22"/>
  <c r="OD483" i="22" s="1"/>
  <c r="BM485" i="22"/>
  <c r="OD485" i="22" s="1"/>
  <c r="BM487" i="22"/>
  <c r="OD487" i="22" s="1"/>
  <c r="BM482" i="22"/>
  <c r="OD482" i="22" s="1"/>
  <c r="BM481" i="22"/>
  <c r="OD481" i="22" s="1"/>
  <c r="BM480" i="22"/>
  <c r="OD480" i="22" s="1"/>
  <c r="BM488" i="22"/>
  <c r="OD488" i="22" s="1"/>
  <c r="BM489" i="22"/>
  <c r="OD489" i="22" s="1"/>
  <c r="BM484" i="22"/>
  <c r="OD484" i="22" s="1"/>
  <c r="AO26" i="23"/>
  <c r="BM460" i="22"/>
  <c r="BM24" i="22"/>
  <c r="OD24" i="22" s="1"/>
  <c r="BM29" i="22"/>
  <c r="OD29" i="22" s="1"/>
  <c r="BM28" i="22"/>
  <c r="OD28" i="22" s="1"/>
  <c r="BM27" i="22"/>
  <c r="OD27" i="22" s="1"/>
  <c r="BM23" i="22"/>
  <c r="OD23" i="22" s="1"/>
  <c r="BM30" i="22"/>
  <c r="OD30" i="22" s="1"/>
  <c r="BM25" i="22"/>
  <c r="OD25" i="22" s="1"/>
  <c r="BM26" i="22"/>
  <c r="OD26" i="22" s="1"/>
  <c r="BJ80" i="22"/>
  <c r="BL528" i="22"/>
  <c r="OC32" i="22"/>
  <c r="AF8" i="24" s="1"/>
  <c r="BM442" i="22"/>
  <c r="OD442" i="22" s="1"/>
  <c r="BM440" i="22"/>
  <c r="OD440" i="22" s="1"/>
  <c r="BM438" i="22"/>
  <c r="OD438" i="22" s="1"/>
  <c r="BM436" i="22"/>
  <c r="OD436" i="22" s="1"/>
  <c r="BM434" i="22"/>
  <c r="OD434" i="22" s="1"/>
  <c r="BM437" i="22"/>
  <c r="OD437" i="22" s="1"/>
  <c r="BM441" i="22"/>
  <c r="OD441" i="22" s="1"/>
  <c r="BM443" i="22"/>
  <c r="OD443" i="22" s="1"/>
  <c r="BM439" i="22"/>
  <c r="OD439" i="22" s="1"/>
  <c r="BM435" i="22"/>
  <c r="OD435" i="22" s="1"/>
  <c r="OC444" i="22"/>
  <c r="AF26" i="24" s="1"/>
  <c r="AI54" i="21"/>
  <c r="AI25" i="21"/>
  <c r="AI27" i="21" s="1"/>
  <c r="AH26" i="21"/>
  <c r="AH29" i="21" s="1"/>
  <c r="AM49" i="17"/>
  <c r="AI29" i="12" l="1"/>
  <c r="AD40" i="24"/>
  <c r="AD7" i="24"/>
  <c r="AH28" i="12"/>
  <c r="AH58" i="21"/>
  <c r="AH52" i="17"/>
  <c r="AH59" i="17" s="1"/>
  <c r="AH30" i="12"/>
  <c r="AH57" i="17"/>
  <c r="AJ26" i="17"/>
  <c r="AI29" i="17" a="1"/>
  <c r="AI29" i="17" s="1"/>
  <c r="AI51" i="17" s="1"/>
  <c r="AI58" i="17" s="1"/>
  <c r="AI34" i="17" a="1"/>
  <c r="AI34" i="17" s="1"/>
  <c r="AI32" i="17" a="1"/>
  <c r="AI32" i="17" s="1"/>
  <c r="AI33" i="17" a="1"/>
  <c r="AI33" i="17" s="1"/>
  <c r="AI36" i="17" a="1"/>
  <c r="AI36" i="17" s="1"/>
  <c r="AI28" i="17" a="1"/>
  <c r="AI28" i="17" s="1"/>
  <c r="AI50" i="17" s="1"/>
  <c r="AI38" i="17" a="1"/>
  <c r="AI38" i="17" s="1"/>
  <c r="AI39" i="17" a="1"/>
  <c r="AI39" i="17" s="1"/>
  <c r="AI41" i="17" a="1"/>
  <c r="AI41" i="17" s="1"/>
  <c r="AI45" i="17" a="1"/>
  <c r="AI45" i="17" s="1"/>
  <c r="AI35" i="17" a="1"/>
  <c r="AI35" i="17" s="1"/>
  <c r="AI37" i="17" a="1"/>
  <c r="AI37" i="17" s="1"/>
  <c r="AI40" i="17" a="1"/>
  <c r="AI40" i="17" s="1"/>
  <c r="AI31" i="17" a="1"/>
  <c r="AI31" i="17" s="1"/>
  <c r="AI43" i="17" a="1"/>
  <c r="AI43" i="17" s="1"/>
  <c r="AI42" i="17" a="1"/>
  <c r="AI42" i="17" s="1"/>
  <c r="AI44" i="17" a="1"/>
  <c r="AI44" i="17" s="1"/>
  <c r="AF10" i="24"/>
  <c r="AF9" i="24"/>
  <c r="AM56" i="17"/>
  <c r="OA528" i="22"/>
  <c r="AD33" i="24" s="1"/>
  <c r="AD36" i="24" s="1"/>
  <c r="OB523" i="22"/>
  <c r="KA523" i="22"/>
  <c r="OB522" i="22"/>
  <c r="KA522" i="22"/>
  <c r="OB526" i="22"/>
  <c r="KA526" i="22"/>
  <c r="JZ528" i="22"/>
  <c r="OB525" i="22"/>
  <c r="KA525" i="22"/>
  <c r="OB518" i="22"/>
  <c r="KA518" i="22"/>
  <c r="OB520" i="22"/>
  <c r="KA520" i="22"/>
  <c r="OB521" i="22"/>
  <c r="KA521" i="22"/>
  <c r="OB519" i="22"/>
  <c r="KA519" i="22"/>
  <c r="OB527" i="22"/>
  <c r="KA527" i="22"/>
  <c r="OB524" i="22"/>
  <c r="KA524" i="22"/>
  <c r="AC47" i="24"/>
  <c r="AD46" i="24"/>
  <c r="BL473" i="22"/>
  <c r="OC473" i="22" s="1"/>
  <c r="BL465" i="22"/>
  <c r="OC465" i="22" s="1"/>
  <c r="BL469" i="22"/>
  <c r="OC469" i="22" s="1"/>
  <c r="BL470" i="22"/>
  <c r="OC470" i="22" s="1"/>
  <c r="BL467" i="22"/>
  <c r="OC467" i="22" s="1"/>
  <c r="BL468" i="22"/>
  <c r="OC468" i="22" s="1"/>
  <c r="BL472" i="22"/>
  <c r="OC472" i="22" s="1"/>
  <c r="BL466" i="22"/>
  <c r="OC466" i="22" s="1"/>
  <c r="BL474" i="22"/>
  <c r="OC474" i="22" s="1"/>
  <c r="BL471" i="22"/>
  <c r="OC471" i="22" s="1"/>
  <c r="AO24" i="23"/>
  <c r="BM475" i="22"/>
  <c r="OB475" i="22"/>
  <c r="AE25" i="24" s="1"/>
  <c r="AE45" i="24" s="1"/>
  <c r="JX80" i="22"/>
  <c r="AG16" i="24" s="1"/>
  <c r="BL524" i="22"/>
  <c r="BL526" i="22"/>
  <c r="BL520" i="22"/>
  <c r="BL521" i="22"/>
  <c r="BL525" i="22"/>
  <c r="BL523" i="22"/>
  <c r="BL519" i="22"/>
  <c r="BL518" i="22"/>
  <c r="BL527" i="22"/>
  <c r="BL522" i="22"/>
  <c r="BM528" i="22"/>
  <c r="AP26" i="23"/>
  <c r="BN460" i="22"/>
  <c r="OD490" i="22"/>
  <c r="AG28" i="24" s="1"/>
  <c r="AD41" i="24"/>
  <c r="BN489" i="22"/>
  <c r="OE489" i="22" s="1"/>
  <c r="BN487" i="22"/>
  <c r="OE487" i="22" s="1"/>
  <c r="BN485" i="22"/>
  <c r="OE485" i="22" s="1"/>
  <c r="BN483" i="22"/>
  <c r="OE483" i="22" s="1"/>
  <c r="BN481" i="22"/>
  <c r="OE481" i="22" s="1"/>
  <c r="BN482" i="22"/>
  <c r="OE482" i="22" s="1"/>
  <c r="BN480" i="22"/>
  <c r="OE480" i="22" s="1"/>
  <c r="BN488" i="22"/>
  <c r="OE488" i="22" s="1"/>
  <c r="BN484" i="22"/>
  <c r="OE484" i="22" s="1"/>
  <c r="BN486" i="22"/>
  <c r="OE486" i="22" s="1"/>
  <c r="BO32" i="22"/>
  <c r="BN29" i="22"/>
  <c r="OE29" i="22" s="1"/>
  <c r="BN24" i="22"/>
  <c r="OE24" i="22" s="1"/>
  <c r="BN27" i="22"/>
  <c r="OE27" i="22" s="1"/>
  <c r="BN23" i="22"/>
  <c r="OE23" i="22" s="1"/>
  <c r="BN25" i="22"/>
  <c r="OE25" i="22" s="1"/>
  <c r="BN26" i="22"/>
  <c r="OE26" i="22" s="1"/>
  <c r="BN28" i="22"/>
  <c r="OE28" i="22" s="1"/>
  <c r="BN30" i="22"/>
  <c r="OE30" i="22" s="1"/>
  <c r="BJ77" i="22"/>
  <c r="JY77" i="22" s="1"/>
  <c r="BJ69" i="22"/>
  <c r="JY69" i="22" s="1"/>
  <c r="BJ72" i="22"/>
  <c r="JY72" i="22" s="1"/>
  <c r="BJ70" i="22"/>
  <c r="JY70" i="22" s="1"/>
  <c r="BJ79" i="22"/>
  <c r="JY79" i="22" s="1"/>
  <c r="BJ75" i="22"/>
  <c r="JY75" i="22" s="1"/>
  <c r="BJ76" i="22"/>
  <c r="JY76" i="22" s="1"/>
  <c r="BJ68" i="22"/>
  <c r="JY68" i="22" s="1"/>
  <c r="BJ78" i="22"/>
  <c r="JY78" i="22" s="1"/>
  <c r="BJ73" i="22"/>
  <c r="JY73" i="22" s="1"/>
  <c r="BJ71" i="22"/>
  <c r="JY71" i="22" s="1"/>
  <c r="BJ74" i="22"/>
  <c r="JY74" i="22" s="1"/>
  <c r="BN442" i="22"/>
  <c r="OE442" i="22" s="1"/>
  <c r="BN440" i="22"/>
  <c r="OE440" i="22" s="1"/>
  <c r="BN438" i="22"/>
  <c r="OE438" i="22" s="1"/>
  <c r="BN441" i="22"/>
  <c r="OE441" i="22" s="1"/>
  <c r="BN434" i="22"/>
  <c r="OE434" i="22" s="1"/>
  <c r="BN443" i="22"/>
  <c r="OE443" i="22" s="1"/>
  <c r="BN439" i="22"/>
  <c r="OE439" i="22" s="1"/>
  <c r="BN435" i="22"/>
  <c r="OE435" i="22" s="1"/>
  <c r="BN436" i="22"/>
  <c r="OE436" i="22" s="1"/>
  <c r="BN437" i="22"/>
  <c r="OE437" i="22" s="1"/>
  <c r="BO490" i="22"/>
  <c r="BN223" i="22"/>
  <c r="OE223" i="22" s="1"/>
  <c r="BN220" i="22"/>
  <c r="OE220" i="22" s="1"/>
  <c r="BN227" i="22"/>
  <c r="OE227" i="22" s="1"/>
  <c r="BN234" i="22"/>
  <c r="OE234" i="22" s="1"/>
  <c r="BN222" i="22"/>
  <c r="OE222" i="22" s="1"/>
  <c r="BN221" i="22"/>
  <c r="OE221" i="22" s="1"/>
  <c r="BN232" i="22"/>
  <c r="OE232" i="22" s="1"/>
  <c r="BN226" i="22"/>
  <c r="OE226" i="22" s="1"/>
  <c r="BN238" i="22"/>
  <c r="OE238" i="22" s="1"/>
  <c r="BN231" i="22"/>
  <c r="OE231" i="22" s="1"/>
  <c r="BN224" i="22"/>
  <c r="OE224" i="22" s="1"/>
  <c r="BN230" i="22"/>
  <c r="OE230" i="22" s="1"/>
  <c r="BN228" i="22"/>
  <c r="OE228" i="22" s="1"/>
  <c r="BN236" i="22"/>
  <c r="OE236" i="22" s="1"/>
  <c r="BN229" i="22"/>
  <c r="OE229" i="22" s="1"/>
  <c r="BN233" i="22"/>
  <c r="OE233" i="22" s="1"/>
  <c r="BN235" i="22"/>
  <c r="OE235" i="22" s="1"/>
  <c r="BN225" i="22"/>
  <c r="OE225" i="22" s="1"/>
  <c r="BN239" i="22"/>
  <c r="OE239" i="22" s="1"/>
  <c r="BN237" i="22"/>
  <c r="OE237" i="22" s="1"/>
  <c r="OC460" i="22"/>
  <c r="AF27" i="24" s="1"/>
  <c r="OD240" i="22"/>
  <c r="AG19" i="24" s="1"/>
  <c r="BL124" i="22"/>
  <c r="OC124" i="22" s="1"/>
  <c r="BL127" i="22"/>
  <c r="OC127" i="22" s="1"/>
  <c r="BL131" i="22"/>
  <c r="OC131" i="22" s="1"/>
  <c r="BL140" i="22"/>
  <c r="OC140" i="22" s="1"/>
  <c r="BL126" i="22"/>
  <c r="OC126" i="22" s="1"/>
  <c r="BL130" i="22"/>
  <c r="OC130" i="22" s="1"/>
  <c r="BL135" i="22"/>
  <c r="OC135" i="22" s="1"/>
  <c r="BL134" i="22"/>
  <c r="OC134" i="22" s="1"/>
  <c r="BL133" i="22"/>
  <c r="OC133" i="22" s="1"/>
  <c r="BL137" i="22"/>
  <c r="OC137" i="22" s="1"/>
  <c r="BL129" i="22"/>
  <c r="OC129" i="22" s="1"/>
  <c r="BL128" i="22"/>
  <c r="OC128" i="22" s="1"/>
  <c r="BL132" i="22"/>
  <c r="OC132" i="22" s="1"/>
  <c r="BL136" i="22"/>
  <c r="OC136" i="22" s="1"/>
  <c r="BL138" i="22"/>
  <c r="OC138" i="22" s="1"/>
  <c r="BL123" i="22"/>
  <c r="OC123" i="22" s="1"/>
  <c r="BL125" i="22"/>
  <c r="OC125" i="22" s="1"/>
  <c r="BL139" i="22"/>
  <c r="OC139" i="22" s="1"/>
  <c r="BL141" i="22"/>
  <c r="OC141" i="22" s="1"/>
  <c r="BM459" i="22"/>
  <c r="OD459" i="22" s="1"/>
  <c r="BM457" i="22"/>
  <c r="OD457" i="22" s="1"/>
  <c r="BM455" i="22"/>
  <c r="OD455" i="22" s="1"/>
  <c r="BM453" i="22"/>
  <c r="OD453" i="22" s="1"/>
  <c r="BM451" i="22"/>
  <c r="OD451" i="22" s="1"/>
  <c r="BM452" i="22"/>
  <c r="OD452" i="22" s="1"/>
  <c r="BM456" i="22"/>
  <c r="OD456" i="22" s="1"/>
  <c r="BM454" i="22"/>
  <c r="OD454" i="22" s="1"/>
  <c r="BM450" i="22"/>
  <c r="OD450" i="22" s="1"/>
  <c r="BM458" i="22"/>
  <c r="OD458" i="22" s="1"/>
  <c r="OD444" i="22"/>
  <c r="AG26" i="24" s="1"/>
  <c r="BK80" i="22"/>
  <c r="OD32" i="22"/>
  <c r="AG8" i="24" s="1"/>
  <c r="OB142" i="22"/>
  <c r="AE6" i="24" s="1"/>
  <c r="BO444" i="22"/>
  <c r="BO240" i="22"/>
  <c r="AC42" i="24"/>
  <c r="BM142" i="22"/>
  <c r="AI26" i="21"/>
  <c r="AI29" i="21" s="1"/>
  <c r="AJ54" i="21"/>
  <c r="AJ25" i="21"/>
  <c r="AJ27" i="21" s="1"/>
  <c r="AN49" i="17"/>
  <c r="AJ29" i="12" l="1"/>
  <c r="AE40" i="24"/>
  <c r="AE41" i="24" s="1"/>
  <c r="AE7" i="24"/>
  <c r="AI28" i="12"/>
  <c r="AI58" i="21"/>
  <c r="AI30" i="12"/>
  <c r="AI52" i="17"/>
  <c r="AI59" i="17" s="1"/>
  <c r="AI57" i="17"/>
  <c r="AK26" i="17"/>
  <c r="AJ31" i="17" a="1"/>
  <c r="AJ31" i="17" s="1"/>
  <c r="AJ35" i="17" a="1"/>
  <c r="AJ35" i="17" s="1"/>
  <c r="AJ28" i="17" a="1"/>
  <c r="AJ28" i="17" s="1"/>
  <c r="AJ50" i="17" s="1"/>
  <c r="AJ33" i="17" a="1"/>
  <c r="AJ33" i="17" s="1"/>
  <c r="AJ34" i="17" a="1"/>
  <c r="AJ34" i="17" s="1"/>
  <c r="AJ37" i="17" a="1"/>
  <c r="AJ37" i="17" s="1"/>
  <c r="AJ29" i="17" a="1"/>
  <c r="AJ29" i="17" s="1"/>
  <c r="AJ51" i="17" s="1"/>
  <c r="AJ58" i="17" s="1"/>
  <c r="AJ39" i="17" a="1"/>
  <c r="AJ39" i="17" s="1"/>
  <c r="AJ42" i="17" a="1"/>
  <c r="AJ42" i="17" s="1"/>
  <c r="AJ38" i="17" a="1"/>
  <c r="AJ38" i="17" s="1"/>
  <c r="AJ41" i="17" a="1"/>
  <c r="AJ41" i="17" s="1"/>
  <c r="AJ32" i="17" a="1"/>
  <c r="AJ32" i="17" s="1"/>
  <c r="AJ36" i="17" a="1"/>
  <c r="AJ36" i="17" s="1"/>
  <c r="AJ40" i="17" a="1"/>
  <c r="AJ40" i="17" s="1"/>
  <c r="AJ44" i="17" a="1"/>
  <c r="AJ44" i="17" s="1"/>
  <c r="AJ43" i="17" a="1"/>
  <c r="AJ43" i="17" s="1"/>
  <c r="AJ45" i="17" a="1"/>
  <c r="AJ45" i="17" s="1"/>
  <c r="AG10" i="24"/>
  <c r="AG9" i="24"/>
  <c r="AN56" i="17"/>
  <c r="OB528" i="22"/>
  <c r="AE33" i="24" s="1"/>
  <c r="AE36" i="24" s="1"/>
  <c r="OC518" i="22"/>
  <c r="KB518" i="22"/>
  <c r="OC522" i="22"/>
  <c r="KB522" i="22"/>
  <c r="OC523" i="22"/>
  <c r="KB523" i="22"/>
  <c r="OC526" i="22"/>
  <c r="KB526" i="22"/>
  <c r="KA528" i="22"/>
  <c r="OC521" i="22"/>
  <c r="KB521" i="22"/>
  <c r="OC519" i="22"/>
  <c r="KB519" i="22"/>
  <c r="OC520" i="22"/>
  <c r="KB520" i="22"/>
  <c r="OC527" i="22"/>
  <c r="KB527" i="22"/>
  <c r="OC525" i="22"/>
  <c r="KB525" i="22"/>
  <c r="OC524" i="22"/>
  <c r="KB524" i="22"/>
  <c r="AD47" i="24"/>
  <c r="OC475" i="22"/>
  <c r="AF25" i="24" s="1"/>
  <c r="AF45" i="24" s="1"/>
  <c r="BM473" i="22"/>
  <c r="OD473" i="22" s="1"/>
  <c r="BM465" i="22"/>
  <c r="OD465" i="22" s="1"/>
  <c r="BM466" i="22"/>
  <c r="OD466" i="22" s="1"/>
  <c r="BM471" i="22"/>
  <c r="OD471" i="22" s="1"/>
  <c r="BM474" i="22"/>
  <c r="OD474" i="22" s="1"/>
  <c r="BM468" i="22"/>
  <c r="OD468" i="22" s="1"/>
  <c r="BM469" i="22"/>
  <c r="OD469" i="22" s="1"/>
  <c r="BM470" i="22"/>
  <c r="OD470" i="22" s="1"/>
  <c r="BM467" i="22"/>
  <c r="OD467" i="22" s="1"/>
  <c r="BM472" i="22"/>
  <c r="OD472" i="22" s="1"/>
  <c r="AP24" i="23"/>
  <c r="BN475" i="22"/>
  <c r="AE46" i="24"/>
  <c r="BK77" i="22"/>
  <c r="JZ77" i="22" s="1"/>
  <c r="BK72" i="22"/>
  <c r="JZ72" i="22" s="1"/>
  <c r="BK79" i="22"/>
  <c r="JZ79" i="22" s="1"/>
  <c r="BK75" i="22"/>
  <c r="JZ75" i="22" s="1"/>
  <c r="BK76" i="22"/>
  <c r="JZ76" i="22" s="1"/>
  <c r="BK71" i="22"/>
  <c r="JZ71" i="22" s="1"/>
  <c r="BK78" i="22"/>
  <c r="JZ78" i="22" s="1"/>
  <c r="BK73" i="22"/>
  <c r="JZ73" i="22" s="1"/>
  <c r="BK69" i="22"/>
  <c r="JZ69" i="22" s="1"/>
  <c r="BK68" i="22"/>
  <c r="JZ68" i="22" s="1"/>
  <c r="BK74" i="22"/>
  <c r="JZ74" i="22" s="1"/>
  <c r="BK70" i="22"/>
  <c r="JZ70" i="22" s="1"/>
  <c r="AQ26" i="23"/>
  <c r="BO460" i="22"/>
  <c r="BP240" i="22"/>
  <c r="BP444" i="22"/>
  <c r="BL80" i="22"/>
  <c r="BO485" i="22"/>
  <c r="OF485" i="22" s="1"/>
  <c r="BO482" i="22"/>
  <c r="OF482" i="22" s="1"/>
  <c r="BO488" i="22"/>
  <c r="OF488" i="22" s="1"/>
  <c r="BO487" i="22"/>
  <c r="OF487" i="22" s="1"/>
  <c r="BO484" i="22"/>
  <c r="OF484" i="22" s="1"/>
  <c r="BO480" i="22"/>
  <c r="OF480" i="22" s="1"/>
  <c r="BO489" i="22"/>
  <c r="OF489" i="22" s="1"/>
  <c r="BO486" i="22"/>
  <c r="OF486" i="22" s="1"/>
  <c r="BO481" i="22"/>
  <c r="OF481" i="22" s="1"/>
  <c r="BO483" i="22"/>
  <c r="OF483" i="22" s="1"/>
  <c r="OE444" i="22"/>
  <c r="AH26" i="24" s="1"/>
  <c r="OE32" i="22"/>
  <c r="AH8" i="24" s="1"/>
  <c r="OE490" i="22"/>
  <c r="AH28" i="24" s="1"/>
  <c r="AD42" i="24"/>
  <c r="BM526" i="22"/>
  <c r="BM524" i="22"/>
  <c r="BM520" i="22"/>
  <c r="BM522" i="22"/>
  <c r="BM523" i="22"/>
  <c r="BM525" i="22"/>
  <c r="BM518" i="22"/>
  <c r="BM519" i="22"/>
  <c r="BM527" i="22"/>
  <c r="BM521" i="22"/>
  <c r="BO443" i="22"/>
  <c r="OF443" i="22" s="1"/>
  <c r="BO441" i="22"/>
  <c r="OF441" i="22" s="1"/>
  <c r="BO439" i="22"/>
  <c r="OF439" i="22" s="1"/>
  <c r="BO437" i="22"/>
  <c r="OF437" i="22" s="1"/>
  <c r="BO435" i="22"/>
  <c r="OF435" i="22" s="1"/>
  <c r="BO436" i="22"/>
  <c r="OF436" i="22" s="1"/>
  <c r="BO440" i="22"/>
  <c r="OF440" i="22" s="1"/>
  <c r="BO434" i="22"/>
  <c r="OF434" i="22" s="1"/>
  <c r="BO442" i="22"/>
  <c r="OF442" i="22" s="1"/>
  <c r="BO438" i="22"/>
  <c r="OF438" i="22" s="1"/>
  <c r="OD460" i="22"/>
  <c r="AG27" i="24" s="1"/>
  <c r="OC142" i="22"/>
  <c r="AF6" i="24" s="1"/>
  <c r="OE240" i="22"/>
  <c r="AH19" i="24" s="1"/>
  <c r="BP490" i="22"/>
  <c r="JY80" i="22"/>
  <c r="AH16" i="24" s="1"/>
  <c r="BO24" i="22"/>
  <c r="OF24" i="22" s="1"/>
  <c r="BO25" i="22"/>
  <c r="OF25" i="22" s="1"/>
  <c r="BO26" i="22"/>
  <c r="OF26" i="22" s="1"/>
  <c r="BO29" i="22"/>
  <c r="OF29" i="22" s="1"/>
  <c r="BO27" i="22"/>
  <c r="OF27" i="22" s="1"/>
  <c r="BO30" i="22"/>
  <c r="OF30" i="22" s="1"/>
  <c r="BO28" i="22"/>
  <c r="OF28" i="22" s="1"/>
  <c r="BO23" i="22"/>
  <c r="OF23" i="22" s="1"/>
  <c r="BN528" i="22"/>
  <c r="BN142" i="22"/>
  <c r="BO228" i="22"/>
  <c r="OF228" i="22" s="1"/>
  <c r="BO226" i="22"/>
  <c r="OF226" i="22" s="1"/>
  <c r="BO231" i="22"/>
  <c r="OF231" i="22" s="1"/>
  <c r="BO221" i="22"/>
  <c r="OF221" i="22" s="1"/>
  <c r="BO224" i="22"/>
  <c r="OF224" i="22" s="1"/>
  <c r="BO236" i="22"/>
  <c r="OF236" i="22" s="1"/>
  <c r="BO227" i="22"/>
  <c r="OF227" i="22" s="1"/>
  <c r="BO232" i="22"/>
  <c r="OF232" i="22" s="1"/>
  <c r="BO238" i="22"/>
  <c r="OF238" i="22" s="1"/>
  <c r="BO230" i="22"/>
  <c r="OF230" i="22" s="1"/>
  <c r="BO220" i="22"/>
  <c r="OF220" i="22" s="1"/>
  <c r="BO222" i="22"/>
  <c r="OF222" i="22" s="1"/>
  <c r="BO223" i="22"/>
  <c r="OF223" i="22" s="1"/>
  <c r="BO234" i="22"/>
  <c r="OF234" i="22" s="1"/>
  <c r="BO225" i="22"/>
  <c r="OF225" i="22" s="1"/>
  <c r="BO229" i="22"/>
  <c r="OF229" i="22" s="1"/>
  <c r="BO237" i="22"/>
  <c r="OF237" i="22" s="1"/>
  <c r="BO233" i="22"/>
  <c r="OF233" i="22" s="1"/>
  <c r="BO235" i="22"/>
  <c r="OF235" i="22" s="1"/>
  <c r="BO239" i="22"/>
  <c r="OF239" i="22" s="1"/>
  <c r="BM131" i="22"/>
  <c r="OD131" i="22" s="1"/>
  <c r="BM130" i="22"/>
  <c r="OD130" i="22" s="1"/>
  <c r="BM129" i="22"/>
  <c r="OD129" i="22" s="1"/>
  <c r="BM128" i="22"/>
  <c r="OD128" i="22" s="1"/>
  <c r="BM127" i="22"/>
  <c r="OD127" i="22" s="1"/>
  <c r="BM126" i="22"/>
  <c r="OD126" i="22" s="1"/>
  <c r="BM135" i="22"/>
  <c r="OD135" i="22" s="1"/>
  <c r="BM134" i="22"/>
  <c r="OD134" i="22" s="1"/>
  <c r="BM133" i="22"/>
  <c r="OD133" i="22" s="1"/>
  <c r="BM137" i="22"/>
  <c r="OD137" i="22" s="1"/>
  <c r="BM138" i="22"/>
  <c r="OD138" i="22" s="1"/>
  <c r="BM132" i="22"/>
  <c r="OD132" i="22" s="1"/>
  <c r="BM136" i="22"/>
  <c r="OD136" i="22" s="1"/>
  <c r="BM140" i="22"/>
  <c r="OD140" i="22" s="1"/>
  <c r="BM124" i="22"/>
  <c r="OD124" i="22" s="1"/>
  <c r="BM139" i="22"/>
  <c r="OD139" i="22" s="1"/>
  <c r="BM125" i="22"/>
  <c r="OD125" i="22" s="1"/>
  <c r="BM123" i="22"/>
  <c r="OD123" i="22" s="1"/>
  <c r="BM141" i="22"/>
  <c r="OD141" i="22" s="1"/>
  <c r="BP32" i="22"/>
  <c r="BN454" i="22"/>
  <c r="OE454" i="22" s="1"/>
  <c r="BN452" i="22"/>
  <c r="OE452" i="22" s="1"/>
  <c r="BN453" i="22"/>
  <c r="OE453" i="22" s="1"/>
  <c r="BN459" i="22"/>
  <c r="OE459" i="22" s="1"/>
  <c r="BN458" i="22"/>
  <c r="OE458" i="22" s="1"/>
  <c r="BN450" i="22"/>
  <c r="OE450" i="22" s="1"/>
  <c r="BN457" i="22"/>
  <c r="OE457" i="22" s="1"/>
  <c r="BN456" i="22"/>
  <c r="OE456" i="22" s="1"/>
  <c r="BN451" i="22"/>
  <c r="OE451" i="22" s="1"/>
  <c r="BN455" i="22"/>
  <c r="OE455" i="22" s="1"/>
  <c r="AK54" i="21"/>
  <c r="AK25" i="21"/>
  <c r="AK27" i="21" s="1"/>
  <c r="AJ26" i="21"/>
  <c r="AJ29" i="21" s="1"/>
  <c r="AO49" i="17"/>
  <c r="AK29" i="12" l="1"/>
  <c r="AF40" i="24"/>
  <c r="AF41" i="24" s="1"/>
  <c r="AF7" i="24"/>
  <c r="AJ28" i="12"/>
  <c r="AJ58" i="21"/>
  <c r="AL26" i="17"/>
  <c r="AK32" i="17" a="1"/>
  <c r="AK32" i="17" s="1"/>
  <c r="AK29" i="17" a="1"/>
  <c r="AK29" i="17" s="1"/>
  <c r="AK51" i="17" s="1"/>
  <c r="AK58" i="17" s="1"/>
  <c r="AK34" i="17" a="1"/>
  <c r="AK34" i="17" s="1"/>
  <c r="AK35" i="17" a="1"/>
  <c r="AK35" i="17" s="1"/>
  <c r="AK38" i="17" a="1"/>
  <c r="AK38" i="17" s="1"/>
  <c r="AK31" i="17" a="1"/>
  <c r="AK31" i="17" s="1"/>
  <c r="AK36" i="17" a="1"/>
  <c r="AK36" i="17" s="1"/>
  <c r="AK43" i="17" a="1"/>
  <c r="AK43" i="17" s="1"/>
  <c r="AK39" i="17" a="1"/>
  <c r="AK39" i="17" s="1"/>
  <c r="AK42" i="17" a="1"/>
  <c r="AK42" i="17" s="1"/>
  <c r="AK33" i="17" a="1"/>
  <c r="AK33" i="17" s="1"/>
  <c r="AK37" i="17" a="1"/>
  <c r="AK37" i="17" s="1"/>
  <c r="AK41" i="17" a="1"/>
  <c r="AK41" i="17" s="1"/>
  <c r="AK45" i="17" a="1"/>
  <c r="AK45" i="17" s="1"/>
  <c r="AK28" i="17" a="1"/>
  <c r="AK28" i="17" s="1"/>
  <c r="AK50" i="17" s="1"/>
  <c r="AK44" i="17" a="1"/>
  <c r="AK44" i="17" s="1"/>
  <c r="AK40" i="17" a="1"/>
  <c r="AK40" i="17" s="1"/>
  <c r="AJ57" i="17"/>
  <c r="AJ30" i="12"/>
  <c r="AJ52" i="17"/>
  <c r="AJ59" i="17" s="1"/>
  <c r="AH10" i="24"/>
  <c r="AH9" i="24"/>
  <c r="AO56" i="17"/>
  <c r="OC528" i="22"/>
  <c r="AF33" i="24" s="1"/>
  <c r="AF36" i="24" s="1"/>
  <c r="OD521" i="22"/>
  <c r="KC521" i="22"/>
  <c r="OD525" i="22"/>
  <c r="KC525" i="22"/>
  <c r="OD524" i="22"/>
  <c r="KC524" i="22"/>
  <c r="OD527" i="22"/>
  <c r="KC527" i="22"/>
  <c r="OD523" i="22"/>
  <c r="KC523" i="22"/>
  <c r="OD526" i="22"/>
  <c r="KC526" i="22"/>
  <c r="OD519" i="22"/>
  <c r="KC519" i="22"/>
  <c r="OD522" i="22"/>
  <c r="KC522" i="22"/>
  <c r="KB528" i="22"/>
  <c r="OD518" i="22"/>
  <c r="KC518" i="22"/>
  <c r="OD520" i="22"/>
  <c r="KC520" i="22"/>
  <c r="AE42" i="24"/>
  <c r="AE47" i="24"/>
  <c r="OD475" i="22"/>
  <c r="AG25" i="24" s="1"/>
  <c r="AG45" i="24" s="1"/>
  <c r="BN465" i="22"/>
  <c r="OE465" i="22" s="1"/>
  <c r="BN471" i="22"/>
  <c r="OE471" i="22" s="1"/>
  <c r="BN468" i="22"/>
  <c r="OE468" i="22" s="1"/>
  <c r="BN470" i="22"/>
  <c r="OE470" i="22" s="1"/>
  <c r="BN473" i="22"/>
  <c r="OE473" i="22" s="1"/>
  <c r="BN472" i="22"/>
  <c r="OE472" i="22" s="1"/>
  <c r="BN467" i="22"/>
  <c r="OE467" i="22" s="1"/>
  <c r="BN466" i="22"/>
  <c r="OE466" i="22" s="1"/>
  <c r="BN474" i="22"/>
  <c r="OE474" i="22" s="1"/>
  <c r="BN469" i="22"/>
  <c r="OE469" i="22" s="1"/>
  <c r="AQ24" i="23"/>
  <c r="BO475" i="22"/>
  <c r="AF46" i="24"/>
  <c r="OF32" i="22"/>
  <c r="AI8" i="24" s="1"/>
  <c r="OF240" i="22"/>
  <c r="AI19" i="24" s="1"/>
  <c r="BP488" i="22"/>
  <c r="OG488" i="22" s="1"/>
  <c r="BP486" i="22"/>
  <c r="OG486" i="22" s="1"/>
  <c r="BP484" i="22"/>
  <c r="OG484" i="22" s="1"/>
  <c r="BP482" i="22"/>
  <c r="OG482" i="22" s="1"/>
  <c r="BP487" i="22"/>
  <c r="OG487" i="22" s="1"/>
  <c r="BP480" i="22"/>
  <c r="OG480" i="22" s="1"/>
  <c r="BP489" i="22"/>
  <c r="OG489" i="22" s="1"/>
  <c r="BP481" i="22"/>
  <c r="OG481" i="22" s="1"/>
  <c r="BP483" i="22"/>
  <c r="OG483" i="22" s="1"/>
  <c r="BP485" i="22"/>
  <c r="OG485" i="22" s="1"/>
  <c r="OF444" i="22"/>
  <c r="AI26" i="24" s="1"/>
  <c r="BL75" i="22"/>
  <c r="KA75" i="22" s="1"/>
  <c r="BL69" i="22"/>
  <c r="KA69" i="22" s="1"/>
  <c r="BL68" i="22"/>
  <c r="KA68" i="22" s="1"/>
  <c r="BL70" i="22"/>
  <c r="KA70" i="22" s="1"/>
  <c r="BL77" i="22"/>
  <c r="KA77" i="22" s="1"/>
  <c r="BL73" i="22"/>
  <c r="KA73" i="22" s="1"/>
  <c r="BL76" i="22"/>
  <c r="KA76" i="22" s="1"/>
  <c r="BL72" i="22"/>
  <c r="KA72" i="22" s="1"/>
  <c r="BL78" i="22"/>
  <c r="KA78" i="22" s="1"/>
  <c r="BL79" i="22"/>
  <c r="KA79" i="22" s="1"/>
  <c r="BL71" i="22"/>
  <c r="KA71" i="22" s="1"/>
  <c r="BL74" i="22"/>
  <c r="KA74" i="22" s="1"/>
  <c r="BP238" i="22"/>
  <c r="OG238" i="22" s="1"/>
  <c r="BP232" i="22"/>
  <c r="OG232" i="22" s="1"/>
  <c r="BP236" i="22"/>
  <c r="OG236" i="22" s="1"/>
  <c r="BP234" i="22"/>
  <c r="OG234" i="22" s="1"/>
  <c r="BP226" i="22"/>
  <c r="OG226" i="22" s="1"/>
  <c r="BP228" i="22"/>
  <c r="OG228" i="22" s="1"/>
  <c r="BP220" i="22"/>
  <c r="OG220" i="22" s="1"/>
  <c r="BP227" i="22"/>
  <c r="OG227" i="22" s="1"/>
  <c r="BP231" i="22"/>
  <c r="OG231" i="22" s="1"/>
  <c r="BP222" i="22"/>
  <c r="OG222" i="22" s="1"/>
  <c r="BP230" i="22"/>
  <c r="OG230" i="22" s="1"/>
  <c r="BP223" i="22"/>
  <c r="OG223" i="22" s="1"/>
  <c r="BP224" i="22"/>
  <c r="OG224" i="22" s="1"/>
  <c r="BP221" i="22"/>
  <c r="OG221" i="22" s="1"/>
  <c r="BP229" i="22"/>
  <c r="OG229" i="22" s="1"/>
  <c r="BP237" i="22"/>
  <c r="OG237" i="22" s="1"/>
  <c r="BP235" i="22"/>
  <c r="OG235" i="22" s="1"/>
  <c r="BP225" i="22"/>
  <c r="OG225" i="22" s="1"/>
  <c r="BP233" i="22"/>
  <c r="OG233" i="22" s="1"/>
  <c r="BP239" i="22"/>
  <c r="OG239" i="22" s="1"/>
  <c r="BO458" i="22"/>
  <c r="OF458" i="22" s="1"/>
  <c r="BO456" i="22"/>
  <c r="OF456" i="22" s="1"/>
  <c r="BO454" i="22"/>
  <c r="OF454" i="22" s="1"/>
  <c r="BO452" i="22"/>
  <c r="OF452" i="22" s="1"/>
  <c r="BO450" i="22"/>
  <c r="OF450" i="22" s="1"/>
  <c r="BO451" i="22"/>
  <c r="OF451" i="22" s="1"/>
  <c r="BO453" i="22"/>
  <c r="OF453" i="22" s="1"/>
  <c r="BO459" i="22"/>
  <c r="OF459" i="22" s="1"/>
  <c r="BO457" i="22"/>
  <c r="OF457" i="22" s="1"/>
  <c r="BO455" i="22"/>
  <c r="OF455" i="22" s="1"/>
  <c r="JZ80" i="22"/>
  <c r="AI16" i="24" s="1"/>
  <c r="BN124" i="22"/>
  <c r="OE124" i="22" s="1"/>
  <c r="BN126" i="22"/>
  <c r="OE126" i="22" s="1"/>
  <c r="BN130" i="22"/>
  <c r="OE130" i="22" s="1"/>
  <c r="BN135" i="22"/>
  <c r="OE135" i="22" s="1"/>
  <c r="BN134" i="22"/>
  <c r="OE134" i="22" s="1"/>
  <c r="BN133" i="22"/>
  <c r="OE133" i="22" s="1"/>
  <c r="BN137" i="22"/>
  <c r="OE137" i="22" s="1"/>
  <c r="BN140" i="22"/>
  <c r="OE140" i="22" s="1"/>
  <c r="BN129" i="22"/>
  <c r="OE129" i="22" s="1"/>
  <c r="BN128" i="22"/>
  <c r="OE128" i="22" s="1"/>
  <c r="BN132" i="22"/>
  <c r="OE132" i="22" s="1"/>
  <c r="BN136" i="22"/>
  <c r="OE136" i="22" s="1"/>
  <c r="BN127" i="22"/>
  <c r="OE127" i="22" s="1"/>
  <c r="BN131" i="22"/>
  <c r="OE131" i="22" s="1"/>
  <c r="BN138" i="22"/>
  <c r="OE138" i="22" s="1"/>
  <c r="BN125" i="22"/>
  <c r="OE125" i="22" s="1"/>
  <c r="BN123" i="22"/>
  <c r="OE123" i="22" s="1"/>
  <c r="BN141" i="22"/>
  <c r="OE141" i="22" s="1"/>
  <c r="BN139" i="22"/>
  <c r="OE139" i="22" s="1"/>
  <c r="OD142" i="22"/>
  <c r="AG6" i="24" s="1"/>
  <c r="BP24" i="22"/>
  <c r="OG24" i="22" s="1"/>
  <c r="BP27" i="22"/>
  <c r="OG27" i="22" s="1"/>
  <c r="BP23" i="22"/>
  <c r="OG23" i="22" s="1"/>
  <c r="BP29" i="22"/>
  <c r="OG29" i="22" s="1"/>
  <c r="BP26" i="22"/>
  <c r="OG26" i="22" s="1"/>
  <c r="BP28" i="22"/>
  <c r="OG28" i="22" s="1"/>
  <c r="BP25" i="22"/>
  <c r="OG25" i="22" s="1"/>
  <c r="BP30" i="22"/>
  <c r="OG30" i="22" s="1"/>
  <c r="BN519" i="22"/>
  <c r="BN521" i="22"/>
  <c r="BN523" i="22"/>
  <c r="BN522" i="22"/>
  <c r="BN527" i="22"/>
  <c r="BN524" i="22"/>
  <c r="BN520" i="22"/>
  <c r="BN525" i="22"/>
  <c r="BN526" i="22"/>
  <c r="BN518" i="22"/>
  <c r="BQ490" i="22"/>
  <c r="BM80" i="22"/>
  <c r="BQ240" i="22"/>
  <c r="AR26" i="23"/>
  <c r="BP460" i="22"/>
  <c r="OE460" i="22"/>
  <c r="AH27" i="24" s="1"/>
  <c r="BQ444" i="22"/>
  <c r="BO142" i="22"/>
  <c r="BQ32" i="22"/>
  <c r="BO528" i="22"/>
  <c r="OF490" i="22"/>
  <c r="AI28" i="24" s="1"/>
  <c r="BP443" i="22"/>
  <c r="OG443" i="22" s="1"/>
  <c r="BP441" i="22"/>
  <c r="OG441" i="22" s="1"/>
  <c r="BP439" i="22"/>
  <c r="OG439" i="22" s="1"/>
  <c r="BP440" i="22"/>
  <c r="OG440" i="22" s="1"/>
  <c r="BP435" i="22"/>
  <c r="OG435" i="22" s="1"/>
  <c r="BP442" i="22"/>
  <c r="OG442" i="22" s="1"/>
  <c r="BP438" i="22"/>
  <c r="OG438" i="22" s="1"/>
  <c r="BP436" i="22"/>
  <c r="OG436" i="22" s="1"/>
  <c r="BP437" i="22"/>
  <c r="OG437" i="22" s="1"/>
  <c r="BP434" i="22"/>
  <c r="OG434" i="22" s="1"/>
  <c r="AK26" i="21"/>
  <c r="AK29" i="21" s="1"/>
  <c r="AL54" i="21"/>
  <c r="AL25" i="21"/>
  <c r="AL27" i="21" s="1"/>
  <c r="AP49" i="17"/>
  <c r="AL29" i="12" l="1"/>
  <c r="AG40" i="24"/>
  <c r="AG41" i="24" s="1"/>
  <c r="AG7" i="24"/>
  <c r="AK28" i="12"/>
  <c r="AK58" i="21"/>
  <c r="AK57" i="17"/>
  <c r="AK30" i="12"/>
  <c r="AK52" i="17"/>
  <c r="AK59" i="17" s="1"/>
  <c r="AM26" i="17"/>
  <c r="AL28" i="17" a="1"/>
  <c r="AL28" i="17" s="1"/>
  <c r="AL50" i="17" s="1"/>
  <c r="AL33" i="17" a="1"/>
  <c r="AL33" i="17" s="1"/>
  <c r="AL31" i="17" a="1"/>
  <c r="AL31" i="17" s="1"/>
  <c r="AL35" i="17" a="1"/>
  <c r="AL35" i="17" s="1"/>
  <c r="AL39" i="17" a="1"/>
  <c r="AL39" i="17" s="1"/>
  <c r="AL32" i="17" a="1"/>
  <c r="AL32" i="17" s="1"/>
  <c r="AL37" i="17" a="1"/>
  <c r="AL37" i="17" s="1"/>
  <c r="AL40" i="17" a="1"/>
  <c r="AL40" i="17" s="1"/>
  <c r="AL44" i="17" a="1"/>
  <c r="AL44" i="17" s="1"/>
  <c r="AL34" i="17" a="1"/>
  <c r="AL34" i="17" s="1"/>
  <c r="AL38" i="17" a="1"/>
  <c r="AL38" i="17" s="1"/>
  <c r="AL42" i="17" a="1"/>
  <c r="AL42" i="17" s="1"/>
  <c r="AL43" i="17" a="1"/>
  <c r="AL43" i="17" s="1"/>
  <c r="AL29" i="17" a="1"/>
  <c r="AL29" i="17" s="1"/>
  <c r="AL51" i="17" s="1"/>
  <c r="AL58" i="17" s="1"/>
  <c r="AL45" i="17" a="1"/>
  <c r="AL45" i="17" s="1"/>
  <c r="AL36" i="17" a="1"/>
  <c r="AL36" i="17" s="1"/>
  <c r="AL41" i="17" a="1"/>
  <c r="AL41" i="17" s="1"/>
  <c r="AI10" i="24"/>
  <c r="AI9" i="24"/>
  <c r="AP56" i="17"/>
  <c r="OD528" i="22"/>
  <c r="AG33" i="24" s="1"/>
  <c r="AG36" i="24" s="1"/>
  <c r="OE526" i="22"/>
  <c r="KD526" i="22"/>
  <c r="OE527" i="22"/>
  <c r="KD527" i="22"/>
  <c r="OE522" i="22"/>
  <c r="KD522" i="22"/>
  <c r="KC528" i="22"/>
  <c r="OE520" i="22"/>
  <c r="KD520" i="22"/>
  <c r="OE523" i="22"/>
  <c r="KD523" i="22"/>
  <c r="OE519" i="22"/>
  <c r="KD519" i="22"/>
  <c r="OE525" i="22"/>
  <c r="KD525" i="22"/>
  <c r="OE518" i="22"/>
  <c r="KD518" i="22"/>
  <c r="OE524" i="22"/>
  <c r="KD524" i="22"/>
  <c r="OE521" i="22"/>
  <c r="KD521" i="22"/>
  <c r="AF42" i="24"/>
  <c r="AG46" i="24"/>
  <c r="AF47" i="24"/>
  <c r="OE475" i="22"/>
  <c r="AH25" i="24" s="1"/>
  <c r="AH45" i="24" s="1"/>
  <c r="BO472" i="22"/>
  <c r="OF472" i="22" s="1"/>
  <c r="BO473" i="22"/>
  <c r="OF473" i="22" s="1"/>
  <c r="BO469" i="22"/>
  <c r="OF469" i="22" s="1"/>
  <c r="BO470" i="22"/>
  <c r="OF470" i="22" s="1"/>
  <c r="BO465" i="22"/>
  <c r="OF465" i="22" s="1"/>
  <c r="BO468" i="22"/>
  <c r="OF468" i="22" s="1"/>
  <c r="BO471" i="22"/>
  <c r="OF471" i="22" s="1"/>
  <c r="BO467" i="22"/>
  <c r="OF467" i="22" s="1"/>
  <c r="BO474" i="22"/>
  <c r="OF474" i="22" s="1"/>
  <c r="BO466" i="22"/>
  <c r="OF466" i="22" s="1"/>
  <c r="AR24" i="23"/>
  <c r="BP475" i="22"/>
  <c r="OG444" i="22"/>
  <c r="AJ26" i="24" s="1"/>
  <c r="BO526" i="22"/>
  <c r="BO524" i="22"/>
  <c r="BO521" i="22"/>
  <c r="BO520" i="22"/>
  <c r="BO525" i="22"/>
  <c r="BO523" i="22"/>
  <c r="BO522" i="22"/>
  <c r="BO518" i="22"/>
  <c r="BO519" i="22"/>
  <c r="BO527" i="22"/>
  <c r="BP528" i="22"/>
  <c r="BR32" i="22"/>
  <c r="AS26" i="23"/>
  <c r="BQ460" i="22"/>
  <c r="BN80" i="22"/>
  <c r="OG32" i="22"/>
  <c r="AJ8" i="24" s="1"/>
  <c r="OG240" i="22"/>
  <c r="AJ19" i="24" s="1"/>
  <c r="KA80" i="22"/>
  <c r="AJ16" i="24" s="1"/>
  <c r="BP457" i="22"/>
  <c r="OG457" i="22" s="1"/>
  <c r="BP456" i="22"/>
  <c r="OG456" i="22" s="1"/>
  <c r="BP453" i="22"/>
  <c r="OG453" i="22" s="1"/>
  <c r="BP459" i="22"/>
  <c r="OG459" i="22" s="1"/>
  <c r="BP458" i="22"/>
  <c r="OG458" i="22" s="1"/>
  <c r="BP455" i="22"/>
  <c r="OG455" i="22" s="1"/>
  <c r="BP454" i="22"/>
  <c r="OG454" i="22" s="1"/>
  <c r="BP450" i="22"/>
  <c r="OG450" i="22" s="1"/>
  <c r="BP451" i="22"/>
  <c r="OG451" i="22" s="1"/>
  <c r="BP452" i="22"/>
  <c r="OG452" i="22" s="1"/>
  <c r="BO126" i="22"/>
  <c r="OF126" i="22" s="1"/>
  <c r="BO130" i="22"/>
  <c r="OF130" i="22" s="1"/>
  <c r="BO132" i="22"/>
  <c r="OF132" i="22" s="1"/>
  <c r="BO136" i="22"/>
  <c r="OF136" i="22" s="1"/>
  <c r="BO129" i="22"/>
  <c r="OF129" i="22" s="1"/>
  <c r="BO138" i="22"/>
  <c r="OF138" i="22" s="1"/>
  <c r="BO140" i="22"/>
  <c r="OF140" i="22" s="1"/>
  <c r="BO124" i="22"/>
  <c r="OF124" i="22" s="1"/>
  <c r="BO128" i="22"/>
  <c r="OF128" i="22" s="1"/>
  <c r="BO135" i="22"/>
  <c r="OF135" i="22" s="1"/>
  <c r="BO134" i="22"/>
  <c r="OF134" i="22" s="1"/>
  <c r="BO133" i="22"/>
  <c r="OF133" i="22" s="1"/>
  <c r="BO137" i="22"/>
  <c r="OF137" i="22" s="1"/>
  <c r="BO127" i="22"/>
  <c r="OF127" i="22" s="1"/>
  <c r="BO131" i="22"/>
  <c r="OF131" i="22" s="1"/>
  <c r="BO125" i="22"/>
  <c r="OF125" i="22" s="1"/>
  <c r="BO123" i="22"/>
  <c r="OF123" i="22" s="1"/>
  <c r="BO141" i="22"/>
  <c r="OF141" i="22" s="1"/>
  <c r="BO139" i="22"/>
  <c r="OF139" i="22" s="1"/>
  <c r="BQ29" i="22"/>
  <c r="OH29" i="22" s="1"/>
  <c r="BQ28" i="22"/>
  <c r="OH28" i="22" s="1"/>
  <c r="BQ27" i="22"/>
  <c r="OH27" i="22" s="1"/>
  <c r="BQ23" i="22"/>
  <c r="OH23" i="22" s="1"/>
  <c r="BQ30" i="22"/>
  <c r="OH30" i="22" s="1"/>
  <c r="BQ25" i="22"/>
  <c r="OH25" i="22" s="1"/>
  <c r="BQ26" i="22"/>
  <c r="OH26" i="22" s="1"/>
  <c r="BQ24" i="22"/>
  <c r="OH24" i="22" s="1"/>
  <c r="BR444" i="22"/>
  <c r="BM73" i="22"/>
  <c r="KB73" i="22" s="1"/>
  <c r="BM76" i="22"/>
  <c r="KB76" i="22" s="1"/>
  <c r="BM78" i="22"/>
  <c r="KB78" i="22" s="1"/>
  <c r="BM79" i="22"/>
  <c r="KB79" i="22" s="1"/>
  <c r="BM71" i="22"/>
  <c r="KB71" i="22" s="1"/>
  <c r="BM68" i="22"/>
  <c r="KB68" i="22" s="1"/>
  <c r="BM74" i="22"/>
  <c r="KB74" i="22" s="1"/>
  <c r="BM70" i="22"/>
  <c r="KB70" i="22" s="1"/>
  <c r="BM77" i="22"/>
  <c r="KB77" i="22" s="1"/>
  <c r="BM69" i="22"/>
  <c r="KB69" i="22" s="1"/>
  <c r="BM75" i="22"/>
  <c r="KB75" i="22" s="1"/>
  <c r="BM72" i="22"/>
  <c r="KB72" i="22" s="1"/>
  <c r="BQ227" i="22"/>
  <c r="OH227" i="22" s="1"/>
  <c r="BQ224" i="22"/>
  <c r="OH224" i="22" s="1"/>
  <c r="BQ226" i="22"/>
  <c r="OH226" i="22" s="1"/>
  <c r="BQ231" i="22"/>
  <c r="OH231" i="22" s="1"/>
  <c r="BQ232" i="22"/>
  <c r="OH232" i="22" s="1"/>
  <c r="BQ238" i="22"/>
  <c r="OH238" i="22" s="1"/>
  <c r="BQ223" i="22"/>
  <c r="OH223" i="22" s="1"/>
  <c r="BQ230" i="22"/>
  <c r="OH230" i="22" s="1"/>
  <c r="BQ228" i="22"/>
  <c r="OH228" i="22" s="1"/>
  <c r="BQ220" i="22"/>
  <c r="OH220" i="22" s="1"/>
  <c r="BQ221" i="22"/>
  <c r="OH221" i="22" s="1"/>
  <c r="BQ234" i="22"/>
  <c r="OH234" i="22" s="1"/>
  <c r="BQ236" i="22"/>
  <c r="OH236" i="22" s="1"/>
  <c r="BQ222" i="22"/>
  <c r="OH222" i="22" s="1"/>
  <c r="BQ233" i="22"/>
  <c r="OH233" i="22" s="1"/>
  <c r="BQ225" i="22"/>
  <c r="OH225" i="22" s="1"/>
  <c r="BQ239" i="22"/>
  <c r="OH239" i="22" s="1"/>
  <c r="BQ235" i="22"/>
  <c r="OH235" i="22" s="1"/>
  <c r="BQ229" i="22"/>
  <c r="OH229" i="22" s="1"/>
  <c r="BQ237" i="22"/>
  <c r="OH237" i="22" s="1"/>
  <c r="BQ489" i="22"/>
  <c r="OH489" i="22" s="1"/>
  <c r="BQ488" i="22"/>
  <c r="OH488" i="22" s="1"/>
  <c r="BQ484" i="22"/>
  <c r="OH484" i="22" s="1"/>
  <c r="BQ481" i="22"/>
  <c r="OH481" i="22" s="1"/>
  <c r="BQ486" i="22"/>
  <c r="OH486" i="22" s="1"/>
  <c r="BQ483" i="22"/>
  <c r="OH483" i="22" s="1"/>
  <c r="BQ485" i="22"/>
  <c r="OH485" i="22" s="1"/>
  <c r="BQ480" i="22"/>
  <c r="OH480" i="22" s="1"/>
  <c r="BQ482" i="22"/>
  <c r="OH482" i="22" s="1"/>
  <c r="BQ487" i="22"/>
  <c r="OH487" i="22" s="1"/>
  <c r="BP142" i="22"/>
  <c r="BQ442" i="22"/>
  <c r="OH442" i="22" s="1"/>
  <c r="BQ440" i="22"/>
  <c r="OH440" i="22" s="1"/>
  <c r="BQ438" i="22"/>
  <c r="OH438" i="22" s="1"/>
  <c r="BQ436" i="22"/>
  <c r="OH436" i="22" s="1"/>
  <c r="BQ434" i="22"/>
  <c r="OH434" i="22" s="1"/>
  <c r="BQ435" i="22"/>
  <c r="OH435" i="22" s="1"/>
  <c r="BQ439" i="22"/>
  <c r="OH439" i="22" s="1"/>
  <c r="BQ437" i="22"/>
  <c r="OH437" i="22" s="1"/>
  <c r="BQ443" i="22"/>
  <c r="OH443" i="22" s="1"/>
  <c r="BQ441" i="22"/>
  <c r="OH441" i="22" s="1"/>
  <c r="BR240" i="22"/>
  <c r="BR490" i="22"/>
  <c r="OE142" i="22"/>
  <c r="AH6" i="24" s="1"/>
  <c r="OF460" i="22"/>
  <c r="AI27" i="24" s="1"/>
  <c r="OG490" i="22"/>
  <c r="AJ28" i="24" s="1"/>
  <c r="AM54" i="21"/>
  <c r="AM25" i="21"/>
  <c r="AM27" i="21" s="1"/>
  <c r="AL26" i="21"/>
  <c r="AL29" i="21" s="1"/>
  <c r="AQ49" i="17"/>
  <c r="AM29" i="12" l="1"/>
  <c r="AH40" i="24"/>
  <c r="AH41" i="24" s="1"/>
  <c r="AH7" i="24"/>
  <c r="AL28" i="12"/>
  <c r="AL58" i="21"/>
  <c r="AL30" i="12"/>
  <c r="AL52" i="17"/>
  <c r="AL59" i="17" s="1"/>
  <c r="AL57" i="17"/>
  <c r="AN26" i="17"/>
  <c r="AM29" i="17" a="1"/>
  <c r="AM29" i="17" s="1"/>
  <c r="AM51" i="17" s="1"/>
  <c r="AM58" i="17" s="1"/>
  <c r="AM34" i="17" a="1"/>
  <c r="AM34" i="17" s="1"/>
  <c r="AM32" i="17" a="1"/>
  <c r="AM32" i="17" s="1"/>
  <c r="AM28" i="17" a="1"/>
  <c r="AM28" i="17" s="1"/>
  <c r="AM50" i="17" s="1"/>
  <c r="AM36" i="17" a="1"/>
  <c r="AM36" i="17" s="1"/>
  <c r="AM33" i="17" a="1"/>
  <c r="AM33" i="17" s="1"/>
  <c r="AM38" i="17" a="1"/>
  <c r="AM38" i="17" s="1"/>
  <c r="AM41" i="17" a="1"/>
  <c r="AM41" i="17" s="1"/>
  <c r="AM45" i="17" a="1"/>
  <c r="AM45" i="17" s="1"/>
  <c r="AM40" i="17" a="1"/>
  <c r="AM40" i="17" s="1"/>
  <c r="AM35" i="17" a="1"/>
  <c r="AM35" i="17" s="1"/>
  <c r="AM39" i="17" a="1"/>
  <c r="AM39" i="17" s="1"/>
  <c r="AM43" i="17" a="1"/>
  <c r="AM43" i="17" s="1"/>
  <c r="AM37" i="17" a="1"/>
  <c r="AM37" i="17" s="1"/>
  <c r="AM44" i="17" a="1"/>
  <c r="AM44" i="17" s="1"/>
  <c r="AM31" i="17" a="1"/>
  <c r="AM31" i="17" s="1"/>
  <c r="AM42" i="17" a="1"/>
  <c r="AM42" i="17" s="1"/>
  <c r="AJ10" i="24"/>
  <c r="AJ9" i="24"/>
  <c r="AQ56" i="17"/>
  <c r="OE528" i="22"/>
  <c r="AH33" i="24" s="1"/>
  <c r="AH36" i="24" s="1"/>
  <c r="OF518" i="22"/>
  <c r="KE518" i="22"/>
  <c r="OF520" i="22"/>
  <c r="KE520" i="22"/>
  <c r="OF522" i="22"/>
  <c r="KE522" i="22"/>
  <c r="OF521" i="22"/>
  <c r="KE521" i="22"/>
  <c r="OF527" i="22"/>
  <c r="KE527" i="22"/>
  <c r="OF523" i="22"/>
  <c r="KE523" i="22"/>
  <c r="OF524" i="22"/>
  <c r="KE524" i="22"/>
  <c r="OF519" i="22"/>
  <c r="KE519" i="22"/>
  <c r="OF525" i="22"/>
  <c r="KE525" i="22"/>
  <c r="OF526" i="22"/>
  <c r="KE526" i="22"/>
  <c r="KD528" i="22"/>
  <c r="AG42" i="24"/>
  <c r="AG47" i="24"/>
  <c r="BP471" i="22"/>
  <c r="OG471" i="22" s="1"/>
  <c r="BP468" i="22"/>
  <c r="OG468" i="22" s="1"/>
  <c r="BP470" i="22"/>
  <c r="OG470" i="22" s="1"/>
  <c r="BP465" i="22"/>
  <c r="OG465" i="22" s="1"/>
  <c r="BP473" i="22"/>
  <c r="OG473" i="22" s="1"/>
  <c r="BP467" i="22"/>
  <c r="OG467" i="22" s="1"/>
  <c r="BP472" i="22"/>
  <c r="OG472" i="22" s="1"/>
  <c r="BP474" i="22"/>
  <c r="OG474" i="22" s="1"/>
  <c r="BP466" i="22"/>
  <c r="OG466" i="22" s="1"/>
  <c r="BP469" i="22"/>
  <c r="OG469" i="22" s="1"/>
  <c r="AS24" i="23"/>
  <c r="BQ475" i="22"/>
  <c r="AH46" i="24"/>
  <c r="OF475" i="22"/>
  <c r="AI25" i="24" s="1"/>
  <c r="AI45" i="24" s="1"/>
  <c r="OH444" i="22"/>
  <c r="AK26" i="24" s="1"/>
  <c r="BQ459" i="22"/>
  <c r="OH459" i="22" s="1"/>
  <c r="BQ457" i="22"/>
  <c r="OH457" i="22" s="1"/>
  <c r="BQ455" i="22"/>
  <c r="OH455" i="22" s="1"/>
  <c r="BQ453" i="22"/>
  <c r="OH453" i="22" s="1"/>
  <c r="BQ451" i="22"/>
  <c r="OH451" i="22" s="1"/>
  <c r="BQ458" i="22"/>
  <c r="OH458" i="22" s="1"/>
  <c r="BQ450" i="22"/>
  <c r="OH450" i="22" s="1"/>
  <c r="BQ454" i="22"/>
  <c r="OH454" i="22" s="1"/>
  <c r="BQ456" i="22"/>
  <c r="OH456" i="22" s="1"/>
  <c r="BQ452" i="22"/>
  <c r="OH452" i="22" s="1"/>
  <c r="BP524" i="22"/>
  <c r="BP526" i="22"/>
  <c r="BP520" i="22"/>
  <c r="BP521" i="22"/>
  <c r="BP522" i="22"/>
  <c r="BP519" i="22"/>
  <c r="BP527" i="22"/>
  <c r="BP525" i="22"/>
  <c r="BP523" i="22"/>
  <c r="BP518" i="22"/>
  <c r="BR232" i="22"/>
  <c r="OI232" i="22" s="1"/>
  <c r="BR223" i="22"/>
  <c r="OI223" i="22" s="1"/>
  <c r="BR222" i="22"/>
  <c r="OI222" i="22" s="1"/>
  <c r="BR234" i="22"/>
  <c r="OI234" i="22" s="1"/>
  <c r="BR236" i="22"/>
  <c r="OI236" i="22" s="1"/>
  <c r="BR221" i="22"/>
  <c r="OI221" i="22" s="1"/>
  <c r="BR228" i="22"/>
  <c r="OI228" i="22" s="1"/>
  <c r="BR224" i="22"/>
  <c r="OI224" i="22" s="1"/>
  <c r="BR227" i="22"/>
  <c r="OI227" i="22" s="1"/>
  <c r="BR230" i="22"/>
  <c r="OI230" i="22" s="1"/>
  <c r="BR226" i="22"/>
  <c r="OI226" i="22" s="1"/>
  <c r="BR231" i="22"/>
  <c r="OI231" i="22" s="1"/>
  <c r="BR238" i="22"/>
  <c r="OI238" i="22" s="1"/>
  <c r="BR220" i="22"/>
  <c r="OI220" i="22" s="1"/>
  <c r="BR229" i="22"/>
  <c r="OI229" i="22" s="1"/>
  <c r="BR237" i="22"/>
  <c r="OI237" i="22" s="1"/>
  <c r="BR233" i="22"/>
  <c r="OI233" i="22" s="1"/>
  <c r="BR235" i="22"/>
  <c r="OI235" i="22" s="1"/>
  <c r="BR225" i="22"/>
  <c r="OI225" i="22" s="1"/>
  <c r="BR239" i="22"/>
  <c r="OI239" i="22" s="1"/>
  <c r="BP124" i="22"/>
  <c r="OG124" i="22" s="1"/>
  <c r="BP126" i="22"/>
  <c r="OG126" i="22" s="1"/>
  <c r="BP130" i="22"/>
  <c r="OG130" i="22" s="1"/>
  <c r="BP135" i="22"/>
  <c r="OG135" i="22" s="1"/>
  <c r="BP134" i="22"/>
  <c r="OG134" i="22" s="1"/>
  <c r="BP133" i="22"/>
  <c r="OG133" i="22" s="1"/>
  <c r="BP137" i="22"/>
  <c r="OG137" i="22" s="1"/>
  <c r="BP138" i="22"/>
  <c r="OG138" i="22" s="1"/>
  <c r="BP129" i="22"/>
  <c r="OG129" i="22" s="1"/>
  <c r="BP128" i="22"/>
  <c r="OG128" i="22" s="1"/>
  <c r="BP132" i="22"/>
  <c r="OG132" i="22" s="1"/>
  <c r="BP136" i="22"/>
  <c r="OG136" i="22" s="1"/>
  <c r="BP127" i="22"/>
  <c r="OG127" i="22" s="1"/>
  <c r="BP131" i="22"/>
  <c r="OG131" i="22" s="1"/>
  <c r="BP140" i="22"/>
  <c r="OG140" i="22" s="1"/>
  <c r="BP123" i="22"/>
  <c r="OG123" i="22" s="1"/>
  <c r="BP125" i="22"/>
  <c r="OG125" i="22" s="1"/>
  <c r="BP139" i="22"/>
  <c r="OG139" i="22" s="1"/>
  <c r="BP141" i="22"/>
  <c r="OG141" i="22" s="1"/>
  <c r="OH490" i="22"/>
  <c r="AK28" i="24" s="1"/>
  <c r="KB80" i="22"/>
  <c r="AK16" i="24" s="1"/>
  <c r="OH32" i="22"/>
  <c r="AK8" i="24" s="1"/>
  <c r="OG460" i="22"/>
  <c r="AJ27" i="24" s="1"/>
  <c r="AT26" i="23"/>
  <c r="BR460" i="22"/>
  <c r="BQ528" i="22"/>
  <c r="BS490" i="22"/>
  <c r="BS240" i="22"/>
  <c r="BQ142" i="22"/>
  <c r="OF142" i="22"/>
  <c r="AI6" i="24" s="1"/>
  <c r="BN75" i="22"/>
  <c r="KC75" i="22" s="1"/>
  <c r="BN76" i="22"/>
  <c r="KC76" i="22" s="1"/>
  <c r="BN68" i="22"/>
  <c r="KC68" i="22" s="1"/>
  <c r="BN78" i="22"/>
  <c r="KC78" i="22" s="1"/>
  <c r="BN73" i="22"/>
  <c r="KC73" i="22" s="1"/>
  <c r="BN71" i="22"/>
  <c r="KC71" i="22" s="1"/>
  <c r="BN74" i="22"/>
  <c r="KC74" i="22" s="1"/>
  <c r="BN70" i="22"/>
  <c r="KC70" i="22" s="1"/>
  <c r="BN79" i="22"/>
  <c r="KC79" i="22" s="1"/>
  <c r="BN69" i="22"/>
  <c r="KC69" i="22" s="1"/>
  <c r="BN77" i="22"/>
  <c r="KC77" i="22" s="1"/>
  <c r="BN72" i="22"/>
  <c r="KC72" i="22" s="1"/>
  <c r="BR25" i="22"/>
  <c r="OI25" i="22" s="1"/>
  <c r="BR26" i="22"/>
  <c r="OI26" i="22" s="1"/>
  <c r="BR23" i="22"/>
  <c r="OI23" i="22" s="1"/>
  <c r="BR28" i="22"/>
  <c r="OI28" i="22" s="1"/>
  <c r="BR30" i="22"/>
  <c r="OI30" i="22" s="1"/>
  <c r="BR29" i="22"/>
  <c r="OI29" i="22" s="1"/>
  <c r="BR24" i="22"/>
  <c r="OI24" i="22" s="1"/>
  <c r="BR27" i="22"/>
  <c r="OI27" i="22" s="1"/>
  <c r="BS444" i="22"/>
  <c r="BR489" i="22"/>
  <c r="OI489" i="22" s="1"/>
  <c r="BR487" i="22"/>
  <c r="OI487" i="22" s="1"/>
  <c r="BR485" i="22"/>
  <c r="OI485" i="22" s="1"/>
  <c r="BR483" i="22"/>
  <c r="OI483" i="22" s="1"/>
  <c r="BR481" i="22"/>
  <c r="OI481" i="22" s="1"/>
  <c r="BR486" i="22"/>
  <c r="OI486" i="22" s="1"/>
  <c r="BR488" i="22"/>
  <c r="OI488" i="22" s="1"/>
  <c r="BR482" i="22"/>
  <c r="OI482" i="22" s="1"/>
  <c r="BR484" i="22"/>
  <c r="OI484" i="22" s="1"/>
  <c r="BR480" i="22"/>
  <c r="OI480" i="22" s="1"/>
  <c r="OH240" i="22"/>
  <c r="AK19" i="24" s="1"/>
  <c r="BR442" i="22"/>
  <c r="OI442" i="22" s="1"/>
  <c r="BR440" i="22"/>
  <c r="OI440" i="22" s="1"/>
  <c r="BR438" i="22"/>
  <c r="OI438" i="22" s="1"/>
  <c r="BR443" i="22"/>
  <c r="OI443" i="22" s="1"/>
  <c r="BR439" i="22"/>
  <c r="OI439" i="22" s="1"/>
  <c r="BR437" i="22"/>
  <c r="OI437" i="22" s="1"/>
  <c r="BR436" i="22"/>
  <c r="OI436" i="22" s="1"/>
  <c r="BR441" i="22"/>
  <c r="OI441" i="22" s="1"/>
  <c r="BR434" i="22"/>
  <c r="OI434" i="22" s="1"/>
  <c r="BR435" i="22"/>
  <c r="OI435" i="22" s="1"/>
  <c r="BO80" i="22"/>
  <c r="BS32" i="22"/>
  <c r="AM26" i="21"/>
  <c r="AM29" i="21" s="1"/>
  <c r="AN54" i="21"/>
  <c r="AN25" i="21"/>
  <c r="AN27" i="21" s="1"/>
  <c r="AR49" i="17"/>
  <c r="AN29" i="12" l="1"/>
  <c r="AI40" i="24"/>
  <c r="AI41" i="24" s="1"/>
  <c r="AI7" i="24"/>
  <c r="AM28" i="12"/>
  <c r="AM58" i="21"/>
  <c r="AM52" i="17"/>
  <c r="AM59" i="17" s="1"/>
  <c r="AM57" i="17"/>
  <c r="AO26" i="17"/>
  <c r="AN31" i="17" a="1"/>
  <c r="AN31" i="17" s="1"/>
  <c r="AN35" i="17" a="1"/>
  <c r="AN35" i="17" s="1"/>
  <c r="AN28" i="17" a="1"/>
  <c r="AN28" i="17" s="1"/>
  <c r="AN50" i="17" s="1"/>
  <c r="AN33" i="17" a="1"/>
  <c r="AN33" i="17" s="1"/>
  <c r="AN29" i="17" a="1"/>
  <c r="AN29" i="17" s="1"/>
  <c r="AN51" i="17" s="1"/>
  <c r="AN58" i="17" s="1"/>
  <c r="AN37" i="17" a="1"/>
  <c r="AN37" i="17" s="1"/>
  <c r="AN34" i="17" a="1"/>
  <c r="AN34" i="17" s="1"/>
  <c r="AN39" i="17" a="1"/>
  <c r="AN39" i="17" s="1"/>
  <c r="AN36" i="17" a="1"/>
  <c r="AN36" i="17" s="1"/>
  <c r="AN42" i="17" a="1"/>
  <c r="AN42" i="17" s="1"/>
  <c r="AN41" i="17" a="1"/>
  <c r="AN41" i="17" s="1"/>
  <c r="AN40" i="17" a="1"/>
  <c r="AN40" i="17" s="1"/>
  <c r="AN44" i="17" a="1"/>
  <c r="AN44" i="17" s="1"/>
  <c r="AN45" i="17" a="1"/>
  <c r="AN45" i="17" s="1"/>
  <c r="AN32" i="17" a="1"/>
  <c r="AN32" i="17" s="1"/>
  <c r="AN43" i="17" a="1"/>
  <c r="AN43" i="17" s="1"/>
  <c r="AN38" i="17" a="1"/>
  <c r="AN38" i="17" s="1"/>
  <c r="AM30" i="12"/>
  <c r="AK10" i="24"/>
  <c r="AK9" i="24"/>
  <c r="AR56" i="17"/>
  <c r="OF528" i="22"/>
  <c r="AI33" i="24" s="1"/>
  <c r="AI36" i="24" s="1"/>
  <c r="OG520" i="22"/>
  <c r="KF520" i="22"/>
  <c r="OG518" i="22"/>
  <c r="KF518" i="22"/>
  <c r="OG523" i="22"/>
  <c r="KF523" i="22"/>
  <c r="OG522" i="22"/>
  <c r="KF522" i="22"/>
  <c r="OG524" i="22"/>
  <c r="KF524" i="22"/>
  <c r="OG527" i="22"/>
  <c r="KF527" i="22"/>
  <c r="OG519" i="22"/>
  <c r="KF519" i="22"/>
  <c r="OG526" i="22"/>
  <c r="KF526" i="22"/>
  <c r="OG525" i="22"/>
  <c r="KF525" i="22"/>
  <c r="OG521" i="22"/>
  <c r="KF521" i="22"/>
  <c r="KE528" i="22"/>
  <c r="AH42" i="24"/>
  <c r="AI46" i="24"/>
  <c r="AT24" i="23"/>
  <c r="BR475" i="22"/>
  <c r="OG475" i="22"/>
  <c r="AJ25" i="24" s="1"/>
  <c r="AJ45" i="24" s="1"/>
  <c r="AH47" i="24"/>
  <c r="BQ471" i="22"/>
  <c r="OH471" i="22" s="1"/>
  <c r="BQ468" i="22"/>
  <c r="OH468" i="22" s="1"/>
  <c r="BQ466" i="22"/>
  <c r="OH466" i="22" s="1"/>
  <c r="BQ470" i="22"/>
  <c r="OH470" i="22" s="1"/>
  <c r="BQ469" i="22"/>
  <c r="OH469" i="22" s="1"/>
  <c r="BQ467" i="22"/>
  <c r="OH467" i="22" s="1"/>
  <c r="BQ474" i="22"/>
  <c r="OH474" i="22" s="1"/>
  <c r="BQ473" i="22"/>
  <c r="OH473" i="22" s="1"/>
  <c r="BQ465" i="22"/>
  <c r="OH465" i="22" s="1"/>
  <c r="BQ472" i="22"/>
  <c r="OH472" i="22" s="1"/>
  <c r="OH460" i="22"/>
  <c r="AK27" i="24" s="1"/>
  <c r="BO75" i="22"/>
  <c r="KD75" i="22" s="1"/>
  <c r="BO76" i="22"/>
  <c r="KD76" i="22" s="1"/>
  <c r="BO77" i="22"/>
  <c r="KD77" i="22" s="1"/>
  <c r="BO78" i="22"/>
  <c r="KD78" i="22" s="1"/>
  <c r="BO73" i="22"/>
  <c r="KD73" i="22" s="1"/>
  <c r="BO69" i="22"/>
  <c r="KD69" i="22" s="1"/>
  <c r="BO68" i="22"/>
  <c r="KD68" i="22" s="1"/>
  <c r="BO74" i="22"/>
  <c r="KD74" i="22" s="1"/>
  <c r="BO72" i="22"/>
  <c r="KD72" i="22" s="1"/>
  <c r="BO70" i="22"/>
  <c r="KD70" i="22" s="1"/>
  <c r="BO79" i="22"/>
  <c r="KD79" i="22" s="1"/>
  <c r="BO71" i="22"/>
  <c r="KD71" i="22" s="1"/>
  <c r="KC80" i="22"/>
  <c r="AL16" i="24" s="1"/>
  <c r="BP80" i="22"/>
  <c r="BT444" i="22"/>
  <c r="BR142" i="22"/>
  <c r="BR528" i="22"/>
  <c r="OI240" i="22"/>
  <c r="AL19" i="24" s="1"/>
  <c r="BS443" i="22"/>
  <c r="OJ443" i="22" s="1"/>
  <c r="BS441" i="22"/>
  <c r="OJ441" i="22" s="1"/>
  <c r="BS439" i="22"/>
  <c r="OJ439" i="22" s="1"/>
  <c r="BS437" i="22"/>
  <c r="OJ437" i="22" s="1"/>
  <c r="BS435" i="22"/>
  <c r="OJ435" i="22" s="1"/>
  <c r="BS434" i="22"/>
  <c r="OJ434" i="22" s="1"/>
  <c r="BS442" i="22"/>
  <c r="OJ442" i="22" s="1"/>
  <c r="BS438" i="22"/>
  <c r="OJ438" i="22" s="1"/>
  <c r="BS440" i="22"/>
  <c r="OJ440" i="22" s="1"/>
  <c r="BS436" i="22"/>
  <c r="OJ436" i="22" s="1"/>
  <c r="OI490" i="22"/>
  <c r="AL28" i="24" s="1"/>
  <c r="BS228" i="22"/>
  <c r="OJ228" i="22" s="1"/>
  <c r="BS226" i="22"/>
  <c r="OJ226" i="22" s="1"/>
  <c r="BS221" i="22"/>
  <c r="OJ221" i="22" s="1"/>
  <c r="BS227" i="22"/>
  <c r="OJ227" i="22" s="1"/>
  <c r="BS230" i="22"/>
  <c r="OJ230" i="22" s="1"/>
  <c r="BS232" i="22"/>
  <c r="OJ232" i="22" s="1"/>
  <c r="BS234" i="22"/>
  <c r="OJ234" i="22" s="1"/>
  <c r="BS231" i="22"/>
  <c r="OJ231" i="22" s="1"/>
  <c r="BS236" i="22"/>
  <c r="OJ236" i="22" s="1"/>
  <c r="BS224" i="22"/>
  <c r="OJ224" i="22" s="1"/>
  <c r="BS222" i="22"/>
  <c r="OJ222" i="22" s="1"/>
  <c r="BS238" i="22"/>
  <c r="OJ238" i="22" s="1"/>
  <c r="BS220" i="22"/>
  <c r="OJ220" i="22" s="1"/>
  <c r="BS223" i="22"/>
  <c r="OJ223" i="22" s="1"/>
  <c r="BS229" i="22"/>
  <c r="OJ229" i="22" s="1"/>
  <c r="BS237" i="22"/>
  <c r="OJ237" i="22" s="1"/>
  <c r="BS235" i="22"/>
  <c r="OJ235" i="22" s="1"/>
  <c r="BS225" i="22"/>
  <c r="OJ225" i="22" s="1"/>
  <c r="BS233" i="22"/>
  <c r="OJ233" i="22" s="1"/>
  <c r="BS239" i="22"/>
  <c r="OJ239" i="22" s="1"/>
  <c r="BS483" i="22"/>
  <c r="OJ483" i="22" s="1"/>
  <c r="BS485" i="22"/>
  <c r="OJ485" i="22" s="1"/>
  <c r="BS482" i="22"/>
  <c r="OJ482" i="22" s="1"/>
  <c r="BS480" i="22"/>
  <c r="OJ480" i="22" s="1"/>
  <c r="BS488" i="22"/>
  <c r="OJ488" i="22" s="1"/>
  <c r="BS484" i="22"/>
  <c r="OJ484" i="22" s="1"/>
  <c r="BS481" i="22"/>
  <c r="OJ481" i="22" s="1"/>
  <c r="BS489" i="22"/>
  <c r="OJ489" i="22" s="1"/>
  <c r="BS487" i="22"/>
  <c r="OJ487" i="22" s="1"/>
  <c r="BS486" i="22"/>
  <c r="OJ486" i="22" s="1"/>
  <c r="BR459" i="22"/>
  <c r="OI459" i="22" s="1"/>
  <c r="BR455" i="22"/>
  <c r="OI455" i="22" s="1"/>
  <c r="BR452" i="22"/>
  <c r="OI452" i="22" s="1"/>
  <c r="BR458" i="22"/>
  <c r="OI458" i="22" s="1"/>
  <c r="BR450" i="22"/>
  <c r="OI450" i="22" s="1"/>
  <c r="BR457" i="22"/>
  <c r="OI457" i="22" s="1"/>
  <c r="BR456" i="22"/>
  <c r="OI456" i="22" s="1"/>
  <c r="BR451" i="22"/>
  <c r="OI451" i="22" s="1"/>
  <c r="BR454" i="22"/>
  <c r="OI454" i="22" s="1"/>
  <c r="BR453" i="22"/>
  <c r="OI453" i="22" s="1"/>
  <c r="OI32" i="22"/>
  <c r="AL8" i="24" s="1"/>
  <c r="BQ131" i="22"/>
  <c r="OH131" i="22" s="1"/>
  <c r="BQ130" i="22"/>
  <c r="OH130" i="22" s="1"/>
  <c r="BQ129" i="22"/>
  <c r="OH129" i="22" s="1"/>
  <c r="BQ128" i="22"/>
  <c r="OH128" i="22" s="1"/>
  <c r="BQ127" i="22"/>
  <c r="OH127" i="22" s="1"/>
  <c r="BQ126" i="22"/>
  <c r="OH126" i="22" s="1"/>
  <c r="BQ124" i="22"/>
  <c r="OH124" i="22" s="1"/>
  <c r="BQ132" i="22"/>
  <c r="OH132" i="22" s="1"/>
  <c r="BQ136" i="22"/>
  <c r="OH136" i="22" s="1"/>
  <c r="BQ138" i="22"/>
  <c r="OH138" i="22" s="1"/>
  <c r="BQ140" i="22"/>
  <c r="OH140" i="22" s="1"/>
  <c r="BQ135" i="22"/>
  <c r="OH135" i="22" s="1"/>
  <c r="BQ134" i="22"/>
  <c r="OH134" i="22" s="1"/>
  <c r="BQ133" i="22"/>
  <c r="OH133" i="22" s="1"/>
  <c r="BQ137" i="22"/>
  <c r="OH137" i="22" s="1"/>
  <c r="BQ125" i="22"/>
  <c r="OH125" i="22" s="1"/>
  <c r="BQ139" i="22"/>
  <c r="OH139" i="22" s="1"/>
  <c r="BQ123" i="22"/>
  <c r="OH123" i="22" s="1"/>
  <c r="BQ141" i="22"/>
  <c r="OH141" i="22" s="1"/>
  <c r="BQ526" i="22"/>
  <c r="BQ524" i="22"/>
  <c r="BQ522" i="22"/>
  <c r="BQ523" i="22"/>
  <c r="BQ520" i="22"/>
  <c r="BQ519" i="22"/>
  <c r="BQ527" i="22"/>
  <c r="BQ518" i="22"/>
  <c r="BQ521" i="22"/>
  <c r="BQ525" i="22"/>
  <c r="BS29" i="22"/>
  <c r="OJ29" i="22" s="1"/>
  <c r="BS27" i="22"/>
  <c r="OJ27" i="22" s="1"/>
  <c r="BS30" i="22"/>
  <c r="OJ30" i="22" s="1"/>
  <c r="BS24" i="22"/>
  <c r="OJ24" i="22" s="1"/>
  <c r="BS25" i="22"/>
  <c r="OJ25" i="22" s="1"/>
  <c r="BS28" i="22"/>
  <c r="OJ28" i="22" s="1"/>
  <c r="BS23" i="22"/>
  <c r="OJ23" i="22" s="1"/>
  <c r="BS26" i="22"/>
  <c r="OJ26" i="22" s="1"/>
  <c r="BT32" i="22"/>
  <c r="OI444" i="22"/>
  <c r="AL26" i="24" s="1"/>
  <c r="BT240" i="22"/>
  <c r="BT490" i="22"/>
  <c r="AU26" i="23"/>
  <c r="BS460" i="22"/>
  <c r="OG142" i="22"/>
  <c r="AJ6" i="24" s="1"/>
  <c r="AN26" i="21"/>
  <c r="AN29" i="21" s="1"/>
  <c r="AO54" i="21"/>
  <c r="AO25" i="21"/>
  <c r="AO27" i="21" s="1"/>
  <c r="AS49" i="17"/>
  <c r="AO29" i="12" l="1"/>
  <c r="AJ40" i="24"/>
  <c r="AJ41" i="24" s="1"/>
  <c r="AJ7" i="24"/>
  <c r="AN28" i="12"/>
  <c r="AN58" i="21"/>
  <c r="AP26" i="17"/>
  <c r="AO32" i="17" a="1"/>
  <c r="AO32" i="17" s="1"/>
  <c r="AO29" i="17" a="1"/>
  <c r="AO29" i="17" s="1"/>
  <c r="AO51" i="17" s="1"/>
  <c r="AO58" i="17" s="1"/>
  <c r="AO34" i="17" a="1"/>
  <c r="AO34" i="17" s="1"/>
  <c r="AO31" i="17" a="1"/>
  <c r="AO31" i="17" s="1"/>
  <c r="AO38" i="17" a="1"/>
  <c r="AO38" i="17" s="1"/>
  <c r="AO35" i="17" a="1"/>
  <c r="AO35" i="17" s="1"/>
  <c r="AO36" i="17" a="1"/>
  <c r="AO36" i="17" s="1"/>
  <c r="AO28" i="17" a="1"/>
  <c r="AO28" i="17" s="1"/>
  <c r="AO50" i="17" s="1"/>
  <c r="AO37" i="17" a="1"/>
  <c r="AO37" i="17" s="1"/>
  <c r="AO43" i="17" a="1"/>
  <c r="AO43" i="17" s="1"/>
  <c r="AO42" i="17" a="1"/>
  <c r="AO42" i="17" s="1"/>
  <c r="AO41" i="17" a="1"/>
  <c r="AO41" i="17" s="1"/>
  <c r="AO45" i="17" a="1"/>
  <c r="AO45" i="17" s="1"/>
  <c r="AO33" i="17" a="1"/>
  <c r="AO33" i="17" s="1"/>
  <c r="AO39" i="17" a="1"/>
  <c r="AO39" i="17" s="1"/>
  <c r="AO40" i="17" a="1"/>
  <c r="AO40" i="17" s="1"/>
  <c r="AO44" i="17" a="1"/>
  <c r="AO44" i="17" s="1"/>
  <c r="AN57" i="17"/>
  <c r="AN30" i="12"/>
  <c r="AN52" i="17"/>
  <c r="AN59" i="17" s="1"/>
  <c r="AL10" i="24"/>
  <c r="AL9" i="24"/>
  <c r="AS56" i="17"/>
  <c r="OG528" i="22"/>
  <c r="AJ33" i="24" s="1"/>
  <c r="AJ36" i="24" s="1"/>
  <c r="OH518" i="22"/>
  <c r="KG518" i="22"/>
  <c r="OH523" i="22"/>
  <c r="KG523" i="22"/>
  <c r="KF528" i="22"/>
  <c r="OH527" i="22"/>
  <c r="KG527" i="22"/>
  <c r="OH522" i="22"/>
  <c r="KG522" i="22"/>
  <c r="OH525" i="22"/>
  <c r="KG525" i="22"/>
  <c r="OH519" i="22"/>
  <c r="KG519" i="22"/>
  <c r="OH524" i="22"/>
  <c r="KG524" i="22"/>
  <c r="OH521" i="22"/>
  <c r="KG521" i="22"/>
  <c r="OH520" i="22"/>
  <c r="KG520" i="22"/>
  <c r="OH526" i="22"/>
  <c r="KG526" i="22"/>
  <c r="AI47" i="24"/>
  <c r="AJ46" i="24"/>
  <c r="OH475" i="22"/>
  <c r="AK25" i="24" s="1"/>
  <c r="AK45" i="24" s="1"/>
  <c r="BR473" i="22"/>
  <c r="OI473" i="22" s="1"/>
  <c r="BR471" i="22"/>
  <c r="OI471" i="22" s="1"/>
  <c r="BR470" i="22"/>
  <c r="OI470" i="22" s="1"/>
  <c r="BR472" i="22"/>
  <c r="OI472" i="22" s="1"/>
  <c r="BR468" i="22"/>
  <c r="OI468" i="22" s="1"/>
  <c r="BR469" i="22"/>
  <c r="OI469" i="22" s="1"/>
  <c r="BR466" i="22"/>
  <c r="OI466" i="22" s="1"/>
  <c r="BR467" i="22"/>
  <c r="OI467" i="22" s="1"/>
  <c r="BR474" i="22"/>
  <c r="OI474" i="22" s="1"/>
  <c r="BR465" i="22"/>
  <c r="OI465" i="22" s="1"/>
  <c r="AU24" i="23"/>
  <c r="BS475" i="22"/>
  <c r="OJ240" i="22"/>
  <c r="AM19" i="24" s="1"/>
  <c r="BU490" i="22"/>
  <c r="BR523" i="22"/>
  <c r="BR520" i="22"/>
  <c r="BR527" i="22"/>
  <c r="BR519" i="22"/>
  <c r="BR518" i="22"/>
  <c r="BR524" i="22"/>
  <c r="BR526" i="22"/>
  <c r="BR521" i="22"/>
  <c r="BR525" i="22"/>
  <c r="BR522" i="22"/>
  <c r="BR129" i="22"/>
  <c r="OI129" i="22" s="1"/>
  <c r="BR138" i="22"/>
  <c r="OI138" i="22" s="1"/>
  <c r="BR128" i="22"/>
  <c r="OI128" i="22" s="1"/>
  <c r="BR132" i="22"/>
  <c r="OI132" i="22" s="1"/>
  <c r="BR136" i="22"/>
  <c r="OI136" i="22" s="1"/>
  <c r="BR127" i="22"/>
  <c r="OI127" i="22" s="1"/>
  <c r="BR131" i="22"/>
  <c r="OI131" i="22" s="1"/>
  <c r="BR124" i="22"/>
  <c r="OI124" i="22" s="1"/>
  <c r="BR126" i="22"/>
  <c r="OI126" i="22" s="1"/>
  <c r="BR130" i="22"/>
  <c r="OI130" i="22" s="1"/>
  <c r="BR135" i="22"/>
  <c r="OI135" i="22" s="1"/>
  <c r="BR134" i="22"/>
  <c r="OI134" i="22" s="1"/>
  <c r="BR133" i="22"/>
  <c r="OI133" i="22" s="1"/>
  <c r="BR137" i="22"/>
  <c r="OI137" i="22" s="1"/>
  <c r="BR140" i="22"/>
  <c r="OI140" i="22" s="1"/>
  <c r="BR123" i="22"/>
  <c r="OI123" i="22" s="1"/>
  <c r="BR141" i="22"/>
  <c r="OI141" i="22" s="1"/>
  <c r="BR125" i="22"/>
  <c r="OI125" i="22" s="1"/>
  <c r="BR139" i="22"/>
  <c r="OI139" i="22" s="1"/>
  <c r="BS458" i="22"/>
  <c r="OJ458" i="22" s="1"/>
  <c r="BS456" i="22"/>
  <c r="OJ456" i="22" s="1"/>
  <c r="BS454" i="22"/>
  <c r="OJ454" i="22" s="1"/>
  <c r="BS452" i="22"/>
  <c r="OJ452" i="22" s="1"/>
  <c r="BS450" i="22"/>
  <c r="OJ450" i="22" s="1"/>
  <c r="BS457" i="22"/>
  <c r="OJ457" i="22" s="1"/>
  <c r="BS455" i="22"/>
  <c r="OJ455" i="22" s="1"/>
  <c r="BS451" i="22"/>
  <c r="OJ451" i="22" s="1"/>
  <c r="BS453" i="22"/>
  <c r="OJ453" i="22" s="1"/>
  <c r="BS459" i="22"/>
  <c r="OJ459" i="22" s="1"/>
  <c r="BT238" i="22"/>
  <c r="OK238" i="22" s="1"/>
  <c r="BT234" i="22"/>
  <c r="OK234" i="22" s="1"/>
  <c r="BT236" i="22"/>
  <c r="OK236" i="22" s="1"/>
  <c r="BT226" i="22"/>
  <c r="OK226" i="22" s="1"/>
  <c r="BT228" i="22"/>
  <c r="OK228" i="22" s="1"/>
  <c r="BT230" i="22"/>
  <c r="OK230" i="22" s="1"/>
  <c r="BT232" i="22"/>
  <c r="OK232" i="22" s="1"/>
  <c r="BT227" i="22"/>
  <c r="OK227" i="22" s="1"/>
  <c r="BT223" i="22"/>
  <c r="OK223" i="22" s="1"/>
  <c r="BT220" i="22"/>
  <c r="OK220" i="22" s="1"/>
  <c r="BT224" i="22"/>
  <c r="OK224" i="22" s="1"/>
  <c r="BT222" i="22"/>
  <c r="OK222" i="22" s="1"/>
  <c r="BT221" i="22"/>
  <c r="OK221" i="22" s="1"/>
  <c r="BT231" i="22"/>
  <c r="OK231" i="22" s="1"/>
  <c r="BT233" i="22"/>
  <c r="OK233" i="22" s="1"/>
  <c r="BT229" i="22"/>
  <c r="OK229" i="22" s="1"/>
  <c r="BT237" i="22"/>
  <c r="OK237" i="22" s="1"/>
  <c r="BT235" i="22"/>
  <c r="OK235" i="22" s="1"/>
  <c r="BT239" i="22"/>
  <c r="OK239" i="22" s="1"/>
  <c r="BT225" i="22"/>
  <c r="OK225" i="22" s="1"/>
  <c r="OJ32" i="22"/>
  <c r="AM8" i="24" s="1"/>
  <c r="OJ490" i="22"/>
  <c r="AM28" i="24" s="1"/>
  <c r="BS528" i="22"/>
  <c r="BS142" i="22"/>
  <c r="BU444" i="22"/>
  <c r="KD80" i="22"/>
  <c r="AM16" i="24" s="1"/>
  <c r="AV26" i="23"/>
  <c r="BT460" i="22"/>
  <c r="BU240" i="22"/>
  <c r="BT29" i="22"/>
  <c r="OK29" i="22" s="1"/>
  <c r="BT25" i="22"/>
  <c r="OK25" i="22" s="1"/>
  <c r="BT27" i="22"/>
  <c r="OK27" i="22" s="1"/>
  <c r="BT23" i="22"/>
  <c r="OK23" i="22" s="1"/>
  <c r="BT30" i="22"/>
  <c r="OK30" i="22" s="1"/>
  <c r="BT26" i="22"/>
  <c r="OK26" i="22" s="1"/>
  <c r="BT28" i="22"/>
  <c r="OK28" i="22" s="1"/>
  <c r="BT24" i="22"/>
  <c r="OK24" i="22" s="1"/>
  <c r="OI460" i="22"/>
  <c r="AL27" i="24" s="1"/>
  <c r="OJ444" i="22"/>
  <c r="AM26" i="24" s="1"/>
  <c r="AI42" i="24"/>
  <c r="BP73" i="22"/>
  <c r="KE73" i="22" s="1"/>
  <c r="BP76" i="22"/>
  <c r="KE76" i="22" s="1"/>
  <c r="BP69" i="22"/>
  <c r="KE69" i="22" s="1"/>
  <c r="BP78" i="22"/>
  <c r="KE78" i="22" s="1"/>
  <c r="BP79" i="22"/>
  <c r="KE79" i="22" s="1"/>
  <c r="BP71" i="22"/>
  <c r="KE71" i="22" s="1"/>
  <c r="BP74" i="22"/>
  <c r="KE74" i="22" s="1"/>
  <c r="BP70" i="22"/>
  <c r="KE70" i="22" s="1"/>
  <c r="BP77" i="22"/>
  <c r="KE77" i="22" s="1"/>
  <c r="BP68" i="22"/>
  <c r="KE68" i="22" s="1"/>
  <c r="BP72" i="22"/>
  <c r="KE72" i="22" s="1"/>
  <c r="BP75" i="22"/>
  <c r="KE75" i="22" s="1"/>
  <c r="BT443" i="22"/>
  <c r="OK443" i="22" s="1"/>
  <c r="BT441" i="22"/>
  <c r="OK441" i="22" s="1"/>
  <c r="BT439" i="22"/>
  <c r="OK439" i="22" s="1"/>
  <c r="BT442" i="22"/>
  <c r="OK442" i="22" s="1"/>
  <c r="BT438" i="22"/>
  <c r="OK438" i="22" s="1"/>
  <c r="BT436" i="22"/>
  <c r="OK436" i="22" s="1"/>
  <c r="BT437" i="22"/>
  <c r="OK437" i="22" s="1"/>
  <c r="BT434" i="22"/>
  <c r="OK434" i="22" s="1"/>
  <c r="BT440" i="22"/>
  <c r="OK440" i="22" s="1"/>
  <c r="BT435" i="22"/>
  <c r="OK435" i="22" s="1"/>
  <c r="BT488" i="22"/>
  <c r="OK488" i="22" s="1"/>
  <c r="BT486" i="22"/>
  <c r="OK486" i="22" s="1"/>
  <c r="BT484" i="22"/>
  <c r="OK484" i="22" s="1"/>
  <c r="BT482" i="22"/>
  <c r="OK482" i="22" s="1"/>
  <c r="BT485" i="22"/>
  <c r="OK485" i="22" s="1"/>
  <c r="BT480" i="22"/>
  <c r="OK480" i="22" s="1"/>
  <c r="BT487" i="22"/>
  <c r="OK487" i="22" s="1"/>
  <c r="BT483" i="22"/>
  <c r="OK483" i="22" s="1"/>
  <c r="BT489" i="22"/>
  <c r="OK489" i="22" s="1"/>
  <c r="BT481" i="22"/>
  <c r="OK481" i="22" s="1"/>
  <c r="BU32" i="22"/>
  <c r="OH142" i="22"/>
  <c r="AK6" i="24" s="1"/>
  <c r="BQ80" i="22"/>
  <c r="AP54" i="21"/>
  <c r="AP25" i="21"/>
  <c r="AP27" i="21" s="1"/>
  <c r="AO26" i="21"/>
  <c r="AO29" i="21" s="1"/>
  <c r="AT49" i="17"/>
  <c r="AP29" i="12" l="1"/>
  <c r="AK40" i="24"/>
  <c r="AK7" i="24"/>
  <c r="AO28" i="12"/>
  <c r="AO58" i="21"/>
  <c r="AO30" i="12"/>
  <c r="AO57" i="17"/>
  <c r="AO52" i="17"/>
  <c r="AO59" i="17" s="1"/>
  <c r="AQ26" i="17"/>
  <c r="AP28" i="17" a="1"/>
  <c r="AP28" i="17" s="1"/>
  <c r="AP50" i="17" s="1"/>
  <c r="AP33" i="17" a="1"/>
  <c r="AP33" i="17" s="1"/>
  <c r="AP31" i="17" a="1"/>
  <c r="AP31" i="17" s="1"/>
  <c r="AP35" i="17" a="1"/>
  <c r="AP35" i="17" s="1"/>
  <c r="AP32" i="17" a="1"/>
  <c r="AP32" i="17" s="1"/>
  <c r="AP39" i="17" a="1"/>
  <c r="AP39" i="17" s="1"/>
  <c r="AP37" i="17" a="1"/>
  <c r="AP37" i="17" s="1"/>
  <c r="AP29" i="17" a="1"/>
  <c r="AP29" i="17" s="1"/>
  <c r="AP51" i="17" s="1"/>
  <c r="AP58" i="17" s="1"/>
  <c r="AP38" i="17" a="1"/>
  <c r="AP38" i="17" s="1"/>
  <c r="AP40" i="17" a="1"/>
  <c r="AP40" i="17" s="1"/>
  <c r="AP44" i="17" a="1"/>
  <c r="AP44" i="17" s="1"/>
  <c r="AP36" i="17" a="1"/>
  <c r="AP36" i="17" s="1"/>
  <c r="AP42" i="17" a="1"/>
  <c r="AP42" i="17" s="1"/>
  <c r="AP34" i="17" a="1"/>
  <c r="AP34" i="17" s="1"/>
  <c r="AP41" i="17" a="1"/>
  <c r="AP41" i="17" s="1"/>
  <c r="AP45" i="17" a="1"/>
  <c r="AP45" i="17" s="1"/>
  <c r="AP43" i="17" a="1"/>
  <c r="AP43" i="17" s="1"/>
  <c r="AM10" i="24"/>
  <c r="AM9" i="24"/>
  <c r="AT56" i="17"/>
  <c r="OH528" i="22"/>
  <c r="AK33" i="24" s="1"/>
  <c r="AK36" i="24" s="1"/>
  <c r="OI519" i="22"/>
  <c r="KH519" i="22"/>
  <c r="OI526" i="22"/>
  <c r="KH526" i="22"/>
  <c r="OI527" i="22"/>
  <c r="KH527" i="22"/>
  <c r="OI521" i="22"/>
  <c r="KH521" i="22"/>
  <c r="OI522" i="22"/>
  <c r="KH522" i="22"/>
  <c r="OI524" i="22"/>
  <c r="KH524" i="22"/>
  <c r="OI520" i="22"/>
  <c r="KH520" i="22"/>
  <c r="KG528" i="22"/>
  <c r="OI525" i="22"/>
  <c r="KH525" i="22"/>
  <c r="OI518" i="22"/>
  <c r="KH518" i="22"/>
  <c r="OI523" i="22"/>
  <c r="KH523" i="22"/>
  <c r="AJ42" i="24"/>
  <c r="AJ47" i="24"/>
  <c r="BS472" i="22"/>
  <c r="OJ472" i="22" s="1"/>
  <c r="BS471" i="22"/>
  <c r="OJ471" i="22" s="1"/>
  <c r="BS469" i="22"/>
  <c r="OJ469" i="22" s="1"/>
  <c r="BS470" i="22"/>
  <c r="OJ470" i="22" s="1"/>
  <c r="BS473" i="22"/>
  <c r="OJ473" i="22" s="1"/>
  <c r="BS468" i="22"/>
  <c r="OJ468" i="22" s="1"/>
  <c r="BS465" i="22"/>
  <c r="OJ465" i="22" s="1"/>
  <c r="BS474" i="22"/>
  <c r="OJ474" i="22" s="1"/>
  <c r="BS466" i="22"/>
  <c r="OJ466" i="22" s="1"/>
  <c r="BS467" i="22"/>
  <c r="OJ467" i="22" s="1"/>
  <c r="AV24" i="23"/>
  <c r="BT475" i="22"/>
  <c r="OI475" i="22"/>
  <c r="AL25" i="24" s="1"/>
  <c r="AL45" i="24" s="1"/>
  <c r="AK46" i="24"/>
  <c r="BT528" i="22"/>
  <c r="OK240" i="22"/>
  <c r="AN19" i="24" s="1"/>
  <c r="BU487" i="22"/>
  <c r="OL487" i="22" s="1"/>
  <c r="BU482" i="22"/>
  <c r="OL482" i="22" s="1"/>
  <c r="BU489" i="22"/>
  <c r="OL489" i="22" s="1"/>
  <c r="BU488" i="22"/>
  <c r="OL488" i="22" s="1"/>
  <c r="BU484" i="22"/>
  <c r="OL484" i="22" s="1"/>
  <c r="BU481" i="22"/>
  <c r="OL481" i="22" s="1"/>
  <c r="BU483" i="22"/>
  <c r="OL483" i="22" s="1"/>
  <c r="BU486" i="22"/>
  <c r="OL486" i="22" s="1"/>
  <c r="BU485" i="22"/>
  <c r="OL485" i="22" s="1"/>
  <c r="BU480" i="22"/>
  <c r="OL480" i="22" s="1"/>
  <c r="BQ78" i="22"/>
  <c r="KF78" i="22" s="1"/>
  <c r="BQ79" i="22"/>
  <c r="KF79" i="22" s="1"/>
  <c r="BQ71" i="22"/>
  <c r="KF71" i="22" s="1"/>
  <c r="BQ68" i="22"/>
  <c r="KF68" i="22" s="1"/>
  <c r="BQ74" i="22"/>
  <c r="KF74" i="22" s="1"/>
  <c r="BQ70" i="22"/>
  <c r="KF70" i="22" s="1"/>
  <c r="BQ77" i="22"/>
  <c r="KF77" i="22" s="1"/>
  <c r="BQ69" i="22"/>
  <c r="KF69" i="22" s="1"/>
  <c r="BQ73" i="22"/>
  <c r="KF73" i="22" s="1"/>
  <c r="BQ75" i="22"/>
  <c r="KF75" i="22" s="1"/>
  <c r="BQ72" i="22"/>
  <c r="KF72" i="22" s="1"/>
  <c r="BQ76" i="22"/>
  <c r="KF76" i="22" s="1"/>
  <c r="AW26" i="23"/>
  <c r="BU460" i="22"/>
  <c r="BT142" i="22"/>
  <c r="BV490" i="22"/>
  <c r="BV32" i="22"/>
  <c r="BV240" i="22"/>
  <c r="BV444" i="22"/>
  <c r="OJ460" i="22"/>
  <c r="AM27" i="24" s="1"/>
  <c r="OK490" i="22"/>
  <c r="AN28" i="24" s="1"/>
  <c r="OK444" i="22"/>
  <c r="AN26" i="24" s="1"/>
  <c r="AK41" i="24"/>
  <c r="BT454" i="22"/>
  <c r="OK454" i="22" s="1"/>
  <c r="BT451" i="22"/>
  <c r="OK451" i="22" s="1"/>
  <c r="BT456" i="22"/>
  <c r="OK456" i="22" s="1"/>
  <c r="BT453" i="22"/>
  <c r="OK453" i="22" s="1"/>
  <c r="BT452" i="22"/>
  <c r="OK452" i="22" s="1"/>
  <c r="BT459" i="22"/>
  <c r="OK459" i="22" s="1"/>
  <c r="BT458" i="22"/>
  <c r="OK458" i="22" s="1"/>
  <c r="BT455" i="22"/>
  <c r="OK455" i="22" s="1"/>
  <c r="BT457" i="22"/>
  <c r="OK457" i="22" s="1"/>
  <c r="BT450" i="22"/>
  <c r="OK450" i="22" s="1"/>
  <c r="BS133" i="22"/>
  <c r="OJ133" i="22" s="1"/>
  <c r="BS134" i="22"/>
  <c r="OJ134" i="22" s="1"/>
  <c r="BS131" i="22"/>
  <c r="OJ131" i="22" s="1"/>
  <c r="BS130" i="22"/>
  <c r="OJ130" i="22" s="1"/>
  <c r="BS129" i="22"/>
  <c r="OJ129" i="22" s="1"/>
  <c r="BS128" i="22"/>
  <c r="OJ128" i="22" s="1"/>
  <c r="BS127" i="22"/>
  <c r="OJ127" i="22" s="1"/>
  <c r="BS126" i="22"/>
  <c r="OJ126" i="22" s="1"/>
  <c r="BS135" i="22"/>
  <c r="OJ135" i="22" s="1"/>
  <c r="BS136" i="22"/>
  <c r="OJ136" i="22" s="1"/>
  <c r="BS132" i="22"/>
  <c r="OJ132" i="22" s="1"/>
  <c r="BS137" i="22"/>
  <c r="OJ137" i="22" s="1"/>
  <c r="BS124" i="22"/>
  <c r="OJ124" i="22" s="1"/>
  <c r="BS138" i="22"/>
  <c r="OJ138" i="22" s="1"/>
  <c r="BS140" i="22"/>
  <c r="OJ140" i="22" s="1"/>
  <c r="BS123" i="22"/>
  <c r="OJ123" i="22" s="1"/>
  <c r="BS141" i="22"/>
  <c r="OJ141" i="22" s="1"/>
  <c r="BS139" i="22"/>
  <c r="OJ139" i="22" s="1"/>
  <c r="BS125" i="22"/>
  <c r="OJ125" i="22" s="1"/>
  <c r="BR80" i="22"/>
  <c r="BU25" i="22"/>
  <c r="OL25" i="22" s="1"/>
  <c r="BU26" i="22"/>
  <c r="OL26" i="22" s="1"/>
  <c r="BU23" i="22"/>
  <c r="OL23" i="22" s="1"/>
  <c r="BU24" i="22"/>
  <c r="OL24" i="22" s="1"/>
  <c r="BU29" i="22"/>
  <c r="OL29" i="22" s="1"/>
  <c r="BU28" i="22"/>
  <c r="OL28" i="22" s="1"/>
  <c r="BU27" i="22"/>
  <c r="OL27" i="22" s="1"/>
  <c r="BU30" i="22"/>
  <c r="OL30" i="22" s="1"/>
  <c r="KE80" i="22"/>
  <c r="AN16" i="24" s="1"/>
  <c r="OK32" i="22"/>
  <c r="AN8" i="24" s="1"/>
  <c r="BU222" i="22"/>
  <c r="OL222" i="22" s="1"/>
  <c r="BU228" i="22"/>
  <c r="OL228" i="22" s="1"/>
  <c r="BU231" i="22"/>
  <c r="OL231" i="22" s="1"/>
  <c r="BU234" i="22"/>
  <c r="OL234" i="22" s="1"/>
  <c r="BU236" i="22"/>
  <c r="OL236" i="22" s="1"/>
  <c r="BU238" i="22"/>
  <c r="OL238" i="22" s="1"/>
  <c r="BU224" i="22"/>
  <c r="OL224" i="22" s="1"/>
  <c r="BU230" i="22"/>
  <c r="OL230" i="22" s="1"/>
  <c r="BU226" i="22"/>
  <c r="OL226" i="22" s="1"/>
  <c r="BU227" i="22"/>
  <c r="OL227" i="22" s="1"/>
  <c r="BU223" i="22"/>
  <c r="OL223" i="22" s="1"/>
  <c r="BU232" i="22"/>
  <c r="OL232" i="22" s="1"/>
  <c r="BU220" i="22"/>
  <c r="OL220" i="22" s="1"/>
  <c r="BU221" i="22"/>
  <c r="OL221" i="22" s="1"/>
  <c r="BU239" i="22"/>
  <c r="OL239" i="22" s="1"/>
  <c r="BU233" i="22"/>
  <c r="OL233" i="22" s="1"/>
  <c r="BU229" i="22"/>
  <c r="OL229" i="22" s="1"/>
  <c r="BU237" i="22"/>
  <c r="OL237" i="22" s="1"/>
  <c r="BU235" i="22"/>
  <c r="OL235" i="22" s="1"/>
  <c r="BU225" i="22"/>
  <c r="OL225" i="22" s="1"/>
  <c r="BU442" i="22"/>
  <c r="OL442" i="22" s="1"/>
  <c r="BU440" i="22"/>
  <c r="OL440" i="22" s="1"/>
  <c r="BU438" i="22"/>
  <c r="OL438" i="22" s="1"/>
  <c r="BU436" i="22"/>
  <c r="OL436" i="22" s="1"/>
  <c r="BU434" i="22"/>
  <c r="OL434" i="22" s="1"/>
  <c r="BU441" i="22"/>
  <c r="OL441" i="22" s="1"/>
  <c r="BU435" i="22"/>
  <c r="OL435" i="22" s="1"/>
  <c r="BU443" i="22"/>
  <c r="OL443" i="22" s="1"/>
  <c r="BU439" i="22"/>
  <c r="OL439" i="22" s="1"/>
  <c r="BU437" i="22"/>
  <c r="OL437" i="22" s="1"/>
  <c r="BS526" i="22"/>
  <c r="BS524" i="22"/>
  <c r="BS521" i="22"/>
  <c r="BS520" i="22"/>
  <c r="BS518" i="22"/>
  <c r="BS522" i="22"/>
  <c r="BS527" i="22"/>
  <c r="BS519" i="22"/>
  <c r="BS525" i="22"/>
  <c r="BS523" i="22"/>
  <c r="OI142" i="22"/>
  <c r="AL6" i="24" s="1"/>
  <c r="AP26" i="21"/>
  <c r="AP29" i="21" s="1"/>
  <c r="AQ54" i="21"/>
  <c r="AQ25" i="21"/>
  <c r="AQ27" i="21" s="1"/>
  <c r="AU49" i="17"/>
  <c r="AQ29" i="12" l="1"/>
  <c r="AL40" i="24"/>
  <c r="AL41" i="24" s="1"/>
  <c r="AL7" i="24"/>
  <c r="AP28" i="12"/>
  <c r="AP58" i="21"/>
  <c r="AR26" i="17"/>
  <c r="AQ29" i="17" a="1"/>
  <c r="AQ29" i="17" s="1"/>
  <c r="AQ51" i="17" s="1"/>
  <c r="AQ58" i="17" s="1"/>
  <c r="AQ34" i="17" a="1"/>
  <c r="AQ34" i="17" s="1"/>
  <c r="AQ32" i="17" a="1"/>
  <c r="AQ32" i="17" s="1"/>
  <c r="AQ33" i="17" a="1"/>
  <c r="AQ33" i="17" s="1"/>
  <c r="AQ36" i="17" a="1"/>
  <c r="AQ36" i="17" s="1"/>
  <c r="AQ28" i="17" a="1"/>
  <c r="AQ28" i="17" s="1"/>
  <c r="AQ50" i="17" s="1"/>
  <c r="AQ38" i="17" a="1"/>
  <c r="AQ38" i="17" s="1"/>
  <c r="AQ31" i="17" a="1"/>
  <c r="AQ31" i="17" s="1"/>
  <c r="AQ39" i="17" a="1"/>
  <c r="AQ39" i="17" s="1"/>
  <c r="AQ41" i="17" a="1"/>
  <c r="AQ41" i="17" s="1"/>
  <c r="AQ45" i="17" a="1"/>
  <c r="AQ45" i="17" s="1"/>
  <c r="AQ37" i="17" a="1"/>
  <c r="AQ37" i="17" s="1"/>
  <c r="AQ40" i="17" a="1"/>
  <c r="AQ40" i="17" s="1"/>
  <c r="AQ43" i="17" a="1"/>
  <c r="AQ43" i="17" s="1"/>
  <c r="AQ42" i="17" a="1"/>
  <c r="AQ42" i="17" s="1"/>
  <c r="AQ35" i="17" a="1"/>
  <c r="AQ35" i="17" s="1"/>
  <c r="AQ44" i="17" a="1"/>
  <c r="AQ44" i="17" s="1"/>
  <c r="AP52" i="17"/>
  <c r="AP59" i="17" s="1"/>
  <c r="AP30" i="12"/>
  <c r="AP57" i="17"/>
  <c r="AN10" i="24"/>
  <c r="AN9" i="24"/>
  <c r="AU56" i="17"/>
  <c r="OI528" i="22"/>
  <c r="AL33" i="24" s="1"/>
  <c r="AL36" i="24" s="1"/>
  <c r="OJ521" i="22"/>
  <c r="KI521" i="22"/>
  <c r="OJ523" i="22"/>
  <c r="KI523" i="22"/>
  <c r="OJ522" i="22"/>
  <c r="KI522" i="22"/>
  <c r="OJ524" i="22"/>
  <c r="KI524" i="22"/>
  <c r="KH528" i="22"/>
  <c r="OJ527" i="22"/>
  <c r="KI527" i="22"/>
  <c r="OJ525" i="22"/>
  <c r="KI525" i="22"/>
  <c r="OJ518" i="22"/>
  <c r="KI518" i="22"/>
  <c r="OJ526" i="22"/>
  <c r="KI526" i="22"/>
  <c r="OJ519" i="22"/>
  <c r="KI519" i="22"/>
  <c r="OJ520" i="22"/>
  <c r="KI520" i="22"/>
  <c r="AK42" i="24"/>
  <c r="AW24" i="23"/>
  <c r="BU475" i="22"/>
  <c r="OJ475" i="22"/>
  <c r="AM25" i="24" s="1"/>
  <c r="AM45" i="24" s="1"/>
  <c r="AL46" i="24"/>
  <c r="AK47" i="24"/>
  <c r="BT465" i="22"/>
  <c r="OK465" i="22" s="1"/>
  <c r="BT469" i="22"/>
  <c r="OK469" i="22" s="1"/>
  <c r="BT473" i="22"/>
  <c r="OK473" i="22" s="1"/>
  <c r="BT467" i="22"/>
  <c r="OK467" i="22" s="1"/>
  <c r="BT468" i="22"/>
  <c r="OK468" i="22" s="1"/>
  <c r="BT472" i="22"/>
  <c r="OK472" i="22" s="1"/>
  <c r="BT466" i="22"/>
  <c r="OK466" i="22" s="1"/>
  <c r="BT470" i="22"/>
  <c r="OK470" i="22" s="1"/>
  <c r="BT474" i="22"/>
  <c r="OK474" i="22" s="1"/>
  <c r="BT471" i="22"/>
  <c r="OK471" i="22" s="1"/>
  <c r="OK460" i="22"/>
  <c r="AN27" i="24" s="1"/>
  <c r="BV28" i="22"/>
  <c r="OM28" i="22" s="1"/>
  <c r="BV30" i="22"/>
  <c r="OM30" i="22" s="1"/>
  <c r="BV29" i="22"/>
  <c r="OM29" i="22" s="1"/>
  <c r="BV24" i="22"/>
  <c r="OM24" i="22" s="1"/>
  <c r="BV27" i="22"/>
  <c r="OM27" i="22" s="1"/>
  <c r="BV23" i="22"/>
  <c r="OM23" i="22" s="1"/>
  <c r="BV25" i="22"/>
  <c r="OM25" i="22" s="1"/>
  <c r="BV26" i="22"/>
  <c r="OM26" i="22" s="1"/>
  <c r="BU459" i="22"/>
  <c r="OL459" i="22" s="1"/>
  <c r="BU457" i="22"/>
  <c r="OL457" i="22" s="1"/>
  <c r="BU455" i="22"/>
  <c r="OL455" i="22" s="1"/>
  <c r="BU453" i="22"/>
  <c r="OL453" i="22" s="1"/>
  <c r="BU451" i="22"/>
  <c r="OL451" i="22" s="1"/>
  <c r="BU456" i="22"/>
  <c r="OL456" i="22" s="1"/>
  <c r="BU452" i="22"/>
  <c r="OL452" i="22" s="1"/>
  <c r="BU458" i="22"/>
  <c r="OL458" i="22" s="1"/>
  <c r="BU454" i="22"/>
  <c r="OL454" i="22" s="1"/>
  <c r="BU450" i="22"/>
  <c r="OL450" i="22" s="1"/>
  <c r="BU528" i="22"/>
  <c r="OL444" i="22"/>
  <c r="AO26" i="24" s="1"/>
  <c r="OL240" i="22"/>
  <c r="AO19" i="24" s="1"/>
  <c r="BR78" i="22"/>
  <c r="KG78" i="22" s="1"/>
  <c r="BR73" i="22"/>
  <c r="KG73" i="22" s="1"/>
  <c r="BR71" i="22"/>
  <c r="KG71" i="22" s="1"/>
  <c r="BR74" i="22"/>
  <c r="KG74" i="22" s="1"/>
  <c r="BR68" i="22"/>
  <c r="KG68" i="22" s="1"/>
  <c r="BR70" i="22"/>
  <c r="KG70" i="22" s="1"/>
  <c r="BR79" i="22"/>
  <c r="KG79" i="22" s="1"/>
  <c r="BR75" i="22"/>
  <c r="KG75" i="22" s="1"/>
  <c r="BR77" i="22"/>
  <c r="KG77" i="22" s="1"/>
  <c r="BR72" i="22"/>
  <c r="KG72" i="22" s="1"/>
  <c r="BR69" i="22"/>
  <c r="KG69" i="22" s="1"/>
  <c r="BR76" i="22"/>
  <c r="KG76" i="22" s="1"/>
  <c r="BV223" i="22"/>
  <c r="OM223" i="22" s="1"/>
  <c r="BV224" i="22"/>
  <c r="OM224" i="22" s="1"/>
  <c r="BV230" i="22"/>
  <c r="OM230" i="22" s="1"/>
  <c r="BV228" i="22"/>
  <c r="OM228" i="22" s="1"/>
  <c r="BV226" i="22"/>
  <c r="OM226" i="22" s="1"/>
  <c r="BV221" i="22"/>
  <c r="OM221" i="22" s="1"/>
  <c r="BV227" i="22"/>
  <c r="OM227" i="22" s="1"/>
  <c r="BV231" i="22"/>
  <c r="OM231" i="22" s="1"/>
  <c r="BV234" i="22"/>
  <c r="OM234" i="22" s="1"/>
  <c r="BV236" i="22"/>
  <c r="OM236" i="22" s="1"/>
  <c r="BV220" i="22"/>
  <c r="OM220" i="22" s="1"/>
  <c r="BV232" i="22"/>
  <c r="OM232" i="22" s="1"/>
  <c r="BV222" i="22"/>
  <c r="OM222" i="22" s="1"/>
  <c r="BV238" i="22"/>
  <c r="OM238" i="22" s="1"/>
  <c r="BV239" i="22"/>
  <c r="OM239" i="22" s="1"/>
  <c r="BV237" i="22"/>
  <c r="OM237" i="22" s="1"/>
  <c r="BV233" i="22"/>
  <c r="OM233" i="22" s="1"/>
  <c r="BV229" i="22"/>
  <c r="OM229" i="22" s="1"/>
  <c r="BV225" i="22"/>
  <c r="OM225" i="22" s="1"/>
  <c r="BV235" i="22"/>
  <c r="OM235" i="22" s="1"/>
  <c r="BW32" i="22"/>
  <c r="BU142" i="22"/>
  <c r="AX26" i="23"/>
  <c r="BV460" i="22"/>
  <c r="BW444" i="22"/>
  <c r="OL32" i="22"/>
  <c r="AO8" i="24" s="1"/>
  <c r="BS80" i="22"/>
  <c r="OJ142" i="22"/>
  <c r="AM6" i="24" s="1"/>
  <c r="BW240" i="22"/>
  <c r="BV489" i="22"/>
  <c r="OM489" i="22" s="1"/>
  <c r="BV487" i="22"/>
  <c r="OM487" i="22" s="1"/>
  <c r="BV485" i="22"/>
  <c r="OM485" i="22" s="1"/>
  <c r="BV483" i="22"/>
  <c r="OM483" i="22" s="1"/>
  <c r="BV481" i="22"/>
  <c r="OM481" i="22" s="1"/>
  <c r="BV488" i="22"/>
  <c r="OM488" i="22" s="1"/>
  <c r="BV484" i="22"/>
  <c r="OM484" i="22" s="1"/>
  <c r="BV486" i="22"/>
  <c r="OM486" i="22" s="1"/>
  <c r="BV480" i="22"/>
  <c r="OM480" i="22" s="1"/>
  <c r="BV482" i="22"/>
  <c r="OM482" i="22" s="1"/>
  <c r="BT124" i="22"/>
  <c r="OK124" i="22" s="1"/>
  <c r="BT129" i="22"/>
  <c r="OK129" i="22" s="1"/>
  <c r="BT128" i="22"/>
  <c r="OK128" i="22" s="1"/>
  <c r="BT132" i="22"/>
  <c r="OK132" i="22" s="1"/>
  <c r="BT136" i="22"/>
  <c r="OK136" i="22" s="1"/>
  <c r="BT138" i="22"/>
  <c r="OK138" i="22" s="1"/>
  <c r="BT127" i="22"/>
  <c r="OK127" i="22" s="1"/>
  <c r="BT131" i="22"/>
  <c r="OK131" i="22" s="1"/>
  <c r="BT140" i="22"/>
  <c r="OK140" i="22" s="1"/>
  <c r="BT126" i="22"/>
  <c r="OK126" i="22" s="1"/>
  <c r="BT130" i="22"/>
  <c r="OK130" i="22" s="1"/>
  <c r="BT135" i="22"/>
  <c r="OK135" i="22" s="1"/>
  <c r="BT134" i="22"/>
  <c r="OK134" i="22" s="1"/>
  <c r="BT133" i="22"/>
  <c r="OK133" i="22" s="1"/>
  <c r="BT137" i="22"/>
  <c r="OK137" i="22" s="1"/>
  <c r="BT123" i="22"/>
  <c r="OK123" i="22" s="1"/>
  <c r="BT141" i="22"/>
  <c r="OK141" i="22" s="1"/>
  <c r="BT125" i="22"/>
  <c r="OK125" i="22" s="1"/>
  <c r="BT139" i="22"/>
  <c r="OK139" i="22" s="1"/>
  <c r="BV442" i="22"/>
  <c r="OM442" i="22" s="1"/>
  <c r="BV440" i="22"/>
  <c r="OM440" i="22" s="1"/>
  <c r="BV438" i="22"/>
  <c r="OM438" i="22" s="1"/>
  <c r="BV441" i="22"/>
  <c r="OM441" i="22" s="1"/>
  <c r="BV435" i="22"/>
  <c r="OM435" i="22" s="1"/>
  <c r="BV434" i="22"/>
  <c r="OM434" i="22" s="1"/>
  <c r="BV443" i="22"/>
  <c r="OM443" i="22" s="1"/>
  <c r="BV439" i="22"/>
  <c r="OM439" i="22" s="1"/>
  <c r="BV437" i="22"/>
  <c r="OM437" i="22" s="1"/>
  <c r="BV436" i="22"/>
  <c r="OM436" i="22" s="1"/>
  <c r="BW490" i="22"/>
  <c r="KF80" i="22"/>
  <c r="AO16" i="24" s="1"/>
  <c r="OL490" i="22"/>
  <c r="AO28" i="24" s="1"/>
  <c r="BT526" i="22"/>
  <c r="BT524" i="22"/>
  <c r="BT521" i="22"/>
  <c r="BT518" i="22"/>
  <c r="BT522" i="22"/>
  <c r="BT527" i="22"/>
  <c r="BT520" i="22"/>
  <c r="BT519" i="22"/>
  <c r="BT525" i="22"/>
  <c r="BT523" i="22"/>
  <c r="AR54" i="21"/>
  <c r="AR25" i="21"/>
  <c r="AR27" i="21" s="1"/>
  <c r="AQ26" i="21"/>
  <c r="AQ29" i="21" s="1"/>
  <c r="AV49" i="17"/>
  <c r="AR29" i="12" l="1"/>
  <c r="AM40" i="24"/>
  <c r="AM7" i="24"/>
  <c r="AQ28" i="12"/>
  <c r="AQ58" i="21"/>
  <c r="AQ30" i="12"/>
  <c r="AQ57" i="17"/>
  <c r="AQ52" i="17"/>
  <c r="AQ59" i="17" s="1"/>
  <c r="AS26" i="17"/>
  <c r="AR31" i="17" a="1"/>
  <c r="AR31" i="17" s="1"/>
  <c r="AR35" i="17" a="1"/>
  <c r="AR35" i="17" s="1"/>
  <c r="AR28" i="17" a="1"/>
  <c r="AR28" i="17" s="1"/>
  <c r="AR50" i="17" s="1"/>
  <c r="AR33" i="17" a="1"/>
  <c r="AR33" i="17" s="1"/>
  <c r="AR34" i="17" a="1"/>
  <c r="AR34" i="17" s="1"/>
  <c r="AR37" i="17" a="1"/>
  <c r="AR37" i="17" s="1"/>
  <c r="AR29" i="17" a="1"/>
  <c r="AR29" i="17" s="1"/>
  <c r="AR51" i="17" s="1"/>
  <c r="AR58" i="17" s="1"/>
  <c r="AR39" i="17" a="1"/>
  <c r="AR39" i="17" s="1"/>
  <c r="AR32" i="17" a="1"/>
  <c r="AR32" i="17" s="1"/>
  <c r="AR42" i="17" a="1"/>
  <c r="AR42" i="17" s="1"/>
  <c r="AR38" i="17" a="1"/>
  <c r="AR38" i="17" s="1"/>
  <c r="AR41" i="17" a="1"/>
  <c r="AR41" i="17" s="1"/>
  <c r="AR36" i="17" a="1"/>
  <c r="AR36" i="17" s="1"/>
  <c r="AR40" i="17" a="1"/>
  <c r="AR40" i="17" s="1"/>
  <c r="AR44" i="17" a="1"/>
  <c r="AR44" i="17" s="1"/>
  <c r="AR43" i="17" a="1"/>
  <c r="AR43" i="17" s="1"/>
  <c r="AR45" i="17" a="1"/>
  <c r="AR45" i="17" s="1"/>
  <c r="AO10" i="24"/>
  <c r="AO9" i="24"/>
  <c r="AV56" i="17"/>
  <c r="OJ528" i="22"/>
  <c r="AM33" i="24" s="1"/>
  <c r="AM36" i="24" s="1"/>
  <c r="OK521" i="22"/>
  <c r="KJ521" i="22"/>
  <c r="OK523" i="22"/>
  <c r="KJ523" i="22"/>
  <c r="OK527" i="22"/>
  <c r="KJ527" i="22"/>
  <c r="OK524" i="22"/>
  <c r="KJ524" i="22"/>
  <c r="KI528" i="22"/>
  <c r="OK519" i="22"/>
  <c r="KJ519" i="22"/>
  <c r="OK518" i="22"/>
  <c r="KJ518" i="22"/>
  <c r="OK520" i="22"/>
  <c r="KJ520" i="22"/>
  <c r="OK525" i="22"/>
  <c r="KJ525" i="22"/>
  <c r="OK522" i="22"/>
  <c r="KJ522" i="22"/>
  <c r="OK526" i="22"/>
  <c r="KJ526" i="22"/>
  <c r="AL42" i="24"/>
  <c r="AL47" i="24"/>
  <c r="OK475" i="22"/>
  <c r="AN25" i="24" s="1"/>
  <c r="AN45" i="24" s="1"/>
  <c r="BU469" i="22"/>
  <c r="OL469" i="22" s="1"/>
  <c r="BU466" i="22"/>
  <c r="OL466" i="22" s="1"/>
  <c r="BU467" i="22"/>
  <c r="OL467" i="22" s="1"/>
  <c r="BU472" i="22"/>
  <c r="OL472" i="22" s="1"/>
  <c r="BU473" i="22"/>
  <c r="OL473" i="22" s="1"/>
  <c r="BU465" i="22"/>
  <c r="OL465" i="22" s="1"/>
  <c r="BU468" i="22"/>
  <c r="OL468" i="22" s="1"/>
  <c r="BU471" i="22"/>
  <c r="OL471" i="22" s="1"/>
  <c r="BU474" i="22"/>
  <c r="OL474" i="22" s="1"/>
  <c r="BU470" i="22"/>
  <c r="OL470" i="22" s="1"/>
  <c r="BV475" i="22"/>
  <c r="AX24" i="23"/>
  <c r="AM46" i="24"/>
  <c r="BX240" i="22"/>
  <c r="BW489" i="22"/>
  <c r="ON489" i="22" s="1"/>
  <c r="BW486" i="22"/>
  <c r="ON486" i="22" s="1"/>
  <c r="BW481" i="22"/>
  <c r="ON481" i="22" s="1"/>
  <c r="BW483" i="22"/>
  <c r="ON483" i="22" s="1"/>
  <c r="BW480" i="22"/>
  <c r="ON480" i="22" s="1"/>
  <c r="BW482" i="22"/>
  <c r="ON482" i="22" s="1"/>
  <c r="BW485" i="22"/>
  <c r="ON485" i="22" s="1"/>
  <c r="BW484" i="22"/>
  <c r="ON484" i="22" s="1"/>
  <c r="BW487" i="22"/>
  <c r="ON487" i="22" s="1"/>
  <c r="BW488" i="22"/>
  <c r="ON488" i="22" s="1"/>
  <c r="OK142" i="22"/>
  <c r="AN6" i="24" s="1"/>
  <c r="BW443" i="22"/>
  <c r="ON443" i="22" s="1"/>
  <c r="BW441" i="22"/>
  <c r="ON441" i="22" s="1"/>
  <c r="BW439" i="22"/>
  <c r="ON439" i="22" s="1"/>
  <c r="BW437" i="22"/>
  <c r="ON437" i="22" s="1"/>
  <c r="BW435" i="22"/>
  <c r="ON435" i="22" s="1"/>
  <c r="BW440" i="22"/>
  <c r="ON440" i="22" s="1"/>
  <c r="BW436" i="22"/>
  <c r="ON436" i="22" s="1"/>
  <c r="BW438" i="22"/>
  <c r="ON438" i="22" s="1"/>
  <c r="BW434" i="22"/>
  <c r="ON434" i="22" s="1"/>
  <c r="BW442" i="22"/>
  <c r="ON442" i="22" s="1"/>
  <c r="BV142" i="22"/>
  <c r="OM240" i="22"/>
  <c r="AP19" i="24" s="1"/>
  <c r="BV528" i="22"/>
  <c r="BX490" i="22"/>
  <c r="AM41" i="24"/>
  <c r="OM490" i="22"/>
  <c r="AP28" i="24" s="1"/>
  <c r="BS78" i="22"/>
  <c r="KH78" i="22" s="1"/>
  <c r="BS73" i="22"/>
  <c r="KH73" i="22" s="1"/>
  <c r="BS69" i="22"/>
  <c r="KH69" i="22" s="1"/>
  <c r="BS68" i="22"/>
  <c r="KH68" i="22" s="1"/>
  <c r="BS74" i="22"/>
  <c r="KH74" i="22" s="1"/>
  <c r="BS76" i="22"/>
  <c r="KH76" i="22" s="1"/>
  <c r="BS70" i="22"/>
  <c r="KH70" i="22" s="1"/>
  <c r="BS79" i="22"/>
  <c r="KH79" i="22" s="1"/>
  <c r="BS71" i="22"/>
  <c r="KH71" i="22" s="1"/>
  <c r="BS75" i="22"/>
  <c r="KH75" i="22" s="1"/>
  <c r="BS77" i="22"/>
  <c r="KH77" i="22" s="1"/>
  <c r="BS72" i="22"/>
  <c r="KH72" i="22" s="1"/>
  <c r="BX444" i="22"/>
  <c r="BV458" i="22"/>
  <c r="OM458" i="22" s="1"/>
  <c r="BV457" i="22"/>
  <c r="OM457" i="22" s="1"/>
  <c r="BV453" i="22"/>
  <c r="OM453" i="22" s="1"/>
  <c r="BV450" i="22"/>
  <c r="OM450" i="22" s="1"/>
  <c r="BV459" i="22"/>
  <c r="OM459" i="22" s="1"/>
  <c r="BV454" i="22"/>
  <c r="OM454" i="22" s="1"/>
  <c r="BV455" i="22"/>
  <c r="OM455" i="22" s="1"/>
  <c r="BV456" i="22"/>
  <c r="OM456" i="22" s="1"/>
  <c r="BV451" i="22"/>
  <c r="OM451" i="22" s="1"/>
  <c r="BV452" i="22"/>
  <c r="OM452" i="22" s="1"/>
  <c r="BW29" i="22"/>
  <c r="ON29" i="22" s="1"/>
  <c r="BW27" i="22"/>
  <c r="ON27" i="22" s="1"/>
  <c r="BW30" i="22"/>
  <c r="ON30" i="22" s="1"/>
  <c r="BW25" i="22"/>
  <c r="ON25" i="22" s="1"/>
  <c r="BW28" i="22"/>
  <c r="ON28" i="22" s="1"/>
  <c r="BW23" i="22"/>
  <c r="ON23" i="22" s="1"/>
  <c r="BW26" i="22"/>
  <c r="ON26" i="22" s="1"/>
  <c r="BW24" i="22"/>
  <c r="ON24" i="22" s="1"/>
  <c r="OL460" i="22"/>
  <c r="AO27" i="24" s="1"/>
  <c r="OM32" i="22"/>
  <c r="AP8" i="24" s="1"/>
  <c r="BU131" i="22"/>
  <c r="OL131" i="22" s="1"/>
  <c r="BU130" i="22"/>
  <c r="OL130" i="22" s="1"/>
  <c r="BU129" i="22"/>
  <c r="OL129" i="22" s="1"/>
  <c r="BU128" i="22"/>
  <c r="OL128" i="22" s="1"/>
  <c r="BU127" i="22"/>
  <c r="OL127" i="22" s="1"/>
  <c r="BU126" i="22"/>
  <c r="OL126" i="22" s="1"/>
  <c r="BU132" i="22"/>
  <c r="OL132" i="22" s="1"/>
  <c r="BU136" i="22"/>
  <c r="OL136" i="22" s="1"/>
  <c r="BU140" i="22"/>
  <c r="OL140" i="22" s="1"/>
  <c r="BU135" i="22"/>
  <c r="OL135" i="22" s="1"/>
  <c r="BU134" i="22"/>
  <c r="OL134" i="22" s="1"/>
  <c r="BU133" i="22"/>
  <c r="OL133" i="22" s="1"/>
  <c r="BU137" i="22"/>
  <c r="OL137" i="22" s="1"/>
  <c r="BU138" i="22"/>
  <c r="OL138" i="22" s="1"/>
  <c r="BU124" i="22"/>
  <c r="OL124" i="22" s="1"/>
  <c r="BU139" i="22"/>
  <c r="OL139" i="22" s="1"/>
  <c r="BU141" i="22"/>
  <c r="OL141" i="22" s="1"/>
  <c r="BU123" i="22"/>
  <c r="OL123" i="22" s="1"/>
  <c r="BU125" i="22"/>
  <c r="OL125" i="22" s="1"/>
  <c r="BU526" i="22"/>
  <c r="BU524" i="22"/>
  <c r="BU522" i="22"/>
  <c r="BU520" i="22"/>
  <c r="BU519" i="22"/>
  <c r="BU527" i="22"/>
  <c r="BU521" i="22"/>
  <c r="BU525" i="22"/>
  <c r="BU523" i="22"/>
  <c r="BU518" i="22"/>
  <c r="OM444" i="22"/>
  <c r="AP26" i="24" s="1"/>
  <c r="BW228" i="22"/>
  <c r="ON228" i="22" s="1"/>
  <c r="BW226" i="22"/>
  <c r="ON226" i="22" s="1"/>
  <c r="BW231" i="22"/>
  <c r="ON231" i="22" s="1"/>
  <c r="BW221" i="22"/>
  <c r="ON221" i="22" s="1"/>
  <c r="BW227" i="22"/>
  <c r="ON227" i="22" s="1"/>
  <c r="BW220" i="22"/>
  <c r="ON220" i="22" s="1"/>
  <c r="BW234" i="22"/>
  <c r="ON234" i="22" s="1"/>
  <c r="BW224" i="22"/>
  <c r="ON224" i="22" s="1"/>
  <c r="BW232" i="22"/>
  <c r="ON232" i="22" s="1"/>
  <c r="BW222" i="22"/>
  <c r="ON222" i="22" s="1"/>
  <c r="BW223" i="22"/>
  <c r="ON223" i="22" s="1"/>
  <c r="BW230" i="22"/>
  <c r="ON230" i="22" s="1"/>
  <c r="BW236" i="22"/>
  <c r="ON236" i="22" s="1"/>
  <c r="BW238" i="22"/>
  <c r="ON238" i="22" s="1"/>
  <c r="BW239" i="22"/>
  <c r="ON239" i="22" s="1"/>
  <c r="BW237" i="22"/>
  <c r="ON237" i="22" s="1"/>
  <c r="BW235" i="22"/>
  <c r="ON235" i="22" s="1"/>
  <c r="BW233" i="22"/>
  <c r="ON233" i="22" s="1"/>
  <c r="BW225" i="22"/>
  <c r="ON225" i="22" s="1"/>
  <c r="BW229" i="22"/>
  <c r="ON229" i="22" s="1"/>
  <c r="BT80" i="22"/>
  <c r="AY26" i="23"/>
  <c r="BW460" i="22"/>
  <c r="BX32" i="22"/>
  <c r="KG80" i="22"/>
  <c r="AP16" i="24" s="1"/>
  <c r="AR26" i="21"/>
  <c r="AR29" i="21" s="1"/>
  <c r="AS54" i="21"/>
  <c r="AS25" i="21"/>
  <c r="AS27" i="21" s="1"/>
  <c r="AW49" i="17"/>
  <c r="AS29" i="12" l="1"/>
  <c r="AN40" i="24"/>
  <c r="AN7" i="24"/>
  <c r="AR28" i="12"/>
  <c r="AR58" i="21"/>
  <c r="AT26" i="17"/>
  <c r="AS32" i="17" a="1"/>
  <c r="AS32" i="17" s="1"/>
  <c r="AS29" i="17" a="1"/>
  <c r="AS29" i="17" s="1"/>
  <c r="AS51" i="17" s="1"/>
  <c r="AS58" i="17" s="1"/>
  <c r="AS34" i="17" a="1"/>
  <c r="AS34" i="17" s="1"/>
  <c r="AS35" i="17" a="1"/>
  <c r="AS35" i="17" s="1"/>
  <c r="AS38" i="17" a="1"/>
  <c r="AS38" i="17" s="1"/>
  <c r="AS31" i="17" a="1"/>
  <c r="AS31" i="17" s="1"/>
  <c r="AS36" i="17" a="1"/>
  <c r="AS36" i="17" s="1"/>
  <c r="AS33" i="17" a="1"/>
  <c r="AS33" i="17" s="1"/>
  <c r="AS43" i="17" a="1"/>
  <c r="AS43" i="17" s="1"/>
  <c r="AS28" i="17" a="1"/>
  <c r="AS28" i="17" s="1"/>
  <c r="AS50" i="17" s="1"/>
  <c r="AS39" i="17" a="1"/>
  <c r="AS39" i="17" s="1"/>
  <c r="AS42" i="17" a="1"/>
  <c r="AS42" i="17" s="1"/>
  <c r="AS37" i="17" a="1"/>
  <c r="AS37" i="17" s="1"/>
  <c r="AS41" i="17" a="1"/>
  <c r="AS41" i="17" s="1"/>
  <c r="AS45" i="17" a="1"/>
  <c r="AS45" i="17" s="1"/>
  <c r="AS40" i="17" a="1"/>
  <c r="AS40" i="17" s="1"/>
  <c r="AS44" i="17" a="1"/>
  <c r="AS44" i="17" s="1"/>
  <c r="AR57" i="17"/>
  <c r="AR30" i="12"/>
  <c r="AR52" i="17"/>
  <c r="AR59" i="17" s="1"/>
  <c r="AP10" i="24"/>
  <c r="AP9" i="24"/>
  <c r="AW56" i="17"/>
  <c r="OK528" i="22"/>
  <c r="AN33" i="24" s="1"/>
  <c r="AN36" i="24" s="1"/>
  <c r="OL527" i="22"/>
  <c r="KK527" i="22"/>
  <c r="KJ528" i="22"/>
  <c r="OL523" i="22"/>
  <c r="KK523" i="22"/>
  <c r="OL519" i="22"/>
  <c r="KK519" i="22"/>
  <c r="OL525" i="22"/>
  <c r="KK525" i="22"/>
  <c r="OL520" i="22"/>
  <c r="KK520" i="22"/>
  <c r="OL518" i="22"/>
  <c r="KK518" i="22"/>
  <c r="OL524" i="22"/>
  <c r="KK524" i="22"/>
  <c r="OL526" i="22"/>
  <c r="KK526" i="22"/>
  <c r="OL521" i="22"/>
  <c r="KK521" i="22"/>
  <c r="OL522" i="22"/>
  <c r="KK522" i="22"/>
  <c r="AM42" i="24"/>
  <c r="BV467" i="22"/>
  <c r="OM467" i="22" s="1"/>
  <c r="BV465" i="22"/>
  <c r="OM465" i="22" s="1"/>
  <c r="BV473" i="22"/>
  <c r="OM473" i="22" s="1"/>
  <c r="BV471" i="22"/>
  <c r="OM471" i="22" s="1"/>
  <c r="BV474" i="22"/>
  <c r="OM474" i="22" s="1"/>
  <c r="BV472" i="22"/>
  <c r="OM472" i="22" s="1"/>
  <c r="BV470" i="22"/>
  <c r="OM470" i="22" s="1"/>
  <c r="BV466" i="22"/>
  <c r="OM466" i="22" s="1"/>
  <c r="BV468" i="22"/>
  <c r="OM468" i="22" s="1"/>
  <c r="BV469" i="22"/>
  <c r="OM469" i="22" s="1"/>
  <c r="OL475" i="22"/>
  <c r="AO25" i="24" s="1"/>
  <c r="AO45" i="24" s="1"/>
  <c r="AN46" i="24"/>
  <c r="AM47" i="24"/>
  <c r="AY24" i="23"/>
  <c r="BW475" i="22"/>
  <c r="ON490" i="22"/>
  <c r="AQ28" i="24" s="1"/>
  <c r="ON444" i="22"/>
  <c r="AQ26" i="24" s="1"/>
  <c r="OL142" i="22"/>
  <c r="AO6" i="24" s="1"/>
  <c r="KH80" i="22"/>
  <c r="AQ16" i="24" s="1"/>
  <c r="BX23" i="22"/>
  <c r="OO23" i="22" s="1"/>
  <c r="BX29" i="22"/>
  <c r="OO29" i="22" s="1"/>
  <c r="BX28" i="22"/>
  <c r="OO28" i="22" s="1"/>
  <c r="BX24" i="22"/>
  <c r="OO24" i="22" s="1"/>
  <c r="BX25" i="22"/>
  <c r="OO25" i="22" s="1"/>
  <c r="BX30" i="22"/>
  <c r="OO30" i="22" s="1"/>
  <c r="BX26" i="22"/>
  <c r="OO26" i="22" s="1"/>
  <c r="BX27" i="22"/>
  <c r="OO27" i="22" s="1"/>
  <c r="BY240" i="22"/>
  <c r="BY32" i="22"/>
  <c r="BY490" i="22"/>
  <c r="BV128" i="22"/>
  <c r="OM128" i="22" s="1"/>
  <c r="BV132" i="22"/>
  <c r="OM132" i="22" s="1"/>
  <c r="BV136" i="22"/>
  <c r="OM136" i="22" s="1"/>
  <c r="BV127" i="22"/>
  <c r="OM127" i="22" s="1"/>
  <c r="BV131" i="22"/>
  <c r="OM131" i="22" s="1"/>
  <c r="BV138" i="22"/>
  <c r="OM138" i="22" s="1"/>
  <c r="BV124" i="22"/>
  <c r="OM124" i="22" s="1"/>
  <c r="BV126" i="22"/>
  <c r="OM126" i="22" s="1"/>
  <c r="BV130" i="22"/>
  <c r="OM130" i="22" s="1"/>
  <c r="BV135" i="22"/>
  <c r="OM135" i="22" s="1"/>
  <c r="BV134" i="22"/>
  <c r="OM134" i="22" s="1"/>
  <c r="BV133" i="22"/>
  <c r="OM133" i="22" s="1"/>
  <c r="BV137" i="22"/>
  <c r="OM137" i="22" s="1"/>
  <c r="BV140" i="22"/>
  <c r="OM140" i="22" s="1"/>
  <c r="BV129" i="22"/>
  <c r="OM129" i="22" s="1"/>
  <c r="BV139" i="22"/>
  <c r="OM139" i="22" s="1"/>
  <c r="BV141" i="22"/>
  <c r="OM141" i="22" s="1"/>
  <c r="BV125" i="22"/>
  <c r="OM125" i="22" s="1"/>
  <c r="BV123" i="22"/>
  <c r="OM123" i="22" s="1"/>
  <c r="BU80" i="22"/>
  <c r="BX488" i="22"/>
  <c r="OO488" i="22" s="1"/>
  <c r="BX486" i="22"/>
  <c r="OO486" i="22" s="1"/>
  <c r="BX484" i="22"/>
  <c r="OO484" i="22" s="1"/>
  <c r="BX482" i="22"/>
  <c r="OO482" i="22" s="1"/>
  <c r="BX483" i="22"/>
  <c r="OO483" i="22" s="1"/>
  <c r="BX480" i="22"/>
  <c r="OO480" i="22" s="1"/>
  <c r="BX485" i="22"/>
  <c r="OO485" i="22" s="1"/>
  <c r="BX487" i="22"/>
  <c r="OO487" i="22" s="1"/>
  <c r="BX489" i="22"/>
  <c r="OO489" i="22" s="1"/>
  <c r="BX481" i="22"/>
  <c r="OO481" i="22" s="1"/>
  <c r="ON32" i="22"/>
  <c r="AQ8" i="24" s="1"/>
  <c r="OM460" i="22"/>
  <c r="AP27" i="24" s="1"/>
  <c r="BX443" i="22"/>
  <c r="OO443" i="22" s="1"/>
  <c r="BX441" i="22"/>
  <c r="OO441" i="22" s="1"/>
  <c r="BX439" i="22"/>
  <c r="OO439" i="22" s="1"/>
  <c r="BX440" i="22"/>
  <c r="OO440" i="22" s="1"/>
  <c r="BX437" i="22"/>
  <c r="OO437" i="22" s="1"/>
  <c r="BX434" i="22"/>
  <c r="OO434" i="22" s="1"/>
  <c r="BX436" i="22"/>
  <c r="OO436" i="22" s="1"/>
  <c r="BX435" i="22"/>
  <c r="OO435" i="22" s="1"/>
  <c r="BX442" i="22"/>
  <c r="OO442" i="22" s="1"/>
  <c r="BX438" i="22"/>
  <c r="OO438" i="22" s="1"/>
  <c r="BV527" i="22"/>
  <c r="BV521" i="22"/>
  <c r="BV520" i="22"/>
  <c r="BV519" i="22"/>
  <c r="BV525" i="22"/>
  <c r="BV526" i="22"/>
  <c r="BV518" i="22"/>
  <c r="BV523" i="22"/>
  <c r="BV524" i="22"/>
  <c r="BV522" i="22"/>
  <c r="BW142" i="22"/>
  <c r="BW458" i="22"/>
  <c r="ON458" i="22" s="1"/>
  <c r="BW456" i="22"/>
  <c r="ON456" i="22" s="1"/>
  <c r="BW454" i="22"/>
  <c r="ON454" i="22" s="1"/>
  <c r="BW452" i="22"/>
  <c r="ON452" i="22" s="1"/>
  <c r="BW450" i="22"/>
  <c r="ON450" i="22" s="1"/>
  <c r="BW459" i="22"/>
  <c r="ON459" i="22" s="1"/>
  <c r="BW455" i="22"/>
  <c r="ON455" i="22" s="1"/>
  <c r="BW453" i="22"/>
  <c r="ON453" i="22" s="1"/>
  <c r="BW457" i="22"/>
  <c r="ON457" i="22" s="1"/>
  <c r="BW451" i="22"/>
  <c r="ON451" i="22" s="1"/>
  <c r="AZ26" i="23"/>
  <c r="BX460" i="22"/>
  <c r="BT78" i="22"/>
  <c r="KI78" i="22" s="1"/>
  <c r="BT79" i="22"/>
  <c r="KI79" i="22" s="1"/>
  <c r="BT71" i="22"/>
  <c r="KI71" i="22" s="1"/>
  <c r="BT74" i="22"/>
  <c r="KI74" i="22" s="1"/>
  <c r="BT76" i="22"/>
  <c r="KI76" i="22" s="1"/>
  <c r="BT70" i="22"/>
  <c r="KI70" i="22" s="1"/>
  <c r="BT77" i="22"/>
  <c r="KI77" i="22" s="1"/>
  <c r="BT72" i="22"/>
  <c r="KI72" i="22" s="1"/>
  <c r="BT73" i="22"/>
  <c r="KI73" i="22" s="1"/>
  <c r="BT75" i="22"/>
  <c r="KI75" i="22" s="1"/>
  <c r="BT69" i="22"/>
  <c r="KI69" i="22" s="1"/>
  <c r="BT68" i="22"/>
  <c r="KI68" i="22" s="1"/>
  <c r="ON240" i="22"/>
  <c r="AQ19" i="24" s="1"/>
  <c r="BY444" i="22"/>
  <c r="AN41" i="24"/>
  <c r="BW528" i="22"/>
  <c r="BX236" i="22"/>
  <c r="OO236" i="22" s="1"/>
  <c r="BX234" i="22"/>
  <c r="OO234" i="22" s="1"/>
  <c r="BX238" i="22"/>
  <c r="OO238" i="22" s="1"/>
  <c r="BX228" i="22"/>
  <c r="OO228" i="22" s="1"/>
  <c r="BX226" i="22"/>
  <c r="OO226" i="22" s="1"/>
  <c r="BX224" i="22"/>
  <c r="OO224" i="22" s="1"/>
  <c r="BX223" i="22"/>
  <c r="OO223" i="22" s="1"/>
  <c r="BX222" i="22"/>
  <c r="OO222" i="22" s="1"/>
  <c r="BX220" i="22"/>
  <c r="OO220" i="22" s="1"/>
  <c r="BX221" i="22"/>
  <c r="OO221" i="22" s="1"/>
  <c r="BX232" i="22"/>
  <c r="OO232" i="22" s="1"/>
  <c r="BX231" i="22"/>
  <c r="OO231" i="22" s="1"/>
  <c r="BX230" i="22"/>
  <c r="OO230" i="22" s="1"/>
  <c r="BX227" i="22"/>
  <c r="OO227" i="22" s="1"/>
  <c r="BX239" i="22"/>
  <c r="OO239" i="22" s="1"/>
  <c r="BX233" i="22"/>
  <c r="OO233" i="22" s="1"/>
  <c r="BX225" i="22"/>
  <c r="OO225" i="22" s="1"/>
  <c r="BX229" i="22"/>
  <c r="OO229" i="22" s="1"/>
  <c r="BX237" i="22"/>
  <c r="OO237" i="22" s="1"/>
  <c r="BX235" i="22"/>
  <c r="OO235" i="22" s="1"/>
  <c r="AT54" i="21"/>
  <c r="AT25" i="21"/>
  <c r="AT27" i="21" s="1"/>
  <c r="AS26" i="21"/>
  <c r="AS29" i="21" s="1"/>
  <c r="AX49" i="17"/>
  <c r="AT29" i="12" l="1"/>
  <c r="AO40" i="24"/>
  <c r="AO41" i="24" s="1"/>
  <c r="AO7" i="24"/>
  <c r="AS28" i="12"/>
  <c r="AS58" i="21"/>
  <c r="AS30" i="12"/>
  <c r="AS57" i="17"/>
  <c r="AS52" i="17"/>
  <c r="AS59" i="17" s="1"/>
  <c r="AU26" i="17"/>
  <c r="AT28" i="17" a="1"/>
  <c r="AT28" i="17" s="1"/>
  <c r="AT50" i="17" s="1"/>
  <c r="AT33" i="17" a="1"/>
  <c r="AT33" i="17" s="1"/>
  <c r="AT31" i="17" a="1"/>
  <c r="AT31" i="17" s="1"/>
  <c r="AT35" i="17" a="1"/>
  <c r="AT35" i="17" s="1"/>
  <c r="AT39" i="17" a="1"/>
  <c r="AT39" i="17" s="1"/>
  <c r="AT32" i="17" a="1"/>
  <c r="AT32" i="17" s="1"/>
  <c r="AT37" i="17" a="1"/>
  <c r="AT37" i="17" s="1"/>
  <c r="AT34" i="17" a="1"/>
  <c r="AT34" i="17" s="1"/>
  <c r="AT40" i="17" a="1"/>
  <c r="AT40" i="17" s="1"/>
  <c r="AT44" i="17" a="1"/>
  <c r="AT44" i="17" s="1"/>
  <c r="AT29" i="17" a="1"/>
  <c r="AT29" i="17" s="1"/>
  <c r="AT51" i="17" s="1"/>
  <c r="AT58" i="17" s="1"/>
  <c r="AT38" i="17" a="1"/>
  <c r="AT38" i="17" s="1"/>
  <c r="AT42" i="17" a="1"/>
  <c r="AT42" i="17" s="1"/>
  <c r="AT41" i="17" a="1"/>
  <c r="AT41" i="17" s="1"/>
  <c r="AT43" i="17" a="1"/>
  <c r="AT43" i="17" s="1"/>
  <c r="AT36" i="17" a="1"/>
  <c r="AT36" i="17" s="1"/>
  <c r="AT45" i="17" a="1"/>
  <c r="AT45" i="17" s="1"/>
  <c r="AQ10" i="24"/>
  <c r="AQ9" i="24"/>
  <c r="AX56" i="17"/>
  <c r="OL528" i="22"/>
  <c r="AO33" i="24" s="1"/>
  <c r="AO36" i="24" s="1"/>
  <c r="OM519" i="22"/>
  <c r="KL519" i="22"/>
  <c r="OM518" i="22"/>
  <c r="KL518" i="22"/>
  <c r="OM522" i="22"/>
  <c r="KL522" i="22"/>
  <c r="OM526" i="22"/>
  <c r="KL526" i="22"/>
  <c r="OM521" i="22"/>
  <c r="KL521" i="22"/>
  <c r="OM520" i="22"/>
  <c r="KL520" i="22"/>
  <c r="OM524" i="22"/>
  <c r="KL524" i="22"/>
  <c r="OM525" i="22"/>
  <c r="KL525" i="22"/>
  <c r="OM527" i="22"/>
  <c r="KL527" i="22"/>
  <c r="OM523" i="22"/>
  <c r="KL523" i="22"/>
  <c r="KK528" i="22"/>
  <c r="AN47" i="24"/>
  <c r="BW472" i="22"/>
  <c r="ON472" i="22" s="1"/>
  <c r="BW471" i="22"/>
  <c r="ON471" i="22" s="1"/>
  <c r="BW467" i="22"/>
  <c r="ON467" i="22" s="1"/>
  <c r="BW470" i="22"/>
  <c r="ON470" i="22" s="1"/>
  <c r="BW469" i="22"/>
  <c r="ON469" i="22" s="1"/>
  <c r="BW468" i="22"/>
  <c r="ON468" i="22" s="1"/>
  <c r="BW465" i="22"/>
  <c r="ON465" i="22" s="1"/>
  <c r="BW474" i="22"/>
  <c r="ON474" i="22" s="1"/>
  <c r="BW466" i="22"/>
  <c r="ON466" i="22" s="1"/>
  <c r="BW473" i="22"/>
  <c r="ON473" i="22" s="1"/>
  <c r="BX475" i="22"/>
  <c r="AZ24" i="23"/>
  <c r="AO46" i="24"/>
  <c r="OM475" i="22"/>
  <c r="AP25" i="24" s="1"/>
  <c r="AP45" i="24" s="1"/>
  <c r="OM142" i="22"/>
  <c r="AP6" i="24" s="1"/>
  <c r="ON460" i="22"/>
  <c r="AQ27" i="24" s="1"/>
  <c r="BY24" i="22"/>
  <c r="OP24" i="22" s="1"/>
  <c r="BY25" i="22"/>
  <c r="OP25" i="22" s="1"/>
  <c r="BY29" i="22"/>
  <c r="OP29" i="22" s="1"/>
  <c r="BY28" i="22"/>
  <c r="OP28" i="22" s="1"/>
  <c r="BY27" i="22"/>
  <c r="OP27" i="22" s="1"/>
  <c r="BY23" i="22"/>
  <c r="OP23" i="22" s="1"/>
  <c r="BY30" i="22"/>
  <c r="OP30" i="22" s="1"/>
  <c r="BY26" i="22"/>
  <c r="OP26" i="22" s="1"/>
  <c r="KI80" i="22"/>
  <c r="AR16" i="24" s="1"/>
  <c r="BX452" i="22"/>
  <c r="OO452" i="22" s="1"/>
  <c r="BX459" i="22"/>
  <c r="OO459" i="22" s="1"/>
  <c r="BX454" i="22"/>
  <c r="OO454" i="22" s="1"/>
  <c r="BX458" i="22"/>
  <c r="OO458" i="22" s="1"/>
  <c r="BX457" i="22"/>
  <c r="OO457" i="22" s="1"/>
  <c r="BX455" i="22"/>
  <c r="OO455" i="22" s="1"/>
  <c r="BX451" i="22"/>
  <c r="OO451" i="22" s="1"/>
  <c r="BX450" i="22"/>
  <c r="OO450" i="22" s="1"/>
  <c r="BX456" i="22"/>
  <c r="OO456" i="22" s="1"/>
  <c r="BX453" i="22"/>
  <c r="OO453" i="22" s="1"/>
  <c r="BU70" i="22"/>
  <c r="KJ70" i="22" s="1"/>
  <c r="BU77" i="22"/>
  <c r="KJ77" i="22" s="1"/>
  <c r="BU69" i="22"/>
  <c r="KJ69" i="22" s="1"/>
  <c r="BU74" i="22"/>
  <c r="KJ74" i="22" s="1"/>
  <c r="BU75" i="22"/>
  <c r="KJ75" i="22" s="1"/>
  <c r="BU72" i="22"/>
  <c r="KJ72" i="22" s="1"/>
  <c r="BU79" i="22"/>
  <c r="KJ79" i="22" s="1"/>
  <c r="BU71" i="22"/>
  <c r="KJ71" i="22" s="1"/>
  <c r="BU73" i="22"/>
  <c r="KJ73" i="22" s="1"/>
  <c r="BU76" i="22"/>
  <c r="KJ76" i="22" s="1"/>
  <c r="BU78" i="22"/>
  <c r="KJ78" i="22" s="1"/>
  <c r="BU68" i="22"/>
  <c r="KJ68" i="22" s="1"/>
  <c r="BZ32" i="22"/>
  <c r="AN42" i="24"/>
  <c r="BW526" i="22"/>
  <c r="BW524" i="22"/>
  <c r="BW518" i="22"/>
  <c r="BW527" i="22"/>
  <c r="BW519" i="22"/>
  <c r="BW521" i="22"/>
  <c r="BW520" i="22"/>
  <c r="BW525" i="22"/>
  <c r="BW523" i="22"/>
  <c r="BW522" i="22"/>
  <c r="BY442" i="22"/>
  <c r="OP442" i="22" s="1"/>
  <c r="BY440" i="22"/>
  <c r="OP440" i="22" s="1"/>
  <c r="BY438" i="22"/>
  <c r="OP438" i="22" s="1"/>
  <c r="BY436" i="22"/>
  <c r="OP436" i="22" s="1"/>
  <c r="BY434" i="22"/>
  <c r="OP434" i="22" s="1"/>
  <c r="BY443" i="22"/>
  <c r="OP443" i="22" s="1"/>
  <c r="BY441" i="22"/>
  <c r="OP441" i="22" s="1"/>
  <c r="BY439" i="22"/>
  <c r="OP439" i="22" s="1"/>
  <c r="BY437" i="22"/>
  <c r="OP437" i="22" s="1"/>
  <c r="BY435" i="22"/>
  <c r="OP435" i="22" s="1"/>
  <c r="BA26" i="23"/>
  <c r="BY460" i="22"/>
  <c r="BV80" i="22"/>
  <c r="BY227" i="22"/>
  <c r="OP227" i="22" s="1"/>
  <c r="BY220" i="22"/>
  <c r="OP220" i="22" s="1"/>
  <c r="BY222" i="22"/>
  <c r="OP222" i="22" s="1"/>
  <c r="BY228" i="22"/>
  <c r="OP228" i="22" s="1"/>
  <c r="BY231" i="22"/>
  <c r="OP231" i="22" s="1"/>
  <c r="BY234" i="22"/>
  <c r="OP234" i="22" s="1"/>
  <c r="BY236" i="22"/>
  <c r="OP236" i="22" s="1"/>
  <c r="BY238" i="22"/>
  <c r="OP238" i="22" s="1"/>
  <c r="BY232" i="22"/>
  <c r="OP232" i="22" s="1"/>
  <c r="BY223" i="22"/>
  <c r="OP223" i="22" s="1"/>
  <c r="BY224" i="22"/>
  <c r="OP224" i="22" s="1"/>
  <c r="BY230" i="22"/>
  <c r="OP230" i="22" s="1"/>
  <c r="BY226" i="22"/>
  <c r="OP226" i="22" s="1"/>
  <c r="BY221" i="22"/>
  <c r="OP221" i="22" s="1"/>
  <c r="BY229" i="22"/>
  <c r="OP229" i="22" s="1"/>
  <c r="BY237" i="22"/>
  <c r="OP237" i="22" s="1"/>
  <c r="BY235" i="22"/>
  <c r="OP235" i="22" s="1"/>
  <c r="BY233" i="22"/>
  <c r="OP233" i="22" s="1"/>
  <c r="BY225" i="22"/>
  <c r="OP225" i="22" s="1"/>
  <c r="BY239" i="22"/>
  <c r="OP239" i="22" s="1"/>
  <c r="OO240" i="22"/>
  <c r="AR19" i="24" s="1"/>
  <c r="BX142" i="22"/>
  <c r="BZ490" i="22"/>
  <c r="BX528" i="22"/>
  <c r="BZ444" i="22"/>
  <c r="BW134" i="22"/>
  <c r="ON134" i="22" s="1"/>
  <c r="BW135" i="22"/>
  <c r="ON135" i="22" s="1"/>
  <c r="BW136" i="22"/>
  <c r="ON136" i="22" s="1"/>
  <c r="BW132" i="22"/>
  <c r="ON132" i="22" s="1"/>
  <c r="BW137" i="22"/>
  <c r="ON137" i="22" s="1"/>
  <c r="BW133" i="22"/>
  <c r="ON133" i="22" s="1"/>
  <c r="BW124" i="22"/>
  <c r="ON124" i="22" s="1"/>
  <c r="BW127" i="22"/>
  <c r="ON127" i="22" s="1"/>
  <c r="BW131" i="22"/>
  <c r="ON131" i="22" s="1"/>
  <c r="BW126" i="22"/>
  <c r="ON126" i="22" s="1"/>
  <c r="BW130" i="22"/>
  <c r="ON130" i="22" s="1"/>
  <c r="BW129" i="22"/>
  <c r="ON129" i="22" s="1"/>
  <c r="BW140" i="22"/>
  <c r="ON140" i="22" s="1"/>
  <c r="BW128" i="22"/>
  <c r="ON128" i="22" s="1"/>
  <c r="BW138" i="22"/>
  <c r="ON138" i="22" s="1"/>
  <c r="BW125" i="22"/>
  <c r="ON125" i="22" s="1"/>
  <c r="BW123" i="22"/>
  <c r="ON123" i="22" s="1"/>
  <c r="BW139" i="22"/>
  <c r="ON139" i="22" s="1"/>
  <c r="BW141" i="22"/>
  <c r="ON141" i="22" s="1"/>
  <c r="OO444" i="22"/>
  <c r="AR26" i="24" s="1"/>
  <c r="OO490" i="22"/>
  <c r="AR28" i="24" s="1"/>
  <c r="BY485" i="22"/>
  <c r="OP485" i="22" s="1"/>
  <c r="BY487" i="22"/>
  <c r="OP487" i="22" s="1"/>
  <c r="BY482" i="22"/>
  <c r="OP482" i="22" s="1"/>
  <c r="BY489" i="22"/>
  <c r="OP489" i="22" s="1"/>
  <c r="BY481" i="22"/>
  <c r="OP481" i="22" s="1"/>
  <c r="BY486" i="22"/>
  <c r="OP486" i="22" s="1"/>
  <c r="BY480" i="22"/>
  <c r="OP480" i="22" s="1"/>
  <c r="BY488" i="22"/>
  <c r="OP488" i="22" s="1"/>
  <c r="BY484" i="22"/>
  <c r="OP484" i="22" s="1"/>
  <c r="BY483" i="22"/>
  <c r="OP483" i="22" s="1"/>
  <c r="BZ240" i="22"/>
  <c r="OO32" i="22"/>
  <c r="AR8" i="24" s="1"/>
  <c r="AT26" i="21"/>
  <c r="AT29" i="21" s="1"/>
  <c r="AU54" i="21"/>
  <c r="AU25" i="21"/>
  <c r="AU27" i="21" s="1"/>
  <c r="AY49" i="17"/>
  <c r="AU29" i="12" l="1"/>
  <c r="AP40" i="24"/>
  <c r="AP41" i="24" s="1"/>
  <c r="AP7" i="24"/>
  <c r="AT28" i="12"/>
  <c r="AT58" i="21"/>
  <c r="AT52" i="17"/>
  <c r="AT59" i="17" s="1"/>
  <c r="AT30" i="12"/>
  <c r="AT57" i="17"/>
  <c r="AV26" i="17"/>
  <c r="AU29" i="17" a="1"/>
  <c r="AU29" i="17" s="1"/>
  <c r="AU51" i="17" s="1"/>
  <c r="AU58" i="17" s="1"/>
  <c r="AU34" i="17" a="1"/>
  <c r="AU34" i="17" s="1"/>
  <c r="AU32" i="17" a="1"/>
  <c r="AU32" i="17" s="1"/>
  <c r="AU28" i="17" a="1"/>
  <c r="AU28" i="17" s="1"/>
  <c r="AU50" i="17" s="1"/>
  <c r="AU36" i="17" a="1"/>
  <c r="AU36" i="17" s="1"/>
  <c r="AU33" i="17" a="1"/>
  <c r="AU33" i="17" s="1"/>
  <c r="AU38" i="17" a="1"/>
  <c r="AU38" i="17" s="1"/>
  <c r="AU35" i="17" a="1"/>
  <c r="AU35" i="17" s="1"/>
  <c r="AU41" i="17" a="1"/>
  <c r="AU41" i="17" s="1"/>
  <c r="AU45" i="17" a="1"/>
  <c r="AU45" i="17" s="1"/>
  <c r="AU31" i="17" a="1"/>
  <c r="AU31" i="17" s="1"/>
  <c r="AU40" i="17" a="1"/>
  <c r="AU40" i="17" s="1"/>
  <c r="AU39" i="17" a="1"/>
  <c r="AU39" i="17" s="1"/>
  <c r="AU43" i="17" a="1"/>
  <c r="AU43" i="17" s="1"/>
  <c r="AU42" i="17" a="1"/>
  <c r="AU42" i="17" s="1"/>
  <c r="AU44" i="17" a="1"/>
  <c r="AU44" i="17" s="1"/>
  <c r="AU37" i="17" a="1"/>
  <c r="AU37" i="17" s="1"/>
  <c r="AR10" i="24"/>
  <c r="AR9" i="24"/>
  <c r="AY56" i="17"/>
  <c r="OM528" i="22"/>
  <c r="AP33" i="24" s="1"/>
  <c r="AP36" i="24" s="1"/>
  <c r="ON520" i="22"/>
  <c r="KM520" i="22"/>
  <c r="ON524" i="22"/>
  <c r="KM524" i="22"/>
  <c r="KL528" i="22"/>
  <c r="ON523" i="22"/>
  <c r="KM523" i="22"/>
  <c r="ON519" i="22"/>
  <c r="KM519" i="22"/>
  <c r="ON526" i="22"/>
  <c r="KM526" i="22"/>
  <c r="ON518" i="22"/>
  <c r="KM518" i="22"/>
  <c r="ON522" i="22"/>
  <c r="KM522" i="22"/>
  <c r="ON521" i="22"/>
  <c r="KM521" i="22"/>
  <c r="ON525" i="22"/>
  <c r="KM525" i="22"/>
  <c r="ON527" i="22"/>
  <c r="KM527" i="22"/>
  <c r="AO47" i="24"/>
  <c r="ON475" i="22"/>
  <c r="AQ25" i="24" s="1"/>
  <c r="AQ45" i="24" s="1"/>
  <c r="AP46" i="24"/>
  <c r="BX471" i="22"/>
  <c r="OO471" i="22" s="1"/>
  <c r="BX473" i="22"/>
  <c r="OO473" i="22" s="1"/>
  <c r="BX472" i="22"/>
  <c r="OO472" i="22" s="1"/>
  <c r="BX470" i="22"/>
  <c r="OO470" i="22" s="1"/>
  <c r="BX467" i="22"/>
  <c r="OO467" i="22" s="1"/>
  <c r="BX468" i="22"/>
  <c r="OO468" i="22" s="1"/>
  <c r="BX465" i="22"/>
  <c r="OO465" i="22" s="1"/>
  <c r="BX466" i="22"/>
  <c r="OO466" i="22" s="1"/>
  <c r="BX474" i="22"/>
  <c r="OO474" i="22" s="1"/>
  <c r="BX469" i="22"/>
  <c r="OO469" i="22" s="1"/>
  <c r="BA24" i="23"/>
  <c r="BY475" i="22"/>
  <c r="BZ232" i="22"/>
  <c r="OQ232" i="22" s="1"/>
  <c r="BZ226" i="22"/>
  <c r="OQ226" i="22" s="1"/>
  <c r="BZ231" i="22"/>
  <c r="OQ231" i="22" s="1"/>
  <c r="BZ238" i="22"/>
  <c r="OQ238" i="22" s="1"/>
  <c r="BZ224" i="22"/>
  <c r="OQ224" i="22" s="1"/>
  <c r="BZ230" i="22"/>
  <c r="OQ230" i="22" s="1"/>
  <c r="BZ223" i="22"/>
  <c r="OQ223" i="22" s="1"/>
  <c r="BZ220" i="22"/>
  <c r="OQ220" i="22" s="1"/>
  <c r="BZ228" i="22"/>
  <c r="OQ228" i="22" s="1"/>
  <c r="BZ222" i="22"/>
  <c r="OQ222" i="22" s="1"/>
  <c r="BZ221" i="22"/>
  <c r="OQ221" i="22" s="1"/>
  <c r="BZ227" i="22"/>
  <c r="OQ227" i="22" s="1"/>
  <c r="BZ234" i="22"/>
  <c r="OQ234" i="22" s="1"/>
  <c r="BZ236" i="22"/>
  <c r="OQ236" i="22" s="1"/>
  <c r="BZ233" i="22"/>
  <c r="OQ233" i="22" s="1"/>
  <c r="BZ225" i="22"/>
  <c r="OQ225" i="22" s="1"/>
  <c r="BZ235" i="22"/>
  <c r="OQ235" i="22" s="1"/>
  <c r="BZ239" i="22"/>
  <c r="OQ239" i="22" s="1"/>
  <c r="BZ237" i="22"/>
  <c r="OQ237" i="22" s="1"/>
  <c r="BZ229" i="22"/>
  <c r="OQ229" i="22" s="1"/>
  <c r="CA240" i="22"/>
  <c r="OP490" i="22"/>
  <c r="AS28" i="24" s="1"/>
  <c r="ON142" i="22"/>
  <c r="AQ6" i="24" s="1"/>
  <c r="BZ442" i="22"/>
  <c r="OQ442" i="22" s="1"/>
  <c r="BZ440" i="22"/>
  <c r="OQ440" i="22" s="1"/>
  <c r="BZ438" i="22"/>
  <c r="OQ438" i="22" s="1"/>
  <c r="BZ443" i="22"/>
  <c r="OQ443" i="22" s="1"/>
  <c r="BZ439" i="22"/>
  <c r="OQ439" i="22" s="1"/>
  <c r="BZ436" i="22"/>
  <c r="OQ436" i="22" s="1"/>
  <c r="BZ437" i="22"/>
  <c r="OQ437" i="22" s="1"/>
  <c r="BZ435" i="22"/>
  <c r="OQ435" i="22" s="1"/>
  <c r="BZ434" i="22"/>
  <c r="OQ434" i="22" s="1"/>
  <c r="BZ441" i="22"/>
  <c r="OQ441" i="22" s="1"/>
  <c r="BZ489" i="22"/>
  <c r="OQ489" i="22" s="1"/>
  <c r="BZ487" i="22"/>
  <c r="OQ487" i="22" s="1"/>
  <c r="BZ485" i="22"/>
  <c r="OQ485" i="22" s="1"/>
  <c r="BZ483" i="22"/>
  <c r="OQ483" i="22" s="1"/>
  <c r="BZ481" i="22"/>
  <c r="OQ481" i="22" s="1"/>
  <c r="BZ482" i="22"/>
  <c r="OQ482" i="22" s="1"/>
  <c r="BZ488" i="22"/>
  <c r="OQ488" i="22" s="1"/>
  <c r="BZ484" i="22"/>
  <c r="OQ484" i="22" s="1"/>
  <c r="BZ486" i="22"/>
  <c r="OQ486" i="22" s="1"/>
  <c r="BZ480" i="22"/>
  <c r="OQ480" i="22" s="1"/>
  <c r="BX128" i="22"/>
  <c r="OO128" i="22" s="1"/>
  <c r="BX132" i="22"/>
  <c r="OO132" i="22" s="1"/>
  <c r="BX136" i="22"/>
  <c r="OO136" i="22" s="1"/>
  <c r="BX140" i="22"/>
  <c r="OO140" i="22" s="1"/>
  <c r="BX124" i="22"/>
  <c r="OO124" i="22" s="1"/>
  <c r="BX127" i="22"/>
  <c r="OO127" i="22" s="1"/>
  <c r="BX131" i="22"/>
  <c r="OO131" i="22" s="1"/>
  <c r="BX126" i="22"/>
  <c r="OO126" i="22" s="1"/>
  <c r="BX130" i="22"/>
  <c r="OO130" i="22" s="1"/>
  <c r="BX135" i="22"/>
  <c r="OO135" i="22" s="1"/>
  <c r="BX134" i="22"/>
  <c r="OO134" i="22" s="1"/>
  <c r="BX133" i="22"/>
  <c r="OO133" i="22" s="1"/>
  <c r="BX137" i="22"/>
  <c r="OO137" i="22" s="1"/>
  <c r="BX138" i="22"/>
  <c r="OO138" i="22" s="1"/>
  <c r="BX129" i="22"/>
  <c r="OO129" i="22" s="1"/>
  <c r="BX125" i="22"/>
  <c r="OO125" i="22" s="1"/>
  <c r="BX123" i="22"/>
  <c r="OO123" i="22" s="1"/>
  <c r="BX139" i="22"/>
  <c r="OO139" i="22" s="1"/>
  <c r="BX141" i="22"/>
  <c r="OO141" i="22" s="1"/>
  <c r="BB26" i="23"/>
  <c r="BZ460" i="22"/>
  <c r="BZ28" i="22"/>
  <c r="OQ28" i="22" s="1"/>
  <c r="BZ29" i="22"/>
  <c r="OQ29" i="22" s="1"/>
  <c r="BZ24" i="22"/>
  <c r="OQ24" i="22" s="1"/>
  <c r="BZ27" i="22"/>
  <c r="OQ27" i="22" s="1"/>
  <c r="BZ23" i="22"/>
  <c r="OQ23" i="22" s="1"/>
  <c r="BZ30" i="22"/>
  <c r="OQ30" i="22" s="1"/>
  <c r="BZ25" i="22"/>
  <c r="OQ25" i="22" s="1"/>
  <c r="BZ26" i="22"/>
  <c r="OQ26" i="22" s="1"/>
  <c r="AO42" i="24"/>
  <c r="OP32" i="22"/>
  <c r="AS8" i="24" s="1"/>
  <c r="CA444" i="22"/>
  <c r="CA490" i="22"/>
  <c r="BY142" i="22"/>
  <c r="OP240" i="22"/>
  <c r="AS19" i="24" s="1"/>
  <c r="BV70" i="22"/>
  <c r="KK70" i="22" s="1"/>
  <c r="BV79" i="22"/>
  <c r="KK79" i="22" s="1"/>
  <c r="BV77" i="22"/>
  <c r="KK77" i="22" s="1"/>
  <c r="BV72" i="22"/>
  <c r="KK72" i="22" s="1"/>
  <c r="BV73" i="22"/>
  <c r="KK73" i="22" s="1"/>
  <c r="BV71" i="22"/>
  <c r="KK71" i="22" s="1"/>
  <c r="BV75" i="22"/>
  <c r="KK75" i="22" s="1"/>
  <c r="BV69" i="22"/>
  <c r="KK69" i="22" s="1"/>
  <c r="BV76" i="22"/>
  <c r="KK76" i="22" s="1"/>
  <c r="BV68" i="22"/>
  <c r="KK68" i="22" s="1"/>
  <c r="BV78" i="22"/>
  <c r="KK78" i="22" s="1"/>
  <c r="BV74" i="22"/>
  <c r="KK74" i="22" s="1"/>
  <c r="CA32" i="22"/>
  <c r="BY528" i="22"/>
  <c r="BY459" i="22"/>
  <c r="OP459" i="22" s="1"/>
  <c r="BY457" i="22"/>
  <c r="OP457" i="22" s="1"/>
  <c r="BY455" i="22"/>
  <c r="OP455" i="22" s="1"/>
  <c r="BY453" i="22"/>
  <c r="OP453" i="22" s="1"/>
  <c r="BY451" i="22"/>
  <c r="OP451" i="22" s="1"/>
  <c r="BY454" i="22"/>
  <c r="OP454" i="22" s="1"/>
  <c r="BY458" i="22"/>
  <c r="OP458" i="22" s="1"/>
  <c r="BY450" i="22"/>
  <c r="OP450" i="22" s="1"/>
  <c r="BY456" i="22"/>
  <c r="OP456" i="22" s="1"/>
  <c r="BY452" i="22"/>
  <c r="OP452" i="22" s="1"/>
  <c r="BX526" i="22"/>
  <c r="BX524" i="22"/>
  <c r="BX520" i="22"/>
  <c r="BX518" i="22"/>
  <c r="BX519" i="22"/>
  <c r="BX527" i="22"/>
  <c r="BX525" i="22"/>
  <c r="BX523" i="22"/>
  <c r="BX521" i="22"/>
  <c r="BX522" i="22"/>
  <c r="BW80" i="22"/>
  <c r="OP444" i="22"/>
  <c r="AS26" i="24" s="1"/>
  <c r="KJ80" i="22"/>
  <c r="AS16" i="24" s="1"/>
  <c r="OO460" i="22"/>
  <c r="AR27" i="24" s="1"/>
  <c r="AV54" i="21"/>
  <c r="AV25" i="21"/>
  <c r="AV27" i="21" s="1"/>
  <c r="AU26" i="21"/>
  <c r="AU29" i="21" s="1"/>
  <c r="AV29" i="12" l="1"/>
  <c r="AQ40" i="24"/>
  <c r="AQ7" i="24"/>
  <c r="AU28" i="12"/>
  <c r="AU58" i="21"/>
  <c r="AU52" i="17"/>
  <c r="AU59" i="17" s="1"/>
  <c r="AU30" i="12"/>
  <c r="AU57" i="17"/>
  <c r="AW26" i="17"/>
  <c r="AV31" i="17" a="1"/>
  <c r="AV31" i="17" s="1"/>
  <c r="AV35" i="17" a="1"/>
  <c r="AV35" i="17" s="1"/>
  <c r="AV28" i="17" a="1"/>
  <c r="AV28" i="17" s="1"/>
  <c r="AV50" i="17" s="1"/>
  <c r="AV33" i="17" a="1"/>
  <c r="AV33" i="17" s="1"/>
  <c r="AV29" i="17" a="1"/>
  <c r="AV29" i="17" s="1"/>
  <c r="AV51" i="17" s="1"/>
  <c r="AV58" i="17" s="1"/>
  <c r="AV37" i="17" a="1"/>
  <c r="AV37" i="17" s="1"/>
  <c r="AV34" i="17" a="1"/>
  <c r="AV34" i="17" s="1"/>
  <c r="AV36" i="17" a="1"/>
  <c r="AV36" i="17" s="1"/>
  <c r="AV42" i="17" a="1"/>
  <c r="AV42" i="17" s="1"/>
  <c r="AV32" i="17" a="1"/>
  <c r="AV32" i="17" s="1"/>
  <c r="AV41" i="17" a="1"/>
  <c r="AV41" i="17" s="1"/>
  <c r="AV40" i="17" a="1"/>
  <c r="AV40" i="17" s="1"/>
  <c r="AV44" i="17" a="1"/>
  <c r="AV44" i="17" s="1"/>
  <c r="AV45" i="17" a="1"/>
  <c r="AV45" i="17" s="1"/>
  <c r="AV38" i="17" a="1"/>
  <c r="AV38" i="17" s="1"/>
  <c r="AV39" i="17" a="1"/>
  <c r="AV39" i="17" s="1"/>
  <c r="AV43" i="17" a="1"/>
  <c r="AV43" i="17" s="1"/>
  <c r="AS10" i="24"/>
  <c r="AS9" i="24"/>
  <c r="ON528" i="22"/>
  <c r="AQ33" i="24" s="1"/>
  <c r="AQ36" i="24" s="1"/>
  <c r="OO521" i="22"/>
  <c r="KN521" i="22"/>
  <c r="OO523" i="22"/>
  <c r="KN523" i="22"/>
  <c r="OO518" i="22"/>
  <c r="KN518" i="22"/>
  <c r="OO526" i="22"/>
  <c r="KN526" i="22"/>
  <c r="OO525" i="22"/>
  <c r="KN525" i="22"/>
  <c r="OO520" i="22"/>
  <c r="KN520" i="22"/>
  <c r="OO519" i="22"/>
  <c r="KN519" i="22"/>
  <c r="OO522" i="22"/>
  <c r="KN522" i="22"/>
  <c r="OO527" i="22"/>
  <c r="KN527" i="22"/>
  <c r="OO524" i="22"/>
  <c r="KN524" i="22"/>
  <c r="KM528" i="22"/>
  <c r="AP47" i="24"/>
  <c r="AQ46" i="24"/>
  <c r="OO475" i="22"/>
  <c r="AR25" i="24" s="1"/>
  <c r="AR45" i="24" s="1"/>
  <c r="BZ475" i="22"/>
  <c r="BB24" i="23"/>
  <c r="BY469" i="22"/>
  <c r="OP469" i="22" s="1"/>
  <c r="BY474" i="22"/>
  <c r="OP474" i="22" s="1"/>
  <c r="BY467" i="22"/>
  <c r="OP467" i="22" s="1"/>
  <c r="BY466" i="22"/>
  <c r="OP466" i="22" s="1"/>
  <c r="BY473" i="22"/>
  <c r="OP473" i="22" s="1"/>
  <c r="BY465" i="22"/>
  <c r="OP465" i="22" s="1"/>
  <c r="BY468" i="22"/>
  <c r="OP468" i="22" s="1"/>
  <c r="BY471" i="22"/>
  <c r="OP471" i="22" s="1"/>
  <c r="BY472" i="22"/>
  <c r="OP472" i="22" s="1"/>
  <c r="BY470" i="22"/>
  <c r="OP470" i="22" s="1"/>
  <c r="CB490" i="22"/>
  <c r="CA25" i="22"/>
  <c r="OR25" i="22" s="1"/>
  <c r="CA28" i="22"/>
  <c r="OR28" i="22" s="1"/>
  <c r="CA23" i="22"/>
  <c r="OR23" i="22" s="1"/>
  <c r="CA26" i="22"/>
  <c r="OR26" i="22" s="1"/>
  <c r="CA27" i="22"/>
  <c r="OR27" i="22" s="1"/>
  <c r="CA24" i="22"/>
  <c r="OR24" i="22" s="1"/>
  <c r="CA29" i="22"/>
  <c r="OR29" i="22" s="1"/>
  <c r="CA30" i="22"/>
  <c r="OR30" i="22" s="1"/>
  <c r="BY130" i="22"/>
  <c r="OP130" i="22" s="1"/>
  <c r="BY129" i="22"/>
  <c r="OP129" i="22" s="1"/>
  <c r="BY128" i="22"/>
  <c r="OP128" i="22" s="1"/>
  <c r="BY127" i="22"/>
  <c r="OP127" i="22" s="1"/>
  <c r="BY126" i="22"/>
  <c r="OP126" i="22" s="1"/>
  <c r="BY131" i="22"/>
  <c r="OP131" i="22" s="1"/>
  <c r="BY135" i="22"/>
  <c r="OP135" i="22" s="1"/>
  <c r="BY134" i="22"/>
  <c r="OP134" i="22" s="1"/>
  <c r="BY133" i="22"/>
  <c r="OP133" i="22" s="1"/>
  <c r="BY137" i="22"/>
  <c r="OP137" i="22" s="1"/>
  <c r="BY124" i="22"/>
  <c r="OP124" i="22" s="1"/>
  <c r="BY132" i="22"/>
  <c r="OP132" i="22" s="1"/>
  <c r="BY136" i="22"/>
  <c r="OP136" i="22" s="1"/>
  <c r="BY140" i="22"/>
  <c r="OP140" i="22" s="1"/>
  <c r="BY138" i="22"/>
  <c r="OP138" i="22" s="1"/>
  <c r="BY125" i="22"/>
  <c r="OP125" i="22" s="1"/>
  <c r="BY139" i="22"/>
  <c r="OP139" i="22" s="1"/>
  <c r="BY141" i="22"/>
  <c r="OP141" i="22" s="1"/>
  <c r="BY123" i="22"/>
  <c r="OP123" i="22" s="1"/>
  <c r="CA443" i="22"/>
  <c r="OR443" i="22" s="1"/>
  <c r="CA441" i="22"/>
  <c r="OR441" i="22" s="1"/>
  <c r="CA439" i="22"/>
  <c r="OR439" i="22" s="1"/>
  <c r="CA437" i="22"/>
  <c r="OR437" i="22" s="1"/>
  <c r="CA435" i="22"/>
  <c r="OR435" i="22" s="1"/>
  <c r="CA440" i="22"/>
  <c r="OR440" i="22" s="1"/>
  <c r="CA442" i="22"/>
  <c r="OR442" i="22" s="1"/>
  <c r="CA438" i="22"/>
  <c r="OR438" i="22" s="1"/>
  <c r="CA434" i="22"/>
  <c r="OR434" i="22" s="1"/>
  <c r="CA436" i="22"/>
  <c r="OR436" i="22" s="1"/>
  <c r="CA228" i="22"/>
  <c r="OR228" i="22" s="1"/>
  <c r="CA226" i="22"/>
  <c r="OR226" i="22" s="1"/>
  <c r="CA230" i="22"/>
  <c r="OR230" i="22" s="1"/>
  <c r="CA221" i="22"/>
  <c r="OR221" i="22" s="1"/>
  <c r="CA224" i="22"/>
  <c r="OR224" i="22" s="1"/>
  <c r="CA238" i="22"/>
  <c r="OR238" i="22" s="1"/>
  <c r="CA231" i="22"/>
  <c r="OR231" i="22" s="1"/>
  <c r="CA220" i="22"/>
  <c r="OR220" i="22" s="1"/>
  <c r="CA227" i="22"/>
  <c r="OR227" i="22" s="1"/>
  <c r="CA232" i="22"/>
  <c r="OR232" i="22" s="1"/>
  <c r="CA234" i="22"/>
  <c r="OR234" i="22" s="1"/>
  <c r="CA236" i="22"/>
  <c r="OR236" i="22" s="1"/>
  <c r="CA222" i="22"/>
  <c r="OR222" i="22" s="1"/>
  <c r="CA223" i="22"/>
  <c r="OR223" i="22" s="1"/>
  <c r="CA239" i="22"/>
  <c r="OR239" i="22" s="1"/>
  <c r="CA233" i="22"/>
  <c r="OR233" i="22" s="1"/>
  <c r="CA225" i="22"/>
  <c r="OR225" i="22" s="1"/>
  <c r="CA229" i="22"/>
  <c r="OR229" i="22" s="1"/>
  <c r="CA237" i="22"/>
  <c r="OR237" i="22" s="1"/>
  <c r="CA235" i="22"/>
  <c r="OR235" i="22" s="1"/>
  <c r="BC26" i="23"/>
  <c r="CA460" i="22"/>
  <c r="CB32" i="22"/>
  <c r="KK80" i="22"/>
  <c r="AT16" i="24" s="1"/>
  <c r="BZ142" i="22"/>
  <c r="CB444" i="22"/>
  <c r="AQ41" i="24"/>
  <c r="AP42" i="24"/>
  <c r="OQ32" i="22"/>
  <c r="AT8" i="24" s="1"/>
  <c r="OO142" i="22"/>
  <c r="AR6" i="24" s="1"/>
  <c r="OQ444" i="22"/>
  <c r="AT26" i="24" s="1"/>
  <c r="CB240" i="22"/>
  <c r="BX80" i="22"/>
  <c r="BY526" i="22"/>
  <c r="BY524" i="22"/>
  <c r="BY522" i="22"/>
  <c r="BY523" i="22"/>
  <c r="BY520" i="22"/>
  <c r="BY521" i="22"/>
  <c r="BY525" i="22"/>
  <c r="BY518" i="22"/>
  <c r="BY519" i="22"/>
  <c r="BY527" i="22"/>
  <c r="BW70" i="22"/>
  <c r="KL70" i="22" s="1"/>
  <c r="BW79" i="22"/>
  <c r="KL79" i="22" s="1"/>
  <c r="BW71" i="22"/>
  <c r="KL71" i="22" s="1"/>
  <c r="BW78" i="22"/>
  <c r="KL78" i="22" s="1"/>
  <c r="BW68" i="22"/>
  <c r="KL68" i="22" s="1"/>
  <c r="BW77" i="22"/>
  <c r="KL77" i="22" s="1"/>
  <c r="BW72" i="22"/>
  <c r="KL72" i="22" s="1"/>
  <c r="BW73" i="22"/>
  <c r="KL73" i="22" s="1"/>
  <c r="BW74" i="22"/>
  <c r="KL74" i="22" s="1"/>
  <c r="BW75" i="22"/>
  <c r="KL75" i="22" s="1"/>
  <c r="BW76" i="22"/>
  <c r="KL76" i="22" s="1"/>
  <c r="BW69" i="22"/>
  <c r="KL69" i="22" s="1"/>
  <c r="OP460" i="22"/>
  <c r="AS27" i="24" s="1"/>
  <c r="BZ528" i="22"/>
  <c r="CA488" i="22"/>
  <c r="OR488" i="22" s="1"/>
  <c r="CA487" i="22"/>
  <c r="OR487" i="22" s="1"/>
  <c r="CA484" i="22"/>
  <c r="OR484" i="22" s="1"/>
  <c r="CA489" i="22"/>
  <c r="OR489" i="22" s="1"/>
  <c r="CA486" i="22"/>
  <c r="OR486" i="22" s="1"/>
  <c r="CA481" i="22"/>
  <c r="OR481" i="22" s="1"/>
  <c r="CA480" i="22"/>
  <c r="OR480" i="22" s="1"/>
  <c r="CA483" i="22"/>
  <c r="OR483" i="22" s="1"/>
  <c r="CA482" i="22"/>
  <c r="OR482" i="22" s="1"/>
  <c r="CA485" i="22"/>
  <c r="OR485" i="22" s="1"/>
  <c r="BZ456" i="22"/>
  <c r="OQ456" i="22" s="1"/>
  <c r="BZ451" i="22"/>
  <c r="OQ451" i="22" s="1"/>
  <c r="BZ457" i="22"/>
  <c r="OQ457" i="22" s="1"/>
  <c r="BZ455" i="22"/>
  <c r="OQ455" i="22" s="1"/>
  <c r="BZ452" i="22"/>
  <c r="OQ452" i="22" s="1"/>
  <c r="BZ453" i="22"/>
  <c r="OQ453" i="22" s="1"/>
  <c r="BZ459" i="22"/>
  <c r="OQ459" i="22" s="1"/>
  <c r="BZ458" i="22"/>
  <c r="OQ458" i="22" s="1"/>
  <c r="BZ450" i="22"/>
  <c r="OQ450" i="22" s="1"/>
  <c r="BZ454" i="22"/>
  <c r="OQ454" i="22" s="1"/>
  <c r="OQ490" i="22"/>
  <c r="AT28" i="24" s="1"/>
  <c r="OQ240" i="22"/>
  <c r="AT19" i="24" s="1"/>
  <c r="AV26" i="21"/>
  <c r="AV29" i="21" s="1"/>
  <c r="AW54" i="21"/>
  <c r="AW25" i="21"/>
  <c r="AW27" i="21" s="1"/>
  <c r="AW29" i="12" l="1"/>
  <c r="AR40" i="24"/>
  <c r="AR41" i="24" s="1"/>
  <c r="AR7" i="24"/>
  <c r="AV28" i="12"/>
  <c r="AV58" i="21"/>
  <c r="AV57" i="17"/>
  <c r="AV30" i="12"/>
  <c r="AV52" i="17"/>
  <c r="AV59" i="17" s="1"/>
  <c r="AX26" i="17"/>
  <c r="AW32" i="17" a="1"/>
  <c r="AW32" i="17" s="1"/>
  <c r="AW29" i="17" a="1"/>
  <c r="AW29" i="17" s="1"/>
  <c r="AW51" i="17" s="1"/>
  <c r="AW58" i="17" s="1"/>
  <c r="AW34" i="17" a="1"/>
  <c r="AW34" i="17" s="1"/>
  <c r="AW31" i="17" a="1"/>
  <c r="AW31" i="17" s="1"/>
  <c r="AW38" i="17" a="1"/>
  <c r="AW38" i="17" s="1"/>
  <c r="AW35" i="17" a="1"/>
  <c r="AW35" i="17" s="1"/>
  <c r="AW36" i="17" a="1"/>
  <c r="AW36" i="17" s="1"/>
  <c r="AW37" i="17" a="1"/>
  <c r="AW37" i="17" s="1"/>
  <c r="AW39" i="17" a="1"/>
  <c r="AW39" i="17" s="1"/>
  <c r="AW43" i="17" a="1"/>
  <c r="AW43" i="17" s="1"/>
  <c r="AW33" i="17" a="1"/>
  <c r="AW33" i="17" s="1"/>
  <c r="AW42" i="17" a="1"/>
  <c r="AW42" i="17" s="1"/>
  <c r="AW28" i="17" a="1"/>
  <c r="AW28" i="17" s="1"/>
  <c r="AW50" i="17" s="1"/>
  <c r="AW41" i="17" a="1"/>
  <c r="AW41" i="17" s="1"/>
  <c r="AW45" i="17" a="1"/>
  <c r="AW45" i="17" s="1"/>
  <c r="AW40" i="17" a="1"/>
  <c r="AW40" i="17" s="1"/>
  <c r="AW44" i="17" a="1"/>
  <c r="AW44" i="17" s="1"/>
  <c r="AT10" i="24"/>
  <c r="AT9" i="24"/>
  <c r="OO528" i="22"/>
  <c r="AR33" i="24" s="1"/>
  <c r="AR36" i="24" s="1"/>
  <c r="OP527" i="22"/>
  <c r="KO527" i="22"/>
  <c r="OP521" i="22"/>
  <c r="KO521" i="22"/>
  <c r="OP519" i="22"/>
  <c r="KO519" i="22"/>
  <c r="OP526" i="22"/>
  <c r="KO526" i="22"/>
  <c r="OP518" i="22"/>
  <c r="KO518" i="22"/>
  <c r="OP523" i="22"/>
  <c r="KO523" i="22"/>
  <c r="OP524" i="22"/>
  <c r="KO524" i="22"/>
  <c r="OP520" i="22"/>
  <c r="KO520" i="22"/>
  <c r="OP525" i="22"/>
  <c r="KO525" i="22"/>
  <c r="OP522" i="22"/>
  <c r="KO522" i="22"/>
  <c r="KN528" i="22"/>
  <c r="AQ42" i="24"/>
  <c r="AQ47" i="24"/>
  <c r="AR46" i="24"/>
  <c r="OP475" i="22"/>
  <c r="AS25" i="24" s="1"/>
  <c r="AS45" i="24" s="1"/>
  <c r="BC24" i="23"/>
  <c r="CA475" i="22"/>
  <c r="BZ473" i="22"/>
  <c r="OQ473" i="22" s="1"/>
  <c r="BZ467" i="22"/>
  <c r="OQ467" i="22" s="1"/>
  <c r="BZ471" i="22"/>
  <c r="OQ471" i="22" s="1"/>
  <c r="BZ466" i="22"/>
  <c r="OQ466" i="22" s="1"/>
  <c r="BZ472" i="22"/>
  <c r="OQ472" i="22" s="1"/>
  <c r="BZ465" i="22"/>
  <c r="OQ465" i="22" s="1"/>
  <c r="BZ470" i="22"/>
  <c r="OQ470" i="22" s="1"/>
  <c r="BZ474" i="22"/>
  <c r="OQ474" i="22" s="1"/>
  <c r="BZ468" i="22"/>
  <c r="OQ468" i="22" s="1"/>
  <c r="BZ469" i="22"/>
  <c r="OQ469" i="22" s="1"/>
  <c r="OR444" i="22"/>
  <c r="AU26" i="24" s="1"/>
  <c r="KL80" i="22"/>
  <c r="AU16" i="24" s="1"/>
  <c r="CB443" i="22"/>
  <c r="OS443" i="22" s="1"/>
  <c r="CB441" i="22"/>
  <c r="OS441" i="22" s="1"/>
  <c r="CB439" i="22"/>
  <c r="OS439" i="22" s="1"/>
  <c r="CB442" i="22"/>
  <c r="OS442" i="22" s="1"/>
  <c r="CB438" i="22"/>
  <c r="OS438" i="22" s="1"/>
  <c r="CB435" i="22"/>
  <c r="OS435" i="22" s="1"/>
  <c r="CB434" i="22"/>
  <c r="OS434" i="22" s="1"/>
  <c r="CB436" i="22"/>
  <c r="OS436" i="22" s="1"/>
  <c r="CB437" i="22"/>
  <c r="OS437" i="22" s="1"/>
  <c r="CB440" i="22"/>
  <c r="OS440" i="22" s="1"/>
  <c r="OQ460" i="22"/>
  <c r="AT27" i="24" s="1"/>
  <c r="OR490" i="22"/>
  <c r="AU28" i="24" s="1"/>
  <c r="BZ523" i="22"/>
  <c r="BZ525" i="22"/>
  <c r="BZ521" i="22"/>
  <c r="BZ520" i="22"/>
  <c r="BZ518" i="22"/>
  <c r="BZ522" i="22"/>
  <c r="BZ527" i="22"/>
  <c r="BZ519" i="22"/>
  <c r="BZ526" i="22"/>
  <c r="BZ524" i="22"/>
  <c r="BY80" i="22"/>
  <c r="CC444" i="22"/>
  <c r="CB27" i="22"/>
  <c r="OS27" i="22" s="1"/>
  <c r="CB23" i="22"/>
  <c r="OS23" i="22" s="1"/>
  <c r="CB26" i="22"/>
  <c r="OS26" i="22" s="1"/>
  <c r="CB25" i="22"/>
  <c r="OS25" i="22" s="1"/>
  <c r="CB28" i="22"/>
  <c r="OS28" i="22" s="1"/>
  <c r="CB24" i="22"/>
  <c r="OS24" i="22" s="1"/>
  <c r="CB30" i="22"/>
  <c r="OS30" i="22" s="1"/>
  <c r="CB29" i="22"/>
  <c r="OS29" i="22" s="1"/>
  <c r="BD26" i="23"/>
  <c r="CB460" i="22"/>
  <c r="OP142" i="22"/>
  <c r="AS6" i="24" s="1"/>
  <c r="OR32" i="22"/>
  <c r="AU8" i="24" s="1"/>
  <c r="CB488" i="22"/>
  <c r="OS488" i="22" s="1"/>
  <c r="CB486" i="22"/>
  <c r="OS486" i="22" s="1"/>
  <c r="CB484" i="22"/>
  <c r="OS484" i="22" s="1"/>
  <c r="CB482" i="22"/>
  <c r="OS482" i="22" s="1"/>
  <c r="CB489" i="22"/>
  <c r="OS489" i="22" s="1"/>
  <c r="CB481" i="22"/>
  <c r="OS481" i="22" s="1"/>
  <c r="CB480" i="22"/>
  <c r="OS480" i="22" s="1"/>
  <c r="CB483" i="22"/>
  <c r="OS483" i="22" s="1"/>
  <c r="CB485" i="22"/>
  <c r="OS485" i="22" s="1"/>
  <c r="CB487" i="22"/>
  <c r="OS487" i="22" s="1"/>
  <c r="CA528" i="22"/>
  <c r="CB236" i="22"/>
  <c r="OS236" i="22" s="1"/>
  <c r="CB238" i="22"/>
  <c r="OS238" i="22" s="1"/>
  <c r="CB234" i="22"/>
  <c r="OS234" i="22" s="1"/>
  <c r="CB228" i="22"/>
  <c r="OS228" i="22" s="1"/>
  <c r="CB226" i="22"/>
  <c r="OS226" i="22" s="1"/>
  <c r="CB220" i="22"/>
  <c r="OS220" i="22" s="1"/>
  <c r="CB221" i="22"/>
  <c r="OS221" i="22" s="1"/>
  <c r="CB231" i="22"/>
  <c r="OS231" i="22" s="1"/>
  <c r="CB222" i="22"/>
  <c r="OS222" i="22" s="1"/>
  <c r="CB227" i="22"/>
  <c r="OS227" i="22" s="1"/>
  <c r="CB232" i="22"/>
  <c r="OS232" i="22" s="1"/>
  <c r="CB224" i="22"/>
  <c r="OS224" i="22" s="1"/>
  <c r="CB230" i="22"/>
  <c r="OS230" i="22" s="1"/>
  <c r="CB223" i="22"/>
  <c r="OS223" i="22" s="1"/>
  <c r="CB225" i="22"/>
  <c r="OS225" i="22" s="1"/>
  <c r="CB229" i="22"/>
  <c r="OS229" i="22" s="1"/>
  <c r="CB237" i="22"/>
  <c r="OS237" i="22" s="1"/>
  <c r="CB235" i="22"/>
  <c r="OS235" i="22" s="1"/>
  <c r="CB233" i="22"/>
  <c r="OS233" i="22" s="1"/>
  <c r="CB239" i="22"/>
  <c r="OS239" i="22" s="1"/>
  <c r="BZ127" i="22"/>
  <c r="OQ127" i="22" s="1"/>
  <c r="BZ131" i="22"/>
  <c r="OQ131" i="22" s="1"/>
  <c r="BZ124" i="22"/>
  <c r="OQ124" i="22" s="1"/>
  <c r="BZ126" i="22"/>
  <c r="OQ126" i="22" s="1"/>
  <c r="BZ130" i="22"/>
  <c r="OQ130" i="22" s="1"/>
  <c r="BZ135" i="22"/>
  <c r="OQ135" i="22" s="1"/>
  <c r="BZ134" i="22"/>
  <c r="OQ134" i="22" s="1"/>
  <c r="BZ133" i="22"/>
  <c r="OQ133" i="22" s="1"/>
  <c r="BZ137" i="22"/>
  <c r="OQ137" i="22" s="1"/>
  <c r="BZ140" i="22"/>
  <c r="OQ140" i="22" s="1"/>
  <c r="BZ129" i="22"/>
  <c r="OQ129" i="22" s="1"/>
  <c r="BZ138" i="22"/>
  <c r="OQ138" i="22" s="1"/>
  <c r="BZ128" i="22"/>
  <c r="OQ128" i="22" s="1"/>
  <c r="BZ132" i="22"/>
  <c r="OQ132" i="22" s="1"/>
  <c r="BZ136" i="22"/>
  <c r="OQ136" i="22" s="1"/>
  <c r="BZ139" i="22"/>
  <c r="OQ139" i="22" s="1"/>
  <c r="BZ141" i="22"/>
  <c r="OQ141" i="22" s="1"/>
  <c r="BZ125" i="22"/>
  <c r="OQ125" i="22" s="1"/>
  <c r="BZ123" i="22"/>
  <c r="OQ123" i="22" s="1"/>
  <c r="CC32" i="22"/>
  <c r="CC490" i="22"/>
  <c r="BX70" i="22"/>
  <c r="KM70" i="22" s="1"/>
  <c r="BX77" i="22"/>
  <c r="KM77" i="22" s="1"/>
  <c r="BX78" i="22"/>
  <c r="KM78" i="22" s="1"/>
  <c r="BX74" i="22"/>
  <c r="KM74" i="22" s="1"/>
  <c r="BX75" i="22"/>
  <c r="KM75" i="22" s="1"/>
  <c r="BX69" i="22"/>
  <c r="KM69" i="22" s="1"/>
  <c r="BX72" i="22"/>
  <c r="KM72" i="22" s="1"/>
  <c r="BX79" i="22"/>
  <c r="KM79" i="22" s="1"/>
  <c r="BX71" i="22"/>
  <c r="KM71" i="22" s="1"/>
  <c r="BX73" i="22"/>
  <c r="KM73" i="22" s="1"/>
  <c r="BX76" i="22"/>
  <c r="KM76" i="22" s="1"/>
  <c r="BX68" i="22"/>
  <c r="KM68" i="22" s="1"/>
  <c r="CA458" i="22"/>
  <c r="OR458" i="22" s="1"/>
  <c r="CA456" i="22"/>
  <c r="OR456" i="22" s="1"/>
  <c r="CA454" i="22"/>
  <c r="OR454" i="22" s="1"/>
  <c r="CA452" i="22"/>
  <c r="OR452" i="22" s="1"/>
  <c r="CA450" i="22"/>
  <c r="OR450" i="22" s="1"/>
  <c r="CA457" i="22"/>
  <c r="OR457" i="22" s="1"/>
  <c r="CA453" i="22"/>
  <c r="OR453" i="22" s="1"/>
  <c r="CA451" i="22"/>
  <c r="OR451" i="22" s="1"/>
  <c r="CA459" i="22"/>
  <c r="OR459" i="22" s="1"/>
  <c r="CA455" i="22"/>
  <c r="OR455" i="22" s="1"/>
  <c r="CC240" i="22"/>
  <c r="CA142" i="22"/>
  <c r="OR240" i="22"/>
  <c r="AU19" i="24" s="1"/>
  <c r="AX54" i="21"/>
  <c r="AX25" i="21"/>
  <c r="AX27" i="21" s="1"/>
  <c r="AW26" i="21"/>
  <c r="AW29" i="21" s="1"/>
  <c r="AX29" i="12" l="1"/>
  <c r="AS40" i="24"/>
  <c r="AS7" i="24"/>
  <c r="AW28" i="12"/>
  <c r="AW58" i="21"/>
  <c r="AW57" i="17"/>
  <c r="AW30" i="12"/>
  <c r="AW52" i="17"/>
  <c r="AW59" i="17" s="1"/>
  <c r="AY26" i="17"/>
  <c r="AX28" i="17" a="1"/>
  <c r="AX28" i="17" s="1"/>
  <c r="AX50" i="17" s="1"/>
  <c r="AX33" i="17" a="1"/>
  <c r="AX33" i="17" s="1"/>
  <c r="AX31" i="17" a="1"/>
  <c r="AX31" i="17" s="1"/>
  <c r="AX35" i="17" a="1"/>
  <c r="AX35" i="17" s="1"/>
  <c r="AX32" i="17" a="1"/>
  <c r="AX32" i="17" s="1"/>
  <c r="AX37" i="17" a="1"/>
  <c r="AX37" i="17" s="1"/>
  <c r="AX38" i="17" a="1"/>
  <c r="AX38" i="17" s="1"/>
  <c r="AX40" i="17" a="1"/>
  <c r="AX40" i="17" s="1"/>
  <c r="AX44" i="17" a="1"/>
  <c r="AX44" i="17" s="1"/>
  <c r="AX34" i="17" a="1"/>
  <c r="AX34" i="17" s="1"/>
  <c r="AX36" i="17" a="1"/>
  <c r="AX36" i="17" s="1"/>
  <c r="AX39" i="17" a="1"/>
  <c r="AX39" i="17" s="1"/>
  <c r="AX29" i="17" a="1"/>
  <c r="AX29" i="17" s="1"/>
  <c r="AX51" i="17" s="1"/>
  <c r="AX58" i="17" s="1"/>
  <c r="AX42" i="17" a="1"/>
  <c r="AX42" i="17" s="1"/>
  <c r="AX41" i="17" a="1"/>
  <c r="AX41" i="17" s="1"/>
  <c r="AX45" i="17" a="1"/>
  <c r="AX45" i="17" s="1"/>
  <c r="AX43" i="17" a="1"/>
  <c r="AX43" i="17" s="1"/>
  <c r="AU10" i="24"/>
  <c r="AU9" i="24"/>
  <c r="OP528" i="22"/>
  <c r="AS33" i="24" s="1"/>
  <c r="AS36" i="24" s="1"/>
  <c r="OQ527" i="22"/>
  <c r="KP527" i="22"/>
  <c r="OQ521" i="22"/>
  <c r="KP521" i="22"/>
  <c r="OQ520" i="22"/>
  <c r="KP520" i="22"/>
  <c r="OQ524" i="22"/>
  <c r="KP524" i="22"/>
  <c r="OQ522" i="22"/>
  <c r="KP522" i="22"/>
  <c r="OQ525" i="22"/>
  <c r="KP525" i="22"/>
  <c r="KO528" i="22"/>
  <c r="OQ519" i="22"/>
  <c r="KP519" i="22"/>
  <c r="OQ526" i="22"/>
  <c r="KP526" i="22"/>
  <c r="OQ518" i="22"/>
  <c r="KP518" i="22"/>
  <c r="OQ523" i="22"/>
  <c r="KP523" i="22"/>
  <c r="AR47" i="24"/>
  <c r="CA468" i="22"/>
  <c r="OR468" i="22" s="1"/>
  <c r="CA469" i="22"/>
  <c r="OR469" i="22" s="1"/>
  <c r="CA474" i="22"/>
  <c r="OR474" i="22" s="1"/>
  <c r="CA466" i="22"/>
  <c r="OR466" i="22" s="1"/>
  <c r="CA471" i="22"/>
  <c r="OR471" i="22" s="1"/>
  <c r="CA472" i="22"/>
  <c r="OR472" i="22" s="1"/>
  <c r="CA467" i="22"/>
  <c r="OR467" i="22" s="1"/>
  <c r="CA465" i="22"/>
  <c r="OR465" i="22" s="1"/>
  <c r="CA470" i="22"/>
  <c r="OR470" i="22" s="1"/>
  <c r="CA473" i="22"/>
  <c r="OR473" i="22" s="1"/>
  <c r="CB475" i="22"/>
  <c r="BD24" i="23"/>
  <c r="OQ475" i="22"/>
  <c r="AT25" i="24" s="1"/>
  <c r="AT45" i="24" s="1"/>
  <c r="AS46" i="24"/>
  <c r="KM80" i="22"/>
  <c r="AV16" i="24" s="1"/>
  <c r="OQ142" i="22"/>
  <c r="AT6" i="24" s="1"/>
  <c r="OS490" i="22"/>
  <c r="AV28" i="24" s="1"/>
  <c r="CD444" i="22"/>
  <c r="AS41" i="24"/>
  <c r="CD240" i="22"/>
  <c r="CD490" i="22"/>
  <c r="OS240" i="22"/>
  <c r="AV19" i="24" s="1"/>
  <c r="CA526" i="22"/>
  <c r="CA524" i="22"/>
  <c r="CA521" i="22"/>
  <c r="CA518" i="22"/>
  <c r="CA522" i="22"/>
  <c r="CA527" i="22"/>
  <c r="CA520" i="22"/>
  <c r="CA525" i="22"/>
  <c r="CA523" i="22"/>
  <c r="CA519" i="22"/>
  <c r="CB459" i="22"/>
  <c r="OS459" i="22" s="1"/>
  <c r="CB458" i="22"/>
  <c r="OS458" i="22" s="1"/>
  <c r="CB455" i="22"/>
  <c r="OS455" i="22" s="1"/>
  <c r="CB450" i="22"/>
  <c r="OS450" i="22" s="1"/>
  <c r="CB456" i="22"/>
  <c r="OS456" i="22" s="1"/>
  <c r="CB452" i="22"/>
  <c r="OS452" i="22" s="1"/>
  <c r="CB453" i="22"/>
  <c r="OS453" i="22" s="1"/>
  <c r="CB454" i="22"/>
  <c r="OS454" i="22" s="1"/>
  <c r="CB451" i="22"/>
  <c r="OS451" i="22" s="1"/>
  <c r="CB457" i="22"/>
  <c r="OS457" i="22" s="1"/>
  <c r="OS32" i="22"/>
  <c r="AV8" i="24" s="1"/>
  <c r="CC486" i="22"/>
  <c r="OT486" i="22" s="1"/>
  <c r="CC483" i="22"/>
  <c r="OT483" i="22" s="1"/>
  <c r="CC485" i="22"/>
  <c r="OT485" i="22" s="1"/>
  <c r="CC488" i="22"/>
  <c r="OT488" i="22" s="1"/>
  <c r="CC482" i="22"/>
  <c r="OT482" i="22" s="1"/>
  <c r="CC481" i="22"/>
  <c r="OT481" i="22" s="1"/>
  <c r="CC484" i="22"/>
  <c r="OT484" i="22" s="1"/>
  <c r="CC489" i="22"/>
  <c r="OT489" i="22" s="1"/>
  <c r="CC487" i="22"/>
  <c r="OT487" i="22" s="1"/>
  <c r="CC480" i="22"/>
  <c r="OT480" i="22" s="1"/>
  <c r="CC29" i="22"/>
  <c r="OT29" i="22" s="1"/>
  <c r="CC28" i="22"/>
  <c r="OT28" i="22" s="1"/>
  <c r="CC27" i="22"/>
  <c r="OT27" i="22" s="1"/>
  <c r="CC23" i="22"/>
  <c r="OT23" i="22" s="1"/>
  <c r="CC30" i="22"/>
  <c r="OT30" i="22" s="1"/>
  <c r="CC25" i="22"/>
  <c r="OT25" i="22" s="1"/>
  <c r="CC26" i="22"/>
  <c r="OT26" i="22" s="1"/>
  <c r="CC24" i="22"/>
  <c r="OT24" i="22" s="1"/>
  <c r="CB528" i="22"/>
  <c r="BE26" i="23"/>
  <c r="CC460" i="22"/>
  <c r="AR42" i="24"/>
  <c r="CC232" i="22"/>
  <c r="OT232" i="22" s="1"/>
  <c r="CC224" i="22"/>
  <c r="OT224" i="22" s="1"/>
  <c r="CC223" i="22"/>
  <c r="OT223" i="22" s="1"/>
  <c r="CC227" i="22"/>
  <c r="OT227" i="22" s="1"/>
  <c r="CC230" i="22"/>
  <c r="OT230" i="22" s="1"/>
  <c r="CC226" i="22"/>
  <c r="OT226" i="22" s="1"/>
  <c r="CC222" i="22"/>
  <c r="OT222" i="22" s="1"/>
  <c r="CC220" i="22"/>
  <c r="OT220" i="22" s="1"/>
  <c r="CC231" i="22"/>
  <c r="OT231" i="22" s="1"/>
  <c r="CC221" i="22"/>
  <c r="OT221" i="22" s="1"/>
  <c r="CC228" i="22"/>
  <c r="OT228" i="22" s="1"/>
  <c r="CC234" i="22"/>
  <c r="OT234" i="22" s="1"/>
  <c r="CC236" i="22"/>
  <c r="OT236" i="22" s="1"/>
  <c r="CC238" i="22"/>
  <c r="OT238" i="22" s="1"/>
  <c r="CC229" i="22"/>
  <c r="OT229" i="22" s="1"/>
  <c r="CC237" i="22"/>
  <c r="OT237" i="22" s="1"/>
  <c r="CC235" i="22"/>
  <c r="OT235" i="22" s="1"/>
  <c r="CC225" i="22"/>
  <c r="OT225" i="22" s="1"/>
  <c r="CC233" i="22"/>
  <c r="OT233" i="22" s="1"/>
  <c r="CC239" i="22"/>
  <c r="OT239" i="22" s="1"/>
  <c r="BZ80" i="22"/>
  <c r="CA135" i="22"/>
  <c r="OR135" i="22" s="1"/>
  <c r="CA136" i="22"/>
  <c r="OR136" i="22" s="1"/>
  <c r="CA132" i="22"/>
  <c r="OR132" i="22" s="1"/>
  <c r="CA131" i="22"/>
  <c r="OR131" i="22" s="1"/>
  <c r="CA130" i="22"/>
  <c r="OR130" i="22" s="1"/>
  <c r="CA129" i="22"/>
  <c r="OR129" i="22" s="1"/>
  <c r="CA128" i="22"/>
  <c r="OR128" i="22" s="1"/>
  <c r="CA127" i="22"/>
  <c r="OR127" i="22" s="1"/>
  <c r="CA126" i="22"/>
  <c r="OR126" i="22" s="1"/>
  <c r="CA137" i="22"/>
  <c r="OR137" i="22" s="1"/>
  <c r="CA133" i="22"/>
  <c r="OR133" i="22" s="1"/>
  <c r="CA134" i="22"/>
  <c r="OR134" i="22" s="1"/>
  <c r="CA124" i="22"/>
  <c r="OR124" i="22" s="1"/>
  <c r="CA138" i="22"/>
  <c r="OR138" i="22" s="1"/>
  <c r="CA140" i="22"/>
  <c r="OR140" i="22" s="1"/>
  <c r="CA141" i="22"/>
  <c r="OR141" i="22" s="1"/>
  <c r="CA123" i="22"/>
  <c r="OR123" i="22" s="1"/>
  <c r="CA125" i="22"/>
  <c r="OR125" i="22" s="1"/>
  <c r="CA139" i="22"/>
  <c r="OR139" i="22" s="1"/>
  <c r="CB142" i="22"/>
  <c r="OR460" i="22"/>
  <c r="AU27" i="24" s="1"/>
  <c r="CD32" i="22"/>
  <c r="CC442" i="22"/>
  <c r="OT442" i="22" s="1"/>
  <c r="CC440" i="22"/>
  <c r="OT440" i="22" s="1"/>
  <c r="CC438" i="22"/>
  <c r="OT438" i="22" s="1"/>
  <c r="CC436" i="22"/>
  <c r="OT436" i="22" s="1"/>
  <c r="CC434" i="22"/>
  <c r="OT434" i="22" s="1"/>
  <c r="CC437" i="22"/>
  <c r="OT437" i="22" s="1"/>
  <c r="CC439" i="22"/>
  <c r="OT439" i="22" s="1"/>
  <c r="CC435" i="22"/>
  <c r="OT435" i="22" s="1"/>
  <c r="CC441" i="22"/>
  <c r="OT441" i="22" s="1"/>
  <c r="CC443" i="22"/>
  <c r="OT443" i="22" s="1"/>
  <c r="BY75" i="22"/>
  <c r="KN75" i="22" s="1"/>
  <c r="BY72" i="22"/>
  <c r="KN72" i="22" s="1"/>
  <c r="BY73" i="22"/>
  <c r="KN73" i="22" s="1"/>
  <c r="BY76" i="22"/>
  <c r="KN76" i="22" s="1"/>
  <c r="BY70" i="22"/>
  <c r="KN70" i="22" s="1"/>
  <c r="BY77" i="22"/>
  <c r="KN77" i="22" s="1"/>
  <c r="BY78" i="22"/>
  <c r="KN78" i="22" s="1"/>
  <c r="BY79" i="22"/>
  <c r="KN79" i="22" s="1"/>
  <c r="BY71" i="22"/>
  <c r="KN71" i="22" s="1"/>
  <c r="BY68" i="22"/>
  <c r="KN68" i="22" s="1"/>
  <c r="BY74" i="22"/>
  <c r="KN74" i="22" s="1"/>
  <c r="BY69" i="22"/>
  <c r="KN69" i="22" s="1"/>
  <c r="OS444" i="22"/>
  <c r="AV26" i="24" s="1"/>
  <c r="AX26" i="21"/>
  <c r="AX29" i="21" s="1"/>
  <c r="AY54" i="21"/>
  <c r="AY25" i="21"/>
  <c r="AY27" i="21" s="1"/>
  <c r="AY29" i="12" l="1"/>
  <c r="AT40" i="24"/>
  <c r="AT41" i="24" s="1"/>
  <c r="AT7" i="24"/>
  <c r="AX28" i="12"/>
  <c r="AX58" i="21"/>
  <c r="AX52" i="17"/>
  <c r="AX59" i="17" s="1"/>
  <c r="AX57" i="17"/>
  <c r="AX30" i="12"/>
  <c r="AY29" i="17" a="1"/>
  <c r="AY29" i="17" s="1"/>
  <c r="AY51" i="17" s="1"/>
  <c r="AY58" i="17" s="1"/>
  <c r="AY34" i="17" a="1"/>
  <c r="AY34" i="17" s="1"/>
  <c r="AY32" i="17" a="1"/>
  <c r="AY32" i="17" s="1"/>
  <c r="AY33" i="17" a="1"/>
  <c r="AY33" i="17" s="1"/>
  <c r="AY36" i="17" a="1"/>
  <c r="AY36" i="17" s="1"/>
  <c r="AY28" i="17" a="1"/>
  <c r="AY28" i="17" s="1"/>
  <c r="AY50" i="17" s="1"/>
  <c r="AY38" i="17" a="1"/>
  <c r="AY38" i="17" s="1"/>
  <c r="AY41" i="17" a="1"/>
  <c r="AY41" i="17" s="1"/>
  <c r="AY45" i="17" a="1"/>
  <c r="AY45" i="17" s="1"/>
  <c r="AY35" i="17" a="1"/>
  <c r="AY35" i="17" s="1"/>
  <c r="AY37" i="17" a="1"/>
  <c r="AY37" i="17" s="1"/>
  <c r="AY40" i="17" a="1"/>
  <c r="AY40" i="17" s="1"/>
  <c r="AY31" i="17" a="1"/>
  <c r="AY31" i="17" s="1"/>
  <c r="AY39" i="17" a="1"/>
  <c r="AY39" i="17" s="1"/>
  <c r="AY43" i="17" a="1"/>
  <c r="AY43" i="17" s="1"/>
  <c r="AY42" i="17" a="1"/>
  <c r="AY42" i="17" s="1"/>
  <c r="AY44" i="17" a="1"/>
  <c r="AY44" i="17" s="1"/>
  <c r="AV10" i="24"/>
  <c r="AV9" i="24"/>
  <c r="KP528" i="22"/>
  <c r="OQ528" i="22"/>
  <c r="AT33" i="24" s="1"/>
  <c r="AT36" i="24" s="1"/>
  <c r="OR523" i="22"/>
  <c r="KQ523" i="22"/>
  <c r="OR522" i="22"/>
  <c r="KQ522" i="22"/>
  <c r="OR526" i="22"/>
  <c r="KQ526" i="22"/>
  <c r="OR518" i="22"/>
  <c r="KQ518" i="22"/>
  <c r="OR525" i="22"/>
  <c r="KQ525" i="22"/>
  <c r="OR520" i="22"/>
  <c r="KQ520" i="22"/>
  <c r="OR521" i="22"/>
  <c r="KQ521" i="22"/>
  <c r="OR519" i="22"/>
  <c r="KQ519" i="22"/>
  <c r="OR527" i="22"/>
  <c r="KQ527" i="22"/>
  <c r="OR524" i="22"/>
  <c r="KQ524" i="22"/>
  <c r="AS47" i="24"/>
  <c r="OR475" i="22"/>
  <c r="AU25" i="24" s="1"/>
  <c r="AU45" i="24" s="1"/>
  <c r="CC475" i="22"/>
  <c r="BE24" i="23"/>
  <c r="AT46" i="24"/>
  <c r="CB469" i="22"/>
  <c r="OS469" i="22" s="1"/>
  <c r="CB470" i="22"/>
  <c r="OS470" i="22" s="1"/>
  <c r="CB468" i="22"/>
  <c r="OS468" i="22" s="1"/>
  <c r="CB465" i="22"/>
  <c r="OS465" i="22" s="1"/>
  <c r="CB474" i="22"/>
  <c r="OS474" i="22" s="1"/>
  <c r="CB472" i="22"/>
  <c r="OS472" i="22" s="1"/>
  <c r="CB466" i="22"/>
  <c r="OS466" i="22" s="1"/>
  <c r="CB473" i="22"/>
  <c r="OS473" i="22" s="1"/>
  <c r="CB471" i="22"/>
  <c r="OS471" i="22" s="1"/>
  <c r="CB467" i="22"/>
  <c r="OS467" i="22" s="1"/>
  <c r="KN80" i="22"/>
  <c r="AW16" i="24" s="1"/>
  <c r="OT32" i="22"/>
  <c r="AW8" i="24" s="1"/>
  <c r="CC459" i="22"/>
  <c r="OT459" i="22" s="1"/>
  <c r="CC457" i="22"/>
  <c r="OT457" i="22" s="1"/>
  <c r="CC455" i="22"/>
  <c r="OT455" i="22" s="1"/>
  <c r="CC453" i="22"/>
  <c r="OT453" i="22" s="1"/>
  <c r="CC451" i="22"/>
  <c r="OT451" i="22" s="1"/>
  <c r="CC452" i="22"/>
  <c r="OT452" i="22" s="1"/>
  <c r="CC454" i="22"/>
  <c r="OT454" i="22" s="1"/>
  <c r="CC458" i="22"/>
  <c r="OT458" i="22" s="1"/>
  <c r="CC450" i="22"/>
  <c r="OT450" i="22" s="1"/>
  <c r="CC456" i="22"/>
  <c r="OT456" i="22" s="1"/>
  <c r="CD29" i="22"/>
  <c r="OU29" i="22" s="1"/>
  <c r="CD24" i="22"/>
  <c r="OU24" i="22" s="1"/>
  <c r="CD27" i="22"/>
  <c r="OU27" i="22" s="1"/>
  <c r="CD23" i="22"/>
  <c r="OU23" i="22" s="1"/>
  <c r="CD25" i="22"/>
  <c r="OU25" i="22" s="1"/>
  <c r="CD26" i="22"/>
  <c r="OU26" i="22" s="1"/>
  <c r="CD28" i="22"/>
  <c r="OU28" i="22" s="1"/>
  <c r="CD30" i="22"/>
  <c r="OU30" i="22" s="1"/>
  <c r="BF26" i="23"/>
  <c r="CD460" i="22"/>
  <c r="CD220" i="22"/>
  <c r="OU220" i="22" s="1"/>
  <c r="CD226" i="22"/>
  <c r="OU226" i="22" s="1"/>
  <c r="CD228" i="22"/>
  <c r="OU228" i="22" s="1"/>
  <c r="CD231" i="22"/>
  <c r="OU231" i="22" s="1"/>
  <c r="CD236" i="22"/>
  <c r="OU236" i="22" s="1"/>
  <c r="CD222" i="22"/>
  <c r="OU222" i="22" s="1"/>
  <c r="CD223" i="22"/>
  <c r="OU223" i="22" s="1"/>
  <c r="CD238" i="22"/>
  <c r="OU238" i="22" s="1"/>
  <c r="CD221" i="22"/>
  <c r="OU221" i="22" s="1"/>
  <c r="CD224" i="22"/>
  <c r="OU224" i="22" s="1"/>
  <c r="CD227" i="22"/>
  <c r="OU227" i="22" s="1"/>
  <c r="CD230" i="22"/>
  <c r="OU230" i="22" s="1"/>
  <c r="CD232" i="22"/>
  <c r="OU232" i="22" s="1"/>
  <c r="CD234" i="22"/>
  <c r="OU234" i="22" s="1"/>
  <c r="CD235" i="22"/>
  <c r="OU235" i="22" s="1"/>
  <c r="CD225" i="22"/>
  <c r="OU225" i="22" s="1"/>
  <c r="CD229" i="22"/>
  <c r="OU229" i="22" s="1"/>
  <c r="CD239" i="22"/>
  <c r="OU239" i="22" s="1"/>
  <c r="CD237" i="22"/>
  <c r="OU237" i="22" s="1"/>
  <c r="CD233" i="22"/>
  <c r="OU233" i="22" s="1"/>
  <c r="CB80" i="22"/>
  <c r="CA80" i="22"/>
  <c r="CF32" i="22"/>
  <c r="CE32" i="22"/>
  <c r="CB124" i="22"/>
  <c r="OS124" i="22" s="1"/>
  <c r="CB127" i="22"/>
  <c r="OS127" i="22" s="1"/>
  <c r="CB131" i="22"/>
  <c r="OS131" i="22" s="1"/>
  <c r="CB126" i="22"/>
  <c r="OS126" i="22" s="1"/>
  <c r="CB130" i="22"/>
  <c r="OS130" i="22" s="1"/>
  <c r="CB135" i="22"/>
  <c r="OS135" i="22" s="1"/>
  <c r="CB134" i="22"/>
  <c r="OS134" i="22" s="1"/>
  <c r="CB133" i="22"/>
  <c r="OS133" i="22" s="1"/>
  <c r="CB137" i="22"/>
  <c r="OS137" i="22" s="1"/>
  <c r="CB129" i="22"/>
  <c r="OS129" i="22" s="1"/>
  <c r="CB128" i="22"/>
  <c r="OS128" i="22" s="1"/>
  <c r="CB132" i="22"/>
  <c r="OS132" i="22" s="1"/>
  <c r="CB136" i="22"/>
  <c r="OS136" i="22" s="1"/>
  <c r="CB138" i="22"/>
  <c r="OS138" i="22" s="1"/>
  <c r="CB140" i="22"/>
  <c r="OS140" i="22" s="1"/>
  <c r="CB125" i="22"/>
  <c r="OS125" i="22" s="1"/>
  <c r="CB139" i="22"/>
  <c r="OS139" i="22" s="1"/>
  <c r="CB141" i="22"/>
  <c r="OS141" i="22" s="1"/>
  <c r="CB123" i="22"/>
  <c r="OS123" i="22" s="1"/>
  <c r="OR142" i="22"/>
  <c r="AU6" i="24" s="1"/>
  <c r="AS42" i="24"/>
  <c r="CB524" i="22"/>
  <c r="CB526" i="22"/>
  <c r="CB520" i="22"/>
  <c r="CB519" i="22"/>
  <c r="CB518" i="22"/>
  <c r="CB525" i="22"/>
  <c r="CB523" i="22"/>
  <c r="CB522" i="22"/>
  <c r="CB527" i="22"/>
  <c r="CB521" i="22"/>
  <c r="OT490" i="22"/>
  <c r="AW28" i="24" s="1"/>
  <c r="CD489" i="22"/>
  <c r="OU489" i="22" s="1"/>
  <c r="CD487" i="22"/>
  <c r="OU487" i="22" s="1"/>
  <c r="CD485" i="22"/>
  <c r="OU485" i="22" s="1"/>
  <c r="CD483" i="22"/>
  <c r="OU483" i="22" s="1"/>
  <c r="CD481" i="22"/>
  <c r="OU481" i="22" s="1"/>
  <c r="CD482" i="22"/>
  <c r="OU482" i="22" s="1"/>
  <c r="CD488" i="22"/>
  <c r="OU488" i="22" s="1"/>
  <c r="CD484" i="22"/>
  <c r="OU484" i="22" s="1"/>
  <c r="CD480" i="22"/>
  <c r="OU480" i="22" s="1"/>
  <c r="CD486" i="22"/>
  <c r="OU486" i="22" s="1"/>
  <c r="CF240" i="22"/>
  <c r="CE240" i="22"/>
  <c r="CD442" i="22"/>
  <c r="OU442" i="22" s="1"/>
  <c r="CD440" i="22"/>
  <c r="OU440" i="22" s="1"/>
  <c r="CD438" i="22"/>
  <c r="OU438" i="22" s="1"/>
  <c r="CD441" i="22"/>
  <c r="OU441" i="22" s="1"/>
  <c r="CD434" i="22"/>
  <c r="OU434" i="22" s="1"/>
  <c r="CD435" i="22"/>
  <c r="OU435" i="22" s="1"/>
  <c r="CD436" i="22"/>
  <c r="OU436" i="22" s="1"/>
  <c r="CD443" i="22"/>
  <c r="OU443" i="22" s="1"/>
  <c r="CD437" i="22"/>
  <c r="OU437" i="22" s="1"/>
  <c r="CD439" i="22"/>
  <c r="OU439" i="22" s="1"/>
  <c r="OT444" i="22"/>
  <c r="AW26" i="24" s="1"/>
  <c r="CC142" i="22"/>
  <c r="BZ77" i="22"/>
  <c r="KO77" i="22" s="1"/>
  <c r="BZ72" i="22"/>
  <c r="KO72" i="22" s="1"/>
  <c r="BZ75" i="22"/>
  <c r="KO75" i="22" s="1"/>
  <c r="BZ69" i="22"/>
  <c r="KO69" i="22" s="1"/>
  <c r="BZ76" i="22"/>
  <c r="KO76" i="22" s="1"/>
  <c r="BZ68" i="22"/>
  <c r="KO68" i="22" s="1"/>
  <c r="BZ79" i="22"/>
  <c r="KO79" i="22" s="1"/>
  <c r="BZ78" i="22"/>
  <c r="KO78" i="22" s="1"/>
  <c r="BZ73" i="22"/>
  <c r="KO73" i="22" s="1"/>
  <c r="BZ74" i="22"/>
  <c r="KO74" i="22" s="1"/>
  <c r="BZ70" i="22"/>
  <c r="KO70" i="22" s="1"/>
  <c r="BZ71" i="22"/>
  <c r="KO71" i="22" s="1"/>
  <c r="OT240" i="22"/>
  <c r="AW19" i="24" s="1"/>
  <c r="CC528" i="22"/>
  <c r="OS460" i="22"/>
  <c r="AV27" i="24" s="1"/>
  <c r="CF490" i="22"/>
  <c r="CE490" i="22"/>
  <c r="CF444" i="22"/>
  <c r="CE444" i="22"/>
  <c r="AZ54" i="21"/>
  <c r="AZ25" i="21"/>
  <c r="AZ27" i="21" s="1"/>
  <c r="AY26" i="21"/>
  <c r="AY29" i="21" s="1"/>
  <c r="AZ29" i="12" l="1"/>
  <c r="AU40" i="24"/>
  <c r="AU41" i="24" s="1"/>
  <c r="AU7" i="24"/>
  <c r="AY28" i="12"/>
  <c r="AY58" i="21"/>
  <c r="AY30" i="12"/>
  <c r="AY57" i="17"/>
  <c r="AY52" i="17"/>
  <c r="AY59" i="17" s="1"/>
  <c r="AW10" i="24"/>
  <c r="AW9" i="24"/>
  <c r="OR528" i="22"/>
  <c r="AU33" i="24" s="1"/>
  <c r="AU36" i="24" s="1"/>
  <c r="OS521" i="22"/>
  <c r="KR521" i="22"/>
  <c r="OS526" i="22"/>
  <c r="KR526" i="22"/>
  <c r="OS527" i="22"/>
  <c r="KR527" i="22"/>
  <c r="OS518" i="22"/>
  <c r="KR518" i="22"/>
  <c r="KQ528" i="22"/>
  <c r="OS522" i="22"/>
  <c r="KR522" i="22"/>
  <c r="OS519" i="22"/>
  <c r="KR519" i="22"/>
  <c r="OS525" i="22"/>
  <c r="KR525" i="22"/>
  <c r="OS524" i="22"/>
  <c r="KR524" i="22"/>
  <c r="OS523" i="22"/>
  <c r="KR523" i="22"/>
  <c r="OS520" i="22"/>
  <c r="KR520" i="22"/>
  <c r="AT47" i="24"/>
  <c r="AU46" i="24"/>
  <c r="OS475" i="22"/>
  <c r="AV25" i="24" s="1"/>
  <c r="AV45" i="24" s="1"/>
  <c r="BF24" i="23"/>
  <c r="CD475" i="22"/>
  <c r="CC471" i="22"/>
  <c r="OT471" i="22" s="1"/>
  <c r="CC472" i="22"/>
  <c r="OT472" i="22" s="1"/>
  <c r="CC468" i="22"/>
  <c r="OT468" i="22" s="1"/>
  <c r="CC465" i="22"/>
  <c r="OT465" i="22" s="1"/>
  <c r="CC469" i="22"/>
  <c r="OT469" i="22" s="1"/>
  <c r="CC470" i="22"/>
  <c r="OT470" i="22" s="1"/>
  <c r="CC473" i="22"/>
  <c r="OT473" i="22" s="1"/>
  <c r="CC474" i="22"/>
  <c r="OT474" i="22" s="1"/>
  <c r="CC467" i="22"/>
  <c r="OT467" i="22" s="1"/>
  <c r="CC466" i="22"/>
  <c r="OT466" i="22" s="1"/>
  <c r="CF488" i="22"/>
  <c r="OW488" i="22" s="1"/>
  <c r="CF486" i="22"/>
  <c r="OW486" i="22" s="1"/>
  <c r="CF484" i="22"/>
  <c r="OW484" i="22" s="1"/>
  <c r="CF482" i="22"/>
  <c r="OW482" i="22" s="1"/>
  <c r="CF487" i="22"/>
  <c r="OW487" i="22" s="1"/>
  <c r="CF480" i="22"/>
  <c r="OW480" i="22" s="1"/>
  <c r="CF489" i="22"/>
  <c r="OW489" i="22" s="1"/>
  <c r="CF481" i="22"/>
  <c r="OW481" i="22" s="1"/>
  <c r="CF483" i="22"/>
  <c r="OW483" i="22" s="1"/>
  <c r="CF485" i="22"/>
  <c r="OW485" i="22" s="1"/>
  <c r="CE443" i="22"/>
  <c r="OV443" i="22" s="1"/>
  <c r="CE441" i="22"/>
  <c r="OV441" i="22" s="1"/>
  <c r="CE439" i="22"/>
  <c r="OV439" i="22" s="1"/>
  <c r="CE437" i="22"/>
  <c r="OV437" i="22" s="1"/>
  <c r="CE435" i="22"/>
  <c r="OV435" i="22" s="1"/>
  <c r="CE436" i="22"/>
  <c r="OV436" i="22" s="1"/>
  <c r="CE442" i="22"/>
  <c r="OV442" i="22" s="1"/>
  <c r="CE438" i="22"/>
  <c r="OV438" i="22" s="1"/>
  <c r="CE440" i="22"/>
  <c r="OV440" i="22" s="1"/>
  <c r="CE434" i="22"/>
  <c r="OV434" i="22" s="1"/>
  <c r="KO80" i="22"/>
  <c r="AX16" i="24" s="1"/>
  <c r="OU444" i="22"/>
  <c r="AX26" i="24" s="1"/>
  <c r="OU490" i="22"/>
  <c r="AX28" i="24" s="1"/>
  <c r="CB75" i="22"/>
  <c r="KQ75" i="22" s="1"/>
  <c r="CB69" i="22"/>
  <c r="KQ69" i="22" s="1"/>
  <c r="CB72" i="22"/>
  <c r="KQ72" i="22" s="1"/>
  <c r="CB73" i="22"/>
  <c r="KQ73" i="22" s="1"/>
  <c r="CB76" i="22"/>
  <c r="KQ76" i="22" s="1"/>
  <c r="CB68" i="22"/>
  <c r="KQ68" i="22" s="1"/>
  <c r="CB70" i="22"/>
  <c r="KQ70" i="22" s="1"/>
  <c r="CB77" i="22"/>
  <c r="KQ77" i="22" s="1"/>
  <c r="CB78" i="22"/>
  <c r="KQ78" i="22" s="1"/>
  <c r="CB79" i="22"/>
  <c r="KQ79" i="22" s="1"/>
  <c r="CB71" i="22"/>
  <c r="KQ71" i="22" s="1"/>
  <c r="CB74" i="22"/>
  <c r="KQ74" i="22" s="1"/>
  <c r="AT42" i="24"/>
  <c r="CF443" i="22"/>
  <c r="OW443" i="22" s="1"/>
  <c r="CF441" i="22"/>
  <c r="OW441" i="22" s="1"/>
  <c r="CF439" i="22"/>
  <c r="OW439" i="22" s="1"/>
  <c r="CF440" i="22"/>
  <c r="OW440" i="22" s="1"/>
  <c r="CF436" i="22"/>
  <c r="OW436" i="22" s="1"/>
  <c r="CF437" i="22"/>
  <c r="OW437" i="22" s="1"/>
  <c r="CF434" i="22"/>
  <c r="OW434" i="22" s="1"/>
  <c r="CF438" i="22"/>
  <c r="OW438" i="22" s="1"/>
  <c r="CF442" i="22"/>
  <c r="OW442" i="22" s="1"/>
  <c r="CF435" i="22"/>
  <c r="OW435" i="22" s="1"/>
  <c r="CC526" i="22"/>
  <c r="CC524" i="22"/>
  <c r="CC520" i="22"/>
  <c r="CC522" i="22"/>
  <c r="CC521" i="22"/>
  <c r="CC518" i="22"/>
  <c r="CC523" i="22"/>
  <c r="CC519" i="22"/>
  <c r="CC527" i="22"/>
  <c r="CC525" i="22"/>
  <c r="CE228" i="22"/>
  <c r="OV228" i="22" s="1"/>
  <c r="CE231" i="22"/>
  <c r="OV231" i="22" s="1"/>
  <c r="CE226" i="22"/>
  <c r="OV226" i="22" s="1"/>
  <c r="CE222" i="22"/>
  <c r="OV222" i="22" s="1"/>
  <c r="CE223" i="22"/>
  <c r="OV223" i="22" s="1"/>
  <c r="CE234" i="22"/>
  <c r="OV234" i="22" s="1"/>
  <c r="CE221" i="22"/>
  <c r="OV221" i="22" s="1"/>
  <c r="CE224" i="22"/>
  <c r="OV224" i="22" s="1"/>
  <c r="CE227" i="22"/>
  <c r="OV227" i="22" s="1"/>
  <c r="CE230" i="22"/>
  <c r="OV230" i="22" s="1"/>
  <c r="CE232" i="22"/>
  <c r="OV232" i="22" s="1"/>
  <c r="CE236" i="22"/>
  <c r="OV236" i="22" s="1"/>
  <c r="CE238" i="22"/>
  <c r="OV238" i="22" s="1"/>
  <c r="CE220" i="22"/>
  <c r="OV220" i="22" s="1"/>
  <c r="CE233" i="22"/>
  <c r="OV233" i="22" s="1"/>
  <c r="CE225" i="22"/>
  <c r="OV225" i="22" s="1"/>
  <c r="CE229" i="22"/>
  <c r="OV229" i="22" s="1"/>
  <c r="CE237" i="22"/>
  <c r="OV237" i="22" s="1"/>
  <c r="CE235" i="22"/>
  <c r="OV235" i="22" s="1"/>
  <c r="CE239" i="22"/>
  <c r="OV239" i="22" s="1"/>
  <c r="CE24" i="22"/>
  <c r="OV24" i="22" s="1"/>
  <c r="CE23" i="22"/>
  <c r="OV23" i="22" s="1"/>
  <c r="CE29" i="22"/>
  <c r="OV29" i="22" s="1"/>
  <c r="CE27" i="22"/>
  <c r="OV27" i="22" s="1"/>
  <c r="CE30" i="22"/>
  <c r="OV30" i="22" s="1"/>
  <c r="CE25" i="22"/>
  <c r="OV25" i="22" s="1"/>
  <c r="CE28" i="22"/>
  <c r="OV28" i="22" s="1"/>
  <c r="CE26" i="22"/>
  <c r="OV26" i="22" s="1"/>
  <c r="OU240" i="22"/>
  <c r="AX19" i="24" s="1"/>
  <c r="CD454" i="22"/>
  <c r="OU454" i="22" s="1"/>
  <c r="CD453" i="22"/>
  <c r="OU453" i="22" s="1"/>
  <c r="CD459" i="22"/>
  <c r="OU459" i="22" s="1"/>
  <c r="CD458" i="22"/>
  <c r="OU458" i="22" s="1"/>
  <c r="CD450" i="22"/>
  <c r="OU450" i="22" s="1"/>
  <c r="CD457" i="22"/>
  <c r="OU457" i="22" s="1"/>
  <c r="CD456" i="22"/>
  <c r="OU456" i="22" s="1"/>
  <c r="CD455" i="22"/>
  <c r="OU455" i="22" s="1"/>
  <c r="CD451" i="22"/>
  <c r="OU451" i="22" s="1"/>
  <c r="CD452" i="22"/>
  <c r="OU452" i="22" s="1"/>
  <c r="OU32" i="22"/>
  <c r="AX8" i="24" s="1"/>
  <c r="OT460" i="22"/>
  <c r="AW27" i="24" s="1"/>
  <c r="CD142" i="22"/>
  <c r="CA77" i="22"/>
  <c r="KP77" i="22" s="1"/>
  <c r="CA72" i="22"/>
  <c r="KP72" i="22" s="1"/>
  <c r="CA70" i="22"/>
  <c r="KP70" i="22" s="1"/>
  <c r="CA75" i="22"/>
  <c r="KP75" i="22" s="1"/>
  <c r="CA76" i="22"/>
  <c r="KP76" i="22" s="1"/>
  <c r="CA79" i="22"/>
  <c r="KP79" i="22" s="1"/>
  <c r="CA78" i="22"/>
  <c r="KP78" i="22" s="1"/>
  <c r="CA73" i="22"/>
  <c r="KP73" i="22" s="1"/>
  <c r="CA69" i="22"/>
  <c r="KP69" i="22" s="1"/>
  <c r="CA68" i="22"/>
  <c r="KP68" i="22" s="1"/>
  <c r="CA74" i="22"/>
  <c r="KP74" i="22" s="1"/>
  <c r="CA71" i="22"/>
  <c r="KP71" i="22" s="1"/>
  <c r="CE485" i="22"/>
  <c r="OV485" i="22" s="1"/>
  <c r="CE482" i="22"/>
  <c r="OV482" i="22" s="1"/>
  <c r="CE488" i="22"/>
  <c r="OV488" i="22" s="1"/>
  <c r="CE487" i="22"/>
  <c r="OV487" i="22" s="1"/>
  <c r="CE484" i="22"/>
  <c r="OV484" i="22" s="1"/>
  <c r="CE480" i="22"/>
  <c r="OV480" i="22" s="1"/>
  <c r="CE481" i="22"/>
  <c r="OV481" i="22" s="1"/>
  <c r="CE483" i="22"/>
  <c r="OV483" i="22" s="1"/>
  <c r="CE489" i="22"/>
  <c r="OV489" i="22" s="1"/>
  <c r="CE486" i="22"/>
  <c r="OV486" i="22" s="1"/>
  <c r="CD528" i="22"/>
  <c r="CC131" i="22"/>
  <c r="OT131" i="22" s="1"/>
  <c r="CC130" i="22"/>
  <c r="OT130" i="22" s="1"/>
  <c r="CC129" i="22"/>
  <c r="OT129" i="22" s="1"/>
  <c r="CC128" i="22"/>
  <c r="OT128" i="22" s="1"/>
  <c r="CC127" i="22"/>
  <c r="OT127" i="22" s="1"/>
  <c r="CC126" i="22"/>
  <c r="OT126" i="22" s="1"/>
  <c r="CC124" i="22"/>
  <c r="OT124" i="22" s="1"/>
  <c r="CC135" i="22"/>
  <c r="OT135" i="22" s="1"/>
  <c r="CC134" i="22"/>
  <c r="OT134" i="22" s="1"/>
  <c r="CC133" i="22"/>
  <c r="OT133" i="22" s="1"/>
  <c r="CC137" i="22"/>
  <c r="OT137" i="22" s="1"/>
  <c r="CC138" i="22"/>
  <c r="OT138" i="22" s="1"/>
  <c r="CC140" i="22"/>
  <c r="OT140" i="22" s="1"/>
  <c r="CC132" i="22"/>
  <c r="OT132" i="22" s="1"/>
  <c r="CC136" i="22"/>
  <c r="OT136" i="22" s="1"/>
  <c r="CC123" i="22"/>
  <c r="OT123" i="22" s="1"/>
  <c r="CC125" i="22"/>
  <c r="OT125" i="22" s="1"/>
  <c r="CC139" i="22"/>
  <c r="OT139" i="22" s="1"/>
  <c r="CC141" i="22"/>
  <c r="OT141" i="22" s="1"/>
  <c r="CF238" i="22"/>
  <c r="OW238" i="22" s="1"/>
  <c r="CF236" i="22"/>
  <c r="OW236" i="22" s="1"/>
  <c r="CF234" i="22"/>
  <c r="OW234" i="22" s="1"/>
  <c r="CF228" i="22"/>
  <c r="OW228" i="22" s="1"/>
  <c r="CF226" i="22"/>
  <c r="OW226" i="22" s="1"/>
  <c r="CF227" i="22"/>
  <c r="OW227" i="22" s="1"/>
  <c r="CF232" i="22"/>
  <c r="OW232" i="22" s="1"/>
  <c r="CF220" i="22"/>
  <c r="OW220" i="22" s="1"/>
  <c r="CF230" i="22"/>
  <c r="OW230" i="22" s="1"/>
  <c r="CF224" i="22"/>
  <c r="OW224" i="22" s="1"/>
  <c r="CF231" i="22"/>
  <c r="OW231" i="22" s="1"/>
  <c r="CF222" i="22"/>
  <c r="OW222" i="22" s="1"/>
  <c r="CF223" i="22"/>
  <c r="OW223" i="22" s="1"/>
  <c r="CF221" i="22"/>
  <c r="OW221" i="22" s="1"/>
  <c r="CF229" i="22"/>
  <c r="OW229" i="22" s="1"/>
  <c r="CF237" i="22"/>
  <c r="OW237" i="22" s="1"/>
  <c r="CF235" i="22"/>
  <c r="OW235" i="22" s="1"/>
  <c r="CF225" i="22"/>
  <c r="OW225" i="22" s="1"/>
  <c r="CF233" i="22"/>
  <c r="OW233" i="22" s="1"/>
  <c r="CF239" i="22"/>
  <c r="OW239" i="22" s="1"/>
  <c r="OS142" i="22"/>
  <c r="AV6" i="24" s="1"/>
  <c r="CF29" i="22"/>
  <c r="OW29" i="22" s="1"/>
  <c r="CF25" i="22"/>
  <c r="OW25" i="22" s="1"/>
  <c r="CF26" i="22"/>
  <c r="OW26" i="22" s="1"/>
  <c r="CF28" i="22"/>
  <c r="OW28" i="22" s="1"/>
  <c r="CF24" i="22"/>
  <c r="OW24" i="22" s="1"/>
  <c r="CF27" i="22"/>
  <c r="OW27" i="22" s="1"/>
  <c r="CF23" i="22"/>
  <c r="OW23" i="22" s="1"/>
  <c r="CF30" i="22"/>
  <c r="OW30" i="22" s="1"/>
  <c r="BG26" i="23"/>
  <c r="CF460" i="22" s="1"/>
  <c r="CE460" i="22"/>
  <c r="AZ26" i="21"/>
  <c r="AZ29" i="21" s="1"/>
  <c r="AV40" i="24" l="1"/>
  <c r="AV7" i="24"/>
  <c r="AZ28" i="12"/>
  <c r="AZ58" i="21"/>
  <c r="AZ30" i="12"/>
  <c r="AX10" i="24"/>
  <c r="AX9" i="24"/>
  <c r="OS528" i="22"/>
  <c r="AV33" i="24" s="1"/>
  <c r="AV36" i="24" s="1"/>
  <c r="OT521" i="22"/>
  <c r="KS521" i="22"/>
  <c r="OT527" i="22"/>
  <c r="KS527" i="22"/>
  <c r="OT526" i="22"/>
  <c r="KS526" i="22"/>
  <c r="OT519" i="22"/>
  <c r="KS519" i="22"/>
  <c r="KR528" i="22"/>
  <c r="OT523" i="22"/>
  <c r="KS523" i="22"/>
  <c r="OT520" i="22"/>
  <c r="KS520" i="22"/>
  <c r="OT522" i="22"/>
  <c r="KS522" i="22"/>
  <c r="OT525" i="22"/>
  <c r="KS525" i="22"/>
  <c r="OT518" i="22"/>
  <c r="KS518" i="22"/>
  <c r="OT524" i="22"/>
  <c r="KS524" i="22"/>
  <c r="AU42" i="24"/>
  <c r="AU47" i="24"/>
  <c r="AV46" i="24"/>
  <c r="OV444" i="22"/>
  <c r="AY26" i="24" s="1"/>
  <c r="OT475" i="22"/>
  <c r="AW25" i="24" s="1"/>
  <c r="AW45" i="24" s="1"/>
  <c r="CD466" i="22"/>
  <c r="OU466" i="22" s="1"/>
  <c r="CD467" i="22"/>
  <c r="OU467" i="22" s="1"/>
  <c r="CD468" i="22"/>
  <c r="OU468" i="22" s="1"/>
  <c r="CD465" i="22"/>
  <c r="OU465" i="22" s="1"/>
  <c r="CD470" i="22"/>
  <c r="OU470" i="22" s="1"/>
  <c r="CD469" i="22"/>
  <c r="OU469" i="22" s="1"/>
  <c r="CD472" i="22"/>
  <c r="OU472" i="22" s="1"/>
  <c r="CD474" i="22"/>
  <c r="OU474" i="22" s="1"/>
  <c r="CD473" i="22"/>
  <c r="OU473" i="22" s="1"/>
  <c r="CD471" i="22"/>
  <c r="OU471" i="22" s="1"/>
  <c r="BG24" i="23"/>
  <c r="CF475" i="22" s="1"/>
  <c r="CE475" i="22"/>
  <c r="OT142" i="22"/>
  <c r="AW6" i="24" s="1"/>
  <c r="CD124" i="22"/>
  <c r="OU124" i="22" s="1"/>
  <c r="CD126" i="22"/>
  <c r="OU126" i="22" s="1"/>
  <c r="CD130" i="22"/>
  <c r="OU130" i="22" s="1"/>
  <c r="CD135" i="22"/>
  <c r="OU135" i="22" s="1"/>
  <c r="CD134" i="22"/>
  <c r="OU134" i="22" s="1"/>
  <c r="CD133" i="22"/>
  <c r="OU133" i="22" s="1"/>
  <c r="CD137" i="22"/>
  <c r="OU137" i="22" s="1"/>
  <c r="CD140" i="22"/>
  <c r="OU140" i="22" s="1"/>
  <c r="CD129" i="22"/>
  <c r="OU129" i="22" s="1"/>
  <c r="CD128" i="22"/>
  <c r="OU128" i="22" s="1"/>
  <c r="CD132" i="22"/>
  <c r="OU132" i="22" s="1"/>
  <c r="CD136" i="22"/>
  <c r="OU136" i="22" s="1"/>
  <c r="CD127" i="22"/>
  <c r="OU127" i="22" s="1"/>
  <c r="CD131" i="22"/>
  <c r="OU131" i="22" s="1"/>
  <c r="CD138" i="22"/>
  <c r="OU138" i="22" s="1"/>
  <c r="CD125" i="22"/>
  <c r="OU125" i="22" s="1"/>
  <c r="CD141" i="22"/>
  <c r="OU141" i="22" s="1"/>
  <c r="CD123" i="22"/>
  <c r="OU123" i="22" s="1"/>
  <c r="CD139" i="22"/>
  <c r="OU139" i="22" s="1"/>
  <c r="OW32" i="22"/>
  <c r="AZ8" i="24" s="1"/>
  <c r="OW240" i="22"/>
  <c r="AZ19" i="24" s="1"/>
  <c r="CD518" i="22"/>
  <c r="CD520" i="22"/>
  <c r="CD522" i="22"/>
  <c r="CD521" i="22"/>
  <c r="CD525" i="22"/>
  <c r="CD519" i="22"/>
  <c r="CD526" i="22"/>
  <c r="CD524" i="22"/>
  <c r="CD523" i="22"/>
  <c r="CD527" i="22"/>
  <c r="CF142" i="22"/>
  <c r="CE142" i="22"/>
  <c r="OV240" i="22"/>
  <c r="AY19" i="24" s="1"/>
  <c r="OW444" i="22"/>
  <c r="AZ26" i="24" s="1"/>
  <c r="CE458" i="22"/>
  <c r="OV458" i="22" s="1"/>
  <c r="CE456" i="22"/>
  <c r="OV456" i="22" s="1"/>
  <c r="CE454" i="22"/>
  <c r="OV454" i="22" s="1"/>
  <c r="CE452" i="22"/>
  <c r="OV452" i="22" s="1"/>
  <c r="CE450" i="22"/>
  <c r="OV450" i="22" s="1"/>
  <c r="CE451" i="22"/>
  <c r="OV451" i="22" s="1"/>
  <c r="CE459" i="22"/>
  <c r="OV459" i="22" s="1"/>
  <c r="CE457" i="22"/>
  <c r="OV457" i="22" s="1"/>
  <c r="CE455" i="22"/>
  <c r="OV455" i="22" s="1"/>
  <c r="CE453" i="22"/>
  <c r="OV453" i="22" s="1"/>
  <c r="CF528" i="22"/>
  <c r="CE528" i="22"/>
  <c r="KP80" i="22"/>
  <c r="AY16" i="24" s="1"/>
  <c r="OU460" i="22"/>
  <c r="AX27" i="24" s="1"/>
  <c r="AV41" i="24"/>
  <c r="OW490" i="22"/>
  <c r="AZ28" i="24" s="1"/>
  <c r="CF457" i="22"/>
  <c r="OW457" i="22" s="1"/>
  <c r="CF456" i="22"/>
  <c r="OW456" i="22" s="1"/>
  <c r="CF453" i="22"/>
  <c r="OW453" i="22" s="1"/>
  <c r="CF458" i="22"/>
  <c r="OW458" i="22" s="1"/>
  <c r="CF455" i="22"/>
  <c r="OW455" i="22" s="1"/>
  <c r="CF454" i="22"/>
  <c r="OW454" i="22" s="1"/>
  <c r="CF450" i="22"/>
  <c r="OW450" i="22" s="1"/>
  <c r="CF451" i="22"/>
  <c r="OW451" i="22" s="1"/>
  <c r="CF452" i="22"/>
  <c r="OW452" i="22" s="1"/>
  <c r="CF459" i="22"/>
  <c r="OW459" i="22" s="1"/>
  <c r="OV490" i="22"/>
  <c r="AY28" i="24" s="1"/>
  <c r="OV32" i="22"/>
  <c r="AY8" i="24" s="1"/>
  <c r="KQ80" i="22"/>
  <c r="AZ16" i="24" s="1"/>
  <c r="E11" i="10"/>
  <c r="D11" i="10"/>
  <c r="F10" i="10"/>
  <c r="G10" i="10" s="1"/>
  <c r="E10" i="10"/>
  <c r="D10" i="10"/>
  <c r="G11" i="10"/>
  <c r="F11" i="10"/>
  <c r="C11" i="10"/>
  <c r="B11" i="10"/>
  <c r="C7" i="10"/>
  <c r="C8" i="10" s="1"/>
  <c r="D7" i="10"/>
  <c r="D8" i="10" s="1"/>
  <c r="E7" i="10"/>
  <c r="E8" i="10" s="1"/>
  <c r="F7" i="10"/>
  <c r="F8" i="10" s="1"/>
  <c r="G7" i="10"/>
  <c r="G8" i="10" s="1"/>
  <c r="H7" i="10"/>
  <c r="H8" i="10" s="1"/>
  <c r="I7" i="10"/>
  <c r="I8" i="10" s="1"/>
  <c r="J7" i="10"/>
  <c r="J8" i="10" s="1"/>
  <c r="K7" i="10"/>
  <c r="L7" i="10"/>
  <c r="M7" i="10"/>
  <c r="N7" i="10"/>
  <c r="O7" i="10"/>
  <c r="P7" i="10"/>
  <c r="Q7" i="10"/>
  <c r="R7" i="10"/>
  <c r="S7" i="10"/>
  <c r="T7" i="10"/>
  <c r="T8" i="10" s="1"/>
  <c r="U7" i="10"/>
  <c r="U8" i="10" s="1"/>
  <c r="V7" i="10"/>
  <c r="V8" i="10" s="1"/>
  <c r="W7" i="10"/>
  <c r="W8" i="10" s="1"/>
  <c r="X7" i="10"/>
  <c r="X8" i="10" s="1"/>
  <c r="Y7" i="10"/>
  <c r="Y8" i="10" s="1"/>
  <c r="Z7" i="10"/>
  <c r="Z8" i="10" s="1"/>
  <c r="AA7" i="10"/>
  <c r="AA8" i="10" s="1"/>
  <c r="AB7" i="10"/>
  <c r="AB8" i="10" s="1"/>
  <c r="AC7" i="10"/>
  <c r="AC8" i="10" s="1"/>
  <c r="AD7" i="10"/>
  <c r="AD8" i="10" s="1"/>
  <c r="AE7" i="10"/>
  <c r="AE8" i="10" s="1"/>
  <c r="AF7" i="10"/>
  <c r="AF8" i="10" s="1"/>
  <c r="AG7" i="10"/>
  <c r="AG8" i="10" s="1"/>
  <c r="AH7" i="10"/>
  <c r="AH8" i="10" s="1"/>
  <c r="AI7" i="10"/>
  <c r="AI8" i="10" s="1"/>
  <c r="AJ7" i="10"/>
  <c r="AJ8" i="10" s="1"/>
  <c r="AK7" i="10"/>
  <c r="AK8" i="10" s="1"/>
  <c r="AL7" i="10"/>
  <c r="AL8" i="10" s="1"/>
  <c r="AM7" i="10"/>
  <c r="AM8" i="10" s="1"/>
  <c r="AN7" i="10"/>
  <c r="AN8" i="10" s="1"/>
  <c r="AO7" i="10"/>
  <c r="AO8" i="10" s="1"/>
  <c r="AP7" i="10"/>
  <c r="AP8" i="10" s="1"/>
  <c r="AQ7" i="10"/>
  <c r="AQ8" i="10" s="1"/>
  <c r="AR7" i="10"/>
  <c r="AR8" i="10" s="1"/>
  <c r="AS7" i="10"/>
  <c r="AS8" i="10" s="1"/>
  <c r="AT7" i="10"/>
  <c r="AT8" i="10" s="1"/>
  <c r="AU7" i="10"/>
  <c r="AU8" i="10" s="1"/>
  <c r="AV7" i="10"/>
  <c r="AV8" i="10" s="1"/>
  <c r="AW7" i="10"/>
  <c r="AW8" i="10" s="1"/>
  <c r="AX7" i="10"/>
  <c r="AX8" i="10" s="1"/>
  <c r="AY7" i="10"/>
  <c r="AZ7" i="10"/>
  <c r="B7" i="10"/>
  <c r="B8" i="10" s="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D57" i="21"/>
  <c r="J12" i="33" l="1"/>
  <c r="J29" i="33"/>
  <c r="J15" i="33"/>
  <c r="J24" i="33"/>
  <c r="J19" i="33"/>
  <c r="J10" i="33"/>
  <c r="J22" i="33"/>
  <c r="J25" i="33"/>
  <c r="J26" i="33"/>
  <c r="J11" i="33"/>
  <c r="J17" i="33"/>
  <c r="J14" i="33"/>
  <c r="J23" i="33"/>
  <c r="J28" i="33"/>
  <c r="J27" i="33"/>
  <c r="J21" i="33"/>
  <c r="J16" i="33"/>
  <c r="J18" i="33"/>
  <c r="J13" i="33"/>
  <c r="J30" i="33"/>
  <c r="J20" i="33"/>
  <c r="AW40" i="24"/>
  <c r="AW41" i="24" s="1"/>
  <c r="AW7" i="24"/>
  <c r="AZ10" i="24"/>
  <c r="AZ9" i="24"/>
  <c r="AY10" i="24"/>
  <c r="AY9" i="24"/>
  <c r="OT528" i="22"/>
  <c r="AW33" i="24" s="1"/>
  <c r="AW36" i="24" s="1"/>
  <c r="OU523" i="22"/>
  <c r="KT523" i="22"/>
  <c r="OU524" i="22"/>
  <c r="KT524" i="22"/>
  <c r="OU521" i="22"/>
  <c r="KT521" i="22"/>
  <c r="OU525" i="22"/>
  <c r="KT525" i="22"/>
  <c r="OU526" i="22"/>
  <c r="KT526" i="22"/>
  <c r="OU522" i="22"/>
  <c r="KT522" i="22"/>
  <c r="KS528" i="22"/>
  <c r="OU518" i="22"/>
  <c r="KT518" i="22"/>
  <c r="OU527" i="22"/>
  <c r="KT527" i="22"/>
  <c r="OU519" i="22"/>
  <c r="KT519" i="22"/>
  <c r="OU520" i="22"/>
  <c r="KT520" i="22"/>
  <c r="AU60" i="21"/>
  <c r="AU63" i="21"/>
  <c r="AU59" i="21"/>
  <c r="AU68" i="21" s="1"/>
  <c r="AM60" i="21"/>
  <c r="AM59" i="21"/>
  <c r="AM68" i="21" s="1"/>
  <c r="AM63" i="21"/>
  <c r="AE60" i="21"/>
  <c r="AE63" i="21"/>
  <c r="AE59" i="21"/>
  <c r="AE68" i="21" s="1"/>
  <c r="W60" i="21"/>
  <c r="W63" i="21"/>
  <c r="W59" i="21"/>
  <c r="W68" i="21" s="1"/>
  <c r="O60" i="21"/>
  <c r="O63" i="21"/>
  <c r="O59" i="21"/>
  <c r="O68" i="21" s="1"/>
  <c r="K60" i="21"/>
  <c r="K59" i="21"/>
  <c r="K68" i="21" s="1"/>
  <c r="K63" i="21"/>
  <c r="AT59" i="21"/>
  <c r="AT68" i="21" s="1"/>
  <c r="AT63" i="21"/>
  <c r="AT60" i="21"/>
  <c r="AL59" i="21"/>
  <c r="AL68" i="21" s="1"/>
  <c r="AL63" i="21"/>
  <c r="AL60" i="21"/>
  <c r="AD59" i="21"/>
  <c r="AD68" i="21" s="1"/>
  <c r="AD63" i="21"/>
  <c r="AD60" i="21"/>
  <c r="V59" i="21"/>
  <c r="V68" i="21" s="1"/>
  <c r="V63" i="21"/>
  <c r="V60" i="21"/>
  <c r="N59" i="21"/>
  <c r="N68" i="21" s="1"/>
  <c r="N63" i="21"/>
  <c r="N60" i="21"/>
  <c r="AZ52" i="12"/>
  <c r="AZ57" i="21"/>
  <c r="AV63" i="21"/>
  <c r="AV59" i="21"/>
  <c r="AV68" i="21" s="1"/>
  <c r="AV60" i="21"/>
  <c r="AR63" i="21"/>
  <c r="AR60" i="21"/>
  <c r="AR59" i="21"/>
  <c r="AR68" i="21" s="1"/>
  <c r="AN63" i="21"/>
  <c r="AN59" i="21"/>
  <c r="AN68" i="21" s="1"/>
  <c r="AN60" i="21"/>
  <c r="AJ63" i="21"/>
  <c r="AJ60" i="21"/>
  <c r="AJ59" i="21"/>
  <c r="AJ68" i="21" s="1"/>
  <c r="AF63" i="21"/>
  <c r="AF60" i="21"/>
  <c r="AF59" i="21"/>
  <c r="AF68" i="21" s="1"/>
  <c r="AB63" i="21"/>
  <c r="AB60" i="21"/>
  <c r="AB59" i="21"/>
  <c r="AB68" i="21" s="1"/>
  <c r="X63" i="21"/>
  <c r="X59" i="21"/>
  <c r="X68" i="21" s="1"/>
  <c r="X60" i="21"/>
  <c r="T63" i="21"/>
  <c r="T60" i="21"/>
  <c r="T59" i="21"/>
  <c r="T68" i="21" s="1"/>
  <c r="P63" i="21"/>
  <c r="P60" i="21"/>
  <c r="P59" i="21"/>
  <c r="P68" i="21" s="1"/>
  <c r="L63" i="21"/>
  <c r="L60" i="21"/>
  <c r="L59" i="21"/>
  <c r="L68" i="21" s="1"/>
  <c r="H63" i="21"/>
  <c r="H59" i="21"/>
  <c r="H68" i="21" s="1"/>
  <c r="H60" i="21"/>
  <c r="AY60" i="21"/>
  <c r="AY59" i="21"/>
  <c r="AY68" i="21" s="1"/>
  <c r="AY63" i="21"/>
  <c r="AQ60" i="21"/>
  <c r="AQ63" i="21"/>
  <c r="AQ59" i="21"/>
  <c r="AQ68" i="21" s="1"/>
  <c r="AI60" i="21"/>
  <c r="AI59" i="21"/>
  <c r="AI68" i="21" s="1"/>
  <c r="AI63" i="21"/>
  <c r="AA60" i="21"/>
  <c r="AA63" i="21"/>
  <c r="AA59" i="21"/>
  <c r="AA68" i="21" s="1"/>
  <c r="S60" i="21"/>
  <c r="S59" i="21"/>
  <c r="S68" i="21" s="1"/>
  <c r="S63" i="21"/>
  <c r="G60" i="21"/>
  <c r="G59" i="21"/>
  <c r="G68" i="21" s="1"/>
  <c r="G63" i="21"/>
  <c r="AX59" i="21"/>
  <c r="AX68" i="21" s="1"/>
  <c r="AX63" i="21"/>
  <c r="AX60" i="21"/>
  <c r="AP59" i="21"/>
  <c r="AP68" i="21" s="1"/>
  <c r="AP60" i="21"/>
  <c r="AP63" i="21"/>
  <c r="AH59" i="21"/>
  <c r="AH68" i="21" s="1"/>
  <c r="AH63" i="21"/>
  <c r="AH60" i="21"/>
  <c r="Z59" i="21"/>
  <c r="Z68" i="21" s="1"/>
  <c r="Z60" i="21"/>
  <c r="Z63" i="21"/>
  <c r="R59" i="21"/>
  <c r="R68" i="21" s="1"/>
  <c r="R63" i="21"/>
  <c r="R60" i="21"/>
  <c r="J59" i="21"/>
  <c r="J68" i="21" s="1"/>
  <c r="J60" i="21"/>
  <c r="J63" i="21"/>
  <c r="F59" i="21"/>
  <c r="F68" i="21" s="1"/>
  <c r="F63" i="21"/>
  <c r="F60" i="21"/>
  <c r="D63" i="21"/>
  <c r="D64" i="21" s="1"/>
  <c r="D60" i="21"/>
  <c r="D59" i="21"/>
  <c r="D68" i="21" s="1"/>
  <c r="AW63" i="21"/>
  <c r="AW60" i="21"/>
  <c r="AW59" i="21"/>
  <c r="AW68" i="21" s="1"/>
  <c r="AS63" i="21"/>
  <c r="AS59" i="21"/>
  <c r="AS68" i="21" s="1"/>
  <c r="AS60" i="21"/>
  <c r="AO63" i="21"/>
  <c r="AO60" i="21"/>
  <c r="AO59" i="21"/>
  <c r="AO68" i="21" s="1"/>
  <c r="AK63" i="21"/>
  <c r="AK59" i="21"/>
  <c r="AK68" i="21" s="1"/>
  <c r="AK60" i="21"/>
  <c r="AG63" i="21"/>
  <c r="AG60" i="21"/>
  <c r="AG59" i="21"/>
  <c r="AG68" i="21" s="1"/>
  <c r="AC63" i="21"/>
  <c r="AC59" i="21"/>
  <c r="AC68" i="21" s="1"/>
  <c r="AC60" i="21"/>
  <c r="Y63" i="21"/>
  <c r="Y60" i="21"/>
  <c r="Y59" i="21"/>
  <c r="Y68" i="21" s="1"/>
  <c r="U63" i="21"/>
  <c r="U64" i="21" s="1"/>
  <c r="U59" i="21"/>
  <c r="U68" i="21" s="1"/>
  <c r="U60" i="21"/>
  <c r="Q63" i="21"/>
  <c r="Q59" i="21"/>
  <c r="Q68" i="21" s="1"/>
  <c r="Q60" i="21"/>
  <c r="M63" i="21"/>
  <c r="M59" i="21"/>
  <c r="M68" i="21" s="1"/>
  <c r="M60" i="21"/>
  <c r="I63" i="21"/>
  <c r="I60" i="21"/>
  <c r="I59" i="21"/>
  <c r="I68" i="21" s="1"/>
  <c r="E63" i="21"/>
  <c r="E64" i="21" s="1"/>
  <c r="E60" i="21"/>
  <c r="E59" i="21"/>
  <c r="E68" i="21" s="1"/>
  <c r="AV42" i="24"/>
  <c r="AV52" i="12"/>
  <c r="AV164" i="12" s="1"/>
  <c r="AV51" i="12"/>
  <c r="AN52" i="12"/>
  <c r="AN164" i="12" s="1"/>
  <c r="AN51" i="12"/>
  <c r="AF52" i="12"/>
  <c r="AF164" i="12" s="1"/>
  <c r="AF51" i="12"/>
  <c r="X52" i="12"/>
  <c r="X164" i="12" s="1"/>
  <c r="X51" i="12"/>
  <c r="P52" i="12"/>
  <c r="P164" i="12" s="1"/>
  <c r="P51" i="12"/>
  <c r="H52" i="12"/>
  <c r="H164" i="12" s="1"/>
  <c r="H51" i="12"/>
  <c r="AU52" i="12"/>
  <c r="AU164" i="12" s="1"/>
  <c r="AU51" i="12"/>
  <c r="AM52" i="12"/>
  <c r="AM164" i="12" s="1"/>
  <c r="AM51" i="12"/>
  <c r="AE52" i="12"/>
  <c r="AE164" i="12" s="1"/>
  <c r="AE51" i="12"/>
  <c r="W52" i="12"/>
  <c r="W164" i="12" s="1"/>
  <c r="W51" i="12"/>
  <c r="S52" i="12"/>
  <c r="S164" i="12" s="1"/>
  <c r="S51" i="12"/>
  <c r="K52" i="12"/>
  <c r="K164" i="12" s="1"/>
  <c r="K51" i="12"/>
  <c r="AX52" i="12"/>
  <c r="AX164" i="12" s="1"/>
  <c r="AX51" i="12"/>
  <c r="AT52" i="12"/>
  <c r="AT164" i="12" s="1"/>
  <c r="AT51" i="12"/>
  <c r="AP52" i="12"/>
  <c r="AP51" i="12"/>
  <c r="I47" i="31" s="1"/>
  <c r="AL52" i="12"/>
  <c r="AL164" i="12" s="1"/>
  <c r="AL51" i="12"/>
  <c r="AH52" i="12"/>
  <c r="AH164" i="12" s="1"/>
  <c r="AH51" i="12"/>
  <c r="AD52" i="12"/>
  <c r="AD164" i="12" s="1"/>
  <c r="AD51" i="12"/>
  <c r="Z52" i="12"/>
  <c r="Z164" i="12" s="1"/>
  <c r="Z51" i="12"/>
  <c r="V52" i="12"/>
  <c r="V164" i="12" s="1"/>
  <c r="V51" i="12"/>
  <c r="R52" i="12"/>
  <c r="R164" i="12" s="1"/>
  <c r="R51" i="12"/>
  <c r="N52" i="12"/>
  <c r="N164" i="12" s="1"/>
  <c r="N51" i="12"/>
  <c r="J52" i="12"/>
  <c r="J164" i="12" s="1"/>
  <c r="J51" i="12"/>
  <c r="F52" i="12"/>
  <c r="F164" i="12" s="1"/>
  <c r="F51" i="12"/>
  <c r="AR52" i="12"/>
  <c r="AR164" i="12" s="1"/>
  <c r="AR51" i="12"/>
  <c r="AJ52" i="12"/>
  <c r="AJ164" i="12" s="1"/>
  <c r="AJ51" i="12"/>
  <c r="AB52" i="12"/>
  <c r="AB164" i="12" s="1"/>
  <c r="AB51" i="12"/>
  <c r="T52" i="12"/>
  <c r="T164" i="12" s="1"/>
  <c r="T51" i="12"/>
  <c r="L52" i="12"/>
  <c r="L164" i="12" s="1"/>
  <c r="L51" i="12"/>
  <c r="AY52" i="12"/>
  <c r="AY164" i="12" s="1"/>
  <c r="AY51" i="12"/>
  <c r="AQ52" i="12"/>
  <c r="AQ164" i="12" s="1"/>
  <c r="AQ51" i="12"/>
  <c r="AI52" i="12"/>
  <c r="AI164" i="12" s="1"/>
  <c r="AI51" i="12"/>
  <c r="AA52" i="12"/>
  <c r="AA164" i="12" s="1"/>
  <c r="AA51" i="12"/>
  <c r="O52" i="12"/>
  <c r="O164" i="12" s="1"/>
  <c r="O51" i="12"/>
  <c r="G52" i="12"/>
  <c r="G164" i="12" s="1"/>
  <c r="G51" i="12"/>
  <c r="D52" i="12"/>
  <c r="D51" i="12"/>
  <c r="H47" i="31" s="1"/>
  <c r="AW52" i="12"/>
  <c r="AW164" i="12" s="1"/>
  <c r="AW51" i="12"/>
  <c r="AS52" i="12"/>
  <c r="AS164" i="12" s="1"/>
  <c r="AS51" i="12"/>
  <c r="AO52" i="12"/>
  <c r="AO164" i="12" s="1"/>
  <c r="AO51" i="12"/>
  <c r="AK52" i="12"/>
  <c r="AK164" i="12" s="1"/>
  <c r="AK51" i="12"/>
  <c r="AG52" i="12"/>
  <c r="AG164" i="12" s="1"/>
  <c r="AG51" i="12"/>
  <c r="AC52" i="12"/>
  <c r="AC164" i="12" s="1"/>
  <c r="AC51" i="12"/>
  <c r="Y52" i="12"/>
  <c r="Y164" i="12" s="1"/>
  <c r="Y51" i="12"/>
  <c r="U52" i="12"/>
  <c r="U164" i="12" s="1"/>
  <c r="U51" i="12"/>
  <c r="Q52" i="12"/>
  <c r="Q164" i="12" s="1"/>
  <c r="Q51" i="12"/>
  <c r="M52" i="12"/>
  <c r="M164" i="12" s="1"/>
  <c r="M51" i="12"/>
  <c r="I52" i="12"/>
  <c r="I164" i="12" s="1"/>
  <c r="I51" i="12"/>
  <c r="E52" i="12"/>
  <c r="E164" i="12" s="1"/>
  <c r="E51" i="12"/>
  <c r="AZ51" i="12"/>
  <c r="J47" i="31" s="1"/>
  <c r="AV47" i="24"/>
  <c r="D56" i="12"/>
  <c r="H51" i="31" s="1"/>
  <c r="Q56" i="12"/>
  <c r="AZ56" i="12"/>
  <c r="J51" i="31" s="1"/>
  <c r="AR56" i="12"/>
  <c r="AJ56" i="12"/>
  <c r="X56" i="12"/>
  <c r="P56" i="12"/>
  <c r="H56" i="12"/>
  <c r="AY56" i="12"/>
  <c r="AU56" i="12"/>
  <c r="AQ56" i="12"/>
  <c r="AM56" i="12"/>
  <c r="AI56" i="12"/>
  <c r="AE56" i="12"/>
  <c r="AA56" i="12"/>
  <c r="W56" i="12"/>
  <c r="S56" i="12"/>
  <c r="O56" i="12"/>
  <c r="K56" i="12"/>
  <c r="G56" i="12"/>
  <c r="AW56" i="12"/>
  <c r="AG56" i="12"/>
  <c r="AV56" i="12"/>
  <c r="AN56" i="12"/>
  <c r="AF56" i="12"/>
  <c r="AB56" i="12"/>
  <c r="T56" i="12"/>
  <c r="L56" i="12"/>
  <c r="AX56" i="12"/>
  <c r="AT56" i="12"/>
  <c r="AP56" i="12"/>
  <c r="I51" i="31" s="1"/>
  <c r="AL56" i="12"/>
  <c r="AH56" i="12"/>
  <c r="AD56" i="12"/>
  <c r="Z56" i="12"/>
  <c r="V56" i="12"/>
  <c r="R56" i="12"/>
  <c r="N56" i="12"/>
  <c r="J56" i="12"/>
  <c r="F56" i="12"/>
  <c r="AW46" i="24"/>
  <c r="CE470" i="22"/>
  <c r="OV470" i="22" s="1"/>
  <c r="CE471" i="22"/>
  <c r="OV471" i="22" s="1"/>
  <c r="CE468" i="22"/>
  <c r="OV468" i="22" s="1"/>
  <c r="CE465" i="22"/>
  <c r="OV465" i="22" s="1"/>
  <c r="CE466" i="22"/>
  <c r="OV466" i="22" s="1"/>
  <c r="CE472" i="22"/>
  <c r="OV472" i="22" s="1"/>
  <c r="CE473" i="22"/>
  <c r="OV473" i="22" s="1"/>
  <c r="CE469" i="22"/>
  <c r="OV469" i="22" s="1"/>
  <c r="CE474" i="22"/>
  <c r="OV474" i="22" s="1"/>
  <c r="CE467" i="22"/>
  <c r="OV467" i="22" s="1"/>
  <c r="CF466" i="22"/>
  <c r="OW466" i="22" s="1"/>
  <c r="CF470" i="22"/>
  <c r="OW470" i="22" s="1"/>
  <c r="CF469" i="22"/>
  <c r="OW469" i="22" s="1"/>
  <c r="CF472" i="22"/>
  <c r="OW472" i="22" s="1"/>
  <c r="CF474" i="22"/>
  <c r="OW474" i="22" s="1"/>
  <c r="CF468" i="22"/>
  <c r="OW468" i="22" s="1"/>
  <c r="CF471" i="22"/>
  <c r="OW471" i="22" s="1"/>
  <c r="CF467" i="22"/>
  <c r="OW467" i="22" s="1"/>
  <c r="CF473" i="22"/>
  <c r="OW473" i="22" s="1"/>
  <c r="CF465" i="22"/>
  <c r="OW465" i="22" s="1"/>
  <c r="OU475" i="22"/>
  <c r="AX25" i="24" s="1"/>
  <c r="AX45" i="24" s="1"/>
  <c r="OV460" i="22"/>
  <c r="AY27" i="24" s="1"/>
  <c r="CE526" i="22"/>
  <c r="CE524" i="22"/>
  <c r="CE521" i="22"/>
  <c r="CE519" i="22"/>
  <c r="CE520" i="22"/>
  <c r="CE525" i="22"/>
  <c r="CE523" i="22"/>
  <c r="CE518" i="22"/>
  <c r="CE527" i="22"/>
  <c r="CE522" i="22"/>
  <c r="OU142" i="22"/>
  <c r="AX6" i="24" s="1"/>
  <c r="CF524" i="22"/>
  <c r="CF526" i="22"/>
  <c r="CF520" i="22"/>
  <c r="CF521" i="22"/>
  <c r="CF518" i="22"/>
  <c r="CF523" i="22"/>
  <c r="CF522" i="22"/>
  <c r="CF519" i="22"/>
  <c r="CF527" i="22"/>
  <c r="CF525" i="22"/>
  <c r="CE124" i="22"/>
  <c r="OV124" i="22" s="1"/>
  <c r="CE128" i="22"/>
  <c r="OV128" i="22" s="1"/>
  <c r="CE140" i="22"/>
  <c r="OV140" i="22" s="1"/>
  <c r="CE127" i="22"/>
  <c r="OV127" i="22" s="1"/>
  <c r="CE131" i="22"/>
  <c r="OV131" i="22" s="1"/>
  <c r="CE132" i="22"/>
  <c r="OV132" i="22" s="1"/>
  <c r="CE136" i="22"/>
  <c r="OV136" i="22" s="1"/>
  <c r="CE138" i="22"/>
  <c r="OV138" i="22" s="1"/>
  <c r="CE126" i="22"/>
  <c r="OV126" i="22" s="1"/>
  <c r="CE130" i="22"/>
  <c r="OV130" i="22" s="1"/>
  <c r="CE129" i="22"/>
  <c r="OV129" i="22" s="1"/>
  <c r="CE135" i="22"/>
  <c r="OV135" i="22" s="1"/>
  <c r="CE134" i="22"/>
  <c r="OV134" i="22" s="1"/>
  <c r="CE133" i="22"/>
  <c r="OV133" i="22" s="1"/>
  <c r="CE137" i="22"/>
  <c r="OV137" i="22" s="1"/>
  <c r="CE125" i="22"/>
  <c r="OV125" i="22" s="1"/>
  <c r="CE139" i="22"/>
  <c r="OV139" i="22" s="1"/>
  <c r="CE123" i="22"/>
  <c r="OV123" i="22" s="1"/>
  <c r="CE141" i="22"/>
  <c r="OV141" i="22" s="1"/>
  <c r="OW460" i="22"/>
  <c r="AZ27" i="24" s="1"/>
  <c r="CF126" i="22"/>
  <c r="OW126" i="22" s="1"/>
  <c r="CF130" i="22"/>
  <c r="OW130" i="22" s="1"/>
  <c r="CF135" i="22"/>
  <c r="OW135" i="22" s="1"/>
  <c r="CF134" i="22"/>
  <c r="OW134" i="22" s="1"/>
  <c r="CF133" i="22"/>
  <c r="OW133" i="22" s="1"/>
  <c r="CF137" i="22"/>
  <c r="OW137" i="22" s="1"/>
  <c r="CF138" i="22"/>
  <c r="OW138" i="22" s="1"/>
  <c r="CF129" i="22"/>
  <c r="OW129" i="22" s="1"/>
  <c r="CF128" i="22"/>
  <c r="OW128" i="22" s="1"/>
  <c r="CF132" i="22"/>
  <c r="OW132" i="22" s="1"/>
  <c r="CF136" i="22"/>
  <c r="OW136" i="22" s="1"/>
  <c r="CF140" i="22"/>
  <c r="OW140" i="22" s="1"/>
  <c r="CF124" i="22"/>
  <c r="OW124" i="22" s="1"/>
  <c r="CF127" i="22"/>
  <c r="OW127" i="22" s="1"/>
  <c r="CF131" i="22"/>
  <c r="OW131" i="22" s="1"/>
  <c r="CF123" i="22"/>
  <c r="OW123" i="22" s="1"/>
  <c r="CF125" i="22"/>
  <c r="OW125" i="22" s="1"/>
  <c r="CF139" i="22"/>
  <c r="OW139" i="22" s="1"/>
  <c r="CF141" i="22"/>
  <c r="OW141" i="22" s="1"/>
  <c r="AS56" i="12"/>
  <c r="AO56" i="12"/>
  <c r="AK56" i="12"/>
  <c r="AC56" i="12"/>
  <c r="Y56" i="12"/>
  <c r="U56" i="12"/>
  <c r="M56" i="12"/>
  <c r="I56" i="12"/>
  <c r="E56"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B43" i="12" s="1"/>
  <c r="H59" i="31" l="1"/>
  <c r="D164" i="12"/>
  <c r="K47" i="31"/>
  <c r="I28" i="31"/>
  <c r="J59" i="31"/>
  <c r="AZ164" i="12"/>
  <c r="K51" i="31"/>
  <c r="I59" i="31"/>
  <c r="AP164" i="12"/>
  <c r="J31" i="33"/>
  <c r="K5" i="10"/>
  <c r="H28" i="31"/>
  <c r="BB56" i="12"/>
  <c r="AZ156" i="12"/>
  <c r="BB51" i="12"/>
  <c r="AZ163" i="12"/>
  <c r="E156" i="12"/>
  <c r="E163" i="12"/>
  <c r="I156" i="12"/>
  <c r="I163" i="12"/>
  <c r="M156" i="12"/>
  <c r="M163" i="12"/>
  <c r="Q156" i="12"/>
  <c r="Q163" i="12"/>
  <c r="U156" i="12"/>
  <c r="U163" i="12"/>
  <c r="Y156" i="12"/>
  <c r="Y163" i="12"/>
  <c r="AC156" i="12"/>
  <c r="AC163" i="12"/>
  <c r="AG156" i="12"/>
  <c r="AG163" i="12"/>
  <c r="AK156" i="12"/>
  <c r="AK163" i="12"/>
  <c r="AO156" i="12"/>
  <c r="AO163" i="12"/>
  <c r="AS156" i="12"/>
  <c r="AS163" i="12"/>
  <c r="AW156" i="12"/>
  <c r="AW163" i="12"/>
  <c r="D156" i="12"/>
  <c r="D163" i="12"/>
  <c r="G156" i="12"/>
  <c r="G163" i="12"/>
  <c r="O156" i="12"/>
  <c r="O163" i="12"/>
  <c r="AA156" i="12"/>
  <c r="AA163" i="12"/>
  <c r="AI156" i="12"/>
  <c r="AI163" i="12"/>
  <c r="AQ156" i="12"/>
  <c r="AQ163" i="12"/>
  <c r="AY156" i="12"/>
  <c r="AY163" i="12"/>
  <c r="L156" i="12"/>
  <c r="L163" i="12"/>
  <c r="T156" i="12"/>
  <c r="T163" i="12"/>
  <c r="AB156" i="12"/>
  <c r="AB163" i="12"/>
  <c r="AJ156" i="12"/>
  <c r="AJ163" i="12"/>
  <c r="AR156" i="12"/>
  <c r="AR163" i="12"/>
  <c r="F156" i="12"/>
  <c r="F163" i="12"/>
  <c r="J156" i="12"/>
  <c r="J163" i="12"/>
  <c r="N156" i="12"/>
  <c r="N163" i="12"/>
  <c r="R156" i="12"/>
  <c r="R163" i="12"/>
  <c r="V156" i="12"/>
  <c r="V163" i="12"/>
  <c r="Z156" i="12"/>
  <c r="Z163" i="12"/>
  <c r="AD156" i="12"/>
  <c r="AD163" i="12"/>
  <c r="AH156" i="12"/>
  <c r="AH163" i="12"/>
  <c r="AL156" i="12"/>
  <c r="AL163" i="12"/>
  <c r="AP156" i="12"/>
  <c r="AP163" i="12"/>
  <c r="AT156" i="12"/>
  <c r="AT163" i="12"/>
  <c r="AX156" i="12"/>
  <c r="AX163" i="12"/>
  <c r="K156" i="12"/>
  <c r="K163" i="12"/>
  <c r="S156" i="12"/>
  <c r="S163" i="12"/>
  <c r="W156" i="12"/>
  <c r="W163" i="12"/>
  <c r="AE156" i="12"/>
  <c r="AE163" i="12"/>
  <c r="AM156" i="12"/>
  <c r="AM163" i="12"/>
  <c r="AU156" i="12"/>
  <c r="AU163" i="12"/>
  <c r="H156" i="12"/>
  <c r="H163" i="12"/>
  <c r="P156" i="12"/>
  <c r="P163" i="12"/>
  <c r="X156" i="12"/>
  <c r="X163" i="12"/>
  <c r="AF156" i="12"/>
  <c r="AF163" i="12"/>
  <c r="AN156" i="12"/>
  <c r="AN163" i="12"/>
  <c r="AV156" i="12"/>
  <c r="AV163" i="12"/>
  <c r="BB52" i="12"/>
  <c r="AX40" i="24"/>
  <c r="AX41" i="24" s="1"/>
  <c r="AX7" i="24"/>
  <c r="OU528" i="22"/>
  <c r="AX33" i="24" s="1"/>
  <c r="AX36" i="24" s="1"/>
  <c r="OW526" i="22"/>
  <c r="KV526" i="22"/>
  <c r="OV525" i="22"/>
  <c r="KU525" i="22"/>
  <c r="OW527" i="22"/>
  <c r="KV527" i="22"/>
  <c r="OW518" i="22"/>
  <c r="KV518" i="22"/>
  <c r="OW524" i="22"/>
  <c r="KV524" i="22"/>
  <c r="OV527" i="22"/>
  <c r="KU527" i="22"/>
  <c r="OV520" i="22"/>
  <c r="KU520" i="22"/>
  <c r="OV526" i="22"/>
  <c r="KU526" i="22"/>
  <c r="KT528" i="22"/>
  <c r="OW523" i="22"/>
  <c r="KV523" i="22"/>
  <c r="OV522" i="22"/>
  <c r="KU522" i="22"/>
  <c r="OV524" i="22"/>
  <c r="KU524" i="22"/>
  <c r="OW519" i="22"/>
  <c r="KV519" i="22"/>
  <c r="OW521" i="22"/>
  <c r="KV521" i="22"/>
  <c r="OV518" i="22"/>
  <c r="KU518" i="22"/>
  <c r="OV519" i="22"/>
  <c r="KU519" i="22"/>
  <c r="OW525" i="22"/>
  <c r="KV525" i="22"/>
  <c r="OW522" i="22"/>
  <c r="KV522" i="22"/>
  <c r="OW520" i="22"/>
  <c r="KV520" i="22"/>
  <c r="OV523" i="22"/>
  <c r="KU523" i="22"/>
  <c r="OV521" i="22"/>
  <c r="KU521" i="22"/>
  <c r="AZ53" i="12"/>
  <c r="AG64" i="21"/>
  <c r="S64" i="21"/>
  <c r="AY64" i="21"/>
  <c r="AB64" i="21"/>
  <c r="AR64" i="21"/>
  <c r="AL64" i="21"/>
  <c r="M64" i="21"/>
  <c r="AC64" i="21"/>
  <c r="AS64" i="21"/>
  <c r="F64" i="21"/>
  <c r="Z64" i="21"/>
  <c r="AH64" i="21"/>
  <c r="G64" i="21"/>
  <c r="H64" i="21"/>
  <c r="X64" i="21"/>
  <c r="AN64" i="21"/>
  <c r="AD64" i="21"/>
  <c r="K64" i="21"/>
  <c r="O64" i="21"/>
  <c r="AM64" i="21"/>
  <c r="AU64" i="21"/>
  <c r="AK64" i="21"/>
  <c r="Q64" i="21"/>
  <c r="AW64" i="21"/>
  <c r="AA64" i="21"/>
  <c r="L64" i="21"/>
  <c r="W64" i="21"/>
  <c r="I64" i="21"/>
  <c r="Y64" i="21"/>
  <c r="AO64" i="21"/>
  <c r="AZ63" i="21"/>
  <c r="AZ64" i="21" s="1"/>
  <c r="AZ60" i="21"/>
  <c r="AZ59" i="21"/>
  <c r="AZ68" i="21" s="1"/>
  <c r="J64" i="21"/>
  <c r="R64" i="21"/>
  <c r="AP64" i="21"/>
  <c r="AX64" i="21"/>
  <c r="P64" i="21"/>
  <c r="AF64" i="21"/>
  <c r="AV64" i="21"/>
  <c r="N64" i="21"/>
  <c r="AT64" i="21"/>
  <c r="AE64" i="21"/>
  <c r="E53" i="12"/>
  <c r="E165" i="12" s="1"/>
  <c r="M53" i="12"/>
  <c r="M165" i="12" s="1"/>
  <c r="U53" i="12"/>
  <c r="U165" i="12" s="1"/>
  <c r="AC53" i="12"/>
  <c r="AC165" i="12" s="1"/>
  <c r="AK53" i="12"/>
  <c r="AK165" i="12" s="1"/>
  <c r="AS53" i="12"/>
  <c r="AS165" i="12" s="1"/>
  <c r="D53" i="12"/>
  <c r="D165" i="12" s="1"/>
  <c r="O53" i="12"/>
  <c r="O165" i="12" s="1"/>
  <c r="AI53" i="12"/>
  <c r="AI165" i="12" s="1"/>
  <c r="AY53" i="12"/>
  <c r="AY165" i="12" s="1"/>
  <c r="T53" i="12"/>
  <c r="T165" i="12" s="1"/>
  <c r="AJ53" i="12"/>
  <c r="AJ165" i="12" s="1"/>
  <c r="F53" i="12"/>
  <c r="F165" i="12" s="1"/>
  <c r="N53" i="12"/>
  <c r="N165" i="12" s="1"/>
  <c r="V53" i="12"/>
  <c r="V165" i="12" s="1"/>
  <c r="AD53" i="12"/>
  <c r="AD165" i="12" s="1"/>
  <c r="AL53" i="12"/>
  <c r="AL165" i="12" s="1"/>
  <c r="AT53" i="12"/>
  <c r="AT165" i="12" s="1"/>
  <c r="K53" i="12"/>
  <c r="K165" i="12" s="1"/>
  <c r="W53" i="12"/>
  <c r="W165" i="12" s="1"/>
  <c r="AM53" i="12"/>
  <c r="AM165" i="12" s="1"/>
  <c r="H53" i="12"/>
  <c r="H165" i="12" s="1"/>
  <c r="X53" i="12"/>
  <c r="X165" i="12" s="1"/>
  <c r="AN53" i="12"/>
  <c r="AN165" i="12" s="1"/>
  <c r="AI64" i="21"/>
  <c r="AQ64" i="21"/>
  <c r="T64" i="21"/>
  <c r="AJ64" i="21"/>
  <c r="V64" i="21"/>
  <c r="I53" i="12"/>
  <c r="I165" i="12" s="1"/>
  <c r="Y53" i="12"/>
  <c r="Y165" i="12" s="1"/>
  <c r="AO53" i="12"/>
  <c r="AO165" i="12" s="1"/>
  <c r="G53" i="12"/>
  <c r="G165" i="12" s="1"/>
  <c r="AQ53" i="12"/>
  <c r="AQ165" i="12" s="1"/>
  <c r="L53" i="12"/>
  <c r="L165" i="12" s="1"/>
  <c r="AR53" i="12"/>
  <c r="AR165" i="12" s="1"/>
  <c r="R53" i="12"/>
  <c r="R165" i="12" s="1"/>
  <c r="AP53" i="12"/>
  <c r="AP165" i="12" s="1"/>
  <c r="S53" i="12"/>
  <c r="S165" i="12" s="1"/>
  <c r="AE53" i="12"/>
  <c r="AE165" i="12" s="1"/>
  <c r="AU53" i="12"/>
  <c r="AU165" i="12" s="1"/>
  <c r="AF53" i="12"/>
  <c r="AF165" i="12" s="1"/>
  <c r="AV53" i="12"/>
  <c r="AV165" i="12" s="1"/>
  <c r="Q53" i="12"/>
  <c r="Q165" i="12" s="1"/>
  <c r="AG53" i="12"/>
  <c r="AG165" i="12" s="1"/>
  <c r="AW53" i="12"/>
  <c r="AW165" i="12" s="1"/>
  <c r="AA53" i="12"/>
  <c r="AA165" i="12" s="1"/>
  <c r="AB53" i="12"/>
  <c r="AB165" i="12" s="1"/>
  <c r="J53" i="12"/>
  <c r="J165" i="12" s="1"/>
  <c r="Z53" i="12"/>
  <c r="Z165" i="12" s="1"/>
  <c r="AH53" i="12"/>
  <c r="AH165" i="12" s="1"/>
  <c r="AX53" i="12"/>
  <c r="AX165" i="12" s="1"/>
  <c r="P53" i="12"/>
  <c r="P165" i="12" s="1"/>
  <c r="AW47" i="24"/>
  <c r="AX46" i="24"/>
  <c r="OV475" i="22"/>
  <c r="AY25" i="24" s="1"/>
  <c r="AY45" i="24" s="1"/>
  <c r="OW475" i="22"/>
  <c r="AZ25" i="24" s="1"/>
  <c r="AZ45" i="24" s="1"/>
  <c r="OV142" i="22"/>
  <c r="AY6" i="24" s="1"/>
  <c r="AW42" i="24"/>
  <c r="OW142" i="22"/>
  <c r="AZ6" i="24" s="1"/>
  <c r="E31" i="12"/>
  <c r="E57" i="12" s="1"/>
  <c r="E157" i="12" s="1"/>
  <c r="F31" i="12"/>
  <c r="F57" i="12" s="1"/>
  <c r="F157" i="12" s="1"/>
  <c r="G31" i="12"/>
  <c r="G57" i="12" s="1"/>
  <c r="G157" i="12" s="1"/>
  <c r="H31" i="12"/>
  <c r="H57" i="12" s="1"/>
  <c r="H157" i="12" s="1"/>
  <c r="I31" i="12"/>
  <c r="I57" i="12" s="1"/>
  <c r="I157" i="12" s="1"/>
  <c r="J31" i="12"/>
  <c r="J57" i="12" s="1"/>
  <c r="J157" i="12" s="1"/>
  <c r="K31" i="12"/>
  <c r="K57" i="12" s="1"/>
  <c r="K157" i="12" s="1"/>
  <c r="L31" i="12"/>
  <c r="L57" i="12" s="1"/>
  <c r="L157" i="12" s="1"/>
  <c r="V31" i="12"/>
  <c r="V57" i="12" s="1"/>
  <c r="V157" i="12" s="1"/>
  <c r="W31" i="12"/>
  <c r="W57" i="12" s="1"/>
  <c r="W157" i="12" s="1"/>
  <c r="X31" i="12"/>
  <c r="X57" i="12" s="1"/>
  <c r="X157" i="12" s="1"/>
  <c r="Y31" i="12"/>
  <c r="Y57" i="12" s="1"/>
  <c r="Y157" i="12" s="1"/>
  <c r="Z31" i="12"/>
  <c r="Z57" i="12" s="1"/>
  <c r="Z157" i="12" s="1"/>
  <c r="AA31" i="12"/>
  <c r="AA57" i="12" s="1"/>
  <c r="AA157" i="12" s="1"/>
  <c r="AB31" i="12"/>
  <c r="AB57" i="12" s="1"/>
  <c r="AB157" i="12" s="1"/>
  <c r="AC31" i="12"/>
  <c r="AC57" i="12" s="1"/>
  <c r="AC157" i="12" s="1"/>
  <c r="AD31" i="12"/>
  <c r="AD57" i="12" s="1"/>
  <c r="AD157" i="12" s="1"/>
  <c r="AE31" i="12"/>
  <c r="AE57" i="12" s="1"/>
  <c r="AE157" i="12" s="1"/>
  <c r="AF31" i="12"/>
  <c r="AF57" i="12" s="1"/>
  <c r="AF157" i="12" s="1"/>
  <c r="AG31" i="12"/>
  <c r="AG57" i="12" s="1"/>
  <c r="AG157" i="12" s="1"/>
  <c r="AH31" i="12"/>
  <c r="AH57" i="12" s="1"/>
  <c r="AH157" i="12" s="1"/>
  <c r="AI31" i="12"/>
  <c r="AI57" i="12" s="1"/>
  <c r="AI157" i="12" s="1"/>
  <c r="AJ31" i="12"/>
  <c r="AJ57" i="12" s="1"/>
  <c r="AJ157" i="12" s="1"/>
  <c r="AK31" i="12"/>
  <c r="AK57" i="12" s="1"/>
  <c r="AK157" i="12" s="1"/>
  <c r="AL31" i="12"/>
  <c r="AL57" i="12" s="1"/>
  <c r="AL157" i="12" s="1"/>
  <c r="AM31" i="12"/>
  <c r="AM57" i="12" s="1"/>
  <c r="AM157" i="12" s="1"/>
  <c r="AN31" i="12"/>
  <c r="AN57" i="12" s="1"/>
  <c r="AN157" i="12" s="1"/>
  <c r="AO31" i="12"/>
  <c r="AO57" i="12" s="1"/>
  <c r="AO157" i="12" s="1"/>
  <c r="AP31" i="12"/>
  <c r="AP57" i="12" s="1"/>
  <c r="AQ31" i="12"/>
  <c r="AQ57" i="12" s="1"/>
  <c r="AQ157" i="12" s="1"/>
  <c r="AR31" i="12"/>
  <c r="AR57" i="12" s="1"/>
  <c r="AR157" i="12" s="1"/>
  <c r="AS31" i="12"/>
  <c r="AS57" i="12" s="1"/>
  <c r="AS157" i="12" s="1"/>
  <c r="AT31" i="12"/>
  <c r="AT57" i="12" s="1"/>
  <c r="AT157" i="12" s="1"/>
  <c r="AU31" i="12"/>
  <c r="AU57" i="12" s="1"/>
  <c r="AU157" i="12" s="1"/>
  <c r="AV31" i="12"/>
  <c r="AV57" i="12" s="1"/>
  <c r="AV157" i="12" s="1"/>
  <c r="AW31" i="12"/>
  <c r="AW57" i="12" s="1"/>
  <c r="AW157" i="12" s="1"/>
  <c r="AX31" i="12"/>
  <c r="AX57" i="12" s="1"/>
  <c r="AX157" i="12" s="1"/>
  <c r="AY31" i="12"/>
  <c r="AY57" i="12" s="1"/>
  <c r="AY157" i="12" s="1"/>
  <c r="AZ31" i="12"/>
  <c r="AZ57" i="12" s="1"/>
  <c r="D31" i="12"/>
  <c r="V5" i="10"/>
  <c r="W5" i="10" s="1"/>
  <c r="X5" i="10" s="1"/>
  <c r="Y5" i="10" s="1"/>
  <c r="Z5" i="10" s="1"/>
  <c r="AA5" i="10" s="1"/>
  <c r="AB5" i="10" s="1"/>
  <c r="AC5" i="10" s="1"/>
  <c r="AD5" i="10" s="1"/>
  <c r="AE5" i="10" s="1"/>
  <c r="AF5" i="10" s="1"/>
  <c r="AG5" i="10" s="1"/>
  <c r="AH5" i="10" s="1"/>
  <c r="AI5" i="10" s="1"/>
  <c r="AJ5" i="10" s="1"/>
  <c r="AK5" i="10" s="1"/>
  <c r="AL5" i="10" s="1"/>
  <c r="AM5" i="10" s="1"/>
  <c r="AN5" i="10" s="1"/>
  <c r="AO5" i="10" s="1"/>
  <c r="AP5" i="10" s="1"/>
  <c r="AQ5" i="10" s="1"/>
  <c r="AR5" i="10" s="1"/>
  <c r="AS5" i="10" s="1"/>
  <c r="AT5" i="10" s="1"/>
  <c r="AU5" i="10" s="1"/>
  <c r="AV5" i="10" s="1"/>
  <c r="AW5" i="10" s="1"/>
  <c r="AX5" i="10" s="1"/>
  <c r="AY5" i="10" s="1"/>
  <c r="AZ5" i="10" s="1"/>
  <c r="U5" i="10"/>
  <c r="K59" i="31" l="1"/>
  <c r="J28" i="31"/>
  <c r="AP157" i="12"/>
  <c r="I52" i="31"/>
  <c r="AZ157" i="12"/>
  <c r="J52" i="31"/>
  <c r="D57" i="12"/>
  <c r="J32" i="33"/>
  <c r="J33" i="33"/>
  <c r="L5" i="10"/>
  <c r="K8" i="10"/>
  <c r="BB25" i="24"/>
  <c r="BC25" i="24" s="1"/>
  <c r="BB57" i="12"/>
  <c r="BB53" i="12"/>
  <c r="AZ165" i="12"/>
  <c r="AY40" i="24"/>
  <c r="AY41" i="24" s="1"/>
  <c r="AY7" i="24"/>
  <c r="AZ40" i="24"/>
  <c r="AZ7" i="24"/>
  <c r="OW528" i="22"/>
  <c r="AZ33" i="24" s="1"/>
  <c r="AZ36" i="24" s="1"/>
  <c r="OV528" i="22"/>
  <c r="AY33" i="24" s="1"/>
  <c r="AY36" i="24" s="1"/>
  <c r="KU528" i="22"/>
  <c r="KV528" i="22"/>
  <c r="AX47" i="24"/>
  <c r="AY46" i="24"/>
  <c r="AX42" i="24"/>
  <c r="C398" i="9"/>
  <c r="X35" i="9"/>
  <c r="X34" i="9"/>
  <c r="C41" i="9"/>
  <c r="C55" i="9" s="1"/>
  <c r="H52" i="31" l="1"/>
  <c r="K52" i="31" s="1"/>
  <c r="D157" i="12"/>
  <c r="D398" i="9"/>
  <c r="E398" i="9" s="1"/>
  <c r="F398" i="9" s="1"/>
  <c r="G398" i="9" s="1"/>
  <c r="H398" i="9" s="1"/>
  <c r="I398" i="9" s="1"/>
  <c r="J398" i="9" s="1"/>
  <c r="K398" i="9" s="1"/>
  <c r="L398" i="9" s="1"/>
  <c r="M398" i="9" s="1"/>
  <c r="N398" i="9" s="1"/>
  <c r="O398" i="9" s="1"/>
  <c r="P398" i="9" s="1"/>
  <c r="Q398" i="9" s="1"/>
  <c r="R398" i="9" s="1"/>
  <c r="S398" i="9" s="1"/>
  <c r="T398" i="9" s="1"/>
  <c r="U398" i="9" s="1"/>
  <c r="V398" i="9" s="1"/>
  <c r="W398" i="9" s="1"/>
  <c r="X398" i="9" s="1"/>
  <c r="Y398" i="9" s="1"/>
  <c r="Z398" i="9" s="1"/>
  <c r="AA398" i="9" s="1"/>
  <c r="AB398" i="9" s="1"/>
  <c r="AC398" i="9" s="1"/>
  <c r="AD398" i="9" s="1"/>
  <c r="AE398" i="9" s="1"/>
  <c r="AF398" i="9" s="1"/>
  <c r="AG398" i="9" s="1"/>
  <c r="AH398" i="9" s="1"/>
  <c r="AI398" i="9" s="1"/>
  <c r="AJ398" i="9" s="1"/>
  <c r="AK398" i="9" s="1"/>
  <c r="AL398" i="9" s="1"/>
  <c r="AM398" i="9" s="1"/>
  <c r="AN398" i="9" s="1"/>
  <c r="AO398" i="9" s="1"/>
  <c r="AP398" i="9" s="1"/>
  <c r="AQ398" i="9" s="1"/>
  <c r="AR398" i="9" s="1"/>
  <c r="AS398" i="9" s="1"/>
  <c r="AT398" i="9" s="1"/>
  <c r="AU398" i="9" s="1"/>
  <c r="AV398" i="9" s="1"/>
  <c r="AW398" i="9" s="1"/>
  <c r="AX398" i="9" s="1"/>
  <c r="AY398" i="9" s="1"/>
  <c r="B273" i="33"/>
  <c r="M31" i="12"/>
  <c r="M57" i="12" s="1"/>
  <c r="M157" i="12" s="1"/>
  <c r="M5" i="10"/>
  <c r="L8" i="10"/>
  <c r="AY42" i="24"/>
  <c r="AZ46" i="24"/>
  <c r="AY47" i="24"/>
  <c r="AZ41" i="24"/>
  <c r="D43" i="16"/>
  <c r="E43" i="16"/>
  <c r="F43"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D44" i="16"/>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D45"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D46"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D47"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D48"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C48" i="16"/>
  <c r="Q7" i="16" s="1"/>
  <c r="R7" i="16" s="1"/>
  <c r="C47" i="16"/>
  <c r="Q6" i="16" s="1"/>
  <c r="R6" i="16" s="1"/>
  <c r="C46" i="16"/>
  <c r="Q5" i="16" s="1"/>
  <c r="R5" i="16" s="1"/>
  <c r="C45" i="16"/>
  <c r="Q4" i="16" s="1"/>
  <c r="R4" i="16" s="1"/>
  <c r="C44" i="16"/>
  <c r="Q3" i="16" s="1"/>
  <c r="R3" i="16" s="1"/>
  <c r="C43" i="16"/>
  <c r="Q2" i="16" s="1"/>
  <c r="R2" i="16" s="1"/>
  <c r="D35"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D36" i="16"/>
  <c r="E36" i="16"/>
  <c r="F36"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D37"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D38" i="16"/>
  <c r="E38" i="16"/>
  <c r="F38"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D39" i="16"/>
  <c r="E39" i="16"/>
  <c r="F39"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D40" i="16"/>
  <c r="E40" i="16"/>
  <c r="F40"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C40" i="16"/>
  <c r="L7" i="16" s="1"/>
  <c r="M7" i="16" s="1"/>
  <c r="C39" i="16"/>
  <c r="L6" i="16" s="1"/>
  <c r="M6" i="16" s="1"/>
  <c r="C38" i="16"/>
  <c r="L5" i="16" s="1"/>
  <c r="M5" i="16" s="1"/>
  <c r="C37" i="16"/>
  <c r="C36" i="16"/>
  <c r="L3" i="16" s="1"/>
  <c r="M3" i="16" s="1"/>
  <c r="C35" i="16"/>
  <c r="L2" i="16" s="1"/>
  <c r="M2" i="16" s="1"/>
  <c r="P7" i="16"/>
  <c r="K7" i="16"/>
  <c r="P6" i="16"/>
  <c r="K6" i="16"/>
  <c r="P5" i="16"/>
  <c r="K5" i="16"/>
  <c r="P4" i="16"/>
  <c r="K4" i="16"/>
  <c r="P3" i="16"/>
  <c r="K3" i="16"/>
  <c r="P2" i="16"/>
  <c r="K2" i="16"/>
  <c r="N5" i="10" l="1"/>
  <c r="M8" i="10"/>
  <c r="N31" i="12"/>
  <c r="N57" i="12" s="1"/>
  <c r="N157" i="12" s="1"/>
  <c r="L4" i="16"/>
  <c r="M4" i="16" s="1"/>
  <c r="G9" i="16" s="1"/>
  <c r="G10" i="16" s="1"/>
  <c r="BB46" i="24"/>
  <c r="AZ47" i="24"/>
  <c r="AZ42" i="24"/>
  <c r="O31" i="12" l="1"/>
  <c r="O57" i="12" s="1"/>
  <c r="O157" i="12" s="1"/>
  <c r="O5" i="10"/>
  <c r="N8" i="10"/>
  <c r="C24" i="16"/>
  <c r="C15" i="16"/>
  <c r="D15" i="16" s="1"/>
  <c r="E15" i="16" s="1"/>
  <c r="F15" i="16" s="1"/>
  <c r="G15" i="16" s="1"/>
  <c r="H15" i="16" s="1"/>
  <c r="I15" i="16" s="1"/>
  <c r="J15" i="16" s="1"/>
  <c r="K15" i="16" s="1"/>
  <c r="L15" i="16" s="1"/>
  <c r="M15" i="16" s="1"/>
  <c r="N15" i="16" s="1"/>
  <c r="O15" i="16" s="1"/>
  <c r="P15" i="16" s="1"/>
  <c r="Q15" i="16" s="1"/>
  <c r="R15" i="16" s="1"/>
  <c r="S15" i="16" s="1"/>
  <c r="T15" i="16" s="1"/>
  <c r="U15" i="16" s="1"/>
  <c r="V15" i="16" s="1"/>
  <c r="W15" i="16" s="1"/>
  <c r="X15" i="16" s="1"/>
  <c r="Y15" i="16" s="1"/>
  <c r="Z15" i="16" s="1"/>
  <c r="AA15" i="16" s="1"/>
  <c r="AB15" i="16" s="1"/>
  <c r="AC15" i="16" s="1"/>
  <c r="AD15" i="16" s="1"/>
  <c r="AE15" i="16" s="1"/>
  <c r="AF15" i="16" s="1"/>
  <c r="AG15" i="16" s="1"/>
  <c r="AH15" i="16" s="1"/>
  <c r="AI15" i="16" s="1"/>
  <c r="AJ15" i="16" s="1"/>
  <c r="AK15" i="16" s="1"/>
  <c r="AL15" i="16" s="1"/>
  <c r="AM15" i="16" s="1"/>
  <c r="AN15" i="16" s="1"/>
  <c r="AO15" i="16" s="1"/>
  <c r="AP15" i="16" s="1"/>
  <c r="AQ15" i="16" s="1"/>
  <c r="AR15" i="16" s="1"/>
  <c r="AS15" i="16" s="1"/>
  <c r="AT15" i="16" s="1"/>
  <c r="AU15" i="16" s="1"/>
  <c r="AV15" i="16" s="1"/>
  <c r="AW15" i="16" s="1"/>
  <c r="AX15" i="16" s="1"/>
  <c r="AY15" i="16" s="1"/>
  <c r="C23" i="16"/>
  <c r="D23" i="16" s="1"/>
  <c r="E23" i="16" s="1"/>
  <c r="F23" i="16" s="1"/>
  <c r="G23" i="16" s="1"/>
  <c r="H23" i="16" s="1"/>
  <c r="I23" i="16" s="1"/>
  <c r="J23" i="16" s="1"/>
  <c r="K23" i="16" s="1"/>
  <c r="L23" i="16" s="1"/>
  <c r="M23" i="16" s="1"/>
  <c r="N23" i="16" s="1"/>
  <c r="O23" i="16" s="1"/>
  <c r="P23" i="16" s="1"/>
  <c r="Q23" i="16" s="1"/>
  <c r="R23" i="16" s="1"/>
  <c r="S23" i="16" s="1"/>
  <c r="T23" i="16" s="1"/>
  <c r="U23" i="16" s="1"/>
  <c r="V23" i="16" s="1"/>
  <c r="W23" i="16" s="1"/>
  <c r="X23" i="16" s="1"/>
  <c r="Y23" i="16" s="1"/>
  <c r="Z23" i="16" s="1"/>
  <c r="AA23" i="16" s="1"/>
  <c r="AB23" i="16" s="1"/>
  <c r="AC23" i="16" s="1"/>
  <c r="AD23" i="16" s="1"/>
  <c r="AE23" i="16" s="1"/>
  <c r="AF23" i="16" s="1"/>
  <c r="AG23" i="16" s="1"/>
  <c r="AH23" i="16" s="1"/>
  <c r="AI23" i="16" s="1"/>
  <c r="AJ23" i="16" s="1"/>
  <c r="AK23" i="16" s="1"/>
  <c r="AL23" i="16" s="1"/>
  <c r="AM23" i="16" s="1"/>
  <c r="AN23" i="16" s="1"/>
  <c r="AO23" i="16" s="1"/>
  <c r="AP23" i="16" s="1"/>
  <c r="AQ23" i="16" s="1"/>
  <c r="AR23" i="16" s="1"/>
  <c r="AS23" i="16" s="1"/>
  <c r="AT23" i="16" s="1"/>
  <c r="AU23" i="16" s="1"/>
  <c r="AV23" i="16" s="1"/>
  <c r="AW23" i="16" s="1"/>
  <c r="AX23" i="16" s="1"/>
  <c r="AY23" i="16" s="1"/>
  <c r="C19" i="16"/>
  <c r="D19" i="16" s="1"/>
  <c r="E19" i="16" s="1"/>
  <c r="F19" i="16" s="1"/>
  <c r="G19" i="16" s="1"/>
  <c r="H19" i="16" s="1"/>
  <c r="I19" i="16" s="1"/>
  <c r="J19" i="16" s="1"/>
  <c r="K19" i="16" s="1"/>
  <c r="L19" i="16" s="1"/>
  <c r="M19" i="16" s="1"/>
  <c r="N19" i="16" s="1"/>
  <c r="O19" i="16" s="1"/>
  <c r="P19" i="16" s="1"/>
  <c r="Q19" i="16" s="1"/>
  <c r="R19" i="16" s="1"/>
  <c r="S19" i="16" s="1"/>
  <c r="T19" i="16" s="1"/>
  <c r="U19" i="16" s="1"/>
  <c r="V19" i="16" s="1"/>
  <c r="W19" i="16" s="1"/>
  <c r="X19" i="16" s="1"/>
  <c r="Y19" i="16" s="1"/>
  <c r="Z19" i="16" s="1"/>
  <c r="AA19" i="16" s="1"/>
  <c r="AB19" i="16" s="1"/>
  <c r="AC19" i="16" s="1"/>
  <c r="AD19" i="16" s="1"/>
  <c r="AE19" i="16" s="1"/>
  <c r="AF19" i="16" s="1"/>
  <c r="AG19" i="16" s="1"/>
  <c r="AH19" i="16" s="1"/>
  <c r="AI19" i="16" s="1"/>
  <c r="AJ19" i="16" s="1"/>
  <c r="AK19" i="16" s="1"/>
  <c r="AL19" i="16" s="1"/>
  <c r="AM19" i="16" s="1"/>
  <c r="AN19" i="16" s="1"/>
  <c r="AO19" i="16" s="1"/>
  <c r="AP19" i="16" s="1"/>
  <c r="AQ19" i="16" s="1"/>
  <c r="AR19" i="16" s="1"/>
  <c r="AS19" i="16" s="1"/>
  <c r="AT19" i="16" s="1"/>
  <c r="AU19" i="16" s="1"/>
  <c r="AV19" i="16" s="1"/>
  <c r="AW19" i="16" s="1"/>
  <c r="AX19" i="16" s="1"/>
  <c r="AY19" i="16" s="1"/>
  <c r="AY55" i="16" s="1"/>
  <c r="C27" i="16"/>
  <c r="D27" i="16" s="1"/>
  <c r="E27" i="16" s="1"/>
  <c r="F27" i="16" s="1"/>
  <c r="G27" i="16" s="1"/>
  <c r="H27" i="16" s="1"/>
  <c r="I27" i="16" s="1"/>
  <c r="J27" i="16" s="1"/>
  <c r="K27" i="16" s="1"/>
  <c r="L27" i="16" s="1"/>
  <c r="M27" i="16" s="1"/>
  <c r="N27" i="16" s="1"/>
  <c r="O27" i="16" s="1"/>
  <c r="P27" i="16" s="1"/>
  <c r="Q27" i="16" s="1"/>
  <c r="R27" i="16" s="1"/>
  <c r="S27" i="16" s="1"/>
  <c r="T27" i="16" s="1"/>
  <c r="U27" i="16" s="1"/>
  <c r="V27" i="16" s="1"/>
  <c r="W27" i="16" s="1"/>
  <c r="X27" i="16" s="1"/>
  <c r="Y27" i="16" s="1"/>
  <c r="Z27" i="16" s="1"/>
  <c r="AA27" i="16" s="1"/>
  <c r="AB27" i="16" s="1"/>
  <c r="AC27" i="16" s="1"/>
  <c r="AD27" i="16" s="1"/>
  <c r="AE27" i="16" s="1"/>
  <c r="AF27" i="16" s="1"/>
  <c r="AG27" i="16" s="1"/>
  <c r="AH27" i="16" s="1"/>
  <c r="AI27" i="16" s="1"/>
  <c r="AJ27" i="16" s="1"/>
  <c r="AK27" i="16" s="1"/>
  <c r="AL27" i="16" s="1"/>
  <c r="AM27" i="16" s="1"/>
  <c r="AN27" i="16" s="1"/>
  <c r="AO27" i="16" s="1"/>
  <c r="AP27" i="16" s="1"/>
  <c r="AQ27" i="16" s="1"/>
  <c r="AR27" i="16" s="1"/>
  <c r="AS27" i="16" s="1"/>
  <c r="AT27" i="16" s="1"/>
  <c r="AU27" i="16" s="1"/>
  <c r="AV27" i="16" s="1"/>
  <c r="AW27" i="16" s="1"/>
  <c r="AX27" i="16" s="1"/>
  <c r="AY27" i="16" s="1"/>
  <c r="AY63" i="16" s="1"/>
  <c r="C16" i="16"/>
  <c r="D16" i="16" s="1"/>
  <c r="E16" i="16" s="1"/>
  <c r="F16" i="16" s="1"/>
  <c r="G16" i="16" s="1"/>
  <c r="H16" i="16" s="1"/>
  <c r="I16" i="16" s="1"/>
  <c r="J16" i="16" s="1"/>
  <c r="K16" i="16" s="1"/>
  <c r="L16" i="16" s="1"/>
  <c r="M16" i="16" s="1"/>
  <c r="N16" i="16" s="1"/>
  <c r="O16" i="16" s="1"/>
  <c r="P16" i="16" s="1"/>
  <c r="Q16" i="16" s="1"/>
  <c r="R16" i="16" s="1"/>
  <c r="S16" i="16" s="1"/>
  <c r="T16" i="16" s="1"/>
  <c r="U16" i="16" s="1"/>
  <c r="V16" i="16" s="1"/>
  <c r="W16" i="16" s="1"/>
  <c r="X16" i="16" s="1"/>
  <c r="Y16" i="16" s="1"/>
  <c r="Z16" i="16" s="1"/>
  <c r="AA16" i="16" s="1"/>
  <c r="AB16" i="16" s="1"/>
  <c r="AC16" i="16" s="1"/>
  <c r="AD16" i="16" s="1"/>
  <c r="AE16" i="16" s="1"/>
  <c r="AF16" i="16" s="1"/>
  <c r="AG16" i="16" s="1"/>
  <c r="AH16" i="16" s="1"/>
  <c r="AI16" i="16" s="1"/>
  <c r="AJ16" i="16" s="1"/>
  <c r="AK16" i="16" s="1"/>
  <c r="AL16" i="16" s="1"/>
  <c r="AM16" i="16" s="1"/>
  <c r="AN16" i="16" s="1"/>
  <c r="AO16" i="16" s="1"/>
  <c r="AP16" i="16" s="1"/>
  <c r="AQ16" i="16" s="1"/>
  <c r="AR16" i="16" s="1"/>
  <c r="AS16" i="16" s="1"/>
  <c r="AT16" i="16" s="1"/>
  <c r="AU16" i="16" s="1"/>
  <c r="AV16" i="16" s="1"/>
  <c r="AW16" i="16" s="1"/>
  <c r="AX16" i="16" s="1"/>
  <c r="AY16" i="16" s="1"/>
  <c r="C25" i="16"/>
  <c r="D25" i="16" s="1"/>
  <c r="E25" i="16" s="1"/>
  <c r="F25" i="16" s="1"/>
  <c r="G25" i="16" s="1"/>
  <c r="H25" i="16" s="1"/>
  <c r="I25" i="16" s="1"/>
  <c r="J25" i="16" s="1"/>
  <c r="K25" i="16" s="1"/>
  <c r="L25" i="16" s="1"/>
  <c r="M25" i="16" s="1"/>
  <c r="N25" i="16" s="1"/>
  <c r="O25" i="16" s="1"/>
  <c r="P25" i="16" s="1"/>
  <c r="Q25" i="16" s="1"/>
  <c r="R25" i="16" s="1"/>
  <c r="S25" i="16" s="1"/>
  <c r="T25" i="16" s="1"/>
  <c r="U25" i="16" s="1"/>
  <c r="V25" i="16" s="1"/>
  <c r="W25" i="16" s="1"/>
  <c r="X25" i="16" s="1"/>
  <c r="Y25" i="16" s="1"/>
  <c r="Z25" i="16" s="1"/>
  <c r="AA25" i="16" s="1"/>
  <c r="AB25" i="16" s="1"/>
  <c r="AC25" i="16" s="1"/>
  <c r="AD25" i="16" s="1"/>
  <c r="AE25" i="16" s="1"/>
  <c r="AF25" i="16" s="1"/>
  <c r="AG25" i="16" s="1"/>
  <c r="AH25" i="16" s="1"/>
  <c r="AI25" i="16" s="1"/>
  <c r="AJ25" i="16" s="1"/>
  <c r="AK25" i="16" s="1"/>
  <c r="AL25" i="16" s="1"/>
  <c r="AM25" i="16" s="1"/>
  <c r="AN25" i="16" s="1"/>
  <c r="AO25" i="16" s="1"/>
  <c r="AP25" i="16" s="1"/>
  <c r="AQ25" i="16" s="1"/>
  <c r="AR25" i="16" s="1"/>
  <c r="AS25" i="16" s="1"/>
  <c r="AT25" i="16" s="1"/>
  <c r="AU25" i="16" s="1"/>
  <c r="AV25" i="16" s="1"/>
  <c r="AW25" i="16" s="1"/>
  <c r="AX25" i="16" s="1"/>
  <c r="AY25" i="16" s="1"/>
  <c r="AY61" i="16" s="1"/>
  <c r="C18" i="16"/>
  <c r="D18" i="16" s="1"/>
  <c r="E18" i="16" s="1"/>
  <c r="F18" i="16" s="1"/>
  <c r="G18" i="16" s="1"/>
  <c r="H18" i="16" s="1"/>
  <c r="I18" i="16" s="1"/>
  <c r="J18" i="16" s="1"/>
  <c r="K18" i="16" s="1"/>
  <c r="L18" i="16" s="1"/>
  <c r="M18" i="16" s="1"/>
  <c r="N18" i="16" s="1"/>
  <c r="O18" i="16" s="1"/>
  <c r="P18" i="16" s="1"/>
  <c r="Q18" i="16" s="1"/>
  <c r="R18" i="16" s="1"/>
  <c r="S18" i="16" s="1"/>
  <c r="T18" i="16" s="1"/>
  <c r="U18" i="16" s="1"/>
  <c r="V18" i="16" s="1"/>
  <c r="W18" i="16" s="1"/>
  <c r="X18" i="16" s="1"/>
  <c r="Y18" i="16" s="1"/>
  <c r="Z18" i="16" s="1"/>
  <c r="AA18" i="16" s="1"/>
  <c r="AB18" i="16" s="1"/>
  <c r="AC18" i="16" s="1"/>
  <c r="AD18" i="16" s="1"/>
  <c r="AE18" i="16" s="1"/>
  <c r="AF18" i="16" s="1"/>
  <c r="AG18" i="16" s="1"/>
  <c r="AH18" i="16" s="1"/>
  <c r="AI18" i="16" s="1"/>
  <c r="AJ18" i="16" s="1"/>
  <c r="AK18" i="16" s="1"/>
  <c r="AL18" i="16" s="1"/>
  <c r="AM18" i="16" s="1"/>
  <c r="AN18" i="16" s="1"/>
  <c r="AO18" i="16" s="1"/>
  <c r="AP18" i="16" s="1"/>
  <c r="AQ18" i="16" s="1"/>
  <c r="AR18" i="16" s="1"/>
  <c r="AS18" i="16" s="1"/>
  <c r="AT18" i="16" s="1"/>
  <c r="AU18" i="16" s="1"/>
  <c r="AV18" i="16" s="1"/>
  <c r="AW18" i="16" s="1"/>
  <c r="AX18" i="16" s="1"/>
  <c r="AY18" i="16" s="1"/>
  <c r="AY54" i="16" s="1"/>
  <c r="D24" i="16"/>
  <c r="C60" i="16"/>
  <c r="C17" i="16"/>
  <c r="C20" i="16"/>
  <c r="D20" i="16" s="1"/>
  <c r="E20" i="16" s="1"/>
  <c r="F20" i="16" s="1"/>
  <c r="G20" i="16" s="1"/>
  <c r="H20" i="16" s="1"/>
  <c r="I20" i="16" s="1"/>
  <c r="J20" i="16" s="1"/>
  <c r="K20" i="16" s="1"/>
  <c r="L20" i="16" s="1"/>
  <c r="M20" i="16" s="1"/>
  <c r="N20" i="16" s="1"/>
  <c r="O20" i="16" s="1"/>
  <c r="P20" i="16" s="1"/>
  <c r="Q20" i="16" s="1"/>
  <c r="R20" i="16" s="1"/>
  <c r="S20" i="16" s="1"/>
  <c r="T20" i="16" s="1"/>
  <c r="U20" i="16" s="1"/>
  <c r="V20" i="16" s="1"/>
  <c r="W20" i="16" s="1"/>
  <c r="C28" i="16"/>
  <c r="C26" i="16"/>
  <c r="C56" i="16"/>
  <c r="C63" i="16"/>
  <c r="C61" i="16"/>
  <c r="C59" i="16"/>
  <c r="C55" i="16"/>
  <c r="C54" i="16"/>
  <c r="C51" i="16"/>
  <c r="C52" i="16"/>
  <c r="B41" i="33" s="1"/>
  <c r="AJ54" i="16"/>
  <c r="D54" i="16"/>
  <c r="Z54" i="16"/>
  <c r="V54" i="16"/>
  <c r="N54" i="16"/>
  <c r="S54" i="16"/>
  <c r="AY51" i="16"/>
  <c r="AU51" i="16"/>
  <c r="AQ51" i="16"/>
  <c r="AM51" i="16"/>
  <c r="AI51" i="16"/>
  <c r="AE51" i="16"/>
  <c r="AA51" i="16"/>
  <c r="W51" i="16"/>
  <c r="S51" i="16"/>
  <c r="O51" i="16"/>
  <c r="K51" i="16"/>
  <c r="G51" i="16"/>
  <c r="AX51" i="16"/>
  <c r="AT51" i="16"/>
  <c r="AP51" i="16"/>
  <c r="AL51" i="16"/>
  <c r="AH51" i="16"/>
  <c r="AD51" i="16"/>
  <c r="Z51" i="16"/>
  <c r="V51" i="16"/>
  <c r="R51" i="16"/>
  <c r="N51" i="16"/>
  <c r="J51" i="16"/>
  <c r="F51" i="16"/>
  <c r="L51" i="16"/>
  <c r="AO51" i="16"/>
  <c r="Y51" i="16"/>
  <c r="I51" i="16"/>
  <c r="AN51" i="16"/>
  <c r="X51" i="16"/>
  <c r="H51" i="16"/>
  <c r="AS51" i="16"/>
  <c r="AK51" i="16"/>
  <c r="AC51" i="16"/>
  <c r="U51" i="16"/>
  <c r="M51" i="16"/>
  <c r="E51" i="16"/>
  <c r="AR51" i="16"/>
  <c r="AJ51" i="16"/>
  <c r="AB51" i="16"/>
  <c r="T51" i="16"/>
  <c r="D51" i="16"/>
  <c r="AW51" i="16"/>
  <c r="AG51" i="16"/>
  <c r="Q51" i="16"/>
  <c r="AV51" i="16"/>
  <c r="AF51" i="16"/>
  <c r="P51" i="16"/>
  <c r="AX52" i="16"/>
  <c r="AT52" i="16"/>
  <c r="AP52" i="16"/>
  <c r="AL52" i="16"/>
  <c r="AH52" i="16"/>
  <c r="AD52" i="16"/>
  <c r="Z52" i="16"/>
  <c r="V52" i="16"/>
  <c r="R52" i="16"/>
  <c r="N52" i="16"/>
  <c r="J52" i="16"/>
  <c r="F52" i="16"/>
  <c r="AW52" i="16"/>
  <c r="AS52" i="16"/>
  <c r="AO52" i="16"/>
  <c r="AK52" i="16"/>
  <c r="AG52" i="16"/>
  <c r="AC52" i="16"/>
  <c r="Y52" i="16"/>
  <c r="U52" i="16"/>
  <c r="Q52" i="16"/>
  <c r="M52" i="16"/>
  <c r="I52" i="16"/>
  <c r="E52" i="16"/>
  <c r="AN52" i="16"/>
  <c r="X52" i="16"/>
  <c r="H52" i="16"/>
  <c r="AU52" i="16"/>
  <c r="AM52" i="16"/>
  <c r="AE52" i="16"/>
  <c r="W52" i="16"/>
  <c r="G52" i="16"/>
  <c r="AR52" i="16"/>
  <c r="AJ52" i="16"/>
  <c r="AB52" i="16"/>
  <c r="T52" i="16"/>
  <c r="L52" i="16"/>
  <c r="D52" i="16"/>
  <c r="AY52" i="16"/>
  <c r="AQ52" i="16"/>
  <c r="AI52" i="16"/>
  <c r="AA52" i="16"/>
  <c r="S52" i="16"/>
  <c r="K52" i="16"/>
  <c r="AV52" i="16"/>
  <c r="AF52" i="16"/>
  <c r="P52" i="16"/>
  <c r="O52" i="16"/>
  <c r="AA55" i="16"/>
  <c r="AG55" i="16"/>
  <c r="AV55" i="16"/>
  <c r="AT55" i="16"/>
  <c r="I55" i="16"/>
  <c r="AC55" i="16"/>
  <c r="AT61" i="16"/>
  <c r="AP61" i="16"/>
  <c r="AL61" i="16"/>
  <c r="AD61" i="16"/>
  <c r="Z61" i="16"/>
  <c r="V61" i="16"/>
  <c r="N61" i="16"/>
  <c r="J61" i="16"/>
  <c r="F61" i="16"/>
  <c r="AU61" i="16"/>
  <c r="AQ61" i="16"/>
  <c r="AM61" i="16"/>
  <c r="AE61" i="16"/>
  <c r="AA61" i="16"/>
  <c r="W61" i="16"/>
  <c r="O61" i="16"/>
  <c r="K61" i="16"/>
  <c r="G61" i="16"/>
  <c r="AK61" i="16"/>
  <c r="AC61" i="16"/>
  <c r="U61" i="16"/>
  <c r="E61" i="16"/>
  <c r="AR61" i="16"/>
  <c r="AJ61" i="16"/>
  <c r="T61" i="16"/>
  <c r="L61" i="16"/>
  <c r="D61" i="16"/>
  <c r="AG61" i="16"/>
  <c r="Q61" i="16"/>
  <c r="AV61" i="16"/>
  <c r="P61" i="16"/>
  <c r="AO61" i="16"/>
  <c r="Y61" i="16"/>
  <c r="AN61" i="16"/>
  <c r="X61" i="16"/>
  <c r="H61" i="16"/>
  <c r="AS59" i="16"/>
  <c r="AO59" i="16"/>
  <c r="AK59" i="16"/>
  <c r="AC59" i="16"/>
  <c r="Y59" i="16"/>
  <c r="U59" i="16"/>
  <c r="M59" i="16"/>
  <c r="I59" i="16"/>
  <c r="E59" i="16"/>
  <c r="AR59" i="16"/>
  <c r="AM59" i="16"/>
  <c r="AH59" i="16"/>
  <c r="W59" i="16"/>
  <c r="R59" i="16"/>
  <c r="L59" i="16"/>
  <c r="AV59" i="16"/>
  <c r="AQ59" i="16"/>
  <c r="AL59" i="16"/>
  <c r="AA59" i="16"/>
  <c r="V59" i="16"/>
  <c r="P59" i="16"/>
  <c r="F59" i="16"/>
  <c r="AU59" i="16"/>
  <c r="AJ59" i="16"/>
  <c r="O59" i="16"/>
  <c r="D59" i="16"/>
  <c r="AT59" i="16"/>
  <c r="X59" i="16"/>
  <c r="N59" i="16"/>
  <c r="AP59" i="16"/>
  <c r="T59" i="16"/>
  <c r="J59" i="16"/>
  <c r="AD59" i="16"/>
  <c r="AY59" i="16"/>
  <c r="H59" i="16"/>
  <c r="AN59" i="16"/>
  <c r="C51" i="15"/>
  <c r="D51" i="15"/>
  <c r="E51" i="15"/>
  <c r="F51" i="15"/>
  <c r="G51" i="15"/>
  <c r="H51" i="15"/>
  <c r="I51" i="15"/>
  <c r="J51" i="15"/>
  <c r="K51" i="15"/>
  <c r="L51" i="15"/>
  <c r="M51" i="15"/>
  <c r="N51" i="15"/>
  <c r="O51" i="15"/>
  <c r="P51" i="15"/>
  <c r="Q51" i="15"/>
  <c r="R51" i="15"/>
  <c r="S51" i="15"/>
  <c r="T51" i="15"/>
  <c r="U51" i="15"/>
  <c r="V51" i="15"/>
  <c r="W51" i="15"/>
  <c r="X51" i="15"/>
  <c r="Y51" i="15"/>
  <c r="Z51" i="15"/>
  <c r="AA51" i="15"/>
  <c r="AB51" i="15"/>
  <c r="AC51" i="15"/>
  <c r="AD51" i="15"/>
  <c r="AE51" i="15"/>
  <c r="AF51" i="15"/>
  <c r="AG51" i="15"/>
  <c r="AH51" i="15"/>
  <c r="AI51" i="15"/>
  <c r="AJ51" i="15"/>
  <c r="AK51" i="15"/>
  <c r="AL51" i="15"/>
  <c r="AM51" i="15"/>
  <c r="AN51" i="15"/>
  <c r="AO51" i="15"/>
  <c r="AP51" i="15"/>
  <c r="AQ51" i="15"/>
  <c r="AR51" i="15"/>
  <c r="AS51" i="15"/>
  <c r="AT51" i="15"/>
  <c r="AU51" i="15"/>
  <c r="AV51" i="15"/>
  <c r="AW51" i="15"/>
  <c r="AX51" i="15"/>
  <c r="C52" i="15"/>
  <c r="D52" i="15"/>
  <c r="E52" i="15"/>
  <c r="F52" i="15"/>
  <c r="G52" i="15"/>
  <c r="H52" i="15"/>
  <c r="I52" i="15"/>
  <c r="J52" i="15"/>
  <c r="K52" i="15"/>
  <c r="L52" i="15"/>
  <c r="M52" i="15"/>
  <c r="N52" i="15"/>
  <c r="O52" i="15"/>
  <c r="P52" i="15"/>
  <c r="Q52" i="15"/>
  <c r="R52" i="15"/>
  <c r="S52" i="15"/>
  <c r="T52" i="15"/>
  <c r="U52" i="15"/>
  <c r="V52" i="15"/>
  <c r="W52" i="15"/>
  <c r="X52" i="15"/>
  <c r="Y52" i="15"/>
  <c r="Z52" i="15"/>
  <c r="AA52" i="15"/>
  <c r="AB52" i="15"/>
  <c r="AC52" i="15"/>
  <c r="AD52" i="15"/>
  <c r="AE52" i="15"/>
  <c r="AF52" i="15"/>
  <c r="AG52" i="15"/>
  <c r="AH52" i="15"/>
  <c r="AI52" i="15"/>
  <c r="AJ52" i="15"/>
  <c r="AK52" i="15"/>
  <c r="AL52" i="15"/>
  <c r="AM52" i="15"/>
  <c r="AN52" i="15"/>
  <c r="AO52" i="15"/>
  <c r="AP52" i="15"/>
  <c r="AQ52" i="15"/>
  <c r="AR52" i="15"/>
  <c r="AS52" i="15"/>
  <c r="AT52" i="15"/>
  <c r="AU52" i="15"/>
  <c r="AV52" i="15"/>
  <c r="AW52" i="15"/>
  <c r="AX52" i="15"/>
  <c r="C53" i="15"/>
  <c r="D53" i="15"/>
  <c r="E53" i="15"/>
  <c r="F53" i="15"/>
  <c r="G53" i="15"/>
  <c r="H53" i="15"/>
  <c r="I53" i="15"/>
  <c r="J53" i="15"/>
  <c r="K53" i="15"/>
  <c r="L53" i="15"/>
  <c r="M53" i="15"/>
  <c r="N53" i="15"/>
  <c r="O53" i="15"/>
  <c r="P53" i="15"/>
  <c r="Q53" i="15"/>
  <c r="R53" i="15"/>
  <c r="S53" i="15"/>
  <c r="T53" i="15"/>
  <c r="U53" i="15"/>
  <c r="V53" i="15"/>
  <c r="W53" i="15"/>
  <c r="X53" i="15"/>
  <c r="Y53" i="15"/>
  <c r="Z53" i="15"/>
  <c r="AA53" i="15"/>
  <c r="AB53" i="15"/>
  <c r="AC53" i="15"/>
  <c r="AD53" i="15"/>
  <c r="AE53" i="15"/>
  <c r="AF53" i="15"/>
  <c r="AG53" i="15"/>
  <c r="AH53" i="15"/>
  <c r="AI53" i="15"/>
  <c r="AJ53" i="15"/>
  <c r="AK53" i="15"/>
  <c r="AL53" i="15"/>
  <c r="AM53" i="15"/>
  <c r="AN53" i="15"/>
  <c r="AO53" i="15"/>
  <c r="AP53" i="15"/>
  <c r="AQ53" i="15"/>
  <c r="AR53" i="15"/>
  <c r="AS53" i="15"/>
  <c r="AT53" i="15"/>
  <c r="AU53" i="15"/>
  <c r="AV53" i="15"/>
  <c r="AW53" i="15"/>
  <c r="AX53" i="15"/>
  <c r="C54" i="15"/>
  <c r="D54" i="15"/>
  <c r="E54" i="15"/>
  <c r="F54" i="15"/>
  <c r="G54" i="15"/>
  <c r="H54" i="15"/>
  <c r="I54" i="15"/>
  <c r="J54" i="15"/>
  <c r="K54" i="15"/>
  <c r="L54" i="15"/>
  <c r="M54" i="15"/>
  <c r="N54" i="15"/>
  <c r="O54" i="15"/>
  <c r="P54" i="15"/>
  <c r="Q54" i="15"/>
  <c r="R54" i="15"/>
  <c r="S54" i="15"/>
  <c r="T54" i="15"/>
  <c r="U54" i="15"/>
  <c r="V54" i="15"/>
  <c r="W54" i="15"/>
  <c r="X54" i="15"/>
  <c r="Y54" i="15"/>
  <c r="Z54" i="15"/>
  <c r="AA54" i="15"/>
  <c r="AB54" i="15"/>
  <c r="AC54" i="15"/>
  <c r="AD54" i="15"/>
  <c r="AE54" i="15"/>
  <c r="AF54" i="15"/>
  <c r="AG54" i="15"/>
  <c r="AH54" i="15"/>
  <c r="AI54" i="15"/>
  <c r="AJ54" i="15"/>
  <c r="AK54" i="15"/>
  <c r="AL54" i="15"/>
  <c r="AM54" i="15"/>
  <c r="AN54" i="15"/>
  <c r="AO54" i="15"/>
  <c r="AP54" i="15"/>
  <c r="AQ54" i="15"/>
  <c r="AR54" i="15"/>
  <c r="AS54" i="15"/>
  <c r="AT54" i="15"/>
  <c r="AU54" i="15"/>
  <c r="AV54" i="15"/>
  <c r="AW54" i="15"/>
  <c r="AX54" i="15"/>
  <c r="C55" i="15"/>
  <c r="D55" i="15"/>
  <c r="E55" i="15"/>
  <c r="F55" i="15"/>
  <c r="G55" i="15"/>
  <c r="H55" i="15"/>
  <c r="I55" i="15"/>
  <c r="J55" i="15"/>
  <c r="K55" i="15"/>
  <c r="L55" i="15"/>
  <c r="M55" i="15"/>
  <c r="N55" i="15"/>
  <c r="O55" i="15"/>
  <c r="P55" i="15"/>
  <c r="Q55" i="15"/>
  <c r="R55" i="15"/>
  <c r="S55" i="15"/>
  <c r="T55" i="15"/>
  <c r="U55" i="15"/>
  <c r="V55" i="15"/>
  <c r="W55" i="15"/>
  <c r="X55" i="15"/>
  <c r="Y55" i="15"/>
  <c r="Z55" i="15"/>
  <c r="AA55" i="15"/>
  <c r="AB55" i="15"/>
  <c r="AC55" i="15"/>
  <c r="AD55" i="15"/>
  <c r="AE55" i="15"/>
  <c r="AF55" i="15"/>
  <c r="AG55" i="15"/>
  <c r="AH55" i="15"/>
  <c r="AI55" i="15"/>
  <c r="AJ55" i="15"/>
  <c r="AK55" i="15"/>
  <c r="AL55" i="15"/>
  <c r="AM55" i="15"/>
  <c r="AN55" i="15"/>
  <c r="AO55" i="15"/>
  <c r="AP55" i="15"/>
  <c r="AQ55" i="15"/>
  <c r="AR55" i="15"/>
  <c r="AS55" i="15"/>
  <c r="AT55" i="15"/>
  <c r="AU55" i="15"/>
  <c r="AV55" i="15"/>
  <c r="AW55" i="15"/>
  <c r="AX55" i="15"/>
  <c r="C56" i="15"/>
  <c r="D56" i="15"/>
  <c r="E56" i="15"/>
  <c r="F56" i="15"/>
  <c r="G56" i="15"/>
  <c r="H56" i="15"/>
  <c r="I56" i="15"/>
  <c r="J56" i="15"/>
  <c r="K56" i="15"/>
  <c r="L56" i="15"/>
  <c r="M56" i="15"/>
  <c r="N56" i="15"/>
  <c r="O56" i="15"/>
  <c r="P56" i="15"/>
  <c r="Q56" i="15"/>
  <c r="R56" i="15"/>
  <c r="S56" i="15"/>
  <c r="T56" i="15"/>
  <c r="U56" i="15"/>
  <c r="V56" i="15"/>
  <c r="W56" i="15"/>
  <c r="X56" i="15"/>
  <c r="Y56" i="15"/>
  <c r="Z56" i="15"/>
  <c r="AA56" i="15"/>
  <c r="AB56" i="15"/>
  <c r="AC56" i="15"/>
  <c r="AD56" i="15"/>
  <c r="AE56" i="15"/>
  <c r="AF56" i="15"/>
  <c r="AG56" i="15"/>
  <c r="AH56" i="15"/>
  <c r="AI56" i="15"/>
  <c r="AJ56" i="15"/>
  <c r="AK56" i="15"/>
  <c r="AL56" i="15"/>
  <c r="AM56" i="15"/>
  <c r="AN56" i="15"/>
  <c r="AO56" i="15"/>
  <c r="AP56" i="15"/>
  <c r="AQ56" i="15"/>
  <c r="AR56" i="15"/>
  <c r="AS56" i="15"/>
  <c r="AT56" i="15"/>
  <c r="AU56" i="15"/>
  <c r="AV56" i="15"/>
  <c r="AW56" i="15"/>
  <c r="AX56" i="15"/>
  <c r="C57" i="15"/>
  <c r="D57" i="15"/>
  <c r="E57" i="15"/>
  <c r="F57" i="15"/>
  <c r="G57" i="15"/>
  <c r="H57" i="15"/>
  <c r="I57" i="15"/>
  <c r="J57" i="15"/>
  <c r="K57" i="15"/>
  <c r="L57" i="15"/>
  <c r="M57" i="15"/>
  <c r="N57" i="15"/>
  <c r="O57" i="15"/>
  <c r="P57" i="15"/>
  <c r="Q57" i="15"/>
  <c r="R57" i="15"/>
  <c r="S57" i="15"/>
  <c r="T57" i="15"/>
  <c r="U57" i="15"/>
  <c r="V57" i="15"/>
  <c r="W57" i="15"/>
  <c r="X57" i="15"/>
  <c r="Y57" i="15"/>
  <c r="Z57" i="15"/>
  <c r="AA57" i="15"/>
  <c r="AB57" i="15"/>
  <c r="AC57" i="15"/>
  <c r="AD57" i="15"/>
  <c r="AE57" i="15"/>
  <c r="AF57" i="15"/>
  <c r="AG57" i="15"/>
  <c r="AH57" i="15"/>
  <c r="AI57" i="15"/>
  <c r="AJ57" i="15"/>
  <c r="AK57" i="15"/>
  <c r="AL57" i="15"/>
  <c r="AM57" i="15"/>
  <c r="AN57" i="15"/>
  <c r="AO57" i="15"/>
  <c r="AP57" i="15"/>
  <c r="AQ57" i="15"/>
  <c r="AR57" i="15"/>
  <c r="AS57" i="15"/>
  <c r="AT57" i="15"/>
  <c r="AU57" i="15"/>
  <c r="AV57" i="15"/>
  <c r="AW57" i="15"/>
  <c r="AX57" i="15"/>
  <c r="C58" i="15"/>
  <c r="D58" i="15"/>
  <c r="E58" i="15"/>
  <c r="F58" i="15"/>
  <c r="G58" i="15"/>
  <c r="H58" i="15"/>
  <c r="I58" i="15"/>
  <c r="J58" i="15"/>
  <c r="K58" i="15"/>
  <c r="L58" i="15"/>
  <c r="M58" i="15"/>
  <c r="N58" i="15"/>
  <c r="O58" i="15"/>
  <c r="P58" i="15"/>
  <c r="Q58" i="15"/>
  <c r="R58" i="15"/>
  <c r="S58" i="15"/>
  <c r="T58" i="15"/>
  <c r="U58" i="15"/>
  <c r="V58" i="15"/>
  <c r="W58" i="15"/>
  <c r="X58" i="15"/>
  <c r="Y58" i="15"/>
  <c r="Z58" i="15"/>
  <c r="AA58" i="15"/>
  <c r="AB58" i="15"/>
  <c r="AC58" i="15"/>
  <c r="AD58" i="15"/>
  <c r="AE58" i="15"/>
  <c r="AF58" i="15"/>
  <c r="AG58" i="15"/>
  <c r="AH58" i="15"/>
  <c r="AI58" i="15"/>
  <c r="AJ58" i="15"/>
  <c r="AK58" i="15"/>
  <c r="AL58" i="15"/>
  <c r="AM58" i="15"/>
  <c r="AN58" i="15"/>
  <c r="AO58" i="15"/>
  <c r="AP58" i="15"/>
  <c r="AQ58" i="15"/>
  <c r="AR58" i="15"/>
  <c r="AS58" i="15"/>
  <c r="AT58" i="15"/>
  <c r="AU58" i="15"/>
  <c r="AV58" i="15"/>
  <c r="AW58" i="15"/>
  <c r="AX58" i="15"/>
  <c r="C59" i="15"/>
  <c r="D59" i="15"/>
  <c r="E59" i="15"/>
  <c r="F59" i="15"/>
  <c r="G59" i="15"/>
  <c r="H59" i="15"/>
  <c r="I59" i="15"/>
  <c r="J59" i="15"/>
  <c r="K59" i="15"/>
  <c r="L59" i="15"/>
  <c r="M59" i="15"/>
  <c r="N59" i="15"/>
  <c r="O59" i="15"/>
  <c r="P59" i="15"/>
  <c r="Q59" i="15"/>
  <c r="R59" i="15"/>
  <c r="S59" i="15"/>
  <c r="T59" i="15"/>
  <c r="U59" i="15"/>
  <c r="V59" i="15"/>
  <c r="W59" i="15"/>
  <c r="X59" i="15"/>
  <c r="Y59" i="15"/>
  <c r="Z59" i="15"/>
  <c r="AA59" i="15"/>
  <c r="AB59" i="15"/>
  <c r="AC59" i="15"/>
  <c r="AD59" i="15"/>
  <c r="AE59" i="15"/>
  <c r="AF59" i="15"/>
  <c r="AG59" i="15"/>
  <c r="AH59" i="15"/>
  <c r="AI59" i="15"/>
  <c r="AJ59" i="15"/>
  <c r="AK59" i="15"/>
  <c r="AL59" i="15"/>
  <c r="AM59" i="15"/>
  <c r="AN59" i="15"/>
  <c r="AO59" i="15"/>
  <c r="AP59" i="15"/>
  <c r="AQ59" i="15"/>
  <c r="AR59" i="15"/>
  <c r="AS59" i="15"/>
  <c r="AT59" i="15"/>
  <c r="AU59" i="15"/>
  <c r="AV59" i="15"/>
  <c r="AW59" i="15"/>
  <c r="AX59" i="15"/>
  <c r="C60" i="15"/>
  <c r="D60" i="15"/>
  <c r="E60" i="15"/>
  <c r="F60" i="15"/>
  <c r="G60" i="15"/>
  <c r="H60" i="15"/>
  <c r="I60" i="15"/>
  <c r="J60" i="15"/>
  <c r="K60" i="15"/>
  <c r="L60" i="15"/>
  <c r="M60" i="15"/>
  <c r="N60" i="15"/>
  <c r="O60" i="15"/>
  <c r="P60" i="15"/>
  <c r="Q60" i="15"/>
  <c r="R60" i="15"/>
  <c r="S60" i="15"/>
  <c r="T60" i="15"/>
  <c r="U60" i="15"/>
  <c r="V60" i="15"/>
  <c r="W60" i="15"/>
  <c r="X60" i="15"/>
  <c r="Y60" i="15"/>
  <c r="Z60" i="15"/>
  <c r="AA60" i="15"/>
  <c r="AB60" i="15"/>
  <c r="AC60" i="15"/>
  <c r="AD60" i="15"/>
  <c r="AE60" i="15"/>
  <c r="AF60" i="15"/>
  <c r="AG60" i="15"/>
  <c r="AH60" i="15"/>
  <c r="AI60" i="15"/>
  <c r="AJ60" i="15"/>
  <c r="AK60" i="15"/>
  <c r="AL60" i="15"/>
  <c r="AM60" i="15"/>
  <c r="AN60" i="15"/>
  <c r="AO60" i="15"/>
  <c r="AP60" i="15"/>
  <c r="AQ60" i="15"/>
  <c r="AR60" i="15"/>
  <c r="AS60" i="15"/>
  <c r="AT60" i="15"/>
  <c r="AU60" i="15"/>
  <c r="AV60" i="15"/>
  <c r="AW60" i="15"/>
  <c r="AX60" i="15"/>
  <c r="C61" i="15"/>
  <c r="D61" i="15"/>
  <c r="E61" i="15"/>
  <c r="F61" i="15"/>
  <c r="G61" i="15"/>
  <c r="H61" i="15"/>
  <c r="I61" i="15"/>
  <c r="J61" i="15"/>
  <c r="K61" i="15"/>
  <c r="L61" i="15"/>
  <c r="M61" i="15"/>
  <c r="N61" i="15"/>
  <c r="O61" i="15"/>
  <c r="P61" i="15"/>
  <c r="Q61" i="15"/>
  <c r="R61" i="15"/>
  <c r="S61" i="15"/>
  <c r="T61" i="15"/>
  <c r="U61" i="15"/>
  <c r="V61" i="15"/>
  <c r="W61" i="15"/>
  <c r="X61" i="15"/>
  <c r="Y61" i="15"/>
  <c r="Z61" i="15"/>
  <c r="AA61" i="15"/>
  <c r="AB61" i="15"/>
  <c r="AC61" i="15"/>
  <c r="AD61" i="15"/>
  <c r="AE61" i="15"/>
  <c r="AF61" i="15"/>
  <c r="AG61" i="15"/>
  <c r="AH61" i="15"/>
  <c r="AI61" i="15"/>
  <c r="AJ61" i="15"/>
  <c r="AK61" i="15"/>
  <c r="AL61" i="15"/>
  <c r="AM61" i="15"/>
  <c r="AN61" i="15"/>
  <c r="AO61" i="15"/>
  <c r="AP61" i="15"/>
  <c r="AQ61" i="15"/>
  <c r="AR61" i="15"/>
  <c r="AS61" i="15"/>
  <c r="AT61" i="15"/>
  <c r="AU61" i="15"/>
  <c r="AV61" i="15"/>
  <c r="AW61" i="15"/>
  <c r="AX61" i="15"/>
  <c r="C62" i="15"/>
  <c r="D62" i="15"/>
  <c r="E62" i="15"/>
  <c r="F62" i="15"/>
  <c r="G62" i="15"/>
  <c r="H62" i="15"/>
  <c r="I62" i="15"/>
  <c r="J62" i="15"/>
  <c r="K62" i="15"/>
  <c r="L62" i="15"/>
  <c r="M62" i="15"/>
  <c r="N62" i="15"/>
  <c r="O62" i="15"/>
  <c r="P62" i="15"/>
  <c r="Q62" i="15"/>
  <c r="R62" i="15"/>
  <c r="S62" i="15"/>
  <c r="T62" i="15"/>
  <c r="U62" i="15"/>
  <c r="V62" i="15"/>
  <c r="W62" i="15"/>
  <c r="X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C63" i="15"/>
  <c r="D63" i="15"/>
  <c r="E63" i="15"/>
  <c r="F63" i="15"/>
  <c r="G63" i="15"/>
  <c r="H63" i="15"/>
  <c r="I63" i="15"/>
  <c r="J63" i="15"/>
  <c r="K63" i="15"/>
  <c r="L63" i="15"/>
  <c r="M63" i="15"/>
  <c r="N63" i="15"/>
  <c r="O63" i="15"/>
  <c r="P63" i="15"/>
  <c r="Q63" i="15"/>
  <c r="R63" i="15"/>
  <c r="S63" i="15"/>
  <c r="T63" i="15"/>
  <c r="U63" i="15"/>
  <c r="V63" i="15"/>
  <c r="W63" i="15"/>
  <c r="X63" i="15"/>
  <c r="Y63" i="15"/>
  <c r="Z63" i="15"/>
  <c r="AA63" i="15"/>
  <c r="AB63" i="15"/>
  <c r="AC63" i="15"/>
  <c r="AD63" i="15"/>
  <c r="AE63" i="15"/>
  <c r="AF63" i="15"/>
  <c r="AG63" i="15"/>
  <c r="AH63" i="15"/>
  <c r="AI63" i="15"/>
  <c r="AJ63" i="15"/>
  <c r="AK63" i="15"/>
  <c r="AL63" i="15"/>
  <c r="AM63" i="15"/>
  <c r="AN63" i="15"/>
  <c r="AO63" i="15"/>
  <c r="AP63" i="15"/>
  <c r="AQ63" i="15"/>
  <c r="AR63" i="15"/>
  <c r="AS63" i="15"/>
  <c r="AT63" i="15"/>
  <c r="AU63" i="15"/>
  <c r="AV63" i="15"/>
  <c r="AW63" i="15"/>
  <c r="AX63" i="15"/>
  <c r="C64" i="15"/>
  <c r="D64" i="15"/>
  <c r="E64" i="15"/>
  <c r="F64" i="15"/>
  <c r="G64" i="15"/>
  <c r="H64" i="15"/>
  <c r="I64" i="15"/>
  <c r="J64" i="15"/>
  <c r="K64" i="15"/>
  <c r="L64" i="15"/>
  <c r="M64" i="15"/>
  <c r="N64" i="15"/>
  <c r="O64" i="15"/>
  <c r="P64" i="15"/>
  <c r="Q64" i="15"/>
  <c r="R64" i="15"/>
  <c r="S64" i="15"/>
  <c r="T64" i="15"/>
  <c r="U64" i="15"/>
  <c r="V64" i="15"/>
  <c r="W64" i="15"/>
  <c r="X64" i="15"/>
  <c r="Y64" i="15"/>
  <c r="Z64" i="15"/>
  <c r="AA64" i="15"/>
  <c r="AB64" i="15"/>
  <c r="AC64" i="15"/>
  <c r="AD64" i="15"/>
  <c r="AE64" i="15"/>
  <c r="AF64" i="15"/>
  <c r="AG64" i="15"/>
  <c r="AH64" i="15"/>
  <c r="AI64" i="15"/>
  <c r="AJ64" i="15"/>
  <c r="AK64" i="15"/>
  <c r="AL64" i="15"/>
  <c r="AM64" i="15"/>
  <c r="AN64" i="15"/>
  <c r="AO64" i="15"/>
  <c r="AP64" i="15"/>
  <c r="AQ64" i="15"/>
  <c r="AR64" i="15"/>
  <c r="AS64" i="15"/>
  <c r="AT64" i="15"/>
  <c r="AU64" i="15"/>
  <c r="AV64" i="15"/>
  <c r="AW64" i="15"/>
  <c r="AX64" i="15"/>
  <c r="C65" i="15"/>
  <c r="D65" i="15"/>
  <c r="E65" i="15"/>
  <c r="F65" i="15"/>
  <c r="G65" i="15"/>
  <c r="H65" i="15"/>
  <c r="I65" i="15"/>
  <c r="J65" i="15"/>
  <c r="K65" i="15"/>
  <c r="L65" i="15"/>
  <c r="M65" i="15"/>
  <c r="N65" i="15"/>
  <c r="O65" i="15"/>
  <c r="P65" i="15"/>
  <c r="Q65" i="15"/>
  <c r="R65" i="15"/>
  <c r="S65" i="15"/>
  <c r="T65" i="15"/>
  <c r="U65" i="15"/>
  <c r="V65" i="15"/>
  <c r="W65" i="15"/>
  <c r="X65" i="15"/>
  <c r="Y65" i="15"/>
  <c r="Z65" i="15"/>
  <c r="AA65" i="15"/>
  <c r="AB65" i="15"/>
  <c r="AC65" i="15"/>
  <c r="AD65" i="15"/>
  <c r="AE65" i="15"/>
  <c r="AF65" i="15"/>
  <c r="AG65" i="15"/>
  <c r="AH65" i="15"/>
  <c r="AI65" i="15"/>
  <c r="AJ65" i="15"/>
  <c r="AK65" i="15"/>
  <c r="AL65" i="15"/>
  <c r="AM65" i="15"/>
  <c r="AN65" i="15"/>
  <c r="AO65" i="15"/>
  <c r="AP65" i="15"/>
  <c r="AQ65" i="15"/>
  <c r="AR65" i="15"/>
  <c r="AS65" i="15"/>
  <c r="AT65" i="15"/>
  <c r="AU65" i="15"/>
  <c r="AV65" i="15"/>
  <c r="AW65" i="15"/>
  <c r="AX65" i="15"/>
  <c r="C66" i="15"/>
  <c r="D66" i="15"/>
  <c r="E66" i="15"/>
  <c r="F66" i="15"/>
  <c r="G66" i="15"/>
  <c r="H66" i="15"/>
  <c r="I66" i="15"/>
  <c r="J66" i="15"/>
  <c r="K66" i="15"/>
  <c r="L66" i="15"/>
  <c r="M66" i="15"/>
  <c r="N66" i="15"/>
  <c r="O66" i="15"/>
  <c r="P66" i="15"/>
  <c r="Q66" i="15"/>
  <c r="R66" i="15"/>
  <c r="S66" i="15"/>
  <c r="T66" i="15"/>
  <c r="U66" i="15"/>
  <c r="V66" i="15"/>
  <c r="W66" i="15"/>
  <c r="X66" i="15"/>
  <c r="Y66" i="15"/>
  <c r="Z66" i="15"/>
  <c r="AA66" i="15"/>
  <c r="AB66" i="15"/>
  <c r="AC66" i="15"/>
  <c r="AD66" i="15"/>
  <c r="AE66" i="15"/>
  <c r="AF66" i="15"/>
  <c r="AG66" i="15"/>
  <c r="AH66" i="15"/>
  <c r="AI66" i="15"/>
  <c r="AJ66" i="15"/>
  <c r="AK66" i="15"/>
  <c r="AL66" i="15"/>
  <c r="AM66" i="15"/>
  <c r="AN66" i="15"/>
  <c r="AO66" i="15"/>
  <c r="AP66" i="15"/>
  <c r="AQ66" i="15"/>
  <c r="AR66" i="15"/>
  <c r="AS66" i="15"/>
  <c r="AT66" i="15"/>
  <c r="AU66" i="15"/>
  <c r="AV66" i="15"/>
  <c r="AW66" i="15"/>
  <c r="AX66" i="15"/>
  <c r="C67" i="15"/>
  <c r="D67" i="15"/>
  <c r="E67" i="15"/>
  <c r="F67" i="15"/>
  <c r="G67" i="15"/>
  <c r="H67" i="15"/>
  <c r="I67" i="15"/>
  <c r="J67" i="15"/>
  <c r="K67" i="15"/>
  <c r="L67" i="15"/>
  <c r="M67" i="15"/>
  <c r="N67" i="15"/>
  <c r="O67" i="15"/>
  <c r="P67" i="15"/>
  <c r="Q67" i="15"/>
  <c r="R67" i="15"/>
  <c r="S67" i="15"/>
  <c r="T67" i="15"/>
  <c r="U67" i="15"/>
  <c r="V67" i="15"/>
  <c r="W67" i="15"/>
  <c r="X67" i="15"/>
  <c r="Y67" i="15"/>
  <c r="Z67" i="15"/>
  <c r="AA67" i="15"/>
  <c r="AB67" i="15"/>
  <c r="AC67" i="15"/>
  <c r="AD67" i="15"/>
  <c r="AE67" i="15"/>
  <c r="AF67" i="15"/>
  <c r="AG67" i="15"/>
  <c r="AH67" i="15"/>
  <c r="AI67" i="15"/>
  <c r="AJ67" i="15"/>
  <c r="AK67" i="15"/>
  <c r="AL67" i="15"/>
  <c r="AM67" i="15"/>
  <c r="AN67" i="15"/>
  <c r="AO67" i="15"/>
  <c r="AP67" i="15"/>
  <c r="AQ67" i="15"/>
  <c r="AR67" i="15"/>
  <c r="AS67" i="15"/>
  <c r="AT67" i="15"/>
  <c r="AU67" i="15"/>
  <c r="AV67" i="15"/>
  <c r="AW67" i="15"/>
  <c r="AX67" i="15"/>
  <c r="C68" i="15"/>
  <c r="D68" i="15"/>
  <c r="E68" i="15"/>
  <c r="F68" i="15"/>
  <c r="G68" i="15"/>
  <c r="H68" i="15"/>
  <c r="I68" i="15"/>
  <c r="J68" i="15"/>
  <c r="K68" i="15"/>
  <c r="L68" i="15"/>
  <c r="M68" i="15"/>
  <c r="N68" i="15"/>
  <c r="O68" i="15"/>
  <c r="P68" i="15"/>
  <c r="Q68" i="15"/>
  <c r="R68" i="15"/>
  <c r="S68" i="15"/>
  <c r="T68" i="15"/>
  <c r="U68" i="15"/>
  <c r="V68" i="15"/>
  <c r="W68" i="15"/>
  <c r="X68" i="15"/>
  <c r="Y68" i="15"/>
  <c r="Z68" i="15"/>
  <c r="AA68" i="15"/>
  <c r="AB68" i="15"/>
  <c r="AC68" i="15"/>
  <c r="AD68" i="15"/>
  <c r="AE68" i="15"/>
  <c r="AF68" i="15"/>
  <c r="AG68" i="15"/>
  <c r="AH68" i="15"/>
  <c r="AI68" i="15"/>
  <c r="AJ68" i="15"/>
  <c r="AK68" i="15"/>
  <c r="AL68" i="15"/>
  <c r="AM68" i="15"/>
  <c r="AN68" i="15"/>
  <c r="AO68" i="15"/>
  <c r="AP68" i="15"/>
  <c r="AQ68" i="15"/>
  <c r="AR68" i="15"/>
  <c r="AS68" i="15"/>
  <c r="AT68" i="15"/>
  <c r="AU68" i="15"/>
  <c r="AV68" i="15"/>
  <c r="AW68" i="15"/>
  <c r="AX68" i="15"/>
  <c r="C69" i="15"/>
  <c r="D69" i="15"/>
  <c r="E69" i="15"/>
  <c r="F69" i="15"/>
  <c r="G69" i="15"/>
  <c r="H69" i="15"/>
  <c r="I69" i="15"/>
  <c r="J69" i="15"/>
  <c r="K69" i="15"/>
  <c r="L69" i="15"/>
  <c r="M69" i="15"/>
  <c r="N69" i="15"/>
  <c r="O69" i="15"/>
  <c r="P69" i="15"/>
  <c r="Q69" i="15"/>
  <c r="R69" i="15"/>
  <c r="S69" i="15"/>
  <c r="T69" i="15"/>
  <c r="U69" i="15"/>
  <c r="V69" i="15"/>
  <c r="W69" i="15"/>
  <c r="X69" i="15"/>
  <c r="Y69" i="15"/>
  <c r="Z69" i="15"/>
  <c r="AA69" i="15"/>
  <c r="AB69" i="15"/>
  <c r="AC69" i="15"/>
  <c r="AD69" i="15"/>
  <c r="AE69" i="15"/>
  <c r="AF69" i="15"/>
  <c r="AG69" i="15"/>
  <c r="AH69" i="15"/>
  <c r="AI69" i="15"/>
  <c r="AJ69" i="15"/>
  <c r="AK69" i="15"/>
  <c r="AL69" i="15"/>
  <c r="AM69" i="15"/>
  <c r="AN69" i="15"/>
  <c r="AO69" i="15"/>
  <c r="AP69" i="15"/>
  <c r="AQ69" i="15"/>
  <c r="AR69" i="15"/>
  <c r="AS69" i="15"/>
  <c r="AT69" i="15"/>
  <c r="AU69" i="15"/>
  <c r="AV69" i="15"/>
  <c r="AW69" i="15"/>
  <c r="AX69" i="15"/>
  <c r="B52" i="15"/>
  <c r="B53" i="15"/>
  <c r="B54" i="15"/>
  <c r="B55" i="15"/>
  <c r="B56" i="15"/>
  <c r="B57" i="15"/>
  <c r="B58" i="15"/>
  <c r="B59" i="15"/>
  <c r="B60" i="15"/>
  <c r="B61" i="15"/>
  <c r="B62" i="15"/>
  <c r="B63" i="15"/>
  <c r="B64" i="15"/>
  <c r="B65" i="15"/>
  <c r="B66" i="15"/>
  <c r="B67" i="15"/>
  <c r="B68" i="15"/>
  <c r="B69" i="15"/>
  <c r="B51" i="15"/>
  <c r="F20" i="15"/>
  <c r="F19" i="15"/>
  <c r="F17" i="15"/>
  <c r="F16" i="15"/>
  <c r="F14" i="15"/>
  <c r="F13" i="15"/>
  <c r="F12" i="15"/>
  <c r="F11" i="15"/>
  <c r="F9" i="15"/>
  <c r="F8" i="15"/>
  <c r="F7" i="15"/>
  <c r="F6" i="15"/>
  <c r="F5" i="15"/>
  <c r="F3" i="15"/>
  <c r="F2" i="15"/>
  <c r="M55" i="16" l="1"/>
  <c r="E55" i="16"/>
  <c r="AL55" i="16"/>
  <c r="E63" i="16"/>
  <c r="J54" i="16"/>
  <c r="G54" i="16"/>
  <c r="AR54" i="16"/>
  <c r="V63" i="16"/>
  <c r="AX55" i="16"/>
  <c r="AP55" i="16"/>
  <c r="W55" i="16"/>
  <c r="AI54" i="16"/>
  <c r="Q54" i="16"/>
  <c r="AX54" i="16"/>
  <c r="W63" i="16"/>
  <c r="U63" i="16"/>
  <c r="AN55" i="16"/>
  <c r="Y55" i="16"/>
  <c r="U55" i="16"/>
  <c r="L55" i="16"/>
  <c r="G55" i="16"/>
  <c r="AM55" i="16"/>
  <c r="J63" i="16"/>
  <c r="D63" i="16"/>
  <c r="AT54" i="16"/>
  <c r="AK54" i="16"/>
  <c r="AQ54" i="16"/>
  <c r="W54" i="16"/>
  <c r="P54" i="16"/>
  <c r="K56" i="16"/>
  <c r="S59" i="16"/>
  <c r="AE59" i="16"/>
  <c r="AI59" i="16"/>
  <c r="Z59" i="16"/>
  <c r="K59" i="16"/>
  <c r="AF59" i="16"/>
  <c r="G59" i="16"/>
  <c r="AB59" i="16"/>
  <c r="AX59" i="16"/>
  <c r="Q59" i="16"/>
  <c r="AG59" i="16"/>
  <c r="AW59" i="16"/>
  <c r="I61" i="16"/>
  <c r="AF61" i="16"/>
  <c r="AW61" i="16"/>
  <c r="AB61" i="16"/>
  <c r="M61" i="16"/>
  <c r="AS61" i="16"/>
  <c r="S61" i="16"/>
  <c r="AI61" i="16"/>
  <c r="R61" i="16"/>
  <c r="AH61" i="16"/>
  <c r="AX61" i="16"/>
  <c r="X55" i="16"/>
  <c r="AD55" i="16"/>
  <c r="Z55" i="16"/>
  <c r="Q55" i="16"/>
  <c r="K55" i="16"/>
  <c r="AQ55" i="16"/>
  <c r="AA63" i="16"/>
  <c r="T63" i="16"/>
  <c r="I54" i="16"/>
  <c r="AU54" i="16"/>
  <c r="AW54" i="16"/>
  <c r="AC54" i="16"/>
  <c r="T54" i="16"/>
  <c r="AL63" i="16"/>
  <c r="O63" i="16"/>
  <c r="AX63" i="16"/>
  <c r="AI63" i="16"/>
  <c r="Y63" i="16"/>
  <c r="AO63" i="16"/>
  <c r="H63" i="16"/>
  <c r="X63" i="16"/>
  <c r="G56" i="16"/>
  <c r="AH55" i="16"/>
  <c r="AS55" i="16"/>
  <c r="N55" i="16"/>
  <c r="AJ55" i="16"/>
  <c r="J55" i="16"/>
  <c r="AF55" i="16"/>
  <c r="D55" i="16"/>
  <c r="V55" i="16"/>
  <c r="AR55" i="16"/>
  <c r="O55" i="16"/>
  <c r="AE55" i="16"/>
  <c r="AU55" i="16"/>
  <c r="F63" i="16"/>
  <c r="N63" i="16"/>
  <c r="AE63" i="16"/>
  <c r="Z63" i="16"/>
  <c r="K63" i="16"/>
  <c r="AQ63" i="16"/>
  <c r="M63" i="16"/>
  <c r="AC63" i="16"/>
  <c r="AS63" i="16"/>
  <c r="L63" i="16"/>
  <c r="AB63" i="16"/>
  <c r="AR63" i="16"/>
  <c r="AO54" i="16"/>
  <c r="AD54" i="16"/>
  <c r="U54" i="16"/>
  <c r="F54" i="16"/>
  <c r="AA54" i="16"/>
  <c r="E54" i="16"/>
  <c r="M54" i="16"/>
  <c r="AH54" i="16"/>
  <c r="H54" i="16"/>
  <c r="AB54" i="16"/>
  <c r="AV54" i="16"/>
  <c r="B44" i="33"/>
  <c r="B45" i="33"/>
  <c r="J56" i="16"/>
  <c r="AT63" i="16"/>
  <c r="AP63" i="16"/>
  <c r="AK63" i="16"/>
  <c r="AJ63" i="16"/>
  <c r="AM63" i="16"/>
  <c r="R63" i="16"/>
  <c r="I63" i="16"/>
  <c r="AN63" i="16"/>
  <c r="R55" i="16"/>
  <c r="H55" i="16"/>
  <c r="T55" i="16"/>
  <c r="AO55" i="16"/>
  <c r="P55" i="16"/>
  <c r="AK55" i="16"/>
  <c r="F55" i="16"/>
  <c r="AB55" i="16"/>
  <c r="AW55" i="16"/>
  <c r="S55" i="16"/>
  <c r="AI55" i="16"/>
  <c r="G63" i="16"/>
  <c r="AD63" i="16"/>
  <c r="AU63" i="16"/>
  <c r="AH63" i="16"/>
  <c r="S63" i="16"/>
  <c r="Q63" i="16"/>
  <c r="AG63" i="16"/>
  <c r="AW63" i="16"/>
  <c r="P63" i="16"/>
  <c r="AF63" i="16"/>
  <c r="AV63" i="16"/>
  <c r="Y54" i="16"/>
  <c r="AE54" i="16"/>
  <c r="K54" i="16"/>
  <c r="AG54" i="16"/>
  <c r="O54" i="16"/>
  <c r="R54" i="16"/>
  <c r="AS54" i="16"/>
  <c r="L54" i="16"/>
  <c r="AF54" i="16"/>
  <c r="E15" i="33"/>
  <c r="E14" i="33"/>
  <c r="Q56" i="16"/>
  <c r="P5" i="10"/>
  <c r="O8" i="10"/>
  <c r="P31" i="12"/>
  <c r="P57" i="12" s="1"/>
  <c r="P157" i="12" s="1"/>
  <c r="T56" i="16"/>
  <c r="H56" i="16"/>
  <c r="E56" i="16"/>
  <c r="I56" i="16"/>
  <c r="V56" i="16"/>
  <c r="R56" i="16"/>
  <c r="O56" i="16"/>
  <c r="D56" i="16"/>
  <c r="AP54" i="16"/>
  <c r="AL54" i="16"/>
  <c r="AM54" i="16"/>
  <c r="X54" i="16"/>
  <c r="AN54" i="16"/>
  <c r="F56" i="16"/>
  <c r="M56" i="16"/>
  <c r="N56" i="16"/>
  <c r="P56" i="16"/>
  <c r="X20" i="16"/>
  <c r="W56" i="16"/>
  <c r="U56" i="16"/>
  <c r="L56" i="16"/>
  <c r="D17" i="16"/>
  <c r="C53" i="16"/>
  <c r="S56" i="16"/>
  <c r="D26" i="16"/>
  <c r="C62" i="16"/>
  <c r="B43" i="33" s="1"/>
  <c r="D28" i="16"/>
  <c r="C64" i="16"/>
  <c r="E24" i="16"/>
  <c r="D60" i="16"/>
  <c r="F4" i="15"/>
  <c r="F10" i="15"/>
  <c r="B38" i="15" s="1"/>
  <c r="F15" i="15"/>
  <c r="B43" i="15" s="1"/>
  <c r="F18" i="15"/>
  <c r="B32" i="15"/>
  <c r="B40" i="15"/>
  <c r="B48" i="15"/>
  <c r="B31" i="15"/>
  <c r="B35" i="15"/>
  <c r="C35" i="15" s="1"/>
  <c r="D35" i="15" s="1"/>
  <c r="E35" i="15" s="1"/>
  <c r="F35" i="15" s="1"/>
  <c r="G35" i="15" s="1"/>
  <c r="H35" i="15" s="1"/>
  <c r="I35" i="15" s="1"/>
  <c r="J35" i="15" s="1"/>
  <c r="K35" i="15" s="1"/>
  <c r="B39" i="15"/>
  <c r="B47" i="15"/>
  <c r="B30" i="15"/>
  <c r="C30" i="15" s="1"/>
  <c r="D30" i="15" s="1"/>
  <c r="E30" i="15" s="1"/>
  <c r="F30" i="15" s="1"/>
  <c r="G30" i="15" s="1"/>
  <c r="H30" i="15" s="1"/>
  <c r="I30" i="15" s="1"/>
  <c r="J30" i="15" s="1"/>
  <c r="K30" i="15" s="1"/>
  <c r="L30" i="15" s="1"/>
  <c r="M30" i="15" s="1"/>
  <c r="N30" i="15" s="1"/>
  <c r="O30" i="15" s="1"/>
  <c r="P30" i="15" s="1"/>
  <c r="Q30" i="15" s="1"/>
  <c r="R30" i="15" s="1"/>
  <c r="S30" i="15" s="1"/>
  <c r="T30" i="15" s="1"/>
  <c r="U30" i="15" s="1"/>
  <c r="V30" i="15" s="1"/>
  <c r="W30" i="15" s="1"/>
  <c r="X30" i="15" s="1"/>
  <c r="Y30" i="15" s="1"/>
  <c r="Z30" i="15" s="1"/>
  <c r="AA30" i="15" s="1"/>
  <c r="AB30" i="15" s="1"/>
  <c r="AC30" i="15" s="1"/>
  <c r="AD30" i="15" s="1"/>
  <c r="AE30" i="15" s="1"/>
  <c r="AF30" i="15" s="1"/>
  <c r="AG30" i="15" s="1"/>
  <c r="AH30" i="15" s="1"/>
  <c r="AI30" i="15" s="1"/>
  <c r="AJ30" i="15" s="1"/>
  <c r="AK30" i="15" s="1"/>
  <c r="AL30" i="15" s="1"/>
  <c r="AM30" i="15" s="1"/>
  <c r="AN30" i="15" s="1"/>
  <c r="AO30" i="15" s="1"/>
  <c r="AP30" i="15" s="1"/>
  <c r="AQ30" i="15" s="1"/>
  <c r="AR30" i="15" s="1"/>
  <c r="AS30" i="15" s="1"/>
  <c r="AT30" i="15" s="1"/>
  <c r="AU30" i="15" s="1"/>
  <c r="AV30" i="15" s="1"/>
  <c r="AW30" i="15" s="1"/>
  <c r="AX30" i="15" s="1"/>
  <c r="AX73" i="15" s="1"/>
  <c r="B34" i="15"/>
  <c r="C34" i="15" s="1"/>
  <c r="D34" i="15" s="1"/>
  <c r="E34" i="15" s="1"/>
  <c r="F34" i="15" s="1"/>
  <c r="G34" i="15" s="1"/>
  <c r="H34" i="15" s="1"/>
  <c r="I34" i="15" s="1"/>
  <c r="J34" i="15" s="1"/>
  <c r="K34" i="15" s="1"/>
  <c r="L34" i="15" s="1"/>
  <c r="M34" i="15" s="1"/>
  <c r="N34" i="15" s="1"/>
  <c r="O34" i="15" s="1"/>
  <c r="P34" i="15" s="1"/>
  <c r="Q34" i="15" s="1"/>
  <c r="R34" i="15" s="1"/>
  <c r="S34" i="15" s="1"/>
  <c r="T34" i="15" s="1"/>
  <c r="U34" i="15" s="1"/>
  <c r="V34" i="15" s="1"/>
  <c r="W34" i="15" s="1"/>
  <c r="X34" i="15" s="1"/>
  <c r="Y34" i="15" s="1"/>
  <c r="Z34" i="15" s="1"/>
  <c r="AA34" i="15" s="1"/>
  <c r="AB34" i="15" s="1"/>
  <c r="AC34" i="15" s="1"/>
  <c r="AD34" i="15" s="1"/>
  <c r="AE34" i="15" s="1"/>
  <c r="B42" i="15"/>
  <c r="C42" i="15" s="1"/>
  <c r="D42" i="15" s="1"/>
  <c r="E42" i="15" s="1"/>
  <c r="F42" i="15" s="1"/>
  <c r="G42" i="15" s="1"/>
  <c r="H42" i="15" s="1"/>
  <c r="I42" i="15" s="1"/>
  <c r="J42" i="15" s="1"/>
  <c r="K42" i="15" s="1"/>
  <c r="B36" i="15"/>
  <c r="C36" i="15" s="1"/>
  <c r="D36" i="15" s="1"/>
  <c r="E36" i="15" s="1"/>
  <c r="F36" i="15" s="1"/>
  <c r="G36" i="15" s="1"/>
  <c r="H36" i="15" s="1"/>
  <c r="I36" i="15" s="1"/>
  <c r="J36" i="15" s="1"/>
  <c r="K36" i="15" s="1"/>
  <c r="L36" i="15" s="1"/>
  <c r="M36" i="15" s="1"/>
  <c r="N36" i="15" s="1"/>
  <c r="O36" i="15" s="1"/>
  <c r="B44" i="15"/>
  <c r="B33" i="15"/>
  <c r="C33" i="15" s="1"/>
  <c r="D33" i="15" s="1"/>
  <c r="E33" i="15" s="1"/>
  <c r="F33" i="15" s="1"/>
  <c r="G33" i="15" s="1"/>
  <c r="H33" i="15" s="1"/>
  <c r="I33" i="15" s="1"/>
  <c r="J33" i="15" s="1"/>
  <c r="K33" i="15" s="1"/>
  <c r="L33" i="15" s="1"/>
  <c r="M33" i="15" s="1"/>
  <c r="N33" i="15" s="1"/>
  <c r="O33" i="15" s="1"/>
  <c r="B37" i="15"/>
  <c r="B41" i="15"/>
  <c r="C41" i="15" s="1"/>
  <c r="D41" i="15" s="1"/>
  <c r="E41" i="15" s="1"/>
  <c r="F41" i="15" s="1"/>
  <c r="G41" i="15" s="1"/>
  <c r="H41" i="15" s="1"/>
  <c r="I41" i="15" s="1"/>
  <c r="J41" i="15" s="1"/>
  <c r="K41" i="15" s="1"/>
  <c r="L41" i="15" s="1"/>
  <c r="M41" i="15" s="1"/>
  <c r="N41" i="15" s="1"/>
  <c r="O41" i="15" s="1"/>
  <c r="P41" i="15" s="1"/>
  <c r="Q41" i="15" s="1"/>
  <c r="R41" i="15" s="1"/>
  <c r="S41" i="15" s="1"/>
  <c r="T41" i="15" s="1"/>
  <c r="U41" i="15" s="1"/>
  <c r="V41" i="15" s="1"/>
  <c r="W41" i="15" s="1"/>
  <c r="X41" i="15" s="1"/>
  <c r="Y41" i="15" s="1"/>
  <c r="Z41" i="15" s="1"/>
  <c r="AA41" i="15" s="1"/>
  <c r="AB41" i="15" s="1"/>
  <c r="AC41" i="15" s="1"/>
  <c r="AD41" i="15" s="1"/>
  <c r="AE41" i="15" s="1"/>
  <c r="AF41" i="15" s="1"/>
  <c r="AG41" i="15" s="1"/>
  <c r="AH41" i="15" s="1"/>
  <c r="AI41" i="15" s="1"/>
  <c r="AJ41" i="15" s="1"/>
  <c r="AK41" i="15" s="1"/>
  <c r="AL41" i="15" s="1"/>
  <c r="AM41" i="15" s="1"/>
  <c r="AN41" i="15" s="1"/>
  <c r="AO41" i="15" s="1"/>
  <c r="AP41" i="15" s="1"/>
  <c r="AQ41" i="15" s="1"/>
  <c r="B45" i="15"/>
  <c r="C65" i="16" l="1"/>
  <c r="E19" i="33"/>
  <c r="E18" i="33"/>
  <c r="E23" i="33"/>
  <c r="E22" i="33"/>
  <c r="E20" i="33"/>
  <c r="E21" i="33"/>
  <c r="C57" i="16"/>
  <c r="C68" i="16" s="1"/>
  <c r="D27" i="12" s="1"/>
  <c r="B42" i="33"/>
  <c r="P8" i="10"/>
  <c r="Q5" i="10"/>
  <c r="Q31" i="12"/>
  <c r="Q57" i="12" s="1"/>
  <c r="Q157" i="12" s="1"/>
  <c r="E26" i="16"/>
  <c r="D62" i="16"/>
  <c r="Y20" i="16"/>
  <c r="X56" i="16"/>
  <c r="F24" i="16"/>
  <c r="E60" i="16"/>
  <c r="E28" i="16"/>
  <c r="D64" i="16"/>
  <c r="E17" i="16"/>
  <c r="D53" i="16"/>
  <c r="D57" i="16" s="1"/>
  <c r="B78" i="15"/>
  <c r="AM84" i="15"/>
  <c r="P77" i="15"/>
  <c r="B46" i="15"/>
  <c r="C46" i="15" s="1"/>
  <c r="H84" i="15"/>
  <c r="E85" i="15"/>
  <c r="U84" i="15"/>
  <c r="C79" i="15"/>
  <c r="AN84" i="15"/>
  <c r="F84" i="15"/>
  <c r="AP84" i="15"/>
  <c r="B73" i="15"/>
  <c r="X73" i="15"/>
  <c r="R77" i="15"/>
  <c r="C84" i="15"/>
  <c r="U77" i="15"/>
  <c r="H78" i="15"/>
  <c r="L84" i="15"/>
  <c r="H85" i="15"/>
  <c r="B79" i="15"/>
  <c r="Y84" i="15"/>
  <c r="I85" i="15"/>
  <c r="R84" i="15"/>
  <c r="F85" i="15"/>
  <c r="I73" i="15"/>
  <c r="Y73" i="15"/>
  <c r="AO73" i="15"/>
  <c r="F73" i="15"/>
  <c r="V73" i="15"/>
  <c r="AL73" i="15"/>
  <c r="C73" i="15"/>
  <c r="S73" i="15"/>
  <c r="AM73" i="15"/>
  <c r="L73" i="15"/>
  <c r="AB73" i="15"/>
  <c r="AV73" i="15"/>
  <c r="K77" i="15"/>
  <c r="S84" i="15"/>
  <c r="I79" i="15"/>
  <c r="H79" i="15"/>
  <c r="X84" i="15"/>
  <c r="M79" i="15"/>
  <c r="E84" i="15"/>
  <c r="AK84" i="15"/>
  <c r="F78" i="15"/>
  <c r="Z84" i="15"/>
  <c r="J85" i="15"/>
  <c r="M73" i="15"/>
  <c r="AC73" i="15"/>
  <c r="AS73" i="15"/>
  <c r="J73" i="15"/>
  <c r="Z73" i="15"/>
  <c r="AP73" i="15"/>
  <c r="G73" i="15"/>
  <c r="W73" i="15"/>
  <c r="AQ73" i="15"/>
  <c r="P73" i="15"/>
  <c r="AJ73" i="15"/>
  <c r="AE73" i="15"/>
  <c r="E73" i="15"/>
  <c r="U73" i="15"/>
  <c r="AK73" i="15"/>
  <c r="R73" i="15"/>
  <c r="AH73" i="15"/>
  <c r="O73" i="15"/>
  <c r="AI73" i="15"/>
  <c r="H73" i="15"/>
  <c r="AR73" i="15"/>
  <c r="G78" i="15"/>
  <c r="W84" i="15"/>
  <c r="H76" i="15"/>
  <c r="L79" i="15"/>
  <c r="AB84" i="15"/>
  <c r="AE84" i="15"/>
  <c r="I84" i="15"/>
  <c r="AO84" i="15"/>
  <c r="J79" i="15"/>
  <c r="AL84" i="15"/>
  <c r="B77" i="15"/>
  <c r="Q73" i="15"/>
  <c r="AG73" i="15"/>
  <c r="AW73" i="15"/>
  <c r="N73" i="15"/>
  <c r="AD73" i="15"/>
  <c r="AT73" i="15"/>
  <c r="K73" i="15"/>
  <c r="AA73" i="15"/>
  <c r="AU73" i="15"/>
  <c r="D73" i="15"/>
  <c r="T73" i="15"/>
  <c r="AN73" i="15"/>
  <c r="AF73" i="15"/>
  <c r="C45" i="15"/>
  <c r="B88" i="15"/>
  <c r="C37" i="15"/>
  <c r="B80" i="15"/>
  <c r="C44" i="15"/>
  <c r="B87" i="15"/>
  <c r="C38" i="15"/>
  <c r="B81" i="15"/>
  <c r="C43" i="15"/>
  <c r="B86" i="15"/>
  <c r="C48" i="15"/>
  <c r="B91" i="15"/>
  <c r="C32" i="15"/>
  <c r="B75" i="15"/>
  <c r="AF34" i="15"/>
  <c r="AE77" i="15"/>
  <c r="F76" i="15"/>
  <c r="F77" i="15"/>
  <c r="C76" i="15"/>
  <c r="I76" i="15"/>
  <c r="AC77" i="15"/>
  <c r="L76" i="15"/>
  <c r="D77" i="15"/>
  <c r="AR41" i="15"/>
  <c r="AQ84" i="15"/>
  <c r="P36" i="15"/>
  <c r="O79" i="15"/>
  <c r="L42" i="15"/>
  <c r="K85" i="15"/>
  <c r="C47" i="15"/>
  <c r="B90" i="15"/>
  <c r="C39" i="15"/>
  <c r="B82" i="15"/>
  <c r="C40" i="15"/>
  <c r="B83" i="15"/>
  <c r="D12" i="33" s="1"/>
  <c r="J76" i="15"/>
  <c r="J77" i="15"/>
  <c r="Z77" i="15"/>
  <c r="G76" i="15"/>
  <c r="C77" i="15"/>
  <c r="W77" i="15"/>
  <c r="G79" i="15"/>
  <c r="K79" i="15"/>
  <c r="G84" i="15"/>
  <c r="AA84" i="15"/>
  <c r="C85" i="15"/>
  <c r="E77" i="15"/>
  <c r="H77" i="15"/>
  <c r="X77" i="15"/>
  <c r="P84" i="15"/>
  <c r="AF84" i="15"/>
  <c r="E76" i="15"/>
  <c r="Q77" i="15"/>
  <c r="E79" i="15"/>
  <c r="M84" i="15"/>
  <c r="AC84" i="15"/>
  <c r="J78" i="15"/>
  <c r="N79" i="15"/>
  <c r="J84" i="15"/>
  <c r="AD84" i="15"/>
  <c r="B85" i="15"/>
  <c r="P33" i="15"/>
  <c r="O76" i="15"/>
  <c r="C31" i="15"/>
  <c r="B74" i="15"/>
  <c r="V77" i="15"/>
  <c r="S77" i="15"/>
  <c r="O77" i="15"/>
  <c r="T77" i="15"/>
  <c r="I77" i="15"/>
  <c r="B76" i="15"/>
  <c r="L35" i="15"/>
  <c r="K78" i="15"/>
  <c r="N76" i="15"/>
  <c r="N77" i="15"/>
  <c r="AD77" i="15"/>
  <c r="K76" i="15"/>
  <c r="G77" i="15"/>
  <c r="AA77" i="15"/>
  <c r="C78" i="15"/>
  <c r="O84" i="15"/>
  <c r="AI84" i="15"/>
  <c r="G85" i="15"/>
  <c r="M77" i="15"/>
  <c r="E78" i="15"/>
  <c r="D76" i="15"/>
  <c r="L77" i="15"/>
  <c r="AB77" i="15"/>
  <c r="D78" i="15"/>
  <c r="D79" i="15"/>
  <c r="D84" i="15"/>
  <c r="T84" i="15"/>
  <c r="AJ84" i="15"/>
  <c r="D85" i="15"/>
  <c r="M76" i="15"/>
  <c r="Y77" i="15"/>
  <c r="I78" i="15"/>
  <c r="K84" i="15"/>
  <c r="Q84" i="15"/>
  <c r="AG84" i="15"/>
  <c r="B84" i="15"/>
  <c r="N84" i="15"/>
  <c r="AH84" i="15"/>
  <c r="F79" i="15"/>
  <c r="V84" i="15"/>
  <c r="E16" i="33" l="1"/>
  <c r="E31" i="33" s="1"/>
  <c r="E17" i="33"/>
  <c r="D11" i="33"/>
  <c r="D10" i="33"/>
  <c r="D55" i="12"/>
  <c r="E32" i="33"/>
  <c r="R5" i="10"/>
  <c r="Q8" i="10"/>
  <c r="R31" i="12"/>
  <c r="R57" i="12" s="1"/>
  <c r="R157" i="12" s="1"/>
  <c r="F28" i="16"/>
  <c r="E64" i="16"/>
  <c r="Z20" i="16"/>
  <c r="Y56" i="16"/>
  <c r="F17" i="16"/>
  <c r="E53" i="16"/>
  <c r="E57" i="16" s="1"/>
  <c r="D65" i="16"/>
  <c r="D68" i="16" s="1"/>
  <c r="E27" i="12" s="1"/>
  <c r="E55" i="12" s="1"/>
  <c r="E155" i="12" s="1"/>
  <c r="G24" i="16"/>
  <c r="F60" i="16"/>
  <c r="F26" i="16"/>
  <c r="E62" i="16"/>
  <c r="B89" i="15"/>
  <c r="B92" i="15" s="1"/>
  <c r="Q33" i="15"/>
  <c r="P76" i="15"/>
  <c r="D40" i="15"/>
  <c r="C83" i="15"/>
  <c r="Q36" i="15"/>
  <c r="P79" i="15"/>
  <c r="D32" i="15"/>
  <c r="C75" i="15"/>
  <c r="D43" i="15"/>
  <c r="C86" i="15"/>
  <c r="D37" i="15"/>
  <c r="C80" i="15"/>
  <c r="M35" i="15"/>
  <c r="L78" i="15"/>
  <c r="D31" i="15"/>
  <c r="C74" i="15"/>
  <c r="D39" i="15"/>
  <c r="C82" i="15"/>
  <c r="M42" i="15"/>
  <c r="L85" i="15"/>
  <c r="AS41" i="15"/>
  <c r="AR84" i="15"/>
  <c r="D47" i="15"/>
  <c r="C90" i="15"/>
  <c r="D46" i="15"/>
  <c r="C89" i="15"/>
  <c r="AG34" i="15"/>
  <c r="AF77" i="15"/>
  <c r="D48" i="15"/>
  <c r="C91" i="15"/>
  <c r="D38" i="15"/>
  <c r="C81" i="15"/>
  <c r="D44" i="15"/>
  <c r="C87" i="15"/>
  <c r="D45" i="15"/>
  <c r="C88" i="15"/>
  <c r="H50" i="31" l="1"/>
  <c r="D155" i="12"/>
  <c r="E33" i="33"/>
  <c r="D13" i="33"/>
  <c r="D31" i="33" s="1"/>
  <c r="D26" i="12"/>
  <c r="D32" i="33" s="1"/>
  <c r="S31" i="12"/>
  <c r="S57" i="12" s="1"/>
  <c r="S157" i="12" s="1"/>
  <c r="S5" i="10"/>
  <c r="S8" i="10" s="1"/>
  <c r="R8" i="10"/>
  <c r="E65" i="16"/>
  <c r="E68" i="16" s="1"/>
  <c r="F27" i="12" s="1"/>
  <c r="F55" i="12" s="1"/>
  <c r="F155" i="12" s="1"/>
  <c r="G26" i="16"/>
  <c r="F62" i="16"/>
  <c r="F65" i="16" s="1"/>
  <c r="AA20" i="16"/>
  <c r="Z56" i="16"/>
  <c r="H24" i="16"/>
  <c r="G60" i="16"/>
  <c r="G17" i="16"/>
  <c r="F53" i="16"/>
  <c r="F57" i="16" s="1"/>
  <c r="G28" i="16"/>
  <c r="F64" i="16"/>
  <c r="E38" i="15"/>
  <c r="D81" i="15"/>
  <c r="E47" i="15"/>
  <c r="D90" i="15"/>
  <c r="E31" i="15"/>
  <c r="D74" i="15"/>
  <c r="E32" i="15"/>
  <c r="D75" i="15"/>
  <c r="E40" i="15"/>
  <c r="D83" i="15"/>
  <c r="E44" i="15"/>
  <c r="D87" i="15"/>
  <c r="E48" i="15"/>
  <c r="D91" i="15"/>
  <c r="E46" i="15"/>
  <c r="D89" i="15"/>
  <c r="AT41" i="15"/>
  <c r="AS84" i="15"/>
  <c r="E39" i="15"/>
  <c r="D82" i="15"/>
  <c r="N35" i="15"/>
  <c r="M78" i="15"/>
  <c r="E43" i="15"/>
  <c r="D86" i="15"/>
  <c r="E45" i="15"/>
  <c r="D88" i="15"/>
  <c r="AH34" i="15"/>
  <c r="AG77" i="15"/>
  <c r="N42" i="15"/>
  <c r="M85" i="15"/>
  <c r="E37" i="15"/>
  <c r="D80" i="15"/>
  <c r="C92" i="15"/>
  <c r="R36" i="15"/>
  <c r="Q79" i="15"/>
  <c r="R33" i="15"/>
  <c r="Q76" i="15"/>
  <c r="D175" i="9"/>
  <c r="E175" i="9"/>
  <c r="E324" i="9" s="1"/>
  <c r="E375" i="9" s="1"/>
  <c r="F175" i="9"/>
  <c r="F324" i="9" s="1"/>
  <c r="F375" i="9" s="1"/>
  <c r="G175" i="9"/>
  <c r="G324" i="9" s="1"/>
  <c r="G375" i="9" s="1"/>
  <c r="H175" i="9"/>
  <c r="H324" i="9" s="1"/>
  <c r="H375" i="9" s="1"/>
  <c r="I175" i="9"/>
  <c r="I324" i="9" s="1"/>
  <c r="I375" i="9" s="1"/>
  <c r="J175" i="9"/>
  <c r="J324" i="9" s="1"/>
  <c r="J375" i="9" s="1"/>
  <c r="K175" i="9"/>
  <c r="K324" i="9" s="1"/>
  <c r="K375" i="9" s="1"/>
  <c r="L175" i="9"/>
  <c r="L324" i="9" s="1"/>
  <c r="L375" i="9" s="1"/>
  <c r="M175" i="9"/>
  <c r="M324" i="9" s="1"/>
  <c r="M375" i="9" s="1"/>
  <c r="N175" i="9"/>
  <c r="N324" i="9" s="1"/>
  <c r="N375" i="9" s="1"/>
  <c r="O175" i="9"/>
  <c r="O324" i="9" s="1"/>
  <c r="O375" i="9" s="1"/>
  <c r="P175" i="9"/>
  <c r="P324" i="9" s="1"/>
  <c r="P375" i="9" s="1"/>
  <c r="Q175" i="9"/>
  <c r="Q324" i="9" s="1"/>
  <c r="Q375" i="9" s="1"/>
  <c r="R175" i="9"/>
  <c r="R324" i="9" s="1"/>
  <c r="R375" i="9" s="1"/>
  <c r="S175" i="9"/>
  <c r="S324" i="9" s="1"/>
  <c r="S375" i="9" s="1"/>
  <c r="T175" i="9"/>
  <c r="T324" i="9" s="1"/>
  <c r="T375" i="9" s="1"/>
  <c r="U175" i="9"/>
  <c r="U324" i="9" s="1"/>
  <c r="U375" i="9" s="1"/>
  <c r="V175" i="9"/>
  <c r="V324" i="9" s="1"/>
  <c r="V375" i="9" s="1"/>
  <c r="W175" i="9"/>
  <c r="W324" i="9" s="1"/>
  <c r="W375" i="9" s="1"/>
  <c r="X175" i="9"/>
  <c r="X324" i="9" s="1"/>
  <c r="X375" i="9" s="1"/>
  <c r="Y175" i="9"/>
  <c r="Y324" i="9" s="1"/>
  <c r="Y375" i="9" s="1"/>
  <c r="Z175" i="9"/>
  <c r="Z324" i="9" s="1"/>
  <c r="Z375" i="9" s="1"/>
  <c r="AA175" i="9"/>
  <c r="AA324" i="9" s="1"/>
  <c r="AA375" i="9" s="1"/>
  <c r="AB175" i="9"/>
  <c r="AB324" i="9" s="1"/>
  <c r="AB375" i="9" s="1"/>
  <c r="AC175" i="9"/>
  <c r="AC324" i="9" s="1"/>
  <c r="AC375" i="9" s="1"/>
  <c r="AD175" i="9"/>
  <c r="AD324" i="9" s="1"/>
  <c r="AD375" i="9" s="1"/>
  <c r="AE175" i="9"/>
  <c r="AE324" i="9" s="1"/>
  <c r="AE375" i="9" s="1"/>
  <c r="AF175" i="9"/>
  <c r="AF324" i="9" s="1"/>
  <c r="AF375" i="9" s="1"/>
  <c r="AG175" i="9"/>
  <c r="AG324" i="9" s="1"/>
  <c r="AG375" i="9" s="1"/>
  <c r="AH175" i="9"/>
  <c r="AH324" i="9" s="1"/>
  <c r="AH375" i="9" s="1"/>
  <c r="AI175" i="9"/>
  <c r="AI324" i="9" s="1"/>
  <c r="AI375" i="9" s="1"/>
  <c r="AJ175" i="9"/>
  <c r="AJ324" i="9" s="1"/>
  <c r="AJ375" i="9" s="1"/>
  <c r="AK175" i="9"/>
  <c r="AK324" i="9" s="1"/>
  <c r="AK375" i="9" s="1"/>
  <c r="AL175" i="9"/>
  <c r="AL324" i="9" s="1"/>
  <c r="AL375" i="9" s="1"/>
  <c r="AM175" i="9"/>
  <c r="AM324" i="9" s="1"/>
  <c r="AM375" i="9" s="1"/>
  <c r="AN175" i="9"/>
  <c r="AN324" i="9" s="1"/>
  <c r="AN375" i="9" s="1"/>
  <c r="AO175" i="9"/>
  <c r="AO324" i="9" s="1"/>
  <c r="AO375" i="9" s="1"/>
  <c r="AP175" i="9"/>
  <c r="AP324" i="9" s="1"/>
  <c r="AP375" i="9" s="1"/>
  <c r="AQ175" i="9"/>
  <c r="AQ324" i="9" s="1"/>
  <c r="AQ375" i="9" s="1"/>
  <c r="AR175" i="9"/>
  <c r="AR324" i="9" s="1"/>
  <c r="AR375" i="9" s="1"/>
  <c r="AS175" i="9"/>
  <c r="AS324" i="9" s="1"/>
  <c r="AS375" i="9" s="1"/>
  <c r="AT175" i="9"/>
  <c r="AT324" i="9" s="1"/>
  <c r="AT375" i="9" s="1"/>
  <c r="AU175" i="9"/>
  <c r="AU324" i="9" s="1"/>
  <c r="AU375" i="9" s="1"/>
  <c r="AV175" i="9"/>
  <c r="AV324" i="9" s="1"/>
  <c r="AV375" i="9" s="1"/>
  <c r="AW175" i="9"/>
  <c r="AW324" i="9" s="1"/>
  <c r="AW375" i="9" s="1"/>
  <c r="AX175" i="9"/>
  <c r="AX324" i="9" s="1"/>
  <c r="AX375" i="9" s="1"/>
  <c r="AY175" i="9"/>
  <c r="AY324" i="9" s="1"/>
  <c r="AY375" i="9" s="1"/>
  <c r="D176" i="9"/>
  <c r="D325" i="9" s="1"/>
  <c r="D376" i="9" s="1"/>
  <c r="E176" i="9"/>
  <c r="E325" i="9" s="1"/>
  <c r="E376" i="9" s="1"/>
  <c r="F176" i="9"/>
  <c r="F325" i="9" s="1"/>
  <c r="F376" i="9" s="1"/>
  <c r="G176" i="9"/>
  <c r="G325" i="9" s="1"/>
  <c r="G376" i="9" s="1"/>
  <c r="H176" i="9"/>
  <c r="H325" i="9" s="1"/>
  <c r="H376" i="9" s="1"/>
  <c r="I176" i="9"/>
  <c r="I325" i="9" s="1"/>
  <c r="I376" i="9" s="1"/>
  <c r="J176" i="9"/>
  <c r="J325" i="9" s="1"/>
  <c r="J376" i="9" s="1"/>
  <c r="K176" i="9"/>
  <c r="K325" i="9" s="1"/>
  <c r="K376" i="9" s="1"/>
  <c r="L176" i="9"/>
  <c r="L325" i="9" s="1"/>
  <c r="L376" i="9" s="1"/>
  <c r="M176" i="9"/>
  <c r="M325" i="9" s="1"/>
  <c r="M376" i="9" s="1"/>
  <c r="N176" i="9"/>
  <c r="N325" i="9" s="1"/>
  <c r="N376" i="9" s="1"/>
  <c r="O176" i="9"/>
  <c r="O325" i="9" s="1"/>
  <c r="O376" i="9" s="1"/>
  <c r="P176" i="9"/>
  <c r="P325" i="9" s="1"/>
  <c r="P376" i="9" s="1"/>
  <c r="Q176" i="9"/>
  <c r="Q325" i="9" s="1"/>
  <c r="Q376" i="9" s="1"/>
  <c r="R176" i="9"/>
  <c r="R325" i="9" s="1"/>
  <c r="R376" i="9" s="1"/>
  <c r="S176" i="9"/>
  <c r="S325" i="9" s="1"/>
  <c r="S376" i="9" s="1"/>
  <c r="T176" i="9"/>
  <c r="T325" i="9" s="1"/>
  <c r="T376" i="9" s="1"/>
  <c r="U176" i="9"/>
  <c r="U325" i="9" s="1"/>
  <c r="U376" i="9" s="1"/>
  <c r="V176" i="9"/>
  <c r="V325" i="9" s="1"/>
  <c r="V376" i="9" s="1"/>
  <c r="W176" i="9"/>
  <c r="W325" i="9" s="1"/>
  <c r="W376" i="9" s="1"/>
  <c r="X176" i="9"/>
  <c r="X325" i="9" s="1"/>
  <c r="X376" i="9" s="1"/>
  <c r="Y176" i="9"/>
  <c r="Y325" i="9" s="1"/>
  <c r="Y376" i="9" s="1"/>
  <c r="Z176" i="9"/>
  <c r="Z325" i="9" s="1"/>
  <c r="Z376" i="9" s="1"/>
  <c r="AA176" i="9"/>
  <c r="AA325" i="9" s="1"/>
  <c r="AA376" i="9" s="1"/>
  <c r="AB176" i="9"/>
  <c r="AB325" i="9" s="1"/>
  <c r="AB376" i="9" s="1"/>
  <c r="AC176" i="9"/>
  <c r="AC325" i="9" s="1"/>
  <c r="AC376" i="9" s="1"/>
  <c r="AD176" i="9"/>
  <c r="AD325" i="9" s="1"/>
  <c r="AD376" i="9" s="1"/>
  <c r="AE176" i="9"/>
  <c r="AE325" i="9" s="1"/>
  <c r="AE376" i="9" s="1"/>
  <c r="AF176" i="9"/>
  <c r="AF325" i="9" s="1"/>
  <c r="AF376" i="9" s="1"/>
  <c r="AG176" i="9"/>
  <c r="AG325" i="9" s="1"/>
  <c r="AG376" i="9" s="1"/>
  <c r="AH176" i="9"/>
  <c r="AH325" i="9" s="1"/>
  <c r="AH376" i="9" s="1"/>
  <c r="AI176" i="9"/>
  <c r="AI325" i="9" s="1"/>
  <c r="AI376" i="9" s="1"/>
  <c r="AJ176" i="9"/>
  <c r="AJ325" i="9" s="1"/>
  <c r="AJ376" i="9" s="1"/>
  <c r="AK176" i="9"/>
  <c r="AK325" i="9" s="1"/>
  <c r="AK376" i="9" s="1"/>
  <c r="AL176" i="9"/>
  <c r="AL325" i="9" s="1"/>
  <c r="AL376" i="9" s="1"/>
  <c r="AM176" i="9"/>
  <c r="AM325" i="9" s="1"/>
  <c r="AM376" i="9" s="1"/>
  <c r="AN176" i="9"/>
  <c r="AN325" i="9" s="1"/>
  <c r="AN376" i="9" s="1"/>
  <c r="AO176" i="9"/>
  <c r="AO325" i="9" s="1"/>
  <c r="AO376" i="9" s="1"/>
  <c r="AP176" i="9"/>
  <c r="AP325" i="9" s="1"/>
  <c r="AP376" i="9" s="1"/>
  <c r="AQ176" i="9"/>
  <c r="AQ325" i="9" s="1"/>
  <c r="AQ376" i="9" s="1"/>
  <c r="AR176" i="9"/>
  <c r="AR325" i="9" s="1"/>
  <c r="AR376" i="9" s="1"/>
  <c r="AS176" i="9"/>
  <c r="AS325" i="9" s="1"/>
  <c r="AS376" i="9" s="1"/>
  <c r="AT176" i="9"/>
  <c r="AT325" i="9" s="1"/>
  <c r="AT376" i="9" s="1"/>
  <c r="AU176" i="9"/>
  <c r="AU325" i="9" s="1"/>
  <c r="AU376" i="9" s="1"/>
  <c r="AV176" i="9"/>
  <c r="AV325" i="9" s="1"/>
  <c r="AV376" i="9" s="1"/>
  <c r="AW176" i="9"/>
  <c r="AW325" i="9" s="1"/>
  <c r="AW376" i="9" s="1"/>
  <c r="AX176" i="9"/>
  <c r="AX325" i="9" s="1"/>
  <c r="AX376" i="9" s="1"/>
  <c r="AY176" i="9"/>
  <c r="AY325" i="9" s="1"/>
  <c r="AY376" i="9" s="1"/>
  <c r="D177" i="9"/>
  <c r="D326" i="9" s="1"/>
  <c r="D377" i="9" s="1"/>
  <c r="E177" i="9"/>
  <c r="E326" i="9" s="1"/>
  <c r="E377" i="9" s="1"/>
  <c r="F177" i="9"/>
  <c r="F326" i="9" s="1"/>
  <c r="F377" i="9" s="1"/>
  <c r="G177" i="9"/>
  <c r="G326" i="9" s="1"/>
  <c r="G377" i="9" s="1"/>
  <c r="H177" i="9"/>
  <c r="H326" i="9" s="1"/>
  <c r="H377" i="9" s="1"/>
  <c r="I177" i="9"/>
  <c r="I326" i="9" s="1"/>
  <c r="I377" i="9" s="1"/>
  <c r="J177" i="9"/>
  <c r="J326" i="9" s="1"/>
  <c r="J377" i="9" s="1"/>
  <c r="K177" i="9"/>
  <c r="K326" i="9" s="1"/>
  <c r="K377" i="9" s="1"/>
  <c r="L177" i="9"/>
  <c r="L326" i="9" s="1"/>
  <c r="L377" i="9" s="1"/>
  <c r="M177" i="9"/>
  <c r="M326" i="9" s="1"/>
  <c r="M377" i="9" s="1"/>
  <c r="N177" i="9"/>
  <c r="N326" i="9" s="1"/>
  <c r="N377" i="9" s="1"/>
  <c r="O177" i="9"/>
  <c r="O326" i="9" s="1"/>
  <c r="O377" i="9" s="1"/>
  <c r="P177" i="9"/>
  <c r="P326" i="9" s="1"/>
  <c r="P377" i="9" s="1"/>
  <c r="Q177" i="9"/>
  <c r="Q326" i="9" s="1"/>
  <c r="Q377" i="9" s="1"/>
  <c r="R177" i="9"/>
  <c r="R326" i="9" s="1"/>
  <c r="R377" i="9" s="1"/>
  <c r="S177" i="9"/>
  <c r="S326" i="9" s="1"/>
  <c r="S377" i="9" s="1"/>
  <c r="T177" i="9"/>
  <c r="T326" i="9" s="1"/>
  <c r="T377" i="9" s="1"/>
  <c r="U177" i="9"/>
  <c r="U326" i="9" s="1"/>
  <c r="U377" i="9" s="1"/>
  <c r="V177" i="9"/>
  <c r="V326" i="9" s="1"/>
  <c r="V377" i="9" s="1"/>
  <c r="W177" i="9"/>
  <c r="W326" i="9" s="1"/>
  <c r="W377" i="9" s="1"/>
  <c r="X177" i="9"/>
  <c r="X326" i="9" s="1"/>
  <c r="X377" i="9" s="1"/>
  <c r="Y177" i="9"/>
  <c r="Y326" i="9" s="1"/>
  <c r="Y377" i="9" s="1"/>
  <c r="Z177" i="9"/>
  <c r="Z326" i="9" s="1"/>
  <c r="Z377" i="9" s="1"/>
  <c r="AA177" i="9"/>
  <c r="AA326" i="9" s="1"/>
  <c r="AA377" i="9" s="1"/>
  <c r="AB177" i="9"/>
  <c r="AB326" i="9" s="1"/>
  <c r="AB377" i="9" s="1"/>
  <c r="AC177" i="9"/>
  <c r="AC326" i="9" s="1"/>
  <c r="AC377" i="9" s="1"/>
  <c r="AD177" i="9"/>
  <c r="AD326" i="9" s="1"/>
  <c r="AD377" i="9" s="1"/>
  <c r="AE177" i="9"/>
  <c r="AE326" i="9" s="1"/>
  <c r="AE377" i="9" s="1"/>
  <c r="AF177" i="9"/>
  <c r="AF326" i="9" s="1"/>
  <c r="AF377" i="9" s="1"/>
  <c r="AG177" i="9"/>
  <c r="AG326" i="9" s="1"/>
  <c r="AG377" i="9" s="1"/>
  <c r="AH177" i="9"/>
  <c r="AH326" i="9" s="1"/>
  <c r="AH377" i="9" s="1"/>
  <c r="AI177" i="9"/>
  <c r="AI326" i="9" s="1"/>
  <c r="AI377" i="9" s="1"/>
  <c r="AJ177" i="9"/>
  <c r="AJ326" i="9" s="1"/>
  <c r="AJ377" i="9" s="1"/>
  <c r="AK177" i="9"/>
  <c r="AK326" i="9" s="1"/>
  <c r="AK377" i="9" s="1"/>
  <c r="AL177" i="9"/>
  <c r="AL326" i="9" s="1"/>
  <c r="AL377" i="9" s="1"/>
  <c r="AM177" i="9"/>
  <c r="AM326" i="9" s="1"/>
  <c r="AM377" i="9" s="1"/>
  <c r="AN177" i="9"/>
  <c r="AN326" i="9" s="1"/>
  <c r="AN377" i="9" s="1"/>
  <c r="AO177" i="9"/>
  <c r="AO326" i="9" s="1"/>
  <c r="AO377" i="9" s="1"/>
  <c r="AP177" i="9"/>
  <c r="AP326" i="9" s="1"/>
  <c r="AP377" i="9" s="1"/>
  <c r="AQ177" i="9"/>
  <c r="AQ326" i="9" s="1"/>
  <c r="AQ377" i="9" s="1"/>
  <c r="AR177" i="9"/>
  <c r="AR326" i="9" s="1"/>
  <c r="AR377" i="9" s="1"/>
  <c r="AS177" i="9"/>
  <c r="AS326" i="9" s="1"/>
  <c r="AS377" i="9" s="1"/>
  <c r="AT177" i="9"/>
  <c r="AT326" i="9" s="1"/>
  <c r="AT377" i="9" s="1"/>
  <c r="AU177" i="9"/>
  <c r="AU326" i="9" s="1"/>
  <c r="AU377" i="9" s="1"/>
  <c r="AV177" i="9"/>
  <c r="AV326" i="9" s="1"/>
  <c r="AV377" i="9" s="1"/>
  <c r="AW177" i="9"/>
  <c r="AW326" i="9" s="1"/>
  <c r="AW377" i="9" s="1"/>
  <c r="AX177" i="9"/>
  <c r="AX326" i="9" s="1"/>
  <c r="AX377" i="9" s="1"/>
  <c r="AY177" i="9"/>
  <c r="AY326" i="9" s="1"/>
  <c r="AY377" i="9" s="1"/>
  <c r="D178" i="9"/>
  <c r="D327" i="9" s="1"/>
  <c r="D378" i="9" s="1"/>
  <c r="E178" i="9"/>
  <c r="E327" i="9" s="1"/>
  <c r="E378" i="9" s="1"/>
  <c r="F178" i="9"/>
  <c r="F327" i="9" s="1"/>
  <c r="F378" i="9" s="1"/>
  <c r="G178" i="9"/>
  <c r="G327" i="9" s="1"/>
  <c r="G378" i="9" s="1"/>
  <c r="H178" i="9"/>
  <c r="H327" i="9" s="1"/>
  <c r="H378" i="9" s="1"/>
  <c r="I178" i="9"/>
  <c r="I327" i="9" s="1"/>
  <c r="I378" i="9" s="1"/>
  <c r="J178" i="9"/>
  <c r="J327" i="9" s="1"/>
  <c r="J378" i="9" s="1"/>
  <c r="K178" i="9"/>
  <c r="K327" i="9" s="1"/>
  <c r="K378" i="9" s="1"/>
  <c r="L178" i="9"/>
  <c r="L327" i="9" s="1"/>
  <c r="L378" i="9" s="1"/>
  <c r="M178" i="9"/>
  <c r="M327" i="9" s="1"/>
  <c r="M378" i="9" s="1"/>
  <c r="N178" i="9"/>
  <c r="N327" i="9" s="1"/>
  <c r="N378" i="9" s="1"/>
  <c r="O178" i="9"/>
  <c r="O327" i="9" s="1"/>
  <c r="O378" i="9" s="1"/>
  <c r="P178" i="9"/>
  <c r="P327" i="9" s="1"/>
  <c r="P378" i="9" s="1"/>
  <c r="Q178" i="9"/>
  <c r="Q327" i="9" s="1"/>
  <c r="Q378" i="9" s="1"/>
  <c r="R178" i="9"/>
  <c r="R327" i="9" s="1"/>
  <c r="R378" i="9" s="1"/>
  <c r="S178" i="9"/>
  <c r="S327" i="9" s="1"/>
  <c r="S378" i="9" s="1"/>
  <c r="T178" i="9"/>
  <c r="T327" i="9" s="1"/>
  <c r="T378" i="9" s="1"/>
  <c r="U178" i="9"/>
  <c r="U327" i="9" s="1"/>
  <c r="U378" i="9" s="1"/>
  <c r="V178" i="9"/>
  <c r="V327" i="9" s="1"/>
  <c r="V378" i="9" s="1"/>
  <c r="W178" i="9"/>
  <c r="W327" i="9" s="1"/>
  <c r="W378" i="9" s="1"/>
  <c r="X178" i="9"/>
  <c r="X327" i="9" s="1"/>
  <c r="X378" i="9" s="1"/>
  <c r="Y178" i="9"/>
  <c r="Y327" i="9" s="1"/>
  <c r="Y378" i="9" s="1"/>
  <c r="Z178" i="9"/>
  <c r="Z327" i="9" s="1"/>
  <c r="Z378" i="9" s="1"/>
  <c r="AA178" i="9"/>
  <c r="AA327" i="9" s="1"/>
  <c r="AA378" i="9" s="1"/>
  <c r="AB178" i="9"/>
  <c r="AB327" i="9" s="1"/>
  <c r="AB378" i="9" s="1"/>
  <c r="AC178" i="9"/>
  <c r="AC327" i="9" s="1"/>
  <c r="AC378" i="9" s="1"/>
  <c r="AD178" i="9"/>
  <c r="AD327" i="9" s="1"/>
  <c r="AD378" i="9" s="1"/>
  <c r="AE178" i="9"/>
  <c r="AE327" i="9" s="1"/>
  <c r="AE378" i="9" s="1"/>
  <c r="AF178" i="9"/>
  <c r="AF327" i="9" s="1"/>
  <c r="AF378" i="9" s="1"/>
  <c r="AG178" i="9"/>
  <c r="AG327" i="9" s="1"/>
  <c r="AG378" i="9" s="1"/>
  <c r="AH178" i="9"/>
  <c r="AH327" i="9" s="1"/>
  <c r="AH378" i="9" s="1"/>
  <c r="AI178" i="9"/>
  <c r="AI327" i="9" s="1"/>
  <c r="AI378" i="9" s="1"/>
  <c r="AJ178" i="9"/>
  <c r="AJ327" i="9" s="1"/>
  <c r="AJ378" i="9" s="1"/>
  <c r="AK178" i="9"/>
  <c r="AK327" i="9" s="1"/>
  <c r="AK378" i="9" s="1"/>
  <c r="AL178" i="9"/>
  <c r="AL327" i="9" s="1"/>
  <c r="AL378" i="9" s="1"/>
  <c r="AM178" i="9"/>
  <c r="AM327" i="9" s="1"/>
  <c r="AM378" i="9" s="1"/>
  <c r="AN178" i="9"/>
  <c r="AN327" i="9" s="1"/>
  <c r="AN378" i="9" s="1"/>
  <c r="AO178" i="9"/>
  <c r="AO327" i="9" s="1"/>
  <c r="AO378" i="9" s="1"/>
  <c r="AP178" i="9"/>
  <c r="AP327" i="9" s="1"/>
  <c r="AP378" i="9" s="1"/>
  <c r="AQ178" i="9"/>
  <c r="AQ327" i="9" s="1"/>
  <c r="AQ378" i="9" s="1"/>
  <c r="AR178" i="9"/>
  <c r="AR327" i="9" s="1"/>
  <c r="AR378" i="9" s="1"/>
  <c r="AS178" i="9"/>
  <c r="AS327" i="9" s="1"/>
  <c r="AS378" i="9" s="1"/>
  <c r="AT178" i="9"/>
  <c r="AT327" i="9" s="1"/>
  <c r="AT378" i="9" s="1"/>
  <c r="AU178" i="9"/>
  <c r="AU327" i="9" s="1"/>
  <c r="AU378" i="9" s="1"/>
  <c r="AV178" i="9"/>
  <c r="AV327" i="9" s="1"/>
  <c r="AV378" i="9" s="1"/>
  <c r="AW178" i="9"/>
  <c r="AW327" i="9" s="1"/>
  <c r="AW378" i="9" s="1"/>
  <c r="AX178" i="9"/>
  <c r="AX327" i="9" s="1"/>
  <c r="AX378" i="9" s="1"/>
  <c r="AY178" i="9"/>
  <c r="AY327" i="9" s="1"/>
  <c r="AY378" i="9" s="1"/>
  <c r="D179" i="9"/>
  <c r="D328" i="9" s="1"/>
  <c r="D379" i="9" s="1"/>
  <c r="E179" i="9"/>
  <c r="E328" i="9" s="1"/>
  <c r="E379" i="9" s="1"/>
  <c r="F179" i="9"/>
  <c r="F328" i="9" s="1"/>
  <c r="F379" i="9" s="1"/>
  <c r="G179" i="9"/>
  <c r="G328" i="9" s="1"/>
  <c r="G379" i="9" s="1"/>
  <c r="H179" i="9"/>
  <c r="H328" i="9" s="1"/>
  <c r="H379" i="9" s="1"/>
  <c r="I179" i="9"/>
  <c r="I328" i="9" s="1"/>
  <c r="I379" i="9" s="1"/>
  <c r="J179" i="9"/>
  <c r="J328" i="9" s="1"/>
  <c r="J379" i="9" s="1"/>
  <c r="K179" i="9"/>
  <c r="K328" i="9" s="1"/>
  <c r="K379" i="9" s="1"/>
  <c r="L179" i="9"/>
  <c r="L328" i="9" s="1"/>
  <c r="L379" i="9" s="1"/>
  <c r="M179" i="9"/>
  <c r="M328" i="9" s="1"/>
  <c r="M379" i="9" s="1"/>
  <c r="N179" i="9"/>
  <c r="N328" i="9" s="1"/>
  <c r="N379" i="9" s="1"/>
  <c r="O179" i="9"/>
  <c r="O328" i="9" s="1"/>
  <c r="O379" i="9" s="1"/>
  <c r="P179" i="9"/>
  <c r="P328" i="9" s="1"/>
  <c r="P379" i="9" s="1"/>
  <c r="Q179" i="9"/>
  <c r="Q328" i="9" s="1"/>
  <c r="Q379" i="9" s="1"/>
  <c r="R179" i="9"/>
  <c r="R328" i="9" s="1"/>
  <c r="R379" i="9" s="1"/>
  <c r="S179" i="9"/>
  <c r="S328" i="9" s="1"/>
  <c r="S379" i="9" s="1"/>
  <c r="T179" i="9"/>
  <c r="T328" i="9" s="1"/>
  <c r="T379" i="9" s="1"/>
  <c r="U179" i="9"/>
  <c r="U328" i="9" s="1"/>
  <c r="U379" i="9" s="1"/>
  <c r="V179" i="9"/>
  <c r="V328" i="9" s="1"/>
  <c r="V379" i="9" s="1"/>
  <c r="W179" i="9"/>
  <c r="W328" i="9" s="1"/>
  <c r="W379" i="9" s="1"/>
  <c r="X179" i="9"/>
  <c r="X328" i="9" s="1"/>
  <c r="X379" i="9" s="1"/>
  <c r="Y179" i="9"/>
  <c r="Y328" i="9" s="1"/>
  <c r="Y379" i="9" s="1"/>
  <c r="Z179" i="9"/>
  <c r="Z328" i="9" s="1"/>
  <c r="Z379" i="9" s="1"/>
  <c r="AA179" i="9"/>
  <c r="AA328" i="9" s="1"/>
  <c r="AA379" i="9" s="1"/>
  <c r="AB179" i="9"/>
  <c r="AB328" i="9" s="1"/>
  <c r="AB379" i="9" s="1"/>
  <c r="AC179" i="9"/>
  <c r="AC328" i="9" s="1"/>
  <c r="AC379" i="9" s="1"/>
  <c r="AD179" i="9"/>
  <c r="AD328" i="9" s="1"/>
  <c r="AD379" i="9" s="1"/>
  <c r="AE179" i="9"/>
  <c r="AE328" i="9" s="1"/>
  <c r="AE379" i="9" s="1"/>
  <c r="AF179" i="9"/>
  <c r="AF328" i="9" s="1"/>
  <c r="AF379" i="9" s="1"/>
  <c r="AG179" i="9"/>
  <c r="AG328" i="9" s="1"/>
  <c r="AG379" i="9" s="1"/>
  <c r="AH179" i="9"/>
  <c r="AH328" i="9" s="1"/>
  <c r="AH379" i="9" s="1"/>
  <c r="AI179" i="9"/>
  <c r="AI328" i="9" s="1"/>
  <c r="AI379" i="9" s="1"/>
  <c r="AJ179" i="9"/>
  <c r="AJ328" i="9" s="1"/>
  <c r="AJ379" i="9" s="1"/>
  <c r="AK179" i="9"/>
  <c r="AK328" i="9" s="1"/>
  <c r="AK379" i="9" s="1"/>
  <c r="AL179" i="9"/>
  <c r="AL328" i="9" s="1"/>
  <c r="AL379" i="9" s="1"/>
  <c r="AM179" i="9"/>
  <c r="AM328" i="9" s="1"/>
  <c r="AM379" i="9" s="1"/>
  <c r="AN179" i="9"/>
  <c r="AN328" i="9" s="1"/>
  <c r="AN379" i="9" s="1"/>
  <c r="AO179" i="9"/>
  <c r="AO328" i="9" s="1"/>
  <c r="AO379" i="9" s="1"/>
  <c r="AP179" i="9"/>
  <c r="AP328" i="9" s="1"/>
  <c r="AP379" i="9" s="1"/>
  <c r="AQ179" i="9"/>
  <c r="AQ328" i="9" s="1"/>
  <c r="AQ379" i="9" s="1"/>
  <c r="AR179" i="9"/>
  <c r="AR328" i="9" s="1"/>
  <c r="AR379" i="9" s="1"/>
  <c r="AS179" i="9"/>
  <c r="AS328" i="9" s="1"/>
  <c r="AS379" i="9" s="1"/>
  <c r="AT179" i="9"/>
  <c r="AT328" i="9" s="1"/>
  <c r="AT379" i="9" s="1"/>
  <c r="AU179" i="9"/>
  <c r="AU328" i="9" s="1"/>
  <c r="AU379" i="9" s="1"/>
  <c r="AV179" i="9"/>
  <c r="AV328" i="9" s="1"/>
  <c r="AV379" i="9" s="1"/>
  <c r="AW179" i="9"/>
  <c r="AW328" i="9" s="1"/>
  <c r="AW379" i="9" s="1"/>
  <c r="AX179" i="9"/>
  <c r="AX328" i="9" s="1"/>
  <c r="AX379" i="9" s="1"/>
  <c r="AY179" i="9"/>
  <c r="AY328" i="9" s="1"/>
  <c r="AY379" i="9" s="1"/>
  <c r="D180" i="9"/>
  <c r="D329" i="9" s="1"/>
  <c r="D380" i="9" s="1"/>
  <c r="E180" i="9"/>
  <c r="E329" i="9" s="1"/>
  <c r="E380" i="9" s="1"/>
  <c r="F180" i="9"/>
  <c r="F329" i="9" s="1"/>
  <c r="F380" i="9" s="1"/>
  <c r="G180" i="9"/>
  <c r="G329" i="9" s="1"/>
  <c r="G380" i="9" s="1"/>
  <c r="H180" i="9"/>
  <c r="H329" i="9" s="1"/>
  <c r="H380" i="9" s="1"/>
  <c r="I180" i="9"/>
  <c r="I329" i="9" s="1"/>
  <c r="I380" i="9" s="1"/>
  <c r="J180" i="9"/>
  <c r="J329" i="9" s="1"/>
  <c r="J380" i="9" s="1"/>
  <c r="K180" i="9"/>
  <c r="K329" i="9" s="1"/>
  <c r="K380" i="9" s="1"/>
  <c r="L180" i="9"/>
  <c r="L329" i="9" s="1"/>
  <c r="L380" i="9" s="1"/>
  <c r="M180" i="9"/>
  <c r="M329" i="9" s="1"/>
  <c r="M380" i="9" s="1"/>
  <c r="N180" i="9"/>
  <c r="N329" i="9" s="1"/>
  <c r="N380" i="9" s="1"/>
  <c r="O180" i="9"/>
  <c r="O329" i="9" s="1"/>
  <c r="O380" i="9" s="1"/>
  <c r="P180" i="9"/>
  <c r="P329" i="9" s="1"/>
  <c r="P380" i="9" s="1"/>
  <c r="Q180" i="9"/>
  <c r="Q329" i="9" s="1"/>
  <c r="Q380" i="9" s="1"/>
  <c r="R180" i="9"/>
  <c r="R329" i="9" s="1"/>
  <c r="R380" i="9" s="1"/>
  <c r="S180" i="9"/>
  <c r="S329" i="9" s="1"/>
  <c r="S380" i="9" s="1"/>
  <c r="T180" i="9"/>
  <c r="T329" i="9" s="1"/>
  <c r="T380" i="9" s="1"/>
  <c r="U180" i="9"/>
  <c r="U329" i="9" s="1"/>
  <c r="U380" i="9" s="1"/>
  <c r="V180" i="9"/>
  <c r="V329" i="9" s="1"/>
  <c r="V380" i="9" s="1"/>
  <c r="W180" i="9"/>
  <c r="W329" i="9" s="1"/>
  <c r="W380" i="9" s="1"/>
  <c r="X180" i="9"/>
  <c r="X329" i="9" s="1"/>
  <c r="X380" i="9" s="1"/>
  <c r="Y180" i="9"/>
  <c r="Y329" i="9" s="1"/>
  <c r="Y380" i="9" s="1"/>
  <c r="Z180" i="9"/>
  <c r="Z329" i="9" s="1"/>
  <c r="Z380" i="9" s="1"/>
  <c r="AA180" i="9"/>
  <c r="AA329" i="9" s="1"/>
  <c r="AA380" i="9" s="1"/>
  <c r="AB180" i="9"/>
  <c r="AB329" i="9" s="1"/>
  <c r="AB380" i="9" s="1"/>
  <c r="AC180" i="9"/>
  <c r="AC329" i="9" s="1"/>
  <c r="AC380" i="9" s="1"/>
  <c r="AD180" i="9"/>
  <c r="AD329" i="9" s="1"/>
  <c r="AD380" i="9" s="1"/>
  <c r="AE180" i="9"/>
  <c r="AE329" i="9" s="1"/>
  <c r="AE380" i="9" s="1"/>
  <c r="AF180" i="9"/>
  <c r="AF329" i="9" s="1"/>
  <c r="AF380" i="9" s="1"/>
  <c r="AG180" i="9"/>
  <c r="AG329" i="9" s="1"/>
  <c r="AG380" i="9" s="1"/>
  <c r="AH180" i="9"/>
  <c r="AH329" i="9" s="1"/>
  <c r="AH380" i="9" s="1"/>
  <c r="AI180" i="9"/>
  <c r="AI329" i="9" s="1"/>
  <c r="AI380" i="9" s="1"/>
  <c r="AJ180" i="9"/>
  <c r="AJ329" i="9" s="1"/>
  <c r="AJ380" i="9" s="1"/>
  <c r="AK180" i="9"/>
  <c r="AK329" i="9" s="1"/>
  <c r="AK380" i="9" s="1"/>
  <c r="AL180" i="9"/>
  <c r="AL329" i="9" s="1"/>
  <c r="AL380" i="9" s="1"/>
  <c r="AM180" i="9"/>
  <c r="AM329" i="9" s="1"/>
  <c r="AM380" i="9" s="1"/>
  <c r="AN180" i="9"/>
  <c r="AN329" i="9" s="1"/>
  <c r="AN380" i="9" s="1"/>
  <c r="AO180" i="9"/>
  <c r="AO329" i="9" s="1"/>
  <c r="AO380" i="9" s="1"/>
  <c r="AP180" i="9"/>
  <c r="AP329" i="9" s="1"/>
  <c r="AP380" i="9" s="1"/>
  <c r="AQ180" i="9"/>
  <c r="AQ329" i="9" s="1"/>
  <c r="AQ380" i="9" s="1"/>
  <c r="AR180" i="9"/>
  <c r="AR329" i="9" s="1"/>
  <c r="AR380" i="9" s="1"/>
  <c r="AS180" i="9"/>
  <c r="AS329" i="9" s="1"/>
  <c r="AS380" i="9" s="1"/>
  <c r="AT180" i="9"/>
  <c r="AT329" i="9" s="1"/>
  <c r="AT380" i="9" s="1"/>
  <c r="AU180" i="9"/>
  <c r="AU329" i="9" s="1"/>
  <c r="AU380" i="9" s="1"/>
  <c r="AV180" i="9"/>
  <c r="AV329" i="9" s="1"/>
  <c r="AV380" i="9" s="1"/>
  <c r="AW180" i="9"/>
  <c r="AW329" i="9" s="1"/>
  <c r="AW380" i="9" s="1"/>
  <c r="AX180" i="9"/>
  <c r="AX329" i="9" s="1"/>
  <c r="AX380" i="9" s="1"/>
  <c r="AY180" i="9"/>
  <c r="AY329" i="9" s="1"/>
  <c r="AY380" i="9" s="1"/>
  <c r="D181" i="9"/>
  <c r="D330" i="9" s="1"/>
  <c r="D381" i="9" s="1"/>
  <c r="E181" i="9"/>
  <c r="E330" i="9" s="1"/>
  <c r="E381" i="9" s="1"/>
  <c r="F181" i="9"/>
  <c r="F330" i="9" s="1"/>
  <c r="F381" i="9" s="1"/>
  <c r="G181" i="9"/>
  <c r="G330" i="9" s="1"/>
  <c r="G381" i="9" s="1"/>
  <c r="H181" i="9"/>
  <c r="H330" i="9" s="1"/>
  <c r="H381" i="9" s="1"/>
  <c r="I181" i="9"/>
  <c r="I330" i="9" s="1"/>
  <c r="I381" i="9" s="1"/>
  <c r="J181" i="9"/>
  <c r="J330" i="9" s="1"/>
  <c r="J381" i="9" s="1"/>
  <c r="K181" i="9"/>
  <c r="K330" i="9" s="1"/>
  <c r="K381" i="9" s="1"/>
  <c r="L181" i="9"/>
  <c r="L330" i="9" s="1"/>
  <c r="L381" i="9" s="1"/>
  <c r="M181" i="9"/>
  <c r="M330" i="9" s="1"/>
  <c r="M381" i="9" s="1"/>
  <c r="N181" i="9"/>
  <c r="N330" i="9" s="1"/>
  <c r="N381" i="9" s="1"/>
  <c r="O181" i="9"/>
  <c r="O330" i="9" s="1"/>
  <c r="O381" i="9" s="1"/>
  <c r="P181" i="9"/>
  <c r="P330" i="9" s="1"/>
  <c r="P381" i="9" s="1"/>
  <c r="Q181" i="9"/>
  <c r="Q330" i="9" s="1"/>
  <c r="Q381" i="9" s="1"/>
  <c r="R181" i="9"/>
  <c r="R330" i="9" s="1"/>
  <c r="R381" i="9" s="1"/>
  <c r="S181" i="9"/>
  <c r="S330" i="9" s="1"/>
  <c r="S381" i="9" s="1"/>
  <c r="T181" i="9"/>
  <c r="T330" i="9" s="1"/>
  <c r="T381" i="9" s="1"/>
  <c r="U181" i="9"/>
  <c r="U330" i="9" s="1"/>
  <c r="U381" i="9" s="1"/>
  <c r="V181" i="9"/>
  <c r="V330" i="9" s="1"/>
  <c r="V381" i="9" s="1"/>
  <c r="W181" i="9"/>
  <c r="W330" i="9" s="1"/>
  <c r="W381" i="9" s="1"/>
  <c r="X181" i="9"/>
  <c r="X330" i="9" s="1"/>
  <c r="X381" i="9" s="1"/>
  <c r="Y181" i="9"/>
  <c r="Y330" i="9" s="1"/>
  <c r="Y381" i="9" s="1"/>
  <c r="Z181" i="9"/>
  <c r="Z330" i="9" s="1"/>
  <c r="Z381" i="9" s="1"/>
  <c r="AA181" i="9"/>
  <c r="AA330" i="9" s="1"/>
  <c r="AA381" i="9" s="1"/>
  <c r="AB181" i="9"/>
  <c r="AB330" i="9" s="1"/>
  <c r="AB381" i="9" s="1"/>
  <c r="AC181" i="9"/>
  <c r="AC330" i="9" s="1"/>
  <c r="AC381" i="9" s="1"/>
  <c r="AD181" i="9"/>
  <c r="AD330" i="9" s="1"/>
  <c r="AD381" i="9" s="1"/>
  <c r="AE181" i="9"/>
  <c r="AE330" i="9" s="1"/>
  <c r="AE381" i="9" s="1"/>
  <c r="AF181" i="9"/>
  <c r="AF330" i="9" s="1"/>
  <c r="AF381" i="9" s="1"/>
  <c r="AG181" i="9"/>
  <c r="AG330" i="9" s="1"/>
  <c r="AG381" i="9" s="1"/>
  <c r="AH181" i="9"/>
  <c r="AH330" i="9" s="1"/>
  <c r="AH381" i="9" s="1"/>
  <c r="AI181" i="9"/>
  <c r="AI330" i="9" s="1"/>
  <c r="AI381" i="9" s="1"/>
  <c r="AJ181" i="9"/>
  <c r="AJ330" i="9" s="1"/>
  <c r="AJ381" i="9" s="1"/>
  <c r="AK181" i="9"/>
  <c r="AK330" i="9" s="1"/>
  <c r="AK381" i="9" s="1"/>
  <c r="AL181" i="9"/>
  <c r="AL330" i="9" s="1"/>
  <c r="AL381" i="9" s="1"/>
  <c r="AM181" i="9"/>
  <c r="AM330" i="9" s="1"/>
  <c r="AM381" i="9" s="1"/>
  <c r="AN181" i="9"/>
  <c r="AN330" i="9" s="1"/>
  <c r="AN381" i="9" s="1"/>
  <c r="AO181" i="9"/>
  <c r="AO330" i="9" s="1"/>
  <c r="AO381" i="9" s="1"/>
  <c r="AP181" i="9"/>
  <c r="AP330" i="9" s="1"/>
  <c r="AP381" i="9" s="1"/>
  <c r="AQ181" i="9"/>
  <c r="AQ330" i="9" s="1"/>
  <c r="AQ381" i="9" s="1"/>
  <c r="AR181" i="9"/>
  <c r="AR330" i="9" s="1"/>
  <c r="AR381" i="9" s="1"/>
  <c r="AS181" i="9"/>
  <c r="AS330" i="9" s="1"/>
  <c r="AS381" i="9" s="1"/>
  <c r="AT181" i="9"/>
  <c r="AT330" i="9" s="1"/>
  <c r="AT381" i="9" s="1"/>
  <c r="AU181" i="9"/>
  <c r="AU330" i="9" s="1"/>
  <c r="AU381" i="9" s="1"/>
  <c r="AV181" i="9"/>
  <c r="AV330" i="9" s="1"/>
  <c r="AV381" i="9" s="1"/>
  <c r="AW181" i="9"/>
  <c r="AW330" i="9" s="1"/>
  <c r="AW381" i="9" s="1"/>
  <c r="AX181" i="9"/>
  <c r="AX330" i="9" s="1"/>
  <c r="AX381" i="9" s="1"/>
  <c r="AY181" i="9"/>
  <c r="AY330" i="9" s="1"/>
  <c r="AY381" i="9" s="1"/>
  <c r="D182" i="9"/>
  <c r="D331" i="9" s="1"/>
  <c r="D382" i="9" s="1"/>
  <c r="E182" i="9"/>
  <c r="E331" i="9" s="1"/>
  <c r="E382" i="9" s="1"/>
  <c r="F182" i="9"/>
  <c r="F331" i="9" s="1"/>
  <c r="F382" i="9" s="1"/>
  <c r="G182" i="9"/>
  <c r="G331" i="9" s="1"/>
  <c r="G382" i="9" s="1"/>
  <c r="H182" i="9"/>
  <c r="H331" i="9" s="1"/>
  <c r="H382" i="9" s="1"/>
  <c r="I182" i="9"/>
  <c r="I331" i="9" s="1"/>
  <c r="I382" i="9" s="1"/>
  <c r="J182" i="9"/>
  <c r="J331" i="9" s="1"/>
  <c r="J382" i="9" s="1"/>
  <c r="K182" i="9"/>
  <c r="K331" i="9" s="1"/>
  <c r="K382" i="9" s="1"/>
  <c r="L182" i="9"/>
  <c r="L331" i="9" s="1"/>
  <c r="L382" i="9" s="1"/>
  <c r="M182" i="9"/>
  <c r="M331" i="9" s="1"/>
  <c r="M382" i="9" s="1"/>
  <c r="N182" i="9"/>
  <c r="N331" i="9" s="1"/>
  <c r="N382" i="9" s="1"/>
  <c r="O182" i="9"/>
  <c r="O331" i="9" s="1"/>
  <c r="O382" i="9" s="1"/>
  <c r="P182" i="9"/>
  <c r="P331" i="9" s="1"/>
  <c r="P382" i="9" s="1"/>
  <c r="Q182" i="9"/>
  <c r="Q331" i="9" s="1"/>
  <c r="Q382" i="9" s="1"/>
  <c r="R182" i="9"/>
  <c r="R331" i="9" s="1"/>
  <c r="R382" i="9" s="1"/>
  <c r="S182" i="9"/>
  <c r="S331" i="9" s="1"/>
  <c r="S382" i="9" s="1"/>
  <c r="T182" i="9"/>
  <c r="T331" i="9" s="1"/>
  <c r="T382" i="9" s="1"/>
  <c r="U182" i="9"/>
  <c r="U331" i="9" s="1"/>
  <c r="U382" i="9" s="1"/>
  <c r="V182" i="9"/>
  <c r="V331" i="9" s="1"/>
  <c r="V382" i="9" s="1"/>
  <c r="W182" i="9"/>
  <c r="W331" i="9" s="1"/>
  <c r="W382" i="9" s="1"/>
  <c r="X182" i="9"/>
  <c r="X331" i="9" s="1"/>
  <c r="X382" i="9" s="1"/>
  <c r="Y182" i="9"/>
  <c r="Y331" i="9" s="1"/>
  <c r="Y382" i="9" s="1"/>
  <c r="Z182" i="9"/>
  <c r="Z331" i="9" s="1"/>
  <c r="Z382" i="9" s="1"/>
  <c r="AA182" i="9"/>
  <c r="AA331" i="9" s="1"/>
  <c r="AA382" i="9" s="1"/>
  <c r="AB182" i="9"/>
  <c r="AB331" i="9" s="1"/>
  <c r="AB382" i="9" s="1"/>
  <c r="AC182" i="9"/>
  <c r="AC331" i="9" s="1"/>
  <c r="AC382" i="9" s="1"/>
  <c r="AD182" i="9"/>
  <c r="AD331" i="9" s="1"/>
  <c r="AD382" i="9" s="1"/>
  <c r="AE182" i="9"/>
  <c r="AE331" i="9" s="1"/>
  <c r="AE382" i="9" s="1"/>
  <c r="AF182" i="9"/>
  <c r="AF331" i="9" s="1"/>
  <c r="AF382" i="9" s="1"/>
  <c r="AG182" i="9"/>
  <c r="AG331" i="9" s="1"/>
  <c r="AG382" i="9" s="1"/>
  <c r="AH182" i="9"/>
  <c r="AH331" i="9" s="1"/>
  <c r="AH382" i="9" s="1"/>
  <c r="AI182" i="9"/>
  <c r="AI331" i="9" s="1"/>
  <c r="AI382" i="9" s="1"/>
  <c r="AJ182" i="9"/>
  <c r="AJ331" i="9" s="1"/>
  <c r="AJ382" i="9" s="1"/>
  <c r="AK182" i="9"/>
  <c r="AK331" i="9" s="1"/>
  <c r="AK382" i="9" s="1"/>
  <c r="AL182" i="9"/>
  <c r="AL331" i="9" s="1"/>
  <c r="AL382" i="9" s="1"/>
  <c r="AM182" i="9"/>
  <c r="AM331" i="9" s="1"/>
  <c r="AM382" i="9" s="1"/>
  <c r="AN182" i="9"/>
  <c r="AN331" i="9" s="1"/>
  <c r="AN382" i="9" s="1"/>
  <c r="AO182" i="9"/>
  <c r="AO331" i="9" s="1"/>
  <c r="AO382" i="9" s="1"/>
  <c r="AP182" i="9"/>
  <c r="AP331" i="9" s="1"/>
  <c r="AP382" i="9" s="1"/>
  <c r="AQ182" i="9"/>
  <c r="AQ331" i="9" s="1"/>
  <c r="AQ382" i="9" s="1"/>
  <c r="AR182" i="9"/>
  <c r="AR331" i="9" s="1"/>
  <c r="AR382" i="9" s="1"/>
  <c r="AS182" i="9"/>
  <c r="AS331" i="9" s="1"/>
  <c r="AS382" i="9" s="1"/>
  <c r="AT182" i="9"/>
  <c r="AT331" i="9" s="1"/>
  <c r="AT382" i="9" s="1"/>
  <c r="AU182" i="9"/>
  <c r="AU331" i="9" s="1"/>
  <c r="AU382" i="9" s="1"/>
  <c r="AV182" i="9"/>
  <c r="AV331" i="9" s="1"/>
  <c r="AV382" i="9" s="1"/>
  <c r="AW182" i="9"/>
  <c r="AW331" i="9" s="1"/>
  <c r="AW382" i="9" s="1"/>
  <c r="AX182" i="9"/>
  <c r="AX331" i="9" s="1"/>
  <c r="AX382" i="9" s="1"/>
  <c r="AY182" i="9"/>
  <c r="AY331" i="9" s="1"/>
  <c r="AY382" i="9" s="1"/>
  <c r="D183" i="9"/>
  <c r="D332" i="9" s="1"/>
  <c r="D383" i="9" s="1"/>
  <c r="E183" i="9"/>
  <c r="E332" i="9" s="1"/>
  <c r="E383" i="9" s="1"/>
  <c r="F183" i="9"/>
  <c r="F332" i="9" s="1"/>
  <c r="F383" i="9" s="1"/>
  <c r="G183" i="9"/>
  <c r="G332" i="9" s="1"/>
  <c r="G383" i="9" s="1"/>
  <c r="H183" i="9"/>
  <c r="H332" i="9" s="1"/>
  <c r="H383" i="9" s="1"/>
  <c r="I183" i="9"/>
  <c r="I332" i="9" s="1"/>
  <c r="I383" i="9" s="1"/>
  <c r="J183" i="9"/>
  <c r="J332" i="9" s="1"/>
  <c r="J383" i="9" s="1"/>
  <c r="K183" i="9"/>
  <c r="K332" i="9" s="1"/>
  <c r="K383" i="9" s="1"/>
  <c r="L183" i="9"/>
  <c r="L332" i="9" s="1"/>
  <c r="L383" i="9" s="1"/>
  <c r="M183" i="9"/>
  <c r="M332" i="9" s="1"/>
  <c r="M383" i="9" s="1"/>
  <c r="N183" i="9"/>
  <c r="N332" i="9" s="1"/>
  <c r="N383" i="9" s="1"/>
  <c r="O183" i="9"/>
  <c r="O332" i="9" s="1"/>
  <c r="O383" i="9" s="1"/>
  <c r="P183" i="9"/>
  <c r="P332" i="9" s="1"/>
  <c r="P383" i="9" s="1"/>
  <c r="Q183" i="9"/>
  <c r="Q332" i="9" s="1"/>
  <c r="Q383" i="9" s="1"/>
  <c r="R183" i="9"/>
  <c r="R332" i="9" s="1"/>
  <c r="R383" i="9" s="1"/>
  <c r="S183" i="9"/>
  <c r="S332" i="9" s="1"/>
  <c r="S383" i="9" s="1"/>
  <c r="T183" i="9"/>
  <c r="T332" i="9" s="1"/>
  <c r="T383" i="9" s="1"/>
  <c r="U183" i="9"/>
  <c r="U332" i="9" s="1"/>
  <c r="U383" i="9" s="1"/>
  <c r="V183" i="9"/>
  <c r="V332" i="9" s="1"/>
  <c r="V383" i="9" s="1"/>
  <c r="W183" i="9"/>
  <c r="W332" i="9" s="1"/>
  <c r="W383" i="9" s="1"/>
  <c r="X183" i="9"/>
  <c r="X332" i="9" s="1"/>
  <c r="X383" i="9" s="1"/>
  <c r="Y183" i="9"/>
  <c r="Y332" i="9" s="1"/>
  <c r="Y383" i="9" s="1"/>
  <c r="Z183" i="9"/>
  <c r="Z332" i="9" s="1"/>
  <c r="Z383" i="9" s="1"/>
  <c r="AA183" i="9"/>
  <c r="AA332" i="9" s="1"/>
  <c r="AA383" i="9" s="1"/>
  <c r="AB183" i="9"/>
  <c r="AB332" i="9" s="1"/>
  <c r="AB383" i="9" s="1"/>
  <c r="AC183" i="9"/>
  <c r="AC332" i="9" s="1"/>
  <c r="AC383" i="9" s="1"/>
  <c r="AD183" i="9"/>
  <c r="AD332" i="9" s="1"/>
  <c r="AD383" i="9" s="1"/>
  <c r="AE183" i="9"/>
  <c r="AE332" i="9" s="1"/>
  <c r="AE383" i="9" s="1"/>
  <c r="AF183" i="9"/>
  <c r="AF332" i="9" s="1"/>
  <c r="AF383" i="9" s="1"/>
  <c r="AG183" i="9"/>
  <c r="AG332" i="9" s="1"/>
  <c r="AG383" i="9" s="1"/>
  <c r="AH183" i="9"/>
  <c r="AH332" i="9" s="1"/>
  <c r="AH383" i="9" s="1"/>
  <c r="AI183" i="9"/>
  <c r="AI332" i="9" s="1"/>
  <c r="AI383" i="9" s="1"/>
  <c r="AJ183" i="9"/>
  <c r="AJ332" i="9" s="1"/>
  <c r="AJ383" i="9" s="1"/>
  <c r="AK183" i="9"/>
  <c r="AK332" i="9" s="1"/>
  <c r="AK383" i="9" s="1"/>
  <c r="AL183" i="9"/>
  <c r="AL332" i="9" s="1"/>
  <c r="AL383" i="9" s="1"/>
  <c r="AM183" i="9"/>
  <c r="AM332" i="9" s="1"/>
  <c r="AM383" i="9" s="1"/>
  <c r="AN183" i="9"/>
  <c r="AN332" i="9" s="1"/>
  <c r="AN383" i="9" s="1"/>
  <c r="AO183" i="9"/>
  <c r="AO332" i="9" s="1"/>
  <c r="AO383" i="9" s="1"/>
  <c r="AP183" i="9"/>
  <c r="AP332" i="9" s="1"/>
  <c r="AP383" i="9" s="1"/>
  <c r="AQ183" i="9"/>
  <c r="AQ332" i="9" s="1"/>
  <c r="AQ383" i="9" s="1"/>
  <c r="AR183" i="9"/>
  <c r="AR332" i="9" s="1"/>
  <c r="AR383" i="9" s="1"/>
  <c r="AS183" i="9"/>
  <c r="AS332" i="9" s="1"/>
  <c r="AS383" i="9" s="1"/>
  <c r="AT183" i="9"/>
  <c r="AT332" i="9" s="1"/>
  <c r="AT383" i="9" s="1"/>
  <c r="AU183" i="9"/>
  <c r="AU332" i="9" s="1"/>
  <c r="AU383" i="9" s="1"/>
  <c r="AV183" i="9"/>
  <c r="AV332" i="9" s="1"/>
  <c r="AV383" i="9" s="1"/>
  <c r="AW183" i="9"/>
  <c r="AW332" i="9" s="1"/>
  <c r="AW383" i="9" s="1"/>
  <c r="AX183" i="9"/>
  <c r="AX332" i="9" s="1"/>
  <c r="AX383" i="9" s="1"/>
  <c r="AY183" i="9"/>
  <c r="AY332" i="9" s="1"/>
  <c r="AY383" i="9" s="1"/>
  <c r="D184" i="9"/>
  <c r="D333" i="9" s="1"/>
  <c r="D384" i="9" s="1"/>
  <c r="E184" i="9"/>
  <c r="E333" i="9" s="1"/>
  <c r="E384" i="9" s="1"/>
  <c r="F184" i="9"/>
  <c r="F333" i="9" s="1"/>
  <c r="F384" i="9" s="1"/>
  <c r="G184" i="9"/>
  <c r="G333" i="9" s="1"/>
  <c r="G384" i="9" s="1"/>
  <c r="H184" i="9"/>
  <c r="H333" i="9" s="1"/>
  <c r="H384" i="9" s="1"/>
  <c r="I184" i="9"/>
  <c r="I333" i="9" s="1"/>
  <c r="I384" i="9" s="1"/>
  <c r="J184" i="9"/>
  <c r="J333" i="9" s="1"/>
  <c r="J384" i="9" s="1"/>
  <c r="K184" i="9"/>
  <c r="K333" i="9" s="1"/>
  <c r="K384" i="9" s="1"/>
  <c r="L184" i="9"/>
  <c r="L333" i="9" s="1"/>
  <c r="L384" i="9" s="1"/>
  <c r="M184" i="9"/>
  <c r="M333" i="9" s="1"/>
  <c r="M384" i="9" s="1"/>
  <c r="N184" i="9"/>
  <c r="N333" i="9" s="1"/>
  <c r="N384" i="9" s="1"/>
  <c r="O184" i="9"/>
  <c r="O333" i="9" s="1"/>
  <c r="O384" i="9" s="1"/>
  <c r="P184" i="9"/>
  <c r="P333" i="9" s="1"/>
  <c r="P384" i="9" s="1"/>
  <c r="Q184" i="9"/>
  <c r="Q333" i="9" s="1"/>
  <c r="Q384" i="9" s="1"/>
  <c r="R184" i="9"/>
  <c r="R333" i="9" s="1"/>
  <c r="R384" i="9" s="1"/>
  <c r="S184" i="9"/>
  <c r="S333" i="9" s="1"/>
  <c r="S384" i="9" s="1"/>
  <c r="T184" i="9"/>
  <c r="T333" i="9" s="1"/>
  <c r="T384" i="9" s="1"/>
  <c r="U184" i="9"/>
  <c r="U333" i="9" s="1"/>
  <c r="U384" i="9" s="1"/>
  <c r="V184" i="9"/>
  <c r="V333" i="9" s="1"/>
  <c r="V384" i="9" s="1"/>
  <c r="W184" i="9"/>
  <c r="W333" i="9" s="1"/>
  <c r="W384" i="9" s="1"/>
  <c r="X184" i="9"/>
  <c r="X333" i="9" s="1"/>
  <c r="X384" i="9" s="1"/>
  <c r="Y184" i="9"/>
  <c r="Y333" i="9" s="1"/>
  <c r="Y384" i="9" s="1"/>
  <c r="Z184" i="9"/>
  <c r="Z333" i="9" s="1"/>
  <c r="Z384" i="9" s="1"/>
  <c r="AA184" i="9"/>
  <c r="AA333" i="9" s="1"/>
  <c r="AA384" i="9" s="1"/>
  <c r="AB184" i="9"/>
  <c r="AB333" i="9" s="1"/>
  <c r="AB384" i="9" s="1"/>
  <c r="AC184" i="9"/>
  <c r="AC333" i="9" s="1"/>
  <c r="AC384" i="9" s="1"/>
  <c r="AD184" i="9"/>
  <c r="AD333" i="9" s="1"/>
  <c r="AD384" i="9" s="1"/>
  <c r="AE184" i="9"/>
  <c r="AE333" i="9" s="1"/>
  <c r="AE384" i="9" s="1"/>
  <c r="AF184" i="9"/>
  <c r="AF333" i="9" s="1"/>
  <c r="AF384" i="9" s="1"/>
  <c r="AG184" i="9"/>
  <c r="AG333" i="9" s="1"/>
  <c r="AG384" i="9" s="1"/>
  <c r="AH184" i="9"/>
  <c r="AH333" i="9" s="1"/>
  <c r="AH384" i="9" s="1"/>
  <c r="AI184" i="9"/>
  <c r="AI333" i="9" s="1"/>
  <c r="AI384" i="9" s="1"/>
  <c r="AJ184" i="9"/>
  <c r="AJ333" i="9" s="1"/>
  <c r="AJ384" i="9" s="1"/>
  <c r="AK184" i="9"/>
  <c r="AK333" i="9" s="1"/>
  <c r="AK384" i="9" s="1"/>
  <c r="AL184" i="9"/>
  <c r="AL333" i="9" s="1"/>
  <c r="AL384" i="9" s="1"/>
  <c r="AM184" i="9"/>
  <c r="AM333" i="9" s="1"/>
  <c r="AM384" i="9" s="1"/>
  <c r="AN184" i="9"/>
  <c r="AN333" i="9" s="1"/>
  <c r="AN384" i="9" s="1"/>
  <c r="AO184" i="9"/>
  <c r="AO333" i="9" s="1"/>
  <c r="AO384" i="9" s="1"/>
  <c r="AP184" i="9"/>
  <c r="AP333" i="9" s="1"/>
  <c r="AP384" i="9" s="1"/>
  <c r="AQ184" i="9"/>
  <c r="AQ333" i="9" s="1"/>
  <c r="AQ384" i="9" s="1"/>
  <c r="AR184" i="9"/>
  <c r="AR333" i="9" s="1"/>
  <c r="AR384" i="9" s="1"/>
  <c r="AS184" i="9"/>
  <c r="AS333" i="9" s="1"/>
  <c r="AS384" i="9" s="1"/>
  <c r="AT184" i="9"/>
  <c r="AT333" i="9" s="1"/>
  <c r="AT384" i="9" s="1"/>
  <c r="AU184" i="9"/>
  <c r="AU333" i="9" s="1"/>
  <c r="AU384" i="9" s="1"/>
  <c r="AV184" i="9"/>
  <c r="AV333" i="9" s="1"/>
  <c r="AV384" i="9" s="1"/>
  <c r="AW184" i="9"/>
  <c r="AW333" i="9" s="1"/>
  <c r="AW384" i="9" s="1"/>
  <c r="AX184" i="9"/>
  <c r="AX333" i="9" s="1"/>
  <c r="AX384" i="9" s="1"/>
  <c r="AY184" i="9"/>
  <c r="AY333" i="9" s="1"/>
  <c r="AY384" i="9" s="1"/>
  <c r="D185" i="9"/>
  <c r="D334" i="9" s="1"/>
  <c r="D385" i="9" s="1"/>
  <c r="E185" i="9"/>
  <c r="E334" i="9" s="1"/>
  <c r="E385" i="9" s="1"/>
  <c r="F185" i="9"/>
  <c r="F334" i="9" s="1"/>
  <c r="F385" i="9" s="1"/>
  <c r="G185" i="9"/>
  <c r="G334" i="9" s="1"/>
  <c r="G385" i="9" s="1"/>
  <c r="H185" i="9"/>
  <c r="H334" i="9" s="1"/>
  <c r="H385" i="9" s="1"/>
  <c r="I185" i="9"/>
  <c r="I334" i="9" s="1"/>
  <c r="I385" i="9" s="1"/>
  <c r="J185" i="9"/>
  <c r="J334" i="9" s="1"/>
  <c r="J385" i="9" s="1"/>
  <c r="K185" i="9"/>
  <c r="K334" i="9" s="1"/>
  <c r="K385" i="9" s="1"/>
  <c r="L185" i="9"/>
  <c r="L334" i="9" s="1"/>
  <c r="L385" i="9" s="1"/>
  <c r="M185" i="9"/>
  <c r="M334" i="9" s="1"/>
  <c r="M385" i="9" s="1"/>
  <c r="N185" i="9"/>
  <c r="N334" i="9" s="1"/>
  <c r="N385" i="9" s="1"/>
  <c r="O185" i="9"/>
  <c r="O334" i="9" s="1"/>
  <c r="O385" i="9" s="1"/>
  <c r="P185" i="9"/>
  <c r="P334" i="9" s="1"/>
  <c r="P385" i="9" s="1"/>
  <c r="Q185" i="9"/>
  <c r="Q334" i="9" s="1"/>
  <c r="Q385" i="9" s="1"/>
  <c r="R185" i="9"/>
  <c r="R334" i="9" s="1"/>
  <c r="R385" i="9" s="1"/>
  <c r="S185" i="9"/>
  <c r="S334" i="9" s="1"/>
  <c r="S385" i="9" s="1"/>
  <c r="T185" i="9"/>
  <c r="T334" i="9" s="1"/>
  <c r="T385" i="9" s="1"/>
  <c r="U185" i="9"/>
  <c r="U334" i="9" s="1"/>
  <c r="U385" i="9" s="1"/>
  <c r="V185" i="9"/>
  <c r="V334" i="9" s="1"/>
  <c r="V385" i="9" s="1"/>
  <c r="W185" i="9"/>
  <c r="W334" i="9" s="1"/>
  <c r="W385" i="9" s="1"/>
  <c r="X185" i="9"/>
  <c r="X334" i="9" s="1"/>
  <c r="X385" i="9" s="1"/>
  <c r="Y185" i="9"/>
  <c r="Y334" i="9" s="1"/>
  <c r="Y385" i="9" s="1"/>
  <c r="Z185" i="9"/>
  <c r="Z334" i="9" s="1"/>
  <c r="Z385" i="9" s="1"/>
  <c r="AA185" i="9"/>
  <c r="AA334" i="9" s="1"/>
  <c r="AA385" i="9" s="1"/>
  <c r="AB185" i="9"/>
  <c r="AB334" i="9" s="1"/>
  <c r="AB385" i="9" s="1"/>
  <c r="AC185" i="9"/>
  <c r="AC334" i="9" s="1"/>
  <c r="AC385" i="9" s="1"/>
  <c r="AD185" i="9"/>
  <c r="AD334" i="9" s="1"/>
  <c r="AD385" i="9" s="1"/>
  <c r="AE185" i="9"/>
  <c r="AE334" i="9" s="1"/>
  <c r="AE385" i="9" s="1"/>
  <c r="AF185" i="9"/>
  <c r="AF334" i="9" s="1"/>
  <c r="AF385" i="9" s="1"/>
  <c r="AG185" i="9"/>
  <c r="AG334" i="9" s="1"/>
  <c r="AG385" i="9" s="1"/>
  <c r="AH185" i="9"/>
  <c r="AH334" i="9" s="1"/>
  <c r="AH385" i="9" s="1"/>
  <c r="AI185" i="9"/>
  <c r="AI334" i="9" s="1"/>
  <c r="AI385" i="9" s="1"/>
  <c r="AJ185" i="9"/>
  <c r="AJ334" i="9" s="1"/>
  <c r="AJ385" i="9" s="1"/>
  <c r="AK185" i="9"/>
  <c r="AK334" i="9" s="1"/>
  <c r="AK385" i="9" s="1"/>
  <c r="AL185" i="9"/>
  <c r="AL334" i="9" s="1"/>
  <c r="AL385" i="9" s="1"/>
  <c r="AM185" i="9"/>
  <c r="AM334" i="9" s="1"/>
  <c r="AM385" i="9" s="1"/>
  <c r="AN185" i="9"/>
  <c r="AN334" i="9" s="1"/>
  <c r="AN385" i="9" s="1"/>
  <c r="AO185" i="9"/>
  <c r="AO334" i="9" s="1"/>
  <c r="AO385" i="9" s="1"/>
  <c r="AP185" i="9"/>
  <c r="AP334" i="9" s="1"/>
  <c r="AP385" i="9" s="1"/>
  <c r="AQ185" i="9"/>
  <c r="AQ334" i="9" s="1"/>
  <c r="AQ385" i="9" s="1"/>
  <c r="AR185" i="9"/>
  <c r="AR334" i="9" s="1"/>
  <c r="AR385" i="9" s="1"/>
  <c r="AS185" i="9"/>
  <c r="AS334" i="9" s="1"/>
  <c r="AS385" i="9" s="1"/>
  <c r="AT185" i="9"/>
  <c r="AT334" i="9" s="1"/>
  <c r="AT385" i="9" s="1"/>
  <c r="AU185" i="9"/>
  <c r="AU334" i="9" s="1"/>
  <c r="AU385" i="9" s="1"/>
  <c r="AV185" i="9"/>
  <c r="AV334" i="9" s="1"/>
  <c r="AV385" i="9" s="1"/>
  <c r="AW185" i="9"/>
  <c r="AW334" i="9" s="1"/>
  <c r="AW385" i="9" s="1"/>
  <c r="AX185" i="9"/>
  <c r="AX334" i="9" s="1"/>
  <c r="AX385" i="9" s="1"/>
  <c r="AY185" i="9"/>
  <c r="AY334" i="9" s="1"/>
  <c r="AY385" i="9" s="1"/>
  <c r="D186" i="9"/>
  <c r="D335" i="9" s="1"/>
  <c r="D386" i="9" s="1"/>
  <c r="E186" i="9"/>
  <c r="E335" i="9" s="1"/>
  <c r="E386" i="9" s="1"/>
  <c r="F186" i="9"/>
  <c r="F335" i="9" s="1"/>
  <c r="F386" i="9" s="1"/>
  <c r="G186" i="9"/>
  <c r="G335" i="9" s="1"/>
  <c r="G386" i="9" s="1"/>
  <c r="H186" i="9"/>
  <c r="H335" i="9" s="1"/>
  <c r="H386" i="9" s="1"/>
  <c r="I186" i="9"/>
  <c r="I335" i="9" s="1"/>
  <c r="I386" i="9" s="1"/>
  <c r="J186" i="9"/>
  <c r="J335" i="9" s="1"/>
  <c r="J386" i="9" s="1"/>
  <c r="K186" i="9"/>
  <c r="K335" i="9" s="1"/>
  <c r="K386" i="9" s="1"/>
  <c r="L186" i="9"/>
  <c r="L335" i="9" s="1"/>
  <c r="L386" i="9" s="1"/>
  <c r="M186" i="9"/>
  <c r="M335" i="9" s="1"/>
  <c r="M386" i="9" s="1"/>
  <c r="N186" i="9"/>
  <c r="N335" i="9" s="1"/>
  <c r="N386" i="9" s="1"/>
  <c r="O186" i="9"/>
  <c r="O335" i="9" s="1"/>
  <c r="O386" i="9" s="1"/>
  <c r="P186" i="9"/>
  <c r="P335" i="9" s="1"/>
  <c r="P386" i="9" s="1"/>
  <c r="Q186" i="9"/>
  <c r="Q335" i="9" s="1"/>
  <c r="Q386" i="9" s="1"/>
  <c r="R186" i="9"/>
  <c r="R335" i="9" s="1"/>
  <c r="R386" i="9" s="1"/>
  <c r="S186" i="9"/>
  <c r="S335" i="9" s="1"/>
  <c r="S386" i="9" s="1"/>
  <c r="T186" i="9"/>
  <c r="T335" i="9" s="1"/>
  <c r="T386" i="9" s="1"/>
  <c r="U186" i="9"/>
  <c r="U335" i="9" s="1"/>
  <c r="U386" i="9" s="1"/>
  <c r="V186" i="9"/>
  <c r="V335" i="9" s="1"/>
  <c r="V386" i="9" s="1"/>
  <c r="W186" i="9"/>
  <c r="W335" i="9" s="1"/>
  <c r="W386" i="9" s="1"/>
  <c r="X186" i="9"/>
  <c r="X335" i="9" s="1"/>
  <c r="X386" i="9" s="1"/>
  <c r="Y186" i="9"/>
  <c r="Y335" i="9" s="1"/>
  <c r="Y386" i="9" s="1"/>
  <c r="Z186" i="9"/>
  <c r="Z335" i="9" s="1"/>
  <c r="Z386" i="9" s="1"/>
  <c r="AA186" i="9"/>
  <c r="AA335" i="9" s="1"/>
  <c r="AA386" i="9" s="1"/>
  <c r="AB186" i="9"/>
  <c r="AB335" i="9" s="1"/>
  <c r="AB386" i="9" s="1"/>
  <c r="AC186" i="9"/>
  <c r="AC335" i="9" s="1"/>
  <c r="AC386" i="9" s="1"/>
  <c r="AD186" i="9"/>
  <c r="AD335" i="9" s="1"/>
  <c r="AD386" i="9" s="1"/>
  <c r="AE186" i="9"/>
  <c r="AE335" i="9" s="1"/>
  <c r="AE386" i="9" s="1"/>
  <c r="AF186" i="9"/>
  <c r="AF335" i="9" s="1"/>
  <c r="AF386" i="9" s="1"/>
  <c r="AG186" i="9"/>
  <c r="AG335" i="9" s="1"/>
  <c r="AG386" i="9" s="1"/>
  <c r="AH186" i="9"/>
  <c r="AH335" i="9" s="1"/>
  <c r="AH386" i="9" s="1"/>
  <c r="AI186" i="9"/>
  <c r="AI335" i="9" s="1"/>
  <c r="AI386" i="9" s="1"/>
  <c r="AJ186" i="9"/>
  <c r="AJ335" i="9" s="1"/>
  <c r="AJ386" i="9" s="1"/>
  <c r="AK186" i="9"/>
  <c r="AK335" i="9" s="1"/>
  <c r="AK386" i="9" s="1"/>
  <c r="AL186" i="9"/>
  <c r="AL335" i="9" s="1"/>
  <c r="AL386" i="9" s="1"/>
  <c r="AM186" i="9"/>
  <c r="AM335" i="9" s="1"/>
  <c r="AM386" i="9" s="1"/>
  <c r="AN186" i="9"/>
  <c r="AN335" i="9" s="1"/>
  <c r="AN386" i="9" s="1"/>
  <c r="AO186" i="9"/>
  <c r="AO335" i="9" s="1"/>
  <c r="AO386" i="9" s="1"/>
  <c r="AP186" i="9"/>
  <c r="AP335" i="9" s="1"/>
  <c r="AP386" i="9" s="1"/>
  <c r="AQ186" i="9"/>
  <c r="AQ335" i="9" s="1"/>
  <c r="AQ386" i="9" s="1"/>
  <c r="AR186" i="9"/>
  <c r="AR335" i="9" s="1"/>
  <c r="AR386" i="9" s="1"/>
  <c r="AS186" i="9"/>
  <c r="AS335" i="9" s="1"/>
  <c r="AS386" i="9" s="1"/>
  <c r="AT186" i="9"/>
  <c r="AT335" i="9" s="1"/>
  <c r="AT386" i="9" s="1"/>
  <c r="AU186" i="9"/>
  <c r="AU335" i="9" s="1"/>
  <c r="AU386" i="9" s="1"/>
  <c r="AV186" i="9"/>
  <c r="AV335" i="9" s="1"/>
  <c r="AV386" i="9" s="1"/>
  <c r="AW186" i="9"/>
  <c r="AW335" i="9" s="1"/>
  <c r="AW386" i="9" s="1"/>
  <c r="AX186" i="9"/>
  <c r="AX335" i="9" s="1"/>
  <c r="AX386" i="9" s="1"/>
  <c r="AY186" i="9"/>
  <c r="AY335" i="9" s="1"/>
  <c r="AY386" i="9" s="1"/>
  <c r="D187" i="9"/>
  <c r="D336" i="9" s="1"/>
  <c r="D387" i="9" s="1"/>
  <c r="E187" i="9"/>
  <c r="E336" i="9" s="1"/>
  <c r="E387" i="9" s="1"/>
  <c r="F187" i="9"/>
  <c r="F336" i="9" s="1"/>
  <c r="F387" i="9" s="1"/>
  <c r="G187" i="9"/>
  <c r="G336" i="9" s="1"/>
  <c r="G387" i="9" s="1"/>
  <c r="H187" i="9"/>
  <c r="H336" i="9" s="1"/>
  <c r="H387" i="9" s="1"/>
  <c r="I187" i="9"/>
  <c r="I336" i="9" s="1"/>
  <c r="I387" i="9" s="1"/>
  <c r="J187" i="9"/>
  <c r="J336" i="9" s="1"/>
  <c r="J387" i="9" s="1"/>
  <c r="K187" i="9"/>
  <c r="K336" i="9" s="1"/>
  <c r="K387" i="9" s="1"/>
  <c r="L187" i="9"/>
  <c r="L336" i="9" s="1"/>
  <c r="L387" i="9" s="1"/>
  <c r="M187" i="9"/>
  <c r="M336" i="9" s="1"/>
  <c r="M387" i="9" s="1"/>
  <c r="N187" i="9"/>
  <c r="N336" i="9" s="1"/>
  <c r="N387" i="9" s="1"/>
  <c r="O187" i="9"/>
  <c r="O336" i="9" s="1"/>
  <c r="O387" i="9" s="1"/>
  <c r="P187" i="9"/>
  <c r="P336" i="9" s="1"/>
  <c r="P387" i="9" s="1"/>
  <c r="Q187" i="9"/>
  <c r="Q336" i="9" s="1"/>
  <c r="Q387" i="9" s="1"/>
  <c r="R187" i="9"/>
  <c r="R336" i="9" s="1"/>
  <c r="R387" i="9" s="1"/>
  <c r="S187" i="9"/>
  <c r="S336" i="9" s="1"/>
  <c r="S387" i="9" s="1"/>
  <c r="T187" i="9"/>
  <c r="T336" i="9" s="1"/>
  <c r="T387" i="9" s="1"/>
  <c r="U187" i="9"/>
  <c r="U336" i="9" s="1"/>
  <c r="U387" i="9" s="1"/>
  <c r="V187" i="9"/>
  <c r="V336" i="9" s="1"/>
  <c r="V387" i="9" s="1"/>
  <c r="W187" i="9"/>
  <c r="W336" i="9" s="1"/>
  <c r="W387" i="9" s="1"/>
  <c r="X187" i="9"/>
  <c r="X336" i="9" s="1"/>
  <c r="X387" i="9" s="1"/>
  <c r="Y187" i="9"/>
  <c r="Y336" i="9" s="1"/>
  <c r="Y387" i="9" s="1"/>
  <c r="Z187" i="9"/>
  <c r="Z336" i="9" s="1"/>
  <c r="Z387" i="9" s="1"/>
  <c r="AA187" i="9"/>
  <c r="AA336" i="9" s="1"/>
  <c r="AA387" i="9" s="1"/>
  <c r="AB187" i="9"/>
  <c r="AB336" i="9" s="1"/>
  <c r="AB387" i="9" s="1"/>
  <c r="AC187" i="9"/>
  <c r="AC336" i="9" s="1"/>
  <c r="AC387" i="9" s="1"/>
  <c r="AD187" i="9"/>
  <c r="AD336" i="9" s="1"/>
  <c r="AD387" i="9" s="1"/>
  <c r="AE187" i="9"/>
  <c r="AE336" i="9" s="1"/>
  <c r="AE387" i="9" s="1"/>
  <c r="AF187" i="9"/>
  <c r="AF336" i="9" s="1"/>
  <c r="AF387" i="9" s="1"/>
  <c r="AG187" i="9"/>
  <c r="AG336" i="9" s="1"/>
  <c r="AG387" i="9" s="1"/>
  <c r="AH187" i="9"/>
  <c r="AH336" i="9" s="1"/>
  <c r="AH387" i="9" s="1"/>
  <c r="AI187" i="9"/>
  <c r="AI336" i="9" s="1"/>
  <c r="AI387" i="9" s="1"/>
  <c r="AJ187" i="9"/>
  <c r="AJ336" i="9" s="1"/>
  <c r="AJ387" i="9" s="1"/>
  <c r="AK187" i="9"/>
  <c r="AK336" i="9" s="1"/>
  <c r="AK387" i="9" s="1"/>
  <c r="AL187" i="9"/>
  <c r="AL336" i="9" s="1"/>
  <c r="AL387" i="9" s="1"/>
  <c r="AM187" i="9"/>
  <c r="AM336" i="9" s="1"/>
  <c r="AM387" i="9" s="1"/>
  <c r="AN187" i="9"/>
  <c r="AN336" i="9" s="1"/>
  <c r="AN387" i="9" s="1"/>
  <c r="AO187" i="9"/>
  <c r="AO336" i="9" s="1"/>
  <c r="AO387" i="9" s="1"/>
  <c r="AP187" i="9"/>
  <c r="AP336" i="9" s="1"/>
  <c r="AP387" i="9" s="1"/>
  <c r="AQ187" i="9"/>
  <c r="AQ336" i="9" s="1"/>
  <c r="AQ387" i="9" s="1"/>
  <c r="AR187" i="9"/>
  <c r="AR336" i="9" s="1"/>
  <c r="AR387" i="9" s="1"/>
  <c r="AS187" i="9"/>
  <c r="AS336" i="9" s="1"/>
  <c r="AS387" i="9" s="1"/>
  <c r="AT187" i="9"/>
  <c r="AT336" i="9" s="1"/>
  <c r="AT387" i="9" s="1"/>
  <c r="AU187" i="9"/>
  <c r="AU336" i="9" s="1"/>
  <c r="AU387" i="9" s="1"/>
  <c r="AV187" i="9"/>
  <c r="AV336" i="9" s="1"/>
  <c r="AV387" i="9" s="1"/>
  <c r="AW187" i="9"/>
  <c r="AW336" i="9" s="1"/>
  <c r="AW387" i="9" s="1"/>
  <c r="AX187" i="9"/>
  <c r="AX336" i="9" s="1"/>
  <c r="AX387" i="9" s="1"/>
  <c r="AY187" i="9"/>
  <c r="AY336" i="9" s="1"/>
  <c r="AY387" i="9" s="1"/>
  <c r="D188" i="9"/>
  <c r="D337" i="9" s="1"/>
  <c r="D388" i="9" s="1"/>
  <c r="E188" i="9"/>
  <c r="E337" i="9" s="1"/>
  <c r="E388" i="9" s="1"/>
  <c r="F188" i="9"/>
  <c r="F337" i="9" s="1"/>
  <c r="F388" i="9" s="1"/>
  <c r="G188" i="9"/>
  <c r="G337" i="9" s="1"/>
  <c r="G388" i="9" s="1"/>
  <c r="H188" i="9"/>
  <c r="H337" i="9" s="1"/>
  <c r="H388" i="9" s="1"/>
  <c r="I188" i="9"/>
  <c r="I337" i="9" s="1"/>
  <c r="I388" i="9" s="1"/>
  <c r="J188" i="9"/>
  <c r="J337" i="9" s="1"/>
  <c r="J388" i="9" s="1"/>
  <c r="K188" i="9"/>
  <c r="K337" i="9" s="1"/>
  <c r="K388" i="9" s="1"/>
  <c r="L188" i="9"/>
  <c r="L337" i="9" s="1"/>
  <c r="L388" i="9" s="1"/>
  <c r="M188" i="9"/>
  <c r="M337" i="9" s="1"/>
  <c r="M388" i="9" s="1"/>
  <c r="N188" i="9"/>
  <c r="N337" i="9" s="1"/>
  <c r="N388" i="9" s="1"/>
  <c r="O188" i="9"/>
  <c r="O337" i="9" s="1"/>
  <c r="O388" i="9" s="1"/>
  <c r="P188" i="9"/>
  <c r="P337" i="9" s="1"/>
  <c r="P388" i="9" s="1"/>
  <c r="Q188" i="9"/>
  <c r="Q337" i="9" s="1"/>
  <c r="Q388" i="9" s="1"/>
  <c r="R188" i="9"/>
  <c r="R337" i="9" s="1"/>
  <c r="R388" i="9" s="1"/>
  <c r="S188" i="9"/>
  <c r="S337" i="9" s="1"/>
  <c r="S388" i="9" s="1"/>
  <c r="T188" i="9"/>
  <c r="T337" i="9" s="1"/>
  <c r="T388" i="9" s="1"/>
  <c r="U188" i="9"/>
  <c r="U337" i="9" s="1"/>
  <c r="U388" i="9" s="1"/>
  <c r="V188" i="9"/>
  <c r="V337" i="9" s="1"/>
  <c r="V388" i="9" s="1"/>
  <c r="W188" i="9"/>
  <c r="W337" i="9" s="1"/>
  <c r="W388" i="9" s="1"/>
  <c r="X188" i="9"/>
  <c r="X337" i="9" s="1"/>
  <c r="X388" i="9" s="1"/>
  <c r="Y188" i="9"/>
  <c r="Y337" i="9" s="1"/>
  <c r="Y388" i="9" s="1"/>
  <c r="Z188" i="9"/>
  <c r="Z337" i="9" s="1"/>
  <c r="Z388" i="9" s="1"/>
  <c r="AA188" i="9"/>
  <c r="AA337" i="9" s="1"/>
  <c r="AA388" i="9" s="1"/>
  <c r="AB188" i="9"/>
  <c r="AB337" i="9" s="1"/>
  <c r="AB388" i="9" s="1"/>
  <c r="AC188" i="9"/>
  <c r="AC337" i="9" s="1"/>
  <c r="AC388" i="9" s="1"/>
  <c r="AD188" i="9"/>
  <c r="AD337" i="9" s="1"/>
  <c r="AD388" i="9" s="1"/>
  <c r="AE188" i="9"/>
  <c r="AE337" i="9" s="1"/>
  <c r="AE388" i="9" s="1"/>
  <c r="AF188" i="9"/>
  <c r="AF337" i="9" s="1"/>
  <c r="AF388" i="9" s="1"/>
  <c r="AG188" i="9"/>
  <c r="AG337" i="9" s="1"/>
  <c r="AG388" i="9" s="1"/>
  <c r="AH188" i="9"/>
  <c r="AH337" i="9" s="1"/>
  <c r="AH388" i="9" s="1"/>
  <c r="AI188" i="9"/>
  <c r="AI337" i="9" s="1"/>
  <c r="AI388" i="9" s="1"/>
  <c r="AJ188" i="9"/>
  <c r="AJ337" i="9" s="1"/>
  <c r="AJ388" i="9" s="1"/>
  <c r="AK188" i="9"/>
  <c r="AK337" i="9" s="1"/>
  <c r="AK388" i="9" s="1"/>
  <c r="AL188" i="9"/>
  <c r="AL337" i="9" s="1"/>
  <c r="AL388" i="9" s="1"/>
  <c r="AM188" i="9"/>
  <c r="AM337" i="9" s="1"/>
  <c r="AM388" i="9" s="1"/>
  <c r="AN188" i="9"/>
  <c r="AN337" i="9" s="1"/>
  <c r="AN388" i="9" s="1"/>
  <c r="AO188" i="9"/>
  <c r="AO337" i="9" s="1"/>
  <c r="AO388" i="9" s="1"/>
  <c r="AP188" i="9"/>
  <c r="AP337" i="9" s="1"/>
  <c r="AP388" i="9" s="1"/>
  <c r="AQ188" i="9"/>
  <c r="AQ337" i="9" s="1"/>
  <c r="AQ388" i="9" s="1"/>
  <c r="AR188" i="9"/>
  <c r="AR337" i="9" s="1"/>
  <c r="AR388" i="9" s="1"/>
  <c r="AS188" i="9"/>
  <c r="AS337" i="9" s="1"/>
  <c r="AS388" i="9" s="1"/>
  <c r="AT188" i="9"/>
  <c r="AT337" i="9" s="1"/>
  <c r="AT388" i="9" s="1"/>
  <c r="AU188" i="9"/>
  <c r="AU337" i="9" s="1"/>
  <c r="AU388" i="9" s="1"/>
  <c r="AV188" i="9"/>
  <c r="AV337" i="9" s="1"/>
  <c r="AV388" i="9" s="1"/>
  <c r="AW188" i="9"/>
  <c r="AW337" i="9" s="1"/>
  <c r="AW388" i="9" s="1"/>
  <c r="AX188" i="9"/>
  <c r="AX337" i="9" s="1"/>
  <c r="AX388" i="9" s="1"/>
  <c r="AY188" i="9"/>
  <c r="AY337" i="9" s="1"/>
  <c r="AY388" i="9" s="1"/>
  <c r="D189" i="9"/>
  <c r="D338" i="9" s="1"/>
  <c r="D389" i="9" s="1"/>
  <c r="E189" i="9"/>
  <c r="E338" i="9" s="1"/>
  <c r="E389" i="9" s="1"/>
  <c r="F189" i="9"/>
  <c r="F338" i="9" s="1"/>
  <c r="F389" i="9" s="1"/>
  <c r="G189" i="9"/>
  <c r="G338" i="9" s="1"/>
  <c r="G389" i="9" s="1"/>
  <c r="H189" i="9"/>
  <c r="H338" i="9" s="1"/>
  <c r="H389" i="9" s="1"/>
  <c r="I189" i="9"/>
  <c r="I338" i="9" s="1"/>
  <c r="I389" i="9" s="1"/>
  <c r="J189" i="9"/>
  <c r="J338" i="9" s="1"/>
  <c r="J389" i="9" s="1"/>
  <c r="K189" i="9"/>
  <c r="K338" i="9" s="1"/>
  <c r="K389" i="9" s="1"/>
  <c r="L189" i="9"/>
  <c r="L338" i="9" s="1"/>
  <c r="L389" i="9" s="1"/>
  <c r="M189" i="9"/>
  <c r="M338" i="9" s="1"/>
  <c r="M389" i="9" s="1"/>
  <c r="N189" i="9"/>
  <c r="N338" i="9" s="1"/>
  <c r="N389" i="9" s="1"/>
  <c r="O189" i="9"/>
  <c r="O338" i="9" s="1"/>
  <c r="O389" i="9" s="1"/>
  <c r="P189" i="9"/>
  <c r="P338" i="9" s="1"/>
  <c r="P389" i="9" s="1"/>
  <c r="Q189" i="9"/>
  <c r="Q338" i="9" s="1"/>
  <c r="Q389" i="9" s="1"/>
  <c r="R189" i="9"/>
  <c r="R338" i="9" s="1"/>
  <c r="R389" i="9" s="1"/>
  <c r="S189" i="9"/>
  <c r="S338" i="9" s="1"/>
  <c r="S389" i="9" s="1"/>
  <c r="T189" i="9"/>
  <c r="T338" i="9" s="1"/>
  <c r="T389" i="9" s="1"/>
  <c r="U189" i="9"/>
  <c r="U338" i="9" s="1"/>
  <c r="U389" i="9" s="1"/>
  <c r="V189" i="9"/>
  <c r="V338" i="9" s="1"/>
  <c r="V389" i="9" s="1"/>
  <c r="W189" i="9"/>
  <c r="W338" i="9" s="1"/>
  <c r="W389" i="9" s="1"/>
  <c r="X189" i="9"/>
  <c r="X338" i="9" s="1"/>
  <c r="X389" i="9" s="1"/>
  <c r="Y189" i="9"/>
  <c r="Y338" i="9" s="1"/>
  <c r="Y389" i="9" s="1"/>
  <c r="Z189" i="9"/>
  <c r="Z338" i="9" s="1"/>
  <c r="Z389" i="9" s="1"/>
  <c r="AA189" i="9"/>
  <c r="AA338" i="9" s="1"/>
  <c r="AA389" i="9" s="1"/>
  <c r="AB189" i="9"/>
  <c r="AB338" i="9" s="1"/>
  <c r="AB389" i="9" s="1"/>
  <c r="AC189" i="9"/>
  <c r="AC338" i="9" s="1"/>
  <c r="AC389" i="9" s="1"/>
  <c r="AD189" i="9"/>
  <c r="AD338" i="9" s="1"/>
  <c r="AD389" i="9" s="1"/>
  <c r="AE189" i="9"/>
  <c r="AE338" i="9" s="1"/>
  <c r="AE389" i="9" s="1"/>
  <c r="AF189" i="9"/>
  <c r="AF338" i="9" s="1"/>
  <c r="AF389" i="9" s="1"/>
  <c r="AG189" i="9"/>
  <c r="AG338" i="9" s="1"/>
  <c r="AG389" i="9" s="1"/>
  <c r="AH189" i="9"/>
  <c r="AH338" i="9" s="1"/>
  <c r="AH389" i="9" s="1"/>
  <c r="AI189" i="9"/>
  <c r="AI338" i="9" s="1"/>
  <c r="AI389" i="9" s="1"/>
  <c r="AJ189" i="9"/>
  <c r="AJ338" i="9" s="1"/>
  <c r="AJ389" i="9" s="1"/>
  <c r="AK189" i="9"/>
  <c r="AK338" i="9" s="1"/>
  <c r="AK389" i="9" s="1"/>
  <c r="AL189" i="9"/>
  <c r="AL338" i="9" s="1"/>
  <c r="AL389" i="9" s="1"/>
  <c r="AM189" i="9"/>
  <c r="AM338" i="9" s="1"/>
  <c r="AM389" i="9" s="1"/>
  <c r="AN189" i="9"/>
  <c r="AN338" i="9" s="1"/>
  <c r="AN389" i="9" s="1"/>
  <c r="AO189" i="9"/>
  <c r="AO338" i="9" s="1"/>
  <c r="AO389" i="9" s="1"/>
  <c r="AP189" i="9"/>
  <c r="AP338" i="9" s="1"/>
  <c r="AP389" i="9" s="1"/>
  <c r="AQ189" i="9"/>
  <c r="AQ338" i="9" s="1"/>
  <c r="AQ389" i="9" s="1"/>
  <c r="AR189" i="9"/>
  <c r="AR338" i="9" s="1"/>
  <c r="AR389" i="9" s="1"/>
  <c r="AS189" i="9"/>
  <c r="AS338" i="9" s="1"/>
  <c r="AS389" i="9" s="1"/>
  <c r="AT189" i="9"/>
  <c r="AT338" i="9" s="1"/>
  <c r="AT389" i="9" s="1"/>
  <c r="AU189" i="9"/>
  <c r="AU338" i="9" s="1"/>
  <c r="AU389" i="9" s="1"/>
  <c r="AV189" i="9"/>
  <c r="AV338" i="9" s="1"/>
  <c r="AV389" i="9" s="1"/>
  <c r="AW189" i="9"/>
  <c r="AW338" i="9" s="1"/>
  <c r="AW389" i="9" s="1"/>
  <c r="AX189" i="9"/>
  <c r="AX338" i="9" s="1"/>
  <c r="AX389" i="9" s="1"/>
  <c r="AY189" i="9"/>
  <c r="AY338" i="9" s="1"/>
  <c r="AY389" i="9" s="1"/>
  <c r="D190" i="9"/>
  <c r="D339" i="9" s="1"/>
  <c r="D390" i="9" s="1"/>
  <c r="E190" i="9"/>
  <c r="E339" i="9" s="1"/>
  <c r="E390" i="9" s="1"/>
  <c r="F190" i="9"/>
  <c r="F339" i="9" s="1"/>
  <c r="F390" i="9" s="1"/>
  <c r="G190" i="9"/>
  <c r="G339" i="9" s="1"/>
  <c r="G390" i="9" s="1"/>
  <c r="H190" i="9"/>
  <c r="H339" i="9" s="1"/>
  <c r="H390" i="9" s="1"/>
  <c r="I190" i="9"/>
  <c r="I339" i="9" s="1"/>
  <c r="I390" i="9" s="1"/>
  <c r="J190" i="9"/>
  <c r="J339" i="9" s="1"/>
  <c r="J390" i="9" s="1"/>
  <c r="K190" i="9"/>
  <c r="K339" i="9" s="1"/>
  <c r="K390" i="9" s="1"/>
  <c r="L190" i="9"/>
  <c r="L339" i="9" s="1"/>
  <c r="L390" i="9" s="1"/>
  <c r="M190" i="9"/>
  <c r="M339" i="9" s="1"/>
  <c r="M390" i="9" s="1"/>
  <c r="N190" i="9"/>
  <c r="N339" i="9" s="1"/>
  <c r="N390" i="9" s="1"/>
  <c r="O190" i="9"/>
  <c r="O339" i="9" s="1"/>
  <c r="O390" i="9" s="1"/>
  <c r="P190" i="9"/>
  <c r="P339" i="9" s="1"/>
  <c r="P390" i="9" s="1"/>
  <c r="Q190" i="9"/>
  <c r="Q339" i="9" s="1"/>
  <c r="Q390" i="9" s="1"/>
  <c r="R190" i="9"/>
  <c r="R339" i="9" s="1"/>
  <c r="R390" i="9" s="1"/>
  <c r="S190" i="9"/>
  <c r="S339" i="9" s="1"/>
  <c r="S390" i="9" s="1"/>
  <c r="T190" i="9"/>
  <c r="T339" i="9" s="1"/>
  <c r="T390" i="9" s="1"/>
  <c r="U190" i="9"/>
  <c r="U339" i="9" s="1"/>
  <c r="U390" i="9" s="1"/>
  <c r="V190" i="9"/>
  <c r="V339" i="9" s="1"/>
  <c r="V390" i="9" s="1"/>
  <c r="W190" i="9"/>
  <c r="W339" i="9" s="1"/>
  <c r="W390" i="9" s="1"/>
  <c r="X190" i="9"/>
  <c r="X339" i="9" s="1"/>
  <c r="X390" i="9" s="1"/>
  <c r="Y190" i="9"/>
  <c r="Y339" i="9" s="1"/>
  <c r="Y390" i="9" s="1"/>
  <c r="Z190" i="9"/>
  <c r="Z339" i="9" s="1"/>
  <c r="Z390" i="9" s="1"/>
  <c r="AA190" i="9"/>
  <c r="AA339" i="9" s="1"/>
  <c r="AA390" i="9" s="1"/>
  <c r="AB190" i="9"/>
  <c r="AB339" i="9" s="1"/>
  <c r="AB390" i="9" s="1"/>
  <c r="AC190" i="9"/>
  <c r="AC339" i="9" s="1"/>
  <c r="AC390" i="9" s="1"/>
  <c r="AD190" i="9"/>
  <c r="AD339" i="9" s="1"/>
  <c r="AD390" i="9" s="1"/>
  <c r="AE190" i="9"/>
  <c r="AE339" i="9" s="1"/>
  <c r="AE390" i="9" s="1"/>
  <c r="AF190" i="9"/>
  <c r="AF339" i="9" s="1"/>
  <c r="AF390" i="9" s="1"/>
  <c r="AG190" i="9"/>
  <c r="AG339" i="9" s="1"/>
  <c r="AG390" i="9" s="1"/>
  <c r="AH190" i="9"/>
  <c r="AH339" i="9" s="1"/>
  <c r="AH390" i="9" s="1"/>
  <c r="AI190" i="9"/>
  <c r="AI339" i="9" s="1"/>
  <c r="AI390" i="9" s="1"/>
  <c r="AJ190" i="9"/>
  <c r="AJ339" i="9" s="1"/>
  <c r="AJ390" i="9" s="1"/>
  <c r="AK190" i="9"/>
  <c r="AK339" i="9" s="1"/>
  <c r="AK390" i="9" s="1"/>
  <c r="AL190" i="9"/>
  <c r="AL339" i="9" s="1"/>
  <c r="AL390" i="9" s="1"/>
  <c r="AM190" i="9"/>
  <c r="AM339" i="9" s="1"/>
  <c r="AM390" i="9" s="1"/>
  <c r="AN190" i="9"/>
  <c r="AN339" i="9" s="1"/>
  <c r="AN390" i="9" s="1"/>
  <c r="AO190" i="9"/>
  <c r="AO339" i="9" s="1"/>
  <c r="AO390" i="9" s="1"/>
  <c r="AP190" i="9"/>
  <c r="AP339" i="9" s="1"/>
  <c r="AP390" i="9" s="1"/>
  <c r="AQ190" i="9"/>
  <c r="AQ339" i="9" s="1"/>
  <c r="AQ390" i="9" s="1"/>
  <c r="AR190" i="9"/>
  <c r="AR339" i="9" s="1"/>
  <c r="AR390" i="9" s="1"/>
  <c r="AS190" i="9"/>
  <c r="AS339" i="9" s="1"/>
  <c r="AS390" i="9" s="1"/>
  <c r="AT190" i="9"/>
  <c r="AT339" i="9" s="1"/>
  <c r="AT390" i="9" s="1"/>
  <c r="AU190" i="9"/>
  <c r="AU339" i="9" s="1"/>
  <c r="AU390" i="9" s="1"/>
  <c r="AV190" i="9"/>
  <c r="AV339" i="9" s="1"/>
  <c r="AV390" i="9" s="1"/>
  <c r="AW190" i="9"/>
  <c r="AW339" i="9" s="1"/>
  <c r="AW390" i="9" s="1"/>
  <c r="AX190" i="9"/>
  <c r="AX339" i="9" s="1"/>
  <c r="AX390" i="9" s="1"/>
  <c r="AY190" i="9"/>
  <c r="AY339" i="9" s="1"/>
  <c r="AY390" i="9" s="1"/>
  <c r="D191" i="9"/>
  <c r="D340" i="9" s="1"/>
  <c r="D391" i="9" s="1"/>
  <c r="E191" i="9"/>
  <c r="E340" i="9" s="1"/>
  <c r="E391" i="9" s="1"/>
  <c r="F191" i="9"/>
  <c r="F340" i="9" s="1"/>
  <c r="F391" i="9" s="1"/>
  <c r="G191" i="9"/>
  <c r="G340" i="9" s="1"/>
  <c r="G391" i="9" s="1"/>
  <c r="H191" i="9"/>
  <c r="H340" i="9" s="1"/>
  <c r="H391" i="9" s="1"/>
  <c r="I191" i="9"/>
  <c r="I340" i="9" s="1"/>
  <c r="I391" i="9" s="1"/>
  <c r="J191" i="9"/>
  <c r="J340" i="9" s="1"/>
  <c r="J391" i="9" s="1"/>
  <c r="K191" i="9"/>
  <c r="K340" i="9" s="1"/>
  <c r="K391" i="9" s="1"/>
  <c r="L191" i="9"/>
  <c r="L340" i="9" s="1"/>
  <c r="L391" i="9" s="1"/>
  <c r="M191" i="9"/>
  <c r="M340" i="9" s="1"/>
  <c r="M391" i="9" s="1"/>
  <c r="N191" i="9"/>
  <c r="N340" i="9" s="1"/>
  <c r="N391" i="9" s="1"/>
  <c r="O191" i="9"/>
  <c r="O340" i="9" s="1"/>
  <c r="O391" i="9" s="1"/>
  <c r="P191" i="9"/>
  <c r="P340" i="9" s="1"/>
  <c r="P391" i="9" s="1"/>
  <c r="Q191" i="9"/>
  <c r="Q340" i="9" s="1"/>
  <c r="Q391" i="9" s="1"/>
  <c r="R191" i="9"/>
  <c r="R340" i="9" s="1"/>
  <c r="R391" i="9" s="1"/>
  <c r="S191" i="9"/>
  <c r="S340" i="9" s="1"/>
  <c r="S391" i="9" s="1"/>
  <c r="T191" i="9"/>
  <c r="T340" i="9" s="1"/>
  <c r="T391" i="9" s="1"/>
  <c r="U191" i="9"/>
  <c r="U340" i="9" s="1"/>
  <c r="U391" i="9" s="1"/>
  <c r="V191" i="9"/>
  <c r="V340" i="9" s="1"/>
  <c r="V391" i="9" s="1"/>
  <c r="W191" i="9"/>
  <c r="W340" i="9" s="1"/>
  <c r="W391" i="9" s="1"/>
  <c r="X191" i="9"/>
  <c r="X340" i="9" s="1"/>
  <c r="X391" i="9" s="1"/>
  <c r="Y191" i="9"/>
  <c r="Y340" i="9" s="1"/>
  <c r="Y391" i="9" s="1"/>
  <c r="Z191" i="9"/>
  <c r="Z340" i="9" s="1"/>
  <c r="Z391" i="9" s="1"/>
  <c r="AA191" i="9"/>
  <c r="AA340" i="9" s="1"/>
  <c r="AA391" i="9" s="1"/>
  <c r="AB191" i="9"/>
  <c r="AB340" i="9" s="1"/>
  <c r="AB391" i="9" s="1"/>
  <c r="AC191" i="9"/>
  <c r="AC340" i="9" s="1"/>
  <c r="AC391" i="9" s="1"/>
  <c r="AD191" i="9"/>
  <c r="AD340" i="9" s="1"/>
  <c r="AD391" i="9" s="1"/>
  <c r="AE191" i="9"/>
  <c r="AE340" i="9" s="1"/>
  <c r="AE391" i="9" s="1"/>
  <c r="AF191" i="9"/>
  <c r="AF340" i="9" s="1"/>
  <c r="AF391" i="9" s="1"/>
  <c r="AG191" i="9"/>
  <c r="AG340" i="9" s="1"/>
  <c r="AG391" i="9" s="1"/>
  <c r="AH191" i="9"/>
  <c r="AH340" i="9" s="1"/>
  <c r="AH391" i="9" s="1"/>
  <c r="AI191" i="9"/>
  <c r="AI340" i="9" s="1"/>
  <c r="AI391" i="9" s="1"/>
  <c r="AJ191" i="9"/>
  <c r="AJ340" i="9" s="1"/>
  <c r="AJ391" i="9" s="1"/>
  <c r="AK191" i="9"/>
  <c r="AK340" i="9" s="1"/>
  <c r="AK391" i="9" s="1"/>
  <c r="AL191" i="9"/>
  <c r="AL340" i="9" s="1"/>
  <c r="AL391" i="9" s="1"/>
  <c r="AM191" i="9"/>
  <c r="AM340" i="9" s="1"/>
  <c r="AM391" i="9" s="1"/>
  <c r="AN191" i="9"/>
  <c r="AN340" i="9" s="1"/>
  <c r="AN391" i="9" s="1"/>
  <c r="AO191" i="9"/>
  <c r="AO340" i="9" s="1"/>
  <c r="AO391" i="9" s="1"/>
  <c r="AP191" i="9"/>
  <c r="AP340" i="9" s="1"/>
  <c r="AP391" i="9" s="1"/>
  <c r="AQ191" i="9"/>
  <c r="AQ340" i="9" s="1"/>
  <c r="AQ391" i="9" s="1"/>
  <c r="AR191" i="9"/>
  <c r="AR340" i="9" s="1"/>
  <c r="AR391" i="9" s="1"/>
  <c r="AS191" i="9"/>
  <c r="AS340" i="9" s="1"/>
  <c r="AS391" i="9" s="1"/>
  <c r="AT191" i="9"/>
  <c r="AT340" i="9" s="1"/>
  <c r="AT391" i="9" s="1"/>
  <c r="AU191" i="9"/>
  <c r="AU340" i="9" s="1"/>
  <c r="AU391" i="9" s="1"/>
  <c r="AV191" i="9"/>
  <c r="AV340" i="9" s="1"/>
  <c r="AV391" i="9" s="1"/>
  <c r="AW191" i="9"/>
  <c r="AW340" i="9" s="1"/>
  <c r="AW391" i="9" s="1"/>
  <c r="AX191" i="9"/>
  <c r="AX340" i="9" s="1"/>
  <c r="AX391" i="9" s="1"/>
  <c r="AY191" i="9"/>
  <c r="AY340" i="9" s="1"/>
  <c r="AY391" i="9" s="1"/>
  <c r="D192" i="9"/>
  <c r="D341" i="9" s="1"/>
  <c r="D392" i="9" s="1"/>
  <c r="E192" i="9"/>
  <c r="E341" i="9" s="1"/>
  <c r="E392" i="9" s="1"/>
  <c r="F192" i="9"/>
  <c r="F341" i="9" s="1"/>
  <c r="F392" i="9" s="1"/>
  <c r="G192" i="9"/>
  <c r="G341" i="9" s="1"/>
  <c r="G392" i="9" s="1"/>
  <c r="H192" i="9"/>
  <c r="H341" i="9" s="1"/>
  <c r="H392" i="9" s="1"/>
  <c r="I192" i="9"/>
  <c r="I341" i="9" s="1"/>
  <c r="I392" i="9" s="1"/>
  <c r="J192" i="9"/>
  <c r="J341" i="9" s="1"/>
  <c r="J392" i="9" s="1"/>
  <c r="K192" i="9"/>
  <c r="K341" i="9" s="1"/>
  <c r="K392" i="9" s="1"/>
  <c r="L192" i="9"/>
  <c r="L341" i="9" s="1"/>
  <c r="L392" i="9" s="1"/>
  <c r="M192" i="9"/>
  <c r="M341" i="9" s="1"/>
  <c r="M392" i="9" s="1"/>
  <c r="N192" i="9"/>
  <c r="N341" i="9" s="1"/>
  <c r="N392" i="9" s="1"/>
  <c r="O192" i="9"/>
  <c r="O341" i="9" s="1"/>
  <c r="O392" i="9" s="1"/>
  <c r="P192" i="9"/>
  <c r="P341" i="9" s="1"/>
  <c r="P392" i="9" s="1"/>
  <c r="Q192" i="9"/>
  <c r="Q341" i="9" s="1"/>
  <c r="Q392" i="9" s="1"/>
  <c r="R192" i="9"/>
  <c r="R341" i="9" s="1"/>
  <c r="R392" i="9" s="1"/>
  <c r="S192" i="9"/>
  <c r="S341" i="9" s="1"/>
  <c r="S392" i="9" s="1"/>
  <c r="T192" i="9"/>
  <c r="T341" i="9" s="1"/>
  <c r="T392" i="9" s="1"/>
  <c r="U192" i="9"/>
  <c r="U341" i="9" s="1"/>
  <c r="U392" i="9" s="1"/>
  <c r="V192" i="9"/>
  <c r="V341" i="9" s="1"/>
  <c r="V392" i="9" s="1"/>
  <c r="W192" i="9"/>
  <c r="W341" i="9" s="1"/>
  <c r="W392" i="9" s="1"/>
  <c r="X192" i="9"/>
  <c r="X341" i="9" s="1"/>
  <c r="X392" i="9" s="1"/>
  <c r="Y192" i="9"/>
  <c r="Y341" i="9" s="1"/>
  <c r="Y392" i="9" s="1"/>
  <c r="Z192" i="9"/>
  <c r="Z341" i="9" s="1"/>
  <c r="Z392" i="9" s="1"/>
  <c r="AA192" i="9"/>
  <c r="AA341" i="9" s="1"/>
  <c r="AA392" i="9" s="1"/>
  <c r="AB192" i="9"/>
  <c r="AB341" i="9" s="1"/>
  <c r="AB392" i="9" s="1"/>
  <c r="AC192" i="9"/>
  <c r="AC341" i="9" s="1"/>
  <c r="AC392" i="9" s="1"/>
  <c r="AD192" i="9"/>
  <c r="AD341" i="9" s="1"/>
  <c r="AD392" i="9" s="1"/>
  <c r="AE192" i="9"/>
  <c r="AE341" i="9" s="1"/>
  <c r="AE392" i="9" s="1"/>
  <c r="AF192" i="9"/>
  <c r="AF341" i="9" s="1"/>
  <c r="AF392" i="9" s="1"/>
  <c r="AG192" i="9"/>
  <c r="AG341" i="9" s="1"/>
  <c r="AG392" i="9" s="1"/>
  <c r="AH192" i="9"/>
  <c r="AH341" i="9" s="1"/>
  <c r="AH392" i="9" s="1"/>
  <c r="AI192" i="9"/>
  <c r="AI341" i="9" s="1"/>
  <c r="AI392" i="9" s="1"/>
  <c r="AJ192" i="9"/>
  <c r="AJ341" i="9" s="1"/>
  <c r="AJ392" i="9" s="1"/>
  <c r="AK192" i="9"/>
  <c r="AK341" i="9" s="1"/>
  <c r="AK392" i="9" s="1"/>
  <c r="AL192" i="9"/>
  <c r="AL341" i="9" s="1"/>
  <c r="AL392" i="9" s="1"/>
  <c r="AM192" i="9"/>
  <c r="AM341" i="9" s="1"/>
  <c r="AM392" i="9" s="1"/>
  <c r="AN192" i="9"/>
  <c r="AN341" i="9" s="1"/>
  <c r="AN392" i="9" s="1"/>
  <c r="AO192" i="9"/>
  <c r="AO341" i="9" s="1"/>
  <c r="AO392" i="9" s="1"/>
  <c r="AP192" i="9"/>
  <c r="AP341" i="9" s="1"/>
  <c r="AP392" i="9" s="1"/>
  <c r="AQ192" i="9"/>
  <c r="AQ341" i="9" s="1"/>
  <c r="AQ392" i="9" s="1"/>
  <c r="AR192" i="9"/>
  <c r="AR341" i="9" s="1"/>
  <c r="AR392" i="9" s="1"/>
  <c r="AS192" i="9"/>
  <c r="AS341" i="9" s="1"/>
  <c r="AS392" i="9" s="1"/>
  <c r="AT192" i="9"/>
  <c r="AT341" i="9" s="1"/>
  <c r="AT392" i="9" s="1"/>
  <c r="AU192" i="9"/>
  <c r="AU341" i="9" s="1"/>
  <c r="AU392" i="9" s="1"/>
  <c r="AV192" i="9"/>
  <c r="AV341" i="9" s="1"/>
  <c r="AV392" i="9" s="1"/>
  <c r="AW192" i="9"/>
  <c r="AW341" i="9" s="1"/>
  <c r="AW392" i="9" s="1"/>
  <c r="AX192" i="9"/>
  <c r="AX341" i="9" s="1"/>
  <c r="AX392" i="9" s="1"/>
  <c r="AY192" i="9"/>
  <c r="AY341" i="9" s="1"/>
  <c r="AY392" i="9" s="1"/>
  <c r="D193" i="9"/>
  <c r="D342" i="9" s="1"/>
  <c r="D393" i="9" s="1"/>
  <c r="E193" i="9"/>
  <c r="E342" i="9" s="1"/>
  <c r="E393" i="9" s="1"/>
  <c r="F193" i="9"/>
  <c r="F342" i="9" s="1"/>
  <c r="F393" i="9" s="1"/>
  <c r="G193" i="9"/>
  <c r="G342" i="9" s="1"/>
  <c r="G393" i="9" s="1"/>
  <c r="H193" i="9"/>
  <c r="H342" i="9" s="1"/>
  <c r="H393" i="9" s="1"/>
  <c r="I193" i="9"/>
  <c r="I342" i="9" s="1"/>
  <c r="I393" i="9" s="1"/>
  <c r="J193" i="9"/>
  <c r="J342" i="9" s="1"/>
  <c r="J393" i="9" s="1"/>
  <c r="K193" i="9"/>
  <c r="K342" i="9" s="1"/>
  <c r="K393" i="9" s="1"/>
  <c r="L193" i="9"/>
  <c r="L342" i="9" s="1"/>
  <c r="L393" i="9" s="1"/>
  <c r="M193" i="9"/>
  <c r="M342" i="9" s="1"/>
  <c r="M393" i="9" s="1"/>
  <c r="N193" i="9"/>
  <c r="N342" i="9" s="1"/>
  <c r="N393" i="9" s="1"/>
  <c r="O193" i="9"/>
  <c r="O342" i="9" s="1"/>
  <c r="O393" i="9" s="1"/>
  <c r="P193" i="9"/>
  <c r="P342" i="9" s="1"/>
  <c r="P393" i="9" s="1"/>
  <c r="Q193" i="9"/>
  <c r="Q342" i="9" s="1"/>
  <c r="Q393" i="9" s="1"/>
  <c r="R193" i="9"/>
  <c r="R342" i="9" s="1"/>
  <c r="R393" i="9" s="1"/>
  <c r="S193" i="9"/>
  <c r="S342" i="9" s="1"/>
  <c r="S393" i="9" s="1"/>
  <c r="T193" i="9"/>
  <c r="T342" i="9" s="1"/>
  <c r="T393" i="9" s="1"/>
  <c r="U193" i="9"/>
  <c r="U342" i="9" s="1"/>
  <c r="U393" i="9" s="1"/>
  <c r="V193" i="9"/>
  <c r="V342" i="9" s="1"/>
  <c r="V393" i="9" s="1"/>
  <c r="W193" i="9"/>
  <c r="W342" i="9" s="1"/>
  <c r="W393" i="9" s="1"/>
  <c r="X193" i="9"/>
  <c r="X342" i="9" s="1"/>
  <c r="X393" i="9" s="1"/>
  <c r="Y193" i="9"/>
  <c r="Y342" i="9" s="1"/>
  <c r="Y393" i="9" s="1"/>
  <c r="Z193" i="9"/>
  <c r="Z342" i="9" s="1"/>
  <c r="Z393" i="9" s="1"/>
  <c r="AA193" i="9"/>
  <c r="AA342" i="9" s="1"/>
  <c r="AA393" i="9" s="1"/>
  <c r="AB193" i="9"/>
  <c r="AB342" i="9" s="1"/>
  <c r="AB393" i="9" s="1"/>
  <c r="AC193" i="9"/>
  <c r="AC342" i="9" s="1"/>
  <c r="AC393" i="9" s="1"/>
  <c r="AD193" i="9"/>
  <c r="AD342" i="9" s="1"/>
  <c r="AD393" i="9" s="1"/>
  <c r="AE193" i="9"/>
  <c r="AE342" i="9" s="1"/>
  <c r="AE393" i="9" s="1"/>
  <c r="AF193" i="9"/>
  <c r="AF342" i="9" s="1"/>
  <c r="AF393" i="9" s="1"/>
  <c r="AG193" i="9"/>
  <c r="AG342" i="9" s="1"/>
  <c r="AG393" i="9" s="1"/>
  <c r="AH193" i="9"/>
  <c r="AH342" i="9" s="1"/>
  <c r="AH393" i="9" s="1"/>
  <c r="AI193" i="9"/>
  <c r="AI342" i="9" s="1"/>
  <c r="AI393" i="9" s="1"/>
  <c r="AJ193" i="9"/>
  <c r="AJ342" i="9" s="1"/>
  <c r="AJ393" i="9" s="1"/>
  <c r="AK193" i="9"/>
  <c r="AK342" i="9" s="1"/>
  <c r="AK393" i="9" s="1"/>
  <c r="AL193" i="9"/>
  <c r="AL342" i="9" s="1"/>
  <c r="AL393" i="9" s="1"/>
  <c r="AM193" i="9"/>
  <c r="AM342" i="9" s="1"/>
  <c r="AM393" i="9" s="1"/>
  <c r="AN193" i="9"/>
  <c r="AN342" i="9" s="1"/>
  <c r="AN393" i="9" s="1"/>
  <c r="AO193" i="9"/>
  <c r="AO342" i="9" s="1"/>
  <c r="AO393" i="9" s="1"/>
  <c r="AP193" i="9"/>
  <c r="AP342" i="9" s="1"/>
  <c r="AP393" i="9" s="1"/>
  <c r="AQ193" i="9"/>
  <c r="AQ342" i="9" s="1"/>
  <c r="AQ393" i="9" s="1"/>
  <c r="AR193" i="9"/>
  <c r="AR342" i="9" s="1"/>
  <c r="AR393" i="9" s="1"/>
  <c r="AS193" i="9"/>
  <c r="AS342" i="9" s="1"/>
  <c r="AS393" i="9" s="1"/>
  <c r="AT193" i="9"/>
  <c r="AT342" i="9" s="1"/>
  <c r="AT393" i="9" s="1"/>
  <c r="AU193" i="9"/>
  <c r="AU342" i="9" s="1"/>
  <c r="AU393" i="9" s="1"/>
  <c r="AV193" i="9"/>
  <c r="AV342" i="9" s="1"/>
  <c r="AV393" i="9" s="1"/>
  <c r="AW193" i="9"/>
  <c r="AW342" i="9" s="1"/>
  <c r="AW393" i="9" s="1"/>
  <c r="AX193" i="9"/>
  <c r="AX342" i="9" s="1"/>
  <c r="AX393" i="9" s="1"/>
  <c r="AY193" i="9"/>
  <c r="AY342" i="9" s="1"/>
  <c r="AY393" i="9" s="1"/>
  <c r="D194" i="9"/>
  <c r="D343" i="9" s="1"/>
  <c r="D394" i="9" s="1"/>
  <c r="E194" i="9"/>
  <c r="E343" i="9" s="1"/>
  <c r="E394" i="9" s="1"/>
  <c r="F194" i="9"/>
  <c r="F343" i="9" s="1"/>
  <c r="F394" i="9" s="1"/>
  <c r="G194" i="9"/>
  <c r="G343" i="9" s="1"/>
  <c r="G394" i="9" s="1"/>
  <c r="H194" i="9"/>
  <c r="H343" i="9" s="1"/>
  <c r="H394" i="9" s="1"/>
  <c r="I194" i="9"/>
  <c r="I343" i="9" s="1"/>
  <c r="I394" i="9" s="1"/>
  <c r="J194" i="9"/>
  <c r="J343" i="9" s="1"/>
  <c r="J394" i="9" s="1"/>
  <c r="K194" i="9"/>
  <c r="K343" i="9" s="1"/>
  <c r="K394" i="9" s="1"/>
  <c r="L194" i="9"/>
  <c r="L343" i="9" s="1"/>
  <c r="L394" i="9" s="1"/>
  <c r="M194" i="9"/>
  <c r="M343" i="9" s="1"/>
  <c r="M394" i="9" s="1"/>
  <c r="N194" i="9"/>
  <c r="N343" i="9" s="1"/>
  <c r="N394" i="9" s="1"/>
  <c r="O194" i="9"/>
  <c r="O343" i="9" s="1"/>
  <c r="O394" i="9" s="1"/>
  <c r="P194" i="9"/>
  <c r="P343" i="9" s="1"/>
  <c r="P394" i="9" s="1"/>
  <c r="Q194" i="9"/>
  <c r="Q343" i="9" s="1"/>
  <c r="Q394" i="9" s="1"/>
  <c r="R194" i="9"/>
  <c r="R343" i="9" s="1"/>
  <c r="R394" i="9" s="1"/>
  <c r="S194" i="9"/>
  <c r="S343" i="9" s="1"/>
  <c r="S394" i="9" s="1"/>
  <c r="T194" i="9"/>
  <c r="T343" i="9" s="1"/>
  <c r="T394" i="9" s="1"/>
  <c r="U194" i="9"/>
  <c r="U343" i="9" s="1"/>
  <c r="U394" i="9" s="1"/>
  <c r="V194" i="9"/>
  <c r="V343" i="9" s="1"/>
  <c r="V394" i="9" s="1"/>
  <c r="W194" i="9"/>
  <c r="W343" i="9" s="1"/>
  <c r="W394" i="9" s="1"/>
  <c r="X194" i="9"/>
  <c r="X343" i="9" s="1"/>
  <c r="X394" i="9" s="1"/>
  <c r="Y194" i="9"/>
  <c r="Y343" i="9" s="1"/>
  <c r="Y394" i="9" s="1"/>
  <c r="Z194" i="9"/>
  <c r="Z343" i="9" s="1"/>
  <c r="Z394" i="9" s="1"/>
  <c r="AA194" i="9"/>
  <c r="AA343" i="9" s="1"/>
  <c r="AA394" i="9" s="1"/>
  <c r="AB194" i="9"/>
  <c r="AB343" i="9" s="1"/>
  <c r="AB394" i="9" s="1"/>
  <c r="AC194" i="9"/>
  <c r="AC343" i="9" s="1"/>
  <c r="AC394" i="9" s="1"/>
  <c r="AD194" i="9"/>
  <c r="AD343" i="9" s="1"/>
  <c r="AD394" i="9" s="1"/>
  <c r="AE194" i="9"/>
  <c r="AE343" i="9" s="1"/>
  <c r="AE394" i="9" s="1"/>
  <c r="AF194" i="9"/>
  <c r="AF343" i="9" s="1"/>
  <c r="AF394" i="9" s="1"/>
  <c r="AG194" i="9"/>
  <c r="AG343" i="9" s="1"/>
  <c r="AG394" i="9" s="1"/>
  <c r="AH194" i="9"/>
  <c r="AH343" i="9" s="1"/>
  <c r="AH394" i="9" s="1"/>
  <c r="AI194" i="9"/>
  <c r="AI343" i="9" s="1"/>
  <c r="AI394" i="9" s="1"/>
  <c r="AJ194" i="9"/>
  <c r="AJ343" i="9" s="1"/>
  <c r="AJ394" i="9" s="1"/>
  <c r="AK194" i="9"/>
  <c r="AK343" i="9" s="1"/>
  <c r="AK394" i="9" s="1"/>
  <c r="AL194" i="9"/>
  <c r="AL343" i="9" s="1"/>
  <c r="AL394" i="9" s="1"/>
  <c r="AM194" i="9"/>
  <c r="AM343" i="9" s="1"/>
  <c r="AM394" i="9" s="1"/>
  <c r="AN194" i="9"/>
  <c r="AN343" i="9" s="1"/>
  <c r="AN394" i="9" s="1"/>
  <c r="AO194" i="9"/>
  <c r="AO343" i="9" s="1"/>
  <c r="AO394" i="9" s="1"/>
  <c r="AP194" i="9"/>
  <c r="AP343" i="9" s="1"/>
  <c r="AP394" i="9" s="1"/>
  <c r="AQ194" i="9"/>
  <c r="AQ343" i="9" s="1"/>
  <c r="AQ394" i="9" s="1"/>
  <c r="AR194" i="9"/>
  <c r="AR343" i="9" s="1"/>
  <c r="AR394" i="9" s="1"/>
  <c r="AS194" i="9"/>
  <c r="AS343" i="9" s="1"/>
  <c r="AS394" i="9" s="1"/>
  <c r="AT194" i="9"/>
  <c r="AT343" i="9" s="1"/>
  <c r="AT394" i="9" s="1"/>
  <c r="AU194" i="9"/>
  <c r="AU343" i="9" s="1"/>
  <c r="AU394" i="9" s="1"/>
  <c r="AV194" i="9"/>
  <c r="AV343" i="9" s="1"/>
  <c r="AV394" i="9" s="1"/>
  <c r="AW194" i="9"/>
  <c r="AW343" i="9" s="1"/>
  <c r="AW394" i="9" s="1"/>
  <c r="AX194" i="9"/>
  <c r="AX343" i="9" s="1"/>
  <c r="AX394" i="9" s="1"/>
  <c r="AY194" i="9"/>
  <c r="AY343" i="9" s="1"/>
  <c r="AY394" i="9" s="1"/>
  <c r="D195" i="9"/>
  <c r="D344" i="9" s="1"/>
  <c r="D395" i="9" s="1"/>
  <c r="E195" i="9"/>
  <c r="E344" i="9" s="1"/>
  <c r="E395" i="9" s="1"/>
  <c r="F195" i="9"/>
  <c r="F344" i="9" s="1"/>
  <c r="F395" i="9" s="1"/>
  <c r="G195" i="9"/>
  <c r="G344" i="9" s="1"/>
  <c r="G395" i="9" s="1"/>
  <c r="H195" i="9"/>
  <c r="H344" i="9" s="1"/>
  <c r="H395" i="9" s="1"/>
  <c r="I195" i="9"/>
  <c r="I344" i="9" s="1"/>
  <c r="I395" i="9" s="1"/>
  <c r="J195" i="9"/>
  <c r="J344" i="9" s="1"/>
  <c r="J395" i="9" s="1"/>
  <c r="K195" i="9"/>
  <c r="K344" i="9" s="1"/>
  <c r="K395" i="9" s="1"/>
  <c r="L195" i="9"/>
  <c r="L344" i="9" s="1"/>
  <c r="L395" i="9" s="1"/>
  <c r="M195" i="9"/>
  <c r="M344" i="9" s="1"/>
  <c r="M395" i="9" s="1"/>
  <c r="N195" i="9"/>
  <c r="N344" i="9" s="1"/>
  <c r="N395" i="9" s="1"/>
  <c r="O195" i="9"/>
  <c r="O344" i="9" s="1"/>
  <c r="O395" i="9" s="1"/>
  <c r="P195" i="9"/>
  <c r="P344" i="9" s="1"/>
  <c r="P395" i="9" s="1"/>
  <c r="Q195" i="9"/>
  <c r="Q344" i="9" s="1"/>
  <c r="Q395" i="9" s="1"/>
  <c r="R195" i="9"/>
  <c r="R344" i="9" s="1"/>
  <c r="R395" i="9" s="1"/>
  <c r="S195" i="9"/>
  <c r="S344" i="9" s="1"/>
  <c r="S395" i="9" s="1"/>
  <c r="T195" i="9"/>
  <c r="T344" i="9" s="1"/>
  <c r="T395" i="9" s="1"/>
  <c r="U195" i="9"/>
  <c r="U344" i="9" s="1"/>
  <c r="U395" i="9" s="1"/>
  <c r="V195" i="9"/>
  <c r="V344" i="9" s="1"/>
  <c r="V395" i="9" s="1"/>
  <c r="W195" i="9"/>
  <c r="W344" i="9" s="1"/>
  <c r="W395" i="9" s="1"/>
  <c r="X195" i="9"/>
  <c r="X344" i="9" s="1"/>
  <c r="X395" i="9" s="1"/>
  <c r="Y195" i="9"/>
  <c r="Y344" i="9" s="1"/>
  <c r="Y395" i="9" s="1"/>
  <c r="Z195" i="9"/>
  <c r="Z344" i="9" s="1"/>
  <c r="Z395" i="9" s="1"/>
  <c r="AA195" i="9"/>
  <c r="AA344" i="9" s="1"/>
  <c r="AA395" i="9" s="1"/>
  <c r="AB195" i="9"/>
  <c r="AB344" i="9" s="1"/>
  <c r="AB395" i="9" s="1"/>
  <c r="AC195" i="9"/>
  <c r="AC344" i="9" s="1"/>
  <c r="AC395" i="9" s="1"/>
  <c r="AD195" i="9"/>
  <c r="AD344" i="9" s="1"/>
  <c r="AD395" i="9" s="1"/>
  <c r="AE195" i="9"/>
  <c r="AE344" i="9" s="1"/>
  <c r="AE395" i="9" s="1"/>
  <c r="AF195" i="9"/>
  <c r="AF344" i="9" s="1"/>
  <c r="AF395" i="9" s="1"/>
  <c r="AG195" i="9"/>
  <c r="AG344" i="9" s="1"/>
  <c r="AG395" i="9" s="1"/>
  <c r="AH195" i="9"/>
  <c r="AH344" i="9" s="1"/>
  <c r="AH395" i="9" s="1"/>
  <c r="AI195" i="9"/>
  <c r="AI344" i="9" s="1"/>
  <c r="AI395" i="9" s="1"/>
  <c r="AJ195" i="9"/>
  <c r="AJ344" i="9" s="1"/>
  <c r="AJ395" i="9" s="1"/>
  <c r="AK195" i="9"/>
  <c r="AK344" i="9" s="1"/>
  <c r="AK395" i="9" s="1"/>
  <c r="AL195" i="9"/>
  <c r="AL344" i="9" s="1"/>
  <c r="AL395" i="9" s="1"/>
  <c r="AM195" i="9"/>
  <c r="AM344" i="9" s="1"/>
  <c r="AM395" i="9" s="1"/>
  <c r="AN195" i="9"/>
  <c r="AN344" i="9" s="1"/>
  <c r="AN395" i="9" s="1"/>
  <c r="AO195" i="9"/>
  <c r="AO344" i="9" s="1"/>
  <c r="AO395" i="9" s="1"/>
  <c r="AP195" i="9"/>
  <c r="AP344" i="9" s="1"/>
  <c r="AP395" i="9" s="1"/>
  <c r="AQ195" i="9"/>
  <c r="AQ344" i="9" s="1"/>
  <c r="AQ395" i="9" s="1"/>
  <c r="AR195" i="9"/>
  <c r="AR344" i="9" s="1"/>
  <c r="AR395" i="9" s="1"/>
  <c r="AS195" i="9"/>
  <c r="AS344" i="9" s="1"/>
  <c r="AS395" i="9" s="1"/>
  <c r="AT195" i="9"/>
  <c r="AT344" i="9" s="1"/>
  <c r="AT395" i="9" s="1"/>
  <c r="AU195" i="9"/>
  <c r="AU344" i="9" s="1"/>
  <c r="AU395" i="9" s="1"/>
  <c r="AV195" i="9"/>
  <c r="AV344" i="9" s="1"/>
  <c r="AV395" i="9" s="1"/>
  <c r="AW195" i="9"/>
  <c r="AW344" i="9" s="1"/>
  <c r="AW395" i="9" s="1"/>
  <c r="AX195" i="9"/>
  <c r="AX344" i="9" s="1"/>
  <c r="AX395" i="9" s="1"/>
  <c r="AY195" i="9"/>
  <c r="AY344" i="9" s="1"/>
  <c r="AY395" i="9" s="1"/>
  <c r="C195" i="9"/>
  <c r="C194" i="9"/>
  <c r="C193" i="9"/>
  <c r="C192" i="9"/>
  <c r="C191" i="9"/>
  <c r="C190" i="9"/>
  <c r="C189" i="9"/>
  <c r="C188" i="9"/>
  <c r="C187" i="9"/>
  <c r="C186" i="9"/>
  <c r="C185" i="9"/>
  <c r="C184" i="9"/>
  <c r="C183" i="9"/>
  <c r="C182" i="9"/>
  <c r="C181" i="9"/>
  <c r="C180" i="9"/>
  <c r="C179" i="9"/>
  <c r="C178" i="9"/>
  <c r="C177" i="9"/>
  <c r="C176" i="9"/>
  <c r="C175" i="9"/>
  <c r="D151" i="9"/>
  <c r="E151" i="9"/>
  <c r="E300" i="9" s="1"/>
  <c r="E349" i="9" s="1"/>
  <c r="F151" i="9"/>
  <c r="F300" i="9" s="1"/>
  <c r="F349" i="9" s="1"/>
  <c r="G151" i="9"/>
  <c r="G300" i="9" s="1"/>
  <c r="G349" i="9" s="1"/>
  <c r="H151" i="9"/>
  <c r="H300" i="9" s="1"/>
  <c r="H349" i="9" s="1"/>
  <c r="I151" i="9"/>
  <c r="I300" i="9" s="1"/>
  <c r="I349" i="9" s="1"/>
  <c r="J151" i="9"/>
  <c r="J300" i="9" s="1"/>
  <c r="J349" i="9" s="1"/>
  <c r="K151" i="9"/>
  <c r="K300" i="9" s="1"/>
  <c r="K349" i="9" s="1"/>
  <c r="L151" i="9"/>
  <c r="L300" i="9" s="1"/>
  <c r="L349" i="9" s="1"/>
  <c r="M151" i="9"/>
  <c r="M300" i="9" s="1"/>
  <c r="M349" i="9" s="1"/>
  <c r="N151" i="9"/>
  <c r="N300" i="9" s="1"/>
  <c r="N349" i="9" s="1"/>
  <c r="O151" i="9"/>
  <c r="O300" i="9" s="1"/>
  <c r="O349" i="9" s="1"/>
  <c r="P151" i="9"/>
  <c r="P300" i="9" s="1"/>
  <c r="P349" i="9" s="1"/>
  <c r="Q151" i="9"/>
  <c r="Q300" i="9" s="1"/>
  <c r="Q349" i="9" s="1"/>
  <c r="R151" i="9"/>
  <c r="R300" i="9" s="1"/>
  <c r="R349" i="9" s="1"/>
  <c r="S151" i="9"/>
  <c r="S300" i="9" s="1"/>
  <c r="S349" i="9" s="1"/>
  <c r="T151" i="9"/>
  <c r="T300" i="9" s="1"/>
  <c r="T349" i="9" s="1"/>
  <c r="U151" i="9"/>
  <c r="U300" i="9" s="1"/>
  <c r="U349" i="9" s="1"/>
  <c r="V151" i="9"/>
  <c r="V300" i="9" s="1"/>
  <c r="V349" i="9" s="1"/>
  <c r="W151" i="9"/>
  <c r="W300" i="9" s="1"/>
  <c r="W349" i="9" s="1"/>
  <c r="X151" i="9"/>
  <c r="X300" i="9" s="1"/>
  <c r="X349" i="9" s="1"/>
  <c r="Y151" i="9"/>
  <c r="Y300" i="9" s="1"/>
  <c r="Y349" i="9" s="1"/>
  <c r="Z151" i="9"/>
  <c r="Z300" i="9" s="1"/>
  <c r="Z349" i="9" s="1"/>
  <c r="AA151" i="9"/>
  <c r="AA300" i="9" s="1"/>
  <c r="AA349" i="9" s="1"/>
  <c r="AB151" i="9"/>
  <c r="AB300" i="9" s="1"/>
  <c r="AB349" i="9" s="1"/>
  <c r="AC151" i="9"/>
  <c r="AC300" i="9" s="1"/>
  <c r="AC349" i="9" s="1"/>
  <c r="AD151" i="9"/>
  <c r="AD300" i="9" s="1"/>
  <c r="AD349" i="9" s="1"/>
  <c r="AE151" i="9"/>
  <c r="AE300" i="9" s="1"/>
  <c r="AE349" i="9" s="1"/>
  <c r="AF151" i="9"/>
  <c r="AF300" i="9" s="1"/>
  <c r="AF349" i="9" s="1"/>
  <c r="AG151" i="9"/>
  <c r="AG300" i="9" s="1"/>
  <c r="AG349" i="9" s="1"/>
  <c r="AH151" i="9"/>
  <c r="AH300" i="9" s="1"/>
  <c r="AH349" i="9" s="1"/>
  <c r="AI151" i="9"/>
  <c r="AI300" i="9" s="1"/>
  <c r="AI349" i="9" s="1"/>
  <c r="AJ151" i="9"/>
  <c r="AJ300" i="9" s="1"/>
  <c r="AJ349" i="9" s="1"/>
  <c r="AK151" i="9"/>
  <c r="AK300" i="9" s="1"/>
  <c r="AK349" i="9" s="1"/>
  <c r="AL151" i="9"/>
  <c r="AL300" i="9" s="1"/>
  <c r="AL349" i="9" s="1"/>
  <c r="AM151" i="9"/>
  <c r="AM300" i="9" s="1"/>
  <c r="AM349" i="9" s="1"/>
  <c r="AN151" i="9"/>
  <c r="AN300" i="9" s="1"/>
  <c r="AN349" i="9" s="1"/>
  <c r="AO151" i="9"/>
  <c r="AO300" i="9" s="1"/>
  <c r="AO349" i="9" s="1"/>
  <c r="AP151" i="9"/>
  <c r="AP300" i="9" s="1"/>
  <c r="AP349" i="9" s="1"/>
  <c r="AQ151" i="9"/>
  <c r="AQ300" i="9" s="1"/>
  <c r="AQ349" i="9" s="1"/>
  <c r="AR151" i="9"/>
  <c r="AR300" i="9" s="1"/>
  <c r="AR349" i="9" s="1"/>
  <c r="AS151" i="9"/>
  <c r="AS300" i="9" s="1"/>
  <c r="AS349" i="9" s="1"/>
  <c r="AT151" i="9"/>
  <c r="AT300" i="9" s="1"/>
  <c r="AT349" i="9" s="1"/>
  <c r="AU151" i="9"/>
  <c r="AU300" i="9" s="1"/>
  <c r="AU349" i="9" s="1"/>
  <c r="AV151" i="9"/>
  <c r="AV300" i="9" s="1"/>
  <c r="AV349" i="9" s="1"/>
  <c r="AW151" i="9"/>
  <c r="AW300" i="9" s="1"/>
  <c r="AW349" i="9" s="1"/>
  <c r="AX151" i="9"/>
  <c r="AX300" i="9" s="1"/>
  <c r="AX349" i="9" s="1"/>
  <c r="AY151" i="9"/>
  <c r="AY300" i="9" s="1"/>
  <c r="AY349" i="9" s="1"/>
  <c r="D152" i="9"/>
  <c r="D301" i="9" s="1"/>
  <c r="D350" i="9" s="1"/>
  <c r="E152" i="9"/>
  <c r="E301" i="9" s="1"/>
  <c r="E350" i="9" s="1"/>
  <c r="F152" i="9"/>
  <c r="F301" i="9" s="1"/>
  <c r="F350" i="9" s="1"/>
  <c r="G152" i="9"/>
  <c r="G301" i="9" s="1"/>
  <c r="G350" i="9" s="1"/>
  <c r="H152" i="9"/>
  <c r="H301" i="9" s="1"/>
  <c r="H350" i="9" s="1"/>
  <c r="I152" i="9"/>
  <c r="I301" i="9" s="1"/>
  <c r="I350" i="9" s="1"/>
  <c r="J152" i="9"/>
  <c r="J301" i="9" s="1"/>
  <c r="J350" i="9" s="1"/>
  <c r="K152" i="9"/>
  <c r="K301" i="9" s="1"/>
  <c r="K350" i="9" s="1"/>
  <c r="L152" i="9"/>
  <c r="L301" i="9" s="1"/>
  <c r="L350" i="9" s="1"/>
  <c r="M152" i="9"/>
  <c r="M301" i="9" s="1"/>
  <c r="M350" i="9" s="1"/>
  <c r="N152" i="9"/>
  <c r="N301" i="9" s="1"/>
  <c r="N350" i="9" s="1"/>
  <c r="O152" i="9"/>
  <c r="O301" i="9" s="1"/>
  <c r="O350" i="9" s="1"/>
  <c r="P152" i="9"/>
  <c r="P301" i="9" s="1"/>
  <c r="P350" i="9" s="1"/>
  <c r="Q152" i="9"/>
  <c r="Q301" i="9" s="1"/>
  <c r="Q350" i="9" s="1"/>
  <c r="R152" i="9"/>
  <c r="R301" i="9" s="1"/>
  <c r="R350" i="9" s="1"/>
  <c r="S152" i="9"/>
  <c r="S301" i="9" s="1"/>
  <c r="S350" i="9" s="1"/>
  <c r="T152" i="9"/>
  <c r="T301" i="9" s="1"/>
  <c r="T350" i="9" s="1"/>
  <c r="U152" i="9"/>
  <c r="U301" i="9" s="1"/>
  <c r="U350" i="9" s="1"/>
  <c r="V152" i="9"/>
  <c r="V301" i="9" s="1"/>
  <c r="V350" i="9" s="1"/>
  <c r="W152" i="9"/>
  <c r="W301" i="9" s="1"/>
  <c r="W350" i="9" s="1"/>
  <c r="X152" i="9"/>
  <c r="X301" i="9" s="1"/>
  <c r="X350" i="9" s="1"/>
  <c r="Y152" i="9"/>
  <c r="Y301" i="9" s="1"/>
  <c r="Y350" i="9" s="1"/>
  <c r="Z152" i="9"/>
  <c r="Z301" i="9" s="1"/>
  <c r="Z350" i="9" s="1"/>
  <c r="AA152" i="9"/>
  <c r="AA301" i="9" s="1"/>
  <c r="AA350" i="9" s="1"/>
  <c r="AB152" i="9"/>
  <c r="AB301" i="9" s="1"/>
  <c r="AB350" i="9" s="1"/>
  <c r="AC152" i="9"/>
  <c r="AC301" i="9" s="1"/>
  <c r="AC350" i="9" s="1"/>
  <c r="AD152" i="9"/>
  <c r="AD301" i="9" s="1"/>
  <c r="AD350" i="9" s="1"/>
  <c r="AE152" i="9"/>
  <c r="AE301" i="9" s="1"/>
  <c r="AE350" i="9" s="1"/>
  <c r="AF152" i="9"/>
  <c r="AF301" i="9" s="1"/>
  <c r="AF350" i="9" s="1"/>
  <c r="AG152" i="9"/>
  <c r="AG301" i="9" s="1"/>
  <c r="AG350" i="9" s="1"/>
  <c r="AH152" i="9"/>
  <c r="AH301" i="9" s="1"/>
  <c r="AH350" i="9" s="1"/>
  <c r="AI152" i="9"/>
  <c r="AI301" i="9" s="1"/>
  <c r="AI350" i="9" s="1"/>
  <c r="AJ152" i="9"/>
  <c r="AJ301" i="9" s="1"/>
  <c r="AJ350" i="9" s="1"/>
  <c r="AK152" i="9"/>
  <c r="AK301" i="9" s="1"/>
  <c r="AK350" i="9" s="1"/>
  <c r="AL152" i="9"/>
  <c r="AL301" i="9" s="1"/>
  <c r="AL350" i="9" s="1"/>
  <c r="AM152" i="9"/>
  <c r="AM301" i="9" s="1"/>
  <c r="AM350" i="9" s="1"/>
  <c r="AN152" i="9"/>
  <c r="AN301" i="9" s="1"/>
  <c r="AN350" i="9" s="1"/>
  <c r="AO152" i="9"/>
  <c r="AO301" i="9" s="1"/>
  <c r="AO350" i="9" s="1"/>
  <c r="AP152" i="9"/>
  <c r="AP301" i="9" s="1"/>
  <c r="AP350" i="9" s="1"/>
  <c r="AQ152" i="9"/>
  <c r="AQ301" i="9" s="1"/>
  <c r="AQ350" i="9" s="1"/>
  <c r="AR152" i="9"/>
  <c r="AR301" i="9" s="1"/>
  <c r="AR350" i="9" s="1"/>
  <c r="AS152" i="9"/>
  <c r="AS301" i="9" s="1"/>
  <c r="AS350" i="9" s="1"/>
  <c r="AT152" i="9"/>
  <c r="AT301" i="9" s="1"/>
  <c r="AT350" i="9" s="1"/>
  <c r="AU152" i="9"/>
  <c r="AU301" i="9" s="1"/>
  <c r="AU350" i="9" s="1"/>
  <c r="AV152" i="9"/>
  <c r="AV301" i="9" s="1"/>
  <c r="AV350" i="9" s="1"/>
  <c r="AW152" i="9"/>
  <c r="AW301" i="9" s="1"/>
  <c r="AW350" i="9" s="1"/>
  <c r="AX152" i="9"/>
  <c r="AX301" i="9" s="1"/>
  <c r="AX350" i="9" s="1"/>
  <c r="AY152" i="9"/>
  <c r="AY301" i="9" s="1"/>
  <c r="AY350" i="9" s="1"/>
  <c r="D153" i="9"/>
  <c r="D302" i="9" s="1"/>
  <c r="D351" i="9" s="1"/>
  <c r="E153" i="9"/>
  <c r="E302" i="9" s="1"/>
  <c r="E351" i="9" s="1"/>
  <c r="F153" i="9"/>
  <c r="F302" i="9" s="1"/>
  <c r="F351" i="9" s="1"/>
  <c r="G153" i="9"/>
  <c r="G302" i="9" s="1"/>
  <c r="G351" i="9" s="1"/>
  <c r="H153" i="9"/>
  <c r="H302" i="9" s="1"/>
  <c r="H351" i="9" s="1"/>
  <c r="I153" i="9"/>
  <c r="I302" i="9" s="1"/>
  <c r="I351" i="9" s="1"/>
  <c r="J153" i="9"/>
  <c r="J302" i="9" s="1"/>
  <c r="J351" i="9" s="1"/>
  <c r="K153" i="9"/>
  <c r="K302" i="9" s="1"/>
  <c r="K351" i="9" s="1"/>
  <c r="L153" i="9"/>
  <c r="L302" i="9" s="1"/>
  <c r="L351" i="9" s="1"/>
  <c r="M153" i="9"/>
  <c r="M302" i="9" s="1"/>
  <c r="M351" i="9" s="1"/>
  <c r="N153" i="9"/>
  <c r="N302" i="9" s="1"/>
  <c r="N351" i="9" s="1"/>
  <c r="O153" i="9"/>
  <c r="O302" i="9" s="1"/>
  <c r="O351" i="9" s="1"/>
  <c r="P153" i="9"/>
  <c r="P302" i="9" s="1"/>
  <c r="P351" i="9" s="1"/>
  <c r="Q153" i="9"/>
  <c r="Q302" i="9" s="1"/>
  <c r="Q351" i="9" s="1"/>
  <c r="R153" i="9"/>
  <c r="R302" i="9" s="1"/>
  <c r="R351" i="9" s="1"/>
  <c r="S153" i="9"/>
  <c r="S302" i="9" s="1"/>
  <c r="S351" i="9" s="1"/>
  <c r="T153" i="9"/>
  <c r="T302" i="9" s="1"/>
  <c r="T351" i="9" s="1"/>
  <c r="U153" i="9"/>
  <c r="U302" i="9" s="1"/>
  <c r="U351" i="9" s="1"/>
  <c r="V153" i="9"/>
  <c r="V302" i="9" s="1"/>
  <c r="V351" i="9" s="1"/>
  <c r="W153" i="9"/>
  <c r="W302" i="9" s="1"/>
  <c r="W351" i="9" s="1"/>
  <c r="X153" i="9"/>
  <c r="X302" i="9" s="1"/>
  <c r="X351" i="9" s="1"/>
  <c r="Y153" i="9"/>
  <c r="Y302" i="9" s="1"/>
  <c r="Y351" i="9" s="1"/>
  <c r="Z153" i="9"/>
  <c r="Z302" i="9" s="1"/>
  <c r="Z351" i="9" s="1"/>
  <c r="AA153" i="9"/>
  <c r="AA302" i="9" s="1"/>
  <c r="AA351" i="9" s="1"/>
  <c r="AB153" i="9"/>
  <c r="AB302" i="9" s="1"/>
  <c r="AB351" i="9" s="1"/>
  <c r="AC153" i="9"/>
  <c r="AC302" i="9" s="1"/>
  <c r="AC351" i="9" s="1"/>
  <c r="AD153" i="9"/>
  <c r="AD302" i="9" s="1"/>
  <c r="AD351" i="9" s="1"/>
  <c r="AE153" i="9"/>
  <c r="AE302" i="9" s="1"/>
  <c r="AE351" i="9" s="1"/>
  <c r="AF153" i="9"/>
  <c r="AF302" i="9" s="1"/>
  <c r="AF351" i="9" s="1"/>
  <c r="AG153" i="9"/>
  <c r="AG302" i="9" s="1"/>
  <c r="AG351" i="9" s="1"/>
  <c r="AH153" i="9"/>
  <c r="AH302" i="9" s="1"/>
  <c r="AH351" i="9" s="1"/>
  <c r="AI153" i="9"/>
  <c r="AI302" i="9" s="1"/>
  <c r="AI351" i="9" s="1"/>
  <c r="AJ153" i="9"/>
  <c r="AJ302" i="9" s="1"/>
  <c r="AJ351" i="9" s="1"/>
  <c r="AK153" i="9"/>
  <c r="AK302" i="9" s="1"/>
  <c r="AK351" i="9" s="1"/>
  <c r="AL153" i="9"/>
  <c r="AL302" i="9" s="1"/>
  <c r="AL351" i="9" s="1"/>
  <c r="AM153" i="9"/>
  <c r="AM302" i="9" s="1"/>
  <c r="AM351" i="9" s="1"/>
  <c r="AN153" i="9"/>
  <c r="AN302" i="9" s="1"/>
  <c r="AN351" i="9" s="1"/>
  <c r="AO153" i="9"/>
  <c r="AO302" i="9" s="1"/>
  <c r="AO351" i="9" s="1"/>
  <c r="AP153" i="9"/>
  <c r="AP302" i="9" s="1"/>
  <c r="AP351" i="9" s="1"/>
  <c r="AQ153" i="9"/>
  <c r="AQ302" i="9" s="1"/>
  <c r="AQ351" i="9" s="1"/>
  <c r="AR153" i="9"/>
  <c r="AR302" i="9" s="1"/>
  <c r="AR351" i="9" s="1"/>
  <c r="AS153" i="9"/>
  <c r="AS302" i="9" s="1"/>
  <c r="AS351" i="9" s="1"/>
  <c r="AT153" i="9"/>
  <c r="AT302" i="9" s="1"/>
  <c r="AT351" i="9" s="1"/>
  <c r="AU153" i="9"/>
  <c r="AU302" i="9" s="1"/>
  <c r="AU351" i="9" s="1"/>
  <c r="AV153" i="9"/>
  <c r="AV302" i="9" s="1"/>
  <c r="AV351" i="9" s="1"/>
  <c r="AW153" i="9"/>
  <c r="AW302" i="9" s="1"/>
  <c r="AW351" i="9" s="1"/>
  <c r="AX153" i="9"/>
  <c r="AX302" i="9" s="1"/>
  <c r="AX351" i="9" s="1"/>
  <c r="AY153" i="9"/>
  <c r="AY302" i="9" s="1"/>
  <c r="AY351" i="9" s="1"/>
  <c r="D154" i="9"/>
  <c r="D303" i="9" s="1"/>
  <c r="D352" i="9" s="1"/>
  <c r="E154" i="9"/>
  <c r="E303" i="9" s="1"/>
  <c r="E352" i="9" s="1"/>
  <c r="F154" i="9"/>
  <c r="F303" i="9" s="1"/>
  <c r="F352" i="9" s="1"/>
  <c r="G154" i="9"/>
  <c r="G303" i="9" s="1"/>
  <c r="G352" i="9" s="1"/>
  <c r="H154" i="9"/>
  <c r="H303" i="9" s="1"/>
  <c r="H352" i="9" s="1"/>
  <c r="I154" i="9"/>
  <c r="I303" i="9" s="1"/>
  <c r="I352" i="9" s="1"/>
  <c r="J154" i="9"/>
  <c r="J303" i="9" s="1"/>
  <c r="J352" i="9" s="1"/>
  <c r="K154" i="9"/>
  <c r="K303" i="9" s="1"/>
  <c r="K352" i="9" s="1"/>
  <c r="L154" i="9"/>
  <c r="L303" i="9" s="1"/>
  <c r="L352" i="9" s="1"/>
  <c r="M154" i="9"/>
  <c r="M303" i="9" s="1"/>
  <c r="M352" i="9" s="1"/>
  <c r="N154" i="9"/>
  <c r="N303" i="9" s="1"/>
  <c r="N352" i="9" s="1"/>
  <c r="O154" i="9"/>
  <c r="O303" i="9" s="1"/>
  <c r="O352" i="9" s="1"/>
  <c r="P154" i="9"/>
  <c r="P303" i="9" s="1"/>
  <c r="P352" i="9" s="1"/>
  <c r="Q154" i="9"/>
  <c r="Q303" i="9" s="1"/>
  <c r="Q352" i="9" s="1"/>
  <c r="R154" i="9"/>
  <c r="R303" i="9" s="1"/>
  <c r="R352" i="9" s="1"/>
  <c r="S154" i="9"/>
  <c r="S303" i="9" s="1"/>
  <c r="S352" i="9" s="1"/>
  <c r="T154" i="9"/>
  <c r="T303" i="9" s="1"/>
  <c r="T352" i="9" s="1"/>
  <c r="U154" i="9"/>
  <c r="U303" i="9" s="1"/>
  <c r="U352" i="9" s="1"/>
  <c r="V154" i="9"/>
  <c r="V303" i="9" s="1"/>
  <c r="V352" i="9" s="1"/>
  <c r="W154" i="9"/>
  <c r="W303" i="9" s="1"/>
  <c r="W352" i="9" s="1"/>
  <c r="X154" i="9"/>
  <c r="X303" i="9" s="1"/>
  <c r="X352" i="9" s="1"/>
  <c r="Y154" i="9"/>
  <c r="Y303" i="9" s="1"/>
  <c r="Y352" i="9" s="1"/>
  <c r="Z154" i="9"/>
  <c r="Z303" i="9" s="1"/>
  <c r="Z352" i="9" s="1"/>
  <c r="AA154" i="9"/>
  <c r="AA303" i="9" s="1"/>
  <c r="AA352" i="9" s="1"/>
  <c r="AB154" i="9"/>
  <c r="AB303" i="9" s="1"/>
  <c r="AB352" i="9" s="1"/>
  <c r="AC154" i="9"/>
  <c r="AC303" i="9" s="1"/>
  <c r="AC352" i="9" s="1"/>
  <c r="AD154" i="9"/>
  <c r="AD303" i="9" s="1"/>
  <c r="AD352" i="9" s="1"/>
  <c r="AE154" i="9"/>
  <c r="AE303" i="9" s="1"/>
  <c r="AE352" i="9" s="1"/>
  <c r="AF154" i="9"/>
  <c r="AF303" i="9" s="1"/>
  <c r="AF352" i="9" s="1"/>
  <c r="AG154" i="9"/>
  <c r="AG303" i="9" s="1"/>
  <c r="AG352" i="9" s="1"/>
  <c r="AH154" i="9"/>
  <c r="AH303" i="9" s="1"/>
  <c r="AH352" i="9" s="1"/>
  <c r="AI154" i="9"/>
  <c r="AI303" i="9" s="1"/>
  <c r="AI352" i="9" s="1"/>
  <c r="AJ154" i="9"/>
  <c r="AJ303" i="9" s="1"/>
  <c r="AJ352" i="9" s="1"/>
  <c r="AK154" i="9"/>
  <c r="AK303" i="9" s="1"/>
  <c r="AK352" i="9" s="1"/>
  <c r="AL154" i="9"/>
  <c r="AL303" i="9" s="1"/>
  <c r="AL352" i="9" s="1"/>
  <c r="AM154" i="9"/>
  <c r="AM303" i="9" s="1"/>
  <c r="AM352" i="9" s="1"/>
  <c r="AN154" i="9"/>
  <c r="AN303" i="9" s="1"/>
  <c r="AN352" i="9" s="1"/>
  <c r="AO154" i="9"/>
  <c r="AO303" i="9" s="1"/>
  <c r="AO352" i="9" s="1"/>
  <c r="AP154" i="9"/>
  <c r="AP303" i="9" s="1"/>
  <c r="AP352" i="9" s="1"/>
  <c r="AQ154" i="9"/>
  <c r="AQ303" i="9" s="1"/>
  <c r="AQ352" i="9" s="1"/>
  <c r="AR154" i="9"/>
  <c r="AR303" i="9" s="1"/>
  <c r="AR352" i="9" s="1"/>
  <c r="AS154" i="9"/>
  <c r="AS303" i="9" s="1"/>
  <c r="AS352" i="9" s="1"/>
  <c r="AT154" i="9"/>
  <c r="AT303" i="9" s="1"/>
  <c r="AT352" i="9" s="1"/>
  <c r="AU154" i="9"/>
  <c r="AU303" i="9" s="1"/>
  <c r="AU352" i="9" s="1"/>
  <c r="AV154" i="9"/>
  <c r="AV303" i="9" s="1"/>
  <c r="AV352" i="9" s="1"/>
  <c r="AW154" i="9"/>
  <c r="AW303" i="9" s="1"/>
  <c r="AW352" i="9" s="1"/>
  <c r="AX154" i="9"/>
  <c r="AX303" i="9" s="1"/>
  <c r="AX352" i="9" s="1"/>
  <c r="AY154" i="9"/>
  <c r="AY303" i="9" s="1"/>
  <c r="AY352" i="9" s="1"/>
  <c r="D155" i="9"/>
  <c r="D304" i="9" s="1"/>
  <c r="D353" i="9" s="1"/>
  <c r="E155" i="9"/>
  <c r="E304" i="9" s="1"/>
  <c r="E353" i="9" s="1"/>
  <c r="F155" i="9"/>
  <c r="F304" i="9" s="1"/>
  <c r="F353" i="9" s="1"/>
  <c r="G155" i="9"/>
  <c r="G304" i="9" s="1"/>
  <c r="G353" i="9" s="1"/>
  <c r="H155" i="9"/>
  <c r="H304" i="9" s="1"/>
  <c r="H353" i="9" s="1"/>
  <c r="I155" i="9"/>
  <c r="I304" i="9" s="1"/>
  <c r="I353" i="9" s="1"/>
  <c r="J155" i="9"/>
  <c r="J304" i="9" s="1"/>
  <c r="J353" i="9" s="1"/>
  <c r="K155" i="9"/>
  <c r="K304" i="9" s="1"/>
  <c r="K353" i="9" s="1"/>
  <c r="L155" i="9"/>
  <c r="L304" i="9" s="1"/>
  <c r="L353" i="9" s="1"/>
  <c r="M155" i="9"/>
  <c r="M304" i="9" s="1"/>
  <c r="M353" i="9" s="1"/>
  <c r="N155" i="9"/>
  <c r="N304" i="9" s="1"/>
  <c r="N353" i="9" s="1"/>
  <c r="O155" i="9"/>
  <c r="O304" i="9" s="1"/>
  <c r="O353" i="9" s="1"/>
  <c r="P155" i="9"/>
  <c r="P304" i="9" s="1"/>
  <c r="P353" i="9" s="1"/>
  <c r="Q155" i="9"/>
  <c r="Q304" i="9" s="1"/>
  <c r="Q353" i="9" s="1"/>
  <c r="R155" i="9"/>
  <c r="R304" i="9" s="1"/>
  <c r="R353" i="9" s="1"/>
  <c r="S155" i="9"/>
  <c r="S304" i="9" s="1"/>
  <c r="S353" i="9" s="1"/>
  <c r="T155" i="9"/>
  <c r="T304" i="9" s="1"/>
  <c r="T353" i="9" s="1"/>
  <c r="U155" i="9"/>
  <c r="U304" i="9" s="1"/>
  <c r="U353" i="9" s="1"/>
  <c r="V155" i="9"/>
  <c r="V304" i="9" s="1"/>
  <c r="V353" i="9" s="1"/>
  <c r="W155" i="9"/>
  <c r="W304" i="9" s="1"/>
  <c r="W353" i="9" s="1"/>
  <c r="X155" i="9"/>
  <c r="X304" i="9" s="1"/>
  <c r="X353" i="9" s="1"/>
  <c r="Y155" i="9"/>
  <c r="Y304" i="9" s="1"/>
  <c r="Y353" i="9" s="1"/>
  <c r="Z155" i="9"/>
  <c r="Z304" i="9" s="1"/>
  <c r="Z353" i="9" s="1"/>
  <c r="AA155" i="9"/>
  <c r="AA304" i="9" s="1"/>
  <c r="AA353" i="9" s="1"/>
  <c r="AB155" i="9"/>
  <c r="AB304" i="9" s="1"/>
  <c r="AB353" i="9" s="1"/>
  <c r="AC155" i="9"/>
  <c r="AC304" i="9" s="1"/>
  <c r="AC353" i="9" s="1"/>
  <c r="AD155" i="9"/>
  <c r="AD304" i="9" s="1"/>
  <c r="AD353" i="9" s="1"/>
  <c r="AE155" i="9"/>
  <c r="AE304" i="9" s="1"/>
  <c r="AE353" i="9" s="1"/>
  <c r="AF155" i="9"/>
  <c r="AF304" i="9" s="1"/>
  <c r="AF353" i="9" s="1"/>
  <c r="AG155" i="9"/>
  <c r="AG304" i="9" s="1"/>
  <c r="AG353" i="9" s="1"/>
  <c r="AH155" i="9"/>
  <c r="AH304" i="9" s="1"/>
  <c r="AH353" i="9" s="1"/>
  <c r="AI155" i="9"/>
  <c r="AI304" i="9" s="1"/>
  <c r="AI353" i="9" s="1"/>
  <c r="AJ155" i="9"/>
  <c r="AJ304" i="9" s="1"/>
  <c r="AJ353" i="9" s="1"/>
  <c r="AK155" i="9"/>
  <c r="AK304" i="9" s="1"/>
  <c r="AK353" i="9" s="1"/>
  <c r="AL155" i="9"/>
  <c r="AL304" i="9" s="1"/>
  <c r="AL353" i="9" s="1"/>
  <c r="AM155" i="9"/>
  <c r="AM304" i="9" s="1"/>
  <c r="AM353" i="9" s="1"/>
  <c r="AN155" i="9"/>
  <c r="AN304" i="9" s="1"/>
  <c r="AN353" i="9" s="1"/>
  <c r="AO155" i="9"/>
  <c r="AO304" i="9" s="1"/>
  <c r="AO353" i="9" s="1"/>
  <c r="AP155" i="9"/>
  <c r="AP304" i="9" s="1"/>
  <c r="AP353" i="9" s="1"/>
  <c r="AQ155" i="9"/>
  <c r="AQ304" i="9" s="1"/>
  <c r="AQ353" i="9" s="1"/>
  <c r="AR155" i="9"/>
  <c r="AR304" i="9" s="1"/>
  <c r="AR353" i="9" s="1"/>
  <c r="AS155" i="9"/>
  <c r="AS304" i="9" s="1"/>
  <c r="AS353" i="9" s="1"/>
  <c r="AT155" i="9"/>
  <c r="AT304" i="9" s="1"/>
  <c r="AT353" i="9" s="1"/>
  <c r="AU155" i="9"/>
  <c r="AU304" i="9" s="1"/>
  <c r="AU353" i="9" s="1"/>
  <c r="AV155" i="9"/>
  <c r="AV304" i="9" s="1"/>
  <c r="AV353" i="9" s="1"/>
  <c r="AW155" i="9"/>
  <c r="AW304" i="9" s="1"/>
  <c r="AW353" i="9" s="1"/>
  <c r="AX155" i="9"/>
  <c r="AX304" i="9" s="1"/>
  <c r="AX353" i="9" s="1"/>
  <c r="AY155" i="9"/>
  <c r="AY304" i="9" s="1"/>
  <c r="AY353" i="9" s="1"/>
  <c r="D156" i="9"/>
  <c r="D305" i="9" s="1"/>
  <c r="D354" i="9" s="1"/>
  <c r="E156" i="9"/>
  <c r="E305" i="9" s="1"/>
  <c r="E354" i="9" s="1"/>
  <c r="F156" i="9"/>
  <c r="F305" i="9" s="1"/>
  <c r="F354" i="9" s="1"/>
  <c r="G156" i="9"/>
  <c r="G305" i="9" s="1"/>
  <c r="G354" i="9" s="1"/>
  <c r="H156" i="9"/>
  <c r="H305" i="9" s="1"/>
  <c r="H354" i="9" s="1"/>
  <c r="I156" i="9"/>
  <c r="I305" i="9" s="1"/>
  <c r="I354" i="9" s="1"/>
  <c r="J156" i="9"/>
  <c r="J305" i="9" s="1"/>
  <c r="J354" i="9" s="1"/>
  <c r="K156" i="9"/>
  <c r="K305" i="9" s="1"/>
  <c r="K354" i="9" s="1"/>
  <c r="L156" i="9"/>
  <c r="L305" i="9" s="1"/>
  <c r="L354" i="9" s="1"/>
  <c r="M156" i="9"/>
  <c r="M305" i="9" s="1"/>
  <c r="M354" i="9" s="1"/>
  <c r="N156" i="9"/>
  <c r="N305" i="9" s="1"/>
  <c r="N354" i="9" s="1"/>
  <c r="O156" i="9"/>
  <c r="O305" i="9" s="1"/>
  <c r="O354" i="9" s="1"/>
  <c r="P156" i="9"/>
  <c r="P305" i="9" s="1"/>
  <c r="P354" i="9" s="1"/>
  <c r="Q156" i="9"/>
  <c r="Q305" i="9" s="1"/>
  <c r="Q354" i="9" s="1"/>
  <c r="R156" i="9"/>
  <c r="R305" i="9" s="1"/>
  <c r="R354" i="9" s="1"/>
  <c r="S156" i="9"/>
  <c r="S305" i="9" s="1"/>
  <c r="S354" i="9" s="1"/>
  <c r="T156" i="9"/>
  <c r="T305" i="9" s="1"/>
  <c r="T354" i="9" s="1"/>
  <c r="U156" i="9"/>
  <c r="U305" i="9" s="1"/>
  <c r="U354" i="9" s="1"/>
  <c r="V156" i="9"/>
  <c r="V305" i="9" s="1"/>
  <c r="V354" i="9" s="1"/>
  <c r="W156" i="9"/>
  <c r="W305" i="9" s="1"/>
  <c r="W354" i="9" s="1"/>
  <c r="X156" i="9"/>
  <c r="X305" i="9" s="1"/>
  <c r="X354" i="9" s="1"/>
  <c r="Y156" i="9"/>
  <c r="Y305" i="9" s="1"/>
  <c r="Y354" i="9" s="1"/>
  <c r="Z156" i="9"/>
  <c r="Z305" i="9" s="1"/>
  <c r="Z354" i="9" s="1"/>
  <c r="AA156" i="9"/>
  <c r="AA305" i="9" s="1"/>
  <c r="AA354" i="9" s="1"/>
  <c r="AB156" i="9"/>
  <c r="AB305" i="9" s="1"/>
  <c r="AB354" i="9" s="1"/>
  <c r="AC156" i="9"/>
  <c r="AC305" i="9" s="1"/>
  <c r="AC354" i="9" s="1"/>
  <c r="AD156" i="9"/>
  <c r="AD305" i="9" s="1"/>
  <c r="AD354" i="9" s="1"/>
  <c r="AE156" i="9"/>
  <c r="AE305" i="9" s="1"/>
  <c r="AE354" i="9" s="1"/>
  <c r="AF156" i="9"/>
  <c r="AF305" i="9" s="1"/>
  <c r="AF354" i="9" s="1"/>
  <c r="AG156" i="9"/>
  <c r="AG305" i="9" s="1"/>
  <c r="AG354" i="9" s="1"/>
  <c r="AH156" i="9"/>
  <c r="AH305" i="9" s="1"/>
  <c r="AH354" i="9" s="1"/>
  <c r="AI156" i="9"/>
  <c r="AI305" i="9" s="1"/>
  <c r="AI354" i="9" s="1"/>
  <c r="AJ156" i="9"/>
  <c r="AJ305" i="9" s="1"/>
  <c r="AJ354" i="9" s="1"/>
  <c r="AK156" i="9"/>
  <c r="AK305" i="9" s="1"/>
  <c r="AK354" i="9" s="1"/>
  <c r="AL156" i="9"/>
  <c r="AL305" i="9" s="1"/>
  <c r="AL354" i="9" s="1"/>
  <c r="AM156" i="9"/>
  <c r="AM305" i="9" s="1"/>
  <c r="AM354" i="9" s="1"/>
  <c r="AN156" i="9"/>
  <c r="AN305" i="9" s="1"/>
  <c r="AN354" i="9" s="1"/>
  <c r="AO156" i="9"/>
  <c r="AO305" i="9" s="1"/>
  <c r="AO354" i="9" s="1"/>
  <c r="AP156" i="9"/>
  <c r="AP305" i="9" s="1"/>
  <c r="AP354" i="9" s="1"/>
  <c r="AQ156" i="9"/>
  <c r="AQ305" i="9" s="1"/>
  <c r="AQ354" i="9" s="1"/>
  <c r="AR156" i="9"/>
  <c r="AR305" i="9" s="1"/>
  <c r="AR354" i="9" s="1"/>
  <c r="AS156" i="9"/>
  <c r="AS305" i="9" s="1"/>
  <c r="AS354" i="9" s="1"/>
  <c r="AT156" i="9"/>
  <c r="AT305" i="9" s="1"/>
  <c r="AT354" i="9" s="1"/>
  <c r="AU156" i="9"/>
  <c r="AU305" i="9" s="1"/>
  <c r="AU354" i="9" s="1"/>
  <c r="AV156" i="9"/>
  <c r="AV305" i="9" s="1"/>
  <c r="AV354" i="9" s="1"/>
  <c r="AW156" i="9"/>
  <c r="AW305" i="9" s="1"/>
  <c r="AW354" i="9" s="1"/>
  <c r="AX156" i="9"/>
  <c r="AX305" i="9" s="1"/>
  <c r="AX354" i="9" s="1"/>
  <c r="AY156" i="9"/>
  <c r="AY305" i="9" s="1"/>
  <c r="AY354" i="9" s="1"/>
  <c r="D157" i="9"/>
  <c r="D306" i="9" s="1"/>
  <c r="D355" i="9" s="1"/>
  <c r="E157" i="9"/>
  <c r="E306" i="9" s="1"/>
  <c r="E355" i="9" s="1"/>
  <c r="F157" i="9"/>
  <c r="F306" i="9" s="1"/>
  <c r="F355" i="9" s="1"/>
  <c r="G157" i="9"/>
  <c r="G306" i="9" s="1"/>
  <c r="G355" i="9" s="1"/>
  <c r="H157" i="9"/>
  <c r="H306" i="9" s="1"/>
  <c r="H355" i="9" s="1"/>
  <c r="I157" i="9"/>
  <c r="I306" i="9" s="1"/>
  <c r="I355" i="9" s="1"/>
  <c r="J157" i="9"/>
  <c r="J306" i="9" s="1"/>
  <c r="J355" i="9" s="1"/>
  <c r="K157" i="9"/>
  <c r="K306" i="9" s="1"/>
  <c r="K355" i="9" s="1"/>
  <c r="L157" i="9"/>
  <c r="L306" i="9" s="1"/>
  <c r="L355" i="9" s="1"/>
  <c r="M157" i="9"/>
  <c r="M306" i="9" s="1"/>
  <c r="M355" i="9" s="1"/>
  <c r="N157" i="9"/>
  <c r="N306" i="9" s="1"/>
  <c r="N355" i="9" s="1"/>
  <c r="O157" i="9"/>
  <c r="O306" i="9" s="1"/>
  <c r="O355" i="9" s="1"/>
  <c r="P157" i="9"/>
  <c r="P306" i="9" s="1"/>
  <c r="P355" i="9" s="1"/>
  <c r="Q157" i="9"/>
  <c r="Q306" i="9" s="1"/>
  <c r="Q355" i="9" s="1"/>
  <c r="R157" i="9"/>
  <c r="R306" i="9" s="1"/>
  <c r="R355" i="9" s="1"/>
  <c r="S157" i="9"/>
  <c r="S306" i="9" s="1"/>
  <c r="S355" i="9" s="1"/>
  <c r="T157" i="9"/>
  <c r="T306" i="9" s="1"/>
  <c r="T355" i="9" s="1"/>
  <c r="U157" i="9"/>
  <c r="U306" i="9" s="1"/>
  <c r="U355" i="9" s="1"/>
  <c r="V157" i="9"/>
  <c r="V306" i="9" s="1"/>
  <c r="V355" i="9" s="1"/>
  <c r="W157" i="9"/>
  <c r="W306" i="9" s="1"/>
  <c r="W355" i="9" s="1"/>
  <c r="X157" i="9"/>
  <c r="X306" i="9" s="1"/>
  <c r="X355" i="9" s="1"/>
  <c r="Y157" i="9"/>
  <c r="Y306" i="9" s="1"/>
  <c r="Y355" i="9" s="1"/>
  <c r="Z157" i="9"/>
  <c r="Z306" i="9" s="1"/>
  <c r="Z355" i="9" s="1"/>
  <c r="AA157" i="9"/>
  <c r="AA306" i="9" s="1"/>
  <c r="AA355" i="9" s="1"/>
  <c r="AB157" i="9"/>
  <c r="AB306" i="9" s="1"/>
  <c r="AB355" i="9" s="1"/>
  <c r="AC157" i="9"/>
  <c r="AC306" i="9" s="1"/>
  <c r="AC355" i="9" s="1"/>
  <c r="AD157" i="9"/>
  <c r="AD306" i="9" s="1"/>
  <c r="AD355" i="9" s="1"/>
  <c r="AE157" i="9"/>
  <c r="AE306" i="9" s="1"/>
  <c r="AE355" i="9" s="1"/>
  <c r="AF157" i="9"/>
  <c r="AF306" i="9" s="1"/>
  <c r="AF355" i="9" s="1"/>
  <c r="AG157" i="9"/>
  <c r="AG306" i="9" s="1"/>
  <c r="AG355" i="9" s="1"/>
  <c r="AH157" i="9"/>
  <c r="AH306" i="9" s="1"/>
  <c r="AH355" i="9" s="1"/>
  <c r="AI157" i="9"/>
  <c r="AI306" i="9" s="1"/>
  <c r="AI355" i="9" s="1"/>
  <c r="AJ157" i="9"/>
  <c r="AJ306" i="9" s="1"/>
  <c r="AJ355" i="9" s="1"/>
  <c r="AK157" i="9"/>
  <c r="AK306" i="9" s="1"/>
  <c r="AK355" i="9" s="1"/>
  <c r="AL157" i="9"/>
  <c r="AL306" i="9" s="1"/>
  <c r="AL355" i="9" s="1"/>
  <c r="AM157" i="9"/>
  <c r="AM306" i="9" s="1"/>
  <c r="AM355" i="9" s="1"/>
  <c r="AN157" i="9"/>
  <c r="AN306" i="9" s="1"/>
  <c r="AN355" i="9" s="1"/>
  <c r="AO157" i="9"/>
  <c r="AO306" i="9" s="1"/>
  <c r="AO355" i="9" s="1"/>
  <c r="AP157" i="9"/>
  <c r="AP306" i="9" s="1"/>
  <c r="AP355" i="9" s="1"/>
  <c r="AQ157" i="9"/>
  <c r="AQ306" i="9" s="1"/>
  <c r="AQ355" i="9" s="1"/>
  <c r="AR157" i="9"/>
  <c r="AR306" i="9" s="1"/>
  <c r="AR355" i="9" s="1"/>
  <c r="AS157" i="9"/>
  <c r="AS306" i="9" s="1"/>
  <c r="AS355" i="9" s="1"/>
  <c r="AT157" i="9"/>
  <c r="AT306" i="9" s="1"/>
  <c r="AT355" i="9" s="1"/>
  <c r="AU157" i="9"/>
  <c r="AU306" i="9" s="1"/>
  <c r="AU355" i="9" s="1"/>
  <c r="AV157" i="9"/>
  <c r="AV306" i="9" s="1"/>
  <c r="AV355" i="9" s="1"/>
  <c r="AW157" i="9"/>
  <c r="AW306" i="9" s="1"/>
  <c r="AW355" i="9" s="1"/>
  <c r="AX157" i="9"/>
  <c r="AX306" i="9" s="1"/>
  <c r="AX355" i="9" s="1"/>
  <c r="AY157" i="9"/>
  <c r="AY306" i="9" s="1"/>
  <c r="AY355" i="9" s="1"/>
  <c r="D158" i="9"/>
  <c r="D307" i="9" s="1"/>
  <c r="D356" i="9" s="1"/>
  <c r="E158" i="9"/>
  <c r="E307" i="9" s="1"/>
  <c r="E356" i="9" s="1"/>
  <c r="F158" i="9"/>
  <c r="F307" i="9" s="1"/>
  <c r="F356" i="9" s="1"/>
  <c r="G158" i="9"/>
  <c r="G307" i="9" s="1"/>
  <c r="G356" i="9" s="1"/>
  <c r="H158" i="9"/>
  <c r="H307" i="9" s="1"/>
  <c r="H356" i="9" s="1"/>
  <c r="I158" i="9"/>
  <c r="I307" i="9" s="1"/>
  <c r="I356" i="9" s="1"/>
  <c r="J158" i="9"/>
  <c r="J307" i="9" s="1"/>
  <c r="J356" i="9" s="1"/>
  <c r="K158" i="9"/>
  <c r="K307" i="9" s="1"/>
  <c r="K356" i="9" s="1"/>
  <c r="L158" i="9"/>
  <c r="L307" i="9" s="1"/>
  <c r="L356" i="9" s="1"/>
  <c r="M158" i="9"/>
  <c r="M307" i="9" s="1"/>
  <c r="M356" i="9" s="1"/>
  <c r="N158" i="9"/>
  <c r="N307" i="9" s="1"/>
  <c r="N356" i="9" s="1"/>
  <c r="O158" i="9"/>
  <c r="O307" i="9" s="1"/>
  <c r="O356" i="9" s="1"/>
  <c r="P158" i="9"/>
  <c r="P307" i="9" s="1"/>
  <c r="P356" i="9" s="1"/>
  <c r="Q158" i="9"/>
  <c r="Q307" i="9" s="1"/>
  <c r="Q356" i="9" s="1"/>
  <c r="R158" i="9"/>
  <c r="R307" i="9" s="1"/>
  <c r="R356" i="9" s="1"/>
  <c r="S158" i="9"/>
  <c r="S307" i="9" s="1"/>
  <c r="S356" i="9" s="1"/>
  <c r="T158" i="9"/>
  <c r="T307" i="9" s="1"/>
  <c r="T356" i="9" s="1"/>
  <c r="U158" i="9"/>
  <c r="U307" i="9" s="1"/>
  <c r="U356" i="9" s="1"/>
  <c r="V158" i="9"/>
  <c r="V307" i="9" s="1"/>
  <c r="V356" i="9" s="1"/>
  <c r="W158" i="9"/>
  <c r="W307" i="9" s="1"/>
  <c r="W356" i="9" s="1"/>
  <c r="X158" i="9"/>
  <c r="X307" i="9" s="1"/>
  <c r="X356" i="9" s="1"/>
  <c r="Y158" i="9"/>
  <c r="Y307" i="9" s="1"/>
  <c r="Y356" i="9" s="1"/>
  <c r="Z158" i="9"/>
  <c r="Z307" i="9" s="1"/>
  <c r="Z356" i="9" s="1"/>
  <c r="AA158" i="9"/>
  <c r="AA307" i="9" s="1"/>
  <c r="AA356" i="9" s="1"/>
  <c r="AB158" i="9"/>
  <c r="AB307" i="9" s="1"/>
  <c r="AB356" i="9" s="1"/>
  <c r="AC158" i="9"/>
  <c r="AC307" i="9" s="1"/>
  <c r="AC356" i="9" s="1"/>
  <c r="AD158" i="9"/>
  <c r="AD307" i="9" s="1"/>
  <c r="AD356" i="9" s="1"/>
  <c r="AE158" i="9"/>
  <c r="AE307" i="9" s="1"/>
  <c r="AE356" i="9" s="1"/>
  <c r="AF158" i="9"/>
  <c r="AF307" i="9" s="1"/>
  <c r="AF356" i="9" s="1"/>
  <c r="AG158" i="9"/>
  <c r="AG307" i="9" s="1"/>
  <c r="AG356" i="9" s="1"/>
  <c r="AH158" i="9"/>
  <c r="AH307" i="9" s="1"/>
  <c r="AH356" i="9" s="1"/>
  <c r="AI158" i="9"/>
  <c r="AI307" i="9" s="1"/>
  <c r="AI356" i="9" s="1"/>
  <c r="AJ158" i="9"/>
  <c r="AJ307" i="9" s="1"/>
  <c r="AJ356" i="9" s="1"/>
  <c r="AK158" i="9"/>
  <c r="AK307" i="9" s="1"/>
  <c r="AK356" i="9" s="1"/>
  <c r="AL158" i="9"/>
  <c r="AL307" i="9" s="1"/>
  <c r="AL356" i="9" s="1"/>
  <c r="AM158" i="9"/>
  <c r="AM307" i="9" s="1"/>
  <c r="AM356" i="9" s="1"/>
  <c r="AN158" i="9"/>
  <c r="AN307" i="9" s="1"/>
  <c r="AN356" i="9" s="1"/>
  <c r="AO158" i="9"/>
  <c r="AO307" i="9" s="1"/>
  <c r="AO356" i="9" s="1"/>
  <c r="AP158" i="9"/>
  <c r="AP307" i="9" s="1"/>
  <c r="AP356" i="9" s="1"/>
  <c r="AQ158" i="9"/>
  <c r="AQ307" i="9" s="1"/>
  <c r="AQ356" i="9" s="1"/>
  <c r="AR158" i="9"/>
  <c r="AR307" i="9" s="1"/>
  <c r="AR356" i="9" s="1"/>
  <c r="AS158" i="9"/>
  <c r="AS307" i="9" s="1"/>
  <c r="AS356" i="9" s="1"/>
  <c r="AT158" i="9"/>
  <c r="AT307" i="9" s="1"/>
  <c r="AT356" i="9" s="1"/>
  <c r="AU158" i="9"/>
  <c r="AU307" i="9" s="1"/>
  <c r="AU356" i="9" s="1"/>
  <c r="AV158" i="9"/>
  <c r="AV307" i="9" s="1"/>
  <c r="AV356" i="9" s="1"/>
  <c r="AW158" i="9"/>
  <c r="AW307" i="9" s="1"/>
  <c r="AW356" i="9" s="1"/>
  <c r="AX158" i="9"/>
  <c r="AX307" i="9" s="1"/>
  <c r="AX356" i="9" s="1"/>
  <c r="AY158" i="9"/>
  <c r="AY307" i="9" s="1"/>
  <c r="AY356" i="9" s="1"/>
  <c r="D159" i="9"/>
  <c r="D308" i="9" s="1"/>
  <c r="D357" i="9" s="1"/>
  <c r="E159" i="9"/>
  <c r="E308" i="9" s="1"/>
  <c r="E357" i="9" s="1"/>
  <c r="F159" i="9"/>
  <c r="F308" i="9" s="1"/>
  <c r="F357" i="9" s="1"/>
  <c r="G159" i="9"/>
  <c r="G308" i="9" s="1"/>
  <c r="G357" i="9" s="1"/>
  <c r="H159" i="9"/>
  <c r="H308" i="9" s="1"/>
  <c r="H357" i="9" s="1"/>
  <c r="I159" i="9"/>
  <c r="I308" i="9" s="1"/>
  <c r="I357" i="9" s="1"/>
  <c r="J159" i="9"/>
  <c r="J308" i="9" s="1"/>
  <c r="J357" i="9" s="1"/>
  <c r="K159" i="9"/>
  <c r="K308" i="9" s="1"/>
  <c r="K357" i="9" s="1"/>
  <c r="L159" i="9"/>
  <c r="L308" i="9" s="1"/>
  <c r="L357" i="9" s="1"/>
  <c r="M159" i="9"/>
  <c r="M308" i="9" s="1"/>
  <c r="M357" i="9" s="1"/>
  <c r="N159" i="9"/>
  <c r="N308" i="9" s="1"/>
  <c r="N357" i="9" s="1"/>
  <c r="O159" i="9"/>
  <c r="O308" i="9" s="1"/>
  <c r="O357" i="9" s="1"/>
  <c r="P159" i="9"/>
  <c r="P308" i="9" s="1"/>
  <c r="P357" i="9" s="1"/>
  <c r="Q159" i="9"/>
  <c r="Q308" i="9" s="1"/>
  <c r="Q357" i="9" s="1"/>
  <c r="R159" i="9"/>
  <c r="R308" i="9" s="1"/>
  <c r="R357" i="9" s="1"/>
  <c r="S159" i="9"/>
  <c r="S308" i="9" s="1"/>
  <c r="S357" i="9" s="1"/>
  <c r="T159" i="9"/>
  <c r="T308" i="9" s="1"/>
  <c r="T357" i="9" s="1"/>
  <c r="U159" i="9"/>
  <c r="U308" i="9" s="1"/>
  <c r="U357" i="9" s="1"/>
  <c r="V159" i="9"/>
  <c r="V308" i="9" s="1"/>
  <c r="V357" i="9" s="1"/>
  <c r="W159" i="9"/>
  <c r="W308" i="9" s="1"/>
  <c r="W357" i="9" s="1"/>
  <c r="X159" i="9"/>
  <c r="X308" i="9" s="1"/>
  <c r="X357" i="9" s="1"/>
  <c r="Y159" i="9"/>
  <c r="Y308" i="9" s="1"/>
  <c r="Y357" i="9" s="1"/>
  <c r="Z159" i="9"/>
  <c r="Z308" i="9" s="1"/>
  <c r="Z357" i="9" s="1"/>
  <c r="AA159" i="9"/>
  <c r="AA308" i="9" s="1"/>
  <c r="AA357" i="9" s="1"/>
  <c r="AB159" i="9"/>
  <c r="AB308" i="9" s="1"/>
  <c r="AB357" i="9" s="1"/>
  <c r="AC159" i="9"/>
  <c r="AC308" i="9" s="1"/>
  <c r="AC357" i="9" s="1"/>
  <c r="AD159" i="9"/>
  <c r="AD308" i="9" s="1"/>
  <c r="AD357" i="9" s="1"/>
  <c r="AE159" i="9"/>
  <c r="AE308" i="9" s="1"/>
  <c r="AE357" i="9" s="1"/>
  <c r="AF159" i="9"/>
  <c r="AF308" i="9" s="1"/>
  <c r="AF357" i="9" s="1"/>
  <c r="AG159" i="9"/>
  <c r="AG308" i="9" s="1"/>
  <c r="AG357" i="9" s="1"/>
  <c r="AH159" i="9"/>
  <c r="AH308" i="9" s="1"/>
  <c r="AH357" i="9" s="1"/>
  <c r="AI159" i="9"/>
  <c r="AI308" i="9" s="1"/>
  <c r="AI357" i="9" s="1"/>
  <c r="AJ159" i="9"/>
  <c r="AJ308" i="9" s="1"/>
  <c r="AJ357" i="9" s="1"/>
  <c r="AK159" i="9"/>
  <c r="AK308" i="9" s="1"/>
  <c r="AK357" i="9" s="1"/>
  <c r="AL159" i="9"/>
  <c r="AL308" i="9" s="1"/>
  <c r="AL357" i="9" s="1"/>
  <c r="AM159" i="9"/>
  <c r="AM308" i="9" s="1"/>
  <c r="AM357" i="9" s="1"/>
  <c r="AN159" i="9"/>
  <c r="AN308" i="9" s="1"/>
  <c r="AN357" i="9" s="1"/>
  <c r="AO159" i="9"/>
  <c r="AO308" i="9" s="1"/>
  <c r="AO357" i="9" s="1"/>
  <c r="AP159" i="9"/>
  <c r="AP308" i="9" s="1"/>
  <c r="AP357" i="9" s="1"/>
  <c r="AQ159" i="9"/>
  <c r="AQ308" i="9" s="1"/>
  <c r="AQ357" i="9" s="1"/>
  <c r="AR159" i="9"/>
  <c r="AR308" i="9" s="1"/>
  <c r="AR357" i="9" s="1"/>
  <c r="AS159" i="9"/>
  <c r="AS308" i="9" s="1"/>
  <c r="AS357" i="9" s="1"/>
  <c r="AT159" i="9"/>
  <c r="AT308" i="9" s="1"/>
  <c r="AT357" i="9" s="1"/>
  <c r="AU159" i="9"/>
  <c r="AU308" i="9" s="1"/>
  <c r="AU357" i="9" s="1"/>
  <c r="AV159" i="9"/>
  <c r="AV308" i="9" s="1"/>
  <c r="AV357" i="9" s="1"/>
  <c r="AW159" i="9"/>
  <c r="AW308" i="9" s="1"/>
  <c r="AW357" i="9" s="1"/>
  <c r="AX159" i="9"/>
  <c r="AX308" i="9" s="1"/>
  <c r="AX357" i="9" s="1"/>
  <c r="AY159" i="9"/>
  <c r="AY308" i="9" s="1"/>
  <c r="AY357" i="9" s="1"/>
  <c r="D160" i="9"/>
  <c r="D309" i="9" s="1"/>
  <c r="D358" i="9" s="1"/>
  <c r="E160" i="9"/>
  <c r="E309" i="9" s="1"/>
  <c r="E358" i="9" s="1"/>
  <c r="F160" i="9"/>
  <c r="F309" i="9" s="1"/>
  <c r="F358" i="9" s="1"/>
  <c r="G160" i="9"/>
  <c r="G309" i="9" s="1"/>
  <c r="G358" i="9" s="1"/>
  <c r="H160" i="9"/>
  <c r="H309" i="9" s="1"/>
  <c r="H358" i="9" s="1"/>
  <c r="I160" i="9"/>
  <c r="I309" i="9" s="1"/>
  <c r="I358" i="9" s="1"/>
  <c r="J160" i="9"/>
  <c r="J309" i="9" s="1"/>
  <c r="J358" i="9" s="1"/>
  <c r="K160" i="9"/>
  <c r="K309" i="9" s="1"/>
  <c r="K358" i="9" s="1"/>
  <c r="L160" i="9"/>
  <c r="L309" i="9" s="1"/>
  <c r="L358" i="9" s="1"/>
  <c r="M160" i="9"/>
  <c r="M309" i="9" s="1"/>
  <c r="M358" i="9" s="1"/>
  <c r="N160" i="9"/>
  <c r="N309" i="9" s="1"/>
  <c r="N358" i="9" s="1"/>
  <c r="O160" i="9"/>
  <c r="O309" i="9" s="1"/>
  <c r="O358" i="9" s="1"/>
  <c r="P160" i="9"/>
  <c r="P309" i="9" s="1"/>
  <c r="P358" i="9" s="1"/>
  <c r="Q160" i="9"/>
  <c r="Q309" i="9" s="1"/>
  <c r="Q358" i="9" s="1"/>
  <c r="R160" i="9"/>
  <c r="R309" i="9" s="1"/>
  <c r="R358" i="9" s="1"/>
  <c r="S160" i="9"/>
  <c r="S309" i="9" s="1"/>
  <c r="S358" i="9" s="1"/>
  <c r="T160" i="9"/>
  <c r="T309" i="9" s="1"/>
  <c r="T358" i="9" s="1"/>
  <c r="U160" i="9"/>
  <c r="U309" i="9" s="1"/>
  <c r="U358" i="9" s="1"/>
  <c r="V160" i="9"/>
  <c r="V309" i="9" s="1"/>
  <c r="V358" i="9" s="1"/>
  <c r="W160" i="9"/>
  <c r="W309" i="9" s="1"/>
  <c r="W358" i="9" s="1"/>
  <c r="X160" i="9"/>
  <c r="X309" i="9" s="1"/>
  <c r="X358" i="9" s="1"/>
  <c r="Y160" i="9"/>
  <c r="Y309" i="9" s="1"/>
  <c r="Y358" i="9" s="1"/>
  <c r="Z160" i="9"/>
  <c r="Z309" i="9" s="1"/>
  <c r="Z358" i="9" s="1"/>
  <c r="AA160" i="9"/>
  <c r="AA309" i="9" s="1"/>
  <c r="AA358" i="9" s="1"/>
  <c r="AB160" i="9"/>
  <c r="AB309" i="9" s="1"/>
  <c r="AB358" i="9" s="1"/>
  <c r="AC160" i="9"/>
  <c r="AC309" i="9" s="1"/>
  <c r="AC358" i="9" s="1"/>
  <c r="AD160" i="9"/>
  <c r="AD309" i="9" s="1"/>
  <c r="AD358" i="9" s="1"/>
  <c r="AE160" i="9"/>
  <c r="AE309" i="9" s="1"/>
  <c r="AE358" i="9" s="1"/>
  <c r="AF160" i="9"/>
  <c r="AF309" i="9" s="1"/>
  <c r="AF358" i="9" s="1"/>
  <c r="AG160" i="9"/>
  <c r="AG309" i="9" s="1"/>
  <c r="AG358" i="9" s="1"/>
  <c r="AH160" i="9"/>
  <c r="AH309" i="9" s="1"/>
  <c r="AH358" i="9" s="1"/>
  <c r="AI160" i="9"/>
  <c r="AI309" i="9" s="1"/>
  <c r="AI358" i="9" s="1"/>
  <c r="AJ160" i="9"/>
  <c r="AJ309" i="9" s="1"/>
  <c r="AJ358" i="9" s="1"/>
  <c r="AK160" i="9"/>
  <c r="AK309" i="9" s="1"/>
  <c r="AK358" i="9" s="1"/>
  <c r="AL160" i="9"/>
  <c r="AL309" i="9" s="1"/>
  <c r="AL358" i="9" s="1"/>
  <c r="AM160" i="9"/>
  <c r="AM309" i="9" s="1"/>
  <c r="AM358" i="9" s="1"/>
  <c r="AN160" i="9"/>
  <c r="AN309" i="9" s="1"/>
  <c r="AN358" i="9" s="1"/>
  <c r="AO160" i="9"/>
  <c r="AO309" i="9" s="1"/>
  <c r="AO358" i="9" s="1"/>
  <c r="AP160" i="9"/>
  <c r="AP309" i="9" s="1"/>
  <c r="AP358" i="9" s="1"/>
  <c r="AQ160" i="9"/>
  <c r="AQ309" i="9" s="1"/>
  <c r="AQ358" i="9" s="1"/>
  <c r="AR160" i="9"/>
  <c r="AR309" i="9" s="1"/>
  <c r="AR358" i="9" s="1"/>
  <c r="AS160" i="9"/>
  <c r="AS309" i="9" s="1"/>
  <c r="AS358" i="9" s="1"/>
  <c r="AT160" i="9"/>
  <c r="AT309" i="9" s="1"/>
  <c r="AT358" i="9" s="1"/>
  <c r="AU160" i="9"/>
  <c r="AU309" i="9" s="1"/>
  <c r="AU358" i="9" s="1"/>
  <c r="AV160" i="9"/>
  <c r="AV309" i="9" s="1"/>
  <c r="AV358" i="9" s="1"/>
  <c r="AW160" i="9"/>
  <c r="AW309" i="9" s="1"/>
  <c r="AW358" i="9" s="1"/>
  <c r="AX160" i="9"/>
  <c r="AX309" i="9" s="1"/>
  <c r="AX358" i="9" s="1"/>
  <c r="AY160" i="9"/>
  <c r="AY309" i="9" s="1"/>
  <c r="AY358" i="9" s="1"/>
  <c r="D161" i="9"/>
  <c r="D310" i="9" s="1"/>
  <c r="D359" i="9" s="1"/>
  <c r="E161" i="9"/>
  <c r="E310" i="9" s="1"/>
  <c r="E359" i="9" s="1"/>
  <c r="F161" i="9"/>
  <c r="F310" i="9" s="1"/>
  <c r="F359" i="9" s="1"/>
  <c r="G161" i="9"/>
  <c r="G310" i="9" s="1"/>
  <c r="G359" i="9" s="1"/>
  <c r="H161" i="9"/>
  <c r="H310" i="9" s="1"/>
  <c r="H359" i="9" s="1"/>
  <c r="I161" i="9"/>
  <c r="I310" i="9" s="1"/>
  <c r="I359" i="9" s="1"/>
  <c r="J161" i="9"/>
  <c r="J310" i="9" s="1"/>
  <c r="J359" i="9" s="1"/>
  <c r="K161" i="9"/>
  <c r="K310" i="9" s="1"/>
  <c r="K359" i="9" s="1"/>
  <c r="L161" i="9"/>
  <c r="L310" i="9" s="1"/>
  <c r="L359" i="9" s="1"/>
  <c r="M161" i="9"/>
  <c r="M310" i="9" s="1"/>
  <c r="M359" i="9" s="1"/>
  <c r="N161" i="9"/>
  <c r="N310" i="9" s="1"/>
  <c r="N359" i="9" s="1"/>
  <c r="O161" i="9"/>
  <c r="O310" i="9" s="1"/>
  <c r="O359" i="9" s="1"/>
  <c r="P161" i="9"/>
  <c r="P310" i="9" s="1"/>
  <c r="P359" i="9" s="1"/>
  <c r="Q161" i="9"/>
  <c r="Q310" i="9" s="1"/>
  <c r="Q359" i="9" s="1"/>
  <c r="R161" i="9"/>
  <c r="R310" i="9" s="1"/>
  <c r="R359" i="9" s="1"/>
  <c r="S161" i="9"/>
  <c r="S310" i="9" s="1"/>
  <c r="S359" i="9" s="1"/>
  <c r="T161" i="9"/>
  <c r="T310" i="9" s="1"/>
  <c r="T359" i="9" s="1"/>
  <c r="U161" i="9"/>
  <c r="U310" i="9" s="1"/>
  <c r="U359" i="9" s="1"/>
  <c r="V161" i="9"/>
  <c r="V310" i="9" s="1"/>
  <c r="V359" i="9" s="1"/>
  <c r="W161" i="9"/>
  <c r="W310" i="9" s="1"/>
  <c r="W359" i="9" s="1"/>
  <c r="X161" i="9"/>
  <c r="X310" i="9" s="1"/>
  <c r="X359" i="9" s="1"/>
  <c r="Y161" i="9"/>
  <c r="Y310" i="9" s="1"/>
  <c r="Y359" i="9" s="1"/>
  <c r="Z161" i="9"/>
  <c r="Z310" i="9" s="1"/>
  <c r="Z359" i="9" s="1"/>
  <c r="AA161" i="9"/>
  <c r="AA310" i="9" s="1"/>
  <c r="AA359" i="9" s="1"/>
  <c r="AB161" i="9"/>
  <c r="AB310" i="9" s="1"/>
  <c r="AB359" i="9" s="1"/>
  <c r="AC161" i="9"/>
  <c r="AC310" i="9" s="1"/>
  <c r="AC359" i="9" s="1"/>
  <c r="AD161" i="9"/>
  <c r="AD310" i="9" s="1"/>
  <c r="AD359" i="9" s="1"/>
  <c r="AE161" i="9"/>
  <c r="AE310" i="9" s="1"/>
  <c r="AE359" i="9" s="1"/>
  <c r="AF161" i="9"/>
  <c r="AF310" i="9" s="1"/>
  <c r="AF359" i="9" s="1"/>
  <c r="AG161" i="9"/>
  <c r="AG310" i="9" s="1"/>
  <c r="AG359" i="9" s="1"/>
  <c r="AH161" i="9"/>
  <c r="AH310" i="9" s="1"/>
  <c r="AH359" i="9" s="1"/>
  <c r="AI161" i="9"/>
  <c r="AI310" i="9" s="1"/>
  <c r="AI359" i="9" s="1"/>
  <c r="AJ161" i="9"/>
  <c r="AJ310" i="9" s="1"/>
  <c r="AJ359" i="9" s="1"/>
  <c r="AK161" i="9"/>
  <c r="AK310" i="9" s="1"/>
  <c r="AK359" i="9" s="1"/>
  <c r="AL161" i="9"/>
  <c r="AL310" i="9" s="1"/>
  <c r="AL359" i="9" s="1"/>
  <c r="AM161" i="9"/>
  <c r="AM310" i="9" s="1"/>
  <c r="AM359" i="9" s="1"/>
  <c r="AN161" i="9"/>
  <c r="AN310" i="9" s="1"/>
  <c r="AN359" i="9" s="1"/>
  <c r="AO161" i="9"/>
  <c r="AO310" i="9" s="1"/>
  <c r="AO359" i="9" s="1"/>
  <c r="AP161" i="9"/>
  <c r="AP310" i="9" s="1"/>
  <c r="AP359" i="9" s="1"/>
  <c r="AQ161" i="9"/>
  <c r="AQ310" i="9" s="1"/>
  <c r="AQ359" i="9" s="1"/>
  <c r="AR161" i="9"/>
  <c r="AR310" i="9" s="1"/>
  <c r="AR359" i="9" s="1"/>
  <c r="AS161" i="9"/>
  <c r="AS310" i="9" s="1"/>
  <c r="AS359" i="9" s="1"/>
  <c r="AT161" i="9"/>
  <c r="AT310" i="9" s="1"/>
  <c r="AT359" i="9" s="1"/>
  <c r="AU161" i="9"/>
  <c r="AU310" i="9" s="1"/>
  <c r="AU359" i="9" s="1"/>
  <c r="AV161" i="9"/>
  <c r="AV310" i="9" s="1"/>
  <c r="AV359" i="9" s="1"/>
  <c r="AW161" i="9"/>
  <c r="AW310" i="9" s="1"/>
  <c r="AW359" i="9" s="1"/>
  <c r="AX161" i="9"/>
  <c r="AX310" i="9" s="1"/>
  <c r="AX359" i="9" s="1"/>
  <c r="AY161" i="9"/>
  <c r="AY310" i="9" s="1"/>
  <c r="AY359" i="9" s="1"/>
  <c r="D162" i="9"/>
  <c r="D311" i="9" s="1"/>
  <c r="D360" i="9" s="1"/>
  <c r="E162" i="9"/>
  <c r="E311" i="9" s="1"/>
  <c r="E360" i="9" s="1"/>
  <c r="F162" i="9"/>
  <c r="F311" i="9" s="1"/>
  <c r="F360" i="9" s="1"/>
  <c r="G162" i="9"/>
  <c r="G311" i="9" s="1"/>
  <c r="G360" i="9" s="1"/>
  <c r="H162" i="9"/>
  <c r="H311" i="9" s="1"/>
  <c r="H360" i="9" s="1"/>
  <c r="I162" i="9"/>
  <c r="I311" i="9" s="1"/>
  <c r="I360" i="9" s="1"/>
  <c r="J162" i="9"/>
  <c r="J311" i="9" s="1"/>
  <c r="J360" i="9" s="1"/>
  <c r="K162" i="9"/>
  <c r="K311" i="9" s="1"/>
  <c r="K360" i="9" s="1"/>
  <c r="L162" i="9"/>
  <c r="L311" i="9" s="1"/>
  <c r="L360" i="9" s="1"/>
  <c r="M162" i="9"/>
  <c r="M311" i="9" s="1"/>
  <c r="M360" i="9" s="1"/>
  <c r="N162" i="9"/>
  <c r="N311" i="9" s="1"/>
  <c r="N360" i="9" s="1"/>
  <c r="O162" i="9"/>
  <c r="O311" i="9" s="1"/>
  <c r="O360" i="9" s="1"/>
  <c r="P162" i="9"/>
  <c r="P311" i="9" s="1"/>
  <c r="P360" i="9" s="1"/>
  <c r="Q162" i="9"/>
  <c r="Q311" i="9" s="1"/>
  <c r="Q360" i="9" s="1"/>
  <c r="R162" i="9"/>
  <c r="R311" i="9" s="1"/>
  <c r="R360" i="9" s="1"/>
  <c r="S162" i="9"/>
  <c r="S311" i="9" s="1"/>
  <c r="S360" i="9" s="1"/>
  <c r="T162" i="9"/>
  <c r="T311" i="9" s="1"/>
  <c r="T360" i="9" s="1"/>
  <c r="U162" i="9"/>
  <c r="U311" i="9" s="1"/>
  <c r="U360" i="9" s="1"/>
  <c r="V162" i="9"/>
  <c r="V311" i="9" s="1"/>
  <c r="V360" i="9" s="1"/>
  <c r="W162" i="9"/>
  <c r="W311" i="9" s="1"/>
  <c r="W360" i="9" s="1"/>
  <c r="X162" i="9"/>
  <c r="X311" i="9" s="1"/>
  <c r="X360" i="9" s="1"/>
  <c r="Y162" i="9"/>
  <c r="Y311" i="9" s="1"/>
  <c r="Y360" i="9" s="1"/>
  <c r="Z162" i="9"/>
  <c r="Z311" i="9" s="1"/>
  <c r="Z360" i="9" s="1"/>
  <c r="AA162" i="9"/>
  <c r="AA311" i="9" s="1"/>
  <c r="AA360" i="9" s="1"/>
  <c r="AB162" i="9"/>
  <c r="AB311" i="9" s="1"/>
  <c r="AB360" i="9" s="1"/>
  <c r="AC162" i="9"/>
  <c r="AC311" i="9" s="1"/>
  <c r="AC360" i="9" s="1"/>
  <c r="AD162" i="9"/>
  <c r="AD311" i="9" s="1"/>
  <c r="AD360" i="9" s="1"/>
  <c r="AE162" i="9"/>
  <c r="AE311" i="9" s="1"/>
  <c r="AE360" i="9" s="1"/>
  <c r="AF162" i="9"/>
  <c r="AF311" i="9" s="1"/>
  <c r="AF360" i="9" s="1"/>
  <c r="AG162" i="9"/>
  <c r="AG311" i="9" s="1"/>
  <c r="AG360" i="9" s="1"/>
  <c r="AH162" i="9"/>
  <c r="AH311" i="9" s="1"/>
  <c r="AH360" i="9" s="1"/>
  <c r="AI162" i="9"/>
  <c r="AI311" i="9" s="1"/>
  <c r="AI360" i="9" s="1"/>
  <c r="AJ162" i="9"/>
  <c r="AJ311" i="9" s="1"/>
  <c r="AJ360" i="9" s="1"/>
  <c r="AK162" i="9"/>
  <c r="AK311" i="9" s="1"/>
  <c r="AK360" i="9" s="1"/>
  <c r="AL162" i="9"/>
  <c r="AL311" i="9" s="1"/>
  <c r="AL360" i="9" s="1"/>
  <c r="AM162" i="9"/>
  <c r="AM311" i="9" s="1"/>
  <c r="AM360" i="9" s="1"/>
  <c r="AN162" i="9"/>
  <c r="AN311" i="9" s="1"/>
  <c r="AN360" i="9" s="1"/>
  <c r="AO162" i="9"/>
  <c r="AO311" i="9" s="1"/>
  <c r="AO360" i="9" s="1"/>
  <c r="AP162" i="9"/>
  <c r="AP311" i="9" s="1"/>
  <c r="AP360" i="9" s="1"/>
  <c r="AQ162" i="9"/>
  <c r="AQ311" i="9" s="1"/>
  <c r="AQ360" i="9" s="1"/>
  <c r="AR162" i="9"/>
  <c r="AR311" i="9" s="1"/>
  <c r="AR360" i="9" s="1"/>
  <c r="AS162" i="9"/>
  <c r="AS311" i="9" s="1"/>
  <c r="AS360" i="9" s="1"/>
  <c r="AT162" i="9"/>
  <c r="AT311" i="9" s="1"/>
  <c r="AT360" i="9" s="1"/>
  <c r="AU162" i="9"/>
  <c r="AU311" i="9" s="1"/>
  <c r="AU360" i="9" s="1"/>
  <c r="AV162" i="9"/>
  <c r="AV311" i="9" s="1"/>
  <c r="AV360" i="9" s="1"/>
  <c r="AW162" i="9"/>
  <c r="AW311" i="9" s="1"/>
  <c r="AW360" i="9" s="1"/>
  <c r="AX162" i="9"/>
  <c r="AX311" i="9" s="1"/>
  <c r="AX360" i="9" s="1"/>
  <c r="AY162" i="9"/>
  <c r="AY311" i="9" s="1"/>
  <c r="AY360" i="9" s="1"/>
  <c r="D163" i="9"/>
  <c r="D312" i="9" s="1"/>
  <c r="D361" i="9" s="1"/>
  <c r="E163" i="9"/>
  <c r="E312" i="9" s="1"/>
  <c r="E361" i="9" s="1"/>
  <c r="F163" i="9"/>
  <c r="F312" i="9" s="1"/>
  <c r="F361" i="9" s="1"/>
  <c r="G163" i="9"/>
  <c r="G312" i="9" s="1"/>
  <c r="G361" i="9" s="1"/>
  <c r="H163" i="9"/>
  <c r="H312" i="9" s="1"/>
  <c r="H361" i="9" s="1"/>
  <c r="I163" i="9"/>
  <c r="I312" i="9" s="1"/>
  <c r="I361" i="9" s="1"/>
  <c r="J163" i="9"/>
  <c r="J312" i="9" s="1"/>
  <c r="J361" i="9" s="1"/>
  <c r="K163" i="9"/>
  <c r="K312" i="9" s="1"/>
  <c r="K361" i="9" s="1"/>
  <c r="L163" i="9"/>
  <c r="L312" i="9" s="1"/>
  <c r="L361" i="9" s="1"/>
  <c r="M163" i="9"/>
  <c r="M312" i="9" s="1"/>
  <c r="M361" i="9" s="1"/>
  <c r="N163" i="9"/>
  <c r="N312" i="9" s="1"/>
  <c r="N361" i="9" s="1"/>
  <c r="O163" i="9"/>
  <c r="O312" i="9" s="1"/>
  <c r="O361" i="9" s="1"/>
  <c r="P163" i="9"/>
  <c r="P312" i="9" s="1"/>
  <c r="P361" i="9" s="1"/>
  <c r="Q163" i="9"/>
  <c r="Q312" i="9" s="1"/>
  <c r="Q361" i="9" s="1"/>
  <c r="R163" i="9"/>
  <c r="R312" i="9" s="1"/>
  <c r="R361" i="9" s="1"/>
  <c r="S163" i="9"/>
  <c r="S312" i="9" s="1"/>
  <c r="S361" i="9" s="1"/>
  <c r="T163" i="9"/>
  <c r="T312" i="9" s="1"/>
  <c r="T361" i="9" s="1"/>
  <c r="U163" i="9"/>
  <c r="U312" i="9" s="1"/>
  <c r="U361" i="9" s="1"/>
  <c r="V163" i="9"/>
  <c r="V312" i="9" s="1"/>
  <c r="V361" i="9" s="1"/>
  <c r="W163" i="9"/>
  <c r="W312" i="9" s="1"/>
  <c r="W361" i="9" s="1"/>
  <c r="X163" i="9"/>
  <c r="X312" i="9" s="1"/>
  <c r="X361" i="9" s="1"/>
  <c r="Y163" i="9"/>
  <c r="Y312" i="9" s="1"/>
  <c r="Y361" i="9" s="1"/>
  <c r="Z163" i="9"/>
  <c r="Z312" i="9" s="1"/>
  <c r="Z361" i="9" s="1"/>
  <c r="AA163" i="9"/>
  <c r="AA312" i="9" s="1"/>
  <c r="AA361" i="9" s="1"/>
  <c r="AB163" i="9"/>
  <c r="AB312" i="9" s="1"/>
  <c r="AB361" i="9" s="1"/>
  <c r="AC163" i="9"/>
  <c r="AC312" i="9" s="1"/>
  <c r="AC361" i="9" s="1"/>
  <c r="AD163" i="9"/>
  <c r="AD312" i="9" s="1"/>
  <c r="AD361" i="9" s="1"/>
  <c r="AE163" i="9"/>
  <c r="AE312" i="9" s="1"/>
  <c r="AE361" i="9" s="1"/>
  <c r="AF163" i="9"/>
  <c r="AF312" i="9" s="1"/>
  <c r="AF361" i="9" s="1"/>
  <c r="AG163" i="9"/>
  <c r="AG312" i="9" s="1"/>
  <c r="AG361" i="9" s="1"/>
  <c r="AH163" i="9"/>
  <c r="AH312" i="9" s="1"/>
  <c r="AH361" i="9" s="1"/>
  <c r="AI163" i="9"/>
  <c r="AI312" i="9" s="1"/>
  <c r="AI361" i="9" s="1"/>
  <c r="AJ163" i="9"/>
  <c r="AJ312" i="9" s="1"/>
  <c r="AJ361" i="9" s="1"/>
  <c r="AK163" i="9"/>
  <c r="AK312" i="9" s="1"/>
  <c r="AK361" i="9" s="1"/>
  <c r="AL163" i="9"/>
  <c r="AL312" i="9" s="1"/>
  <c r="AL361" i="9" s="1"/>
  <c r="AM163" i="9"/>
  <c r="AM312" i="9" s="1"/>
  <c r="AM361" i="9" s="1"/>
  <c r="AN163" i="9"/>
  <c r="AN312" i="9" s="1"/>
  <c r="AN361" i="9" s="1"/>
  <c r="AO163" i="9"/>
  <c r="AO312" i="9" s="1"/>
  <c r="AO361" i="9" s="1"/>
  <c r="AP163" i="9"/>
  <c r="AP312" i="9" s="1"/>
  <c r="AP361" i="9" s="1"/>
  <c r="AQ163" i="9"/>
  <c r="AQ312" i="9" s="1"/>
  <c r="AQ361" i="9" s="1"/>
  <c r="AR163" i="9"/>
  <c r="AR312" i="9" s="1"/>
  <c r="AR361" i="9" s="1"/>
  <c r="AS163" i="9"/>
  <c r="AS312" i="9" s="1"/>
  <c r="AS361" i="9" s="1"/>
  <c r="AT163" i="9"/>
  <c r="AT312" i="9" s="1"/>
  <c r="AT361" i="9" s="1"/>
  <c r="AU163" i="9"/>
  <c r="AU312" i="9" s="1"/>
  <c r="AU361" i="9" s="1"/>
  <c r="AV163" i="9"/>
  <c r="AV312" i="9" s="1"/>
  <c r="AV361" i="9" s="1"/>
  <c r="AW163" i="9"/>
  <c r="AW312" i="9" s="1"/>
  <c r="AW361" i="9" s="1"/>
  <c r="AX163" i="9"/>
  <c r="AX312" i="9" s="1"/>
  <c r="AX361" i="9" s="1"/>
  <c r="AY163" i="9"/>
  <c r="AY312" i="9" s="1"/>
  <c r="AY361" i="9" s="1"/>
  <c r="D164" i="9"/>
  <c r="D313" i="9" s="1"/>
  <c r="D362" i="9" s="1"/>
  <c r="E164" i="9"/>
  <c r="E313" i="9" s="1"/>
  <c r="E362" i="9" s="1"/>
  <c r="F164" i="9"/>
  <c r="F313" i="9" s="1"/>
  <c r="F362" i="9" s="1"/>
  <c r="G164" i="9"/>
  <c r="G313" i="9" s="1"/>
  <c r="G362" i="9" s="1"/>
  <c r="H164" i="9"/>
  <c r="H313" i="9" s="1"/>
  <c r="H362" i="9" s="1"/>
  <c r="I164" i="9"/>
  <c r="I313" i="9" s="1"/>
  <c r="I362" i="9" s="1"/>
  <c r="J164" i="9"/>
  <c r="J313" i="9" s="1"/>
  <c r="J362" i="9" s="1"/>
  <c r="K164" i="9"/>
  <c r="K313" i="9" s="1"/>
  <c r="K362" i="9" s="1"/>
  <c r="L164" i="9"/>
  <c r="L313" i="9" s="1"/>
  <c r="L362" i="9" s="1"/>
  <c r="M164" i="9"/>
  <c r="M313" i="9" s="1"/>
  <c r="M362" i="9" s="1"/>
  <c r="N164" i="9"/>
  <c r="N313" i="9" s="1"/>
  <c r="N362" i="9" s="1"/>
  <c r="O164" i="9"/>
  <c r="O313" i="9" s="1"/>
  <c r="O362" i="9" s="1"/>
  <c r="P164" i="9"/>
  <c r="P313" i="9" s="1"/>
  <c r="P362" i="9" s="1"/>
  <c r="Q164" i="9"/>
  <c r="Q313" i="9" s="1"/>
  <c r="Q362" i="9" s="1"/>
  <c r="R164" i="9"/>
  <c r="R313" i="9" s="1"/>
  <c r="R362" i="9" s="1"/>
  <c r="S164" i="9"/>
  <c r="S313" i="9" s="1"/>
  <c r="S362" i="9" s="1"/>
  <c r="T164" i="9"/>
  <c r="T313" i="9" s="1"/>
  <c r="T362" i="9" s="1"/>
  <c r="U164" i="9"/>
  <c r="U313" i="9" s="1"/>
  <c r="U362" i="9" s="1"/>
  <c r="V164" i="9"/>
  <c r="V313" i="9" s="1"/>
  <c r="V362" i="9" s="1"/>
  <c r="W164" i="9"/>
  <c r="W313" i="9" s="1"/>
  <c r="W362" i="9" s="1"/>
  <c r="X164" i="9"/>
  <c r="X313" i="9" s="1"/>
  <c r="X362" i="9" s="1"/>
  <c r="Y164" i="9"/>
  <c r="Y313" i="9" s="1"/>
  <c r="Y362" i="9" s="1"/>
  <c r="Z164" i="9"/>
  <c r="Z313" i="9" s="1"/>
  <c r="Z362" i="9" s="1"/>
  <c r="AA164" i="9"/>
  <c r="AA313" i="9" s="1"/>
  <c r="AA362" i="9" s="1"/>
  <c r="AB164" i="9"/>
  <c r="AB313" i="9" s="1"/>
  <c r="AB362" i="9" s="1"/>
  <c r="AC164" i="9"/>
  <c r="AC313" i="9" s="1"/>
  <c r="AC362" i="9" s="1"/>
  <c r="AD164" i="9"/>
  <c r="AD313" i="9" s="1"/>
  <c r="AD362" i="9" s="1"/>
  <c r="AE164" i="9"/>
  <c r="AE313" i="9" s="1"/>
  <c r="AE362" i="9" s="1"/>
  <c r="AF164" i="9"/>
  <c r="AF313" i="9" s="1"/>
  <c r="AF362" i="9" s="1"/>
  <c r="AG164" i="9"/>
  <c r="AG313" i="9" s="1"/>
  <c r="AG362" i="9" s="1"/>
  <c r="AH164" i="9"/>
  <c r="AH313" i="9" s="1"/>
  <c r="AH362" i="9" s="1"/>
  <c r="AI164" i="9"/>
  <c r="AI313" i="9" s="1"/>
  <c r="AI362" i="9" s="1"/>
  <c r="AJ164" i="9"/>
  <c r="AJ313" i="9" s="1"/>
  <c r="AJ362" i="9" s="1"/>
  <c r="AK164" i="9"/>
  <c r="AK313" i="9" s="1"/>
  <c r="AK362" i="9" s="1"/>
  <c r="AL164" i="9"/>
  <c r="AL313" i="9" s="1"/>
  <c r="AL362" i="9" s="1"/>
  <c r="AM164" i="9"/>
  <c r="AM313" i="9" s="1"/>
  <c r="AM362" i="9" s="1"/>
  <c r="AN164" i="9"/>
  <c r="AN313" i="9" s="1"/>
  <c r="AN362" i="9" s="1"/>
  <c r="AO164" i="9"/>
  <c r="AO313" i="9" s="1"/>
  <c r="AO362" i="9" s="1"/>
  <c r="AP164" i="9"/>
  <c r="AP313" i="9" s="1"/>
  <c r="AP362" i="9" s="1"/>
  <c r="AQ164" i="9"/>
  <c r="AQ313" i="9" s="1"/>
  <c r="AQ362" i="9" s="1"/>
  <c r="AR164" i="9"/>
  <c r="AR313" i="9" s="1"/>
  <c r="AR362" i="9" s="1"/>
  <c r="AS164" i="9"/>
  <c r="AS313" i="9" s="1"/>
  <c r="AS362" i="9" s="1"/>
  <c r="AT164" i="9"/>
  <c r="AT313" i="9" s="1"/>
  <c r="AT362" i="9" s="1"/>
  <c r="AU164" i="9"/>
  <c r="AU313" i="9" s="1"/>
  <c r="AU362" i="9" s="1"/>
  <c r="AV164" i="9"/>
  <c r="AV313" i="9" s="1"/>
  <c r="AV362" i="9" s="1"/>
  <c r="AW164" i="9"/>
  <c r="AW313" i="9" s="1"/>
  <c r="AW362" i="9" s="1"/>
  <c r="AX164" i="9"/>
  <c r="AX313" i="9" s="1"/>
  <c r="AX362" i="9" s="1"/>
  <c r="AY164" i="9"/>
  <c r="AY313" i="9" s="1"/>
  <c r="AY362" i="9" s="1"/>
  <c r="D165" i="9"/>
  <c r="D314" i="9" s="1"/>
  <c r="D363" i="9" s="1"/>
  <c r="E165" i="9"/>
  <c r="E314" i="9" s="1"/>
  <c r="E363" i="9" s="1"/>
  <c r="F165" i="9"/>
  <c r="F314" i="9" s="1"/>
  <c r="F363" i="9" s="1"/>
  <c r="G165" i="9"/>
  <c r="G314" i="9" s="1"/>
  <c r="G363" i="9" s="1"/>
  <c r="H165" i="9"/>
  <c r="H314" i="9" s="1"/>
  <c r="H363" i="9" s="1"/>
  <c r="I165" i="9"/>
  <c r="I314" i="9" s="1"/>
  <c r="I363" i="9" s="1"/>
  <c r="J165" i="9"/>
  <c r="J314" i="9" s="1"/>
  <c r="J363" i="9" s="1"/>
  <c r="K165" i="9"/>
  <c r="K314" i="9" s="1"/>
  <c r="K363" i="9" s="1"/>
  <c r="L165" i="9"/>
  <c r="L314" i="9" s="1"/>
  <c r="L363" i="9" s="1"/>
  <c r="M165" i="9"/>
  <c r="M314" i="9" s="1"/>
  <c r="M363" i="9" s="1"/>
  <c r="N165" i="9"/>
  <c r="N314" i="9" s="1"/>
  <c r="N363" i="9" s="1"/>
  <c r="O165" i="9"/>
  <c r="O314" i="9" s="1"/>
  <c r="O363" i="9" s="1"/>
  <c r="P165" i="9"/>
  <c r="P314" i="9" s="1"/>
  <c r="P363" i="9" s="1"/>
  <c r="Q165" i="9"/>
  <c r="Q314" i="9" s="1"/>
  <c r="Q363" i="9" s="1"/>
  <c r="R165" i="9"/>
  <c r="R314" i="9" s="1"/>
  <c r="R363" i="9" s="1"/>
  <c r="S165" i="9"/>
  <c r="S314" i="9" s="1"/>
  <c r="S363" i="9" s="1"/>
  <c r="T165" i="9"/>
  <c r="T314" i="9" s="1"/>
  <c r="T363" i="9" s="1"/>
  <c r="U165" i="9"/>
  <c r="U314" i="9" s="1"/>
  <c r="U363" i="9" s="1"/>
  <c r="V165" i="9"/>
  <c r="V314" i="9" s="1"/>
  <c r="V363" i="9" s="1"/>
  <c r="W165" i="9"/>
  <c r="W314" i="9" s="1"/>
  <c r="W363" i="9" s="1"/>
  <c r="X165" i="9"/>
  <c r="X314" i="9" s="1"/>
  <c r="X363" i="9" s="1"/>
  <c r="Y165" i="9"/>
  <c r="Y314" i="9" s="1"/>
  <c r="Y363" i="9" s="1"/>
  <c r="Z165" i="9"/>
  <c r="Z314" i="9" s="1"/>
  <c r="Z363" i="9" s="1"/>
  <c r="AA165" i="9"/>
  <c r="AA314" i="9" s="1"/>
  <c r="AA363" i="9" s="1"/>
  <c r="AB165" i="9"/>
  <c r="AB314" i="9" s="1"/>
  <c r="AB363" i="9" s="1"/>
  <c r="AC165" i="9"/>
  <c r="AC314" i="9" s="1"/>
  <c r="AC363" i="9" s="1"/>
  <c r="AD165" i="9"/>
  <c r="AD314" i="9" s="1"/>
  <c r="AD363" i="9" s="1"/>
  <c r="AE165" i="9"/>
  <c r="AE314" i="9" s="1"/>
  <c r="AE363" i="9" s="1"/>
  <c r="AF165" i="9"/>
  <c r="AF314" i="9" s="1"/>
  <c r="AF363" i="9" s="1"/>
  <c r="AG165" i="9"/>
  <c r="AG314" i="9" s="1"/>
  <c r="AG363" i="9" s="1"/>
  <c r="AH165" i="9"/>
  <c r="AH314" i="9" s="1"/>
  <c r="AH363" i="9" s="1"/>
  <c r="AI165" i="9"/>
  <c r="AI314" i="9" s="1"/>
  <c r="AI363" i="9" s="1"/>
  <c r="AJ165" i="9"/>
  <c r="AJ314" i="9" s="1"/>
  <c r="AJ363" i="9" s="1"/>
  <c r="AK165" i="9"/>
  <c r="AK314" i="9" s="1"/>
  <c r="AK363" i="9" s="1"/>
  <c r="AL165" i="9"/>
  <c r="AL314" i="9" s="1"/>
  <c r="AL363" i="9" s="1"/>
  <c r="AM165" i="9"/>
  <c r="AM314" i="9" s="1"/>
  <c r="AM363" i="9" s="1"/>
  <c r="AN165" i="9"/>
  <c r="AN314" i="9" s="1"/>
  <c r="AN363" i="9" s="1"/>
  <c r="AO165" i="9"/>
  <c r="AO314" i="9" s="1"/>
  <c r="AO363" i="9" s="1"/>
  <c r="AP165" i="9"/>
  <c r="AP314" i="9" s="1"/>
  <c r="AP363" i="9" s="1"/>
  <c r="AQ165" i="9"/>
  <c r="AQ314" i="9" s="1"/>
  <c r="AQ363" i="9" s="1"/>
  <c r="AR165" i="9"/>
  <c r="AR314" i="9" s="1"/>
  <c r="AR363" i="9" s="1"/>
  <c r="AS165" i="9"/>
  <c r="AS314" i="9" s="1"/>
  <c r="AS363" i="9" s="1"/>
  <c r="AT165" i="9"/>
  <c r="AT314" i="9" s="1"/>
  <c r="AT363" i="9" s="1"/>
  <c r="AU165" i="9"/>
  <c r="AU314" i="9" s="1"/>
  <c r="AU363" i="9" s="1"/>
  <c r="AV165" i="9"/>
  <c r="AV314" i="9" s="1"/>
  <c r="AV363" i="9" s="1"/>
  <c r="AW165" i="9"/>
  <c r="AW314" i="9" s="1"/>
  <c r="AW363" i="9" s="1"/>
  <c r="AX165" i="9"/>
  <c r="AX314" i="9" s="1"/>
  <c r="AX363" i="9" s="1"/>
  <c r="AY165" i="9"/>
  <c r="AY314" i="9" s="1"/>
  <c r="AY363" i="9" s="1"/>
  <c r="D166" i="9"/>
  <c r="D315" i="9" s="1"/>
  <c r="D364" i="9" s="1"/>
  <c r="E166" i="9"/>
  <c r="E315" i="9" s="1"/>
  <c r="E364" i="9" s="1"/>
  <c r="F166" i="9"/>
  <c r="F315" i="9" s="1"/>
  <c r="F364" i="9" s="1"/>
  <c r="G166" i="9"/>
  <c r="G315" i="9" s="1"/>
  <c r="G364" i="9" s="1"/>
  <c r="H166" i="9"/>
  <c r="H315" i="9" s="1"/>
  <c r="H364" i="9" s="1"/>
  <c r="I166" i="9"/>
  <c r="I315" i="9" s="1"/>
  <c r="I364" i="9" s="1"/>
  <c r="J166" i="9"/>
  <c r="J315" i="9" s="1"/>
  <c r="J364" i="9" s="1"/>
  <c r="K166" i="9"/>
  <c r="K315" i="9" s="1"/>
  <c r="K364" i="9" s="1"/>
  <c r="L166" i="9"/>
  <c r="L315" i="9" s="1"/>
  <c r="L364" i="9" s="1"/>
  <c r="M166" i="9"/>
  <c r="M315" i="9" s="1"/>
  <c r="M364" i="9" s="1"/>
  <c r="N166" i="9"/>
  <c r="N315" i="9" s="1"/>
  <c r="N364" i="9" s="1"/>
  <c r="O166" i="9"/>
  <c r="O315" i="9" s="1"/>
  <c r="O364" i="9" s="1"/>
  <c r="P166" i="9"/>
  <c r="P315" i="9" s="1"/>
  <c r="P364" i="9" s="1"/>
  <c r="Q166" i="9"/>
  <c r="Q315" i="9" s="1"/>
  <c r="Q364" i="9" s="1"/>
  <c r="R166" i="9"/>
  <c r="R315" i="9" s="1"/>
  <c r="R364" i="9" s="1"/>
  <c r="S166" i="9"/>
  <c r="S315" i="9" s="1"/>
  <c r="S364" i="9" s="1"/>
  <c r="T166" i="9"/>
  <c r="T315" i="9" s="1"/>
  <c r="T364" i="9" s="1"/>
  <c r="U166" i="9"/>
  <c r="U315" i="9" s="1"/>
  <c r="U364" i="9" s="1"/>
  <c r="V166" i="9"/>
  <c r="V315" i="9" s="1"/>
  <c r="V364" i="9" s="1"/>
  <c r="W166" i="9"/>
  <c r="W315" i="9" s="1"/>
  <c r="W364" i="9" s="1"/>
  <c r="X166" i="9"/>
  <c r="X315" i="9" s="1"/>
  <c r="X364" i="9" s="1"/>
  <c r="Y166" i="9"/>
  <c r="Y315" i="9" s="1"/>
  <c r="Y364" i="9" s="1"/>
  <c r="Z166" i="9"/>
  <c r="Z315" i="9" s="1"/>
  <c r="Z364" i="9" s="1"/>
  <c r="AA166" i="9"/>
  <c r="AA315" i="9" s="1"/>
  <c r="AA364" i="9" s="1"/>
  <c r="AB166" i="9"/>
  <c r="AB315" i="9" s="1"/>
  <c r="AB364" i="9" s="1"/>
  <c r="AC166" i="9"/>
  <c r="AC315" i="9" s="1"/>
  <c r="AC364" i="9" s="1"/>
  <c r="AD166" i="9"/>
  <c r="AD315" i="9" s="1"/>
  <c r="AD364" i="9" s="1"/>
  <c r="AE166" i="9"/>
  <c r="AE315" i="9" s="1"/>
  <c r="AE364" i="9" s="1"/>
  <c r="AF166" i="9"/>
  <c r="AF315" i="9" s="1"/>
  <c r="AF364" i="9" s="1"/>
  <c r="AG166" i="9"/>
  <c r="AG315" i="9" s="1"/>
  <c r="AG364" i="9" s="1"/>
  <c r="AH166" i="9"/>
  <c r="AH315" i="9" s="1"/>
  <c r="AH364" i="9" s="1"/>
  <c r="AI166" i="9"/>
  <c r="AI315" i="9" s="1"/>
  <c r="AI364" i="9" s="1"/>
  <c r="AJ166" i="9"/>
  <c r="AJ315" i="9" s="1"/>
  <c r="AJ364" i="9" s="1"/>
  <c r="AK166" i="9"/>
  <c r="AK315" i="9" s="1"/>
  <c r="AK364" i="9" s="1"/>
  <c r="AL166" i="9"/>
  <c r="AL315" i="9" s="1"/>
  <c r="AL364" i="9" s="1"/>
  <c r="AM166" i="9"/>
  <c r="AM315" i="9" s="1"/>
  <c r="AM364" i="9" s="1"/>
  <c r="AN166" i="9"/>
  <c r="AN315" i="9" s="1"/>
  <c r="AN364" i="9" s="1"/>
  <c r="AO166" i="9"/>
  <c r="AO315" i="9" s="1"/>
  <c r="AO364" i="9" s="1"/>
  <c r="AP166" i="9"/>
  <c r="AP315" i="9" s="1"/>
  <c r="AP364" i="9" s="1"/>
  <c r="AQ166" i="9"/>
  <c r="AQ315" i="9" s="1"/>
  <c r="AQ364" i="9" s="1"/>
  <c r="AR166" i="9"/>
  <c r="AR315" i="9" s="1"/>
  <c r="AR364" i="9" s="1"/>
  <c r="AS166" i="9"/>
  <c r="AS315" i="9" s="1"/>
  <c r="AS364" i="9" s="1"/>
  <c r="AT166" i="9"/>
  <c r="AT315" i="9" s="1"/>
  <c r="AT364" i="9" s="1"/>
  <c r="AU166" i="9"/>
  <c r="AU315" i="9" s="1"/>
  <c r="AU364" i="9" s="1"/>
  <c r="AV166" i="9"/>
  <c r="AV315" i="9" s="1"/>
  <c r="AV364" i="9" s="1"/>
  <c r="AW166" i="9"/>
  <c r="AW315" i="9" s="1"/>
  <c r="AW364" i="9" s="1"/>
  <c r="AX166" i="9"/>
  <c r="AX315" i="9" s="1"/>
  <c r="AX364" i="9" s="1"/>
  <c r="AY166" i="9"/>
  <c r="AY315" i="9" s="1"/>
  <c r="AY364" i="9" s="1"/>
  <c r="D167" i="9"/>
  <c r="D316" i="9" s="1"/>
  <c r="D365" i="9" s="1"/>
  <c r="E167" i="9"/>
  <c r="E316" i="9" s="1"/>
  <c r="E365" i="9" s="1"/>
  <c r="F167" i="9"/>
  <c r="G167" i="9"/>
  <c r="G316" i="9" s="1"/>
  <c r="G365" i="9" s="1"/>
  <c r="H167" i="9"/>
  <c r="H316" i="9" s="1"/>
  <c r="H365" i="9" s="1"/>
  <c r="I167" i="9"/>
  <c r="I316" i="9" s="1"/>
  <c r="I365" i="9" s="1"/>
  <c r="J167" i="9"/>
  <c r="J316" i="9" s="1"/>
  <c r="J365" i="9" s="1"/>
  <c r="K167" i="9"/>
  <c r="K316" i="9" s="1"/>
  <c r="K365" i="9" s="1"/>
  <c r="L167" i="9"/>
  <c r="L316" i="9" s="1"/>
  <c r="L365" i="9" s="1"/>
  <c r="M167" i="9"/>
  <c r="M316" i="9" s="1"/>
  <c r="M365" i="9" s="1"/>
  <c r="N167" i="9"/>
  <c r="N316" i="9" s="1"/>
  <c r="N365" i="9" s="1"/>
  <c r="O167" i="9"/>
  <c r="O316" i="9" s="1"/>
  <c r="O365" i="9" s="1"/>
  <c r="P167" i="9"/>
  <c r="P316" i="9" s="1"/>
  <c r="P365" i="9" s="1"/>
  <c r="Q167" i="9"/>
  <c r="Q316" i="9" s="1"/>
  <c r="Q365" i="9" s="1"/>
  <c r="R167" i="9"/>
  <c r="R316" i="9" s="1"/>
  <c r="R365" i="9" s="1"/>
  <c r="S167" i="9"/>
  <c r="S316" i="9" s="1"/>
  <c r="S365" i="9" s="1"/>
  <c r="T167" i="9"/>
  <c r="T316" i="9" s="1"/>
  <c r="T365" i="9" s="1"/>
  <c r="U167" i="9"/>
  <c r="U316" i="9" s="1"/>
  <c r="U365" i="9" s="1"/>
  <c r="V167" i="9"/>
  <c r="V316" i="9" s="1"/>
  <c r="V365" i="9" s="1"/>
  <c r="W167" i="9"/>
  <c r="W316" i="9" s="1"/>
  <c r="W365" i="9" s="1"/>
  <c r="X167" i="9"/>
  <c r="X316" i="9" s="1"/>
  <c r="X365" i="9" s="1"/>
  <c r="Y167" i="9"/>
  <c r="Y316" i="9" s="1"/>
  <c r="Y365" i="9" s="1"/>
  <c r="Z167" i="9"/>
  <c r="Z316" i="9" s="1"/>
  <c r="Z365" i="9" s="1"/>
  <c r="AA167" i="9"/>
  <c r="AA316" i="9" s="1"/>
  <c r="AA365" i="9" s="1"/>
  <c r="AB167" i="9"/>
  <c r="AB316" i="9" s="1"/>
  <c r="AB365" i="9" s="1"/>
  <c r="AC167" i="9"/>
  <c r="AC316" i="9" s="1"/>
  <c r="AC365" i="9" s="1"/>
  <c r="AD167" i="9"/>
  <c r="AD316" i="9" s="1"/>
  <c r="AD365" i="9" s="1"/>
  <c r="AE167" i="9"/>
  <c r="AE316" i="9" s="1"/>
  <c r="AE365" i="9" s="1"/>
  <c r="AF167" i="9"/>
  <c r="AF316" i="9" s="1"/>
  <c r="AF365" i="9" s="1"/>
  <c r="AG167" i="9"/>
  <c r="AG316" i="9" s="1"/>
  <c r="AG365" i="9" s="1"/>
  <c r="AH167" i="9"/>
  <c r="AH316" i="9" s="1"/>
  <c r="AH365" i="9" s="1"/>
  <c r="AI167" i="9"/>
  <c r="AI316" i="9" s="1"/>
  <c r="AI365" i="9" s="1"/>
  <c r="AJ167" i="9"/>
  <c r="AJ316" i="9" s="1"/>
  <c r="AJ365" i="9" s="1"/>
  <c r="AK167" i="9"/>
  <c r="AK316" i="9" s="1"/>
  <c r="AK365" i="9" s="1"/>
  <c r="AL167" i="9"/>
  <c r="AL316" i="9" s="1"/>
  <c r="AL365" i="9" s="1"/>
  <c r="AM167" i="9"/>
  <c r="AM316" i="9" s="1"/>
  <c r="AM365" i="9" s="1"/>
  <c r="AN167" i="9"/>
  <c r="AN316" i="9" s="1"/>
  <c r="AN365" i="9" s="1"/>
  <c r="AO167" i="9"/>
  <c r="AO316" i="9" s="1"/>
  <c r="AO365" i="9" s="1"/>
  <c r="AP167" i="9"/>
  <c r="AP316" i="9" s="1"/>
  <c r="AP365" i="9" s="1"/>
  <c r="AQ167" i="9"/>
  <c r="AQ316" i="9" s="1"/>
  <c r="AQ365" i="9" s="1"/>
  <c r="AR167" i="9"/>
  <c r="AR316" i="9" s="1"/>
  <c r="AR365" i="9" s="1"/>
  <c r="AS167" i="9"/>
  <c r="AS316" i="9" s="1"/>
  <c r="AS365" i="9" s="1"/>
  <c r="AT167" i="9"/>
  <c r="AT316" i="9" s="1"/>
  <c r="AT365" i="9" s="1"/>
  <c r="AU167" i="9"/>
  <c r="AU316" i="9" s="1"/>
  <c r="AU365" i="9" s="1"/>
  <c r="AV167" i="9"/>
  <c r="AV316" i="9" s="1"/>
  <c r="AV365" i="9" s="1"/>
  <c r="AW167" i="9"/>
  <c r="AW316" i="9" s="1"/>
  <c r="AW365" i="9" s="1"/>
  <c r="AX167" i="9"/>
  <c r="AX316" i="9" s="1"/>
  <c r="AX365" i="9" s="1"/>
  <c r="AY167" i="9"/>
  <c r="AY316" i="9" s="1"/>
  <c r="AY365" i="9" s="1"/>
  <c r="D168" i="9"/>
  <c r="D317" i="9" s="1"/>
  <c r="D366" i="9" s="1"/>
  <c r="E168" i="9"/>
  <c r="E317" i="9" s="1"/>
  <c r="E366" i="9" s="1"/>
  <c r="F168" i="9"/>
  <c r="F317" i="9" s="1"/>
  <c r="F366" i="9" s="1"/>
  <c r="G168" i="9"/>
  <c r="G317" i="9" s="1"/>
  <c r="G366" i="9" s="1"/>
  <c r="H168" i="9"/>
  <c r="H317" i="9" s="1"/>
  <c r="H366" i="9" s="1"/>
  <c r="I168" i="9"/>
  <c r="I317" i="9" s="1"/>
  <c r="I366" i="9" s="1"/>
  <c r="J168" i="9"/>
  <c r="J317" i="9" s="1"/>
  <c r="J366" i="9" s="1"/>
  <c r="K168" i="9"/>
  <c r="K317" i="9" s="1"/>
  <c r="K366" i="9" s="1"/>
  <c r="L168" i="9"/>
  <c r="L317" i="9" s="1"/>
  <c r="L366" i="9" s="1"/>
  <c r="M168" i="9"/>
  <c r="M317" i="9" s="1"/>
  <c r="M366" i="9" s="1"/>
  <c r="N168" i="9"/>
  <c r="N317" i="9" s="1"/>
  <c r="N366" i="9" s="1"/>
  <c r="O168" i="9"/>
  <c r="O317" i="9" s="1"/>
  <c r="O366" i="9" s="1"/>
  <c r="P168" i="9"/>
  <c r="P317" i="9" s="1"/>
  <c r="P366" i="9" s="1"/>
  <c r="Q168" i="9"/>
  <c r="Q317" i="9" s="1"/>
  <c r="Q366" i="9" s="1"/>
  <c r="R168" i="9"/>
  <c r="R317" i="9" s="1"/>
  <c r="R366" i="9" s="1"/>
  <c r="S168" i="9"/>
  <c r="S317" i="9" s="1"/>
  <c r="S366" i="9" s="1"/>
  <c r="T168" i="9"/>
  <c r="T317" i="9" s="1"/>
  <c r="T366" i="9" s="1"/>
  <c r="U168" i="9"/>
  <c r="U317" i="9" s="1"/>
  <c r="U366" i="9" s="1"/>
  <c r="V168" i="9"/>
  <c r="V317" i="9" s="1"/>
  <c r="V366" i="9" s="1"/>
  <c r="W168" i="9"/>
  <c r="W317" i="9" s="1"/>
  <c r="W366" i="9" s="1"/>
  <c r="X168" i="9"/>
  <c r="X317" i="9" s="1"/>
  <c r="X366" i="9" s="1"/>
  <c r="Y168" i="9"/>
  <c r="Y317" i="9" s="1"/>
  <c r="Y366" i="9" s="1"/>
  <c r="Z168" i="9"/>
  <c r="Z317" i="9" s="1"/>
  <c r="Z366" i="9" s="1"/>
  <c r="AA168" i="9"/>
  <c r="AA317" i="9" s="1"/>
  <c r="AA366" i="9" s="1"/>
  <c r="AB168" i="9"/>
  <c r="AB317" i="9" s="1"/>
  <c r="AB366" i="9" s="1"/>
  <c r="AC168" i="9"/>
  <c r="AC317" i="9" s="1"/>
  <c r="AC366" i="9" s="1"/>
  <c r="AD168" i="9"/>
  <c r="AD317" i="9" s="1"/>
  <c r="AD366" i="9" s="1"/>
  <c r="AE168" i="9"/>
  <c r="AE317" i="9" s="1"/>
  <c r="AE366" i="9" s="1"/>
  <c r="AF168" i="9"/>
  <c r="AF317" i="9" s="1"/>
  <c r="AF366" i="9" s="1"/>
  <c r="AG168" i="9"/>
  <c r="AG317" i="9" s="1"/>
  <c r="AG366" i="9" s="1"/>
  <c r="AH168" i="9"/>
  <c r="AH317" i="9" s="1"/>
  <c r="AH366" i="9" s="1"/>
  <c r="AI168" i="9"/>
  <c r="AI317" i="9" s="1"/>
  <c r="AI366" i="9" s="1"/>
  <c r="AJ168" i="9"/>
  <c r="AJ317" i="9" s="1"/>
  <c r="AJ366" i="9" s="1"/>
  <c r="AK168" i="9"/>
  <c r="AK317" i="9" s="1"/>
  <c r="AK366" i="9" s="1"/>
  <c r="AL168" i="9"/>
  <c r="AL317" i="9" s="1"/>
  <c r="AL366" i="9" s="1"/>
  <c r="AM168" i="9"/>
  <c r="AM317" i="9" s="1"/>
  <c r="AM366" i="9" s="1"/>
  <c r="AN168" i="9"/>
  <c r="AN317" i="9" s="1"/>
  <c r="AN366" i="9" s="1"/>
  <c r="AO168" i="9"/>
  <c r="AO317" i="9" s="1"/>
  <c r="AO366" i="9" s="1"/>
  <c r="AP168" i="9"/>
  <c r="AP317" i="9" s="1"/>
  <c r="AP366" i="9" s="1"/>
  <c r="AQ168" i="9"/>
  <c r="AQ317" i="9" s="1"/>
  <c r="AQ366" i="9" s="1"/>
  <c r="AR168" i="9"/>
  <c r="AR317" i="9" s="1"/>
  <c r="AR366" i="9" s="1"/>
  <c r="AS168" i="9"/>
  <c r="AS317" i="9" s="1"/>
  <c r="AS366" i="9" s="1"/>
  <c r="AT168" i="9"/>
  <c r="AT317" i="9" s="1"/>
  <c r="AT366" i="9" s="1"/>
  <c r="AU168" i="9"/>
  <c r="AU317" i="9" s="1"/>
  <c r="AU366" i="9" s="1"/>
  <c r="AV168" i="9"/>
  <c r="AV317" i="9" s="1"/>
  <c r="AV366" i="9" s="1"/>
  <c r="AW168" i="9"/>
  <c r="AW317" i="9" s="1"/>
  <c r="AW366" i="9" s="1"/>
  <c r="AX168" i="9"/>
  <c r="AX317" i="9" s="1"/>
  <c r="AX366" i="9" s="1"/>
  <c r="AY168" i="9"/>
  <c r="AY317" i="9" s="1"/>
  <c r="AY366" i="9" s="1"/>
  <c r="D169" i="9"/>
  <c r="D318" i="9" s="1"/>
  <c r="D367" i="9" s="1"/>
  <c r="E169" i="9"/>
  <c r="E318" i="9" s="1"/>
  <c r="E367" i="9" s="1"/>
  <c r="F169" i="9"/>
  <c r="F318" i="9" s="1"/>
  <c r="F367" i="9" s="1"/>
  <c r="G169" i="9"/>
  <c r="G318" i="9" s="1"/>
  <c r="G367" i="9" s="1"/>
  <c r="H169" i="9"/>
  <c r="H318" i="9" s="1"/>
  <c r="H367" i="9" s="1"/>
  <c r="I169" i="9"/>
  <c r="I318" i="9" s="1"/>
  <c r="I367" i="9" s="1"/>
  <c r="J169" i="9"/>
  <c r="J318" i="9" s="1"/>
  <c r="J367" i="9" s="1"/>
  <c r="K169" i="9"/>
  <c r="K318" i="9" s="1"/>
  <c r="K367" i="9" s="1"/>
  <c r="L169" i="9"/>
  <c r="L318" i="9" s="1"/>
  <c r="L367" i="9" s="1"/>
  <c r="M169" i="9"/>
  <c r="M318" i="9" s="1"/>
  <c r="M367" i="9" s="1"/>
  <c r="N169" i="9"/>
  <c r="N318" i="9" s="1"/>
  <c r="N367" i="9" s="1"/>
  <c r="O169" i="9"/>
  <c r="O318" i="9" s="1"/>
  <c r="O367" i="9" s="1"/>
  <c r="P169" i="9"/>
  <c r="P318" i="9" s="1"/>
  <c r="P367" i="9" s="1"/>
  <c r="Q169" i="9"/>
  <c r="Q318" i="9" s="1"/>
  <c r="Q367" i="9" s="1"/>
  <c r="R169" i="9"/>
  <c r="R318" i="9" s="1"/>
  <c r="R367" i="9" s="1"/>
  <c r="S169" i="9"/>
  <c r="S318" i="9" s="1"/>
  <c r="S367" i="9" s="1"/>
  <c r="T169" i="9"/>
  <c r="T318" i="9" s="1"/>
  <c r="T367" i="9" s="1"/>
  <c r="U169" i="9"/>
  <c r="U318" i="9" s="1"/>
  <c r="U367" i="9" s="1"/>
  <c r="V169" i="9"/>
  <c r="V318" i="9" s="1"/>
  <c r="V367" i="9" s="1"/>
  <c r="W169" i="9"/>
  <c r="W318" i="9" s="1"/>
  <c r="W367" i="9" s="1"/>
  <c r="X169" i="9"/>
  <c r="X318" i="9" s="1"/>
  <c r="X367" i="9" s="1"/>
  <c r="Y169" i="9"/>
  <c r="Y318" i="9" s="1"/>
  <c r="Y367" i="9" s="1"/>
  <c r="Z169" i="9"/>
  <c r="Z318" i="9" s="1"/>
  <c r="Z367" i="9" s="1"/>
  <c r="AA169" i="9"/>
  <c r="AA318" i="9" s="1"/>
  <c r="AA367" i="9" s="1"/>
  <c r="AB169" i="9"/>
  <c r="AB318" i="9" s="1"/>
  <c r="AB367" i="9" s="1"/>
  <c r="AC169" i="9"/>
  <c r="AC318" i="9" s="1"/>
  <c r="AC367" i="9" s="1"/>
  <c r="AD169" i="9"/>
  <c r="AD318" i="9" s="1"/>
  <c r="AD367" i="9" s="1"/>
  <c r="AE169" i="9"/>
  <c r="AE318" i="9" s="1"/>
  <c r="AE367" i="9" s="1"/>
  <c r="AF169" i="9"/>
  <c r="AF318" i="9" s="1"/>
  <c r="AF367" i="9" s="1"/>
  <c r="AG169" i="9"/>
  <c r="AG318" i="9" s="1"/>
  <c r="AG367" i="9" s="1"/>
  <c r="AH169" i="9"/>
  <c r="AH318" i="9" s="1"/>
  <c r="AH367" i="9" s="1"/>
  <c r="AI169" i="9"/>
  <c r="AI318" i="9" s="1"/>
  <c r="AI367" i="9" s="1"/>
  <c r="AJ169" i="9"/>
  <c r="AJ318" i="9" s="1"/>
  <c r="AJ367" i="9" s="1"/>
  <c r="AK169" i="9"/>
  <c r="AK318" i="9" s="1"/>
  <c r="AK367" i="9" s="1"/>
  <c r="AL169" i="9"/>
  <c r="AL318" i="9" s="1"/>
  <c r="AL367" i="9" s="1"/>
  <c r="AM169" i="9"/>
  <c r="AM318" i="9" s="1"/>
  <c r="AM367" i="9" s="1"/>
  <c r="AN169" i="9"/>
  <c r="AN318" i="9" s="1"/>
  <c r="AN367" i="9" s="1"/>
  <c r="AO169" i="9"/>
  <c r="AO318" i="9" s="1"/>
  <c r="AO367" i="9" s="1"/>
  <c r="AP169" i="9"/>
  <c r="AP318" i="9" s="1"/>
  <c r="AP367" i="9" s="1"/>
  <c r="AQ169" i="9"/>
  <c r="AQ318" i="9" s="1"/>
  <c r="AQ367" i="9" s="1"/>
  <c r="AR169" i="9"/>
  <c r="AR318" i="9" s="1"/>
  <c r="AR367" i="9" s="1"/>
  <c r="AS169" i="9"/>
  <c r="AS318" i="9" s="1"/>
  <c r="AS367" i="9" s="1"/>
  <c r="AT169" i="9"/>
  <c r="AT318" i="9" s="1"/>
  <c r="AT367" i="9" s="1"/>
  <c r="AU169" i="9"/>
  <c r="AU318" i="9" s="1"/>
  <c r="AU367" i="9" s="1"/>
  <c r="AV169" i="9"/>
  <c r="AV318" i="9" s="1"/>
  <c r="AV367" i="9" s="1"/>
  <c r="AW169" i="9"/>
  <c r="AW318" i="9" s="1"/>
  <c r="AW367" i="9" s="1"/>
  <c r="AX169" i="9"/>
  <c r="AX318" i="9" s="1"/>
  <c r="AX367" i="9" s="1"/>
  <c r="AY169" i="9"/>
  <c r="AY318" i="9" s="1"/>
  <c r="AY367" i="9" s="1"/>
  <c r="D170" i="9"/>
  <c r="D319" i="9" s="1"/>
  <c r="D368" i="9" s="1"/>
  <c r="E170" i="9"/>
  <c r="E319" i="9" s="1"/>
  <c r="E368" i="9" s="1"/>
  <c r="F170" i="9"/>
  <c r="F319" i="9" s="1"/>
  <c r="F368" i="9" s="1"/>
  <c r="G170" i="9"/>
  <c r="G319" i="9" s="1"/>
  <c r="G368" i="9" s="1"/>
  <c r="H170" i="9"/>
  <c r="H319" i="9" s="1"/>
  <c r="H368" i="9" s="1"/>
  <c r="I170" i="9"/>
  <c r="I319" i="9" s="1"/>
  <c r="I368" i="9" s="1"/>
  <c r="J170" i="9"/>
  <c r="J319" i="9" s="1"/>
  <c r="J368" i="9" s="1"/>
  <c r="K170" i="9"/>
  <c r="K319" i="9" s="1"/>
  <c r="K368" i="9" s="1"/>
  <c r="L170" i="9"/>
  <c r="L319" i="9" s="1"/>
  <c r="L368" i="9" s="1"/>
  <c r="M170" i="9"/>
  <c r="M319" i="9" s="1"/>
  <c r="M368" i="9" s="1"/>
  <c r="N170" i="9"/>
  <c r="N319" i="9" s="1"/>
  <c r="N368" i="9" s="1"/>
  <c r="O170" i="9"/>
  <c r="O319" i="9" s="1"/>
  <c r="O368" i="9" s="1"/>
  <c r="P170" i="9"/>
  <c r="P319" i="9" s="1"/>
  <c r="P368" i="9" s="1"/>
  <c r="Q170" i="9"/>
  <c r="Q319" i="9" s="1"/>
  <c r="Q368" i="9" s="1"/>
  <c r="R170" i="9"/>
  <c r="R319" i="9" s="1"/>
  <c r="R368" i="9" s="1"/>
  <c r="S170" i="9"/>
  <c r="S319" i="9" s="1"/>
  <c r="S368" i="9" s="1"/>
  <c r="T170" i="9"/>
  <c r="T319" i="9" s="1"/>
  <c r="T368" i="9" s="1"/>
  <c r="U170" i="9"/>
  <c r="U319" i="9" s="1"/>
  <c r="U368" i="9" s="1"/>
  <c r="V170" i="9"/>
  <c r="V319" i="9" s="1"/>
  <c r="V368" i="9" s="1"/>
  <c r="W170" i="9"/>
  <c r="W319" i="9" s="1"/>
  <c r="W368" i="9" s="1"/>
  <c r="X170" i="9"/>
  <c r="X319" i="9" s="1"/>
  <c r="X368" i="9" s="1"/>
  <c r="Y170" i="9"/>
  <c r="Y319" i="9" s="1"/>
  <c r="Y368" i="9" s="1"/>
  <c r="Z170" i="9"/>
  <c r="Z319" i="9" s="1"/>
  <c r="Z368" i="9" s="1"/>
  <c r="AA170" i="9"/>
  <c r="AA319" i="9" s="1"/>
  <c r="AA368" i="9" s="1"/>
  <c r="AB170" i="9"/>
  <c r="AB319" i="9" s="1"/>
  <c r="AB368" i="9" s="1"/>
  <c r="AC170" i="9"/>
  <c r="AC319" i="9" s="1"/>
  <c r="AC368" i="9" s="1"/>
  <c r="AD170" i="9"/>
  <c r="AD319" i="9" s="1"/>
  <c r="AD368" i="9" s="1"/>
  <c r="AE170" i="9"/>
  <c r="AE319" i="9" s="1"/>
  <c r="AE368" i="9" s="1"/>
  <c r="AF170" i="9"/>
  <c r="AF319" i="9" s="1"/>
  <c r="AF368" i="9" s="1"/>
  <c r="AG170" i="9"/>
  <c r="AG319" i="9" s="1"/>
  <c r="AG368" i="9" s="1"/>
  <c r="AH170" i="9"/>
  <c r="AH319" i="9" s="1"/>
  <c r="AH368" i="9" s="1"/>
  <c r="AI170" i="9"/>
  <c r="AI319" i="9" s="1"/>
  <c r="AI368" i="9" s="1"/>
  <c r="AJ170" i="9"/>
  <c r="AJ319" i="9" s="1"/>
  <c r="AJ368" i="9" s="1"/>
  <c r="AK170" i="9"/>
  <c r="AK319" i="9" s="1"/>
  <c r="AK368" i="9" s="1"/>
  <c r="AL170" i="9"/>
  <c r="AL319" i="9" s="1"/>
  <c r="AL368" i="9" s="1"/>
  <c r="AM170" i="9"/>
  <c r="AM319" i="9" s="1"/>
  <c r="AM368" i="9" s="1"/>
  <c r="AN170" i="9"/>
  <c r="AN319" i="9" s="1"/>
  <c r="AN368" i="9" s="1"/>
  <c r="AO170" i="9"/>
  <c r="AO319" i="9" s="1"/>
  <c r="AO368" i="9" s="1"/>
  <c r="AP170" i="9"/>
  <c r="AP319" i="9" s="1"/>
  <c r="AP368" i="9" s="1"/>
  <c r="AQ170" i="9"/>
  <c r="AQ319" i="9" s="1"/>
  <c r="AQ368" i="9" s="1"/>
  <c r="AR170" i="9"/>
  <c r="AR319" i="9" s="1"/>
  <c r="AR368" i="9" s="1"/>
  <c r="AS170" i="9"/>
  <c r="AS319" i="9" s="1"/>
  <c r="AS368" i="9" s="1"/>
  <c r="AT170" i="9"/>
  <c r="AT319" i="9" s="1"/>
  <c r="AT368" i="9" s="1"/>
  <c r="AU170" i="9"/>
  <c r="AU319" i="9" s="1"/>
  <c r="AU368" i="9" s="1"/>
  <c r="AV170" i="9"/>
  <c r="AV319" i="9" s="1"/>
  <c r="AV368" i="9" s="1"/>
  <c r="AW170" i="9"/>
  <c r="AW319" i="9" s="1"/>
  <c r="AW368" i="9" s="1"/>
  <c r="AX170" i="9"/>
  <c r="AX319" i="9" s="1"/>
  <c r="AX368" i="9" s="1"/>
  <c r="AY170" i="9"/>
  <c r="AY319" i="9" s="1"/>
  <c r="AY368" i="9" s="1"/>
  <c r="D171" i="9"/>
  <c r="D320" i="9" s="1"/>
  <c r="D369" i="9" s="1"/>
  <c r="E171" i="9"/>
  <c r="E320" i="9" s="1"/>
  <c r="E369" i="9" s="1"/>
  <c r="F171" i="9"/>
  <c r="F320" i="9" s="1"/>
  <c r="F369" i="9" s="1"/>
  <c r="G171" i="9"/>
  <c r="G320" i="9" s="1"/>
  <c r="G369" i="9" s="1"/>
  <c r="H171" i="9"/>
  <c r="H320" i="9" s="1"/>
  <c r="H369" i="9" s="1"/>
  <c r="I171" i="9"/>
  <c r="I320" i="9" s="1"/>
  <c r="I369" i="9" s="1"/>
  <c r="J171" i="9"/>
  <c r="J320" i="9" s="1"/>
  <c r="J369" i="9" s="1"/>
  <c r="K171" i="9"/>
  <c r="K320" i="9" s="1"/>
  <c r="K369" i="9" s="1"/>
  <c r="L171" i="9"/>
  <c r="L320" i="9" s="1"/>
  <c r="L369" i="9" s="1"/>
  <c r="M171" i="9"/>
  <c r="M320" i="9" s="1"/>
  <c r="M369" i="9" s="1"/>
  <c r="N171" i="9"/>
  <c r="N320" i="9" s="1"/>
  <c r="N369" i="9" s="1"/>
  <c r="O171" i="9"/>
  <c r="O320" i="9" s="1"/>
  <c r="O369" i="9" s="1"/>
  <c r="P171" i="9"/>
  <c r="P320" i="9" s="1"/>
  <c r="P369" i="9" s="1"/>
  <c r="Q171" i="9"/>
  <c r="Q320" i="9" s="1"/>
  <c r="Q369" i="9" s="1"/>
  <c r="R171" i="9"/>
  <c r="R320" i="9" s="1"/>
  <c r="R369" i="9" s="1"/>
  <c r="S171" i="9"/>
  <c r="S320" i="9" s="1"/>
  <c r="S369" i="9" s="1"/>
  <c r="T171" i="9"/>
  <c r="T320" i="9" s="1"/>
  <c r="T369" i="9" s="1"/>
  <c r="U171" i="9"/>
  <c r="U320" i="9" s="1"/>
  <c r="U369" i="9" s="1"/>
  <c r="V171" i="9"/>
  <c r="V320" i="9" s="1"/>
  <c r="V369" i="9" s="1"/>
  <c r="W171" i="9"/>
  <c r="W320" i="9" s="1"/>
  <c r="W369" i="9" s="1"/>
  <c r="X171" i="9"/>
  <c r="X320" i="9" s="1"/>
  <c r="X369" i="9" s="1"/>
  <c r="Y171" i="9"/>
  <c r="Y320" i="9" s="1"/>
  <c r="Y369" i="9" s="1"/>
  <c r="Z171" i="9"/>
  <c r="Z320" i="9" s="1"/>
  <c r="Z369" i="9" s="1"/>
  <c r="AA171" i="9"/>
  <c r="AA320" i="9" s="1"/>
  <c r="AA369" i="9" s="1"/>
  <c r="AB171" i="9"/>
  <c r="AB320" i="9" s="1"/>
  <c r="AB369" i="9" s="1"/>
  <c r="AC171" i="9"/>
  <c r="AC320" i="9" s="1"/>
  <c r="AC369" i="9" s="1"/>
  <c r="AD171" i="9"/>
  <c r="AD320" i="9" s="1"/>
  <c r="AD369" i="9" s="1"/>
  <c r="AE171" i="9"/>
  <c r="AE320" i="9" s="1"/>
  <c r="AE369" i="9" s="1"/>
  <c r="AF171" i="9"/>
  <c r="AF320" i="9" s="1"/>
  <c r="AF369" i="9" s="1"/>
  <c r="AG171" i="9"/>
  <c r="AG320" i="9" s="1"/>
  <c r="AG369" i="9" s="1"/>
  <c r="AH171" i="9"/>
  <c r="AH320" i="9" s="1"/>
  <c r="AH369" i="9" s="1"/>
  <c r="AI171" i="9"/>
  <c r="AI320" i="9" s="1"/>
  <c r="AI369" i="9" s="1"/>
  <c r="AJ171" i="9"/>
  <c r="AJ320" i="9" s="1"/>
  <c r="AJ369" i="9" s="1"/>
  <c r="AK171" i="9"/>
  <c r="AK320" i="9" s="1"/>
  <c r="AK369" i="9" s="1"/>
  <c r="AL171" i="9"/>
  <c r="AL320" i="9" s="1"/>
  <c r="AL369" i="9" s="1"/>
  <c r="AM171" i="9"/>
  <c r="AM320" i="9" s="1"/>
  <c r="AM369" i="9" s="1"/>
  <c r="AN171" i="9"/>
  <c r="AN320" i="9" s="1"/>
  <c r="AN369" i="9" s="1"/>
  <c r="AO171" i="9"/>
  <c r="AO320" i="9" s="1"/>
  <c r="AO369" i="9" s="1"/>
  <c r="AP171" i="9"/>
  <c r="AP320" i="9" s="1"/>
  <c r="AP369" i="9" s="1"/>
  <c r="AQ171" i="9"/>
  <c r="AQ320" i="9" s="1"/>
  <c r="AQ369" i="9" s="1"/>
  <c r="AR171" i="9"/>
  <c r="AR320" i="9" s="1"/>
  <c r="AR369" i="9" s="1"/>
  <c r="AS171" i="9"/>
  <c r="AS320" i="9" s="1"/>
  <c r="AS369" i="9" s="1"/>
  <c r="AT171" i="9"/>
  <c r="AT320" i="9" s="1"/>
  <c r="AT369" i="9" s="1"/>
  <c r="AU171" i="9"/>
  <c r="AU320" i="9" s="1"/>
  <c r="AU369" i="9" s="1"/>
  <c r="AV171" i="9"/>
  <c r="AV320" i="9" s="1"/>
  <c r="AV369" i="9" s="1"/>
  <c r="AW171" i="9"/>
  <c r="AW320" i="9" s="1"/>
  <c r="AW369" i="9" s="1"/>
  <c r="AX171" i="9"/>
  <c r="AX320" i="9" s="1"/>
  <c r="AX369" i="9" s="1"/>
  <c r="AY171" i="9"/>
  <c r="AY320" i="9" s="1"/>
  <c r="AY369" i="9" s="1"/>
  <c r="C171" i="9"/>
  <c r="C170" i="9"/>
  <c r="C169" i="9"/>
  <c r="C168" i="9"/>
  <c r="C167" i="9"/>
  <c r="C166" i="9"/>
  <c r="C165" i="9"/>
  <c r="C164" i="9"/>
  <c r="C163" i="9"/>
  <c r="C162" i="9"/>
  <c r="C161" i="9"/>
  <c r="C160" i="9"/>
  <c r="C159" i="9"/>
  <c r="C158" i="9"/>
  <c r="C157" i="9"/>
  <c r="C156" i="9"/>
  <c r="C155" i="9"/>
  <c r="C154" i="9"/>
  <c r="C153" i="9"/>
  <c r="C152" i="9"/>
  <c r="C151" i="9"/>
  <c r="X48" i="9"/>
  <c r="W48" i="9"/>
  <c r="W62" i="9" s="1"/>
  <c r="V48" i="9"/>
  <c r="V62" i="9" s="1"/>
  <c r="U48" i="9"/>
  <c r="U62" i="9" s="1"/>
  <c r="T48" i="9"/>
  <c r="T62" i="9" s="1"/>
  <c r="S48" i="9"/>
  <c r="S62" i="9" s="1"/>
  <c r="R48" i="9"/>
  <c r="R62" i="9" s="1"/>
  <c r="Q48" i="9"/>
  <c r="Q62" i="9" s="1"/>
  <c r="P48" i="9"/>
  <c r="P62" i="9" s="1"/>
  <c r="O48" i="9"/>
  <c r="O62" i="9" s="1"/>
  <c r="N48" i="9"/>
  <c r="N62" i="9" s="1"/>
  <c r="M48" i="9"/>
  <c r="M62" i="9" s="1"/>
  <c r="L48" i="9"/>
  <c r="L62" i="9" s="1"/>
  <c r="K48" i="9"/>
  <c r="K62" i="9" s="1"/>
  <c r="J48" i="9"/>
  <c r="J62" i="9" s="1"/>
  <c r="I48" i="9"/>
  <c r="I62" i="9" s="1"/>
  <c r="H48" i="9"/>
  <c r="H62" i="9" s="1"/>
  <c r="G48" i="9"/>
  <c r="G62" i="9" s="1"/>
  <c r="F48" i="9"/>
  <c r="F62" i="9" s="1"/>
  <c r="E48" i="9"/>
  <c r="E62" i="9" s="1"/>
  <c r="D48" i="9"/>
  <c r="D62" i="9" s="1"/>
  <c r="C48" i="9"/>
  <c r="C62" i="9" s="1"/>
  <c r="X47" i="9"/>
  <c r="W47" i="9"/>
  <c r="W61" i="9" s="1"/>
  <c r="V47" i="9"/>
  <c r="V61" i="9" s="1"/>
  <c r="U47" i="9"/>
  <c r="U61" i="9" s="1"/>
  <c r="T47" i="9"/>
  <c r="T61" i="9" s="1"/>
  <c r="S47" i="9"/>
  <c r="S61" i="9" s="1"/>
  <c r="R47" i="9"/>
  <c r="R61" i="9" s="1"/>
  <c r="Q47" i="9"/>
  <c r="Q61" i="9" s="1"/>
  <c r="P47" i="9"/>
  <c r="P61" i="9" s="1"/>
  <c r="O47" i="9"/>
  <c r="O61" i="9" s="1"/>
  <c r="N47" i="9"/>
  <c r="N61" i="9" s="1"/>
  <c r="M47" i="9"/>
  <c r="M61" i="9" s="1"/>
  <c r="L47" i="9"/>
  <c r="L61" i="9" s="1"/>
  <c r="K47" i="9"/>
  <c r="K61" i="9" s="1"/>
  <c r="J47" i="9"/>
  <c r="J61" i="9" s="1"/>
  <c r="I47" i="9"/>
  <c r="I61" i="9" s="1"/>
  <c r="H47" i="9"/>
  <c r="H61" i="9" s="1"/>
  <c r="G47" i="9"/>
  <c r="G61" i="9" s="1"/>
  <c r="F47" i="9"/>
  <c r="F61" i="9" s="1"/>
  <c r="E47" i="9"/>
  <c r="E61" i="9" s="1"/>
  <c r="D47" i="9"/>
  <c r="D61" i="9" s="1"/>
  <c r="C47" i="9"/>
  <c r="C61" i="9" s="1"/>
  <c r="X61" i="9" s="1"/>
  <c r="X46" i="9"/>
  <c r="W46" i="9"/>
  <c r="W60" i="9" s="1"/>
  <c r="V46" i="9"/>
  <c r="V60" i="9" s="1"/>
  <c r="U46" i="9"/>
  <c r="U60" i="9" s="1"/>
  <c r="T46" i="9"/>
  <c r="T60" i="9" s="1"/>
  <c r="S46" i="9"/>
  <c r="S60" i="9" s="1"/>
  <c r="R46" i="9"/>
  <c r="R60" i="9" s="1"/>
  <c r="Q46" i="9"/>
  <c r="Q60" i="9" s="1"/>
  <c r="P46" i="9"/>
  <c r="P60" i="9" s="1"/>
  <c r="O46" i="9"/>
  <c r="O60" i="9" s="1"/>
  <c r="N46" i="9"/>
  <c r="N60" i="9" s="1"/>
  <c r="M46" i="9"/>
  <c r="M60" i="9" s="1"/>
  <c r="L46" i="9"/>
  <c r="L60" i="9" s="1"/>
  <c r="K46" i="9"/>
  <c r="K60" i="9" s="1"/>
  <c r="J46" i="9"/>
  <c r="J60" i="9" s="1"/>
  <c r="I46" i="9"/>
  <c r="I60" i="9" s="1"/>
  <c r="H46" i="9"/>
  <c r="H60" i="9" s="1"/>
  <c r="G46" i="9"/>
  <c r="G60" i="9" s="1"/>
  <c r="F46" i="9"/>
  <c r="F60" i="9" s="1"/>
  <c r="E46" i="9"/>
  <c r="E60" i="9" s="1"/>
  <c r="D46" i="9"/>
  <c r="D60" i="9" s="1"/>
  <c r="C46" i="9"/>
  <c r="C60" i="9" s="1"/>
  <c r="X45" i="9"/>
  <c r="W45" i="9"/>
  <c r="W59" i="9" s="1"/>
  <c r="V45" i="9"/>
  <c r="V59" i="9" s="1"/>
  <c r="U45" i="9"/>
  <c r="U59" i="9" s="1"/>
  <c r="T45" i="9"/>
  <c r="T59" i="9" s="1"/>
  <c r="S45" i="9"/>
  <c r="S59" i="9" s="1"/>
  <c r="R45" i="9"/>
  <c r="R59" i="9" s="1"/>
  <c r="Q45" i="9"/>
  <c r="Q59" i="9" s="1"/>
  <c r="P45" i="9"/>
  <c r="P59" i="9" s="1"/>
  <c r="O45" i="9"/>
  <c r="O59" i="9" s="1"/>
  <c r="N45" i="9"/>
  <c r="N59" i="9" s="1"/>
  <c r="M45" i="9"/>
  <c r="M59" i="9" s="1"/>
  <c r="L45" i="9"/>
  <c r="L59" i="9" s="1"/>
  <c r="K45" i="9"/>
  <c r="K59" i="9" s="1"/>
  <c r="J45" i="9"/>
  <c r="J59" i="9" s="1"/>
  <c r="I45" i="9"/>
  <c r="I59" i="9" s="1"/>
  <c r="H45" i="9"/>
  <c r="H59" i="9" s="1"/>
  <c r="G45" i="9"/>
  <c r="G59" i="9" s="1"/>
  <c r="F45" i="9"/>
  <c r="F59" i="9" s="1"/>
  <c r="E45" i="9"/>
  <c r="E59" i="9" s="1"/>
  <c r="D45" i="9"/>
  <c r="D59" i="9" s="1"/>
  <c r="C45" i="9"/>
  <c r="C59" i="9" s="1"/>
  <c r="X59" i="9" s="1"/>
  <c r="X43" i="9"/>
  <c r="W43" i="9"/>
  <c r="W57" i="9" s="1"/>
  <c r="W67" i="9" s="1"/>
  <c r="V43" i="9"/>
  <c r="V57" i="9" s="1"/>
  <c r="V67" i="9" s="1"/>
  <c r="U43" i="9"/>
  <c r="U57" i="9" s="1"/>
  <c r="U67" i="9" s="1"/>
  <c r="T43" i="9"/>
  <c r="T57" i="9" s="1"/>
  <c r="T67" i="9" s="1"/>
  <c r="S43" i="9"/>
  <c r="S57" i="9" s="1"/>
  <c r="S67" i="9" s="1"/>
  <c r="R43" i="9"/>
  <c r="R57" i="9" s="1"/>
  <c r="R67" i="9" s="1"/>
  <c r="Q43" i="9"/>
  <c r="Q57" i="9" s="1"/>
  <c r="Q67" i="9" s="1"/>
  <c r="P43" i="9"/>
  <c r="P57" i="9" s="1"/>
  <c r="P67" i="9" s="1"/>
  <c r="O43" i="9"/>
  <c r="O57" i="9" s="1"/>
  <c r="O67" i="9" s="1"/>
  <c r="N43" i="9"/>
  <c r="N57" i="9" s="1"/>
  <c r="N67" i="9" s="1"/>
  <c r="M43" i="9"/>
  <c r="M57" i="9" s="1"/>
  <c r="M67" i="9" s="1"/>
  <c r="L43" i="9"/>
  <c r="L57" i="9" s="1"/>
  <c r="L67" i="9" s="1"/>
  <c r="K43" i="9"/>
  <c r="K57" i="9" s="1"/>
  <c r="K67" i="9" s="1"/>
  <c r="J43" i="9"/>
  <c r="J57" i="9" s="1"/>
  <c r="J67" i="9" s="1"/>
  <c r="I43" i="9"/>
  <c r="I57" i="9" s="1"/>
  <c r="I67" i="9" s="1"/>
  <c r="H43" i="9"/>
  <c r="H57" i="9" s="1"/>
  <c r="H67" i="9" s="1"/>
  <c r="G43" i="9"/>
  <c r="G57" i="9" s="1"/>
  <c r="G67" i="9" s="1"/>
  <c r="F43" i="9"/>
  <c r="F57" i="9" s="1"/>
  <c r="F67" i="9" s="1"/>
  <c r="E43" i="9"/>
  <c r="E57" i="9" s="1"/>
  <c r="E67" i="9" s="1"/>
  <c r="D43" i="9"/>
  <c r="D57" i="9" s="1"/>
  <c r="D67" i="9" s="1"/>
  <c r="C43" i="9"/>
  <c r="C57" i="9" s="1"/>
  <c r="X42" i="9"/>
  <c r="W42" i="9"/>
  <c r="W56" i="9" s="1"/>
  <c r="W66" i="9" s="1"/>
  <c r="V42" i="9"/>
  <c r="V56" i="9" s="1"/>
  <c r="V66" i="9" s="1"/>
  <c r="U42" i="9"/>
  <c r="U56" i="9" s="1"/>
  <c r="U66" i="9" s="1"/>
  <c r="T42" i="9"/>
  <c r="T56" i="9" s="1"/>
  <c r="T66" i="9" s="1"/>
  <c r="S42" i="9"/>
  <c r="S56" i="9" s="1"/>
  <c r="S66" i="9" s="1"/>
  <c r="R42" i="9"/>
  <c r="R56" i="9" s="1"/>
  <c r="R66" i="9" s="1"/>
  <c r="Q42" i="9"/>
  <c r="Q56" i="9" s="1"/>
  <c r="Q66" i="9" s="1"/>
  <c r="P42" i="9"/>
  <c r="P56" i="9" s="1"/>
  <c r="P66" i="9" s="1"/>
  <c r="O42" i="9"/>
  <c r="O56" i="9" s="1"/>
  <c r="O66" i="9" s="1"/>
  <c r="N42" i="9"/>
  <c r="N56" i="9" s="1"/>
  <c r="N66" i="9" s="1"/>
  <c r="M42" i="9"/>
  <c r="M56" i="9" s="1"/>
  <c r="M66" i="9" s="1"/>
  <c r="L42" i="9"/>
  <c r="L56" i="9" s="1"/>
  <c r="L66" i="9" s="1"/>
  <c r="K42" i="9"/>
  <c r="K56" i="9" s="1"/>
  <c r="K66" i="9" s="1"/>
  <c r="J42" i="9"/>
  <c r="J56" i="9" s="1"/>
  <c r="J66" i="9" s="1"/>
  <c r="I42" i="9"/>
  <c r="I56" i="9" s="1"/>
  <c r="I66" i="9" s="1"/>
  <c r="H42" i="9"/>
  <c r="H56" i="9" s="1"/>
  <c r="H66" i="9" s="1"/>
  <c r="G42" i="9"/>
  <c r="G56" i="9" s="1"/>
  <c r="G66" i="9" s="1"/>
  <c r="F42" i="9"/>
  <c r="F56" i="9" s="1"/>
  <c r="F66" i="9" s="1"/>
  <c r="E42" i="9"/>
  <c r="E56" i="9" s="1"/>
  <c r="E66" i="9" s="1"/>
  <c r="D42" i="9"/>
  <c r="D56" i="9" s="1"/>
  <c r="D66" i="9" s="1"/>
  <c r="C42" i="9"/>
  <c r="C56" i="9" s="1"/>
  <c r="X41" i="9"/>
  <c r="W41" i="9"/>
  <c r="W55" i="9" s="1"/>
  <c r="W65" i="9" s="1"/>
  <c r="V41" i="9"/>
  <c r="V55" i="9" s="1"/>
  <c r="V65" i="9" s="1"/>
  <c r="U41" i="9"/>
  <c r="U55" i="9" s="1"/>
  <c r="U65" i="9" s="1"/>
  <c r="T41" i="9"/>
  <c r="T55" i="9" s="1"/>
  <c r="T65" i="9" s="1"/>
  <c r="S41" i="9"/>
  <c r="S55" i="9" s="1"/>
  <c r="S65" i="9" s="1"/>
  <c r="R41" i="9"/>
  <c r="R55" i="9" s="1"/>
  <c r="R65" i="9" s="1"/>
  <c r="Q41" i="9"/>
  <c r="Q55" i="9" s="1"/>
  <c r="Q65" i="9" s="1"/>
  <c r="P41" i="9"/>
  <c r="P55" i="9" s="1"/>
  <c r="P65" i="9" s="1"/>
  <c r="O41" i="9"/>
  <c r="O55" i="9" s="1"/>
  <c r="O65" i="9" s="1"/>
  <c r="N41" i="9"/>
  <c r="N55" i="9" s="1"/>
  <c r="N65" i="9" s="1"/>
  <c r="M41" i="9"/>
  <c r="M55" i="9" s="1"/>
  <c r="M65" i="9" s="1"/>
  <c r="L41" i="9"/>
  <c r="L55" i="9" s="1"/>
  <c r="L65" i="9" s="1"/>
  <c r="K41" i="9"/>
  <c r="K55" i="9" s="1"/>
  <c r="K65" i="9" s="1"/>
  <c r="J41" i="9"/>
  <c r="J55" i="9" s="1"/>
  <c r="J65" i="9" s="1"/>
  <c r="I41" i="9"/>
  <c r="I55" i="9" s="1"/>
  <c r="I65" i="9" s="1"/>
  <c r="H41" i="9"/>
  <c r="H55" i="9" s="1"/>
  <c r="H65" i="9" s="1"/>
  <c r="G41" i="9"/>
  <c r="G55" i="9" s="1"/>
  <c r="G65" i="9" s="1"/>
  <c r="F41" i="9"/>
  <c r="F55" i="9" s="1"/>
  <c r="F65" i="9" s="1"/>
  <c r="E41" i="9"/>
  <c r="E55" i="9" s="1"/>
  <c r="E65" i="9" s="1"/>
  <c r="D41" i="9"/>
  <c r="D55" i="9" s="1"/>
  <c r="X40" i="9"/>
  <c r="W40" i="9"/>
  <c r="W54" i="9" s="1"/>
  <c r="V40" i="9"/>
  <c r="V54" i="9" s="1"/>
  <c r="V64" i="9" s="1"/>
  <c r="U40" i="9"/>
  <c r="U54" i="9" s="1"/>
  <c r="T40" i="9"/>
  <c r="T54" i="9" s="1"/>
  <c r="S40" i="9"/>
  <c r="S54" i="9" s="1"/>
  <c r="R40" i="9"/>
  <c r="R54" i="9" s="1"/>
  <c r="R64" i="9" s="1"/>
  <c r="Q40" i="9"/>
  <c r="Q54" i="9" s="1"/>
  <c r="P40" i="9"/>
  <c r="P54" i="9" s="1"/>
  <c r="O40" i="9"/>
  <c r="O54" i="9" s="1"/>
  <c r="N40" i="9"/>
  <c r="N54" i="9" s="1"/>
  <c r="N64" i="9" s="1"/>
  <c r="M40" i="9"/>
  <c r="M54" i="9" s="1"/>
  <c r="L40" i="9"/>
  <c r="L54" i="9" s="1"/>
  <c r="K40" i="9"/>
  <c r="K54" i="9" s="1"/>
  <c r="J40" i="9"/>
  <c r="J54" i="9" s="1"/>
  <c r="J64" i="9" s="1"/>
  <c r="I40" i="9"/>
  <c r="I54" i="9" s="1"/>
  <c r="H40" i="9"/>
  <c r="H54" i="9" s="1"/>
  <c r="G40" i="9"/>
  <c r="G54" i="9" s="1"/>
  <c r="F40" i="9"/>
  <c r="F54" i="9" s="1"/>
  <c r="F64" i="9" s="1"/>
  <c r="E40" i="9"/>
  <c r="E54" i="9" s="1"/>
  <c r="D40" i="9"/>
  <c r="D54" i="9" s="1"/>
  <c r="C40" i="9"/>
  <c r="X32" i="9"/>
  <c r="W32" i="9"/>
  <c r="V32" i="9"/>
  <c r="U32" i="9"/>
  <c r="T32" i="9"/>
  <c r="S32" i="9"/>
  <c r="R32" i="9"/>
  <c r="Q32" i="9"/>
  <c r="P32" i="9"/>
  <c r="O32" i="9"/>
  <c r="N32" i="9"/>
  <c r="M32" i="9"/>
  <c r="L32" i="9"/>
  <c r="K32" i="9"/>
  <c r="J32" i="9"/>
  <c r="I32" i="9"/>
  <c r="H32" i="9"/>
  <c r="G32" i="9"/>
  <c r="F32" i="9"/>
  <c r="E32" i="9"/>
  <c r="D32" i="9"/>
  <c r="C32" i="9"/>
  <c r="X31" i="9"/>
  <c r="W31" i="9"/>
  <c r="V31" i="9"/>
  <c r="U31" i="9"/>
  <c r="T31" i="9"/>
  <c r="S31" i="9"/>
  <c r="R31" i="9"/>
  <c r="Q31" i="9"/>
  <c r="P31" i="9"/>
  <c r="O31" i="9"/>
  <c r="N31" i="9"/>
  <c r="M31" i="9"/>
  <c r="L31" i="9"/>
  <c r="K31" i="9"/>
  <c r="J31" i="9"/>
  <c r="I31" i="9"/>
  <c r="H31" i="9"/>
  <c r="G31" i="9"/>
  <c r="F31" i="9"/>
  <c r="E31" i="9"/>
  <c r="D31" i="9"/>
  <c r="C31" i="9"/>
  <c r="X30" i="9"/>
  <c r="W30" i="9"/>
  <c r="V30" i="9"/>
  <c r="U30" i="9"/>
  <c r="T30" i="9"/>
  <c r="S30" i="9"/>
  <c r="R30" i="9"/>
  <c r="Q30" i="9"/>
  <c r="P30" i="9"/>
  <c r="O30" i="9"/>
  <c r="N30" i="9"/>
  <c r="M30" i="9"/>
  <c r="L30" i="9"/>
  <c r="K30" i="9"/>
  <c r="J30" i="9"/>
  <c r="I30" i="9"/>
  <c r="H30" i="9"/>
  <c r="G30" i="9"/>
  <c r="F30" i="9"/>
  <c r="E30" i="9"/>
  <c r="D30" i="9"/>
  <c r="C30" i="9"/>
  <c r="X29" i="9"/>
  <c r="W29" i="9"/>
  <c r="V29" i="9"/>
  <c r="U29" i="9"/>
  <c r="T29" i="9"/>
  <c r="S29" i="9"/>
  <c r="R29" i="9"/>
  <c r="Q29" i="9"/>
  <c r="P29" i="9"/>
  <c r="O29" i="9"/>
  <c r="N29" i="9"/>
  <c r="M29" i="9"/>
  <c r="L29" i="9"/>
  <c r="K29" i="9"/>
  <c r="J29" i="9"/>
  <c r="I29" i="9"/>
  <c r="H29" i="9"/>
  <c r="G29" i="9"/>
  <c r="F29" i="9"/>
  <c r="E29" i="9"/>
  <c r="D29" i="9"/>
  <c r="C29" i="9"/>
  <c r="D33" i="33" l="1"/>
  <c r="D54" i="12"/>
  <c r="E26" i="12"/>
  <c r="E54" i="12" s="1"/>
  <c r="E64" i="9"/>
  <c r="I64" i="9"/>
  <c r="M64" i="9"/>
  <c r="Q64" i="9"/>
  <c r="U64" i="9"/>
  <c r="X56" i="9"/>
  <c r="X66" i="9" s="1"/>
  <c r="C66" i="9"/>
  <c r="G64" i="9"/>
  <c r="O64" i="9"/>
  <c r="W64" i="9"/>
  <c r="D64" i="9"/>
  <c r="H64" i="9"/>
  <c r="L64" i="9"/>
  <c r="P64" i="9"/>
  <c r="T64" i="9"/>
  <c r="X57" i="9"/>
  <c r="C67" i="9"/>
  <c r="X60" i="9"/>
  <c r="C65" i="9"/>
  <c r="X62" i="9"/>
  <c r="C54" i="9"/>
  <c r="K64" i="9"/>
  <c r="S64" i="9"/>
  <c r="D65" i="9"/>
  <c r="X55" i="9"/>
  <c r="X65" i="9" s="1"/>
  <c r="T31" i="12"/>
  <c r="T57" i="12" s="1"/>
  <c r="T157" i="12" s="1"/>
  <c r="U31" i="12"/>
  <c r="U57" i="12" s="1"/>
  <c r="U157" i="12" s="1"/>
  <c r="H17" i="16"/>
  <c r="G53" i="16"/>
  <c r="G57" i="16" s="1"/>
  <c r="AB20" i="16"/>
  <c r="AA56" i="16"/>
  <c r="H28" i="16"/>
  <c r="G64" i="16"/>
  <c r="I24" i="16"/>
  <c r="H60" i="16"/>
  <c r="F68" i="16"/>
  <c r="G27" i="12" s="1"/>
  <c r="G55" i="12" s="1"/>
  <c r="G155" i="12" s="1"/>
  <c r="H26" i="16"/>
  <c r="G62" i="16"/>
  <c r="AS370" i="9"/>
  <c r="AK370" i="9"/>
  <c r="AC370" i="9"/>
  <c r="U370" i="9"/>
  <c r="M370" i="9"/>
  <c r="E370" i="9"/>
  <c r="AT396" i="9"/>
  <c r="AL396" i="9"/>
  <c r="AD396" i="9"/>
  <c r="V396" i="9"/>
  <c r="J396" i="9"/>
  <c r="AR370" i="9"/>
  <c r="AJ370" i="9"/>
  <c r="AB370" i="9"/>
  <c r="T370" i="9"/>
  <c r="L370" i="9"/>
  <c r="AW396" i="9"/>
  <c r="AO396" i="9"/>
  <c r="AG396" i="9"/>
  <c r="Y396" i="9"/>
  <c r="Q396" i="9"/>
  <c r="M396" i="9"/>
  <c r="E396" i="9"/>
  <c r="AY370" i="9"/>
  <c r="AU370" i="9"/>
  <c r="AQ370" i="9"/>
  <c r="AM370" i="9"/>
  <c r="AI370" i="9"/>
  <c r="AE370" i="9"/>
  <c r="AA370" i="9"/>
  <c r="W370" i="9"/>
  <c r="S370" i="9"/>
  <c r="O370" i="9"/>
  <c r="K370" i="9"/>
  <c r="G370" i="9"/>
  <c r="AV396" i="9"/>
  <c r="AR396" i="9"/>
  <c r="AN396" i="9"/>
  <c r="AJ396" i="9"/>
  <c r="AF396" i="9"/>
  <c r="AB396" i="9"/>
  <c r="X396" i="9"/>
  <c r="T396" i="9"/>
  <c r="P396" i="9"/>
  <c r="L396" i="9"/>
  <c r="H396" i="9"/>
  <c r="AW370" i="9"/>
  <c r="AO370" i="9"/>
  <c r="AG370" i="9"/>
  <c r="Y370" i="9"/>
  <c r="Q370" i="9"/>
  <c r="I370" i="9"/>
  <c r="AX396" i="9"/>
  <c r="AP396" i="9"/>
  <c r="AH396" i="9"/>
  <c r="Z396" i="9"/>
  <c r="R396" i="9"/>
  <c r="N396" i="9"/>
  <c r="F396" i="9"/>
  <c r="AV370" i="9"/>
  <c r="AV401" i="9" s="1"/>
  <c r="AN370" i="9"/>
  <c r="AF370" i="9"/>
  <c r="X370" i="9"/>
  <c r="P370" i="9"/>
  <c r="P401" i="9" s="1"/>
  <c r="H370" i="9"/>
  <c r="AS396" i="9"/>
  <c r="AK396" i="9"/>
  <c r="AC396" i="9"/>
  <c r="U396" i="9"/>
  <c r="I396" i="9"/>
  <c r="AX370" i="9"/>
  <c r="AT370" i="9"/>
  <c r="AP370" i="9"/>
  <c r="AL370" i="9"/>
  <c r="AH370" i="9"/>
  <c r="AH401" i="9" s="1"/>
  <c r="AD370" i="9"/>
  <c r="Z370" i="9"/>
  <c r="V370" i="9"/>
  <c r="R370" i="9"/>
  <c r="N370" i="9"/>
  <c r="J370" i="9"/>
  <c r="AY396" i="9"/>
  <c r="AU396" i="9"/>
  <c r="AQ396" i="9"/>
  <c r="AM396" i="9"/>
  <c r="AI396" i="9"/>
  <c r="AE396" i="9"/>
  <c r="AA396" i="9"/>
  <c r="W396" i="9"/>
  <c r="S396" i="9"/>
  <c r="O396" i="9"/>
  <c r="K396" i="9"/>
  <c r="G396" i="9"/>
  <c r="C300" i="9"/>
  <c r="C304" i="9"/>
  <c r="C308" i="9"/>
  <c r="C312" i="9"/>
  <c r="C316" i="9"/>
  <c r="C320" i="9"/>
  <c r="D300" i="9"/>
  <c r="D349" i="9" s="1"/>
  <c r="D370" i="9" s="1"/>
  <c r="C227" i="9"/>
  <c r="C327" i="9"/>
  <c r="C231" i="9"/>
  <c r="C331" i="9"/>
  <c r="C235" i="9"/>
  <c r="C335" i="9"/>
  <c r="C239" i="9"/>
  <c r="C339" i="9"/>
  <c r="C243" i="9"/>
  <c r="C343" i="9"/>
  <c r="C394" i="9" s="1"/>
  <c r="C301" i="9"/>
  <c r="C305" i="9"/>
  <c r="C309" i="9"/>
  <c r="C313" i="9"/>
  <c r="C317" i="9"/>
  <c r="C224" i="9"/>
  <c r="C324" i="9"/>
  <c r="C228" i="9"/>
  <c r="C328" i="9"/>
  <c r="C232" i="9"/>
  <c r="C332" i="9"/>
  <c r="C236" i="9"/>
  <c r="C336" i="9"/>
  <c r="C240" i="9"/>
  <c r="C340" i="9"/>
  <c r="C244" i="9"/>
  <c r="C344" i="9"/>
  <c r="C395" i="9" s="1"/>
  <c r="D224" i="9"/>
  <c r="D324" i="9"/>
  <c r="D375" i="9" s="1"/>
  <c r="D396" i="9" s="1"/>
  <c r="C302" i="9"/>
  <c r="C306" i="9"/>
  <c r="C310" i="9"/>
  <c r="C314" i="9"/>
  <c r="C318" i="9"/>
  <c r="F316" i="9"/>
  <c r="F365" i="9" s="1"/>
  <c r="F370" i="9" s="1"/>
  <c r="C225" i="9"/>
  <c r="C325" i="9"/>
  <c r="C229" i="9"/>
  <c r="C329" i="9"/>
  <c r="C233" i="9"/>
  <c r="C333" i="9"/>
  <c r="C237" i="9"/>
  <c r="C337" i="9"/>
  <c r="C241" i="9"/>
  <c r="C341" i="9"/>
  <c r="C303" i="9"/>
  <c r="C307" i="9"/>
  <c r="C311" i="9"/>
  <c r="C315" i="9"/>
  <c r="C319" i="9"/>
  <c r="C226" i="9"/>
  <c r="C326" i="9"/>
  <c r="C230" i="9"/>
  <c r="C330" i="9"/>
  <c r="C234" i="9"/>
  <c r="C334" i="9"/>
  <c r="C238" i="9"/>
  <c r="C338" i="9"/>
  <c r="C242" i="9"/>
  <c r="C342" i="9"/>
  <c r="C393" i="9" s="1"/>
  <c r="S33" i="15"/>
  <c r="R76" i="15"/>
  <c r="F37" i="15"/>
  <c r="E80" i="15"/>
  <c r="AI34" i="15"/>
  <c r="AH77" i="15"/>
  <c r="F43" i="15"/>
  <c r="E86" i="15"/>
  <c r="F39" i="15"/>
  <c r="E82" i="15"/>
  <c r="F46" i="15"/>
  <c r="E89" i="15"/>
  <c r="F44" i="15"/>
  <c r="E87" i="15"/>
  <c r="F47" i="15"/>
  <c r="E90" i="15"/>
  <c r="S36" i="15"/>
  <c r="R79" i="15"/>
  <c r="D92" i="15"/>
  <c r="F32" i="15"/>
  <c r="E75" i="15"/>
  <c r="O42" i="15"/>
  <c r="N85" i="15"/>
  <c r="F45" i="15"/>
  <c r="E88" i="15"/>
  <c r="O35" i="15"/>
  <c r="N78" i="15"/>
  <c r="AU41" i="15"/>
  <c r="AT84" i="15"/>
  <c r="F48" i="15"/>
  <c r="E91" i="15"/>
  <c r="F40" i="15"/>
  <c r="E83" i="15"/>
  <c r="F31" i="15"/>
  <c r="E74" i="15"/>
  <c r="F38" i="15"/>
  <c r="E81" i="15"/>
  <c r="D244" i="9"/>
  <c r="D243" i="9"/>
  <c r="D242" i="9"/>
  <c r="D238" i="9"/>
  <c r="D237" i="9"/>
  <c r="G239" i="9"/>
  <c r="AW244" i="9"/>
  <c r="AS244" i="9"/>
  <c r="AO244" i="9"/>
  <c r="AK244" i="9"/>
  <c r="AG244" i="9"/>
  <c r="AC244" i="9"/>
  <c r="Y244" i="9"/>
  <c r="U244" i="9"/>
  <c r="Q244" i="9"/>
  <c r="M244" i="9"/>
  <c r="I244" i="9"/>
  <c r="E244" i="9"/>
  <c r="AW243" i="9"/>
  <c r="AS243" i="9"/>
  <c r="AO243" i="9"/>
  <c r="AK243" i="9"/>
  <c r="AG243" i="9"/>
  <c r="AC243" i="9"/>
  <c r="Y243" i="9"/>
  <c r="U243" i="9"/>
  <c r="Q243" i="9"/>
  <c r="M243" i="9"/>
  <c r="I243" i="9"/>
  <c r="E243" i="9"/>
  <c r="AW242" i="9"/>
  <c r="AS242" i="9"/>
  <c r="AO242" i="9"/>
  <c r="AK242" i="9"/>
  <c r="AG242" i="9"/>
  <c r="AC242" i="9"/>
  <c r="Y242" i="9"/>
  <c r="U242" i="9"/>
  <c r="Q242" i="9"/>
  <c r="M242" i="9"/>
  <c r="I242" i="9"/>
  <c r="E242" i="9"/>
  <c r="AW241" i="9"/>
  <c r="AS241" i="9"/>
  <c r="AO241" i="9"/>
  <c r="AK241" i="9"/>
  <c r="AG241" i="9"/>
  <c r="AC241" i="9"/>
  <c r="Y241" i="9"/>
  <c r="U241" i="9"/>
  <c r="Q241" i="9"/>
  <c r="M241" i="9"/>
  <c r="I241" i="9"/>
  <c r="E241" i="9"/>
  <c r="AW240" i="9"/>
  <c r="AS240" i="9"/>
  <c r="AO240" i="9"/>
  <c r="AK240" i="9"/>
  <c r="AG240" i="9"/>
  <c r="AC240" i="9"/>
  <c r="Y240" i="9"/>
  <c r="U240" i="9"/>
  <c r="Q240" i="9"/>
  <c r="M240" i="9"/>
  <c r="I240" i="9"/>
  <c r="E240" i="9"/>
  <c r="E239" i="9"/>
  <c r="AW238" i="9"/>
  <c r="AS238" i="9"/>
  <c r="AO238" i="9"/>
  <c r="AK238" i="9"/>
  <c r="AG238" i="9"/>
  <c r="AC238" i="9"/>
  <c r="Y238" i="9"/>
  <c r="U238" i="9"/>
  <c r="Q238" i="9"/>
  <c r="M238" i="9"/>
  <c r="I238" i="9"/>
  <c r="E238" i="9"/>
  <c r="AW237" i="9"/>
  <c r="AS237" i="9"/>
  <c r="AO237" i="9"/>
  <c r="AK237" i="9"/>
  <c r="AG237" i="9"/>
  <c r="AC237" i="9"/>
  <c r="Y237" i="9"/>
  <c r="U237" i="9"/>
  <c r="Q237" i="9"/>
  <c r="M237" i="9"/>
  <c r="I237" i="9"/>
  <c r="AV244" i="9"/>
  <c r="AR244" i="9"/>
  <c r="AN244" i="9"/>
  <c r="AJ244" i="9"/>
  <c r="AF244" i="9"/>
  <c r="AB244" i="9"/>
  <c r="X244" i="9"/>
  <c r="T244" i="9"/>
  <c r="P244" i="9"/>
  <c r="L244" i="9"/>
  <c r="H244" i="9"/>
  <c r="AV243" i="9"/>
  <c r="AR243" i="9"/>
  <c r="AN243" i="9"/>
  <c r="AJ243" i="9"/>
  <c r="AF243" i="9"/>
  <c r="AB243" i="9"/>
  <c r="X243" i="9"/>
  <c r="T243" i="9"/>
  <c r="P243" i="9"/>
  <c r="L243" i="9"/>
  <c r="H243" i="9"/>
  <c r="AV242" i="9"/>
  <c r="AR242" i="9"/>
  <c r="AN242" i="9"/>
  <c r="AJ242" i="9"/>
  <c r="AB242" i="9"/>
  <c r="T242" i="9"/>
  <c r="L242" i="9"/>
  <c r="AR241" i="9"/>
  <c r="AJ241" i="9"/>
  <c r="AB241" i="9"/>
  <c r="T241" i="9"/>
  <c r="P241" i="9"/>
  <c r="H241" i="9"/>
  <c r="AV240" i="9"/>
  <c r="AN240" i="9"/>
  <c r="AF240" i="9"/>
  <c r="X240" i="9"/>
  <c r="P240" i="9"/>
  <c r="H240" i="9"/>
  <c r="D239" i="9"/>
  <c r="AR238" i="9"/>
  <c r="AJ238" i="9"/>
  <c r="AB238" i="9"/>
  <c r="T238" i="9"/>
  <c r="L238" i="9"/>
  <c r="AR237" i="9"/>
  <c r="AJ237" i="9"/>
  <c r="AB237" i="9"/>
  <c r="T237" i="9"/>
  <c r="L237" i="9"/>
  <c r="AR236" i="9"/>
  <c r="AJ236" i="9"/>
  <c r="AB236" i="9"/>
  <c r="T236" i="9"/>
  <c r="L236" i="9"/>
  <c r="H236" i="9"/>
  <c r="AV235" i="9"/>
  <c r="AR235" i="9"/>
  <c r="AN235" i="9"/>
  <c r="AJ235" i="9"/>
  <c r="AF235" i="9"/>
  <c r="X235" i="9"/>
  <c r="T235" i="9"/>
  <c r="P235" i="9"/>
  <c r="L235" i="9"/>
  <c r="H235" i="9"/>
  <c r="D235" i="9"/>
  <c r="AV234" i="9"/>
  <c r="AR234" i="9"/>
  <c r="AN234" i="9"/>
  <c r="AF242" i="9"/>
  <c r="X242" i="9"/>
  <c r="P242" i="9"/>
  <c r="H242" i="9"/>
  <c r="AV241" i="9"/>
  <c r="AN241" i="9"/>
  <c r="AF241" i="9"/>
  <c r="X241" i="9"/>
  <c r="L241" i="9"/>
  <c r="D241" i="9"/>
  <c r="AR240" i="9"/>
  <c r="AJ240" i="9"/>
  <c r="AB240" i="9"/>
  <c r="T240" i="9"/>
  <c r="L240" i="9"/>
  <c r="D240" i="9"/>
  <c r="T239" i="9"/>
  <c r="AV238" i="9"/>
  <c r="AN238" i="9"/>
  <c r="AF238" i="9"/>
  <c r="X238" i="9"/>
  <c r="P238" i="9"/>
  <c r="H238" i="9"/>
  <c r="AV237" i="9"/>
  <c r="AN237" i="9"/>
  <c r="AF237" i="9"/>
  <c r="X237" i="9"/>
  <c r="P237" i="9"/>
  <c r="H237" i="9"/>
  <c r="AV236" i="9"/>
  <c r="AN236" i="9"/>
  <c r="AF236" i="9"/>
  <c r="X236" i="9"/>
  <c r="P236" i="9"/>
  <c r="D236" i="9"/>
  <c r="AB235" i="9"/>
  <c r="AU242" i="9"/>
  <c r="E237" i="9"/>
  <c r="AW236" i="9"/>
  <c r="AS236" i="9"/>
  <c r="AO236" i="9"/>
  <c r="AK236" i="9"/>
  <c r="AG236" i="9"/>
  <c r="AC236" i="9"/>
  <c r="Y236" i="9"/>
  <c r="U236" i="9"/>
  <c r="Q236" i="9"/>
  <c r="M236" i="9"/>
  <c r="I236" i="9"/>
  <c r="E236" i="9"/>
  <c r="AW235" i="9"/>
  <c r="AS235" i="9"/>
  <c r="AO235" i="9"/>
  <c r="AK235" i="9"/>
  <c r="AG235" i="9"/>
  <c r="AC235" i="9"/>
  <c r="Y235" i="9"/>
  <c r="U235" i="9"/>
  <c r="Q235" i="9"/>
  <c r="M235" i="9"/>
  <c r="I235" i="9"/>
  <c r="E235" i="9"/>
  <c r="AW234" i="9"/>
  <c r="AS234" i="9"/>
  <c r="AO234" i="9"/>
  <c r="AK234" i="9"/>
  <c r="AG234" i="9"/>
  <c r="AC234" i="9"/>
  <c r="Y234" i="9"/>
  <c r="U234" i="9"/>
  <c r="Q234" i="9"/>
  <c r="M234" i="9"/>
  <c r="I234" i="9"/>
  <c r="E234" i="9"/>
  <c r="AW233" i="9"/>
  <c r="AS233" i="9"/>
  <c r="AO233" i="9"/>
  <c r="AK233" i="9"/>
  <c r="AG233" i="9"/>
  <c r="AC233" i="9"/>
  <c r="Y233" i="9"/>
  <c r="U233" i="9"/>
  <c r="Q233" i="9"/>
  <c r="M233" i="9"/>
  <c r="I233" i="9"/>
  <c r="E233" i="9"/>
  <c r="AW232" i="9"/>
  <c r="AS232" i="9"/>
  <c r="AO232" i="9"/>
  <c r="AK232" i="9"/>
  <c r="AG232" i="9"/>
  <c r="AC232" i="9"/>
  <c r="Y232" i="9"/>
  <c r="U232" i="9"/>
  <c r="Q232" i="9"/>
  <c r="M232" i="9"/>
  <c r="I232" i="9"/>
  <c r="E232" i="9"/>
  <c r="AW231" i="9"/>
  <c r="AS231" i="9"/>
  <c r="AO231" i="9"/>
  <c r="AK231" i="9"/>
  <c r="AG231" i="9"/>
  <c r="AC231" i="9"/>
  <c r="Y231" i="9"/>
  <c r="U231" i="9"/>
  <c r="Q231" i="9"/>
  <c r="M231" i="9"/>
  <c r="I231" i="9"/>
  <c r="E231" i="9"/>
  <c r="AW230" i="9"/>
  <c r="AG226" i="9"/>
  <c r="AY244" i="9"/>
  <c r="AU244" i="9"/>
  <c r="AQ244" i="9"/>
  <c r="AM244" i="9"/>
  <c r="AI244" i="9"/>
  <c r="AE244" i="9"/>
  <c r="AA244" i="9"/>
  <c r="W244" i="9"/>
  <c r="S244" i="9"/>
  <c r="O244" i="9"/>
  <c r="K244" i="9"/>
  <c r="G244" i="9"/>
  <c r="AY243" i="9"/>
  <c r="AU243" i="9"/>
  <c r="AQ243" i="9"/>
  <c r="AM243" i="9"/>
  <c r="AI243" i="9"/>
  <c r="AE243" i="9"/>
  <c r="AA243" i="9"/>
  <c r="W243" i="9"/>
  <c r="S243" i="9"/>
  <c r="O243" i="9"/>
  <c r="K243" i="9"/>
  <c r="G243" i="9"/>
  <c r="AY242" i="9"/>
  <c r="AQ242" i="9"/>
  <c r="AM242" i="9"/>
  <c r="AI242" i="9"/>
  <c r="AE242" i="9"/>
  <c r="AA242" i="9"/>
  <c r="W242" i="9"/>
  <c r="S242" i="9"/>
  <c r="O242" i="9"/>
  <c r="K242" i="9"/>
  <c r="G242" i="9"/>
  <c r="AY241" i="9"/>
  <c r="AU241" i="9"/>
  <c r="AQ241" i="9"/>
  <c r="AM241" i="9"/>
  <c r="AI241" i="9"/>
  <c r="AE241" i="9"/>
  <c r="AA241" i="9"/>
  <c r="W241" i="9"/>
  <c r="S241" i="9"/>
  <c r="O241" i="9"/>
  <c r="K241" i="9"/>
  <c r="G241" i="9"/>
  <c r="AY240" i="9"/>
  <c r="AU240" i="9"/>
  <c r="AQ240" i="9"/>
  <c r="AM240" i="9"/>
  <c r="AI240" i="9"/>
  <c r="AE240" i="9"/>
  <c r="AA240" i="9"/>
  <c r="W240" i="9"/>
  <c r="S240" i="9"/>
  <c r="O240" i="9"/>
  <c r="K240" i="9"/>
  <c r="G240" i="9"/>
  <c r="AY238" i="9"/>
  <c r="AU238" i="9"/>
  <c r="AQ238" i="9"/>
  <c r="AM238" i="9"/>
  <c r="AI238" i="9"/>
  <c r="AE238" i="9"/>
  <c r="AA238" i="9"/>
  <c r="W238" i="9"/>
  <c r="S238" i="9"/>
  <c r="O238" i="9"/>
  <c r="K238" i="9"/>
  <c r="G238" i="9"/>
  <c r="AY237" i="9"/>
  <c r="AU237" i="9"/>
  <c r="AQ237" i="9"/>
  <c r="AM237" i="9"/>
  <c r="AI237" i="9"/>
  <c r="AE237" i="9"/>
  <c r="AA237" i="9"/>
  <c r="W237" i="9"/>
  <c r="S237" i="9"/>
  <c r="O237" i="9"/>
  <c r="K237" i="9"/>
  <c r="G237" i="9"/>
  <c r="AY236" i="9"/>
  <c r="AU236" i="9"/>
  <c r="AQ236" i="9"/>
  <c r="AM236" i="9"/>
  <c r="AI236" i="9"/>
  <c r="AE236" i="9"/>
  <c r="AA236" i="9"/>
  <c r="W236" i="9"/>
  <c r="S236" i="9"/>
  <c r="O236" i="9"/>
  <c r="K236" i="9"/>
  <c r="G236" i="9"/>
  <c r="AY235" i="9"/>
  <c r="AU235" i="9"/>
  <c r="AQ235" i="9"/>
  <c r="AM235" i="9"/>
  <c r="AI235" i="9"/>
  <c r="AE235" i="9"/>
  <c r="AA235" i="9"/>
  <c r="W235" i="9"/>
  <c r="S235" i="9"/>
  <c r="O235" i="9"/>
  <c r="K235" i="9"/>
  <c r="G235" i="9"/>
  <c r="AY234" i="9"/>
  <c r="AU234" i="9"/>
  <c r="AQ234" i="9"/>
  <c r="AM234" i="9"/>
  <c r="AE234" i="9"/>
  <c r="AA234" i="9"/>
  <c r="AX244" i="9"/>
  <c r="AT244" i="9"/>
  <c r="AP244" i="9"/>
  <c r="AL244" i="9"/>
  <c r="AH244" i="9"/>
  <c r="AD244" i="9"/>
  <c r="Z244" i="9"/>
  <c r="V244" i="9"/>
  <c r="R244" i="9"/>
  <c r="N244" i="9"/>
  <c r="J244" i="9"/>
  <c r="F244" i="9"/>
  <c r="AX243" i="9"/>
  <c r="AT243" i="9"/>
  <c r="AP243" i="9"/>
  <c r="AL243" i="9"/>
  <c r="AH243" i="9"/>
  <c r="AD243" i="9"/>
  <c r="Z243" i="9"/>
  <c r="V243" i="9"/>
  <c r="R243" i="9"/>
  <c r="N243" i="9"/>
  <c r="J243" i="9"/>
  <c r="F243" i="9"/>
  <c r="AX242" i="9"/>
  <c r="AT242" i="9"/>
  <c r="AP242" i="9"/>
  <c r="AL242" i="9"/>
  <c r="AH242" i="9"/>
  <c r="AD242" i="9"/>
  <c r="Z242" i="9"/>
  <c r="V242" i="9"/>
  <c r="R242" i="9"/>
  <c r="N242" i="9"/>
  <c r="J242" i="9"/>
  <c r="F242" i="9"/>
  <c r="AX241" i="9"/>
  <c r="AT241" i="9"/>
  <c r="AP241" i="9"/>
  <c r="AL241" i="9"/>
  <c r="AH241" i="9"/>
  <c r="AD241" i="9"/>
  <c r="Z241" i="9"/>
  <c r="V241" i="9"/>
  <c r="R241" i="9"/>
  <c r="N241" i="9"/>
  <c r="J241" i="9"/>
  <c r="F241" i="9"/>
  <c r="AX240" i="9"/>
  <c r="AT240" i="9"/>
  <c r="AP240" i="9"/>
  <c r="AL240" i="9"/>
  <c r="AH240" i="9"/>
  <c r="AD240" i="9"/>
  <c r="Z240" i="9"/>
  <c r="V240" i="9"/>
  <c r="R240" i="9"/>
  <c r="N240" i="9"/>
  <c r="J240" i="9"/>
  <c r="F240" i="9"/>
  <c r="F239" i="9"/>
  <c r="AX238" i="9"/>
  <c r="AT238" i="9"/>
  <c r="AP238" i="9"/>
  <c r="AL238" i="9"/>
  <c r="AH238" i="9"/>
  <c r="AD238" i="9"/>
  <c r="Z238" i="9"/>
  <c r="V238" i="9"/>
  <c r="R238" i="9"/>
  <c r="N238" i="9"/>
  <c r="J238" i="9"/>
  <c r="F238" i="9"/>
  <c r="AX237" i="9"/>
  <c r="AT237" i="9"/>
  <c r="AP237" i="9"/>
  <c r="AL237" i="9"/>
  <c r="AH237" i="9"/>
  <c r="AD237" i="9"/>
  <c r="Z237" i="9"/>
  <c r="V237" i="9"/>
  <c r="R237" i="9"/>
  <c r="N237" i="9"/>
  <c r="J237" i="9"/>
  <c r="F237" i="9"/>
  <c r="AX236" i="9"/>
  <c r="AT236" i="9"/>
  <c r="AP236" i="9"/>
  <c r="AL236" i="9"/>
  <c r="AH236" i="9"/>
  <c r="AD236" i="9"/>
  <c r="Z236" i="9"/>
  <c r="V236" i="9"/>
  <c r="R236" i="9"/>
  <c r="N236" i="9"/>
  <c r="J236" i="9"/>
  <c r="F236" i="9"/>
  <c r="AX235" i="9"/>
  <c r="AT235" i="9"/>
  <c r="AP235" i="9"/>
  <c r="AL235" i="9"/>
  <c r="AH235" i="9"/>
  <c r="AD235" i="9"/>
  <c r="Z235" i="9"/>
  <c r="V235" i="9"/>
  <c r="R235" i="9"/>
  <c r="N235" i="9"/>
  <c r="J235" i="9"/>
  <c r="F235" i="9"/>
  <c r="AX234" i="9"/>
  <c r="AT234" i="9"/>
  <c r="AP234" i="9"/>
  <c r="AL234" i="9"/>
  <c r="AH234" i="9"/>
  <c r="AD234" i="9"/>
  <c r="Z234" i="9"/>
  <c r="V234" i="9"/>
  <c r="R234" i="9"/>
  <c r="N234" i="9"/>
  <c r="J234" i="9"/>
  <c r="F234" i="9"/>
  <c r="AX233" i="9"/>
  <c r="AT233" i="9"/>
  <c r="AP233" i="9"/>
  <c r="AL233" i="9"/>
  <c r="AH233" i="9"/>
  <c r="AD233" i="9"/>
  <c r="Z233" i="9"/>
  <c r="V233" i="9"/>
  <c r="R233" i="9"/>
  <c r="N233" i="9"/>
  <c r="J233" i="9"/>
  <c r="F233" i="9"/>
  <c r="AX232" i="9"/>
  <c r="AT232" i="9"/>
  <c r="AP232" i="9"/>
  <c r="AL232" i="9"/>
  <c r="AH232" i="9"/>
  <c r="AD232" i="9"/>
  <c r="Z232" i="9"/>
  <c r="V232" i="9"/>
  <c r="R232" i="9"/>
  <c r="N232" i="9"/>
  <c r="J232" i="9"/>
  <c r="F232" i="9"/>
  <c r="AX231" i="9"/>
  <c r="AT231" i="9"/>
  <c r="AP231" i="9"/>
  <c r="AL231" i="9"/>
  <c r="AH231" i="9"/>
  <c r="AD231" i="9"/>
  <c r="Z231" i="9"/>
  <c r="V231" i="9"/>
  <c r="R231" i="9"/>
  <c r="N231" i="9"/>
  <c r="J231" i="9"/>
  <c r="F231" i="9"/>
  <c r="AX230" i="9"/>
  <c r="AJ234" i="9"/>
  <c r="AF234" i="9"/>
  <c r="AB234" i="9"/>
  <c r="X234" i="9"/>
  <c r="T234" i="9"/>
  <c r="P234" i="9"/>
  <c r="L234" i="9"/>
  <c r="H234" i="9"/>
  <c r="D234" i="9"/>
  <c r="AV233" i="9"/>
  <c r="AR233" i="9"/>
  <c r="AN233" i="9"/>
  <c r="AJ233" i="9"/>
  <c r="AF233" i="9"/>
  <c r="AB233" i="9"/>
  <c r="X233" i="9"/>
  <c r="T233" i="9"/>
  <c r="P233" i="9"/>
  <c r="L233" i="9"/>
  <c r="H233" i="9"/>
  <c r="D233" i="9"/>
  <c r="AV232" i="9"/>
  <c r="AR232" i="9"/>
  <c r="AN232" i="9"/>
  <c r="AJ232" i="9"/>
  <c r="AF232" i="9"/>
  <c r="AB232" i="9"/>
  <c r="X232" i="9"/>
  <c r="T232" i="9"/>
  <c r="P232" i="9"/>
  <c r="L232" i="9"/>
  <c r="H232" i="9"/>
  <c r="D232" i="9"/>
  <c r="AV231" i="9"/>
  <c r="AR231" i="9"/>
  <c r="AN231" i="9"/>
  <c r="AJ231" i="9"/>
  <c r="AF231" i="9"/>
  <c r="AB231" i="9"/>
  <c r="X231" i="9"/>
  <c r="T231" i="9"/>
  <c r="P231" i="9"/>
  <c r="L231" i="9"/>
  <c r="H231" i="9"/>
  <c r="D231" i="9"/>
  <c r="AV230" i="9"/>
  <c r="AR230" i="9"/>
  <c r="AN230" i="9"/>
  <c r="AJ230" i="9"/>
  <c r="AF230" i="9"/>
  <c r="AB230" i="9"/>
  <c r="X230" i="9"/>
  <c r="T230" i="9"/>
  <c r="P230" i="9"/>
  <c r="L230" i="9"/>
  <c r="H230" i="9"/>
  <c r="D230" i="9"/>
  <c r="AV229" i="9"/>
  <c r="AR229" i="9"/>
  <c r="AN229" i="9"/>
  <c r="AJ229" i="9"/>
  <c r="AF229" i="9"/>
  <c r="AB229" i="9"/>
  <c r="X229" i="9"/>
  <c r="T229" i="9"/>
  <c r="P229" i="9"/>
  <c r="L229" i="9"/>
  <c r="H229" i="9"/>
  <c r="D229" i="9"/>
  <c r="AV228" i="9"/>
  <c r="AR228" i="9"/>
  <c r="AN228" i="9"/>
  <c r="AJ228" i="9"/>
  <c r="AF228" i="9"/>
  <c r="AB228" i="9"/>
  <c r="X228" i="9"/>
  <c r="T228" i="9"/>
  <c r="P228" i="9"/>
  <c r="L228" i="9"/>
  <c r="H228" i="9"/>
  <c r="D228" i="9"/>
  <c r="AV227" i="9"/>
  <c r="AR227" i="9"/>
  <c r="AN227" i="9"/>
  <c r="AJ227" i="9"/>
  <c r="AF227" i="9"/>
  <c r="AB227" i="9"/>
  <c r="X227" i="9"/>
  <c r="T227" i="9"/>
  <c r="P227" i="9"/>
  <c r="L227" i="9"/>
  <c r="H227" i="9"/>
  <c r="D227" i="9"/>
  <c r="AV226" i="9"/>
  <c r="AR226" i="9"/>
  <c r="AN226" i="9"/>
  <c r="AJ226" i="9"/>
  <c r="AF226" i="9"/>
  <c r="AB226" i="9"/>
  <c r="X226" i="9"/>
  <c r="T226" i="9"/>
  <c r="P226" i="9"/>
  <c r="L226" i="9"/>
  <c r="H226" i="9"/>
  <c r="D226" i="9"/>
  <c r="AV225" i="9"/>
  <c r="AR225" i="9"/>
  <c r="AN225" i="9"/>
  <c r="AJ225" i="9"/>
  <c r="AF225" i="9"/>
  <c r="AB225" i="9"/>
  <c r="X225" i="9"/>
  <c r="T225" i="9"/>
  <c r="P225" i="9"/>
  <c r="L225" i="9"/>
  <c r="H225" i="9"/>
  <c r="D225" i="9"/>
  <c r="AV224" i="9"/>
  <c r="AR224" i="9"/>
  <c r="AN224" i="9"/>
  <c r="AJ224" i="9"/>
  <c r="AF224" i="9"/>
  <c r="AB224" i="9"/>
  <c r="X224" i="9"/>
  <c r="T224" i="9"/>
  <c r="P224" i="9"/>
  <c r="L224" i="9"/>
  <c r="H224" i="9"/>
  <c r="AI234" i="9"/>
  <c r="W234" i="9"/>
  <c r="S234" i="9"/>
  <c r="O234" i="9"/>
  <c r="K234" i="9"/>
  <c r="G234" i="9"/>
  <c r="AY233" i="9"/>
  <c r="AU233" i="9"/>
  <c r="AQ233" i="9"/>
  <c r="AM233" i="9"/>
  <c r="AI233" i="9"/>
  <c r="AE233" i="9"/>
  <c r="AA233" i="9"/>
  <c r="W233" i="9"/>
  <c r="S233" i="9"/>
  <c r="O233" i="9"/>
  <c r="K233" i="9"/>
  <c r="G233" i="9"/>
  <c r="AY232" i="9"/>
  <c r="AU232" i="9"/>
  <c r="AQ232" i="9"/>
  <c r="AM232" i="9"/>
  <c r="AI232" i="9"/>
  <c r="AE232" i="9"/>
  <c r="AA232" i="9"/>
  <c r="W232" i="9"/>
  <c r="S232" i="9"/>
  <c r="O232" i="9"/>
  <c r="K232" i="9"/>
  <c r="G232" i="9"/>
  <c r="AY231" i="9"/>
  <c r="AU231" i="9"/>
  <c r="AQ231" i="9"/>
  <c r="AM231" i="9"/>
  <c r="AI231" i="9"/>
  <c r="AE231" i="9"/>
  <c r="AA231" i="9"/>
  <c r="W231" i="9"/>
  <c r="S231" i="9"/>
  <c r="O231" i="9"/>
  <c r="K231" i="9"/>
  <c r="G231" i="9"/>
  <c r="AY230" i="9"/>
  <c r="AU230" i="9"/>
  <c r="AQ230" i="9"/>
  <c r="AM230" i="9"/>
  <c r="AI230" i="9"/>
  <c r="AE230" i="9"/>
  <c r="AA230" i="9"/>
  <c r="W230" i="9"/>
  <c r="S230" i="9"/>
  <c r="O230" i="9"/>
  <c r="K230" i="9"/>
  <c r="G230" i="9"/>
  <c r="AY229" i="9"/>
  <c r="AU229" i="9"/>
  <c r="AQ229" i="9"/>
  <c r="AM229" i="9"/>
  <c r="AI229" i="9"/>
  <c r="AE229" i="9"/>
  <c r="AA229" i="9"/>
  <c r="W229" i="9"/>
  <c r="S229" i="9"/>
  <c r="O229" i="9"/>
  <c r="K229" i="9"/>
  <c r="G229" i="9"/>
  <c r="AY228" i="9"/>
  <c r="AU228" i="9"/>
  <c r="AQ228" i="9"/>
  <c r="AM228" i="9"/>
  <c r="AI228" i="9"/>
  <c r="AE228" i="9"/>
  <c r="AA228" i="9"/>
  <c r="W228" i="9"/>
  <c r="S228" i="9"/>
  <c r="O228" i="9"/>
  <c r="K228" i="9"/>
  <c r="G228" i="9"/>
  <c r="AY227" i="9"/>
  <c r="AU227" i="9"/>
  <c r="AQ227" i="9"/>
  <c r="AM227" i="9"/>
  <c r="AI227" i="9"/>
  <c r="AE227" i="9"/>
  <c r="AA227" i="9"/>
  <c r="W227" i="9"/>
  <c r="S227" i="9"/>
  <c r="O227" i="9"/>
  <c r="K227" i="9"/>
  <c r="G227" i="9"/>
  <c r="AY226" i="9"/>
  <c r="AU226" i="9"/>
  <c r="AQ226" i="9"/>
  <c r="AM226" i="9"/>
  <c r="AI226" i="9"/>
  <c r="AE226" i="9"/>
  <c r="AA226" i="9"/>
  <c r="W226" i="9"/>
  <c r="S226" i="9"/>
  <c r="O226" i="9"/>
  <c r="K226" i="9"/>
  <c r="G226" i="9"/>
  <c r="AY225" i="9"/>
  <c r="AU225" i="9"/>
  <c r="AQ225" i="9"/>
  <c r="AM225" i="9"/>
  <c r="AI225" i="9"/>
  <c r="AE225" i="9"/>
  <c r="AA225" i="9"/>
  <c r="W225" i="9"/>
  <c r="S225" i="9"/>
  <c r="O225" i="9"/>
  <c r="K225" i="9"/>
  <c r="G225" i="9"/>
  <c r="AY224" i="9"/>
  <c r="AU224" i="9"/>
  <c r="AQ224" i="9"/>
  <c r="AM224" i="9"/>
  <c r="AI224" i="9"/>
  <c r="AE224" i="9"/>
  <c r="AA224" i="9"/>
  <c r="W224" i="9"/>
  <c r="S224" i="9"/>
  <c r="O224" i="9"/>
  <c r="K224" i="9"/>
  <c r="G224" i="9"/>
  <c r="AT230" i="9"/>
  <c r="AP230" i="9"/>
  <c r="AL230" i="9"/>
  <c r="AH230" i="9"/>
  <c r="AD230" i="9"/>
  <c r="Z230" i="9"/>
  <c r="V230" i="9"/>
  <c r="R230" i="9"/>
  <c r="N230" i="9"/>
  <c r="J230" i="9"/>
  <c r="F230" i="9"/>
  <c r="AX229" i="9"/>
  <c r="AT229" i="9"/>
  <c r="AP229" i="9"/>
  <c r="AL229" i="9"/>
  <c r="AH229" i="9"/>
  <c r="AD229" i="9"/>
  <c r="Z229" i="9"/>
  <c r="V229" i="9"/>
  <c r="R229" i="9"/>
  <c r="N229" i="9"/>
  <c r="J229" i="9"/>
  <c r="F229" i="9"/>
  <c r="AX228" i="9"/>
  <c r="AT228" i="9"/>
  <c r="AP228" i="9"/>
  <c r="AL228" i="9"/>
  <c r="AH228" i="9"/>
  <c r="AD228" i="9"/>
  <c r="Z228" i="9"/>
  <c r="V228" i="9"/>
  <c r="R228" i="9"/>
  <c r="N228" i="9"/>
  <c r="J228" i="9"/>
  <c r="F228" i="9"/>
  <c r="AX227" i="9"/>
  <c r="AT227" i="9"/>
  <c r="AP227" i="9"/>
  <c r="AL227" i="9"/>
  <c r="AH227" i="9"/>
  <c r="AD227" i="9"/>
  <c r="Z227" i="9"/>
  <c r="V227" i="9"/>
  <c r="R227" i="9"/>
  <c r="N227" i="9"/>
  <c r="J227" i="9"/>
  <c r="F227" i="9"/>
  <c r="AX226" i="9"/>
  <c r="AT226" i="9"/>
  <c r="AP226" i="9"/>
  <c r="AL226" i="9"/>
  <c r="AH226" i="9"/>
  <c r="AD226" i="9"/>
  <c r="Z226" i="9"/>
  <c r="V226" i="9"/>
  <c r="R226" i="9"/>
  <c r="N226" i="9"/>
  <c r="J226" i="9"/>
  <c r="F226" i="9"/>
  <c r="AX225" i="9"/>
  <c r="AT225" i="9"/>
  <c r="AP225" i="9"/>
  <c r="AL225" i="9"/>
  <c r="AH225" i="9"/>
  <c r="AD225" i="9"/>
  <c r="Z225" i="9"/>
  <c r="V225" i="9"/>
  <c r="R225" i="9"/>
  <c r="N225" i="9"/>
  <c r="J225" i="9"/>
  <c r="F225" i="9"/>
  <c r="AX224" i="9"/>
  <c r="AT224" i="9"/>
  <c r="AP224" i="9"/>
  <c r="AL224" i="9"/>
  <c r="AH224" i="9"/>
  <c r="AD224" i="9"/>
  <c r="Z224" i="9"/>
  <c r="V224" i="9"/>
  <c r="R224" i="9"/>
  <c r="N224" i="9"/>
  <c r="J224" i="9"/>
  <c r="F224" i="9"/>
  <c r="AS230" i="9"/>
  <c r="AO230" i="9"/>
  <c r="AK230" i="9"/>
  <c r="AG230" i="9"/>
  <c r="AC230" i="9"/>
  <c r="Y230" i="9"/>
  <c r="U230" i="9"/>
  <c r="Q230" i="9"/>
  <c r="M230" i="9"/>
  <c r="I230" i="9"/>
  <c r="E230" i="9"/>
  <c r="AW229" i="9"/>
  <c r="AS229" i="9"/>
  <c r="AO229" i="9"/>
  <c r="AK229" i="9"/>
  <c r="AG229" i="9"/>
  <c r="AC229" i="9"/>
  <c r="Y229" i="9"/>
  <c r="U229" i="9"/>
  <c r="Q229" i="9"/>
  <c r="M229" i="9"/>
  <c r="I229" i="9"/>
  <c r="E229" i="9"/>
  <c r="AW228" i="9"/>
  <c r="AS228" i="9"/>
  <c r="AO228" i="9"/>
  <c r="AK228" i="9"/>
  <c r="AG228" i="9"/>
  <c r="AC228" i="9"/>
  <c r="Y228" i="9"/>
  <c r="U228" i="9"/>
  <c r="Q228" i="9"/>
  <c r="M228" i="9"/>
  <c r="I228" i="9"/>
  <c r="E228" i="9"/>
  <c r="AW227" i="9"/>
  <c r="AS227" i="9"/>
  <c r="AO227" i="9"/>
  <c r="AK227" i="9"/>
  <c r="AG227" i="9"/>
  <c r="AC227" i="9"/>
  <c r="Y227" i="9"/>
  <c r="U227" i="9"/>
  <c r="Q227" i="9"/>
  <c r="M227" i="9"/>
  <c r="I227" i="9"/>
  <c r="E227" i="9"/>
  <c r="AW226" i="9"/>
  <c r="AS226" i="9"/>
  <c r="AO226" i="9"/>
  <c r="AK226" i="9"/>
  <c r="AC226" i="9"/>
  <c r="Y226" i="9"/>
  <c r="U226" i="9"/>
  <c r="Q226" i="9"/>
  <c r="M226" i="9"/>
  <c r="I226" i="9"/>
  <c r="E226" i="9"/>
  <c r="AW225" i="9"/>
  <c r="AS225" i="9"/>
  <c r="AO225" i="9"/>
  <c r="AK225" i="9"/>
  <c r="AG225" i="9"/>
  <c r="AC225" i="9"/>
  <c r="Y225" i="9"/>
  <c r="U225" i="9"/>
  <c r="Q225" i="9"/>
  <c r="M225" i="9"/>
  <c r="I225" i="9"/>
  <c r="E225" i="9"/>
  <c r="AW224" i="9"/>
  <c r="AS224" i="9"/>
  <c r="AO224" i="9"/>
  <c r="AK224" i="9"/>
  <c r="AG224" i="9"/>
  <c r="AC224" i="9"/>
  <c r="Y224" i="9"/>
  <c r="U224" i="9"/>
  <c r="Q224" i="9"/>
  <c r="M224" i="9"/>
  <c r="I224" i="9"/>
  <c r="E224" i="9"/>
  <c r="F26" i="12" l="1"/>
  <c r="F54" i="12" s="1"/>
  <c r="C389" i="9"/>
  <c r="C381" i="9"/>
  <c r="C386" i="9"/>
  <c r="C378" i="9"/>
  <c r="C392" i="9"/>
  <c r="C384" i="9"/>
  <c r="C376" i="9"/>
  <c r="C391" i="9"/>
  <c r="C383" i="9"/>
  <c r="C375" i="9"/>
  <c r="X67" i="9"/>
  <c r="C385" i="9"/>
  <c r="C377" i="9"/>
  <c r="C390" i="9"/>
  <c r="C382" i="9"/>
  <c r="Q25" i="12"/>
  <c r="Q50" i="12" s="1"/>
  <c r="Q154" i="12" s="1"/>
  <c r="AW25" i="12"/>
  <c r="AW50" i="12" s="1"/>
  <c r="AW154" i="12" s="1"/>
  <c r="C388" i="9"/>
  <c r="C380" i="9"/>
  <c r="C387" i="9"/>
  <c r="C379" i="9"/>
  <c r="AI25" i="12"/>
  <c r="AI50" i="12" s="1"/>
  <c r="AI154" i="12" s="1"/>
  <c r="G5" i="9"/>
  <c r="H95" i="9" s="1"/>
  <c r="F5" i="9"/>
  <c r="Q76" i="9" s="1"/>
  <c r="X54" i="9"/>
  <c r="X64" i="9" s="1"/>
  <c r="C64" i="9"/>
  <c r="F6" i="9"/>
  <c r="T77" i="9" s="1"/>
  <c r="G6" i="9"/>
  <c r="I96" i="9" s="1"/>
  <c r="G65" i="16"/>
  <c r="G68" i="16" s="1"/>
  <c r="H27" i="12" s="1"/>
  <c r="H55" i="12" s="1"/>
  <c r="H155" i="12" s="1"/>
  <c r="J24" i="16"/>
  <c r="I60" i="16"/>
  <c r="AC20" i="16"/>
  <c r="AB56" i="16"/>
  <c r="I26" i="16"/>
  <c r="H62" i="16"/>
  <c r="I28" i="16"/>
  <c r="H64" i="16"/>
  <c r="I17" i="16"/>
  <c r="H53" i="16"/>
  <c r="H57" i="16" s="1"/>
  <c r="V401" i="9"/>
  <c r="AP401" i="9"/>
  <c r="H401" i="9"/>
  <c r="AN401" i="9"/>
  <c r="N401" i="9"/>
  <c r="AO401" i="9"/>
  <c r="X401" i="9"/>
  <c r="AC401" i="9"/>
  <c r="F401" i="9"/>
  <c r="J401" i="9"/>
  <c r="Z401" i="9"/>
  <c r="M401" i="9"/>
  <c r="AS401" i="9"/>
  <c r="AG401" i="9"/>
  <c r="O401" i="9"/>
  <c r="AE401" i="9"/>
  <c r="AU401" i="9"/>
  <c r="AJ401" i="9"/>
  <c r="I401" i="9"/>
  <c r="S401" i="9"/>
  <c r="AI401" i="9"/>
  <c r="AY401" i="9"/>
  <c r="AD401" i="9"/>
  <c r="AT401" i="9"/>
  <c r="L401" i="9"/>
  <c r="AR401" i="9"/>
  <c r="U401" i="9"/>
  <c r="D401" i="9"/>
  <c r="R401" i="9"/>
  <c r="AX401" i="9"/>
  <c r="Q401" i="9"/>
  <c r="AW401" i="9"/>
  <c r="G401" i="9"/>
  <c r="W401" i="9"/>
  <c r="AM401" i="9"/>
  <c r="T401" i="9"/>
  <c r="AL401" i="9"/>
  <c r="AF401" i="9"/>
  <c r="Y401" i="9"/>
  <c r="K401" i="9"/>
  <c r="AA401" i="9"/>
  <c r="AQ401" i="9"/>
  <c r="AB401" i="9"/>
  <c r="E401" i="9"/>
  <c r="AK401" i="9"/>
  <c r="C76" i="9"/>
  <c r="L96" i="9"/>
  <c r="O90" i="9"/>
  <c r="C90" i="9"/>
  <c r="I90" i="9"/>
  <c r="H90" i="9"/>
  <c r="S82" i="9"/>
  <c r="J82" i="9"/>
  <c r="C245" i="9"/>
  <c r="R96" i="9"/>
  <c r="Q96" i="9"/>
  <c r="R90" i="9"/>
  <c r="E96" i="9"/>
  <c r="U90" i="9"/>
  <c r="K96" i="9"/>
  <c r="K90" i="9"/>
  <c r="E90" i="9"/>
  <c r="F90" i="9"/>
  <c r="D90" i="9"/>
  <c r="J90" i="9"/>
  <c r="K76" i="9"/>
  <c r="W82" i="9"/>
  <c r="O96" i="9"/>
  <c r="N90" i="9"/>
  <c r="N82" i="9"/>
  <c r="M96" i="9"/>
  <c r="W90" i="9"/>
  <c r="N96" i="9"/>
  <c r="G38" i="15"/>
  <c r="F81" i="15"/>
  <c r="G40" i="15"/>
  <c r="F83" i="15"/>
  <c r="AV41" i="15"/>
  <c r="AU84" i="15"/>
  <c r="G45" i="15"/>
  <c r="F88" i="15"/>
  <c r="E92" i="15"/>
  <c r="G47" i="15"/>
  <c r="F90" i="15"/>
  <c r="G46" i="15"/>
  <c r="F89" i="15"/>
  <c r="G37" i="15"/>
  <c r="F80" i="15"/>
  <c r="G31" i="15"/>
  <c r="F74" i="15"/>
  <c r="G48" i="15"/>
  <c r="F91" i="15"/>
  <c r="P35" i="15"/>
  <c r="O78" i="15"/>
  <c r="P42" i="15"/>
  <c r="O85" i="15"/>
  <c r="G32" i="15"/>
  <c r="F75" i="15"/>
  <c r="G43" i="15"/>
  <c r="F86" i="15"/>
  <c r="T36" i="15"/>
  <c r="S79" i="15"/>
  <c r="G44" i="15"/>
  <c r="F87" i="15"/>
  <c r="G39" i="15"/>
  <c r="F82" i="15"/>
  <c r="AJ34" i="15"/>
  <c r="AI77" i="15"/>
  <c r="T33" i="15"/>
  <c r="S76" i="15"/>
  <c r="T82" i="9"/>
  <c r="F82" i="9"/>
  <c r="Q90" i="9"/>
  <c r="W96" i="9"/>
  <c r="G96" i="9"/>
  <c r="V96" i="9"/>
  <c r="L90" i="9"/>
  <c r="J96" i="9"/>
  <c r="T96" i="9"/>
  <c r="H96" i="9"/>
  <c r="C96" i="9"/>
  <c r="G90" i="9"/>
  <c r="M90" i="9"/>
  <c r="F96" i="9"/>
  <c r="P96" i="9"/>
  <c r="D96" i="9"/>
  <c r="S96" i="9"/>
  <c r="T90" i="9"/>
  <c r="V90" i="9"/>
  <c r="U96" i="9"/>
  <c r="P90" i="9"/>
  <c r="S90" i="9"/>
  <c r="G82" i="9"/>
  <c r="U76" i="9"/>
  <c r="D82" i="9"/>
  <c r="P76" i="9"/>
  <c r="R82" i="9"/>
  <c r="V76" i="9"/>
  <c r="V239" i="9"/>
  <c r="V245" i="9" s="1"/>
  <c r="I76" i="9"/>
  <c r="C82" i="9"/>
  <c r="M82" i="9"/>
  <c r="H82" i="9"/>
  <c r="J76" i="9"/>
  <c r="L76" i="9"/>
  <c r="N76" i="9"/>
  <c r="P239" i="9"/>
  <c r="P245" i="9" s="1"/>
  <c r="K239" i="9"/>
  <c r="K245" i="9" s="1"/>
  <c r="O239" i="9"/>
  <c r="O245" i="9" s="1"/>
  <c r="I239" i="9"/>
  <c r="I245" i="9" s="1"/>
  <c r="G245" i="9"/>
  <c r="J239" i="9"/>
  <c r="J245" i="9" s="1"/>
  <c r="D245" i="9"/>
  <c r="L239" i="9"/>
  <c r="L245" i="9" s="1"/>
  <c r="U239" i="9"/>
  <c r="U245" i="9" s="1"/>
  <c r="F245" i="9"/>
  <c r="W239" i="9"/>
  <c r="W245" i="9" s="1"/>
  <c r="T245" i="9"/>
  <c r="N239" i="9"/>
  <c r="N245" i="9" s="1"/>
  <c r="S239" i="9"/>
  <c r="S245" i="9" s="1"/>
  <c r="M239" i="9"/>
  <c r="M245" i="9" s="1"/>
  <c r="E245" i="9"/>
  <c r="R239" i="9"/>
  <c r="R245" i="9" s="1"/>
  <c r="H239" i="9"/>
  <c r="H245" i="9" s="1"/>
  <c r="Q239" i="9"/>
  <c r="Q245" i="9" s="1"/>
  <c r="O76" i="9"/>
  <c r="Q82" i="9"/>
  <c r="O82" i="9"/>
  <c r="T76" i="9"/>
  <c r="E76" i="9"/>
  <c r="L82" i="9"/>
  <c r="D76" i="9"/>
  <c r="G76" i="9"/>
  <c r="M76" i="9"/>
  <c r="S76" i="9"/>
  <c r="U82" i="9"/>
  <c r="I82" i="9"/>
  <c r="K82" i="9"/>
  <c r="P82" i="9"/>
  <c r="H76" i="9"/>
  <c r="V82" i="9"/>
  <c r="R76" i="9"/>
  <c r="W76" i="9"/>
  <c r="F76" i="9"/>
  <c r="E82" i="9"/>
  <c r="G26" i="12" l="1"/>
  <c r="G54" i="12" s="1"/>
  <c r="C370" i="9"/>
  <c r="J77" i="9"/>
  <c r="F83" i="9"/>
  <c r="S83" i="9"/>
  <c r="V89" i="9"/>
  <c r="D95" i="9"/>
  <c r="K77" i="9"/>
  <c r="N83" i="9"/>
  <c r="E89" i="9"/>
  <c r="T95" i="9"/>
  <c r="O77" i="9"/>
  <c r="H77" i="9"/>
  <c r="C77" i="9"/>
  <c r="Q77" i="9"/>
  <c r="N77" i="9"/>
  <c r="W83" i="9"/>
  <c r="C83" i="9"/>
  <c r="D83" i="9"/>
  <c r="G83" i="9"/>
  <c r="L83" i="9"/>
  <c r="T83" i="9"/>
  <c r="Q83" i="9"/>
  <c r="S77" i="9"/>
  <c r="L77" i="9"/>
  <c r="E77" i="9"/>
  <c r="U77" i="9"/>
  <c r="R77" i="9"/>
  <c r="H83" i="9"/>
  <c r="R83" i="9"/>
  <c r="I83" i="9"/>
  <c r="K83" i="9"/>
  <c r="O83" i="9"/>
  <c r="C396" i="9"/>
  <c r="T89" i="9"/>
  <c r="P77" i="9"/>
  <c r="AO25" i="12"/>
  <c r="AO50" i="12" s="1"/>
  <c r="AO154" i="12" s="1"/>
  <c r="U83" i="9"/>
  <c r="E83" i="9"/>
  <c r="L95" i="9"/>
  <c r="U95" i="9"/>
  <c r="H89" i="9"/>
  <c r="J89" i="9"/>
  <c r="J95" i="9"/>
  <c r="P89" i="9"/>
  <c r="M77" i="9"/>
  <c r="D77" i="9"/>
  <c r="R95" i="9"/>
  <c r="D89" i="9"/>
  <c r="V95" i="9"/>
  <c r="C95" i="9"/>
  <c r="G95" i="9"/>
  <c r="E95" i="9"/>
  <c r="W89" i="9"/>
  <c r="U89" i="9"/>
  <c r="N95" i="9"/>
  <c r="S89" i="9"/>
  <c r="K95" i="9"/>
  <c r="F89" i="9"/>
  <c r="O95" i="9"/>
  <c r="R89" i="9"/>
  <c r="M95" i="9"/>
  <c r="Q89" i="9"/>
  <c r="N89" i="9"/>
  <c r="G89" i="9"/>
  <c r="F95" i="9"/>
  <c r="C89" i="9"/>
  <c r="I89" i="9"/>
  <c r="Q95" i="9"/>
  <c r="M89" i="9"/>
  <c r="V83" i="9"/>
  <c r="P95" i="9"/>
  <c r="W95" i="9"/>
  <c r="K89" i="9"/>
  <c r="I95" i="9"/>
  <c r="O89" i="9"/>
  <c r="P83" i="9"/>
  <c r="F77" i="9"/>
  <c r="G77" i="9"/>
  <c r="J83" i="9"/>
  <c r="M83" i="9"/>
  <c r="S95" i="9"/>
  <c r="L89" i="9"/>
  <c r="V77" i="9"/>
  <c r="I77" i="9"/>
  <c r="W77" i="9"/>
  <c r="AC25" i="12"/>
  <c r="AC50" i="12" s="1"/>
  <c r="AC154" i="12" s="1"/>
  <c r="Z25" i="12"/>
  <c r="Z50" i="12" s="1"/>
  <c r="Z154" i="12" s="1"/>
  <c r="AN25" i="12"/>
  <c r="AN50" i="12" s="1"/>
  <c r="AN154" i="12" s="1"/>
  <c r="R25" i="12"/>
  <c r="R50" i="12" s="1"/>
  <c r="R154" i="12" s="1"/>
  <c r="V25" i="12"/>
  <c r="V50" i="12" s="1"/>
  <c r="V154" i="12" s="1"/>
  <c r="AE25" i="12"/>
  <c r="AE50" i="12" s="1"/>
  <c r="AE154" i="12" s="1"/>
  <c r="J25" i="12"/>
  <c r="J50" i="12" s="1"/>
  <c r="J154" i="12" s="1"/>
  <c r="P25" i="12"/>
  <c r="P50" i="12" s="1"/>
  <c r="P154" i="12" s="1"/>
  <c r="AA25" i="12"/>
  <c r="AA50" i="12" s="1"/>
  <c r="AA154" i="12" s="1"/>
  <c r="AG25" i="12"/>
  <c r="AG50" i="12" s="1"/>
  <c r="AG154" i="12" s="1"/>
  <c r="AY25" i="12"/>
  <c r="AY50" i="12" s="1"/>
  <c r="AY154" i="12" s="1"/>
  <c r="AZ25" i="12"/>
  <c r="AZ50" i="12" s="1"/>
  <c r="J46" i="31" s="1"/>
  <c r="AH25" i="12"/>
  <c r="AH50" i="12" s="1"/>
  <c r="AH154" i="12" s="1"/>
  <c r="Y25" i="12"/>
  <c r="Y50" i="12" s="1"/>
  <c r="Y154" i="12" s="1"/>
  <c r="G9" i="9"/>
  <c r="F9" i="9"/>
  <c r="AL25" i="12"/>
  <c r="AL50" i="12" s="1"/>
  <c r="AL154" i="12" s="1"/>
  <c r="AB25" i="12"/>
  <c r="AB50" i="12" s="1"/>
  <c r="AB154" i="12" s="1"/>
  <c r="AM25" i="12"/>
  <c r="AM50" i="12" s="1"/>
  <c r="AM154" i="12" s="1"/>
  <c r="H25" i="12"/>
  <c r="H50" i="12" s="1"/>
  <c r="H154" i="12" s="1"/>
  <c r="S25" i="12"/>
  <c r="S50" i="12" s="1"/>
  <c r="S154" i="12" s="1"/>
  <c r="M25" i="12"/>
  <c r="M50" i="12" s="1"/>
  <c r="M154" i="12" s="1"/>
  <c r="AJ25" i="12"/>
  <c r="AJ50" i="12" s="1"/>
  <c r="AJ154" i="12" s="1"/>
  <c r="AV25" i="12"/>
  <c r="AV50" i="12" s="1"/>
  <c r="AV154" i="12" s="1"/>
  <c r="AT25" i="12"/>
  <c r="AT50" i="12" s="1"/>
  <c r="AT154" i="12" s="1"/>
  <c r="G25" i="12"/>
  <c r="G50" i="12" s="1"/>
  <c r="G154" i="12" s="1"/>
  <c r="AP25" i="12"/>
  <c r="AP50" i="12" s="1"/>
  <c r="AQ25" i="12"/>
  <c r="AQ50" i="12" s="1"/>
  <c r="AQ154" i="12" s="1"/>
  <c r="F3" i="9"/>
  <c r="G3" i="9"/>
  <c r="AR25" i="12"/>
  <c r="AR50" i="12" s="1"/>
  <c r="AR154" i="12" s="1"/>
  <c r="X25" i="12"/>
  <c r="X50" i="12" s="1"/>
  <c r="X154" i="12" s="1"/>
  <c r="AS25" i="12"/>
  <c r="AS50" i="12" s="1"/>
  <c r="AS154" i="12" s="1"/>
  <c r="AK25" i="12"/>
  <c r="AK50" i="12" s="1"/>
  <c r="AK154" i="12" s="1"/>
  <c r="K25" i="12"/>
  <c r="K50" i="12" s="1"/>
  <c r="K154" i="12" s="1"/>
  <c r="I25" i="12"/>
  <c r="I50" i="12" s="1"/>
  <c r="I154" i="12" s="1"/>
  <c r="F25" i="12"/>
  <c r="F50" i="12" s="1"/>
  <c r="F154" i="12" s="1"/>
  <c r="L25" i="12"/>
  <c r="L50" i="12" s="1"/>
  <c r="L154" i="12" s="1"/>
  <c r="U25" i="12"/>
  <c r="U50" i="12" s="1"/>
  <c r="U154" i="12" s="1"/>
  <c r="AX25" i="12"/>
  <c r="AX50" i="12" s="1"/>
  <c r="AX154" i="12" s="1"/>
  <c r="E25" i="12"/>
  <c r="E50" i="12" s="1"/>
  <c r="E154" i="12" s="1"/>
  <c r="AU25" i="12"/>
  <c r="AU50" i="12" s="1"/>
  <c r="AU154" i="12" s="1"/>
  <c r="T25" i="12"/>
  <c r="T50" i="12" s="1"/>
  <c r="T154" i="12" s="1"/>
  <c r="AF25" i="12"/>
  <c r="AF50" i="12" s="1"/>
  <c r="AF154" i="12" s="1"/>
  <c r="N25" i="12"/>
  <c r="N50" i="12" s="1"/>
  <c r="N154" i="12" s="1"/>
  <c r="AD25" i="12"/>
  <c r="AD50" i="12" s="1"/>
  <c r="AD154" i="12" s="1"/>
  <c r="O25" i="12"/>
  <c r="O50" i="12" s="1"/>
  <c r="O154" i="12" s="1"/>
  <c r="W25" i="12"/>
  <c r="W50" i="12" s="1"/>
  <c r="W154" i="12" s="1"/>
  <c r="H65" i="16"/>
  <c r="H68" i="16" s="1"/>
  <c r="I27" i="12" s="1"/>
  <c r="I55" i="12" s="1"/>
  <c r="I155" i="12" s="1"/>
  <c r="J28" i="16"/>
  <c r="I64" i="16"/>
  <c r="AD20" i="16"/>
  <c r="AC56" i="16"/>
  <c r="J17" i="16"/>
  <c r="I53" i="16"/>
  <c r="I57" i="16" s="1"/>
  <c r="J26" i="16"/>
  <c r="I62" i="16"/>
  <c r="K24" i="16"/>
  <c r="J60" i="16"/>
  <c r="U33" i="15"/>
  <c r="T76" i="15"/>
  <c r="H39" i="15"/>
  <c r="G82" i="15"/>
  <c r="U36" i="15"/>
  <c r="T79" i="15"/>
  <c r="H32" i="15"/>
  <c r="G75" i="15"/>
  <c r="Q35" i="15"/>
  <c r="P78" i="15"/>
  <c r="H31" i="15"/>
  <c r="G74" i="15"/>
  <c r="H46" i="15"/>
  <c r="G89" i="15"/>
  <c r="H45" i="15"/>
  <c r="G88" i="15"/>
  <c r="H40" i="15"/>
  <c r="G83" i="15"/>
  <c r="AK34" i="15"/>
  <c r="AJ77" i="15"/>
  <c r="H44" i="15"/>
  <c r="G87" i="15"/>
  <c r="H43" i="15"/>
  <c r="G86" i="15"/>
  <c r="Q42" i="15"/>
  <c r="P85" i="15"/>
  <c r="H48" i="15"/>
  <c r="G91" i="15"/>
  <c r="H37" i="15"/>
  <c r="G80" i="15"/>
  <c r="H47" i="15"/>
  <c r="G90" i="15"/>
  <c r="F92" i="15"/>
  <c r="AW41" i="15"/>
  <c r="AV84" i="15"/>
  <c r="H38" i="15"/>
  <c r="G81" i="15"/>
  <c r="X239" i="9"/>
  <c r="X245" i="9" s="1"/>
  <c r="AP154" i="12" l="1"/>
  <c r="I46" i="31"/>
  <c r="H26" i="12"/>
  <c r="H54" i="12" s="1"/>
  <c r="C401" i="9"/>
  <c r="D25" i="12" s="1"/>
  <c r="D50" i="12" s="1"/>
  <c r="K84" i="9"/>
  <c r="J78" i="9"/>
  <c r="Q78" i="9"/>
  <c r="H78" i="9"/>
  <c r="K78" i="9"/>
  <c r="W78" i="9"/>
  <c r="Q84" i="9"/>
  <c r="E84" i="9"/>
  <c r="J84" i="9"/>
  <c r="W84" i="9"/>
  <c r="M84" i="9"/>
  <c r="O84" i="9"/>
  <c r="M78" i="9"/>
  <c r="T78" i="9"/>
  <c r="I78" i="9"/>
  <c r="R78" i="9"/>
  <c r="C84" i="9"/>
  <c r="U84" i="9"/>
  <c r="S84" i="9"/>
  <c r="H84" i="9"/>
  <c r="G78" i="9"/>
  <c r="O78" i="9"/>
  <c r="U78" i="9"/>
  <c r="G84" i="9"/>
  <c r="N84" i="9"/>
  <c r="F84" i="9"/>
  <c r="P84" i="9"/>
  <c r="S78" i="9"/>
  <c r="P78" i="9"/>
  <c r="F78" i="9"/>
  <c r="C78" i="9"/>
  <c r="L84" i="9"/>
  <c r="L78" i="9"/>
  <c r="N78" i="9"/>
  <c r="E78" i="9"/>
  <c r="T84" i="9"/>
  <c r="V84" i="9"/>
  <c r="D78" i="9"/>
  <c r="R84" i="9"/>
  <c r="I84" i="9"/>
  <c r="V78" i="9"/>
  <c r="D84" i="9"/>
  <c r="C8" i="31"/>
  <c r="C15" i="31" s="1"/>
  <c r="V91" i="9"/>
  <c r="V97" i="9"/>
  <c r="W97" i="9"/>
  <c r="R91" i="9"/>
  <c r="M91" i="9"/>
  <c r="U91" i="9"/>
  <c r="C91" i="9"/>
  <c r="U97" i="9"/>
  <c r="O91" i="9"/>
  <c r="D97" i="9"/>
  <c r="C97" i="9"/>
  <c r="F97" i="9"/>
  <c r="I91" i="9"/>
  <c r="T91" i="9"/>
  <c r="M97" i="9"/>
  <c r="D91" i="9"/>
  <c r="W91" i="9"/>
  <c r="L91" i="9"/>
  <c r="Q91" i="9"/>
  <c r="P97" i="9"/>
  <c r="G97" i="9"/>
  <c r="N97" i="9"/>
  <c r="E91" i="9"/>
  <c r="E97" i="9"/>
  <c r="I97" i="9"/>
  <c r="K91" i="9"/>
  <c r="O97" i="9"/>
  <c r="P91" i="9"/>
  <c r="J91" i="9"/>
  <c r="R97" i="9"/>
  <c r="H97" i="9"/>
  <c r="N91" i="9"/>
  <c r="Q97" i="9"/>
  <c r="S91" i="9"/>
  <c r="K97" i="9"/>
  <c r="F91" i="9"/>
  <c r="T97" i="9"/>
  <c r="L97" i="9"/>
  <c r="S97" i="9"/>
  <c r="H91" i="9"/>
  <c r="G91" i="9"/>
  <c r="J97" i="9"/>
  <c r="S94" i="9"/>
  <c r="S98" i="9" s="1"/>
  <c r="O94" i="9"/>
  <c r="T94" i="9"/>
  <c r="U94" i="9"/>
  <c r="V94" i="9"/>
  <c r="M88" i="9"/>
  <c r="N94" i="9"/>
  <c r="N98" i="9" s="1"/>
  <c r="S88" i="9"/>
  <c r="C94" i="9"/>
  <c r="C98" i="9" s="1"/>
  <c r="W88" i="9"/>
  <c r="Q88" i="9"/>
  <c r="F94" i="9"/>
  <c r="W94" i="9"/>
  <c r="W98" i="9" s="1"/>
  <c r="J94" i="9"/>
  <c r="P88" i="9"/>
  <c r="H94" i="9"/>
  <c r="H98" i="9" s="1"/>
  <c r="C88" i="9"/>
  <c r="C92" i="9" s="1"/>
  <c r="T88" i="9"/>
  <c r="Q94" i="9"/>
  <c r="D94" i="9"/>
  <c r="F88" i="9"/>
  <c r="F92" i="9" s="1"/>
  <c r="L94" i="9"/>
  <c r="R88" i="9"/>
  <c r="L88" i="9"/>
  <c r="E94" i="9"/>
  <c r="E98" i="9" s="1"/>
  <c r="R94" i="9"/>
  <c r="M94" i="9"/>
  <c r="I94" i="9"/>
  <c r="P94" i="9"/>
  <c r="P98" i="9" s="1"/>
  <c r="N88" i="9"/>
  <c r="K94" i="9"/>
  <c r="E88" i="9"/>
  <c r="E92" i="9" s="1"/>
  <c r="H88" i="9"/>
  <c r="H92" i="9" s="1"/>
  <c r="D88" i="9"/>
  <c r="O88" i="9"/>
  <c r="V88" i="9"/>
  <c r="J88" i="9"/>
  <c r="U88" i="9"/>
  <c r="G88" i="9"/>
  <c r="G94" i="9"/>
  <c r="K88" i="9"/>
  <c r="I88" i="9"/>
  <c r="P75" i="9"/>
  <c r="P79" i="9" s="1"/>
  <c r="L75" i="9"/>
  <c r="H81" i="9"/>
  <c r="U75" i="9"/>
  <c r="S81" i="9"/>
  <c r="V81" i="9"/>
  <c r="I81" i="9"/>
  <c r="J81" i="9"/>
  <c r="J85" i="9" s="1"/>
  <c r="M81" i="9"/>
  <c r="M75" i="9"/>
  <c r="H75" i="9"/>
  <c r="E81" i="9"/>
  <c r="O81" i="9"/>
  <c r="U81" i="9"/>
  <c r="U85" i="9" s="1"/>
  <c r="S75" i="9"/>
  <c r="F81" i="9"/>
  <c r="T75" i="9"/>
  <c r="T79" i="9" s="1"/>
  <c r="O75" i="9"/>
  <c r="O79" i="9" s="1"/>
  <c r="E75" i="9"/>
  <c r="D75" i="9"/>
  <c r="L81" i="9"/>
  <c r="Q75" i="9"/>
  <c r="Q79" i="9" s="1"/>
  <c r="C81" i="9"/>
  <c r="V75" i="9"/>
  <c r="V79" i="9" s="1"/>
  <c r="I75" i="9"/>
  <c r="N75" i="9"/>
  <c r="N79" i="9" s="1"/>
  <c r="R81" i="9"/>
  <c r="J75" i="9"/>
  <c r="T81" i="9"/>
  <c r="W75" i="9"/>
  <c r="W79" i="9" s="1"/>
  <c r="K81" i="9"/>
  <c r="R75" i="9"/>
  <c r="W81" i="9"/>
  <c r="W85" i="9" s="1"/>
  <c r="P81" i="9"/>
  <c r="P85" i="9" s="1"/>
  <c r="N81" i="9"/>
  <c r="D81" i="9"/>
  <c r="F75" i="9"/>
  <c r="F79" i="9" s="1"/>
  <c r="G81" i="9"/>
  <c r="Q81" i="9"/>
  <c r="G75" i="9"/>
  <c r="G79" i="9" s="1"/>
  <c r="K75" i="9"/>
  <c r="I65" i="16"/>
  <c r="I68" i="16" s="1"/>
  <c r="J27" i="12" s="1"/>
  <c r="J55" i="12" s="1"/>
  <c r="J155" i="12" s="1"/>
  <c r="K26" i="16"/>
  <c r="J62" i="16"/>
  <c r="AE20" i="16"/>
  <c r="AD56" i="16"/>
  <c r="L24" i="16"/>
  <c r="K60" i="16"/>
  <c r="K17" i="16"/>
  <c r="J53" i="16"/>
  <c r="J57" i="16" s="1"/>
  <c r="K28" i="16"/>
  <c r="J64" i="16"/>
  <c r="AZ154" i="12"/>
  <c r="C22" i="31"/>
  <c r="I38" i="15"/>
  <c r="H81" i="15"/>
  <c r="I47" i="15"/>
  <c r="H90" i="15"/>
  <c r="I43" i="15"/>
  <c r="H86" i="15"/>
  <c r="AL34" i="15"/>
  <c r="AK77" i="15"/>
  <c r="I45" i="15"/>
  <c r="H88" i="15"/>
  <c r="I31" i="15"/>
  <c r="H74" i="15"/>
  <c r="I39" i="15"/>
  <c r="H82" i="15"/>
  <c r="AX41" i="15"/>
  <c r="AX84" i="15" s="1"/>
  <c r="AW84" i="15"/>
  <c r="G92" i="15"/>
  <c r="I48" i="15"/>
  <c r="H91" i="15"/>
  <c r="I32" i="15"/>
  <c r="H75" i="15"/>
  <c r="I37" i="15"/>
  <c r="H80" i="15"/>
  <c r="R42" i="15"/>
  <c r="Q85" i="15"/>
  <c r="I44" i="15"/>
  <c r="H87" i="15"/>
  <c r="I40" i="15"/>
  <c r="H83" i="15"/>
  <c r="I46" i="15"/>
  <c r="H89" i="15"/>
  <c r="R35" i="15"/>
  <c r="Q78" i="15"/>
  <c r="V36" i="15"/>
  <c r="U79" i="15"/>
  <c r="V33" i="15"/>
  <c r="U76" i="15"/>
  <c r="Y239" i="9"/>
  <c r="Y245" i="9" s="1"/>
  <c r="BB50" i="12" l="1"/>
  <c r="H46" i="31"/>
  <c r="K46" i="31" s="1"/>
  <c r="I26" i="12"/>
  <c r="I54" i="12" s="1"/>
  <c r="B8" i="31"/>
  <c r="B15" i="31" s="1"/>
  <c r="I79" i="9"/>
  <c r="M85" i="9"/>
  <c r="S85" i="9"/>
  <c r="F98" i="9"/>
  <c r="U98" i="9"/>
  <c r="D85" i="9"/>
  <c r="J79" i="9"/>
  <c r="D79" i="9"/>
  <c r="F85" i="9"/>
  <c r="K98" i="9"/>
  <c r="M98" i="9"/>
  <c r="Q92" i="9"/>
  <c r="O98" i="9"/>
  <c r="K85" i="9"/>
  <c r="U92" i="9"/>
  <c r="L98" i="9"/>
  <c r="J98" i="9"/>
  <c r="G85" i="9"/>
  <c r="M79" i="9"/>
  <c r="V85" i="9"/>
  <c r="H85" i="9"/>
  <c r="K92" i="9"/>
  <c r="J92" i="9"/>
  <c r="V98" i="9"/>
  <c r="N85" i="9"/>
  <c r="C85" i="9"/>
  <c r="R98" i="9"/>
  <c r="T92" i="9"/>
  <c r="K79" i="9"/>
  <c r="L79" i="9"/>
  <c r="L92" i="9"/>
  <c r="D98" i="9"/>
  <c r="S92" i="9"/>
  <c r="V92" i="9"/>
  <c r="I98" i="9"/>
  <c r="R79" i="9"/>
  <c r="E85" i="9"/>
  <c r="U79" i="9"/>
  <c r="G92" i="9"/>
  <c r="O92" i="9"/>
  <c r="R92" i="9"/>
  <c r="Q98" i="9"/>
  <c r="P92" i="9"/>
  <c r="T98" i="9"/>
  <c r="T85" i="9"/>
  <c r="L85" i="9"/>
  <c r="O85" i="9"/>
  <c r="G98" i="9"/>
  <c r="Q85" i="9"/>
  <c r="R85" i="9"/>
  <c r="E79" i="9"/>
  <c r="S79" i="9"/>
  <c r="H79" i="9"/>
  <c r="I85" i="9"/>
  <c r="C79" i="9"/>
  <c r="I92" i="9"/>
  <c r="D92" i="9"/>
  <c r="N92" i="9"/>
  <c r="W92" i="9"/>
  <c r="M92" i="9"/>
  <c r="J65" i="16"/>
  <c r="J68" i="16" s="1"/>
  <c r="K27" i="12" s="1"/>
  <c r="K55" i="12" s="1"/>
  <c r="K155" i="12" s="1"/>
  <c r="L17" i="16"/>
  <c r="K53" i="16"/>
  <c r="K57" i="16" s="1"/>
  <c r="AF20" i="16"/>
  <c r="AE56" i="16"/>
  <c r="L28" i="16"/>
  <c r="K64" i="16"/>
  <c r="M24" i="16"/>
  <c r="L60" i="16"/>
  <c r="L26" i="16"/>
  <c r="K62" i="16"/>
  <c r="K65" i="16" s="1"/>
  <c r="I22" i="31"/>
  <c r="D154" i="12"/>
  <c r="B22" i="31"/>
  <c r="H92" i="15"/>
  <c r="J31" i="15"/>
  <c r="I74" i="15"/>
  <c r="AM34" i="15"/>
  <c r="AL77" i="15"/>
  <c r="J47" i="15"/>
  <c r="I90" i="15"/>
  <c r="W36" i="15"/>
  <c r="V79" i="15"/>
  <c r="J46" i="15"/>
  <c r="I89" i="15"/>
  <c r="J44" i="15"/>
  <c r="I87" i="15"/>
  <c r="J37" i="15"/>
  <c r="I80" i="15"/>
  <c r="J48" i="15"/>
  <c r="I91" i="15"/>
  <c r="W33" i="15"/>
  <c r="V76" i="15"/>
  <c r="S35" i="15"/>
  <c r="R78" i="15"/>
  <c r="J40" i="15"/>
  <c r="I83" i="15"/>
  <c r="S42" i="15"/>
  <c r="R85" i="15"/>
  <c r="J32" i="15"/>
  <c r="I75" i="15"/>
  <c r="J39" i="15"/>
  <c r="I82" i="15"/>
  <c r="J45" i="15"/>
  <c r="I88" i="15"/>
  <c r="J43" i="15"/>
  <c r="I86" i="15"/>
  <c r="J38" i="15"/>
  <c r="I81" i="15"/>
  <c r="Z239" i="9"/>
  <c r="Z245" i="9" s="1"/>
  <c r="J26" i="12" l="1"/>
  <c r="J54" i="12" s="1"/>
  <c r="C210" i="9"/>
  <c r="B263" i="33" s="1"/>
  <c r="B291" i="33" s="1"/>
  <c r="H21" i="33" s="1"/>
  <c r="X21" i="33" s="1"/>
  <c r="C209" i="9"/>
  <c r="B262" i="33" s="1"/>
  <c r="B290" i="33" s="1"/>
  <c r="H20" i="33" s="1"/>
  <c r="X20" i="33" s="1"/>
  <c r="C206" i="9"/>
  <c r="B259" i="33" s="1"/>
  <c r="B287" i="33" s="1"/>
  <c r="H17" i="33" s="1"/>
  <c r="X17" i="33" s="1"/>
  <c r="D110" i="9"/>
  <c r="D206" i="9" s="1"/>
  <c r="C217" i="9"/>
  <c r="B270" i="33" s="1"/>
  <c r="B298" i="33" s="1"/>
  <c r="H28" i="33" s="1"/>
  <c r="X28" i="33" s="1"/>
  <c r="D121" i="9"/>
  <c r="D217" i="9" s="1"/>
  <c r="N24" i="16"/>
  <c r="M60" i="16"/>
  <c r="AG20" i="16"/>
  <c r="AF56" i="16"/>
  <c r="M26" i="16"/>
  <c r="L62" i="16"/>
  <c r="M28" i="16"/>
  <c r="L64" i="16"/>
  <c r="L65" i="16" s="1"/>
  <c r="K68" i="16"/>
  <c r="L27" i="12" s="1"/>
  <c r="L55" i="12" s="1"/>
  <c r="L155" i="12" s="1"/>
  <c r="M17" i="16"/>
  <c r="L53" i="16"/>
  <c r="L57" i="16" s="1"/>
  <c r="H22" i="31"/>
  <c r="J22" i="31" s="1"/>
  <c r="K43" i="15"/>
  <c r="J86" i="15"/>
  <c r="K39" i="15"/>
  <c r="J82" i="15"/>
  <c r="T42" i="15"/>
  <c r="S85" i="15"/>
  <c r="T35" i="15"/>
  <c r="S78" i="15"/>
  <c r="K48" i="15"/>
  <c r="J91" i="15"/>
  <c r="K44" i="15"/>
  <c r="J87" i="15"/>
  <c r="AN34" i="15"/>
  <c r="AM77" i="15"/>
  <c r="I92" i="15"/>
  <c r="X36" i="15"/>
  <c r="W79" i="15"/>
  <c r="K38" i="15"/>
  <c r="J81" i="15"/>
  <c r="K45" i="15"/>
  <c r="J88" i="15"/>
  <c r="K32" i="15"/>
  <c r="J75" i="15"/>
  <c r="K40" i="15"/>
  <c r="J83" i="15"/>
  <c r="X33" i="15"/>
  <c r="W76" i="15"/>
  <c r="K37" i="15"/>
  <c r="J80" i="15"/>
  <c r="K46" i="15"/>
  <c r="J89" i="15"/>
  <c r="K47" i="15"/>
  <c r="J90" i="15"/>
  <c r="K31" i="15"/>
  <c r="J74" i="15"/>
  <c r="AA239" i="9"/>
  <c r="AA245" i="9" s="1"/>
  <c r="K26" i="12" l="1"/>
  <c r="K54" i="12" s="1"/>
  <c r="E110" i="9"/>
  <c r="E121" i="9"/>
  <c r="F121" i="9" s="1"/>
  <c r="D113" i="9"/>
  <c r="D114" i="9"/>
  <c r="C205" i="9"/>
  <c r="B258" i="33" s="1"/>
  <c r="B286" i="33" s="1"/>
  <c r="H16" i="33" s="1"/>
  <c r="X16" i="33" s="1"/>
  <c r="D109" i="9"/>
  <c r="C200" i="9"/>
  <c r="B253" i="33" s="1"/>
  <c r="B280" i="33" s="1"/>
  <c r="H11" i="33" s="1"/>
  <c r="X11" i="33" s="1"/>
  <c r="D104" i="9"/>
  <c r="C216" i="9"/>
  <c r="B269" i="33" s="1"/>
  <c r="B297" i="33" s="1"/>
  <c r="H27" i="33" s="1"/>
  <c r="X27" i="33" s="1"/>
  <c r="D120" i="9"/>
  <c r="C214" i="9"/>
  <c r="B267" i="33" s="1"/>
  <c r="B295" i="33" s="1"/>
  <c r="H25" i="33" s="1"/>
  <c r="X25" i="33" s="1"/>
  <c r="D118" i="9"/>
  <c r="C199" i="9"/>
  <c r="D103" i="9"/>
  <c r="C219" i="9"/>
  <c r="B272" i="33" s="1"/>
  <c r="B300" i="33" s="1"/>
  <c r="H30" i="33" s="1"/>
  <c r="X30" i="33" s="1"/>
  <c r="D123" i="9"/>
  <c r="C211" i="9"/>
  <c r="B264" i="33" s="1"/>
  <c r="B292" i="33" s="1"/>
  <c r="H22" i="33" s="1"/>
  <c r="X22" i="33" s="1"/>
  <c r="D115" i="9"/>
  <c r="C203" i="9"/>
  <c r="B256" i="33" s="1"/>
  <c r="B284" i="33" s="1"/>
  <c r="H14" i="33" s="1"/>
  <c r="X14" i="33" s="1"/>
  <c r="D107" i="9"/>
  <c r="C213" i="9"/>
  <c r="B266" i="33" s="1"/>
  <c r="B294" i="33" s="1"/>
  <c r="H24" i="33" s="1"/>
  <c r="X24" i="33" s="1"/>
  <c r="D117" i="9"/>
  <c r="C201" i="9"/>
  <c r="B254" i="33" s="1"/>
  <c r="B281" i="33" s="1"/>
  <c r="H12" i="33" s="1"/>
  <c r="X12" i="33" s="1"/>
  <c r="D105" i="9"/>
  <c r="C215" i="9"/>
  <c r="B268" i="33" s="1"/>
  <c r="B296" i="33" s="1"/>
  <c r="H26" i="33" s="1"/>
  <c r="X26" i="33" s="1"/>
  <c r="D119" i="9"/>
  <c r="C207" i="9"/>
  <c r="B260" i="33" s="1"/>
  <c r="B288" i="33" s="1"/>
  <c r="H18" i="33" s="1"/>
  <c r="X18" i="33" s="1"/>
  <c r="D111" i="9"/>
  <c r="C212" i="9"/>
  <c r="B265" i="33" s="1"/>
  <c r="B293" i="33" s="1"/>
  <c r="H23" i="33" s="1"/>
  <c r="X23" i="33" s="1"/>
  <c r="D116" i="9"/>
  <c r="C202" i="9"/>
  <c r="B255" i="33" s="1"/>
  <c r="B283" i="33" s="1"/>
  <c r="H13" i="33" s="1"/>
  <c r="D106" i="9"/>
  <c r="C204" i="9"/>
  <c r="B257" i="33" s="1"/>
  <c r="B285" i="33" s="1"/>
  <c r="H15" i="33" s="1"/>
  <c r="X15" i="33" s="1"/>
  <c r="D108" i="9"/>
  <c r="C208" i="9"/>
  <c r="B261" i="33" s="1"/>
  <c r="B289" i="33" s="1"/>
  <c r="H19" i="33" s="1"/>
  <c r="X19" i="33" s="1"/>
  <c r="D112" i="9"/>
  <c r="C218" i="9"/>
  <c r="B271" i="33" s="1"/>
  <c r="B299" i="33" s="1"/>
  <c r="H29" i="33" s="1"/>
  <c r="X29" i="33" s="1"/>
  <c r="D122" i="9"/>
  <c r="L68" i="16"/>
  <c r="M27" i="12" s="1"/>
  <c r="M55" i="12" s="1"/>
  <c r="M155" i="12" s="1"/>
  <c r="N17" i="16"/>
  <c r="M53" i="16"/>
  <c r="M57" i="16" s="1"/>
  <c r="N28" i="16"/>
  <c r="M64" i="16"/>
  <c r="AH20" i="16"/>
  <c r="AG56" i="16"/>
  <c r="N26" i="16"/>
  <c r="M62" i="16"/>
  <c r="O24" i="16"/>
  <c r="N60" i="16"/>
  <c r="F110" i="9"/>
  <c r="E206" i="9"/>
  <c r="L47" i="15"/>
  <c r="K90" i="15"/>
  <c r="L40" i="15"/>
  <c r="K83" i="15"/>
  <c r="Y36" i="15"/>
  <c r="X79" i="15"/>
  <c r="L44" i="15"/>
  <c r="K87" i="15"/>
  <c r="L39" i="15"/>
  <c r="K82" i="15"/>
  <c r="L31" i="15"/>
  <c r="K74" i="15"/>
  <c r="L46" i="15"/>
  <c r="K89" i="15"/>
  <c r="Y33" i="15"/>
  <c r="X76" i="15"/>
  <c r="L32" i="15"/>
  <c r="K75" i="15"/>
  <c r="L38" i="15"/>
  <c r="K81" i="15"/>
  <c r="L37" i="15"/>
  <c r="K80" i="15"/>
  <c r="L45" i="15"/>
  <c r="K88" i="15"/>
  <c r="J92" i="15"/>
  <c r="U35" i="15"/>
  <c r="T78" i="15"/>
  <c r="AO34" i="15"/>
  <c r="AN77" i="15"/>
  <c r="L48" i="15"/>
  <c r="K91" i="15"/>
  <c r="U42" i="15"/>
  <c r="T85" i="15"/>
  <c r="L43" i="15"/>
  <c r="K86" i="15"/>
  <c r="AB239" i="9"/>
  <c r="AB245" i="9" s="1"/>
  <c r="M65" i="16" l="1"/>
  <c r="M68" i="16" s="1"/>
  <c r="N27" i="12" s="1"/>
  <c r="N55" i="12" s="1"/>
  <c r="N155" i="12" s="1"/>
  <c r="L26" i="12"/>
  <c r="L54" i="12" s="1"/>
  <c r="E217" i="9"/>
  <c r="D210" i="9"/>
  <c r="E114" i="9"/>
  <c r="E113" i="9"/>
  <c r="D209" i="9"/>
  <c r="D212" i="9"/>
  <c r="E116" i="9"/>
  <c r="D208" i="9"/>
  <c r="E112" i="9"/>
  <c r="D202" i="9"/>
  <c r="E106" i="9"/>
  <c r="D207" i="9"/>
  <c r="E111" i="9"/>
  <c r="D201" i="9"/>
  <c r="E105" i="9"/>
  <c r="D203" i="9"/>
  <c r="E107" i="9"/>
  <c r="D219" i="9"/>
  <c r="E123" i="9"/>
  <c r="D214" i="9"/>
  <c r="E118" i="9"/>
  <c r="D200" i="9"/>
  <c r="E104" i="9"/>
  <c r="X13" i="33"/>
  <c r="D218" i="9"/>
  <c r="E122" i="9"/>
  <c r="D204" i="9"/>
  <c r="E108" i="9"/>
  <c r="D215" i="9"/>
  <c r="E119" i="9"/>
  <c r="D213" i="9"/>
  <c r="E117" i="9"/>
  <c r="D211" i="9"/>
  <c r="E115" i="9"/>
  <c r="D199" i="9"/>
  <c r="E103" i="9"/>
  <c r="D216" i="9"/>
  <c r="E120" i="9"/>
  <c r="D205" i="9"/>
  <c r="E109" i="9"/>
  <c r="B252" i="33"/>
  <c r="C220" i="9"/>
  <c r="C250" i="9" s="1"/>
  <c r="O26" i="16"/>
  <c r="N62" i="16"/>
  <c r="O28" i="16"/>
  <c r="N64" i="16"/>
  <c r="P24" i="16"/>
  <c r="O60" i="16"/>
  <c r="AI20" i="16"/>
  <c r="AH56" i="16"/>
  <c r="O17" i="16"/>
  <c r="N53" i="16"/>
  <c r="N57" i="16" s="1"/>
  <c r="G121" i="9"/>
  <c r="F217" i="9"/>
  <c r="G110" i="9"/>
  <c r="F206" i="9"/>
  <c r="AP34" i="15"/>
  <c r="AO77" i="15"/>
  <c r="K92" i="15"/>
  <c r="M45" i="15"/>
  <c r="L88" i="15"/>
  <c r="M38" i="15"/>
  <c r="L81" i="15"/>
  <c r="Z33" i="15"/>
  <c r="Y76" i="15"/>
  <c r="M31" i="15"/>
  <c r="L74" i="15"/>
  <c r="M44" i="15"/>
  <c r="L87" i="15"/>
  <c r="M40" i="15"/>
  <c r="L83" i="15"/>
  <c r="M43" i="15"/>
  <c r="L86" i="15"/>
  <c r="M48" i="15"/>
  <c r="L91" i="15"/>
  <c r="V35" i="15"/>
  <c r="U78" i="15"/>
  <c r="V42" i="15"/>
  <c r="U85" i="15"/>
  <c r="M37" i="15"/>
  <c r="L80" i="15"/>
  <c r="M32" i="15"/>
  <c r="L75" i="15"/>
  <c r="M46" i="15"/>
  <c r="L89" i="15"/>
  <c r="M39" i="15"/>
  <c r="L82" i="15"/>
  <c r="Z36" i="15"/>
  <c r="Y79" i="15"/>
  <c r="M47" i="15"/>
  <c r="L90" i="15"/>
  <c r="AC239" i="9"/>
  <c r="AC245" i="9" s="1"/>
  <c r="M26" i="12" l="1"/>
  <c r="M54" i="12" s="1"/>
  <c r="E209" i="9"/>
  <c r="F113" i="9"/>
  <c r="F114" i="9"/>
  <c r="E210" i="9"/>
  <c r="F109" i="9"/>
  <c r="E205" i="9"/>
  <c r="F103" i="9"/>
  <c r="E199" i="9"/>
  <c r="F117" i="9"/>
  <c r="E213" i="9"/>
  <c r="F108" i="9"/>
  <c r="E204" i="9"/>
  <c r="F118" i="9"/>
  <c r="E214" i="9"/>
  <c r="F107" i="9"/>
  <c r="E203" i="9"/>
  <c r="F111" i="9"/>
  <c r="E207" i="9"/>
  <c r="F112" i="9"/>
  <c r="E208" i="9"/>
  <c r="D220" i="9"/>
  <c r="D250" i="9" s="1"/>
  <c r="C403" i="9"/>
  <c r="D24" i="12"/>
  <c r="F120" i="9"/>
  <c r="E216" i="9"/>
  <c r="F115" i="9"/>
  <c r="E211" i="9"/>
  <c r="F119" i="9"/>
  <c r="E215" i="9"/>
  <c r="F122" i="9"/>
  <c r="E218" i="9"/>
  <c r="F104" i="9"/>
  <c r="E200" i="9"/>
  <c r="F123" i="9"/>
  <c r="E219" i="9"/>
  <c r="F105" i="9"/>
  <c r="E201" i="9"/>
  <c r="F106" i="9"/>
  <c r="E202" i="9"/>
  <c r="F116" i="9"/>
  <c r="E212" i="9"/>
  <c r="B274" i="33"/>
  <c r="D274" i="33" s="1"/>
  <c r="B279" i="33"/>
  <c r="H10" i="33" s="1"/>
  <c r="B282" i="33"/>
  <c r="C301" i="33" s="1"/>
  <c r="N65" i="16"/>
  <c r="N68" i="16" s="1"/>
  <c r="O27" i="12" s="1"/>
  <c r="O55" i="12" s="1"/>
  <c r="O155" i="12" s="1"/>
  <c r="AJ20" i="16"/>
  <c r="AI56" i="16"/>
  <c r="P28" i="16"/>
  <c r="O64" i="16"/>
  <c r="P17" i="16"/>
  <c r="O53" i="16"/>
  <c r="O57" i="16" s="1"/>
  <c r="Q24" i="16"/>
  <c r="P60" i="16"/>
  <c r="P26" i="16"/>
  <c r="O62" i="16"/>
  <c r="O65" i="16" s="1"/>
  <c r="H110" i="9"/>
  <c r="G206" i="9"/>
  <c r="H121" i="9"/>
  <c r="G217" i="9"/>
  <c r="AX46" i="12"/>
  <c r="AX151" i="12" s="1"/>
  <c r="AA46" i="12"/>
  <c r="AA151" i="12" s="1"/>
  <c r="W46" i="12"/>
  <c r="W151" i="12" s="1"/>
  <c r="L46" i="12"/>
  <c r="L151" i="12" s="1"/>
  <c r="Z46" i="12"/>
  <c r="Z151" i="12" s="1"/>
  <c r="AF46" i="12"/>
  <c r="AF151" i="12" s="1"/>
  <c r="AQ46" i="12"/>
  <c r="AQ151" i="12" s="1"/>
  <c r="AR46" i="12"/>
  <c r="AR151" i="12" s="1"/>
  <c r="J46" i="12"/>
  <c r="J151" i="12" s="1"/>
  <c r="N46" i="12"/>
  <c r="N151" i="12" s="1"/>
  <c r="AJ46" i="12"/>
  <c r="AJ151" i="12" s="1"/>
  <c r="AD46" i="12"/>
  <c r="AD151" i="12" s="1"/>
  <c r="AM46" i="12"/>
  <c r="AM151" i="12" s="1"/>
  <c r="AU46" i="12"/>
  <c r="AU151" i="12" s="1"/>
  <c r="AP46" i="12"/>
  <c r="I46" i="12"/>
  <c r="I151" i="12" s="1"/>
  <c r="Q46" i="12"/>
  <c r="Q151" i="12" s="1"/>
  <c r="H46" i="12"/>
  <c r="H151" i="12" s="1"/>
  <c r="F46" i="12"/>
  <c r="F151" i="12" s="1"/>
  <c r="X46" i="12"/>
  <c r="X151" i="12" s="1"/>
  <c r="AK46" i="12"/>
  <c r="AK151" i="12" s="1"/>
  <c r="AT46" i="12"/>
  <c r="AT151" i="12" s="1"/>
  <c r="AO46" i="12"/>
  <c r="AO151" i="12" s="1"/>
  <c r="AZ46" i="12"/>
  <c r="J44" i="31" s="1"/>
  <c r="AW46" i="12"/>
  <c r="AW151" i="12" s="1"/>
  <c r="G46" i="12"/>
  <c r="G151" i="12" s="1"/>
  <c r="N46" i="15"/>
  <c r="M89" i="15"/>
  <c r="N37" i="15"/>
  <c r="M80" i="15"/>
  <c r="N43" i="15"/>
  <c r="M86" i="15"/>
  <c r="AA33" i="15"/>
  <c r="Z76" i="15"/>
  <c r="L92" i="15"/>
  <c r="N47" i="15"/>
  <c r="M90" i="15"/>
  <c r="N39" i="15"/>
  <c r="M82" i="15"/>
  <c r="N32" i="15"/>
  <c r="M75" i="15"/>
  <c r="W42" i="15"/>
  <c r="V85" i="15"/>
  <c r="N48" i="15"/>
  <c r="M91" i="15"/>
  <c r="N40" i="15"/>
  <c r="M83" i="15"/>
  <c r="N31" i="15"/>
  <c r="M74" i="15"/>
  <c r="N38" i="15"/>
  <c r="M81" i="15"/>
  <c r="AA36" i="15"/>
  <c r="Z79" i="15"/>
  <c r="W35" i="15"/>
  <c r="V78" i="15"/>
  <c r="N44" i="15"/>
  <c r="M87" i="15"/>
  <c r="N45" i="15"/>
  <c r="M88" i="15"/>
  <c r="AQ34" i="15"/>
  <c r="AP77" i="15"/>
  <c r="AD239" i="9"/>
  <c r="AD245" i="9" s="1"/>
  <c r="AP151" i="12" l="1"/>
  <c r="I44" i="31"/>
  <c r="N26" i="12"/>
  <c r="N54" i="12" s="1"/>
  <c r="F210" i="9"/>
  <c r="G114" i="9"/>
  <c r="G113" i="9"/>
  <c r="F209" i="9"/>
  <c r="C302" i="33"/>
  <c r="X10" i="33"/>
  <c r="H31" i="33"/>
  <c r="B28" i="31"/>
  <c r="H32" i="33"/>
  <c r="B275" i="33"/>
  <c r="B276" i="33" s="1"/>
  <c r="D49" i="12"/>
  <c r="H58" i="31" s="1"/>
  <c r="H60" i="31" s="1"/>
  <c r="E220" i="9"/>
  <c r="E250" i="9" s="1"/>
  <c r="G106" i="9"/>
  <c r="F202" i="9"/>
  <c r="G123" i="9"/>
  <c r="F219" i="9"/>
  <c r="F218" i="9"/>
  <c r="G122" i="9"/>
  <c r="G115" i="9"/>
  <c r="F211" i="9"/>
  <c r="G112" i="9"/>
  <c r="F208" i="9"/>
  <c r="G107" i="9"/>
  <c r="F203" i="9"/>
  <c r="G108" i="9"/>
  <c r="F204" i="9"/>
  <c r="G103" i="9"/>
  <c r="F199" i="9"/>
  <c r="G116" i="9"/>
  <c r="F212" i="9"/>
  <c r="G105" i="9"/>
  <c r="F201" i="9"/>
  <c r="G104" i="9"/>
  <c r="F200" i="9"/>
  <c r="G119" i="9"/>
  <c r="F215" i="9"/>
  <c r="F216" i="9"/>
  <c r="G120" i="9"/>
  <c r="D403" i="9"/>
  <c r="E24" i="12"/>
  <c r="E49" i="12" s="1"/>
  <c r="E153" i="12" s="1"/>
  <c r="F207" i="9"/>
  <c r="G111" i="9"/>
  <c r="G118" i="9"/>
  <c r="F214" i="9"/>
  <c r="G117" i="9"/>
  <c r="F213" i="9"/>
  <c r="F205" i="9"/>
  <c r="G109" i="9"/>
  <c r="AZ151" i="12"/>
  <c r="C20" i="31"/>
  <c r="O68" i="16"/>
  <c r="P27" i="12" s="1"/>
  <c r="P55" i="12" s="1"/>
  <c r="P155" i="12" s="1"/>
  <c r="Q26" i="16"/>
  <c r="P62" i="16"/>
  <c r="R24" i="16"/>
  <c r="Q60" i="16"/>
  <c r="Q28" i="16"/>
  <c r="P64" i="16"/>
  <c r="Q17" i="16"/>
  <c r="P53" i="16"/>
  <c r="P57" i="16" s="1"/>
  <c r="AK20" i="16"/>
  <c r="AJ56" i="16"/>
  <c r="I121" i="9"/>
  <c r="H217" i="9"/>
  <c r="I110" i="9"/>
  <c r="H206" i="9"/>
  <c r="B31" i="33"/>
  <c r="D46" i="12"/>
  <c r="H44" i="31" s="1"/>
  <c r="K44" i="31" s="1"/>
  <c r="E46" i="12"/>
  <c r="E151" i="12" s="1"/>
  <c r="AS46" i="12"/>
  <c r="AS151" i="12" s="1"/>
  <c r="Y46" i="12"/>
  <c r="Y151" i="12" s="1"/>
  <c r="M46" i="12"/>
  <c r="M151" i="12" s="1"/>
  <c r="AC46" i="12"/>
  <c r="AC151" i="12" s="1"/>
  <c r="T46" i="12"/>
  <c r="T151" i="12" s="1"/>
  <c r="P46" i="12"/>
  <c r="P151" i="12" s="1"/>
  <c r="U46" i="12"/>
  <c r="U151" i="12" s="1"/>
  <c r="AI46" i="12"/>
  <c r="AI151" i="12" s="1"/>
  <c r="S46" i="12"/>
  <c r="S151" i="12" s="1"/>
  <c r="O46" i="12"/>
  <c r="O151" i="12" s="1"/>
  <c r="AN46" i="12"/>
  <c r="AN151" i="12" s="1"/>
  <c r="AG46" i="12"/>
  <c r="AG151" i="12" s="1"/>
  <c r="AB46" i="12"/>
  <c r="AB151" i="12" s="1"/>
  <c r="R46" i="12"/>
  <c r="R151" i="12" s="1"/>
  <c r="AL46" i="12"/>
  <c r="AL151" i="12" s="1"/>
  <c r="AE46" i="12"/>
  <c r="AE151" i="12" s="1"/>
  <c r="AY46" i="12"/>
  <c r="AY151" i="12" s="1"/>
  <c r="V46" i="12"/>
  <c r="V151" i="12" s="1"/>
  <c r="AH46" i="12"/>
  <c r="AH151" i="12" s="1"/>
  <c r="AV46" i="12"/>
  <c r="AV151" i="12" s="1"/>
  <c r="K46" i="12"/>
  <c r="K151" i="12" s="1"/>
  <c r="M92" i="15"/>
  <c r="O45" i="15"/>
  <c r="N88" i="15"/>
  <c r="X35" i="15"/>
  <c r="W78" i="15"/>
  <c r="O38" i="15"/>
  <c r="N81" i="15"/>
  <c r="O40" i="15"/>
  <c r="N83" i="15"/>
  <c r="X42" i="15"/>
  <c r="W85" i="15"/>
  <c r="O39" i="15"/>
  <c r="N82" i="15"/>
  <c r="AB33" i="15"/>
  <c r="AA76" i="15"/>
  <c r="AR34" i="15"/>
  <c r="AQ77" i="15"/>
  <c r="O44" i="15"/>
  <c r="N87" i="15"/>
  <c r="AB36" i="15"/>
  <c r="AA79" i="15"/>
  <c r="O31" i="15"/>
  <c r="N74" i="15"/>
  <c r="O48" i="15"/>
  <c r="N91" i="15"/>
  <c r="O32" i="15"/>
  <c r="N75" i="15"/>
  <c r="O47" i="15"/>
  <c r="N90" i="15"/>
  <c r="O37" i="15"/>
  <c r="N80" i="15"/>
  <c r="O43" i="15"/>
  <c r="N86" i="15"/>
  <c r="O46" i="15"/>
  <c r="N89" i="15"/>
  <c r="AE239" i="9"/>
  <c r="AE245" i="9" s="1"/>
  <c r="P65" i="16" l="1"/>
  <c r="P68" i="16"/>
  <c r="Q27" i="12" s="1"/>
  <c r="Q55" i="12" s="1"/>
  <c r="Q155" i="12" s="1"/>
  <c r="O26" i="12"/>
  <c r="O54" i="12" s="1"/>
  <c r="G209" i="9"/>
  <c r="H113" i="9"/>
  <c r="G210" i="9"/>
  <c r="H114" i="9"/>
  <c r="H118" i="9"/>
  <c r="G214" i="9"/>
  <c r="F220" i="9"/>
  <c r="F250" i="9" s="1"/>
  <c r="F24" i="12"/>
  <c r="F49" i="12" s="1"/>
  <c r="F153" i="12" s="1"/>
  <c r="E403" i="9"/>
  <c r="B47" i="31"/>
  <c r="B54" i="31" s="1"/>
  <c r="B33" i="31"/>
  <c r="H111" i="9"/>
  <c r="G207" i="9"/>
  <c r="G215" i="9"/>
  <c r="H119" i="9"/>
  <c r="H105" i="9"/>
  <c r="G201" i="9"/>
  <c r="G199" i="9"/>
  <c r="H103" i="9"/>
  <c r="H107" i="9"/>
  <c r="G203" i="9"/>
  <c r="G211" i="9"/>
  <c r="H115" i="9"/>
  <c r="H123" i="9"/>
  <c r="G219" i="9"/>
  <c r="B38" i="31"/>
  <c r="D153" i="12"/>
  <c r="G213" i="9"/>
  <c r="H117" i="9"/>
  <c r="G216" i="9"/>
  <c r="H120" i="9"/>
  <c r="G218" i="9"/>
  <c r="H122" i="9"/>
  <c r="G205" i="9"/>
  <c r="H109" i="9"/>
  <c r="G200" i="9"/>
  <c r="H104" i="9"/>
  <c r="H116" i="9"/>
  <c r="G212" i="9"/>
  <c r="H108" i="9"/>
  <c r="G204" i="9"/>
  <c r="G208" i="9"/>
  <c r="H112" i="9"/>
  <c r="G202" i="9"/>
  <c r="H106" i="9"/>
  <c r="H33" i="33"/>
  <c r="C59" i="31"/>
  <c r="I20" i="31"/>
  <c r="D151" i="12"/>
  <c r="BB46" i="12"/>
  <c r="B20" i="31"/>
  <c r="R28" i="16"/>
  <c r="Q64" i="16"/>
  <c r="S24" i="16"/>
  <c r="R60" i="16"/>
  <c r="R17" i="16"/>
  <c r="Q53" i="16"/>
  <c r="Q57" i="16" s="1"/>
  <c r="AL20" i="16"/>
  <c r="AK56" i="16"/>
  <c r="R26" i="16"/>
  <c r="Q62" i="16"/>
  <c r="Q65" i="16" s="1"/>
  <c r="Q68" i="16" s="1"/>
  <c r="R27" i="12" s="1"/>
  <c r="R55" i="12" s="1"/>
  <c r="R155" i="12" s="1"/>
  <c r="J110" i="9"/>
  <c r="I206" i="9"/>
  <c r="J121" i="9"/>
  <c r="I217" i="9"/>
  <c r="P43" i="15"/>
  <c r="O86" i="15"/>
  <c r="P47" i="15"/>
  <c r="O90" i="15"/>
  <c r="P48" i="15"/>
  <c r="O91" i="15"/>
  <c r="AC36" i="15"/>
  <c r="AB79" i="15"/>
  <c r="AS34" i="15"/>
  <c r="AR77" i="15"/>
  <c r="P39" i="15"/>
  <c r="O82" i="15"/>
  <c r="P40" i="15"/>
  <c r="O83" i="15"/>
  <c r="Y35" i="15"/>
  <c r="X78" i="15"/>
  <c r="N92" i="15"/>
  <c r="P46" i="15"/>
  <c r="O89" i="15"/>
  <c r="P37" i="15"/>
  <c r="O80" i="15"/>
  <c r="P32" i="15"/>
  <c r="O75" i="15"/>
  <c r="P31" i="15"/>
  <c r="O74" i="15"/>
  <c r="P44" i="15"/>
  <c r="O87" i="15"/>
  <c r="AC33" i="15"/>
  <c r="AB76" i="15"/>
  <c r="Y42" i="15"/>
  <c r="X85" i="15"/>
  <c r="P38" i="15"/>
  <c r="O81" i="15"/>
  <c r="P45" i="15"/>
  <c r="O88" i="15"/>
  <c r="AF239" i="9"/>
  <c r="AF245" i="9" s="1"/>
  <c r="P26" i="12" l="1"/>
  <c r="P54" i="12" s="1"/>
  <c r="H210" i="9"/>
  <c r="I114" i="9"/>
  <c r="H209" i="9"/>
  <c r="I113" i="9"/>
  <c r="I112" i="9"/>
  <c r="H208" i="9"/>
  <c r="I109" i="9"/>
  <c r="H205" i="9"/>
  <c r="I120" i="9"/>
  <c r="H216" i="9"/>
  <c r="I115" i="9"/>
  <c r="H211" i="9"/>
  <c r="I103" i="9"/>
  <c r="H199" i="9"/>
  <c r="I119" i="9"/>
  <c r="H215" i="9"/>
  <c r="H212" i="9"/>
  <c r="I116" i="9"/>
  <c r="H27" i="31"/>
  <c r="B61" i="31"/>
  <c r="G220" i="9"/>
  <c r="G250" i="9" s="1"/>
  <c r="F403" i="9"/>
  <c r="G24" i="12"/>
  <c r="G49" i="12" s="1"/>
  <c r="G153" i="12" s="1"/>
  <c r="I106" i="9"/>
  <c r="H202" i="9"/>
  <c r="H200" i="9"/>
  <c r="I104" i="9"/>
  <c r="I122" i="9"/>
  <c r="H218" i="9"/>
  <c r="H213" i="9"/>
  <c r="I117" i="9"/>
  <c r="I108" i="9"/>
  <c r="H204" i="9"/>
  <c r="I123" i="9"/>
  <c r="H219" i="9"/>
  <c r="I107" i="9"/>
  <c r="H203" i="9"/>
  <c r="I105" i="9"/>
  <c r="H201" i="9"/>
  <c r="H207" i="9"/>
  <c r="I111" i="9"/>
  <c r="I118" i="9"/>
  <c r="H214" i="9"/>
  <c r="B59" i="31"/>
  <c r="H20" i="31"/>
  <c r="J20" i="31" s="1"/>
  <c r="R65" i="16"/>
  <c r="AM20" i="16"/>
  <c r="AL56" i="16"/>
  <c r="T24" i="16"/>
  <c r="S60" i="16"/>
  <c r="S26" i="16"/>
  <c r="R62" i="16"/>
  <c r="S17" i="16"/>
  <c r="R53" i="16"/>
  <c r="R57" i="16" s="1"/>
  <c r="S28" i="16"/>
  <c r="R64" i="16"/>
  <c r="K121" i="9"/>
  <c r="J217" i="9"/>
  <c r="K110" i="9"/>
  <c r="J206" i="9"/>
  <c r="Q38" i="15"/>
  <c r="P81" i="15"/>
  <c r="Q37" i="15"/>
  <c r="P80" i="15"/>
  <c r="Z35" i="15"/>
  <c r="Y78" i="15"/>
  <c r="Q39" i="15"/>
  <c r="P82" i="15"/>
  <c r="AD36" i="15"/>
  <c r="AC79" i="15"/>
  <c r="Q47" i="15"/>
  <c r="P90" i="15"/>
  <c r="Q31" i="15"/>
  <c r="P74" i="15"/>
  <c r="Q45" i="15"/>
  <c r="P88" i="15"/>
  <c r="Z42" i="15"/>
  <c r="Y85" i="15"/>
  <c r="Q44" i="15"/>
  <c r="P87" i="15"/>
  <c r="Q32" i="15"/>
  <c r="P75" i="15"/>
  <c r="Q46" i="15"/>
  <c r="P89" i="15"/>
  <c r="AD33" i="15"/>
  <c r="AC76" i="15"/>
  <c r="O92" i="15"/>
  <c r="Q40" i="15"/>
  <c r="P83" i="15"/>
  <c r="AT34" i="15"/>
  <c r="AS77" i="15"/>
  <c r="Q48" i="15"/>
  <c r="P91" i="15"/>
  <c r="Q43" i="15"/>
  <c r="P86" i="15"/>
  <c r="AG239" i="9"/>
  <c r="AG245" i="9" s="1"/>
  <c r="K64" i="4" a="1"/>
  <c r="K64" i="4" s="1"/>
  <c r="L64" i="4" a="1"/>
  <c r="L64" i="4" s="1"/>
  <c r="M64" i="4" a="1"/>
  <c r="M64" i="4" s="1"/>
  <c r="N64" i="4" a="1"/>
  <c r="N64" i="4" s="1"/>
  <c r="O64" i="4" a="1"/>
  <c r="O64" i="4" s="1"/>
  <c r="P64" i="4" a="1"/>
  <c r="P64" i="4" s="1"/>
  <c r="Q64" i="4" a="1"/>
  <c r="Q64" i="4" s="1"/>
  <c r="R64" i="4" a="1"/>
  <c r="R64" i="4" s="1"/>
  <c r="S64" i="4" a="1"/>
  <c r="S64" i="4" s="1"/>
  <c r="T64" i="4" a="1"/>
  <c r="T64" i="4" s="1"/>
  <c r="U64" i="4" a="1"/>
  <c r="U64" i="4" s="1"/>
  <c r="V64" i="4" a="1"/>
  <c r="V64" i="4" s="1"/>
  <c r="W64" i="4" a="1"/>
  <c r="W64" i="4" s="1"/>
  <c r="X64" i="4" a="1"/>
  <c r="X64" i="4" s="1"/>
  <c r="Y64" i="4" a="1"/>
  <c r="Y64" i="4" s="1"/>
  <c r="Z64" i="4" a="1"/>
  <c r="Z64" i="4" s="1"/>
  <c r="AA64" i="4" a="1"/>
  <c r="AA64" i="4" s="1"/>
  <c r="AB64" i="4" a="1"/>
  <c r="AB64" i="4" s="1"/>
  <c r="AC64" i="4" a="1"/>
  <c r="AC64" i="4" s="1"/>
  <c r="AD64" i="4" a="1"/>
  <c r="AD64" i="4" s="1"/>
  <c r="AE64" i="4" a="1"/>
  <c r="AE64" i="4" s="1"/>
  <c r="AF64" i="4" a="1"/>
  <c r="AF64" i="4" s="1"/>
  <c r="AG64" i="4" a="1"/>
  <c r="AG64" i="4" s="1"/>
  <c r="AH64" i="4" a="1"/>
  <c r="AH64" i="4" s="1"/>
  <c r="AI64" i="4" a="1"/>
  <c r="AI64" i="4" s="1"/>
  <c r="AJ64" i="4" a="1"/>
  <c r="AJ64" i="4" s="1"/>
  <c r="AK64" i="4" a="1"/>
  <c r="AK64" i="4" s="1"/>
  <c r="AL64" i="4" a="1"/>
  <c r="AL64" i="4" s="1"/>
  <c r="AM64" i="4" a="1"/>
  <c r="AM64" i="4" s="1"/>
  <c r="AN64" i="4" a="1"/>
  <c r="AN64" i="4" s="1"/>
  <c r="AO64" i="4" a="1"/>
  <c r="AO64" i="4" s="1"/>
  <c r="AP64" i="4" a="1"/>
  <c r="AP64" i="4" s="1"/>
  <c r="AQ64" i="4" a="1"/>
  <c r="AQ64" i="4" s="1"/>
  <c r="AR64" i="4" a="1"/>
  <c r="AR64" i="4" s="1"/>
  <c r="AS64" i="4" a="1"/>
  <c r="AS64" i="4" s="1"/>
  <c r="AT64" i="4" a="1"/>
  <c r="AT64" i="4" s="1"/>
  <c r="AU64" i="4" a="1"/>
  <c r="AU64" i="4" s="1"/>
  <c r="AV64" i="4" a="1"/>
  <c r="AV64" i="4" s="1"/>
  <c r="AW64" i="4" a="1"/>
  <c r="AW64" i="4" s="1"/>
  <c r="AX64" i="4" a="1"/>
  <c r="AX64" i="4" s="1"/>
  <c r="AY64" i="4" a="1"/>
  <c r="AY64" i="4" s="1"/>
  <c r="AZ64" i="4" a="1"/>
  <c r="AZ64" i="4" s="1"/>
  <c r="BA64" i="4" a="1"/>
  <c r="BA64" i="4" s="1"/>
  <c r="K65" i="4" a="1"/>
  <c r="K65" i="4" s="1"/>
  <c r="L65" i="4" a="1"/>
  <c r="L65" i="4" s="1"/>
  <c r="M65" i="4" a="1"/>
  <c r="M65" i="4" s="1"/>
  <c r="N65" i="4" a="1"/>
  <c r="N65" i="4" s="1"/>
  <c r="O65" i="4" a="1"/>
  <c r="O65" i="4" s="1"/>
  <c r="P65" i="4" a="1"/>
  <c r="P65" i="4" s="1"/>
  <c r="Q65" i="4" a="1"/>
  <c r="Q65" i="4" s="1"/>
  <c r="R65" i="4" a="1"/>
  <c r="R65" i="4" s="1"/>
  <c r="S65" i="4" a="1"/>
  <c r="S65" i="4" s="1"/>
  <c r="T65" i="4" a="1"/>
  <c r="T65" i="4" s="1"/>
  <c r="U65" i="4" a="1"/>
  <c r="U65" i="4" s="1"/>
  <c r="V65" i="4" a="1"/>
  <c r="V65" i="4" s="1"/>
  <c r="W65" i="4" a="1"/>
  <c r="W65" i="4" s="1"/>
  <c r="X65" i="4" a="1"/>
  <c r="X65" i="4" s="1"/>
  <c r="Y65" i="4" a="1"/>
  <c r="Y65" i="4" s="1"/>
  <c r="Z65" i="4" a="1"/>
  <c r="Z65" i="4" s="1"/>
  <c r="AA65" i="4" a="1"/>
  <c r="AA65" i="4" s="1"/>
  <c r="AB65" i="4" a="1"/>
  <c r="AB65" i="4" s="1"/>
  <c r="AC65" i="4" a="1"/>
  <c r="AC65" i="4" s="1"/>
  <c r="AD65" i="4" a="1"/>
  <c r="AD65" i="4" s="1"/>
  <c r="AE65" i="4" a="1"/>
  <c r="AE65" i="4" s="1"/>
  <c r="AF65" i="4" a="1"/>
  <c r="AF65" i="4" s="1"/>
  <c r="AG65" i="4" a="1"/>
  <c r="AG65" i="4" s="1"/>
  <c r="AH65" i="4" a="1"/>
  <c r="AH65" i="4" s="1"/>
  <c r="AI65" i="4" a="1"/>
  <c r="AI65" i="4" s="1"/>
  <c r="AJ65" i="4" a="1"/>
  <c r="AJ65" i="4" s="1"/>
  <c r="AK65" i="4" a="1"/>
  <c r="AK65" i="4" s="1"/>
  <c r="AL65" i="4" a="1"/>
  <c r="AL65" i="4" s="1"/>
  <c r="AM65" i="4" a="1"/>
  <c r="AM65" i="4" s="1"/>
  <c r="AN65" i="4" a="1"/>
  <c r="AN65" i="4" s="1"/>
  <c r="AO65" i="4" a="1"/>
  <c r="AO65" i="4" s="1"/>
  <c r="AP65" i="4" a="1"/>
  <c r="AP65" i="4" s="1"/>
  <c r="AQ65" i="4" a="1"/>
  <c r="AQ65" i="4" s="1"/>
  <c r="AR65" i="4" a="1"/>
  <c r="AR65" i="4" s="1"/>
  <c r="AS65" i="4" a="1"/>
  <c r="AS65" i="4" s="1"/>
  <c r="AT65" i="4" a="1"/>
  <c r="AT65" i="4" s="1"/>
  <c r="AU65" i="4" a="1"/>
  <c r="AU65" i="4" s="1"/>
  <c r="AV65" i="4" a="1"/>
  <c r="AV65" i="4" s="1"/>
  <c r="AW65" i="4" a="1"/>
  <c r="AW65" i="4" s="1"/>
  <c r="AX65" i="4" a="1"/>
  <c r="AX65" i="4" s="1"/>
  <c r="AY65" i="4" a="1"/>
  <c r="AY65" i="4" s="1"/>
  <c r="AZ65" i="4" a="1"/>
  <c r="AZ65" i="4" s="1"/>
  <c r="BA65" i="4" a="1"/>
  <c r="BA65" i="4" s="1"/>
  <c r="K66" i="4" a="1"/>
  <c r="K66" i="4" s="1"/>
  <c r="L66" i="4" a="1"/>
  <c r="L66" i="4" s="1"/>
  <c r="M66" i="4" a="1"/>
  <c r="M66" i="4" s="1"/>
  <c r="N66" i="4" a="1"/>
  <c r="N66" i="4" s="1"/>
  <c r="O66" i="4" a="1"/>
  <c r="O66" i="4" s="1"/>
  <c r="P66" i="4" a="1"/>
  <c r="P66" i="4" s="1"/>
  <c r="Q66" i="4" a="1"/>
  <c r="Q66" i="4" s="1"/>
  <c r="R66" i="4" a="1"/>
  <c r="R66" i="4" s="1"/>
  <c r="S66" i="4" a="1"/>
  <c r="S66" i="4" s="1"/>
  <c r="T66" i="4" a="1"/>
  <c r="T66" i="4" s="1"/>
  <c r="U66" i="4" a="1"/>
  <c r="U66" i="4" s="1"/>
  <c r="V66" i="4" a="1"/>
  <c r="V66" i="4" s="1"/>
  <c r="W66" i="4" a="1"/>
  <c r="W66" i="4" s="1"/>
  <c r="X66" i="4" a="1"/>
  <c r="X66" i="4" s="1"/>
  <c r="Y66" i="4" a="1"/>
  <c r="Y66" i="4" s="1"/>
  <c r="Z66" i="4" a="1"/>
  <c r="Z66" i="4" s="1"/>
  <c r="AA66" i="4" a="1"/>
  <c r="AA66" i="4" s="1"/>
  <c r="AB66" i="4" a="1"/>
  <c r="AB66" i="4" s="1"/>
  <c r="AC66" i="4" a="1"/>
  <c r="AC66" i="4" s="1"/>
  <c r="AD66" i="4" a="1"/>
  <c r="AD66" i="4" s="1"/>
  <c r="AE66" i="4" a="1"/>
  <c r="AE66" i="4" s="1"/>
  <c r="AF66" i="4" a="1"/>
  <c r="AF66" i="4" s="1"/>
  <c r="AG66" i="4" a="1"/>
  <c r="AG66" i="4" s="1"/>
  <c r="AH66" i="4" a="1"/>
  <c r="AH66" i="4" s="1"/>
  <c r="AI66" i="4" a="1"/>
  <c r="AI66" i="4" s="1"/>
  <c r="AJ66" i="4" a="1"/>
  <c r="AJ66" i="4" s="1"/>
  <c r="AK66" i="4" a="1"/>
  <c r="AK66" i="4" s="1"/>
  <c r="AL66" i="4" a="1"/>
  <c r="AL66" i="4" s="1"/>
  <c r="AM66" i="4" a="1"/>
  <c r="AM66" i="4" s="1"/>
  <c r="AN66" i="4" a="1"/>
  <c r="AN66" i="4" s="1"/>
  <c r="AO66" i="4" a="1"/>
  <c r="AO66" i="4" s="1"/>
  <c r="AP66" i="4" a="1"/>
  <c r="AP66" i="4" s="1"/>
  <c r="AQ66" i="4" a="1"/>
  <c r="AQ66" i="4" s="1"/>
  <c r="AR66" i="4" a="1"/>
  <c r="AR66" i="4" s="1"/>
  <c r="AS66" i="4" a="1"/>
  <c r="AS66" i="4" s="1"/>
  <c r="AT66" i="4" a="1"/>
  <c r="AT66" i="4" s="1"/>
  <c r="AU66" i="4" a="1"/>
  <c r="AU66" i="4" s="1"/>
  <c r="AV66" i="4" a="1"/>
  <c r="AV66" i="4" s="1"/>
  <c r="AW66" i="4" a="1"/>
  <c r="AW66" i="4" s="1"/>
  <c r="AX66" i="4" a="1"/>
  <c r="AX66" i="4" s="1"/>
  <c r="AY66" i="4" a="1"/>
  <c r="AY66" i="4" s="1"/>
  <c r="AZ66" i="4" a="1"/>
  <c r="AZ66" i="4" s="1"/>
  <c r="BA66" i="4" a="1"/>
  <c r="BA66" i="4" s="1"/>
  <c r="K67" i="4" a="1"/>
  <c r="K67" i="4" s="1"/>
  <c r="L67" i="4" a="1"/>
  <c r="L67" i="4" s="1"/>
  <c r="M67" i="4" a="1"/>
  <c r="M67" i="4" s="1"/>
  <c r="N67" i="4" a="1"/>
  <c r="N67" i="4" s="1"/>
  <c r="O67" i="4" a="1"/>
  <c r="O67" i="4" s="1"/>
  <c r="P67" i="4" a="1"/>
  <c r="P67" i="4" s="1"/>
  <c r="Q67" i="4" a="1"/>
  <c r="Q67" i="4" s="1"/>
  <c r="R67" i="4" a="1"/>
  <c r="R67" i="4" s="1"/>
  <c r="S67" i="4" a="1"/>
  <c r="S67" i="4" s="1"/>
  <c r="T67" i="4" a="1"/>
  <c r="T67" i="4" s="1"/>
  <c r="U67" i="4" a="1"/>
  <c r="U67" i="4" s="1"/>
  <c r="V67" i="4" a="1"/>
  <c r="V67" i="4" s="1"/>
  <c r="W67" i="4" a="1"/>
  <c r="W67" i="4" s="1"/>
  <c r="X67" i="4" a="1"/>
  <c r="X67" i="4" s="1"/>
  <c r="Y67" i="4" a="1"/>
  <c r="Y67" i="4" s="1"/>
  <c r="Z67" i="4" a="1"/>
  <c r="Z67" i="4" s="1"/>
  <c r="AA67" i="4" a="1"/>
  <c r="AA67" i="4" s="1"/>
  <c r="AB67" i="4" a="1"/>
  <c r="AB67" i="4" s="1"/>
  <c r="AC67" i="4" a="1"/>
  <c r="AC67" i="4" s="1"/>
  <c r="AD67" i="4" a="1"/>
  <c r="AD67" i="4" s="1"/>
  <c r="AE67" i="4" a="1"/>
  <c r="AE67" i="4" s="1"/>
  <c r="AF67" i="4" a="1"/>
  <c r="AF67" i="4" s="1"/>
  <c r="AG67" i="4" a="1"/>
  <c r="AG67" i="4" s="1"/>
  <c r="AH67" i="4" a="1"/>
  <c r="AH67" i="4" s="1"/>
  <c r="AI67" i="4" a="1"/>
  <c r="AI67" i="4" s="1"/>
  <c r="AJ67" i="4" a="1"/>
  <c r="AJ67" i="4" s="1"/>
  <c r="AK67" i="4" a="1"/>
  <c r="AK67" i="4" s="1"/>
  <c r="AL67" i="4" a="1"/>
  <c r="AL67" i="4" s="1"/>
  <c r="AM67" i="4" a="1"/>
  <c r="AM67" i="4" s="1"/>
  <c r="AN67" i="4" a="1"/>
  <c r="AN67" i="4" s="1"/>
  <c r="AO67" i="4" a="1"/>
  <c r="AO67" i="4" s="1"/>
  <c r="AP67" i="4" a="1"/>
  <c r="AP67" i="4" s="1"/>
  <c r="AQ67" i="4" a="1"/>
  <c r="AQ67" i="4" s="1"/>
  <c r="AR67" i="4" a="1"/>
  <c r="AR67" i="4" s="1"/>
  <c r="AS67" i="4" a="1"/>
  <c r="AS67" i="4" s="1"/>
  <c r="AT67" i="4" a="1"/>
  <c r="AT67" i="4" s="1"/>
  <c r="AU67" i="4" a="1"/>
  <c r="AU67" i="4" s="1"/>
  <c r="AV67" i="4" a="1"/>
  <c r="AV67" i="4" s="1"/>
  <c r="AW67" i="4" a="1"/>
  <c r="AW67" i="4" s="1"/>
  <c r="AX67" i="4" a="1"/>
  <c r="AX67" i="4" s="1"/>
  <c r="AY67" i="4" a="1"/>
  <c r="AY67" i="4" s="1"/>
  <c r="AZ67" i="4" a="1"/>
  <c r="AZ67" i="4" s="1"/>
  <c r="BA67" i="4" a="1"/>
  <c r="BA67" i="4" s="1"/>
  <c r="K68" i="4" a="1"/>
  <c r="K68" i="4" s="1"/>
  <c r="L68" i="4" a="1"/>
  <c r="L68" i="4" s="1"/>
  <c r="M68" i="4" a="1"/>
  <c r="M68" i="4" s="1"/>
  <c r="N68" i="4" a="1"/>
  <c r="N68" i="4" s="1"/>
  <c r="O68" i="4" a="1"/>
  <c r="O68" i="4" s="1"/>
  <c r="P68" i="4" a="1"/>
  <c r="P68" i="4" s="1"/>
  <c r="Q68" i="4" a="1"/>
  <c r="Q68" i="4" s="1"/>
  <c r="R68" i="4" a="1"/>
  <c r="R68" i="4" s="1"/>
  <c r="S68" i="4" a="1"/>
  <c r="S68" i="4" s="1"/>
  <c r="T68" i="4" a="1"/>
  <c r="T68" i="4" s="1"/>
  <c r="U68" i="4" a="1"/>
  <c r="U68" i="4" s="1"/>
  <c r="V68" i="4" a="1"/>
  <c r="V68" i="4" s="1"/>
  <c r="W68" i="4" a="1"/>
  <c r="W68" i="4" s="1"/>
  <c r="X68" i="4" a="1"/>
  <c r="X68" i="4" s="1"/>
  <c r="Y68" i="4" a="1"/>
  <c r="Y68" i="4" s="1"/>
  <c r="Z68" i="4" a="1"/>
  <c r="Z68" i="4" s="1"/>
  <c r="AA68" i="4" a="1"/>
  <c r="AA68" i="4" s="1"/>
  <c r="AB68" i="4" a="1"/>
  <c r="AB68" i="4" s="1"/>
  <c r="AC68" i="4" a="1"/>
  <c r="AC68" i="4" s="1"/>
  <c r="AD68" i="4" a="1"/>
  <c r="AD68" i="4" s="1"/>
  <c r="AE68" i="4" a="1"/>
  <c r="AE68" i="4" s="1"/>
  <c r="AF68" i="4" a="1"/>
  <c r="AF68" i="4" s="1"/>
  <c r="AG68" i="4" a="1"/>
  <c r="AG68" i="4" s="1"/>
  <c r="AH68" i="4" a="1"/>
  <c r="AH68" i="4" s="1"/>
  <c r="AI68" i="4" a="1"/>
  <c r="AI68" i="4" s="1"/>
  <c r="AJ68" i="4" a="1"/>
  <c r="AJ68" i="4" s="1"/>
  <c r="AK68" i="4" a="1"/>
  <c r="AK68" i="4" s="1"/>
  <c r="AL68" i="4" a="1"/>
  <c r="AL68" i="4" s="1"/>
  <c r="AM68" i="4" a="1"/>
  <c r="AM68" i="4" s="1"/>
  <c r="AN68" i="4" a="1"/>
  <c r="AN68" i="4" s="1"/>
  <c r="AO68" i="4" a="1"/>
  <c r="AO68" i="4" s="1"/>
  <c r="AP68" i="4" a="1"/>
  <c r="AP68" i="4" s="1"/>
  <c r="AQ68" i="4" a="1"/>
  <c r="AQ68" i="4" s="1"/>
  <c r="AR68" i="4" a="1"/>
  <c r="AR68" i="4" s="1"/>
  <c r="AS68" i="4" a="1"/>
  <c r="AS68" i="4" s="1"/>
  <c r="AT68" i="4" a="1"/>
  <c r="AT68" i="4" s="1"/>
  <c r="AU68" i="4" a="1"/>
  <c r="AU68" i="4" s="1"/>
  <c r="AV68" i="4" a="1"/>
  <c r="AV68" i="4" s="1"/>
  <c r="AW68" i="4" a="1"/>
  <c r="AW68" i="4" s="1"/>
  <c r="AX68" i="4" a="1"/>
  <c r="AX68" i="4" s="1"/>
  <c r="AY68" i="4" a="1"/>
  <c r="AY68" i="4" s="1"/>
  <c r="AZ68" i="4" a="1"/>
  <c r="AZ68" i="4" s="1"/>
  <c r="BA68" i="4" a="1"/>
  <c r="BA68" i="4" s="1"/>
  <c r="K69" i="4" a="1"/>
  <c r="K69" i="4" s="1"/>
  <c r="L69" i="4" a="1"/>
  <c r="L69" i="4" s="1"/>
  <c r="M69" i="4" a="1"/>
  <c r="M69" i="4" s="1"/>
  <c r="N69" i="4" a="1"/>
  <c r="N69" i="4" s="1"/>
  <c r="O69" i="4" a="1"/>
  <c r="O69" i="4" s="1"/>
  <c r="P69" i="4" a="1"/>
  <c r="P69" i="4" s="1"/>
  <c r="Q69" i="4" a="1"/>
  <c r="Q69" i="4" s="1"/>
  <c r="R69" i="4" a="1"/>
  <c r="R69" i="4" s="1"/>
  <c r="S69" i="4" a="1"/>
  <c r="S69" i="4" s="1"/>
  <c r="T69" i="4" a="1"/>
  <c r="T69" i="4" s="1"/>
  <c r="U69" i="4" a="1"/>
  <c r="U69" i="4" s="1"/>
  <c r="V69" i="4" a="1"/>
  <c r="V69" i="4" s="1"/>
  <c r="W69" i="4" a="1"/>
  <c r="W69" i="4" s="1"/>
  <c r="X69" i="4" a="1"/>
  <c r="X69" i="4" s="1"/>
  <c r="Y69" i="4" a="1"/>
  <c r="Y69" i="4" s="1"/>
  <c r="Z69" i="4" a="1"/>
  <c r="Z69" i="4" s="1"/>
  <c r="AA69" i="4" a="1"/>
  <c r="AA69" i="4" s="1"/>
  <c r="AB69" i="4" a="1"/>
  <c r="AB69" i="4" s="1"/>
  <c r="AC69" i="4" a="1"/>
  <c r="AC69" i="4" s="1"/>
  <c r="AD69" i="4" a="1"/>
  <c r="AD69" i="4" s="1"/>
  <c r="AE69" i="4" a="1"/>
  <c r="AE69" i="4" s="1"/>
  <c r="AF69" i="4" a="1"/>
  <c r="AF69" i="4" s="1"/>
  <c r="AG69" i="4" a="1"/>
  <c r="AG69" i="4" s="1"/>
  <c r="AH69" i="4" a="1"/>
  <c r="AH69" i="4" s="1"/>
  <c r="AI69" i="4" a="1"/>
  <c r="AI69" i="4" s="1"/>
  <c r="AJ69" i="4" a="1"/>
  <c r="AJ69" i="4" s="1"/>
  <c r="AK69" i="4" a="1"/>
  <c r="AK69" i="4" s="1"/>
  <c r="AL69" i="4" a="1"/>
  <c r="AL69" i="4" s="1"/>
  <c r="AM69" i="4" a="1"/>
  <c r="AM69" i="4" s="1"/>
  <c r="AN69" i="4" a="1"/>
  <c r="AN69" i="4" s="1"/>
  <c r="AO69" i="4" a="1"/>
  <c r="AO69" i="4" s="1"/>
  <c r="AP69" i="4" a="1"/>
  <c r="AP69" i="4" s="1"/>
  <c r="AQ69" i="4" a="1"/>
  <c r="AQ69" i="4" s="1"/>
  <c r="AR69" i="4" a="1"/>
  <c r="AR69" i="4" s="1"/>
  <c r="AS69" i="4" a="1"/>
  <c r="AS69" i="4" s="1"/>
  <c r="AT69" i="4" a="1"/>
  <c r="AT69" i="4" s="1"/>
  <c r="AU69" i="4" a="1"/>
  <c r="AU69" i="4" s="1"/>
  <c r="AV69" i="4" a="1"/>
  <c r="AV69" i="4" s="1"/>
  <c r="AW69" i="4" a="1"/>
  <c r="AW69" i="4" s="1"/>
  <c r="AX69" i="4" a="1"/>
  <c r="AX69" i="4" s="1"/>
  <c r="AY69" i="4" a="1"/>
  <c r="AY69" i="4" s="1"/>
  <c r="AZ69" i="4" a="1"/>
  <c r="AZ69" i="4" s="1"/>
  <c r="BA69" i="4" a="1"/>
  <c r="BA69" i="4" s="1"/>
  <c r="K70" i="4" a="1"/>
  <c r="K70" i="4" s="1"/>
  <c r="L70" i="4" a="1"/>
  <c r="L70" i="4" s="1"/>
  <c r="M70" i="4" a="1"/>
  <c r="M70" i="4" s="1"/>
  <c r="N70" i="4" a="1"/>
  <c r="N70" i="4" s="1"/>
  <c r="O70" i="4" a="1"/>
  <c r="O70" i="4" s="1"/>
  <c r="P70" i="4" a="1"/>
  <c r="P70" i="4" s="1"/>
  <c r="Q70" i="4" a="1"/>
  <c r="Q70" i="4" s="1"/>
  <c r="R70" i="4" a="1"/>
  <c r="R70" i="4" s="1"/>
  <c r="S70" i="4" a="1"/>
  <c r="S70" i="4" s="1"/>
  <c r="T70" i="4" a="1"/>
  <c r="T70" i="4" s="1"/>
  <c r="U70" i="4" a="1"/>
  <c r="U70" i="4" s="1"/>
  <c r="V70" i="4" a="1"/>
  <c r="V70" i="4" s="1"/>
  <c r="W70" i="4" a="1"/>
  <c r="W70" i="4" s="1"/>
  <c r="X70" i="4" a="1"/>
  <c r="X70" i="4" s="1"/>
  <c r="Y70" i="4" a="1"/>
  <c r="Y70" i="4" s="1"/>
  <c r="Z70" i="4" a="1"/>
  <c r="Z70" i="4" s="1"/>
  <c r="AA70" i="4" a="1"/>
  <c r="AA70" i="4" s="1"/>
  <c r="AB70" i="4" a="1"/>
  <c r="AB70" i="4" s="1"/>
  <c r="AC70" i="4" a="1"/>
  <c r="AC70" i="4" s="1"/>
  <c r="AD70" i="4" a="1"/>
  <c r="AD70" i="4" s="1"/>
  <c r="AE70" i="4" a="1"/>
  <c r="AE70" i="4" s="1"/>
  <c r="AF70" i="4" a="1"/>
  <c r="AF70" i="4" s="1"/>
  <c r="AG70" i="4" a="1"/>
  <c r="AG70" i="4" s="1"/>
  <c r="AH70" i="4" a="1"/>
  <c r="AH70" i="4" s="1"/>
  <c r="AI70" i="4" a="1"/>
  <c r="AI70" i="4" s="1"/>
  <c r="AJ70" i="4" a="1"/>
  <c r="AJ70" i="4" s="1"/>
  <c r="AK70" i="4" a="1"/>
  <c r="AK70" i="4" s="1"/>
  <c r="AL70" i="4" a="1"/>
  <c r="AL70" i="4" s="1"/>
  <c r="AM70" i="4" a="1"/>
  <c r="AM70" i="4" s="1"/>
  <c r="AN70" i="4" a="1"/>
  <c r="AN70" i="4" s="1"/>
  <c r="AO70" i="4" a="1"/>
  <c r="AO70" i="4" s="1"/>
  <c r="AP70" i="4" a="1"/>
  <c r="AP70" i="4" s="1"/>
  <c r="AQ70" i="4" a="1"/>
  <c r="AQ70" i="4" s="1"/>
  <c r="AR70" i="4" a="1"/>
  <c r="AR70" i="4" s="1"/>
  <c r="AS70" i="4" a="1"/>
  <c r="AS70" i="4" s="1"/>
  <c r="AT70" i="4" a="1"/>
  <c r="AT70" i="4" s="1"/>
  <c r="AU70" i="4" a="1"/>
  <c r="AU70" i="4" s="1"/>
  <c r="AV70" i="4" a="1"/>
  <c r="AV70" i="4" s="1"/>
  <c r="AW70" i="4" a="1"/>
  <c r="AW70" i="4" s="1"/>
  <c r="AX70" i="4" a="1"/>
  <c r="AX70" i="4" s="1"/>
  <c r="AY70" i="4" a="1"/>
  <c r="AY70" i="4" s="1"/>
  <c r="AZ70" i="4" a="1"/>
  <c r="AZ70" i="4" s="1"/>
  <c r="BA70" i="4" a="1"/>
  <c r="BA70" i="4" s="1"/>
  <c r="K71" i="4" a="1"/>
  <c r="K71" i="4" s="1"/>
  <c r="L71" i="4" a="1"/>
  <c r="L71" i="4" s="1"/>
  <c r="M71" i="4" a="1"/>
  <c r="M71" i="4" s="1"/>
  <c r="N71" i="4" a="1"/>
  <c r="N71" i="4" s="1"/>
  <c r="O71" i="4" a="1"/>
  <c r="O71" i="4" s="1"/>
  <c r="P71" i="4" a="1"/>
  <c r="P71" i="4" s="1"/>
  <c r="Q71" i="4" a="1"/>
  <c r="Q71" i="4" s="1"/>
  <c r="R71" i="4" a="1"/>
  <c r="R71" i="4" s="1"/>
  <c r="S71" i="4" a="1"/>
  <c r="S71" i="4" s="1"/>
  <c r="T71" i="4" a="1"/>
  <c r="T71" i="4" s="1"/>
  <c r="U71" i="4" a="1"/>
  <c r="U71" i="4" s="1"/>
  <c r="V71" i="4" a="1"/>
  <c r="V71" i="4" s="1"/>
  <c r="W71" i="4" a="1"/>
  <c r="W71" i="4" s="1"/>
  <c r="X71" i="4" a="1"/>
  <c r="X71" i="4" s="1"/>
  <c r="Y71" i="4" a="1"/>
  <c r="Y71" i="4" s="1"/>
  <c r="Z71" i="4" a="1"/>
  <c r="Z71" i="4" s="1"/>
  <c r="AA71" i="4" a="1"/>
  <c r="AA71" i="4" s="1"/>
  <c r="AB71" i="4" a="1"/>
  <c r="AB71" i="4" s="1"/>
  <c r="AC71" i="4" a="1"/>
  <c r="AC71" i="4" s="1"/>
  <c r="AD71" i="4" a="1"/>
  <c r="AD71" i="4" s="1"/>
  <c r="AE71" i="4" a="1"/>
  <c r="AE71" i="4" s="1"/>
  <c r="AF71" i="4" a="1"/>
  <c r="AF71" i="4" s="1"/>
  <c r="AG71" i="4" a="1"/>
  <c r="AG71" i="4" s="1"/>
  <c r="AH71" i="4" a="1"/>
  <c r="AH71" i="4" s="1"/>
  <c r="AI71" i="4" a="1"/>
  <c r="AI71" i="4" s="1"/>
  <c r="AJ71" i="4" a="1"/>
  <c r="AJ71" i="4" s="1"/>
  <c r="AK71" i="4" a="1"/>
  <c r="AK71" i="4" s="1"/>
  <c r="AL71" i="4" a="1"/>
  <c r="AL71" i="4" s="1"/>
  <c r="AM71" i="4" a="1"/>
  <c r="AM71" i="4" s="1"/>
  <c r="AN71" i="4" a="1"/>
  <c r="AN71" i="4" s="1"/>
  <c r="AO71" i="4" a="1"/>
  <c r="AO71" i="4" s="1"/>
  <c r="AP71" i="4" a="1"/>
  <c r="AP71" i="4" s="1"/>
  <c r="AQ71" i="4" a="1"/>
  <c r="AQ71" i="4" s="1"/>
  <c r="AR71" i="4" a="1"/>
  <c r="AR71" i="4" s="1"/>
  <c r="AS71" i="4" a="1"/>
  <c r="AS71" i="4" s="1"/>
  <c r="AT71" i="4" a="1"/>
  <c r="AT71" i="4" s="1"/>
  <c r="AU71" i="4" a="1"/>
  <c r="AU71" i="4" s="1"/>
  <c r="AV71" i="4" a="1"/>
  <c r="AV71" i="4" s="1"/>
  <c r="AW71" i="4" a="1"/>
  <c r="AW71" i="4" s="1"/>
  <c r="AX71" i="4" a="1"/>
  <c r="AX71" i="4" s="1"/>
  <c r="AY71" i="4" a="1"/>
  <c r="AY71" i="4" s="1"/>
  <c r="AZ71" i="4" a="1"/>
  <c r="AZ71" i="4" s="1"/>
  <c r="BA71" i="4" a="1"/>
  <c r="BA71" i="4" s="1"/>
  <c r="F64" i="4" a="1"/>
  <c r="F64" i="4" s="1"/>
  <c r="G64" i="4" a="1"/>
  <c r="G64" i="4" s="1"/>
  <c r="H64" i="4" a="1"/>
  <c r="H64" i="4" s="1"/>
  <c r="I64" i="4" a="1"/>
  <c r="I64" i="4" s="1"/>
  <c r="J64" i="4" a="1"/>
  <c r="J64" i="4" s="1"/>
  <c r="F65" i="4" a="1"/>
  <c r="F65" i="4" s="1"/>
  <c r="G65" i="4" a="1"/>
  <c r="G65" i="4" s="1"/>
  <c r="H65" i="4" a="1"/>
  <c r="H65" i="4" s="1"/>
  <c r="I65" i="4" a="1"/>
  <c r="I65" i="4" s="1"/>
  <c r="J65" i="4" a="1"/>
  <c r="J65" i="4" s="1"/>
  <c r="F66" i="4" a="1"/>
  <c r="F66" i="4" s="1"/>
  <c r="G66" i="4" a="1"/>
  <c r="G66" i="4" s="1"/>
  <c r="H66" i="4" a="1"/>
  <c r="H66" i="4" s="1"/>
  <c r="I66" i="4" a="1"/>
  <c r="I66" i="4" s="1"/>
  <c r="J66" i="4" a="1"/>
  <c r="J66" i="4" s="1"/>
  <c r="F67" i="4" a="1"/>
  <c r="F67" i="4" s="1"/>
  <c r="G67" i="4" a="1"/>
  <c r="G67" i="4" s="1"/>
  <c r="H67" i="4" a="1"/>
  <c r="H67" i="4" s="1"/>
  <c r="I67" i="4" a="1"/>
  <c r="I67" i="4" s="1"/>
  <c r="J67" i="4" a="1"/>
  <c r="J67" i="4" s="1"/>
  <c r="F68" i="4" a="1"/>
  <c r="F68" i="4" s="1"/>
  <c r="G68" i="4" a="1"/>
  <c r="G68" i="4" s="1"/>
  <c r="H68" i="4" a="1"/>
  <c r="H68" i="4" s="1"/>
  <c r="I68" i="4" a="1"/>
  <c r="I68" i="4" s="1"/>
  <c r="J68" i="4" a="1"/>
  <c r="J68" i="4" s="1"/>
  <c r="F69" i="4" a="1"/>
  <c r="F69" i="4" s="1"/>
  <c r="G69" i="4" a="1"/>
  <c r="G69" i="4" s="1"/>
  <c r="H69" i="4" a="1"/>
  <c r="H69" i="4" s="1"/>
  <c r="I69" i="4" a="1"/>
  <c r="I69" i="4" s="1"/>
  <c r="J69" i="4" a="1"/>
  <c r="J69" i="4" s="1"/>
  <c r="F70" i="4" a="1"/>
  <c r="F70" i="4" s="1"/>
  <c r="G70" i="4" a="1"/>
  <c r="G70" i="4" s="1"/>
  <c r="H70" i="4" a="1"/>
  <c r="H70" i="4" s="1"/>
  <c r="I70" i="4" a="1"/>
  <c r="I70" i="4" s="1"/>
  <c r="J70" i="4" a="1"/>
  <c r="J70" i="4" s="1"/>
  <c r="F71" i="4" a="1"/>
  <c r="F71" i="4" s="1"/>
  <c r="G71" i="4" a="1"/>
  <c r="G71" i="4" s="1"/>
  <c r="H71" i="4" a="1"/>
  <c r="H71" i="4" s="1"/>
  <c r="I71" i="4" a="1"/>
  <c r="I71" i="4" s="1"/>
  <c r="J71" i="4" a="1"/>
  <c r="J71" i="4" s="1"/>
  <c r="E71" i="4" a="1"/>
  <c r="E71" i="4" s="1"/>
  <c r="E66" i="4" a="1"/>
  <c r="E66" i="4" s="1"/>
  <c r="E65" i="4" a="1"/>
  <c r="E65" i="4" s="1"/>
  <c r="E67" i="4" a="1"/>
  <c r="E67" i="4" s="1"/>
  <c r="E68" i="4" a="1"/>
  <c r="E68" i="4" s="1"/>
  <c r="E69" i="4" a="1"/>
  <c r="E69" i="4" s="1"/>
  <c r="E70" i="4" a="1"/>
  <c r="E70" i="4" s="1"/>
  <c r="E64" i="4" a="1"/>
  <c r="E64" i="4" s="1"/>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B42" i="12" s="1"/>
  <c r="D53" i="4"/>
  <c r="E53" i="4"/>
  <c r="F53" i="4"/>
  <c r="G53" i="4"/>
  <c r="H53" i="4"/>
  <c r="I53" i="4"/>
  <c r="J53" i="4"/>
  <c r="K53" i="4"/>
  <c r="K85" i="4" s="1"/>
  <c r="L53" i="4"/>
  <c r="M53" i="4"/>
  <c r="M85" i="4" s="1"/>
  <c r="N53" i="4"/>
  <c r="O53" i="4"/>
  <c r="O85" i="4" s="1"/>
  <c r="P53" i="4"/>
  <c r="P85" i="4" s="1"/>
  <c r="Q53" i="4"/>
  <c r="Q85" i="4" s="1"/>
  <c r="R53" i="4"/>
  <c r="R85" i="4" s="1"/>
  <c r="S53" i="4"/>
  <c r="S85" i="4" s="1"/>
  <c r="T53" i="4"/>
  <c r="U53" i="4"/>
  <c r="U85" i="4" s="1"/>
  <c r="V53" i="4"/>
  <c r="W53" i="4"/>
  <c r="W85" i="4" s="1"/>
  <c r="X53" i="4"/>
  <c r="X85" i="4" s="1"/>
  <c r="Y53" i="4"/>
  <c r="Y85" i="4" s="1"/>
  <c r="Z53" i="4"/>
  <c r="Z85" i="4" s="1"/>
  <c r="AA53" i="4"/>
  <c r="AA85" i="4" s="1"/>
  <c r="AB53" i="4"/>
  <c r="AC53" i="4"/>
  <c r="AC85" i="4" s="1"/>
  <c r="AD53" i="4"/>
  <c r="AE53" i="4"/>
  <c r="AE85" i="4" s="1"/>
  <c r="AF53" i="4"/>
  <c r="AF85" i="4" s="1"/>
  <c r="AG53" i="4"/>
  <c r="AG85" i="4" s="1"/>
  <c r="AH53" i="4"/>
  <c r="AH85" i="4" s="1"/>
  <c r="AI53" i="4"/>
  <c r="AI85" i="4" s="1"/>
  <c r="AJ53" i="4"/>
  <c r="AK53" i="4"/>
  <c r="AK85" i="4" s="1"/>
  <c r="AL53" i="4"/>
  <c r="AM53" i="4"/>
  <c r="AM85" i="4" s="1"/>
  <c r="AN53" i="4"/>
  <c r="AN85" i="4" s="1"/>
  <c r="AO53" i="4"/>
  <c r="AO85" i="4" s="1"/>
  <c r="AP53" i="4"/>
  <c r="AP85" i="4" s="1"/>
  <c r="AQ53" i="4"/>
  <c r="AQ85" i="4" s="1"/>
  <c r="AR53" i="4"/>
  <c r="AS53" i="4"/>
  <c r="AS85" i="4" s="1"/>
  <c r="AT53" i="4"/>
  <c r="AU53" i="4"/>
  <c r="AU85" i="4" s="1"/>
  <c r="AV53" i="4"/>
  <c r="AV85" i="4" s="1"/>
  <c r="AW53" i="4"/>
  <c r="AW85" i="4" s="1"/>
  <c r="AX53" i="4"/>
  <c r="AX85" i="4" s="1"/>
  <c r="AY53" i="4"/>
  <c r="AY85" i="4" s="1"/>
  <c r="AZ53" i="4"/>
  <c r="BA53" i="4"/>
  <c r="BA85" i="4" s="1"/>
  <c r="D54" i="4"/>
  <c r="E54" i="4"/>
  <c r="F54" i="4"/>
  <c r="G54" i="4"/>
  <c r="H54" i="4"/>
  <c r="I54" i="4"/>
  <c r="J54" i="4"/>
  <c r="K54" i="4"/>
  <c r="L54" i="4"/>
  <c r="L86" i="4" s="1"/>
  <c r="M54" i="4"/>
  <c r="M86" i="4" s="1"/>
  <c r="N54" i="4"/>
  <c r="N86" i="4" s="1"/>
  <c r="O54" i="4"/>
  <c r="O86" i="4" s="1"/>
  <c r="P54" i="4"/>
  <c r="P86" i="4" s="1"/>
  <c r="Q54" i="4"/>
  <c r="R54" i="4"/>
  <c r="R86" i="4" s="1"/>
  <c r="S54" i="4"/>
  <c r="T54" i="4"/>
  <c r="T86" i="4" s="1"/>
  <c r="U54" i="4"/>
  <c r="U86" i="4" s="1"/>
  <c r="V54" i="4"/>
  <c r="V86" i="4" s="1"/>
  <c r="W54" i="4"/>
  <c r="W86" i="4" s="1"/>
  <c r="X54" i="4"/>
  <c r="X86" i="4" s="1"/>
  <c r="Y54" i="4"/>
  <c r="Z54" i="4"/>
  <c r="Z86" i="4" s="1"/>
  <c r="AA54" i="4"/>
  <c r="AB54" i="4"/>
  <c r="AB86" i="4" s="1"/>
  <c r="AC54" i="4"/>
  <c r="AC86" i="4" s="1"/>
  <c r="AD54" i="4"/>
  <c r="AD86" i="4" s="1"/>
  <c r="AE54" i="4"/>
  <c r="AE86" i="4" s="1"/>
  <c r="AF54" i="4"/>
  <c r="AF86" i="4" s="1"/>
  <c r="AG54" i="4"/>
  <c r="AH54" i="4"/>
  <c r="AH86" i="4" s="1"/>
  <c r="AI54" i="4"/>
  <c r="AI86" i="4" s="1"/>
  <c r="AJ54" i="4"/>
  <c r="AJ86" i="4" s="1"/>
  <c r="AK54" i="4"/>
  <c r="AK86" i="4" s="1"/>
  <c r="AL54" i="4"/>
  <c r="AL86" i="4" s="1"/>
  <c r="AM54" i="4"/>
  <c r="AM86" i="4" s="1"/>
  <c r="AN54" i="4"/>
  <c r="AN86" i="4" s="1"/>
  <c r="AO54" i="4"/>
  <c r="AP54" i="4"/>
  <c r="AP86" i="4" s="1"/>
  <c r="AQ54" i="4"/>
  <c r="AQ86" i="4" s="1"/>
  <c r="AR54" i="4"/>
  <c r="AR86" i="4" s="1"/>
  <c r="AS54" i="4"/>
  <c r="AT54" i="4"/>
  <c r="AT86" i="4" s="1"/>
  <c r="AU54" i="4"/>
  <c r="AU86" i="4" s="1"/>
  <c r="AV54" i="4"/>
  <c r="AV86" i="4" s="1"/>
  <c r="AW54" i="4"/>
  <c r="AX54" i="4"/>
  <c r="AX86" i="4" s="1"/>
  <c r="AY54" i="4"/>
  <c r="AY86" i="4" s="1"/>
  <c r="AZ54" i="4"/>
  <c r="AZ86" i="4" s="1"/>
  <c r="BA54" i="4"/>
  <c r="D55" i="4"/>
  <c r="E55" i="4"/>
  <c r="F55" i="4"/>
  <c r="G55" i="4"/>
  <c r="H55" i="4"/>
  <c r="I55" i="4"/>
  <c r="I87" i="4" s="1"/>
  <c r="J55" i="4"/>
  <c r="K55" i="4"/>
  <c r="K87" i="4" s="1"/>
  <c r="L55" i="4"/>
  <c r="L87" i="4" s="1"/>
  <c r="M55" i="4"/>
  <c r="M87" i="4" s="1"/>
  <c r="N55" i="4"/>
  <c r="O55" i="4"/>
  <c r="O87" i="4" s="1"/>
  <c r="P55" i="4"/>
  <c r="P87" i="4" s="1"/>
  <c r="Q55" i="4"/>
  <c r="Q87" i="4" s="1"/>
  <c r="R55" i="4"/>
  <c r="S55" i="4"/>
  <c r="S87" i="4" s="1"/>
  <c r="T55" i="4"/>
  <c r="T87" i="4" s="1"/>
  <c r="U55" i="4"/>
  <c r="U87" i="4" s="1"/>
  <c r="V55" i="4"/>
  <c r="W55" i="4"/>
  <c r="W87" i="4" s="1"/>
  <c r="X55" i="4"/>
  <c r="X87" i="4" s="1"/>
  <c r="Y55" i="4"/>
  <c r="Y87" i="4" s="1"/>
  <c r="Z55" i="4"/>
  <c r="AA55" i="4"/>
  <c r="AA87" i="4" s="1"/>
  <c r="AB55" i="4"/>
  <c r="AB87" i="4" s="1"/>
  <c r="AC55" i="4"/>
  <c r="AC87" i="4" s="1"/>
  <c r="AD55" i="4"/>
  <c r="AE55" i="4"/>
  <c r="AE87" i="4" s="1"/>
  <c r="AF55" i="4"/>
  <c r="AF87" i="4" s="1"/>
  <c r="AG55" i="4"/>
  <c r="AG87" i="4" s="1"/>
  <c r="AH55" i="4"/>
  <c r="AI55" i="4"/>
  <c r="AI87" i="4" s="1"/>
  <c r="AJ55" i="4"/>
  <c r="AJ87" i="4" s="1"/>
  <c r="AK55" i="4"/>
  <c r="AK87" i="4" s="1"/>
  <c r="AL55" i="4"/>
  <c r="AM55" i="4"/>
  <c r="AM87" i="4" s="1"/>
  <c r="AN55" i="4"/>
  <c r="AN87" i="4" s="1"/>
  <c r="AO55" i="4"/>
  <c r="AO87" i="4" s="1"/>
  <c r="AP55" i="4"/>
  <c r="AQ55" i="4"/>
  <c r="AQ87" i="4" s="1"/>
  <c r="AR55" i="4"/>
  <c r="AR87" i="4" s="1"/>
  <c r="AS55" i="4"/>
  <c r="AS87" i="4" s="1"/>
  <c r="AT55" i="4"/>
  <c r="AU55" i="4"/>
  <c r="AU87" i="4" s="1"/>
  <c r="AV55" i="4"/>
  <c r="AV87" i="4" s="1"/>
  <c r="AW55" i="4"/>
  <c r="AW87" i="4" s="1"/>
  <c r="AX55" i="4"/>
  <c r="AY55" i="4"/>
  <c r="AY87" i="4" s="1"/>
  <c r="AZ55" i="4"/>
  <c r="AZ87" i="4" s="1"/>
  <c r="BA55" i="4"/>
  <c r="BA87" i="4" s="1"/>
  <c r="D56" i="4"/>
  <c r="E56" i="4"/>
  <c r="F56" i="4"/>
  <c r="F88" i="4" s="1"/>
  <c r="G56" i="4"/>
  <c r="H56" i="4"/>
  <c r="I56" i="4"/>
  <c r="J56" i="4"/>
  <c r="K56" i="4"/>
  <c r="L56" i="4"/>
  <c r="L88" i="4" s="1"/>
  <c r="M56" i="4"/>
  <c r="M88" i="4" s="1"/>
  <c r="N56" i="4"/>
  <c r="N88" i="4" s="1"/>
  <c r="O56" i="4"/>
  <c r="P56" i="4"/>
  <c r="P88" i="4" s="1"/>
  <c r="Q56" i="4"/>
  <c r="Q88" i="4" s="1"/>
  <c r="R56" i="4"/>
  <c r="R88" i="4" s="1"/>
  <c r="S56" i="4"/>
  <c r="T56" i="4"/>
  <c r="T88" i="4" s="1"/>
  <c r="U56" i="4"/>
  <c r="U88" i="4" s="1"/>
  <c r="V56" i="4"/>
  <c r="V88" i="4" s="1"/>
  <c r="W56" i="4"/>
  <c r="X56" i="4"/>
  <c r="X88" i="4" s="1"/>
  <c r="Y56" i="4"/>
  <c r="Y88" i="4" s="1"/>
  <c r="Z56" i="4"/>
  <c r="Z88" i="4" s="1"/>
  <c r="AA56" i="4"/>
  <c r="AB56" i="4"/>
  <c r="AB88" i="4" s="1"/>
  <c r="AC56" i="4"/>
  <c r="AC88" i="4" s="1"/>
  <c r="AD56" i="4"/>
  <c r="AD88" i="4" s="1"/>
  <c r="AE56" i="4"/>
  <c r="AF56" i="4"/>
  <c r="AF88" i="4" s="1"/>
  <c r="AG56" i="4"/>
  <c r="AG88" i="4" s="1"/>
  <c r="AH56" i="4"/>
  <c r="AH88" i="4" s="1"/>
  <c r="AI56" i="4"/>
  <c r="AJ56" i="4"/>
  <c r="AJ88" i="4" s="1"/>
  <c r="AK56" i="4"/>
  <c r="AK88" i="4" s="1"/>
  <c r="AL56" i="4"/>
  <c r="AL88" i="4" s="1"/>
  <c r="AM56" i="4"/>
  <c r="AN56" i="4"/>
  <c r="AN88" i="4" s="1"/>
  <c r="AO56" i="4"/>
  <c r="AO88" i="4" s="1"/>
  <c r="AP56" i="4"/>
  <c r="AP88" i="4" s="1"/>
  <c r="AQ56" i="4"/>
  <c r="AR56" i="4"/>
  <c r="AR88" i="4" s="1"/>
  <c r="AS56" i="4"/>
  <c r="AS88" i="4" s="1"/>
  <c r="AT56" i="4"/>
  <c r="AT88" i="4" s="1"/>
  <c r="AU56" i="4"/>
  <c r="AV56" i="4"/>
  <c r="AV88" i="4" s="1"/>
  <c r="AW56" i="4"/>
  <c r="AW88" i="4" s="1"/>
  <c r="AX56" i="4"/>
  <c r="AX88" i="4" s="1"/>
  <c r="AY56" i="4"/>
  <c r="AZ56" i="4"/>
  <c r="BA56"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I57" i="4"/>
  <c r="AJ57" i="4"/>
  <c r="AK57" i="4"/>
  <c r="AL57" i="4"/>
  <c r="AM57" i="4"/>
  <c r="AN57" i="4"/>
  <c r="AO57" i="4"/>
  <c r="AP57" i="4"/>
  <c r="AP89" i="4" s="1"/>
  <c r="AQ57" i="4"/>
  <c r="AR57" i="4"/>
  <c r="AR89" i="4" s="1"/>
  <c r="AS57" i="4"/>
  <c r="AT57" i="4"/>
  <c r="AT89" i="4" s="1"/>
  <c r="AU57" i="4"/>
  <c r="AV57" i="4"/>
  <c r="AV89" i="4" s="1"/>
  <c r="AW57" i="4"/>
  <c r="AX57" i="4"/>
  <c r="AX89" i="4" s="1"/>
  <c r="AY57" i="4"/>
  <c r="AZ57" i="4"/>
  <c r="AZ89" i="4" s="1"/>
  <c r="BA57" i="4"/>
  <c r="D58" i="4"/>
  <c r="E58" i="4"/>
  <c r="F58" i="4"/>
  <c r="G58" i="4"/>
  <c r="H58" i="4"/>
  <c r="I58" i="4"/>
  <c r="J58" i="4"/>
  <c r="K58" i="4"/>
  <c r="K90" i="4" s="1"/>
  <c r="L58" i="4"/>
  <c r="M58" i="4"/>
  <c r="M90" i="4" s="1"/>
  <c r="N58" i="4"/>
  <c r="O58" i="4"/>
  <c r="O90" i="4" s="1"/>
  <c r="P58" i="4"/>
  <c r="Q58" i="4"/>
  <c r="Q90" i="4" s="1"/>
  <c r="R58" i="4"/>
  <c r="S58" i="4"/>
  <c r="S90" i="4" s="1"/>
  <c r="T58" i="4"/>
  <c r="U58" i="4"/>
  <c r="U90" i="4" s="1"/>
  <c r="V58" i="4"/>
  <c r="W58" i="4"/>
  <c r="W90" i="4" s="1"/>
  <c r="X58" i="4"/>
  <c r="Y58" i="4"/>
  <c r="Y90" i="4" s="1"/>
  <c r="Z58" i="4"/>
  <c r="AA58" i="4"/>
  <c r="AA90" i="4" s="1"/>
  <c r="AB58" i="4"/>
  <c r="AC58" i="4"/>
  <c r="AC90" i="4" s="1"/>
  <c r="AD58" i="4"/>
  <c r="AE58" i="4"/>
  <c r="AE90" i="4" s="1"/>
  <c r="AF58" i="4"/>
  <c r="AG58" i="4"/>
  <c r="AG90" i="4" s="1"/>
  <c r="AH58" i="4"/>
  <c r="AI58" i="4"/>
  <c r="AI90" i="4" s="1"/>
  <c r="AJ58" i="4"/>
  <c r="AK58" i="4"/>
  <c r="AK90" i="4" s="1"/>
  <c r="AL58" i="4"/>
  <c r="AM58" i="4"/>
  <c r="AM90" i="4" s="1"/>
  <c r="AN58" i="4"/>
  <c r="AO58" i="4"/>
  <c r="AO90" i="4" s="1"/>
  <c r="AP58" i="4"/>
  <c r="AQ58" i="4"/>
  <c r="AQ90" i="4" s="1"/>
  <c r="AR58" i="4"/>
  <c r="AS58" i="4"/>
  <c r="AS90" i="4" s="1"/>
  <c r="AT58" i="4"/>
  <c r="AU58" i="4"/>
  <c r="AU90" i="4" s="1"/>
  <c r="AV58" i="4"/>
  <c r="AW58" i="4"/>
  <c r="AW90" i="4" s="1"/>
  <c r="AX58" i="4"/>
  <c r="AY58" i="4"/>
  <c r="AY90" i="4" s="1"/>
  <c r="AZ58" i="4"/>
  <c r="BA58" i="4"/>
  <c r="BA90" i="4" s="1"/>
  <c r="D59" i="4"/>
  <c r="E59" i="4"/>
  <c r="F59" i="4"/>
  <c r="G59" i="4"/>
  <c r="H59" i="4"/>
  <c r="I59" i="4"/>
  <c r="J59" i="4"/>
  <c r="K59" i="4"/>
  <c r="L59" i="4"/>
  <c r="L91" i="4" s="1"/>
  <c r="M59" i="4"/>
  <c r="N59" i="4"/>
  <c r="N91" i="4" s="1"/>
  <c r="O59" i="4"/>
  <c r="P59" i="4"/>
  <c r="P91" i="4" s="1"/>
  <c r="Q59" i="4"/>
  <c r="R59" i="4"/>
  <c r="R91" i="4" s="1"/>
  <c r="S59" i="4"/>
  <c r="T59" i="4"/>
  <c r="T91" i="4" s="1"/>
  <c r="U59" i="4"/>
  <c r="V59" i="4"/>
  <c r="V91" i="4" s="1"/>
  <c r="W59" i="4"/>
  <c r="X59" i="4"/>
  <c r="X91" i="4" s="1"/>
  <c r="Y59" i="4"/>
  <c r="Z59" i="4"/>
  <c r="Z91" i="4" s="1"/>
  <c r="AA59" i="4"/>
  <c r="AB59" i="4"/>
  <c r="AB91" i="4" s="1"/>
  <c r="AC59" i="4"/>
  <c r="AD59" i="4"/>
  <c r="AD91" i="4" s="1"/>
  <c r="AE59" i="4"/>
  <c r="AF59" i="4"/>
  <c r="AF91" i="4" s="1"/>
  <c r="AG59" i="4"/>
  <c r="AH59" i="4"/>
  <c r="AH91" i="4" s="1"/>
  <c r="AI59" i="4"/>
  <c r="AJ59" i="4"/>
  <c r="AJ91" i="4" s="1"/>
  <c r="AK59" i="4"/>
  <c r="AL59" i="4"/>
  <c r="AL91" i="4" s="1"/>
  <c r="AM59" i="4"/>
  <c r="AN59" i="4"/>
  <c r="AN91" i="4" s="1"/>
  <c r="AO59" i="4"/>
  <c r="AP59" i="4"/>
  <c r="AP91" i="4" s="1"/>
  <c r="AQ59" i="4"/>
  <c r="AR59" i="4"/>
  <c r="AR91" i="4" s="1"/>
  <c r="AS59" i="4"/>
  <c r="AT59" i="4"/>
  <c r="AT91" i="4" s="1"/>
  <c r="AU59" i="4"/>
  <c r="AU91" i="4" s="1"/>
  <c r="AV59" i="4"/>
  <c r="AV91" i="4" s="1"/>
  <c r="AW59" i="4"/>
  <c r="AX59" i="4"/>
  <c r="AX91" i="4" s="1"/>
  <c r="AY59" i="4"/>
  <c r="AY91" i="4" s="1"/>
  <c r="AZ59" i="4"/>
  <c r="AZ91" i="4" s="1"/>
  <c r="BA59" i="4"/>
  <c r="D60" i="4"/>
  <c r="E60" i="4"/>
  <c r="F60" i="4"/>
  <c r="G60" i="4"/>
  <c r="H60" i="4"/>
  <c r="I60" i="4"/>
  <c r="J60" i="4"/>
  <c r="K60" i="4"/>
  <c r="K92" i="4" s="1"/>
  <c r="L60" i="4"/>
  <c r="L92" i="4" s="1"/>
  <c r="M60" i="4"/>
  <c r="N60" i="4"/>
  <c r="N92" i="4" s="1"/>
  <c r="O60" i="4"/>
  <c r="O92" i="4" s="1"/>
  <c r="P60" i="4"/>
  <c r="P92" i="4" s="1"/>
  <c r="Q60" i="4"/>
  <c r="Q92" i="4" s="1"/>
  <c r="R60" i="4"/>
  <c r="R92" i="4" s="1"/>
  <c r="S60" i="4"/>
  <c r="S92" i="4" s="1"/>
  <c r="T60" i="4"/>
  <c r="U60" i="4"/>
  <c r="U92" i="4" s="1"/>
  <c r="V60" i="4"/>
  <c r="V92" i="4" s="1"/>
  <c r="W60" i="4"/>
  <c r="W92" i="4" s="1"/>
  <c r="X60" i="4"/>
  <c r="Y60" i="4"/>
  <c r="Y92" i="4" s="1"/>
  <c r="Z60" i="4"/>
  <c r="Z92" i="4" s="1"/>
  <c r="AA60" i="4"/>
  <c r="AA92" i="4" s="1"/>
  <c r="AB60" i="4"/>
  <c r="AC60" i="4"/>
  <c r="AC92" i="4" s="1"/>
  <c r="AD60" i="4"/>
  <c r="AD92" i="4" s="1"/>
  <c r="AE60" i="4"/>
  <c r="AE92" i="4" s="1"/>
  <c r="AF60" i="4"/>
  <c r="AG60" i="4"/>
  <c r="AG92" i="4" s="1"/>
  <c r="AH60" i="4"/>
  <c r="AH92" i="4" s="1"/>
  <c r="AI60" i="4"/>
  <c r="AI92" i="4" s="1"/>
  <c r="AJ60" i="4"/>
  <c r="AK60" i="4"/>
  <c r="AK92" i="4" s="1"/>
  <c r="AL60" i="4"/>
  <c r="AL92" i="4" s="1"/>
  <c r="AM60" i="4"/>
  <c r="AM92" i="4" s="1"/>
  <c r="AN60" i="4"/>
  <c r="AO60" i="4"/>
  <c r="AO92" i="4" s="1"/>
  <c r="AP60" i="4"/>
  <c r="AP92" i="4" s="1"/>
  <c r="AQ60" i="4"/>
  <c r="AQ92" i="4" s="1"/>
  <c r="AR60" i="4"/>
  <c r="AS60" i="4"/>
  <c r="AS92" i="4" s="1"/>
  <c r="AT60" i="4"/>
  <c r="AU60" i="4"/>
  <c r="AU92" i="4" s="1"/>
  <c r="AV60" i="4"/>
  <c r="AW60" i="4"/>
  <c r="AW92" i="4" s="1"/>
  <c r="AX60" i="4"/>
  <c r="AY60" i="4"/>
  <c r="AZ60" i="4"/>
  <c r="BA60" i="4"/>
  <c r="BA92" i="4" s="1"/>
  <c r="C54" i="4"/>
  <c r="C55" i="4"/>
  <c r="C56" i="4"/>
  <c r="C57" i="4"/>
  <c r="C58" i="4"/>
  <c r="C59" i="4"/>
  <c r="C60" i="4"/>
  <c r="C53" i="4"/>
  <c r="D47" i="12" l="1"/>
  <c r="B32" i="33"/>
  <c r="B33" i="33" s="1"/>
  <c r="Q26" i="12"/>
  <c r="Q54" i="12" s="1"/>
  <c r="J113" i="9"/>
  <c r="I209" i="9"/>
  <c r="J114" i="9"/>
  <c r="I210" i="9"/>
  <c r="J117" i="9"/>
  <c r="I213" i="9"/>
  <c r="I200" i="9"/>
  <c r="J104" i="9"/>
  <c r="J118" i="9"/>
  <c r="I214" i="9"/>
  <c r="I201" i="9"/>
  <c r="J105" i="9"/>
  <c r="I219" i="9"/>
  <c r="J123" i="9"/>
  <c r="I215" i="9"/>
  <c r="J119" i="9"/>
  <c r="I211" i="9"/>
  <c r="J115" i="9"/>
  <c r="I205" i="9"/>
  <c r="J109" i="9"/>
  <c r="J111" i="9"/>
  <c r="I207" i="9"/>
  <c r="J116" i="9"/>
  <c r="I212" i="9"/>
  <c r="H220" i="9"/>
  <c r="H250" i="9" s="1"/>
  <c r="J107" i="9"/>
  <c r="I203" i="9"/>
  <c r="I204" i="9"/>
  <c r="J108" i="9"/>
  <c r="I218" i="9"/>
  <c r="J122" i="9"/>
  <c r="I202" i="9"/>
  <c r="J106" i="9"/>
  <c r="H24" i="12"/>
  <c r="H49" i="12" s="1"/>
  <c r="H153" i="12" s="1"/>
  <c r="G403" i="9"/>
  <c r="I199" i="9"/>
  <c r="J103" i="9"/>
  <c r="J120" i="9"/>
  <c r="I216" i="9"/>
  <c r="I208" i="9"/>
  <c r="J112" i="9"/>
  <c r="R68" i="16"/>
  <c r="S27" i="12" s="1"/>
  <c r="S55" i="12" s="1"/>
  <c r="S155" i="12" s="1"/>
  <c r="T28" i="16"/>
  <c r="S64" i="16"/>
  <c r="T17" i="16"/>
  <c r="S53" i="16"/>
  <c r="S57" i="16" s="1"/>
  <c r="T26" i="16"/>
  <c r="S62" i="16"/>
  <c r="S65" i="16" s="1"/>
  <c r="U24" i="16"/>
  <c r="T60" i="16"/>
  <c r="AN20" i="16"/>
  <c r="AM56" i="16"/>
  <c r="L110" i="9"/>
  <c r="K206" i="9"/>
  <c r="L121" i="9"/>
  <c r="K217" i="9"/>
  <c r="M92" i="4"/>
  <c r="AY92" i="4"/>
  <c r="F92" i="4"/>
  <c r="H90" i="4"/>
  <c r="E85" i="4"/>
  <c r="E97" i="4" s="1"/>
  <c r="B104" i="33" s="1"/>
  <c r="AN90" i="4"/>
  <c r="AY89" i="4"/>
  <c r="AW86" i="4"/>
  <c r="AS86" i="4"/>
  <c r="AC91" i="4"/>
  <c r="E47" i="12"/>
  <c r="AJ85" i="4"/>
  <c r="AU89" i="4"/>
  <c r="Y86" i="4"/>
  <c r="AZ90" i="4"/>
  <c r="AJ90" i="4"/>
  <c r="X90" i="4"/>
  <c r="T90" i="4"/>
  <c r="AX87" i="4"/>
  <c r="AH87" i="4"/>
  <c r="AO91" i="4"/>
  <c r="Y91" i="4"/>
  <c r="M91" i="4"/>
  <c r="AM88" i="4"/>
  <c r="J88" i="4"/>
  <c r="AZ85" i="4"/>
  <c r="T85" i="4"/>
  <c r="AK72" i="4"/>
  <c r="AC72" i="4"/>
  <c r="Y72" i="4"/>
  <c r="AK91" i="4"/>
  <c r="AG91" i="4"/>
  <c r="U91" i="4"/>
  <c r="Q91" i="4"/>
  <c r="W88" i="4"/>
  <c r="E87" i="4"/>
  <c r="E99" i="4" s="1"/>
  <c r="F24" i="33" s="1"/>
  <c r="V24" i="33" s="1"/>
  <c r="AQ89" i="4"/>
  <c r="J91" i="4"/>
  <c r="AV90" i="4"/>
  <c r="AR90" i="4"/>
  <c r="AF90" i="4"/>
  <c r="AB90" i="4"/>
  <c r="P90" i="4"/>
  <c r="L90" i="4"/>
  <c r="V87" i="4"/>
  <c r="R87" i="4"/>
  <c r="V85" i="4"/>
  <c r="Q72" i="4"/>
  <c r="AO72" i="4"/>
  <c r="AG72" i="4"/>
  <c r="I92" i="4"/>
  <c r="E92" i="4"/>
  <c r="E104" i="4" s="1"/>
  <c r="B105" i="33" s="1"/>
  <c r="AQ91" i="4"/>
  <c r="AM91" i="4"/>
  <c r="AI91" i="4"/>
  <c r="AE91" i="4"/>
  <c r="AA91" i="4"/>
  <c r="W91" i="4"/>
  <c r="S91" i="4"/>
  <c r="O91" i="4"/>
  <c r="K91" i="4"/>
  <c r="G91" i="4"/>
  <c r="AM89" i="4"/>
  <c r="AI89" i="4"/>
  <c r="AE89" i="4"/>
  <c r="AA89" i="4"/>
  <c r="W89" i="4"/>
  <c r="S89" i="4"/>
  <c r="O89" i="4"/>
  <c r="K89" i="4"/>
  <c r="BA88" i="4"/>
  <c r="I88" i="4"/>
  <c r="BA86" i="4"/>
  <c r="AO86" i="4"/>
  <c r="AG86" i="4"/>
  <c r="Q86" i="4"/>
  <c r="E86" i="4"/>
  <c r="E98" i="4" s="1"/>
  <c r="F23" i="33" s="1"/>
  <c r="V23" i="33" s="1"/>
  <c r="BA72" i="4"/>
  <c r="AW72" i="4"/>
  <c r="AS72" i="4"/>
  <c r="U72" i="4"/>
  <c r="M72" i="4"/>
  <c r="AX90" i="4"/>
  <c r="AT90" i="4"/>
  <c r="AP90" i="4"/>
  <c r="AL90" i="4"/>
  <c r="AH90" i="4"/>
  <c r="AD90" i="4"/>
  <c r="Z90" i="4"/>
  <c r="V90" i="4"/>
  <c r="R90" i="4"/>
  <c r="N90" i="4"/>
  <c r="AN89" i="4"/>
  <c r="AJ89" i="4"/>
  <c r="AF89" i="4"/>
  <c r="AB89" i="4"/>
  <c r="X89" i="4"/>
  <c r="T89" i="4"/>
  <c r="P89" i="4"/>
  <c r="O22" i="12" s="1"/>
  <c r="L89" i="4"/>
  <c r="H89" i="4"/>
  <c r="AR85" i="4"/>
  <c r="AB85" i="4"/>
  <c r="L85" i="4"/>
  <c r="F91" i="4"/>
  <c r="AL89" i="4"/>
  <c r="AH89" i="4"/>
  <c r="AD89" i="4"/>
  <c r="Z89" i="4"/>
  <c r="V89" i="4"/>
  <c r="R89" i="4"/>
  <c r="N89" i="4"/>
  <c r="AZ88" i="4"/>
  <c r="AT87" i="4"/>
  <c r="AP87" i="4"/>
  <c r="AL87" i="4"/>
  <c r="AD87" i="4"/>
  <c r="Z87" i="4"/>
  <c r="N87" i="4"/>
  <c r="J87" i="4"/>
  <c r="AT85" i="4"/>
  <c r="AL85" i="4"/>
  <c r="AD85" i="4"/>
  <c r="N85" i="4"/>
  <c r="AY72" i="4"/>
  <c r="BA91" i="4"/>
  <c r="AW91" i="4"/>
  <c r="AS91" i="4"/>
  <c r="I91" i="4"/>
  <c r="G90" i="4"/>
  <c r="BA89" i="4"/>
  <c r="AW89" i="4"/>
  <c r="AS89" i="4"/>
  <c r="AO89" i="4"/>
  <c r="AK89" i="4"/>
  <c r="AJ22" i="12" s="1"/>
  <c r="AG89" i="4"/>
  <c r="AC89" i="4"/>
  <c r="Y89" i="4"/>
  <c r="U89" i="4"/>
  <c r="Q89" i="4"/>
  <c r="M89" i="4"/>
  <c r="I89" i="4"/>
  <c r="AY88" i="4"/>
  <c r="AU88" i="4"/>
  <c r="AQ88" i="4"/>
  <c r="AP22" i="12" s="1"/>
  <c r="AI88" i="4"/>
  <c r="AE88" i="4"/>
  <c r="AA88" i="4"/>
  <c r="S88" i="4"/>
  <c r="O88" i="4"/>
  <c r="K88" i="4"/>
  <c r="AA86" i="4"/>
  <c r="S86" i="4"/>
  <c r="K86" i="4"/>
  <c r="AU72" i="4"/>
  <c r="AQ72" i="4"/>
  <c r="AM72" i="4"/>
  <c r="AI72" i="4"/>
  <c r="AE72" i="4"/>
  <c r="AA72" i="4"/>
  <c r="E72" i="4"/>
  <c r="AX92" i="4"/>
  <c r="AT92" i="4"/>
  <c r="J92" i="4"/>
  <c r="H91" i="4"/>
  <c r="J90" i="4"/>
  <c r="F90" i="4"/>
  <c r="H87" i="4"/>
  <c r="J86" i="4"/>
  <c r="F86" i="4"/>
  <c r="H85" i="4"/>
  <c r="G92" i="4"/>
  <c r="E91" i="4"/>
  <c r="E103" i="4" s="1"/>
  <c r="F28" i="33" s="1"/>
  <c r="V28" i="33" s="1"/>
  <c r="E89" i="4"/>
  <c r="E101" i="4" s="1"/>
  <c r="F26" i="33" s="1"/>
  <c r="V26" i="33" s="1"/>
  <c r="G88" i="4"/>
  <c r="G86" i="4"/>
  <c r="I85" i="4"/>
  <c r="I90" i="4"/>
  <c r="E90" i="4"/>
  <c r="E102" i="4" s="1"/>
  <c r="F27" i="33" s="1"/>
  <c r="V27" i="33" s="1"/>
  <c r="G89" i="4"/>
  <c r="E88" i="4"/>
  <c r="E100" i="4" s="1"/>
  <c r="F25" i="33" s="1"/>
  <c r="V25" i="33" s="1"/>
  <c r="G87" i="4"/>
  <c r="I86" i="4"/>
  <c r="G85" i="4"/>
  <c r="AZ92" i="4"/>
  <c r="AV92" i="4"/>
  <c r="AR92" i="4"/>
  <c r="AN92" i="4"/>
  <c r="AJ92" i="4"/>
  <c r="AF92" i="4"/>
  <c r="AB92" i="4"/>
  <c r="X92" i="4"/>
  <c r="T92" i="4"/>
  <c r="H92" i="4"/>
  <c r="J89" i="4"/>
  <c r="F89" i="4"/>
  <c r="H88" i="4"/>
  <c r="F87" i="4"/>
  <c r="H86" i="4"/>
  <c r="J85" i="4"/>
  <c r="F85" i="4"/>
  <c r="R48" i="15"/>
  <c r="Q91" i="15"/>
  <c r="R40" i="15"/>
  <c r="Q83" i="15"/>
  <c r="R46" i="15"/>
  <c r="Q89" i="15"/>
  <c r="R44" i="15"/>
  <c r="Q87" i="15"/>
  <c r="R45" i="15"/>
  <c r="Q88" i="15"/>
  <c r="R47" i="15"/>
  <c r="Q90" i="15"/>
  <c r="R39" i="15"/>
  <c r="Q82" i="15"/>
  <c r="R37" i="15"/>
  <c r="Q80" i="15"/>
  <c r="R43" i="15"/>
  <c r="Q86" i="15"/>
  <c r="AU34" i="15"/>
  <c r="AT77" i="15"/>
  <c r="P92" i="15"/>
  <c r="AE33" i="15"/>
  <c r="AD76" i="15"/>
  <c r="R32" i="15"/>
  <c r="Q75" i="15"/>
  <c r="AA42" i="15"/>
  <c r="Z85" i="15"/>
  <c r="R31" i="15"/>
  <c r="Q74" i="15"/>
  <c r="AE36" i="15"/>
  <c r="AD79" i="15"/>
  <c r="AA35" i="15"/>
  <c r="Z78" i="15"/>
  <c r="R38" i="15"/>
  <c r="Q81" i="15"/>
  <c r="AH239" i="9"/>
  <c r="AH245" i="9" s="1"/>
  <c r="O72" i="4"/>
  <c r="AV72" i="4"/>
  <c r="AP72" i="4"/>
  <c r="AF72" i="4"/>
  <c r="Z72" i="4"/>
  <c r="P72" i="4"/>
  <c r="AZ72" i="4"/>
  <c r="AJ72" i="4"/>
  <c r="T72" i="4"/>
  <c r="AL72" i="4"/>
  <c r="AD72" i="4"/>
  <c r="V72" i="4"/>
  <c r="N72" i="4"/>
  <c r="W72" i="4"/>
  <c r="AX72" i="4"/>
  <c r="AN72" i="4"/>
  <c r="AH72" i="4"/>
  <c r="X72" i="4"/>
  <c r="R72" i="4"/>
  <c r="S72" i="4"/>
  <c r="K72" i="4"/>
  <c r="AT72" i="4"/>
  <c r="AR72" i="4"/>
  <c r="AB72" i="4"/>
  <c r="L72" i="4"/>
  <c r="G72" i="4"/>
  <c r="I72" i="4"/>
  <c r="J72" i="4"/>
  <c r="F72" i="4"/>
  <c r="H72" i="4"/>
  <c r="AP48" i="12" l="1"/>
  <c r="AN18" i="34" s="1"/>
  <c r="AN16" i="34"/>
  <c r="AJ48" i="12"/>
  <c r="AH16" i="34"/>
  <c r="O48" i="12"/>
  <c r="M16" i="34"/>
  <c r="F11" i="33"/>
  <c r="V11" i="33" s="1"/>
  <c r="F16" i="33"/>
  <c r="V16" i="33" s="1"/>
  <c r="F17" i="33"/>
  <c r="V17" i="33" s="1"/>
  <c r="F12" i="33"/>
  <c r="V12" i="33" s="1"/>
  <c r="F14" i="33"/>
  <c r="V14" i="33" s="1"/>
  <c r="F10" i="33"/>
  <c r="V10" i="33" s="1"/>
  <c r="F21" i="33"/>
  <c r="V21" i="33" s="1"/>
  <c r="F18" i="33"/>
  <c r="V18" i="33" s="1"/>
  <c r="F20" i="33"/>
  <c r="V20" i="33" s="1"/>
  <c r="F13" i="33"/>
  <c r="F15" i="33"/>
  <c r="V15" i="33" s="1"/>
  <c r="F19" i="33"/>
  <c r="V19" i="33" s="1"/>
  <c r="F22" i="33"/>
  <c r="V22" i="33" s="1"/>
  <c r="I45" i="31"/>
  <c r="F29" i="33"/>
  <c r="V29" i="33" s="1"/>
  <c r="F30" i="33"/>
  <c r="V30" i="33" s="1"/>
  <c r="R26" i="12"/>
  <c r="K114" i="9"/>
  <c r="J210" i="9"/>
  <c r="J209" i="9"/>
  <c r="K113" i="9"/>
  <c r="K112" i="9"/>
  <c r="J208" i="9"/>
  <c r="J205" i="9"/>
  <c r="K109" i="9"/>
  <c r="K119" i="9"/>
  <c r="J215" i="9"/>
  <c r="J201" i="9"/>
  <c r="K105" i="9"/>
  <c r="K104" i="9"/>
  <c r="J200" i="9"/>
  <c r="K120" i="9"/>
  <c r="J216" i="9"/>
  <c r="J218" i="9"/>
  <c r="K122" i="9"/>
  <c r="J212" i="9"/>
  <c r="K116" i="9"/>
  <c r="J199" i="9"/>
  <c r="K103" i="9"/>
  <c r="K107" i="9"/>
  <c r="J203" i="9"/>
  <c r="J211" i="9"/>
  <c r="K115" i="9"/>
  <c r="J219" i="9"/>
  <c r="K123" i="9"/>
  <c r="I220" i="9"/>
  <c r="I250" i="9" s="1"/>
  <c r="J202" i="9"/>
  <c r="K106" i="9"/>
  <c r="K108" i="9"/>
  <c r="J204" i="9"/>
  <c r="H403" i="9"/>
  <c r="I24" i="12"/>
  <c r="I49" i="12" s="1"/>
  <c r="I153" i="12" s="1"/>
  <c r="K111" i="9"/>
  <c r="J207" i="9"/>
  <c r="K118" i="9"/>
  <c r="J214" i="9"/>
  <c r="K117" i="9"/>
  <c r="J213" i="9"/>
  <c r="K22" i="12"/>
  <c r="S68" i="16"/>
  <c r="T27" i="12" s="1"/>
  <c r="T55" i="12" s="1"/>
  <c r="T155" i="12" s="1"/>
  <c r="AO20" i="16"/>
  <c r="AN56" i="16"/>
  <c r="V24" i="16"/>
  <c r="U60" i="16"/>
  <c r="U26" i="16"/>
  <c r="T62" i="16"/>
  <c r="U17" i="16"/>
  <c r="T53" i="16"/>
  <c r="T57" i="16" s="1"/>
  <c r="U28" i="16"/>
  <c r="T64" i="16"/>
  <c r="M121" i="9"/>
  <c r="L217" i="9"/>
  <c r="M110" i="9"/>
  <c r="L206" i="9"/>
  <c r="AX22" i="12"/>
  <c r="AT22" i="12"/>
  <c r="Y22" i="12"/>
  <c r="AK22" i="12"/>
  <c r="N22" i="12"/>
  <c r="AQ22" i="12"/>
  <c r="AB22" i="12"/>
  <c r="AR22" i="12"/>
  <c r="P22" i="12"/>
  <c r="X22" i="12"/>
  <c r="Z22" i="12"/>
  <c r="AI22" i="12"/>
  <c r="AN22" i="12"/>
  <c r="W22" i="12"/>
  <c r="AM22" i="12"/>
  <c r="I22" i="12"/>
  <c r="AA22" i="12"/>
  <c r="H22" i="12"/>
  <c r="AS22" i="12"/>
  <c r="J22" i="12"/>
  <c r="AD22" i="12"/>
  <c r="T22" i="12"/>
  <c r="AV22" i="12"/>
  <c r="AC22" i="12"/>
  <c r="M22" i="12"/>
  <c r="AO22" i="12"/>
  <c r="Q22" i="12"/>
  <c r="AG22" i="12"/>
  <c r="AF22" i="12"/>
  <c r="AL22" i="12"/>
  <c r="R22" i="12"/>
  <c r="AH22" i="12"/>
  <c r="U22" i="12"/>
  <c r="AU22" i="12"/>
  <c r="V22" i="12"/>
  <c r="S22" i="12"/>
  <c r="L22" i="12"/>
  <c r="AY22" i="12"/>
  <c r="AZ22" i="12"/>
  <c r="AX16" i="34" s="1"/>
  <c r="AW22" i="12"/>
  <c r="AE22" i="12"/>
  <c r="E22" i="12"/>
  <c r="C16" i="34" s="1"/>
  <c r="F22" i="12"/>
  <c r="G22" i="12"/>
  <c r="D22" i="12"/>
  <c r="B16" i="34" s="1"/>
  <c r="R54" i="12"/>
  <c r="S38" i="15"/>
  <c r="R81" i="15"/>
  <c r="S44" i="15"/>
  <c r="R87" i="15"/>
  <c r="Q92" i="15"/>
  <c r="S43" i="15"/>
  <c r="R86" i="15"/>
  <c r="AF36" i="15"/>
  <c r="AE79" i="15"/>
  <c r="S47" i="15"/>
  <c r="R90" i="15"/>
  <c r="S48" i="15"/>
  <c r="R91" i="15"/>
  <c r="AB35" i="15"/>
  <c r="AA78" i="15"/>
  <c r="S31" i="15"/>
  <c r="R74" i="15"/>
  <c r="S32" i="15"/>
  <c r="R75" i="15"/>
  <c r="S39" i="15"/>
  <c r="R82" i="15"/>
  <c r="S45" i="15"/>
  <c r="R88" i="15"/>
  <c r="S46" i="15"/>
  <c r="R89" i="15"/>
  <c r="S40" i="15"/>
  <c r="R83" i="15"/>
  <c r="AB42" i="15"/>
  <c r="AA85" i="15"/>
  <c r="AF33" i="15"/>
  <c r="AE76" i="15"/>
  <c r="S37" i="15"/>
  <c r="R80" i="15"/>
  <c r="AV34" i="15"/>
  <c r="AU77" i="15"/>
  <c r="AI239" i="9"/>
  <c r="AI245" i="9" s="1"/>
  <c r="AP152" i="12" l="1"/>
  <c r="AY48" i="12"/>
  <c r="AW16" i="34"/>
  <c r="AL48" i="12"/>
  <c r="AJ16" i="34"/>
  <c r="T48" i="12"/>
  <c r="R16" i="34"/>
  <c r="W48" i="12"/>
  <c r="U16" i="34"/>
  <c r="AQ48" i="12"/>
  <c r="AO16" i="34"/>
  <c r="AJ152" i="12"/>
  <c r="AH18" i="34"/>
  <c r="AE48" i="12"/>
  <c r="AC16" i="34"/>
  <c r="U48" i="12"/>
  <c r="S16" i="34"/>
  <c r="M48" i="12"/>
  <c r="K16" i="34"/>
  <c r="AA48" i="12"/>
  <c r="Y16" i="34"/>
  <c r="P48" i="12"/>
  <c r="N16" i="34"/>
  <c r="AX48" i="12"/>
  <c r="AV16" i="34"/>
  <c r="F48" i="12"/>
  <c r="D16" i="34"/>
  <c r="V48" i="12"/>
  <c r="T16" i="34"/>
  <c r="R48" i="12"/>
  <c r="P16" i="34"/>
  <c r="Q48" i="12"/>
  <c r="O16" i="34"/>
  <c r="AV48" i="12"/>
  <c r="AT16" i="34"/>
  <c r="AS48" i="12"/>
  <c r="AQ16" i="34"/>
  <c r="AM48" i="12"/>
  <c r="AK16" i="34"/>
  <c r="Z48" i="12"/>
  <c r="X16" i="34"/>
  <c r="AB48" i="12"/>
  <c r="Z16" i="34"/>
  <c r="Y48" i="12"/>
  <c r="W16" i="34"/>
  <c r="AU48" i="12"/>
  <c r="AS16" i="34"/>
  <c r="AO48" i="12"/>
  <c r="AM16" i="34"/>
  <c r="H48" i="12"/>
  <c r="F16" i="34"/>
  <c r="X48" i="12"/>
  <c r="V16" i="34"/>
  <c r="AT48" i="12"/>
  <c r="AR16" i="34"/>
  <c r="L48" i="12"/>
  <c r="J16" i="34"/>
  <c r="AF48" i="12"/>
  <c r="AD16" i="34"/>
  <c r="AD48" i="12"/>
  <c r="AB16" i="34"/>
  <c r="AN48" i="12"/>
  <c r="AL16" i="34"/>
  <c r="N48" i="12"/>
  <c r="L16" i="34"/>
  <c r="K48" i="12"/>
  <c r="I16" i="34"/>
  <c r="G48" i="12"/>
  <c r="E16" i="34"/>
  <c r="AW48" i="12"/>
  <c r="AU16" i="34"/>
  <c r="S48" i="12"/>
  <c r="Q16" i="34"/>
  <c r="AH48" i="12"/>
  <c r="AF16" i="34"/>
  <c r="AG48" i="12"/>
  <c r="AE16" i="34"/>
  <c r="AC48" i="12"/>
  <c r="AA16" i="34"/>
  <c r="J48" i="12"/>
  <c r="H16" i="34"/>
  <c r="I48" i="12"/>
  <c r="G16" i="34"/>
  <c r="AI48" i="12"/>
  <c r="AG16" i="34"/>
  <c r="AR48" i="12"/>
  <c r="AP16" i="34"/>
  <c r="AK48" i="12"/>
  <c r="AI16" i="34"/>
  <c r="O152" i="12"/>
  <c r="M18" i="34"/>
  <c r="B7" i="31"/>
  <c r="B14" i="31" s="1"/>
  <c r="F32" i="33"/>
  <c r="V13" i="33"/>
  <c r="F31" i="33"/>
  <c r="T65" i="16"/>
  <c r="T68" i="16" s="1"/>
  <c r="U27" i="12" s="1"/>
  <c r="U55" i="12" s="1"/>
  <c r="U155" i="12" s="1"/>
  <c r="F47" i="12"/>
  <c r="S26" i="12"/>
  <c r="L113" i="9"/>
  <c r="K209" i="9"/>
  <c r="K210" i="9"/>
  <c r="L114" i="9"/>
  <c r="L108" i="9"/>
  <c r="K204" i="9"/>
  <c r="L123" i="9"/>
  <c r="K219" i="9"/>
  <c r="L116" i="9"/>
  <c r="K212" i="9"/>
  <c r="L105" i="9"/>
  <c r="K201" i="9"/>
  <c r="L109" i="9"/>
  <c r="K205" i="9"/>
  <c r="L118" i="9"/>
  <c r="K214" i="9"/>
  <c r="L106" i="9"/>
  <c r="K202" i="9"/>
  <c r="L107" i="9"/>
  <c r="K203" i="9"/>
  <c r="L120" i="9"/>
  <c r="K216" i="9"/>
  <c r="L115" i="9"/>
  <c r="K211" i="9"/>
  <c r="L103" i="9"/>
  <c r="K199" i="9"/>
  <c r="L122" i="9"/>
  <c r="K218" i="9"/>
  <c r="L117" i="9"/>
  <c r="K213" i="9"/>
  <c r="L111" i="9"/>
  <c r="K207" i="9"/>
  <c r="I403" i="9"/>
  <c r="J24" i="12"/>
  <c r="J49" i="12" s="1"/>
  <c r="J153" i="12" s="1"/>
  <c r="J220" i="9"/>
  <c r="J250" i="9" s="1"/>
  <c r="L104" i="9"/>
  <c r="K200" i="9"/>
  <c r="L119" i="9"/>
  <c r="K215" i="9"/>
  <c r="L112" i="9"/>
  <c r="K208" i="9"/>
  <c r="V28" i="16"/>
  <c r="U64" i="16"/>
  <c r="V17" i="16"/>
  <c r="U53" i="16"/>
  <c r="U57" i="16" s="1"/>
  <c r="V26" i="16"/>
  <c r="U62" i="16"/>
  <c r="U65" i="16" s="1"/>
  <c r="W24" i="16"/>
  <c r="V60" i="16"/>
  <c r="AP20" i="16"/>
  <c r="AO56" i="16"/>
  <c r="AZ48" i="12"/>
  <c r="AX18" i="34" s="1"/>
  <c r="C7" i="31"/>
  <c r="N110" i="9"/>
  <c r="M206" i="9"/>
  <c r="N121" i="9"/>
  <c r="M217" i="9"/>
  <c r="D48" i="12"/>
  <c r="E48" i="12"/>
  <c r="S54" i="12"/>
  <c r="AW34" i="15"/>
  <c r="AV77" i="15"/>
  <c r="AG33" i="15"/>
  <c r="AF76" i="15"/>
  <c r="T40" i="15"/>
  <c r="S83" i="15"/>
  <c r="T45" i="15"/>
  <c r="S88" i="15"/>
  <c r="T32" i="15"/>
  <c r="S75" i="15"/>
  <c r="AC35" i="15"/>
  <c r="AB78" i="15"/>
  <c r="T44" i="15"/>
  <c r="S87" i="15"/>
  <c r="AG36" i="15"/>
  <c r="AF79" i="15"/>
  <c r="R92" i="15"/>
  <c r="T47" i="15"/>
  <c r="S90" i="15"/>
  <c r="T43" i="15"/>
  <c r="S86" i="15"/>
  <c r="T48" i="15"/>
  <c r="S91" i="15"/>
  <c r="T37" i="15"/>
  <c r="S80" i="15"/>
  <c r="AC42" i="15"/>
  <c r="AB85" i="15"/>
  <c r="T46" i="15"/>
  <c r="S89" i="15"/>
  <c r="T39" i="15"/>
  <c r="S82" i="15"/>
  <c r="T31" i="15"/>
  <c r="S74" i="15"/>
  <c r="T38" i="15"/>
  <c r="S81" i="15"/>
  <c r="AJ239" i="9"/>
  <c r="AJ245" i="9" s="1"/>
  <c r="F33" i="33" l="1"/>
  <c r="AK152" i="12"/>
  <c r="AI18" i="34"/>
  <c r="AI152" i="12"/>
  <c r="AG18" i="34"/>
  <c r="J152" i="12"/>
  <c r="H18" i="34"/>
  <c r="AG152" i="12"/>
  <c r="AE18" i="34"/>
  <c r="S152" i="12"/>
  <c r="Q18" i="34"/>
  <c r="G152" i="12"/>
  <c r="E18" i="34"/>
  <c r="N152" i="12"/>
  <c r="L18" i="34"/>
  <c r="AD152" i="12"/>
  <c r="AB18" i="34"/>
  <c r="L152" i="12"/>
  <c r="J18" i="34"/>
  <c r="X152" i="12"/>
  <c r="V18" i="34"/>
  <c r="AO152" i="12"/>
  <c r="AM18" i="34"/>
  <c r="Y152" i="12"/>
  <c r="W18" i="34"/>
  <c r="Z152" i="12"/>
  <c r="X18" i="34"/>
  <c r="AS152" i="12"/>
  <c r="AQ18" i="34"/>
  <c r="Q152" i="12"/>
  <c r="O18" i="34"/>
  <c r="V152" i="12"/>
  <c r="T18" i="34"/>
  <c r="AX152" i="12"/>
  <c r="AV18" i="34"/>
  <c r="AA152" i="12"/>
  <c r="Y18" i="34"/>
  <c r="U152" i="12"/>
  <c r="S18" i="34"/>
  <c r="W152" i="12"/>
  <c r="U18" i="34"/>
  <c r="AL152" i="12"/>
  <c r="AJ18" i="34"/>
  <c r="E152" i="12"/>
  <c r="C18" i="34"/>
  <c r="B46" i="31"/>
  <c r="B53" i="31" s="1"/>
  <c r="H45" i="31"/>
  <c r="B18" i="34"/>
  <c r="AR152" i="12"/>
  <c r="AP18" i="34"/>
  <c r="I152" i="12"/>
  <c r="G18" i="34"/>
  <c r="AC152" i="12"/>
  <c r="AA18" i="34"/>
  <c r="AH152" i="12"/>
  <c r="AF18" i="34"/>
  <c r="AW152" i="12"/>
  <c r="AU18" i="34"/>
  <c r="K152" i="12"/>
  <c r="I18" i="34"/>
  <c r="AN152" i="12"/>
  <c r="AL18" i="34"/>
  <c r="AF152" i="12"/>
  <c r="AD18" i="34"/>
  <c r="AT152" i="12"/>
  <c r="AR18" i="34"/>
  <c r="H152" i="12"/>
  <c r="F18" i="34"/>
  <c r="AU152" i="12"/>
  <c r="AS18" i="34"/>
  <c r="AB152" i="12"/>
  <c r="Z18" i="34"/>
  <c r="AM152" i="12"/>
  <c r="AK18" i="34"/>
  <c r="AV152" i="12"/>
  <c r="AT18" i="34"/>
  <c r="R152" i="12"/>
  <c r="P18" i="34"/>
  <c r="F152" i="12"/>
  <c r="D18" i="34"/>
  <c r="P152" i="12"/>
  <c r="N18" i="34"/>
  <c r="M152" i="12"/>
  <c r="K18" i="34"/>
  <c r="AE152" i="12"/>
  <c r="AC18" i="34"/>
  <c r="AQ152" i="12"/>
  <c r="AO18" i="34"/>
  <c r="T152" i="12"/>
  <c r="R18" i="34"/>
  <c r="AY152" i="12"/>
  <c r="AW18" i="34"/>
  <c r="J45" i="31"/>
  <c r="AZ152" i="12"/>
  <c r="G47" i="12"/>
  <c r="T26" i="12"/>
  <c r="M114" i="9"/>
  <c r="L210" i="9"/>
  <c r="M113" i="9"/>
  <c r="L209" i="9"/>
  <c r="K24" i="12"/>
  <c r="K49" i="12" s="1"/>
  <c r="K153" i="12" s="1"/>
  <c r="J403" i="9"/>
  <c r="M119" i="9"/>
  <c r="L215" i="9"/>
  <c r="M111" i="9"/>
  <c r="L207" i="9"/>
  <c r="M122" i="9"/>
  <c r="L218" i="9"/>
  <c r="M115" i="9"/>
  <c r="L211" i="9"/>
  <c r="M107" i="9"/>
  <c r="L203" i="9"/>
  <c r="M118" i="9"/>
  <c r="L214" i="9"/>
  <c r="M105" i="9"/>
  <c r="L201" i="9"/>
  <c r="M123" i="9"/>
  <c r="L219" i="9"/>
  <c r="K220" i="9"/>
  <c r="K250" i="9" s="1"/>
  <c r="M112" i="9"/>
  <c r="L208" i="9"/>
  <c r="L200" i="9"/>
  <c r="M104" i="9"/>
  <c r="L213" i="9"/>
  <c r="M117" i="9"/>
  <c r="L199" i="9"/>
  <c r="M103" i="9"/>
  <c r="M120" i="9"/>
  <c r="L216" i="9"/>
  <c r="L202" i="9"/>
  <c r="M106" i="9"/>
  <c r="M109" i="9"/>
  <c r="L205" i="9"/>
  <c r="L212" i="9"/>
  <c r="M116" i="9"/>
  <c r="M108" i="9"/>
  <c r="L204" i="9"/>
  <c r="U68" i="16"/>
  <c r="V27" i="12" s="1"/>
  <c r="V55" i="12" s="1"/>
  <c r="V155" i="12" s="1"/>
  <c r="AQ20" i="16"/>
  <c r="AP56" i="16"/>
  <c r="X24" i="16"/>
  <c r="W60" i="16"/>
  <c r="W26" i="16"/>
  <c r="V62" i="16"/>
  <c r="W17" i="16"/>
  <c r="V53" i="16"/>
  <c r="V57" i="16" s="1"/>
  <c r="W28" i="16"/>
  <c r="V64" i="16"/>
  <c r="D152" i="12"/>
  <c r="B21" i="31"/>
  <c r="C14" i="31"/>
  <c r="C46" i="31"/>
  <c r="C53" i="31" s="1"/>
  <c r="BB48" i="12"/>
  <c r="C21" i="31"/>
  <c r="O121" i="9"/>
  <c r="N217" i="9"/>
  <c r="O110" i="9"/>
  <c r="N206" i="9"/>
  <c r="T54" i="12"/>
  <c r="U31" i="15"/>
  <c r="T74" i="15"/>
  <c r="AH36" i="15"/>
  <c r="AG79" i="15"/>
  <c r="AD35" i="15"/>
  <c r="AC78" i="15"/>
  <c r="U45" i="15"/>
  <c r="T88" i="15"/>
  <c r="AH33" i="15"/>
  <c r="AG76" i="15"/>
  <c r="U38" i="15"/>
  <c r="T81" i="15"/>
  <c r="U43" i="15"/>
  <c r="T86" i="15"/>
  <c r="U39" i="15"/>
  <c r="T82" i="15"/>
  <c r="AD42" i="15"/>
  <c r="AC85" i="15"/>
  <c r="U48" i="15"/>
  <c r="T91" i="15"/>
  <c r="U47" i="15"/>
  <c r="T90" i="15"/>
  <c r="U46" i="15"/>
  <c r="T89" i="15"/>
  <c r="U37" i="15"/>
  <c r="T80" i="15"/>
  <c r="S92" i="15"/>
  <c r="U44" i="15"/>
  <c r="T87" i="15"/>
  <c r="U32" i="15"/>
  <c r="T75" i="15"/>
  <c r="U40" i="15"/>
  <c r="T83" i="15"/>
  <c r="AX34" i="15"/>
  <c r="AX77" i="15" s="1"/>
  <c r="AW77" i="15"/>
  <c r="AK239" i="9"/>
  <c r="AK245" i="9" s="1"/>
  <c r="K45" i="31" l="1"/>
  <c r="V65" i="16"/>
  <c r="V68" i="16" s="1"/>
  <c r="W27" i="12" s="1"/>
  <c r="W55" i="12" s="1"/>
  <c r="W155" i="12" s="1"/>
  <c r="I47" i="12"/>
  <c r="H47" i="12"/>
  <c r="U26" i="12"/>
  <c r="N113" i="9"/>
  <c r="M209" i="9"/>
  <c r="N114" i="9"/>
  <c r="M210" i="9"/>
  <c r="M214" i="9"/>
  <c r="N118" i="9"/>
  <c r="N116" i="9"/>
  <c r="M212" i="9"/>
  <c r="N106" i="9"/>
  <c r="M202" i="9"/>
  <c r="N103" i="9"/>
  <c r="M199" i="9"/>
  <c r="N104" i="9"/>
  <c r="M200" i="9"/>
  <c r="L24" i="12"/>
  <c r="L49" i="12" s="1"/>
  <c r="L153" i="12" s="1"/>
  <c r="K403" i="9"/>
  <c r="M201" i="9"/>
  <c r="N105" i="9"/>
  <c r="M203" i="9"/>
  <c r="N107" i="9"/>
  <c r="N122" i="9"/>
  <c r="M218" i="9"/>
  <c r="N119" i="9"/>
  <c r="M215" i="9"/>
  <c r="L220" i="9"/>
  <c r="L250" i="9" s="1"/>
  <c r="N117" i="9"/>
  <c r="M213" i="9"/>
  <c r="M219" i="9"/>
  <c r="N123" i="9"/>
  <c r="N115" i="9"/>
  <c r="M211" i="9"/>
  <c r="N111" i="9"/>
  <c r="M207" i="9"/>
  <c r="M204" i="9"/>
  <c r="N108" i="9"/>
  <c r="N109" i="9"/>
  <c r="M205" i="9"/>
  <c r="N120" i="9"/>
  <c r="M216" i="9"/>
  <c r="N112" i="9"/>
  <c r="M208" i="9"/>
  <c r="X28" i="16"/>
  <c r="W64" i="16"/>
  <c r="X17" i="16"/>
  <c r="W53" i="16"/>
  <c r="W57" i="16" s="1"/>
  <c r="X26" i="16"/>
  <c r="W62" i="16"/>
  <c r="W65" i="16" s="1"/>
  <c r="W68" i="16" s="1"/>
  <c r="X27" i="12" s="1"/>
  <c r="X55" i="12" s="1"/>
  <c r="X155" i="12" s="1"/>
  <c r="Y24" i="16"/>
  <c r="X60" i="16"/>
  <c r="AR20" i="16"/>
  <c r="AQ56" i="16"/>
  <c r="C60" i="31"/>
  <c r="I21" i="31"/>
  <c r="H21" i="31"/>
  <c r="B60" i="31"/>
  <c r="P110" i="9"/>
  <c r="O206" i="9"/>
  <c r="P121" i="9"/>
  <c r="O217" i="9"/>
  <c r="U54" i="12"/>
  <c r="V46" i="15"/>
  <c r="U89" i="15"/>
  <c r="V48" i="15"/>
  <c r="U91" i="15"/>
  <c r="V39" i="15"/>
  <c r="U82" i="15"/>
  <c r="V38" i="15"/>
  <c r="U81" i="15"/>
  <c r="V45" i="15"/>
  <c r="U88" i="15"/>
  <c r="AI36" i="15"/>
  <c r="AH79" i="15"/>
  <c r="V40" i="15"/>
  <c r="U83" i="15"/>
  <c r="T92" i="15"/>
  <c r="V32" i="15"/>
  <c r="U75" i="15"/>
  <c r="V44" i="15"/>
  <c r="U87" i="15"/>
  <c r="V37" i="15"/>
  <c r="U80" i="15"/>
  <c r="V47" i="15"/>
  <c r="U90" i="15"/>
  <c r="AE42" i="15"/>
  <c r="AD85" i="15"/>
  <c r="V43" i="15"/>
  <c r="U86" i="15"/>
  <c r="AI33" i="15"/>
  <c r="AH76" i="15"/>
  <c r="AE35" i="15"/>
  <c r="AD78" i="15"/>
  <c r="V31" i="15"/>
  <c r="U74" i="15"/>
  <c r="AL239" i="9"/>
  <c r="AL245" i="9" s="1"/>
  <c r="V26" i="12" l="1"/>
  <c r="V54" i="12" s="1"/>
  <c r="O114" i="9"/>
  <c r="N210" i="9"/>
  <c r="O113" i="9"/>
  <c r="N209" i="9"/>
  <c r="L403" i="9"/>
  <c r="M24" i="12"/>
  <c r="M49" i="12" s="1"/>
  <c r="M153" i="12" s="1"/>
  <c r="O108" i="9"/>
  <c r="N204" i="9"/>
  <c r="N215" i="9"/>
  <c r="O119" i="9"/>
  <c r="M220" i="9"/>
  <c r="M250" i="9" s="1"/>
  <c r="O120" i="9"/>
  <c r="N216" i="9"/>
  <c r="N211" i="9"/>
  <c r="O115" i="9"/>
  <c r="O117" i="9"/>
  <c r="N213" i="9"/>
  <c r="O105" i="9"/>
  <c r="N201" i="9"/>
  <c r="N199" i="9"/>
  <c r="O103" i="9"/>
  <c r="N212" i="9"/>
  <c r="O116" i="9"/>
  <c r="O123" i="9"/>
  <c r="N219" i="9"/>
  <c r="N218" i="9"/>
  <c r="O122" i="9"/>
  <c r="N214" i="9"/>
  <c r="O118" i="9"/>
  <c r="N208" i="9"/>
  <c r="O112" i="9"/>
  <c r="N205" i="9"/>
  <c r="O109" i="9"/>
  <c r="O111" i="9"/>
  <c r="N207" i="9"/>
  <c r="O107" i="9"/>
  <c r="N203" i="9"/>
  <c r="O104" i="9"/>
  <c r="N200" i="9"/>
  <c r="N202" i="9"/>
  <c r="O106" i="9"/>
  <c r="J21" i="31"/>
  <c r="AS20" i="16"/>
  <c r="AR56" i="16"/>
  <c r="Z24" i="16"/>
  <c r="Y60" i="16"/>
  <c r="Y26" i="16"/>
  <c r="X62" i="16"/>
  <c r="Y17" i="16"/>
  <c r="X53" i="16"/>
  <c r="X57" i="16" s="1"/>
  <c r="Y28" i="16"/>
  <c r="X64" i="16"/>
  <c r="Q121" i="9"/>
  <c r="P217" i="9"/>
  <c r="Q110" i="9"/>
  <c r="P206" i="9"/>
  <c r="W43" i="15"/>
  <c r="V86" i="15"/>
  <c r="W44" i="15"/>
  <c r="V87" i="15"/>
  <c r="U92" i="15"/>
  <c r="W40" i="15"/>
  <c r="V83" i="15"/>
  <c r="W45" i="15"/>
  <c r="V88" i="15"/>
  <c r="W39" i="15"/>
  <c r="V82" i="15"/>
  <c r="W46" i="15"/>
  <c r="V89" i="15"/>
  <c r="W47" i="15"/>
  <c r="V90" i="15"/>
  <c r="W31" i="15"/>
  <c r="V74" i="15"/>
  <c r="AF42" i="15"/>
  <c r="AE85" i="15"/>
  <c r="W37" i="15"/>
  <c r="V80" i="15"/>
  <c r="W32" i="15"/>
  <c r="V75" i="15"/>
  <c r="AF35" i="15"/>
  <c r="AE78" i="15"/>
  <c r="AJ33" i="15"/>
  <c r="AI76" i="15"/>
  <c r="AJ36" i="15"/>
  <c r="AI79" i="15"/>
  <c r="W38" i="15"/>
  <c r="V81" i="15"/>
  <c r="W48" i="15"/>
  <c r="V91" i="15"/>
  <c r="AM239" i="9"/>
  <c r="AM245" i="9" s="1"/>
  <c r="X65" i="16" l="1"/>
  <c r="X68" i="16" s="1"/>
  <c r="Y27" i="12" s="1"/>
  <c r="Y55" i="12" s="1"/>
  <c r="Y155" i="12" s="1"/>
  <c r="J47" i="12"/>
  <c r="W26" i="12"/>
  <c r="W54" i="12" s="1"/>
  <c r="P113" i="9"/>
  <c r="O209" i="9"/>
  <c r="P114" i="9"/>
  <c r="O210" i="9"/>
  <c r="P106" i="9"/>
  <c r="O202" i="9"/>
  <c r="P109" i="9"/>
  <c r="O205" i="9"/>
  <c r="P112" i="9"/>
  <c r="O208" i="9"/>
  <c r="P122" i="9"/>
  <c r="O218" i="9"/>
  <c r="P116" i="9"/>
  <c r="O212" i="9"/>
  <c r="P115" i="9"/>
  <c r="O211" i="9"/>
  <c r="M403" i="9"/>
  <c r="N24" i="12"/>
  <c r="N49" i="12" s="1"/>
  <c r="N153" i="12" s="1"/>
  <c r="P108" i="9"/>
  <c r="O204" i="9"/>
  <c r="P104" i="9"/>
  <c r="O200" i="9"/>
  <c r="P111" i="9"/>
  <c r="O207" i="9"/>
  <c r="P105" i="9"/>
  <c r="O201" i="9"/>
  <c r="P119" i="9"/>
  <c r="O215" i="9"/>
  <c r="P118" i="9"/>
  <c r="O214" i="9"/>
  <c r="P103" i="9"/>
  <c r="O199" i="9"/>
  <c r="O203" i="9"/>
  <c r="P107" i="9"/>
  <c r="P123" i="9"/>
  <c r="O219" i="9"/>
  <c r="N220" i="9"/>
  <c r="N250" i="9" s="1"/>
  <c r="P117" i="9"/>
  <c r="O213" i="9"/>
  <c r="P120" i="9"/>
  <c r="O216" i="9"/>
  <c r="Z28" i="16"/>
  <c r="Y64" i="16"/>
  <c r="Z17" i="16"/>
  <c r="Y53" i="16"/>
  <c r="Y57" i="16" s="1"/>
  <c r="Z26" i="16"/>
  <c r="Y62" i="16"/>
  <c r="Y65" i="16" s="1"/>
  <c r="AA24" i="16"/>
  <c r="Z60" i="16"/>
  <c r="AT20" i="16"/>
  <c r="AS56" i="16"/>
  <c r="R110" i="9"/>
  <c r="Q206" i="9"/>
  <c r="R121" i="9"/>
  <c r="Q217" i="9"/>
  <c r="X37" i="15"/>
  <c r="W80" i="15"/>
  <c r="X46" i="15"/>
  <c r="W89" i="15"/>
  <c r="X44" i="15"/>
  <c r="W87" i="15"/>
  <c r="X38" i="15"/>
  <c r="W81" i="15"/>
  <c r="X31" i="15"/>
  <c r="W74" i="15"/>
  <c r="X45" i="15"/>
  <c r="W88" i="15"/>
  <c r="AK36" i="15"/>
  <c r="AJ79" i="15"/>
  <c r="AK33" i="15"/>
  <c r="AJ76" i="15"/>
  <c r="X32" i="15"/>
  <c r="W75" i="15"/>
  <c r="AG42" i="15"/>
  <c r="AF85" i="15"/>
  <c r="X47" i="15"/>
  <c r="W90" i="15"/>
  <c r="X39" i="15"/>
  <c r="W82" i="15"/>
  <c r="X40" i="15"/>
  <c r="W83" i="15"/>
  <c r="AG35" i="15"/>
  <c r="AF78" i="15"/>
  <c r="X48" i="15"/>
  <c r="W91" i="15"/>
  <c r="V92" i="15"/>
  <c r="X43" i="15"/>
  <c r="W86" i="15"/>
  <c r="AN239" i="9"/>
  <c r="AN245" i="9" s="1"/>
  <c r="Y68" i="16" l="1"/>
  <c r="Z27" i="12" s="1"/>
  <c r="Z55" i="12" s="1"/>
  <c r="Z155" i="12" s="1"/>
  <c r="K47" i="12"/>
  <c r="X26" i="12"/>
  <c r="X54" i="12" s="1"/>
  <c r="P210" i="9"/>
  <c r="Q114" i="9"/>
  <c r="P209" i="9"/>
  <c r="Q113" i="9"/>
  <c r="O24" i="12"/>
  <c r="O49" i="12" s="1"/>
  <c r="O153" i="12" s="1"/>
  <c r="N403" i="9"/>
  <c r="Q105" i="9"/>
  <c r="P201" i="9"/>
  <c r="Q123" i="9"/>
  <c r="P219" i="9"/>
  <c r="Q103" i="9"/>
  <c r="P199" i="9"/>
  <c r="Q119" i="9"/>
  <c r="P215" i="9"/>
  <c r="Q111" i="9"/>
  <c r="P207" i="9"/>
  <c r="Q108" i="9"/>
  <c r="P204" i="9"/>
  <c r="Q117" i="9"/>
  <c r="P213" i="9"/>
  <c r="Q107" i="9"/>
  <c r="P203" i="9"/>
  <c r="Q115" i="9"/>
  <c r="P211" i="9"/>
  <c r="Q122" i="9"/>
  <c r="P218" i="9"/>
  <c r="Q109" i="9"/>
  <c r="P205" i="9"/>
  <c r="Q118" i="9"/>
  <c r="P214" i="9"/>
  <c r="Q104" i="9"/>
  <c r="P200" i="9"/>
  <c r="Q120" i="9"/>
  <c r="P216" i="9"/>
  <c r="O220" i="9"/>
  <c r="O250" i="9" s="1"/>
  <c r="Q116" i="9"/>
  <c r="P212" i="9"/>
  <c r="Q112" i="9"/>
  <c r="P208" i="9"/>
  <c r="Q106" i="9"/>
  <c r="P202" i="9"/>
  <c r="AU20" i="16"/>
  <c r="AT56" i="16"/>
  <c r="AB24" i="16"/>
  <c r="AA60" i="16"/>
  <c r="AA26" i="16"/>
  <c r="Z62" i="16"/>
  <c r="AA17" i="16"/>
  <c r="Z53" i="16"/>
  <c r="Z57" i="16" s="1"/>
  <c r="AA28" i="16"/>
  <c r="Z64" i="16"/>
  <c r="S110" i="9"/>
  <c r="R206" i="9"/>
  <c r="S121" i="9"/>
  <c r="R217" i="9"/>
  <c r="AH35" i="15"/>
  <c r="AG78" i="15"/>
  <c r="Y39" i="15"/>
  <c r="X82" i="15"/>
  <c r="AH42" i="15"/>
  <c r="AG85" i="15"/>
  <c r="AL33" i="15"/>
  <c r="AK76" i="15"/>
  <c r="Y45" i="15"/>
  <c r="X88" i="15"/>
  <c r="Y38" i="15"/>
  <c r="X81" i="15"/>
  <c r="Y46" i="15"/>
  <c r="X89" i="15"/>
  <c r="Y43" i="15"/>
  <c r="X86" i="15"/>
  <c r="W92" i="15"/>
  <c r="Y48" i="15"/>
  <c r="X91" i="15"/>
  <c r="Y40" i="15"/>
  <c r="X83" i="15"/>
  <c r="Y47" i="15"/>
  <c r="X90" i="15"/>
  <c r="Y32" i="15"/>
  <c r="X75" i="15"/>
  <c r="AL36" i="15"/>
  <c r="AK79" i="15"/>
  <c r="Y31" i="15"/>
  <c r="X74" i="15"/>
  <c r="Y44" i="15"/>
  <c r="X87" i="15"/>
  <c r="Y37" i="15"/>
  <c r="X80" i="15"/>
  <c r="AO239" i="9"/>
  <c r="AO245" i="9" s="1"/>
  <c r="Z65" i="16" l="1"/>
  <c r="Z68" i="16" s="1"/>
  <c r="AA27" i="12" s="1"/>
  <c r="AA55" i="12" s="1"/>
  <c r="AA155" i="12" s="1"/>
  <c r="L47" i="12"/>
  <c r="Y26" i="12"/>
  <c r="Y54" i="12" s="1"/>
  <c r="R113" i="9"/>
  <c r="Q209" i="9"/>
  <c r="Q210" i="9"/>
  <c r="R114" i="9"/>
  <c r="R118" i="9"/>
  <c r="Q214" i="9"/>
  <c r="Q203" i="9"/>
  <c r="R107" i="9"/>
  <c r="R123" i="9"/>
  <c r="Q219" i="9"/>
  <c r="O403" i="9"/>
  <c r="P24" i="12"/>
  <c r="P49" i="12" s="1"/>
  <c r="P153" i="12" s="1"/>
  <c r="R104" i="9"/>
  <c r="Q200" i="9"/>
  <c r="R109" i="9"/>
  <c r="Q205" i="9"/>
  <c r="R115" i="9"/>
  <c r="Q211" i="9"/>
  <c r="R117" i="9"/>
  <c r="Q213" i="9"/>
  <c r="R111" i="9"/>
  <c r="Q207" i="9"/>
  <c r="R103" i="9"/>
  <c r="Q199" i="9"/>
  <c r="R105" i="9"/>
  <c r="Q201" i="9"/>
  <c r="R112" i="9"/>
  <c r="Q208" i="9"/>
  <c r="R120" i="9"/>
  <c r="Q216" i="9"/>
  <c r="R122" i="9"/>
  <c r="Q218" i="9"/>
  <c r="R108" i="9"/>
  <c r="Q204" i="9"/>
  <c r="R119" i="9"/>
  <c r="Q215" i="9"/>
  <c r="R106" i="9"/>
  <c r="Q202" i="9"/>
  <c r="R116" i="9"/>
  <c r="Q212" i="9"/>
  <c r="P220" i="9"/>
  <c r="P250" i="9" s="1"/>
  <c r="AB28" i="16"/>
  <c r="AA64" i="16"/>
  <c r="AB17" i="16"/>
  <c r="AA53" i="16"/>
  <c r="AA57" i="16" s="1"/>
  <c r="AB26" i="16"/>
  <c r="AA62" i="16"/>
  <c r="AA65" i="16" s="1"/>
  <c r="AC24" i="16"/>
  <c r="AB60" i="16"/>
  <c r="AV20" i="16"/>
  <c r="AU56" i="16"/>
  <c r="T121" i="9"/>
  <c r="S217" i="9"/>
  <c r="T110" i="9"/>
  <c r="S206" i="9"/>
  <c r="AM36" i="15"/>
  <c r="AL79" i="15"/>
  <c r="Z46" i="15"/>
  <c r="Y89" i="15"/>
  <c r="Z45" i="15"/>
  <c r="Y88" i="15"/>
  <c r="AI42" i="15"/>
  <c r="AH85" i="15"/>
  <c r="AI35" i="15"/>
  <c r="AH78" i="15"/>
  <c r="Z47" i="15"/>
  <c r="Y90" i="15"/>
  <c r="Z32" i="15"/>
  <c r="Y75" i="15"/>
  <c r="Z40" i="15"/>
  <c r="Y83" i="15"/>
  <c r="Z44" i="15"/>
  <c r="Y87" i="15"/>
  <c r="Z48" i="15"/>
  <c r="Y91" i="15"/>
  <c r="X92" i="15"/>
  <c r="Z37" i="15"/>
  <c r="Y80" i="15"/>
  <c r="Z31" i="15"/>
  <c r="Y74" i="15"/>
  <c r="Z43" i="15"/>
  <c r="Y86" i="15"/>
  <c r="Z38" i="15"/>
  <c r="Y81" i="15"/>
  <c r="AM33" i="15"/>
  <c r="AL76" i="15"/>
  <c r="Z39" i="15"/>
  <c r="Y82" i="15"/>
  <c r="AP239" i="9"/>
  <c r="AP245" i="9" s="1"/>
  <c r="AA68" i="16" l="1"/>
  <c r="AB27" i="12" s="1"/>
  <c r="AB55" i="12" s="1"/>
  <c r="AB155" i="12" s="1"/>
  <c r="M47" i="12"/>
  <c r="Z26" i="12"/>
  <c r="S114" i="9"/>
  <c r="R210" i="9"/>
  <c r="S113" i="9"/>
  <c r="R209" i="9"/>
  <c r="P403" i="9"/>
  <c r="Q24" i="12"/>
  <c r="Q49" i="12" s="1"/>
  <c r="Q153" i="12" s="1"/>
  <c r="R204" i="9"/>
  <c r="S108" i="9"/>
  <c r="R201" i="9"/>
  <c r="S105" i="9"/>
  <c r="R211" i="9"/>
  <c r="S115" i="9"/>
  <c r="R200" i="9"/>
  <c r="S104" i="9"/>
  <c r="R212" i="9"/>
  <c r="S116" i="9"/>
  <c r="S119" i="9"/>
  <c r="R215" i="9"/>
  <c r="R218" i="9"/>
  <c r="S122" i="9"/>
  <c r="R208" i="9"/>
  <c r="S112" i="9"/>
  <c r="S103" i="9"/>
  <c r="R199" i="9"/>
  <c r="R213" i="9"/>
  <c r="S117" i="9"/>
  <c r="R205" i="9"/>
  <c r="S109" i="9"/>
  <c r="S107" i="9"/>
  <c r="R203" i="9"/>
  <c r="S106" i="9"/>
  <c r="R202" i="9"/>
  <c r="R216" i="9"/>
  <c r="S120" i="9"/>
  <c r="R207" i="9"/>
  <c r="S111" i="9"/>
  <c r="Q220" i="9"/>
  <c r="Q250" i="9" s="1"/>
  <c r="R219" i="9"/>
  <c r="S123" i="9"/>
  <c r="R214" i="9"/>
  <c r="S118" i="9"/>
  <c r="AW20" i="16"/>
  <c r="AV56" i="16"/>
  <c r="AD24" i="16"/>
  <c r="AC60" i="16"/>
  <c r="AC26" i="16"/>
  <c r="AB62" i="16"/>
  <c r="AC17" i="16"/>
  <c r="AB53" i="16"/>
  <c r="AB57" i="16" s="1"/>
  <c r="AC28" i="16"/>
  <c r="AB64" i="16"/>
  <c r="U110" i="9"/>
  <c r="T206" i="9"/>
  <c r="U121" i="9"/>
  <c r="T217" i="9"/>
  <c r="Z54" i="12"/>
  <c r="AN33" i="15"/>
  <c r="AM76" i="15"/>
  <c r="AA44" i="15"/>
  <c r="Z87" i="15"/>
  <c r="AA32" i="15"/>
  <c r="Z75" i="15"/>
  <c r="AJ35" i="15"/>
  <c r="AI78" i="15"/>
  <c r="AA45" i="15"/>
  <c r="Z88" i="15"/>
  <c r="AA37" i="15"/>
  <c r="Z80" i="15"/>
  <c r="AA38" i="15"/>
  <c r="Z81" i="15"/>
  <c r="AA43" i="15"/>
  <c r="Z86" i="15"/>
  <c r="Y92" i="15"/>
  <c r="AA39" i="15"/>
  <c r="Z82" i="15"/>
  <c r="AA31" i="15"/>
  <c r="Z74" i="15"/>
  <c r="AA48" i="15"/>
  <c r="Z91" i="15"/>
  <c r="AA40" i="15"/>
  <c r="Z83" i="15"/>
  <c r="AA47" i="15"/>
  <c r="Z90" i="15"/>
  <c r="AJ42" i="15"/>
  <c r="AI85" i="15"/>
  <c r="AA46" i="15"/>
  <c r="Z89" i="15"/>
  <c r="AN36" i="15"/>
  <c r="AM79" i="15"/>
  <c r="AQ239" i="9"/>
  <c r="AQ245" i="9" s="1"/>
  <c r="AB65" i="16" l="1"/>
  <c r="AB68" i="16" s="1"/>
  <c r="AC27" i="12" s="1"/>
  <c r="AC55" i="12" s="1"/>
  <c r="AC155" i="12" s="1"/>
  <c r="N47" i="12"/>
  <c r="O47" i="12"/>
  <c r="AA26" i="12"/>
  <c r="T113" i="9"/>
  <c r="S209" i="9"/>
  <c r="T114" i="9"/>
  <c r="S210" i="9"/>
  <c r="T118" i="9"/>
  <c r="S214" i="9"/>
  <c r="T123" i="9"/>
  <c r="S219" i="9"/>
  <c r="S202" i="9"/>
  <c r="T106" i="9"/>
  <c r="S199" i="9"/>
  <c r="T103" i="9"/>
  <c r="S216" i="9"/>
  <c r="T120" i="9"/>
  <c r="T117" i="9"/>
  <c r="S213" i="9"/>
  <c r="T112" i="9"/>
  <c r="S208" i="9"/>
  <c r="S200" i="9"/>
  <c r="T104" i="9"/>
  <c r="T105" i="9"/>
  <c r="S201" i="9"/>
  <c r="R24" i="12"/>
  <c r="R49" i="12" s="1"/>
  <c r="R153" i="12" s="1"/>
  <c r="Q403" i="9"/>
  <c r="S203" i="9"/>
  <c r="T107" i="9"/>
  <c r="S215" i="9"/>
  <c r="T119" i="9"/>
  <c r="S207" i="9"/>
  <c r="T111" i="9"/>
  <c r="T109" i="9"/>
  <c r="S205" i="9"/>
  <c r="R220" i="9"/>
  <c r="R250" i="9" s="1"/>
  <c r="T122" i="9"/>
  <c r="S218" i="9"/>
  <c r="T116" i="9"/>
  <c r="S212" i="9"/>
  <c r="S211" i="9"/>
  <c r="T115" i="9"/>
  <c r="T108" i="9"/>
  <c r="S204" i="9"/>
  <c r="AD28" i="16"/>
  <c r="AC64" i="16"/>
  <c r="AD17" i="16"/>
  <c r="AC53" i="16"/>
  <c r="AC57" i="16" s="1"/>
  <c r="AD26" i="16"/>
  <c r="AC62" i="16"/>
  <c r="AC65" i="16" s="1"/>
  <c r="AC68" i="16" s="1"/>
  <c r="AD27" i="12" s="1"/>
  <c r="AD55" i="12" s="1"/>
  <c r="AD155" i="12" s="1"/>
  <c r="AE24" i="16"/>
  <c r="AD60" i="16"/>
  <c r="AX20" i="16"/>
  <c r="AW56" i="16"/>
  <c r="V121" i="9"/>
  <c r="U217" i="9"/>
  <c r="V110" i="9"/>
  <c r="U206" i="9"/>
  <c r="AA54" i="12"/>
  <c r="AB47" i="15"/>
  <c r="AA90" i="15"/>
  <c r="AB38" i="15"/>
  <c r="AA81" i="15"/>
  <c r="AB45" i="15"/>
  <c r="AA88" i="15"/>
  <c r="AB32" i="15"/>
  <c r="AA75" i="15"/>
  <c r="AB39" i="15"/>
  <c r="AA82" i="15"/>
  <c r="AO36" i="15"/>
  <c r="AN79" i="15"/>
  <c r="AB40" i="15"/>
  <c r="AA83" i="15"/>
  <c r="AB31" i="15"/>
  <c r="AA74" i="15"/>
  <c r="AB46" i="15"/>
  <c r="AA89" i="15"/>
  <c r="AB48" i="15"/>
  <c r="AA91" i="15"/>
  <c r="Z92" i="15"/>
  <c r="AK42" i="15"/>
  <c r="AJ85" i="15"/>
  <c r="AB43" i="15"/>
  <c r="AA86" i="15"/>
  <c r="AB37" i="15"/>
  <c r="AA80" i="15"/>
  <c r="AK35" i="15"/>
  <c r="AJ78" i="15"/>
  <c r="AB44" i="15"/>
  <c r="AA87" i="15"/>
  <c r="AO33" i="15"/>
  <c r="AN76" i="15"/>
  <c r="AR239" i="9"/>
  <c r="AR245" i="9" s="1"/>
  <c r="AB26" i="12" l="1"/>
  <c r="U114" i="9"/>
  <c r="T210" i="9"/>
  <c r="U113" i="9"/>
  <c r="T209" i="9"/>
  <c r="U115" i="9"/>
  <c r="T211" i="9"/>
  <c r="U109" i="9"/>
  <c r="T205" i="9"/>
  <c r="U104" i="9"/>
  <c r="T200" i="9"/>
  <c r="U103" i="9"/>
  <c r="T199" i="9"/>
  <c r="U122" i="9"/>
  <c r="T218" i="9"/>
  <c r="U111" i="9"/>
  <c r="T207" i="9"/>
  <c r="U107" i="9"/>
  <c r="T203" i="9"/>
  <c r="U117" i="9"/>
  <c r="T213" i="9"/>
  <c r="S220" i="9"/>
  <c r="S250" i="9" s="1"/>
  <c r="T219" i="9"/>
  <c r="U123" i="9"/>
  <c r="S24" i="12"/>
  <c r="S49" i="12" s="1"/>
  <c r="S153" i="12" s="1"/>
  <c r="R403" i="9"/>
  <c r="U120" i="9"/>
  <c r="T216" i="9"/>
  <c r="U106" i="9"/>
  <c r="T202" i="9"/>
  <c r="T204" i="9"/>
  <c r="U108" i="9"/>
  <c r="U116" i="9"/>
  <c r="T212" i="9"/>
  <c r="U119" i="9"/>
  <c r="T215" i="9"/>
  <c r="U105" i="9"/>
  <c r="T201" i="9"/>
  <c r="U112" i="9"/>
  <c r="T208" i="9"/>
  <c r="T214" i="9"/>
  <c r="U118" i="9"/>
  <c r="AY20" i="16"/>
  <c r="AY56" i="16" s="1"/>
  <c r="AX56" i="16"/>
  <c r="AF24" i="16"/>
  <c r="AE60" i="16"/>
  <c r="AE26" i="16"/>
  <c r="AD62" i="16"/>
  <c r="AE17" i="16"/>
  <c r="AD53" i="16"/>
  <c r="AD57" i="16" s="1"/>
  <c r="AE28" i="16"/>
  <c r="AD64" i="16"/>
  <c r="W121" i="9"/>
  <c r="V217" i="9"/>
  <c r="W110" i="9"/>
  <c r="V206" i="9"/>
  <c r="AB54" i="12"/>
  <c r="AC46" i="15"/>
  <c r="AB89" i="15"/>
  <c r="AC40" i="15"/>
  <c r="AB83" i="15"/>
  <c r="AC39" i="15"/>
  <c r="AB82" i="15"/>
  <c r="AC45" i="15"/>
  <c r="AB88" i="15"/>
  <c r="AC37" i="15"/>
  <c r="AB80" i="15"/>
  <c r="AA92" i="15"/>
  <c r="AC44" i="15"/>
  <c r="AB87" i="15"/>
  <c r="AL42" i="15"/>
  <c r="AK85" i="15"/>
  <c r="AP33" i="15"/>
  <c r="AO76" i="15"/>
  <c r="AL35" i="15"/>
  <c r="AK78" i="15"/>
  <c r="AC43" i="15"/>
  <c r="AB86" i="15"/>
  <c r="AC48" i="15"/>
  <c r="AB91" i="15"/>
  <c r="AC31" i="15"/>
  <c r="AB74" i="15"/>
  <c r="AP36" i="15"/>
  <c r="AO79" i="15"/>
  <c r="AC32" i="15"/>
  <c r="AB75" i="15"/>
  <c r="AC38" i="15"/>
  <c r="AB81" i="15"/>
  <c r="AC47" i="15"/>
  <c r="AB90" i="15"/>
  <c r="AS239" i="9"/>
  <c r="AS245" i="9" s="1"/>
  <c r="AD65" i="16" l="1"/>
  <c r="AD68" i="16" s="1"/>
  <c r="AE27" i="12" s="1"/>
  <c r="AE55" i="12" s="1"/>
  <c r="AE155" i="12" s="1"/>
  <c r="P47" i="12"/>
  <c r="AC26" i="12"/>
  <c r="V113" i="9"/>
  <c r="U209" i="9"/>
  <c r="U210" i="9"/>
  <c r="V114" i="9"/>
  <c r="V108" i="9"/>
  <c r="U204" i="9"/>
  <c r="T220" i="9"/>
  <c r="T250" i="9" s="1"/>
  <c r="V112" i="9"/>
  <c r="U208" i="9"/>
  <c r="V119" i="9"/>
  <c r="U215" i="9"/>
  <c r="V120" i="9"/>
  <c r="U216" i="9"/>
  <c r="V123" i="9"/>
  <c r="U219" i="9"/>
  <c r="U213" i="9"/>
  <c r="V117" i="9"/>
  <c r="V111" i="9"/>
  <c r="U207" i="9"/>
  <c r="V103" i="9"/>
  <c r="U199" i="9"/>
  <c r="V109" i="9"/>
  <c r="U205" i="9"/>
  <c r="V118" i="9"/>
  <c r="U214" i="9"/>
  <c r="V105" i="9"/>
  <c r="U201" i="9"/>
  <c r="U212" i="9"/>
  <c r="V116" i="9"/>
  <c r="U202" i="9"/>
  <c r="V106" i="9"/>
  <c r="S403" i="9"/>
  <c r="T24" i="12"/>
  <c r="T49" i="12" s="1"/>
  <c r="T153" i="12" s="1"/>
  <c r="U203" i="9"/>
  <c r="V107" i="9"/>
  <c r="U218" i="9"/>
  <c r="V122" i="9"/>
  <c r="U200" i="9"/>
  <c r="V104" i="9"/>
  <c r="V115" i="9"/>
  <c r="U211" i="9"/>
  <c r="AF28" i="16"/>
  <c r="AE64" i="16"/>
  <c r="AF17" i="16"/>
  <c r="AE53" i="16"/>
  <c r="AE57" i="16" s="1"/>
  <c r="AF26" i="16"/>
  <c r="AE62" i="16"/>
  <c r="AE65" i="16" s="1"/>
  <c r="AG24" i="16"/>
  <c r="AF60" i="16"/>
  <c r="X110" i="9"/>
  <c r="W206" i="9"/>
  <c r="X121" i="9"/>
  <c r="W217" i="9"/>
  <c r="AC54" i="12"/>
  <c r="AQ36" i="15"/>
  <c r="AP79" i="15"/>
  <c r="AM35" i="15"/>
  <c r="AL78" i="15"/>
  <c r="AB92" i="15"/>
  <c r="AD37" i="15"/>
  <c r="AC80" i="15"/>
  <c r="AD39" i="15"/>
  <c r="AC82" i="15"/>
  <c r="AD46" i="15"/>
  <c r="AC89" i="15"/>
  <c r="AD38" i="15"/>
  <c r="AC81" i="15"/>
  <c r="AD48" i="15"/>
  <c r="AC91" i="15"/>
  <c r="AM42" i="15"/>
  <c r="AL85" i="15"/>
  <c r="AD47" i="15"/>
  <c r="AC90" i="15"/>
  <c r="AD32" i="15"/>
  <c r="AC75" i="15"/>
  <c r="AD31" i="15"/>
  <c r="AC74" i="15"/>
  <c r="AD43" i="15"/>
  <c r="AC86" i="15"/>
  <c r="AQ33" i="15"/>
  <c r="AP76" i="15"/>
  <c r="AD44" i="15"/>
  <c r="AC87" i="15"/>
  <c r="AD45" i="15"/>
  <c r="AC88" i="15"/>
  <c r="AD40" i="15"/>
  <c r="AC83" i="15"/>
  <c r="AT239" i="9"/>
  <c r="AT245" i="9" s="1"/>
  <c r="Q47" i="12" l="1"/>
  <c r="R47" i="12"/>
  <c r="AD26" i="12"/>
  <c r="W114" i="9"/>
  <c r="V210" i="9"/>
  <c r="V209" i="9"/>
  <c r="W113" i="9"/>
  <c r="W122" i="9"/>
  <c r="V218" i="9"/>
  <c r="W105" i="9"/>
  <c r="V201" i="9"/>
  <c r="V205" i="9"/>
  <c r="W109" i="9"/>
  <c r="W111" i="9"/>
  <c r="V207" i="9"/>
  <c r="V219" i="9"/>
  <c r="W123" i="9"/>
  <c r="W104" i="9"/>
  <c r="V200" i="9"/>
  <c r="W107" i="9"/>
  <c r="V203" i="9"/>
  <c r="V214" i="9"/>
  <c r="W118" i="9"/>
  <c r="V199" i="9"/>
  <c r="W103" i="9"/>
  <c r="V216" i="9"/>
  <c r="W120" i="9"/>
  <c r="V208" i="9"/>
  <c r="W112" i="9"/>
  <c r="W106" i="9"/>
  <c r="V202" i="9"/>
  <c r="U24" i="12"/>
  <c r="U49" i="12" s="1"/>
  <c r="U153" i="12" s="1"/>
  <c r="T403" i="9"/>
  <c r="V215" i="9"/>
  <c r="W119" i="9"/>
  <c r="W115" i="9"/>
  <c r="V211" i="9"/>
  <c r="W116" i="9"/>
  <c r="V212" i="9"/>
  <c r="U220" i="9"/>
  <c r="U250" i="9" s="1"/>
  <c r="W117" i="9"/>
  <c r="V213" i="9"/>
  <c r="W108" i="9"/>
  <c r="V204" i="9"/>
  <c r="AE68" i="16"/>
  <c r="AF27" i="12" s="1"/>
  <c r="AF55" i="12" s="1"/>
  <c r="AF155" i="12" s="1"/>
  <c r="AH24" i="16"/>
  <c r="AG60" i="16"/>
  <c r="AG26" i="16"/>
  <c r="AF62" i="16"/>
  <c r="AG17" i="16"/>
  <c r="AF53" i="16"/>
  <c r="AF57" i="16" s="1"/>
  <c r="AG28" i="16"/>
  <c r="AF64" i="16"/>
  <c r="Y110" i="9"/>
  <c r="X206" i="9"/>
  <c r="Y121" i="9"/>
  <c r="X217" i="9"/>
  <c r="AD54" i="12"/>
  <c r="AE43" i="15"/>
  <c r="AD86" i="15"/>
  <c r="AE39" i="15"/>
  <c r="AD82" i="15"/>
  <c r="AC92" i="15"/>
  <c r="AN35" i="15"/>
  <c r="AM78" i="15"/>
  <c r="AE45" i="15"/>
  <c r="AD88" i="15"/>
  <c r="AE40" i="15"/>
  <c r="AD83" i="15"/>
  <c r="AR33" i="15"/>
  <c r="AQ76" i="15"/>
  <c r="AE31" i="15"/>
  <c r="AD74" i="15"/>
  <c r="AE47" i="15"/>
  <c r="AD90" i="15"/>
  <c r="AE48" i="15"/>
  <c r="AD91" i="15"/>
  <c r="AE46" i="15"/>
  <c r="AD89" i="15"/>
  <c r="AE37" i="15"/>
  <c r="AD80" i="15"/>
  <c r="AE44" i="15"/>
  <c r="AD87" i="15"/>
  <c r="AE32" i="15"/>
  <c r="AD75" i="15"/>
  <c r="AN42" i="15"/>
  <c r="AM85" i="15"/>
  <c r="AE38" i="15"/>
  <c r="AD81" i="15"/>
  <c r="AR36" i="15"/>
  <c r="AQ79" i="15"/>
  <c r="AU239" i="9"/>
  <c r="AU245" i="9" s="1"/>
  <c r="AF65" i="16" l="1"/>
  <c r="AE26" i="12"/>
  <c r="X113" i="9"/>
  <c r="W209" i="9"/>
  <c r="X114" i="9"/>
  <c r="W210" i="9"/>
  <c r="W199" i="9"/>
  <c r="X103" i="9"/>
  <c r="X123" i="9"/>
  <c r="W219" i="9"/>
  <c r="W205" i="9"/>
  <c r="X109" i="9"/>
  <c r="W212" i="9"/>
  <c r="X116" i="9"/>
  <c r="X120" i="9"/>
  <c r="W216" i="9"/>
  <c r="X118" i="9"/>
  <c r="W214" i="9"/>
  <c r="X117" i="9"/>
  <c r="W213" i="9"/>
  <c r="W202" i="9"/>
  <c r="X106" i="9"/>
  <c r="W200" i="9"/>
  <c r="X104" i="9"/>
  <c r="X111" i="9"/>
  <c r="W207" i="9"/>
  <c r="X105" i="9"/>
  <c r="W201" i="9"/>
  <c r="U403" i="9"/>
  <c r="V24" i="12"/>
  <c r="V49" i="12" s="1"/>
  <c r="V153" i="12" s="1"/>
  <c r="W211" i="9"/>
  <c r="X115" i="9"/>
  <c r="X112" i="9"/>
  <c r="W208" i="9"/>
  <c r="W204" i="9"/>
  <c r="X108" i="9"/>
  <c r="X119" i="9"/>
  <c r="W215" i="9"/>
  <c r="V220" i="9"/>
  <c r="V250" i="9" s="1"/>
  <c r="W203" i="9"/>
  <c r="X107" i="9"/>
  <c r="W218" i="9"/>
  <c r="X122" i="9"/>
  <c r="AF68" i="16"/>
  <c r="AG27" i="12" s="1"/>
  <c r="AG55" i="12" s="1"/>
  <c r="AG155" i="12" s="1"/>
  <c r="AH28" i="16"/>
  <c r="AG64" i="16"/>
  <c r="AH17" i="16"/>
  <c r="AG53" i="16"/>
  <c r="AG57" i="16" s="1"/>
  <c r="AH26" i="16"/>
  <c r="AG62" i="16"/>
  <c r="AG65" i="16" s="1"/>
  <c r="AI24" i="16"/>
  <c r="AH60" i="16"/>
  <c r="Z110" i="9"/>
  <c r="Y206" i="9"/>
  <c r="Z121" i="9"/>
  <c r="Y217" i="9"/>
  <c r="AE54" i="12"/>
  <c r="AF44" i="15"/>
  <c r="AE87" i="15"/>
  <c r="AF47" i="15"/>
  <c r="AE90" i="15"/>
  <c r="AD92" i="15"/>
  <c r="AF39" i="15"/>
  <c r="AE82" i="15"/>
  <c r="AF46" i="15"/>
  <c r="AE89" i="15"/>
  <c r="AF45" i="15"/>
  <c r="AE88" i="15"/>
  <c r="AS36" i="15"/>
  <c r="AR79" i="15"/>
  <c r="AF38" i="15"/>
  <c r="AE81" i="15"/>
  <c r="AF32" i="15"/>
  <c r="AE75" i="15"/>
  <c r="AF37" i="15"/>
  <c r="AE80" i="15"/>
  <c r="AF48" i="15"/>
  <c r="AE91" i="15"/>
  <c r="AF31" i="15"/>
  <c r="AE74" i="15"/>
  <c r="AF40" i="15"/>
  <c r="AE83" i="15"/>
  <c r="AO35" i="15"/>
  <c r="AN78" i="15"/>
  <c r="AO42" i="15"/>
  <c r="AN85" i="15"/>
  <c r="AS33" i="15"/>
  <c r="AR76" i="15"/>
  <c r="AF43" i="15"/>
  <c r="AE86" i="15"/>
  <c r="AV239" i="9"/>
  <c r="AV245" i="9" s="1"/>
  <c r="AG68" i="16" l="1"/>
  <c r="AH27" i="12" s="1"/>
  <c r="AH55" i="12" s="1"/>
  <c r="AH155" i="12" s="1"/>
  <c r="S47" i="12"/>
  <c r="AF26" i="12"/>
  <c r="AF54" i="12" s="1"/>
  <c r="Y114" i="9"/>
  <c r="X210" i="9"/>
  <c r="Y113" i="9"/>
  <c r="X209" i="9"/>
  <c r="V403" i="9"/>
  <c r="W24" i="12"/>
  <c r="W49" i="12" s="1"/>
  <c r="W153" i="12" s="1"/>
  <c r="X200" i="9"/>
  <c r="Y104" i="9"/>
  <c r="X205" i="9"/>
  <c r="Y109" i="9"/>
  <c r="X203" i="9"/>
  <c r="Y107" i="9"/>
  <c r="X215" i="9"/>
  <c r="Y119" i="9"/>
  <c r="Y112" i="9"/>
  <c r="X208" i="9"/>
  <c r="X202" i="9"/>
  <c r="Y106" i="9"/>
  <c r="X212" i="9"/>
  <c r="Y116" i="9"/>
  <c r="X204" i="9"/>
  <c r="Y108" i="9"/>
  <c r="X211" i="9"/>
  <c r="Y115" i="9"/>
  <c r="X207" i="9"/>
  <c r="Y111" i="9"/>
  <c r="Y118" i="9"/>
  <c r="X214" i="9"/>
  <c r="X219" i="9"/>
  <c r="Y123" i="9"/>
  <c r="X218" i="9"/>
  <c r="Y122" i="9"/>
  <c r="X199" i="9"/>
  <c r="Y103" i="9"/>
  <c r="X201" i="9"/>
  <c r="Y105" i="9"/>
  <c r="X213" i="9"/>
  <c r="Y117" i="9"/>
  <c r="Y120" i="9"/>
  <c r="X216" i="9"/>
  <c r="W220" i="9"/>
  <c r="W250" i="9" s="1"/>
  <c r="AJ24" i="16"/>
  <c r="AI60" i="16"/>
  <c r="AI26" i="16"/>
  <c r="AH62" i="16"/>
  <c r="AI17" i="16"/>
  <c r="AH53" i="16"/>
  <c r="AH57" i="16" s="1"/>
  <c r="AI28" i="16"/>
  <c r="AH64" i="16"/>
  <c r="AA121" i="9"/>
  <c r="Z217" i="9"/>
  <c r="AA110" i="9"/>
  <c r="Z206" i="9"/>
  <c r="AG48" i="15"/>
  <c r="AF91" i="15"/>
  <c r="AT36" i="15"/>
  <c r="AS79" i="15"/>
  <c r="AE92" i="15"/>
  <c r="AG47" i="15"/>
  <c r="AF90" i="15"/>
  <c r="AP42" i="15"/>
  <c r="AO85" i="15"/>
  <c r="AG46" i="15"/>
  <c r="AF89" i="15"/>
  <c r="AG43" i="15"/>
  <c r="AF86" i="15"/>
  <c r="AT33" i="15"/>
  <c r="AS76" i="15"/>
  <c r="AP35" i="15"/>
  <c r="AO78" i="15"/>
  <c r="AG31" i="15"/>
  <c r="AF74" i="15"/>
  <c r="AG37" i="15"/>
  <c r="AF80" i="15"/>
  <c r="AG38" i="15"/>
  <c r="AF81" i="15"/>
  <c r="AG45" i="15"/>
  <c r="AF88" i="15"/>
  <c r="AG39" i="15"/>
  <c r="AF82" i="15"/>
  <c r="AG40" i="15"/>
  <c r="AF83" i="15"/>
  <c r="AG32" i="15"/>
  <c r="AF75" i="15"/>
  <c r="AG44" i="15"/>
  <c r="AF87" i="15"/>
  <c r="AW239" i="9"/>
  <c r="AW245" i="9" s="1"/>
  <c r="AH65" i="16" l="1"/>
  <c r="AH68" i="16" s="1"/>
  <c r="AI27" i="12" s="1"/>
  <c r="AI55" i="12" s="1"/>
  <c r="AI155" i="12" s="1"/>
  <c r="U47" i="12"/>
  <c r="T47" i="12"/>
  <c r="AG26" i="12"/>
  <c r="AG54" i="12" s="1"/>
  <c r="Z113" i="9"/>
  <c r="Y209" i="9"/>
  <c r="X220" i="9"/>
  <c r="X250" i="9" s="1"/>
  <c r="Z114" i="9"/>
  <c r="Y210" i="9"/>
  <c r="X24" i="12"/>
  <c r="X49" i="12" s="1"/>
  <c r="X153" i="12" s="1"/>
  <c r="W403" i="9"/>
  <c r="Z120" i="9"/>
  <c r="Y216" i="9"/>
  <c r="Y214" i="9"/>
  <c r="Z118" i="9"/>
  <c r="Z112" i="9"/>
  <c r="Y208" i="9"/>
  <c r="Z117" i="9"/>
  <c r="Y213" i="9"/>
  <c r="Z103" i="9"/>
  <c r="Y199" i="9"/>
  <c r="Z123" i="9"/>
  <c r="Y219" i="9"/>
  <c r="Z111" i="9"/>
  <c r="Y207" i="9"/>
  <c r="Z108" i="9"/>
  <c r="Y204" i="9"/>
  <c r="Z106" i="9"/>
  <c r="Y202" i="9"/>
  <c r="Z119" i="9"/>
  <c r="Y215" i="9"/>
  <c r="Z109" i="9"/>
  <c r="Y205" i="9"/>
  <c r="Z105" i="9"/>
  <c r="Y201" i="9"/>
  <c r="Z122" i="9"/>
  <c r="Y218" i="9"/>
  <c r="Z115" i="9"/>
  <c r="Y211" i="9"/>
  <c r="Z116" i="9"/>
  <c r="Y212" i="9"/>
  <c r="Z107" i="9"/>
  <c r="Y203" i="9"/>
  <c r="Z104" i="9"/>
  <c r="Y200" i="9"/>
  <c r="AJ28" i="16"/>
  <c r="AI64" i="16"/>
  <c r="AJ17" i="16"/>
  <c r="AI53" i="16"/>
  <c r="AI57" i="16" s="1"/>
  <c r="AJ26" i="16"/>
  <c r="AI62" i="16"/>
  <c r="AI65" i="16" s="1"/>
  <c r="AK24" i="16"/>
  <c r="AJ60" i="16"/>
  <c r="AB110" i="9"/>
  <c r="AA206" i="9"/>
  <c r="AB121" i="9"/>
  <c r="AA217" i="9"/>
  <c r="AH44" i="15"/>
  <c r="AG87" i="15"/>
  <c r="AH40" i="15"/>
  <c r="AG83" i="15"/>
  <c r="AH45" i="15"/>
  <c r="AG88" i="15"/>
  <c r="AH37" i="15"/>
  <c r="AG80" i="15"/>
  <c r="AQ35" i="15"/>
  <c r="AP78" i="15"/>
  <c r="AH43" i="15"/>
  <c r="AG86" i="15"/>
  <c r="AQ42" i="15"/>
  <c r="AP85" i="15"/>
  <c r="AF92" i="15"/>
  <c r="AU36" i="15"/>
  <c r="AT79" i="15"/>
  <c r="AH32" i="15"/>
  <c r="AG75" i="15"/>
  <c r="AH39" i="15"/>
  <c r="AG82" i="15"/>
  <c r="AH38" i="15"/>
  <c r="AG81" i="15"/>
  <c r="AH31" i="15"/>
  <c r="AG74" i="15"/>
  <c r="AU33" i="15"/>
  <c r="AT76" i="15"/>
  <c r="AH46" i="15"/>
  <c r="AG89" i="15"/>
  <c r="AH47" i="15"/>
  <c r="AG90" i="15"/>
  <c r="AH48" i="15"/>
  <c r="AG91" i="15"/>
  <c r="AY239" i="9"/>
  <c r="AY245" i="9" s="1"/>
  <c r="AX239" i="9"/>
  <c r="AX245" i="9" s="1"/>
  <c r="AH26" i="12" l="1"/>
  <c r="X403" i="9"/>
  <c r="Z210" i="9"/>
  <c r="AA114" i="9"/>
  <c r="Y24" i="12"/>
  <c r="Y49" i="12" s="1"/>
  <c r="Y153" i="12" s="1"/>
  <c r="AA113" i="9"/>
  <c r="Z209" i="9"/>
  <c r="AA104" i="9"/>
  <c r="Z200" i="9"/>
  <c r="AA122" i="9"/>
  <c r="Z218" i="9"/>
  <c r="Y220" i="9"/>
  <c r="Y250" i="9" s="1"/>
  <c r="AA107" i="9"/>
  <c r="Z203" i="9"/>
  <c r="AA115" i="9"/>
  <c r="Z211" i="9"/>
  <c r="AA105" i="9"/>
  <c r="Z201" i="9"/>
  <c r="Z214" i="9"/>
  <c r="AA118" i="9"/>
  <c r="AA119" i="9"/>
  <c r="Z215" i="9"/>
  <c r="AA108" i="9"/>
  <c r="Z204" i="9"/>
  <c r="AA123" i="9"/>
  <c r="Z219" i="9"/>
  <c r="AA117" i="9"/>
  <c r="Z213" i="9"/>
  <c r="AA116" i="9"/>
  <c r="Z212" i="9"/>
  <c r="AA109" i="9"/>
  <c r="Z205" i="9"/>
  <c r="AA106" i="9"/>
  <c r="Z202" i="9"/>
  <c r="AA111" i="9"/>
  <c r="Z207" i="9"/>
  <c r="AA103" i="9"/>
  <c r="Z199" i="9"/>
  <c r="AA112" i="9"/>
  <c r="Z208" i="9"/>
  <c r="AA120" i="9"/>
  <c r="Z216" i="9"/>
  <c r="AI68" i="16"/>
  <c r="AJ27" i="12" s="1"/>
  <c r="AJ55" i="12" s="1"/>
  <c r="AJ155" i="12" s="1"/>
  <c r="AL24" i="16"/>
  <c r="AK60" i="16"/>
  <c r="AK26" i="16"/>
  <c r="AJ62" i="16"/>
  <c r="AK17" i="16"/>
  <c r="AJ53" i="16"/>
  <c r="AJ57" i="16" s="1"/>
  <c r="AK28" i="16"/>
  <c r="AJ64" i="16"/>
  <c r="AC121" i="9"/>
  <c r="AB217" i="9"/>
  <c r="AC110" i="9"/>
  <c r="AB206" i="9"/>
  <c r="AH54" i="12"/>
  <c r="AI47" i="15"/>
  <c r="AH90" i="15"/>
  <c r="AI38" i="15"/>
  <c r="AH81" i="15"/>
  <c r="AG92" i="15"/>
  <c r="AR42" i="15"/>
  <c r="AQ85" i="15"/>
  <c r="AR35" i="15"/>
  <c r="AQ78" i="15"/>
  <c r="AI45" i="15"/>
  <c r="AH88" i="15"/>
  <c r="AI32" i="15"/>
  <c r="AH75" i="15"/>
  <c r="AI46" i="15"/>
  <c r="AH89" i="15"/>
  <c r="AI31" i="15"/>
  <c r="AH74" i="15"/>
  <c r="AI39" i="15"/>
  <c r="AH82" i="15"/>
  <c r="AV36" i="15"/>
  <c r="AU79" i="15"/>
  <c r="AV33" i="15"/>
  <c r="AU76" i="15"/>
  <c r="AI48" i="15"/>
  <c r="AH91" i="15"/>
  <c r="AI43" i="15"/>
  <c r="AH86" i="15"/>
  <c r="AI37" i="15"/>
  <c r="AH80" i="15"/>
  <c r="AI40" i="15"/>
  <c r="AH83" i="15"/>
  <c r="AI44" i="15"/>
  <c r="AH87" i="15"/>
  <c r="AJ65" i="16" l="1"/>
  <c r="V47" i="12"/>
  <c r="AI26" i="12"/>
  <c r="AA209" i="9"/>
  <c r="AB113" i="9"/>
  <c r="AB114" i="9"/>
  <c r="AA210" i="9"/>
  <c r="AB103" i="9"/>
  <c r="AA199" i="9"/>
  <c r="AB116" i="9"/>
  <c r="AA212" i="9"/>
  <c r="AB119" i="9"/>
  <c r="AA215" i="9"/>
  <c r="AB107" i="9"/>
  <c r="AA203" i="9"/>
  <c r="AB112" i="9"/>
  <c r="AA208" i="9"/>
  <c r="AB111" i="9"/>
  <c r="AA207" i="9"/>
  <c r="AB109" i="9"/>
  <c r="AA205" i="9"/>
  <c r="AB117" i="9"/>
  <c r="AA213" i="9"/>
  <c r="AB108" i="9"/>
  <c r="AA204" i="9"/>
  <c r="AB115" i="9"/>
  <c r="AA211" i="9"/>
  <c r="Z220" i="9"/>
  <c r="Z250" i="9" s="1"/>
  <c r="AB122" i="9"/>
  <c r="AA218" i="9"/>
  <c r="AB120" i="9"/>
  <c r="AA216" i="9"/>
  <c r="AB106" i="9"/>
  <c r="AA202" i="9"/>
  <c r="AB123" i="9"/>
  <c r="AA219" i="9"/>
  <c r="AB105" i="9"/>
  <c r="AA201" i="9"/>
  <c r="AA214" i="9"/>
  <c r="AB118" i="9"/>
  <c r="Y403" i="9"/>
  <c r="Z24" i="12"/>
  <c r="Z49" i="12" s="1"/>
  <c r="Z153" i="12" s="1"/>
  <c r="AB104" i="9"/>
  <c r="AA200" i="9"/>
  <c r="AJ68" i="16"/>
  <c r="AK27" i="12" s="1"/>
  <c r="AK55" i="12" s="1"/>
  <c r="AK155" i="12" s="1"/>
  <c r="AL28" i="16"/>
  <c r="AK64" i="16"/>
  <c r="AL17" i="16"/>
  <c r="AK53" i="16"/>
  <c r="AK57" i="16" s="1"/>
  <c r="AL26" i="16"/>
  <c r="AK62" i="16"/>
  <c r="AK65" i="16" s="1"/>
  <c r="AK68" i="16" s="1"/>
  <c r="AL27" i="12" s="1"/>
  <c r="AL55" i="12" s="1"/>
  <c r="AL155" i="12" s="1"/>
  <c r="AM24" i="16"/>
  <c r="AL60" i="16"/>
  <c r="AD110" i="9"/>
  <c r="AC206" i="9"/>
  <c r="AD121" i="9"/>
  <c r="AC217" i="9"/>
  <c r="AI54" i="12"/>
  <c r="AJ43" i="15"/>
  <c r="AI86" i="15"/>
  <c r="AJ31" i="15"/>
  <c r="AI74" i="15"/>
  <c r="AJ38" i="15"/>
  <c r="AI81" i="15"/>
  <c r="AJ48" i="15"/>
  <c r="AI91" i="15"/>
  <c r="AJ32" i="15"/>
  <c r="AI75" i="15"/>
  <c r="AJ44" i="15"/>
  <c r="AI87" i="15"/>
  <c r="AW33" i="15"/>
  <c r="AV76" i="15"/>
  <c r="AJ39" i="15"/>
  <c r="AI82" i="15"/>
  <c r="AJ46" i="15"/>
  <c r="AI89" i="15"/>
  <c r="AJ45" i="15"/>
  <c r="AI88" i="15"/>
  <c r="AS42" i="15"/>
  <c r="AR85" i="15"/>
  <c r="AJ40" i="15"/>
  <c r="AI83" i="15"/>
  <c r="AW36" i="15"/>
  <c r="AV79" i="15"/>
  <c r="AS35" i="15"/>
  <c r="AR78" i="15"/>
  <c r="AJ37" i="15"/>
  <c r="AI80" i="15"/>
  <c r="AH92" i="15"/>
  <c r="AJ47" i="15"/>
  <c r="AI90" i="15"/>
  <c r="W47" i="12" l="1"/>
  <c r="AJ26" i="12"/>
  <c r="AB210" i="9"/>
  <c r="AC114" i="9"/>
  <c r="AB209" i="9"/>
  <c r="AC113" i="9"/>
  <c r="AC122" i="9"/>
  <c r="AB218" i="9"/>
  <c r="AC123" i="9"/>
  <c r="AB219" i="9"/>
  <c r="AC120" i="9"/>
  <c r="AB216" i="9"/>
  <c r="AC115" i="9"/>
  <c r="AB211" i="9"/>
  <c r="AC117" i="9"/>
  <c r="AB213" i="9"/>
  <c r="AC111" i="9"/>
  <c r="AB207" i="9"/>
  <c r="AC107" i="9"/>
  <c r="AB203" i="9"/>
  <c r="AC116" i="9"/>
  <c r="AB212" i="9"/>
  <c r="AC105" i="9"/>
  <c r="AB201" i="9"/>
  <c r="AC106" i="9"/>
  <c r="AB202" i="9"/>
  <c r="AA220" i="9"/>
  <c r="AA250" i="9" s="1"/>
  <c r="AC104" i="9"/>
  <c r="AB200" i="9"/>
  <c r="AB214" i="9"/>
  <c r="AC118" i="9"/>
  <c r="Z403" i="9"/>
  <c r="AA24" i="12"/>
  <c r="AA49" i="12" s="1"/>
  <c r="AA153" i="12" s="1"/>
  <c r="AC108" i="9"/>
  <c r="AB204" i="9"/>
  <c r="AC109" i="9"/>
  <c r="AB205" i="9"/>
  <c r="AC112" i="9"/>
  <c r="AB208" i="9"/>
  <c r="AC119" i="9"/>
  <c r="AB215" i="9"/>
  <c r="AC103" i="9"/>
  <c r="AB199" i="9"/>
  <c r="AN24" i="16"/>
  <c r="AM60" i="16"/>
  <c r="AM26" i="16"/>
  <c r="AL62" i="16"/>
  <c r="AM17" i="16"/>
  <c r="AL53" i="16"/>
  <c r="AL57" i="16" s="1"/>
  <c r="AM28" i="16"/>
  <c r="AL64" i="16"/>
  <c r="AE121" i="9"/>
  <c r="AD217" i="9"/>
  <c r="AE110" i="9"/>
  <c r="AD206" i="9"/>
  <c r="AJ54" i="12"/>
  <c r="AT35" i="15"/>
  <c r="AS78" i="15"/>
  <c r="AK40" i="15"/>
  <c r="AJ83" i="15"/>
  <c r="AK45" i="15"/>
  <c r="AJ88" i="15"/>
  <c r="AK39" i="15"/>
  <c r="AJ82" i="15"/>
  <c r="AK44" i="15"/>
  <c r="AJ87" i="15"/>
  <c r="AK48" i="15"/>
  <c r="AJ91" i="15"/>
  <c r="AK31" i="15"/>
  <c r="AJ74" i="15"/>
  <c r="AI92" i="15"/>
  <c r="AK47" i="15"/>
  <c r="AJ90" i="15"/>
  <c r="AK37" i="15"/>
  <c r="AJ80" i="15"/>
  <c r="AX36" i="15"/>
  <c r="AX79" i="15" s="1"/>
  <c r="AW79" i="15"/>
  <c r="AT42" i="15"/>
  <c r="AS85" i="15"/>
  <c r="AK46" i="15"/>
  <c r="AJ89" i="15"/>
  <c r="AX33" i="15"/>
  <c r="AX76" i="15" s="1"/>
  <c r="AW76" i="15"/>
  <c r="AK32" i="15"/>
  <c r="AJ75" i="15"/>
  <c r="AK38" i="15"/>
  <c r="AJ81" i="15"/>
  <c r="AK43" i="15"/>
  <c r="AJ86" i="15"/>
  <c r="AL65" i="16" l="1"/>
  <c r="AL68" i="16" s="1"/>
  <c r="AM27" i="12" s="1"/>
  <c r="AM55" i="12" s="1"/>
  <c r="AM155" i="12" s="1"/>
  <c r="X47" i="12"/>
  <c r="AK26" i="12"/>
  <c r="AB220" i="9"/>
  <c r="AB250" i="9" s="1"/>
  <c r="AC24" i="12" s="1"/>
  <c r="AC49" i="12" s="1"/>
  <c r="AC153" i="12" s="1"/>
  <c r="AD114" i="9"/>
  <c r="AC210" i="9"/>
  <c r="AC209" i="9"/>
  <c r="AD113" i="9"/>
  <c r="AD119" i="9"/>
  <c r="AC215" i="9"/>
  <c r="AC205" i="9"/>
  <c r="AD109" i="9"/>
  <c r="AD106" i="9"/>
  <c r="AC202" i="9"/>
  <c r="AD116" i="9"/>
  <c r="AC212" i="9"/>
  <c r="AC207" i="9"/>
  <c r="AD111" i="9"/>
  <c r="AD115" i="9"/>
  <c r="AC211" i="9"/>
  <c r="AC219" i="9"/>
  <c r="AD123" i="9"/>
  <c r="AD104" i="9"/>
  <c r="AC200" i="9"/>
  <c r="AD103" i="9"/>
  <c r="AC199" i="9"/>
  <c r="AC208" i="9"/>
  <c r="AD112" i="9"/>
  <c r="AD108" i="9"/>
  <c r="AC204" i="9"/>
  <c r="AC214" i="9"/>
  <c r="AD118" i="9"/>
  <c r="AB24" i="12"/>
  <c r="AB49" i="12" s="1"/>
  <c r="AB153" i="12" s="1"/>
  <c r="AA403" i="9"/>
  <c r="AD105" i="9"/>
  <c r="AC201" i="9"/>
  <c r="AC203" i="9"/>
  <c r="AD107" i="9"/>
  <c r="AC213" i="9"/>
  <c r="AD117" i="9"/>
  <c r="AD120" i="9"/>
  <c r="AC216" i="9"/>
  <c r="AD122" i="9"/>
  <c r="AC218" i="9"/>
  <c r="AN28" i="16"/>
  <c r="AM64" i="16"/>
  <c r="AN17" i="16"/>
  <c r="AM53" i="16"/>
  <c r="AM57" i="16" s="1"/>
  <c r="AN26" i="16"/>
  <c r="AM62" i="16"/>
  <c r="AM65" i="16" s="1"/>
  <c r="AO24" i="16"/>
  <c r="AN60" i="16"/>
  <c r="AF110" i="9"/>
  <c r="AE206" i="9"/>
  <c r="AF121" i="9"/>
  <c r="AE217" i="9"/>
  <c r="AJ92" i="15"/>
  <c r="AK54" i="12"/>
  <c r="AL31" i="15"/>
  <c r="AK74" i="15"/>
  <c r="AL44" i="15"/>
  <c r="AK87" i="15"/>
  <c r="AL45" i="15"/>
  <c r="AK88" i="15"/>
  <c r="AU35" i="15"/>
  <c r="AT78" i="15"/>
  <c r="AL37" i="15"/>
  <c r="AK80" i="15"/>
  <c r="AL43" i="15"/>
  <c r="AK86" i="15"/>
  <c r="AL47" i="15"/>
  <c r="AK90" i="15"/>
  <c r="AL38" i="15"/>
  <c r="AK81" i="15"/>
  <c r="AU42" i="15"/>
  <c r="AT85" i="15"/>
  <c r="AL32" i="15"/>
  <c r="AK75" i="15"/>
  <c r="AL46" i="15"/>
  <c r="AK89" i="15"/>
  <c r="AL48" i="15"/>
  <c r="AK91" i="15"/>
  <c r="AL39" i="15"/>
  <c r="AK82" i="15"/>
  <c r="AL40" i="15"/>
  <c r="AK83" i="15"/>
  <c r="AM68" i="16" l="1"/>
  <c r="AN27" i="12" s="1"/>
  <c r="AN55" i="12" s="1"/>
  <c r="AN155" i="12" s="1"/>
  <c r="Y47" i="12"/>
  <c r="Z47" i="12"/>
  <c r="AL26" i="12"/>
  <c r="AL54" i="12" s="1"/>
  <c r="AE114" i="9"/>
  <c r="AD210" i="9"/>
  <c r="AE113" i="9"/>
  <c r="AD209" i="9"/>
  <c r="AB403" i="9"/>
  <c r="AD211" i="9"/>
  <c r="AE115" i="9"/>
  <c r="AD213" i="9"/>
  <c r="AE117" i="9"/>
  <c r="AD204" i="9"/>
  <c r="AE108" i="9"/>
  <c r="AD199" i="9"/>
  <c r="AE103" i="9"/>
  <c r="AE106" i="9"/>
  <c r="AD202" i="9"/>
  <c r="AE119" i="9"/>
  <c r="AD215" i="9"/>
  <c r="AD203" i="9"/>
  <c r="AE107" i="9"/>
  <c r="AE104" i="9"/>
  <c r="AD200" i="9"/>
  <c r="AD212" i="9"/>
  <c r="AE116" i="9"/>
  <c r="AD216" i="9"/>
  <c r="AE120" i="9"/>
  <c r="AC220" i="9"/>
  <c r="AC250" i="9" s="1"/>
  <c r="AD219" i="9"/>
  <c r="AE123" i="9"/>
  <c r="AD207" i="9"/>
  <c r="AE111" i="9"/>
  <c r="AE122" i="9"/>
  <c r="AD218" i="9"/>
  <c r="AE105" i="9"/>
  <c r="AD201" i="9"/>
  <c r="AD214" i="9"/>
  <c r="AE118" i="9"/>
  <c r="AE112" i="9"/>
  <c r="AD208" i="9"/>
  <c r="AD205" i="9"/>
  <c r="AE109" i="9"/>
  <c r="AP24" i="16"/>
  <c r="AO60" i="16"/>
  <c r="AO26" i="16"/>
  <c r="AN62" i="16"/>
  <c r="AO17" i="16"/>
  <c r="AN53" i="16"/>
  <c r="AN57" i="16" s="1"/>
  <c r="AO28" i="16"/>
  <c r="AN64" i="16"/>
  <c r="AG121" i="9"/>
  <c r="AF217" i="9"/>
  <c r="AG110" i="9"/>
  <c r="AF206" i="9"/>
  <c r="AM39" i="15"/>
  <c r="AL82" i="15"/>
  <c r="AK92" i="15"/>
  <c r="AM40" i="15"/>
  <c r="AL83" i="15"/>
  <c r="AM48" i="15"/>
  <c r="AL91" i="15"/>
  <c r="AM46" i="15"/>
  <c r="AL89" i="15"/>
  <c r="AV42" i="15"/>
  <c r="AU85" i="15"/>
  <c r="AM47" i="15"/>
  <c r="AL90" i="15"/>
  <c r="AM37" i="15"/>
  <c r="AL80" i="15"/>
  <c r="AM45" i="15"/>
  <c r="AL88" i="15"/>
  <c r="AM31" i="15"/>
  <c r="AL74" i="15"/>
  <c r="AM32" i="15"/>
  <c r="AL75" i="15"/>
  <c r="AM38" i="15"/>
  <c r="AL81" i="15"/>
  <c r="AM43" i="15"/>
  <c r="AL86" i="15"/>
  <c r="AV35" i="15"/>
  <c r="AU78" i="15"/>
  <c r="AM44" i="15"/>
  <c r="AL87" i="15"/>
  <c r="AN65" i="16" l="1"/>
  <c r="AN68" i="16" s="1"/>
  <c r="AO27" i="12" s="1"/>
  <c r="AO55" i="12" s="1"/>
  <c r="AO155" i="12" s="1"/>
  <c r="AA47" i="12"/>
  <c r="AM26" i="12"/>
  <c r="AE209" i="9"/>
  <c r="AF113" i="9"/>
  <c r="AE210" i="9"/>
  <c r="AF114" i="9"/>
  <c r="AF105" i="9"/>
  <c r="AE201" i="9"/>
  <c r="AF120" i="9"/>
  <c r="AE216" i="9"/>
  <c r="AF117" i="9"/>
  <c r="AE213" i="9"/>
  <c r="AF118" i="9"/>
  <c r="AE214" i="9"/>
  <c r="AF123" i="9"/>
  <c r="AE219" i="9"/>
  <c r="AD220" i="9"/>
  <c r="AD250" i="9" s="1"/>
  <c r="AE218" i="9"/>
  <c r="AF122" i="9"/>
  <c r="AF116" i="9"/>
  <c r="AE212" i="9"/>
  <c r="AF107" i="9"/>
  <c r="AE203" i="9"/>
  <c r="AF108" i="9"/>
  <c r="AE204" i="9"/>
  <c r="AF115" i="9"/>
  <c r="AE211" i="9"/>
  <c r="AF112" i="9"/>
  <c r="AE208" i="9"/>
  <c r="AE199" i="9"/>
  <c r="AF103" i="9"/>
  <c r="AF109" i="9"/>
  <c r="AE205" i="9"/>
  <c r="AF104" i="9"/>
  <c r="AE200" i="9"/>
  <c r="AE215" i="9"/>
  <c r="AF119" i="9"/>
  <c r="AF111" i="9"/>
  <c r="AE207" i="9"/>
  <c r="AC403" i="9"/>
  <c r="AD24" i="12"/>
  <c r="AD49" i="12" s="1"/>
  <c r="AD153" i="12" s="1"/>
  <c r="AF106" i="9"/>
  <c r="AE202" i="9"/>
  <c r="AP28" i="16"/>
  <c r="AO64" i="16"/>
  <c r="AP17" i="16"/>
  <c r="AO53" i="16"/>
  <c r="AO57" i="16" s="1"/>
  <c r="AP26" i="16"/>
  <c r="AO62" i="16"/>
  <c r="AO65" i="16" s="1"/>
  <c r="AQ24" i="16"/>
  <c r="AP60" i="16"/>
  <c r="AH121" i="9"/>
  <c r="AG217" i="9"/>
  <c r="AH110" i="9"/>
  <c r="AG206" i="9"/>
  <c r="AM54" i="12"/>
  <c r="AN44" i="15"/>
  <c r="AM87" i="15"/>
  <c r="AN47" i="15"/>
  <c r="AM90" i="15"/>
  <c r="AN32" i="15"/>
  <c r="AM75" i="15"/>
  <c r="AN40" i="15"/>
  <c r="AM83" i="15"/>
  <c r="AN38" i="15"/>
  <c r="AM81" i="15"/>
  <c r="AN37" i="15"/>
  <c r="AM80" i="15"/>
  <c r="AW42" i="15"/>
  <c r="AV85" i="15"/>
  <c r="AN48" i="15"/>
  <c r="AM91" i="15"/>
  <c r="AN43" i="15"/>
  <c r="AM86" i="15"/>
  <c r="AN45" i="15"/>
  <c r="AM88" i="15"/>
  <c r="AN46" i="15"/>
  <c r="AM89" i="15"/>
  <c r="AL92" i="15"/>
  <c r="AW35" i="15"/>
  <c r="AV78" i="15"/>
  <c r="AN31" i="15"/>
  <c r="AM74" i="15"/>
  <c r="AN39" i="15"/>
  <c r="AM82" i="15"/>
  <c r="AB47" i="12" l="1"/>
  <c r="AN26" i="12"/>
  <c r="AE220" i="9"/>
  <c r="AE250" i="9" s="1"/>
  <c r="AG114" i="9"/>
  <c r="AF210" i="9"/>
  <c r="AF209" i="9"/>
  <c r="AG113" i="9"/>
  <c r="AF203" i="9"/>
  <c r="AG107" i="9"/>
  <c r="AG120" i="9"/>
  <c r="AF216" i="9"/>
  <c r="AF205" i="9"/>
  <c r="AG109" i="9"/>
  <c r="AG112" i="9"/>
  <c r="AF208" i="9"/>
  <c r="AF204" i="9"/>
  <c r="AG108" i="9"/>
  <c r="AF212" i="9"/>
  <c r="AG116" i="9"/>
  <c r="AG111" i="9"/>
  <c r="AF207" i="9"/>
  <c r="AF200" i="9"/>
  <c r="AG104" i="9"/>
  <c r="AG115" i="9"/>
  <c r="AF211" i="9"/>
  <c r="AF215" i="9"/>
  <c r="AG119" i="9"/>
  <c r="AD403" i="9"/>
  <c r="AE24" i="12"/>
  <c r="AE49" i="12" s="1"/>
  <c r="AE153" i="12" s="1"/>
  <c r="AG118" i="9"/>
  <c r="AF214" i="9"/>
  <c r="AG106" i="9"/>
  <c r="AF202" i="9"/>
  <c r="AG103" i="9"/>
  <c r="AF199" i="9"/>
  <c r="AF218" i="9"/>
  <c r="AG122" i="9"/>
  <c r="AG123" i="9"/>
  <c r="AF219" i="9"/>
  <c r="AG117" i="9"/>
  <c r="AF213" i="9"/>
  <c r="AF201" i="9"/>
  <c r="AG105" i="9"/>
  <c r="AO68" i="16"/>
  <c r="AP27" i="12" s="1"/>
  <c r="AP55" i="12" s="1"/>
  <c r="AR24" i="16"/>
  <c r="AQ60" i="16"/>
  <c r="AQ26" i="16"/>
  <c r="AP62" i="16"/>
  <c r="AQ17" i="16"/>
  <c r="AP53" i="16"/>
  <c r="AP57" i="16" s="1"/>
  <c r="AQ28" i="16"/>
  <c r="AP64" i="16"/>
  <c r="AI121" i="9"/>
  <c r="AH217" i="9"/>
  <c r="AI110" i="9"/>
  <c r="AH206" i="9"/>
  <c r="AN54" i="12"/>
  <c r="AO46" i="15"/>
  <c r="AN89" i="15"/>
  <c r="AO43" i="15"/>
  <c r="AN86" i="15"/>
  <c r="AX42" i="15"/>
  <c r="AX85" i="15" s="1"/>
  <c r="AW85" i="15"/>
  <c r="AO38" i="15"/>
  <c r="AN81" i="15"/>
  <c r="AO32" i="15"/>
  <c r="AN75" i="15"/>
  <c r="AO47" i="15"/>
  <c r="AN90" i="15"/>
  <c r="AO31" i="15"/>
  <c r="AN74" i="15"/>
  <c r="AO39" i="15"/>
  <c r="AN82" i="15"/>
  <c r="AX35" i="15"/>
  <c r="AX78" i="15" s="1"/>
  <c r="AW78" i="15"/>
  <c r="AM92" i="15"/>
  <c r="AO45" i="15"/>
  <c r="AN88" i="15"/>
  <c r="AO48" i="15"/>
  <c r="AN91" i="15"/>
  <c r="AO37" i="15"/>
  <c r="AN80" i="15"/>
  <c r="AO40" i="15"/>
  <c r="AN83" i="15"/>
  <c r="AO44" i="15"/>
  <c r="AN87" i="15"/>
  <c r="AP155" i="12" l="1"/>
  <c r="I50" i="31"/>
  <c r="AP65" i="16"/>
  <c r="AP68" i="16" s="1"/>
  <c r="AQ27" i="12" s="1"/>
  <c r="AQ55" i="12" s="1"/>
  <c r="AQ155" i="12" s="1"/>
  <c r="AO26" i="12"/>
  <c r="AF24" i="12"/>
  <c r="AF49" i="12" s="1"/>
  <c r="AF153" i="12" s="1"/>
  <c r="AE403" i="9"/>
  <c r="AG209" i="9"/>
  <c r="AH113" i="9"/>
  <c r="AG210" i="9"/>
  <c r="AH114" i="9"/>
  <c r="AG213" i="9"/>
  <c r="AH117" i="9"/>
  <c r="AH106" i="9"/>
  <c r="AG202" i="9"/>
  <c r="AG204" i="9"/>
  <c r="AH108" i="9"/>
  <c r="AG216" i="9"/>
  <c r="AH120" i="9"/>
  <c r="AF220" i="9"/>
  <c r="AF250" i="9" s="1"/>
  <c r="AH115" i="9"/>
  <c r="AG211" i="9"/>
  <c r="AG219" i="9"/>
  <c r="AH123" i="9"/>
  <c r="AG199" i="9"/>
  <c r="AH103" i="9"/>
  <c r="AG214" i="9"/>
  <c r="AH118" i="9"/>
  <c r="AG215" i="9"/>
  <c r="AH119" i="9"/>
  <c r="AG200" i="9"/>
  <c r="AH104" i="9"/>
  <c r="AG212" i="9"/>
  <c r="AH116" i="9"/>
  <c r="AH107" i="9"/>
  <c r="AG203" i="9"/>
  <c r="AG205" i="9"/>
  <c r="AH109" i="9"/>
  <c r="AG201" i="9"/>
  <c r="AH105" i="9"/>
  <c r="AH111" i="9"/>
  <c r="AG207" i="9"/>
  <c r="AG218" i="9"/>
  <c r="AH122" i="9"/>
  <c r="AH112" i="9"/>
  <c r="AG208" i="9"/>
  <c r="AR28" i="16"/>
  <c r="AQ64" i="16"/>
  <c r="AR17" i="16"/>
  <c r="AQ53" i="16"/>
  <c r="AQ57" i="16" s="1"/>
  <c r="AR26" i="16"/>
  <c r="AQ62" i="16"/>
  <c r="AQ65" i="16" s="1"/>
  <c r="AS24" i="16"/>
  <c r="AR60" i="16"/>
  <c r="AJ110" i="9"/>
  <c r="AI206" i="9"/>
  <c r="AJ121" i="9"/>
  <c r="AI217" i="9"/>
  <c r="AO54" i="12"/>
  <c r="AP40" i="15"/>
  <c r="AO83" i="15"/>
  <c r="AP39" i="15"/>
  <c r="AO82" i="15"/>
  <c r="AP47" i="15"/>
  <c r="AO90" i="15"/>
  <c r="AP38" i="15"/>
  <c r="AO81" i="15"/>
  <c r="AP43" i="15"/>
  <c r="AO86" i="15"/>
  <c r="AP48" i="15"/>
  <c r="AO91" i="15"/>
  <c r="AP44" i="15"/>
  <c r="AO87" i="15"/>
  <c r="AN92" i="15"/>
  <c r="AP37" i="15"/>
  <c r="AO80" i="15"/>
  <c r="AP45" i="15"/>
  <c r="AO88" i="15"/>
  <c r="AP31" i="15"/>
  <c r="AO74" i="15"/>
  <c r="AP32" i="15"/>
  <c r="AO75" i="15"/>
  <c r="AP46" i="15"/>
  <c r="AO89" i="15"/>
  <c r="AQ68" i="16" l="1"/>
  <c r="AR27" i="12" s="1"/>
  <c r="AR55" i="12" s="1"/>
  <c r="AR155" i="12" s="1"/>
  <c r="AC47" i="12"/>
  <c r="AP26" i="12"/>
  <c r="AI114" i="9"/>
  <c r="AH210" i="9"/>
  <c r="AH209" i="9"/>
  <c r="AI113" i="9"/>
  <c r="AI107" i="9"/>
  <c r="AH203" i="9"/>
  <c r="AH216" i="9"/>
  <c r="AI120" i="9"/>
  <c r="AH212" i="9"/>
  <c r="AI116" i="9"/>
  <c r="AH199" i="9"/>
  <c r="AI103" i="9"/>
  <c r="AI106" i="9"/>
  <c r="AH202" i="9"/>
  <c r="AH208" i="9"/>
  <c r="AI112" i="9"/>
  <c r="AH207" i="9"/>
  <c r="AI111" i="9"/>
  <c r="AG220" i="9"/>
  <c r="AG250" i="9" s="1"/>
  <c r="AH211" i="9"/>
  <c r="AI115" i="9"/>
  <c r="AH204" i="9"/>
  <c r="AI108" i="9"/>
  <c r="AI117" i="9"/>
  <c r="AH213" i="9"/>
  <c r="AI109" i="9"/>
  <c r="AH205" i="9"/>
  <c r="AI119" i="9"/>
  <c r="AH215" i="9"/>
  <c r="AI122" i="9"/>
  <c r="AH218" i="9"/>
  <c r="AI105" i="9"/>
  <c r="AH201" i="9"/>
  <c r="AH200" i="9"/>
  <c r="AI104" i="9"/>
  <c r="AI118" i="9"/>
  <c r="AH214" i="9"/>
  <c r="AI123" i="9"/>
  <c r="AH219" i="9"/>
  <c r="AG24" i="12"/>
  <c r="AG49" i="12" s="1"/>
  <c r="AG153" i="12" s="1"/>
  <c r="AF403" i="9"/>
  <c r="AT24" i="16"/>
  <c r="AS60" i="16"/>
  <c r="AS26" i="16"/>
  <c r="AR62" i="16"/>
  <c r="AS17" i="16"/>
  <c r="AR53" i="16"/>
  <c r="AR57" i="16" s="1"/>
  <c r="AS28" i="16"/>
  <c r="AR64" i="16"/>
  <c r="AK121" i="9"/>
  <c r="AJ217" i="9"/>
  <c r="AK110" i="9"/>
  <c r="AJ206" i="9"/>
  <c r="AP54" i="12"/>
  <c r="AQ45" i="15"/>
  <c r="AP88" i="15"/>
  <c r="AQ44" i="15"/>
  <c r="AP87" i="15"/>
  <c r="AQ43" i="15"/>
  <c r="AP86" i="15"/>
  <c r="AQ47" i="15"/>
  <c r="AP90" i="15"/>
  <c r="AQ32" i="15"/>
  <c r="AP75" i="15"/>
  <c r="AQ46" i="15"/>
  <c r="AP89" i="15"/>
  <c r="AO92" i="15"/>
  <c r="AQ31" i="15"/>
  <c r="AP74" i="15"/>
  <c r="AQ37" i="15"/>
  <c r="AP80" i="15"/>
  <c r="AQ48" i="15"/>
  <c r="AP91" i="15"/>
  <c r="AQ38" i="15"/>
  <c r="AP81" i="15"/>
  <c r="AQ39" i="15"/>
  <c r="AP82" i="15"/>
  <c r="AQ40" i="15"/>
  <c r="AP83" i="15"/>
  <c r="AR65" i="16" l="1"/>
  <c r="AR68" i="16" s="1"/>
  <c r="AS27" i="12" s="1"/>
  <c r="AS55" i="12" s="1"/>
  <c r="AS155" i="12" s="1"/>
  <c r="AD47" i="12"/>
  <c r="AQ26" i="12"/>
  <c r="AQ54" i="12" s="1"/>
  <c r="AI209" i="9"/>
  <c r="AJ113" i="9"/>
  <c r="AJ114" i="9"/>
  <c r="AI210" i="9"/>
  <c r="AJ118" i="9"/>
  <c r="AI214" i="9"/>
  <c r="AI215" i="9"/>
  <c r="AJ119" i="9"/>
  <c r="AI216" i="9"/>
  <c r="AJ120" i="9"/>
  <c r="AI200" i="9"/>
  <c r="AJ104" i="9"/>
  <c r="AI204" i="9"/>
  <c r="AJ108" i="9"/>
  <c r="AI219" i="9"/>
  <c r="AJ123" i="9"/>
  <c r="AJ122" i="9"/>
  <c r="AI218" i="9"/>
  <c r="AJ109" i="9"/>
  <c r="AI205" i="9"/>
  <c r="AI207" i="9"/>
  <c r="AJ111" i="9"/>
  <c r="AI212" i="9"/>
  <c r="AJ116" i="9"/>
  <c r="AI201" i="9"/>
  <c r="AJ105" i="9"/>
  <c r="AI213" i="9"/>
  <c r="AJ117" i="9"/>
  <c r="AI208" i="9"/>
  <c r="AJ112" i="9"/>
  <c r="AI199" i="9"/>
  <c r="AJ103" i="9"/>
  <c r="AG403" i="9"/>
  <c r="AH24" i="12"/>
  <c r="AH49" i="12" s="1"/>
  <c r="AH153" i="12" s="1"/>
  <c r="AH220" i="9"/>
  <c r="AH250" i="9" s="1"/>
  <c r="AI211" i="9"/>
  <c r="AJ115" i="9"/>
  <c r="AJ106" i="9"/>
  <c r="AI202" i="9"/>
  <c r="AJ107" i="9"/>
  <c r="AI203" i="9"/>
  <c r="AT28" i="16"/>
  <c r="AS64" i="16"/>
  <c r="AT17" i="16"/>
  <c r="AS53" i="16"/>
  <c r="AS57" i="16" s="1"/>
  <c r="AT26" i="16"/>
  <c r="AS62" i="16"/>
  <c r="AS65" i="16" s="1"/>
  <c r="AU24" i="16"/>
  <c r="AT60" i="16"/>
  <c r="AL110" i="9"/>
  <c r="AK206" i="9"/>
  <c r="AL121" i="9"/>
  <c r="AK217" i="9"/>
  <c r="AR48" i="15"/>
  <c r="AQ91" i="15"/>
  <c r="AP92" i="15"/>
  <c r="AR46" i="15"/>
  <c r="AQ89" i="15"/>
  <c r="AR47" i="15"/>
  <c r="AQ90" i="15"/>
  <c r="AR44" i="15"/>
  <c r="AQ87" i="15"/>
  <c r="AR39" i="15"/>
  <c r="AQ82" i="15"/>
  <c r="AR37" i="15"/>
  <c r="AQ80" i="15"/>
  <c r="AR40" i="15"/>
  <c r="AQ83" i="15"/>
  <c r="AR38" i="15"/>
  <c r="AQ81" i="15"/>
  <c r="AR31" i="15"/>
  <c r="AQ74" i="15"/>
  <c r="AR32" i="15"/>
  <c r="AQ75" i="15"/>
  <c r="AR43" i="15"/>
  <c r="AQ86" i="15"/>
  <c r="AR45" i="15"/>
  <c r="AQ88" i="15"/>
  <c r="AS68" i="16" l="1"/>
  <c r="AT27" i="12" s="1"/>
  <c r="AT55" i="12" s="1"/>
  <c r="AT155" i="12" s="1"/>
  <c r="AE47" i="12"/>
  <c r="AR26" i="12"/>
  <c r="AK114" i="9"/>
  <c r="AJ210" i="9"/>
  <c r="AK113" i="9"/>
  <c r="AJ209" i="9"/>
  <c r="AI24" i="12"/>
  <c r="AI49" i="12" s="1"/>
  <c r="AI153" i="12" s="1"/>
  <c r="AH403" i="9"/>
  <c r="AJ213" i="9"/>
  <c r="AK117" i="9"/>
  <c r="AJ200" i="9"/>
  <c r="AK104" i="9"/>
  <c r="AK106" i="9"/>
  <c r="AJ202" i="9"/>
  <c r="AI220" i="9"/>
  <c r="AI250" i="9" s="1"/>
  <c r="AJ211" i="9"/>
  <c r="AK115" i="9"/>
  <c r="AJ208" i="9"/>
  <c r="AK112" i="9"/>
  <c r="AJ201" i="9"/>
  <c r="AK105" i="9"/>
  <c r="AJ207" i="9"/>
  <c r="AK111" i="9"/>
  <c r="AK108" i="9"/>
  <c r="AJ204" i="9"/>
  <c r="AK120" i="9"/>
  <c r="AJ216" i="9"/>
  <c r="AJ199" i="9"/>
  <c r="AK103" i="9"/>
  <c r="AJ212" i="9"/>
  <c r="AK116" i="9"/>
  <c r="AK123" i="9"/>
  <c r="AJ219" i="9"/>
  <c r="AK119" i="9"/>
  <c r="AJ215" i="9"/>
  <c r="AK109" i="9"/>
  <c r="AJ205" i="9"/>
  <c r="AK107" i="9"/>
  <c r="AJ203" i="9"/>
  <c r="AK122" i="9"/>
  <c r="AJ218" i="9"/>
  <c r="AK118" i="9"/>
  <c r="AJ214" i="9"/>
  <c r="AV24" i="16"/>
  <c r="AU60" i="16"/>
  <c r="AU26" i="16"/>
  <c r="AT62" i="16"/>
  <c r="AU17" i="16"/>
  <c r="AT53" i="16"/>
  <c r="AT57" i="16" s="1"/>
  <c r="AU28" i="16"/>
  <c r="AT64" i="16"/>
  <c r="AM121" i="9"/>
  <c r="AL217" i="9"/>
  <c r="AM110" i="9"/>
  <c r="AL206" i="9"/>
  <c r="AR54" i="12"/>
  <c r="AQ92" i="15"/>
  <c r="AS43" i="15"/>
  <c r="AR86" i="15"/>
  <c r="AS38" i="15"/>
  <c r="AR81" i="15"/>
  <c r="AS37" i="15"/>
  <c r="AR80" i="15"/>
  <c r="AS44" i="15"/>
  <c r="AR87" i="15"/>
  <c r="AS46" i="15"/>
  <c r="AR89" i="15"/>
  <c r="AS45" i="15"/>
  <c r="AR88" i="15"/>
  <c r="AS32" i="15"/>
  <c r="AR75" i="15"/>
  <c r="AS31" i="15"/>
  <c r="AR74" i="15"/>
  <c r="AS40" i="15"/>
  <c r="AR83" i="15"/>
  <c r="AS39" i="15"/>
  <c r="AR82" i="15"/>
  <c r="AS47" i="15"/>
  <c r="AR90" i="15"/>
  <c r="AS48" i="15"/>
  <c r="AR91" i="15"/>
  <c r="AT65" i="16" l="1"/>
  <c r="AF47" i="12"/>
  <c r="AS26" i="12"/>
  <c r="AL113" i="9"/>
  <c r="AK209" i="9"/>
  <c r="AK210" i="9"/>
  <c r="AL114" i="9"/>
  <c r="AL115" i="9"/>
  <c r="AK211" i="9"/>
  <c r="AK202" i="9"/>
  <c r="AL106" i="9"/>
  <c r="AL122" i="9"/>
  <c r="AK218" i="9"/>
  <c r="AL123" i="9"/>
  <c r="AK219" i="9"/>
  <c r="AK204" i="9"/>
  <c r="AL108" i="9"/>
  <c r="AK212" i="9"/>
  <c r="AL116" i="9"/>
  <c r="AK207" i="9"/>
  <c r="AL111" i="9"/>
  <c r="AK208" i="9"/>
  <c r="AL112" i="9"/>
  <c r="AJ24" i="12"/>
  <c r="AJ49" i="12" s="1"/>
  <c r="AJ153" i="12" s="1"/>
  <c r="AI403" i="9"/>
  <c r="AL103" i="9"/>
  <c r="AK199" i="9"/>
  <c r="AL105" i="9"/>
  <c r="AK201" i="9"/>
  <c r="AK205" i="9"/>
  <c r="AL109" i="9"/>
  <c r="AJ220" i="9"/>
  <c r="AJ250" i="9" s="1"/>
  <c r="AK200" i="9"/>
  <c r="AL104" i="9"/>
  <c r="AK214" i="9"/>
  <c r="AL118" i="9"/>
  <c r="AK203" i="9"/>
  <c r="AL107" i="9"/>
  <c r="AL119" i="9"/>
  <c r="AK215" i="9"/>
  <c r="AK216" i="9"/>
  <c r="AL120" i="9"/>
  <c r="AK213" i="9"/>
  <c r="AL117" i="9"/>
  <c r="AT68" i="16"/>
  <c r="AU27" i="12" s="1"/>
  <c r="AU55" i="12" s="1"/>
  <c r="AU155" i="12" s="1"/>
  <c r="AV28" i="16"/>
  <c r="AU64" i="16"/>
  <c r="AV17" i="16"/>
  <c r="AU53" i="16"/>
  <c r="AU57" i="16" s="1"/>
  <c r="AV26" i="16"/>
  <c r="AU62" i="16"/>
  <c r="AU65" i="16" s="1"/>
  <c r="AW24" i="16"/>
  <c r="AV60" i="16"/>
  <c r="AN110" i="9"/>
  <c r="AM206" i="9"/>
  <c r="AN121" i="9"/>
  <c r="AM217" i="9"/>
  <c r="AS54" i="12"/>
  <c r="AR92" i="15"/>
  <c r="AT48" i="15"/>
  <c r="AS91" i="15"/>
  <c r="AT39" i="15"/>
  <c r="AS82" i="15"/>
  <c r="AT31" i="15"/>
  <c r="AS74" i="15"/>
  <c r="AT45" i="15"/>
  <c r="AS88" i="15"/>
  <c r="AT44" i="15"/>
  <c r="AS87" i="15"/>
  <c r="AT38" i="15"/>
  <c r="AS81" i="15"/>
  <c r="AT47" i="15"/>
  <c r="AS90" i="15"/>
  <c r="AT40" i="15"/>
  <c r="AS83" i="15"/>
  <c r="AT32" i="15"/>
  <c r="AS75" i="15"/>
  <c r="AT46" i="15"/>
  <c r="AS89" i="15"/>
  <c r="AT37" i="15"/>
  <c r="AS80" i="15"/>
  <c r="AT43" i="15"/>
  <c r="AS86" i="15"/>
  <c r="AU68" i="16" l="1"/>
  <c r="AV27" i="12" s="1"/>
  <c r="AV55" i="12" s="1"/>
  <c r="AV155" i="12" s="1"/>
  <c r="AH47" i="12"/>
  <c r="AG47" i="12"/>
  <c r="AT26" i="12"/>
  <c r="AT54" i="12" s="1"/>
  <c r="AL210" i="9"/>
  <c r="AM114" i="9"/>
  <c r="AM113" i="9"/>
  <c r="AL209" i="9"/>
  <c r="AM120" i="9"/>
  <c r="AL216" i="9"/>
  <c r="AL200" i="9"/>
  <c r="AM104" i="9"/>
  <c r="AL199" i="9"/>
  <c r="AM103" i="9"/>
  <c r="AM116" i="9"/>
  <c r="AL212" i="9"/>
  <c r="AM106" i="9"/>
  <c r="AL202" i="9"/>
  <c r="AM117" i="9"/>
  <c r="AL213" i="9"/>
  <c r="AM118" i="9"/>
  <c r="AL214" i="9"/>
  <c r="AK24" i="12"/>
  <c r="AK49" i="12" s="1"/>
  <c r="AK153" i="12" s="1"/>
  <c r="AJ403" i="9"/>
  <c r="AL201" i="9"/>
  <c r="AM105" i="9"/>
  <c r="AM111" i="9"/>
  <c r="AL207" i="9"/>
  <c r="AM108" i="9"/>
  <c r="AL204" i="9"/>
  <c r="AM107" i="9"/>
  <c r="AL203" i="9"/>
  <c r="AM112" i="9"/>
  <c r="AL208" i="9"/>
  <c r="AM123" i="9"/>
  <c r="AL219" i="9"/>
  <c r="AL215" i="9"/>
  <c r="AM119" i="9"/>
  <c r="AM109" i="9"/>
  <c r="AL205" i="9"/>
  <c r="AK220" i="9"/>
  <c r="AK250" i="9" s="1"/>
  <c r="AM122" i="9"/>
  <c r="AL218" i="9"/>
  <c r="AM115" i="9"/>
  <c r="AL211" i="9"/>
  <c r="AX24" i="16"/>
  <c r="AW60" i="16"/>
  <c r="AW26" i="16"/>
  <c r="AV62" i="16"/>
  <c r="AW17" i="16"/>
  <c r="AV53" i="16"/>
  <c r="AV57" i="16" s="1"/>
  <c r="AW28" i="16"/>
  <c r="AV64" i="16"/>
  <c r="AO121" i="9"/>
  <c r="AN217" i="9"/>
  <c r="AO110" i="9"/>
  <c r="AN206" i="9"/>
  <c r="AU43" i="15"/>
  <c r="AT86" i="15"/>
  <c r="AU38" i="15"/>
  <c r="AT81" i="15"/>
  <c r="AS92" i="15"/>
  <c r="AU40" i="15"/>
  <c r="AT83" i="15"/>
  <c r="AU39" i="15"/>
  <c r="AT82" i="15"/>
  <c r="AU37" i="15"/>
  <c r="AT80" i="15"/>
  <c r="AU32" i="15"/>
  <c r="AT75" i="15"/>
  <c r="AU47" i="15"/>
  <c r="AT90" i="15"/>
  <c r="AU44" i="15"/>
  <c r="AT87" i="15"/>
  <c r="AU31" i="15"/>
  <c r="AT74" i="15"/>
  <c r="AU48" i="15"/>
  <c r="AT91" i="15"/>
  <c r="AU46" i="15"/>
  <c r="AT89" i="15"/>
  <c r="AU45" i="15"/>
  <c r="AT88" i="15"/>
  <c r="AV65" i="16" l="1"/>
  <c r="AV68" i="16" s="1"/>
  <c r="AW27" i="12" s="1"/>
  <c r="AW55" i="12" s="1"/>
  <c r="AW155" i="12" s="1"/>
  <c r="AU26" i="12"/>
  <c r="AN113" i="9"/>
  <c r="AM209" i="9"/>
  <c r="AM210" i="9"/>
  <c r="AN114" i="9"/>
  <c r="AN123" i="9"/>
  <c r="AM219" i="9"/>
  <c r="AN104" i="9"/>
  <c r="AM200" i="9"/>
  <c r="AM218" i="9"/>
  <c r="AN122" i="9"/>
  <c r="AN105" i="9"/>
  <c r="AM201" i="9"/>
  <c r="AL24" i="12"/>
  <c r="AL49" i="12" s="1"/>
  <c r="AL153" i="12" s="1"/>
  <c r="AK403" i="9"/>
  <c r="AN112" i="9"/>
  <c r="AM208" i="9"/>
  <c r="AN108" i="9"/>
  <c r="AM204" i="9"/>
  <c r="AM199" i="9"/>
  <c r="AN103" i="9"/>
  <c r="AM205" i="9"/>
  <c r="AN109" i="9"/>
  <c r="AN107" i="9"/>
  <c r="AM203" i="9"/>
  <c r="AN111" i="9"/>
  <c r="AM207" i="9"/>
  <c r="AN119" i="9"/>
  <c r="AM215" i="9"/>
  <c r="AM213" i="9"/>
  <c r="AN117" i="9"/>
  <c r="AN116" i="9"/>
  <c r="AM212" i="9"/>
  <c r="AM211" i="9"/>
  <c r="AN115" i="9"/>
  <c r="AN118" i="9"/>
  <c r="AM214" i="9"/>
  <c r="AN106" i="9"/>
  <c r="AM202" i="9"/>
  <c r="AL220" i="9"/>
  <c r="AL250" i="9" s="1"/>
  <c r="AN120" i="9"/>
  <c r="AM216" i="9"/>
  <c r="AX28" i="16"/>
  <c r="AW64" i="16"/>
  <c r="AX17" i="16"/>
  <c r="AW53" i="16"/>
  <c r="AW57" i="16" s="1"/>
  <c r="AX26" i="16"/>
  <c r="AW62" i="16"/>
  <c r="AW65" i="16" s="1"/>
  <c r="AY24" i="16"/>
  <c r="AY60" i="16" s="1"/>
  <c r="AX60" i="16"/>
  <c r="AP110" i="9"/>
  <c r="AO206" i="9"/>
  <c r="AP121" i="9"/>
  <c r="AO217" i="9"/>
  <c r="AU54" i="12"/>
  <c r="AV44" i="15"/>
  <c r="AU87" i="15"/>
  <c r="AT92" i="15"/>
  <c r="AV38" i="15"/>
  <c r="AU81" i="15"/>
  <c r="AV39" i="15"/>
  <c r="AU82" i="15"/>
  <c r="AV46" i="15"/>
  <c r="AU89" i="15"/>
  <c r="AV47" i="15"/>
  <c r="AU90" i="15"/>
  <c r="AV37" i="15"/>
  <c r="AU80" i="15"/>
  <c r="AV40" i="15"/>
  <c r="AU83" i="15"/>
  <c r="AV45" i="15"/>
  <c r="AU88" i="15"/>
  <c r="AV48" i="15"/>
  <c r="AU91" i="15"/>
  <c r="AV32" i="15"/>
  <c r="AU75" i="15"/>
  <c r="AV31" i="15"/>
  <c r="AU74" i="15"/>
  <c r="AV43" i="15"/>
  <c r="AU86" i="15"/>
  <c r="AJ47" i="12" l="1"/>
  <c r="AI47" i="12"/>
  <c r="AV26" i="12"/>
  <c r="AM220" i="9"/>
  <c r="AM250" i="9" s="1"/>
  <c r="AN210" i="9"/>
  <c r="AO114" i="9"/>
  <c r="AO113" i="9"/>
  <c r="AN209" i="9"/>
  <c r="AM24" i="12"/>
  <c r="AM49" i="12" s="1"/>
  <c r="AM153" i="12" s="1"/>
  <c r="AL403" i="9"/>
  <c r="AN214" i="9"/>
  <c r="AO118" i="9"/>
  <c r="AO116" i="9"/>
  <c r="AN212" i="9"/>
  <c r="AO119" i="9"/>
  <c r="AN215" i="9"/>
  <c r="AO107" i="9"/>
  <c r="AN203" i="9"/>
  <c r="AO112" i="9"/>
  <c r="AN208" i="9"/>
  <c r="AO115" i="9"/>
  <c r="AN211" i="9"/>
  <c r="AN200" i="9"/>
  <c r="AO104" i="9"/>
  <c r="AN202" i="9"/>
  <c r="AO106" i="9"/>
  <c r="AO111" i="9"/>
  <c r="AN207" i="9"/>
  <c r="AO108" i="9"/>
  <c r="AN204" i="9"/>
  <c r="AO122" i="9"/>
  <c r="AN218" i="9"/>
  <c r="AO117" i="9"/>
  <c r="AN213" i="9"/>
  <c r="AO109" i="9"/>
  <c r="AN205" i="9"/>
  <c r="AN201" i="9"/>
  <c r="AO105" i="9"/>
  <c r="AO120" i="9"/>
  <c r="AN216" i="9"/>
  <c r="AO103" i="9"/>
  <c r="AN199" i="9"/>
  <c r="AO123" i="9"/>
  <c r="AN219" i="9"/>
  <c r="AW68" i="16"/>
  <c r="AX27" i="12" s="1"/>
  <c r="AX55" i="12" s="1"/>
  <c r="AX155" i="12" s="1"/>
  <c r="AY26" i="16"/>
  <c r="AY62" i="16" s="1"/>
  <c r="AX62" i="16"/>
  <c r="AY17" i="16"/>
  <c r="AY53" i="16" s="1"/>
  <c r="AY57" i="16" s="1"/>
  <c r="AX53" i="16"/>
  <c r="AX57" i="16" s="1"/>
  <c r="AY28" i="16"/>
  <c r="AY64" i="16" s="1"/>
  <c r="AX64" i="16"/>
  <c r="AQ121" i="9"/>
  <c r="AP217" i="9"/>
  <c r="AQ110" i="9"/>
  <c r="AP206" i="9"/>
  <c r="AV54" i="12"/>
  <c r="AU92" i="15"/>
  <c r="AW32" i="15"/>
  <c r="AV75" i="15"/>
  <c r="AW37" i="15"/>
  <c r="AV80" i="15"/>
  <c r="AW38" i="15"/>
  <c r="AV81" i="15"/>
  <c r="AW31" i="15"/>
  <c r="AV74" i="15"/>
  <c r="AW47" i="15"/>
  <c r="AV90" i="15"/>
  <c r="AW39" i="15"/>
  <c r="AV82" i="15"/>
  <c r="AW45" i="15"/>
  <c r="AV88" i="15"/>
  <c r="AW46" i="15"/>
  <c r="AV89" i="15"/>
  <c r="AW43" i="15"/>
  <c r="AV86" i="15"/>
  <c r="AW48" i="15"/>
  <c r="AV91" i="15"/>
  <c r="AW40" i="15"/>
  <c r="AV83" i="15"/>
  <c r="AW44" i="15"/>
  <c r="AV87" i="15"/>
  <c r="AX65" i="16" l="1"/>
  <c r="AX68" i="16" s="1"/>
  <c r="AY27" i="12" s="1"/>
  <c r="AY55" i="12" s="1"/>
  <c r="AY155" i="12" s="1"/>
  <c r="AY65" i="16"/>
  <c r="AY68" i="16" s="1"/>
  <c r="AZ27" i="12" s="1"/>
  <c r="AZ55" i="12" s="1"/>
  <c r="AW26" i="12"/>
  <c r="AW54" i="12" s="1"/>
  <c r="AN24" i="12"/>
  <c r="AN49" i="12" s="1"/>
  <c r="AN153" i="12" s="1"/>
  <c r="AM403" i="9"/>
  <c r="AP113" i="9"/>
  <c r="AO209" i="9"/>
  <c r="AP114" i="9"/>
  <c r="AO210" i="9"/>
  <c r="AO199" i="9"/>
  <c r="AP103" i="9"/>
  <c r="AO202" i="9"/>
  <c r="AP106" i="9"/>
  <c r="AP112" i="9"/>
  <c r="AO208" i="9"/>
  <c r="AO213" i="9"/>
  <c r="AP117" i="9"/>
  <c r="AP123" i="9"/>
  <c r="AO219" i="9"/>
  <c r="AO216" i="9"/>
  <c r="AP120" i="9"/>
  <c r="AP115" i="9"/>
  <c r="AO211" i="9"/>
  <c r="AO203" i="9"/>
  <c r="AP107" i="9"/>
  <c r="AP116" i="9"/>
  <c r="AO212" i="9"/>
  <c r="AP105" i="9"/>
  <c r="AO201" i="9"/>
  <c r="AP119" i="9"/>
  <c r="AO215" i="9"/>
  <c r="AP108" i="9"/>
  <c r="AO204" i="9"/>
  <c r="AN220" i="9"/>
  <c r="AN250" i="9" s="1"/>
  <c r="AP109" i="9"/>
  <c r="AO205" i="9"/>
  <c r="AO218" i="9"/>
  <c r="AP122" i="9"/>
  <c r="AO207" i="9"/>
  <c r="AP111" i="9"/>
  <c r="AP104" i="9"/>
  <c r="AO200" i="9"/>
  <c r="AP118" i="9"/>
  <c r="AO214" i="9"/>
  <c r="AR110" i="9"/>
  <c r="AQ206" i="9"/>
  <c r="AR121" i="9"/>
  <c r="AQ217" i="9"/>
  <c r="AV92" i="15"/>
  <c r="AX44" i="15"/>
  <c r="AX87" i="15" s="1"/>
  <c r="AW87" i="15"/>
  <c r="AX46" i="15"/>
  <c r="AX89" i="15" s="1"/>
  <c r="AW89" i="15"/>
  <c r="AX39" i="15"/>
  <c r="AX82" i="15" s="1"/>
  <c r="AW82" i="15"/>
  <c r="AX31" i="15"/>
  <c r="AX74" i="15" s="1"/>
  <c r="AW74" i="15"/>
  <c r="AX37" i="15"/>
  <c r="AX80" i="15" s="1"/>
  <c r="AW80" i="15"/>
  <c r="AX48" i="15"/>
  <c r="AX91" i="15" s="1"/>
  <c r="AW91" i="15"/>
  <c r="AX40" i="15"/>
  <c r="AX83" i="15" s="1"/>
  <c r="AW83" i="15"/>
  <c r="AX43" i="15"/>
  <c r="AX86" i="15" s="1"/>
  <c r="AW86" i="15"/>
  <c r="AX45" i="15"/>
  <c r="AX88" i="15" s="1"/>
  <c r="AW88" i="15"/>
  <c r="AX47" i="15"/>
  <c r="AX90" i="15" s="1"/>
  <c r="AW90" i="15"/>
  <c r="AX38" i="15"/>
  <c r="AX81" i="15" s="1"/>
  <c r="AW81" i="15"/>
  <c r="AX32" i="15"/>
  <c r="AX75" i="15" s="1"/>
  <c r="AW75" i="15"/>
  <c r="BB55" i="12" l="1"/>
  <c r="J50" i="31"/>
  <c r="K50" i="31" s="1"/>
  <c r="AZ155" i="12"/>
  <c r="AK47" i="12"/>
  <c r="AX26" i="12"/>
  <c r="AQ114" i="9"/>
  <c r="AP210" i="9"/>
  <c r="AQ113" i="9"/>
  <c r="AP209" i="9"/>
  <c r="AP200" i="9"/>
  <c r="AQ104" i="9"/>
  <c r="AP203" i="9"/>
  <c r="AQ107" i="9"/>
  <c r="AP202" i="9"/>
  <c r="AQ106" i="9"/>
  <c r="AQ105" i="9"/>
  <c r="AP201" i="9"/>
  <c r="AP214" i="9"/>
  <c r="AQ118" i="9"/>
  <c r="AP205" i="9"/>
  <c r="AQ109" i="9"/>
  <c r="AQ103" i="9"/>
  <c r="AP199" i="9"/>
  <c r="AQ120" i="9"/>
  <c r="AP216" i="9"/>
  <c r="AP213" i="9"/>
  <c r="AQ117" i="9"/>
  <c r="AQ111" i="9"/>
  <c r="AP207" i="9"/>
  <c r="AP204" i="9"/>
  <c r="AQ108" i="9"/>
  <c r="AQ122" i="9"/>
  <c r="AP218" i="9"/>
  <c r="AN403" i="9"/>
  <c r="AO24" i="12"/>
  <c r="AO49" i="12" s="1"/>
  <c r="AO153" i="12" s="1"/>
  <c r="AP215" i="9"/>
  <c r="AQ119" i="9"/>
  <c r="AP212" i="9"/>
  <c r="AQ116" i="9"/>
  <c r="AP211" i="9"/>
  <c r="AQ115" i="9"/>
  <c r="AP219" i="9"/>
  <c r="AQ123" i="9"/>
  <c r="AP208" i="9"/>
  <c r="AQ112" i="9"/>
  <c r="AO220" i="9"/>
  <c r="AO250" i="9" s="1"/>
  <c r="AS121" i="9"/>
  <c r="AR217" i="9"/>
  <c r="AS110" i="9"/>
  <c r="AR206" i="9"/>
  <c r="AX54" i="12"/>
  <c r="AW92" i="15"/>
  <c r="AX92" i="15"/>
  <c r="AL47" i="12" l="1"/>
  <c r="AZ26" i="12"/>
  <c r="AY26" i="12"/>
  <c r="AR113" i="9"/>
  <c r="AQ209" i="9"/>
  <c r="AR114" i="9"/>
  <c r="AQ210" i="9"/>
  <c r="AQ205" i="9"/>
  <c r="AR109" i="9"/>
  <c r="AQ203" i="9"/>
  <c r="AR107" i="9"/>
  <c r="AQ219" i="9"/>
  <c r="AR123" i="9"/>
  <c r="AQ207" i="9"/>
  <c r="AR111" i="9"/>
  <c r="AQ216" i="9"/>
  <c r="AR120" i="9"/>
  <c r="AP24" i="12"/>
  <c r="AP49" i="12" s="1"/>
  <c r="AO403" i="9"/>
  <c r="AR108" i="9"/>
  <c r="AQ204" i="9"/>
  <c r="AR117" i="9"/>
  <c r="AQ213" i="9"/>
  <c r="AP220" i="9"/>
  <c r="AP250" i="9" s="1"/>
  <c r="AQ214" i="9"/>
  <c r="AR118" i="9"/>
  <c r="AQ202" i="9"/>
  <c r="AR106" i="9"/>
  <c r="AR104" i="9"/>
  <c r="AQ200" i="9"/>
  <c r="AQ212" i="9"/>
  <c r="AR116" i="9"/>
  <c r="AR122" i="9"/>
  <c r="AQ218" i="9"/>
  <c r="AQ201" i="9"/>
  <c r="AR105" i="9"/>
  <c r="AQ208" i="9"/>
  <c r="AR112" i="9"/>
  <c r="AQ211" i="9"/>
  <c r="AR115" i="9"/>
  <c r="AQ215" i="9"/>
  <c r="AR119" i="9"/>
  <c r="AQ199" i="9"/>
  <c r="AR103" i="9"/>
  <c r="AT110" i="9"/>
  <c r="AS206" i="9"/>
  <c r="AT121" i="9"/>
  <c r="AS217" i="9"/>
  <c r="AZ54" i="12"/>
  <c r="BB54" i="12" s="1"/>
  <c r="AY54" i="12"/>
  <c r="AP153" i="12" l="1"/>
  <c r="I58" i="31"/>
  <c r="I60" i="31" s="1"/>
  <c r="AM47" i="12"/>
  <c r="AS114" i="9"/>
  <c r="AR210" i="9"/>
  <c r="AS113" i="9"/>
  <c r="AR209" i="9"/>
  <c r="AR208" i="9"/>
  <c r="AS112" i="9"/>
  <c r="AR214" i="9"/>
  <c r="AS118" i="9"/>
  <c r="AS117" i="9"/>
  <c r="AR213" i="9"/>
  <c r="AR207" i="9"/>
  <c r="AS111" i="9"/>
  <c r="AS122" i="9"/>
  <c r="AR218" i="9"/>
  <c r="AR199" i="9"/>
  <c r="AS103" i="9"/>
  <c r="AR211" i="9"/>
  <c r="AS115" i="9"/>
  <c r="AR201" i="9"/>
  <c r="AS105" i="9"/>
  <c r="AS116" i="9"/>
  <c r="AR212" i="9"/>
  <c r="AS106" i="9"/>
  <c r="AR202" i="9"/>
  <c r="AQ24" i="12"/>
  <c r="AQ49" i="12" s="1"/>
  <c r="AQ153" i="12" s="1"/>
  <c r="AP403" i="9"/>
  <c r="AS108" i="9"/>
  <c r="AR204" i="9"/>
  <c r="AR216" i="9"/>
  <c r="AS120" i="9"/>
  <c r="AR219" i="9"/>
  <c r="AS123" i="9"/>
  <c r="AR205" i="9"/>
  <c r="AS109" i="9"/>
  <c r="AR215" i="9"/>
  <c r="AS119" i="9"/>
  <c r="AR203" i="9"/>
  <c r="AS107" i="9"/>
  <c r="AR200" i="9"/>
  <c r="AS104" i="9"/>
  <c r="AQ220" i="9"/>
  <c r="AQ250" i="9" s="1"/>
  <c r="AU121" i="9"/>
  <c r="AT217" i="9"/>
  <c r="AU110" i="9"/>
  <c r="AT206" i="9"/>
  <c r="AL508" i="22"/>
  <c r="NC508" i="22" s="1"/>
  <c r="AM508" i="22"/>
  <c r="ND508" i="22" s="1"/>
  <c r="AN47" i="12" l="1"/>
  <c r="AT113" i="9"/>
  <c r="AS209" i="9"/>
  <c r="AS210" i="9"/>
  <c r="AT114" i="9"/>
  <c r="AT108" i="9"/>
  <c r="AS204" i="9"/>
  <c r="AS201" i="9"/>
  <c r="AT105" i="9"/>
  <c r="AT111" i="9"/>
  <c r="AS207" i="9"/>
  <c r="AS205" i="9"/>
  <c r="AT109" i="9"/>
  <c r="AR220" i="9"/>
  <c r="AR250" i="9" s="1"/>
  <c r="AQ403" i="9"/>
  <c r="AR24" i="12"/>
  <c r="AR49" i="12" s="1"/>
  <c r="AR153" i="12" s="1"/>
  <c r="AT115" i="9"/>
  <c r="AS211" i="9"/>
  <c r="AS208" i="9"/>
  <c r="AT112" i="9"/>
  <c r="AS199" i="9"/>
  <c r="AT103" i="9"/>
  <c r="AT118" i="9"/>
  <c r="AS214" i="9"/>
  <c r="AS203" i="9"/>
  <c r="AT107" i="9"/>
  <c r="AS216" i="9"/>
  <c r="AT120" i="9"/>
  <c r="AT106" i="9"/>
  <c r="AS202" i="9"/>
  <c r="AT104" i="9"/>
  <c r="AS200" i="9"/>
  <c r="AT119" i="9"/>
  <c r="AS215" i="9"/>
  <c r="AS219" i="9"/>
  <c r="AT123" i="9"/>
  <c r="AT116" i="9"/>
  <c r="AS212" i="9"/>
  <c r="AS218" i="9"/>
  <c r="AT122" i="9"/>
  <c r="AT117" i="9"/>
  <c r="AS213" i="9"/>
  <c r="AV110" i="9"/>
  <c r="AU206" i="9"/>
  <c r="AV121" i="9"/>
  <c r="AU217" i="9"/>
  <c r="AN508" i="22"/>
  <c r="NE508" i="22" s="1"/>
  <c r="H11" i="24" s="1"/>
  <c r="F11" i="24"/>
  <c r="F14" i="24"/>
  <c r="G11" i="24"/>
  <c r="G14" i="24"/>
  <c r="AO47" i="12" l="1"/>
  <c r="AU114" i="9"/>
  <c r="AT210" i="9"/>
  <c r="AU113" i="9"/>
  <c r="AT209" i="9"/>
  <c r="AU123" i="9"/>
  <c r="AT219" i="9"/>
  <c r="AU120" i="9"/>
  <c r="AT216" i="9"/>
  <c r="AU105" i="9"/>
  <c r="AT201" i="9"/>
  <c r="AU118" i="9"/>
  <c r="AT214" i="9"/>
  <c r="AU107" i="9"/>
  <c r="AT203" i="9"/>
  <c r="AU103" i="9"/>
  <c r="AT199" i="9"/>
  <c r="AT218" i="9"/>
  <c r="AU122" i="9"/>
  <c r="AU112" i="9"/>
  <c r="AT208" i="9"/>
  <c r="AT205" i="9"/>
  <c r="AU109" i="9"/>
  <c r="AT200" i="9"/>
  <c r="AU104" i="9"/>
  <c r="AU117" i="9"/>
  <c r="AT213" i="9"/>
  <c r="AU116" i="9"/>
  <c r="AT212" i="9"/>
  <c r="AU119" i="9"/>
  <c r="AT215" i="9"/>
  <c r="AT202" i="9"/>
  <c r="AU106" i="9"/>
  <c r="AS220" i="9"/>
  <c r="AS250" i="9" s="1"/>
  <c r="AT211" i="9"/>
  <c r="AU115" i="9"/>
  <c r="AR403" i="9"/>
  <c r="AS24" i="12"/>
  <c r="AS49" i="12" s="1"/>
  <c r="AS153" i="12" s="1"/>
  <c r="AT207" i="9"/>
  <c r="AU111" i="9"/>
  <c r="AU108" i="9"/>
  <c r="AT204" i="9"/>
  <c r="AW121" i="9"/>
  <c r="AV217" i="9"/>
  <c r="AW110" i="9"/>
  <c r="AV206" i="9"/>
  <c r="G13" i="24"/>
  <c r="F13" i="24"/>
  <c r="H13" i="24"/>
  <c r="F15" i="24"/>
  <c r="G15" i="24"/>
  <c r="H14" i="24"/>
  <c r="AO508" i="22"/>
  <c r="NF508" i="22" s="1"/>
  <c r="AP47" i="12" l="1"/>
  <c r="AU209" i="9"/>
  <c r="AV113" i="9"/>
  <c r="AV114" i="9"/>
  <c r="AU210" i="9"/>
  <c r="AV115" i="9"/>
  <c r="AU211" i="9"/>
  <c r="AV116" i="9"/>
  <c r="AU212" i="9"/>
  <c r="AU208" i="9"/>
  <c r="AV112" i="9"/>
  <c r="AU199" i="9"/>
  <c r="AV103" i="9"/>
  <c r="AU216" i="9"/>
  <c r="AV120" i="9"/>
  <c r="AV109" i="9"/>
  <c r="AU205" i="9"/>
  <c r="AU218" i="9"/>
  <c r="AV122" i="9"/>
  <c r="AU207" i="9"/>
  <c r="AV111" i="9"/>
  <c r="AV106" i="9"/>
  <c r="AU202" i="9"/>
  <c r="AU200" i="9"/>
  <c r="AV104" i="9"/>
  <c r="AT220" i="9"/>
  <c r="AT250" i="9" s="1"/>
  <c r="AV118" i="9"/>
  <c r="AU214" i="9"/>
  <c r="AV108" i="9"/>
  <c r="AU204" i="9"/>
  <c r="AT24" i="12"/>
  <c r="AT49" i="12" s="1"/>
  <c r="AT153" i="12" s="1"/>
  <c r="AS403" i="9"/>
  <c r="AU215" i="9"/>
  <c r="AV119" i="9"/>
  <c r="AV117" i="9"/>
  <c r="AU213" i="9"/>
  <c r="AV107" i="9"/>
  <c r="AU203" i="9"/>
  <c r="AU201" i="9"/>
  <c r="AV105" i="9"/>
  <c r="AU219" i="9"/>
  <c r="AV123" i="9"/>
  <c r="AX110" i="9"/>
  <c r="AW206" i="9"/>
  <c r="AX121" i="9"/>
  <c r="AW217" i="9"/>
  <c r="H15" i="24"/>
  <c r="AP508" i="22"/>
  <c r="NG508" i="22" s="1"/>
  <c r="I11" i="24"/>
  <c r="I14" i="24"/>
  <c r="AQ47" i="12" l="1"/>
  <c r="AW114" i="9"/>
  <c r="AV210" i="9"/>
  <c r="AW113" i="9"/>
  <c r="AV209" i="9"/>
  <c r="AV204" i="9"/>
  <c r="AW108" i="9"/>
  <c r="AV207" i="9"/>
  <c r="AW111" i="9"/>
  <c r="AW103" i="9"/>
  <c r="AV199" i="9"/>
  <c r="AW109" i="9"/>
  <c r="AV205" i="9"/>
  <c r="AW116" i="9"/>
  <c r="AV212" i="9"/>
  <c r="AW123" i="9"/>
  <c r="AV219" i="9"/>
  <c r="AV215" i="9"/>
  <c r="AW119" i="9"/>
  <c r="AV214" i="9"/>
  <c r="AW118" i="9"/>
  <c r="AV218" i="9"/>
  <c r="AW122" i="9"/>
  <c r="AV216" i="9"/>
  <c r="AW120" i="9"/>
  <c r="AW112" i="9"/>
  <c r="AV208" i="9"/>
  <c r="AV201" i="9"/>
  <c r="AW105" i="9"/>
  <c r="AW104" i="9"/>
  <c r="AV200" i="9"/>
  <c r="AW117" i="9"/>
  <c r="AV213" i="9"/>
  <c r="AU220" i="9"/>
  <c r="AU250" i="9" s="1"/>
  <c r="AV203" i="9"/>
  <c r="AW107" i="9"/>
  <c r="AT403" i="9"/>
  <c r="AU24" i="12"/>
  <c r="AU49" i="12" s="1"/>
  <c r="AU153" i="12" s="1"/>
  <c r="AW106" i="9"/>
  <c r="AV202" i="9"/>
  <c r="AW115" i="9"/>
  <c r="AV211" i="9"/>
  <c r="AY110" i="9"/>
  <c r="AY206" i="9" s="1"/>
  <c r="AX206" i="9"/>
  <c r="AY121" i="9"/>
  <c r="AY217" i="9" s="1"/>
  <c r="AX217" i="9"/>
  <c r="I13" i="24"/>
  <c r="I15" i="24"/>
  <c r="AQ508" i="22"/>
  <c r="NH508" i="22" s="1"/>
  <c r="J14" i="24"/>
  <c r="J11" i="24"/>
  <c r="AR47" i="12" l="1"/>
  <c r="AX113" i="9"/>
  <c r="AW209" i="9"/>
  <c r="AX114" i="9"/>
  <c r="AW210" i="9"/>
  <c r="AX105" i="9"/>
  <c r="AW201" i="9"/>
  <c r="AX118" i="9"/>
  <c r="AW214" i="9"/>
  <c r="AW202" i="9"/>
  <c r="AX106" i="9"/>
  <c r="AX117" i="9"/>
  <c r="AW213" i="9"/>
  <c r="AX123" i="9"/>
  <c r="AW219" i="9"/>
  <c r="AX122" i="9"/>
  <c r="AW218" i="9"/>
  <c r="AX119" i="9"/>
  <c r="AW215" i="9"/>
  <c r="AV220" i="9"/>
  <c r="AV250" i="9" s="1"/>
  <c r="AW204" i="9"/>
  <c r="AX108" i="9"/>
  <c r="AX120" i="9"/>
  <c r="AW216" i="9"/>
  <c r="AW207" i="9"/>
  <c r="AX111" i="9"/>
  <c r="AW203" i="9"/>
  <c r="AX107" i="9"/>
  <c r="AX109" i="9"/>
  <c r="AW205" i="9"/>
  <c r="AX115" i="9"/>
  <c r="AW211" i="9"/>
  <c r="AV24" i="12"/>
  <c r="AV49" i="12" s="1"/>
  <c r="AV153" i="12" s="1"/>
  <c r="AU403" i="9"/>
  <c r="AX104" i="9"/>
  <c r="AW200" i="9"/>
  <c r="AW208" i="9"/>
  <c r="AX112" i="9"/>
  <c r="AX116" i="9"/>
  <c r="AW212" i="9"/>
  <c r="AX103" i="9"/>
  <c r="AW199" i="9"/>
  <c r="J13" i="24"/>
  <c r="J15" i="24"/>
  <c r="K11" i="24"/>
  <c r="K14" i="24"/>
  <c r="AR508" i="22"/>
  <c r="NI508" i="22" s="1"/>
  <c r="AS47" i="12" l="1"/>
  <c r="AY114" i="9"/>
  <c r="AY210" i="9" s="1"/>
  <c r="AX210" i="9"/>
  <c r="AY113" i="9"/>
  <c r="AY209" i="9" s="1"/>
  <c r="AX209" i="9"/>
  <c r="AX212" i="9"/>
  <c r="AY116" i="9"/>
  <c r="AY212" i="9" s="1"/>
  <c r="AW24" i="12"/>
  <c r="AW49" i="12" s="1"/>
  <c r="AW153" i="12" s="1"/>
  <c r="AV403" i="9"/>
  <c r="AX218" i="9"/>
  <c r="AY122" i="9"/>
  <c r="AY218" i="9" s="1"/>
  <c r="AX214" i="9"/>
  <c r="AY118" i="9"/>
  <c r="AY214" i="9" s="1"/>
  <c r="AW220" i="9"/>
  <c r="AW250" i="9" s="1"/>
  <c r="AY112" i="9"/>
  <c r="AY208" i="9" s="1"/>
  <c r="AX208" i="9"/>
  <c r="AY115" i="9"/>
  <c r="AY211" i="9" s="1"/>
  <c r="AX211" i="9"/>
  <c r="AY120" i="9"/>
  <c r="AY216" i="9" s="1"/>
  <c r="AX216" i="9"/>
  <c r="AY106" i="9"/>
  <c r="AY202" i="9" s="1"/>
  <c r="AX202" i="9"/>
  <c r="AX205" i="9"/>
  <c r="AY109" i="9"/>
  <c r="AY205" i="9" s="1"/>
  <c r="AY104" i="9"/>
  <c r="AY200" i="9" s="1"/>
  <c r="AX200" i="9"/>
  <c r="AY107" i="9"/>
  <c r="AY203" i="9" s="1"/>
  <c r="AX203" i="9"/>
  <c r="AX213" i="9"/>
  <c r="AY117" i="9"/>
  <c r="AY213" i="9" s="1"/>
  <c r="AY103" i="9"/>
  <c r="AY199" i="9" s="1"/>
  <c r="AX199" i="9"/>
  <c r="AY111" i="9"/>
  <c r="AY207" i="9" s="1"/>
  <c r="AX207" i="9"/>
  <c r="AY108" i="9"/>
  <c r="AY204" i="9" s="1"/>
  <c r="AX204" i="9"/>
  <c r="AY119" i="9"/>
  <c r="AY215" i="9" s="1"/>
  <c r="AX215" i="9"/>
  <c r="AY123" i="9"/>
  <c r="AY219" i="9" s="1"/>
  <c r="AX219" i="9"/>
  <c r="AY105" i="9"/>
  <c r="AY201" i="9" s="1"/>
  <c r="AX201" i="9"/>
  <c r="K13" i="24"/>
  <c r="K15" i="24"/>
  <c r="L14" i="24"/>
  <c r="L11" i="24"/>
  <c r="AS508" i="22"/>
  <c r="NJ508" i="22" s="1"/>
  <c r="AU47" i="12" l="1"/>
  <c r="AT47" i="12"/>
  <c r="AX220" i="9"/>
  <c r="AX250" i="9" s="1"/>
  <c r="AY220" i="9"/>
  <c r="AY250" i="9" s="1"/>
  <c r="AW403" i="9"/>
  <c r="AX24" i="12"/>
  <c r="AX49" i="12" s="1"/>
  <c r="AX153" i="12" s="1"/>
  <c r="L13" i="24"/>
  <c r="L15" i="24"/>
  <c r="AT508" i="22"/>
  <c r="NK508" i="22" s="1"/>
  <c r="M11" i="24"/>
  <c r="M14" i="24"/>
  <c r="AY24" i="12" l="1"/>
  <c r="AY49" i="12" s="1"/>
  <c r="AY153" i="12" s="1"/>
  <c r="AX403" i="9"/>
  <c r="AZ24" i="12"/>
  <c r="AY403" i="9"/>
  <c r="M13" i="24"/>
  <c r="M15" i="24"/>
  <c r="N14" i="24"/>
  <c r="N11" i="24"/>
  <c r="AU508" i="22"/>
  <c r="NL508" i="22" s="1"/>
  <c r="AV47" i="12" l="1"/>
  <c r="AW47" i="12"/>
  <c r="AZ49" i="12"/>
  <c r="J58" i="31" s="1"/>
  <c r="C28" i="31"/>
  <c r="N13" i="24"/>
  <c r="N15" i="24"/>
  <c r="O11" i="24"/>
  <c r="O14" i="24"/>
  <c r="AV508" i="22"/>
  <c r="NM508" i="22" s="1"/>
  <c r="K58" i="31" l="1"/>
  <c r="J60" i="31"/>
  <c r="K60" i="31" s="1"/>
  <c r="C47" i="31"/>
  <c r="C54" i="31" s="1"/>
  <c r="C33" i="31"/>
  <c r="C38" i="31"/>
  <c r="AZ153" i="12"/>
  <c r="BB49" i="12"/>
  <c r="O13" i="24"/>
  <c r="O15" i="24"/>
  <c r="AW508" i="22"/>
  <c r="NN508" i="22" s="1"/>
  <c r="P11" i="24"/>
  <c r="P14" i="24"/>
  <c r="AX47" i="12" l="1"/>
  <c r="I27" i="31"/>
  <c r="J27" i="31" s="1"/>
  <c r="C61" i="31"/>
  <c r="P13" i="24"/>
  <c r="P15" i="24"/>
  <c r="AX508" i="22"/>
  <c r="NO508" i="22" s="1"/>
  <c r="Q14" i="24"/>
  <c r="Q11" i="24"/>
  <c r="AY47" i="12" l="1"/>
  <c r="AZ47" i="12"/>
  <c r="Q13" i="24"/>
  <c r="Q15" i="24"/>
  <c r="R11" i="24"/>
  <c r="R14" i="24"/>
  <c r="AY508" i="22"/>
  <c r="NP508" i="22" s="1"/>
  <c r="BB47" i="12" l="1"/>
  <c r="R13" i="24"/>
  <c r="R15" i="24"/>
  <c r="AZ508" i="22"/>
  <c r="NQ508" i="22" s="1"/>
  <c r="S11" i="24"/>
  <c r="S14" i="24"/>
  <c r="S13" i="24" l="1"/>
  <c r="S15" i="24"/>
  <c r="BA508" i="22"/>
  <c r="NR508" i="22" s="1"/>
  <c r="T11" i="24"/>
  <c r="T14" i="24"/>
  <c r="T13" i="24" l="1"/>
  <c r="T15" i="24"/>
  <c r="BB508" i="22"/>
  <c r="NS508" i="22" s="1"/>
  <c r="U11" i="24"/>
  <c r="U14" i="24"/>
  <c r="U13" i="24" l="1"/>
  <c r="U15" i="24"/>
  <c r="BC508" i="22"/>
  <c r="NT508" i="22" s="1"/>
  <c r="V11" i="24"/>
  <c r="V14" i="24"/>
  <c r="V13" i="24" l="1"/>
  <c r="V15" i="24"/>
  <c r="BD508" i="22"/>
  <c r="NU508" i="22" s="1"/>
  <c r="W11" i="24"/>
  <c r="W14" i="24"/>
  <c r="W13" i="24" l="1"/>
  <c r="W15" i="24"/>
  <c r="BE508" i="22"/>
  <c r="NV508" i="22" s="1"/>
  <c r="X14" i="24"/>
  <c r="X11" i="24"/>
  <c r="X13" i="24" l="1"/>
  <c r="X15" i="24"/>
  <c r="BF508" i="22"/>
  <c r="NW508" i="22" s="1"/>
  <c r="Y14" i="24"/>
  <c r="Y11" i="24"/>
  <c r="Y13" i="24" l="1"/>
  <c r="Y15" i="24"/>
  <c r="Z11" i="24"/>
  <c r="Z14" i="24"/>
  <c r="BG508" i="22"/>
  <c r="NX508" i="22" s="1"/>
  <c r="Z13" i="24" l="1"/>
  <c r="Z15" i="24"/>
  <c r="AA11" i="24"/>
  <c r="AA14" i="24"/>
  <c r="BH508" i="22"/>
  <c r="NY508" i="22" s="1"/>
  <c r="AA13" i="24" l="1"/>
  <c r="AA15" i="24"/>
  <c r="AB11" i="24"/>
  <c r="AB14" i="24"/>
  <c r="BI508" i="22"/>
  <c r="NZ508" i="22" s="1"/>
  <c r="AB13" i="24" l="1"/>
  <c r="AB15" i="24"/>
  <c r="AC11" i="24"/>
  <c r="AC14" i="24"/>
  <c r="BJ508" i="22"/>
  <c r="OA508" i="22" s="1"/>
  <c r="AC13" i="24" l="1"/>
  <c r="AC15" i="24"/>
  <c r="AD11" i="24"/>
  <c r="AD14" i="24"/>
  <c r="BK508" i="22"/>
  <c r="OB508" i="22" s="1"/>
  <c r="AD13" i="24" l="1"/>
  <c r="AD15" i="24"/>
  <c r="AE11" i="24"/>
  <c r="AE14" i="24"/>
  <c r="BL508" i="22"/>
  <c r="OC508" i="22" s="1"/>
  <c r="AE13" i="24" l="1"/>
  <c r="AE15" i="24"/>
  <c r="AF11" i="24"/>
  <c r="AF14" i="24"/>
  <c r="BM508" i="22"/>
  <c r="OD508" i="22" s="1"/>
  <c r="AF13" i="24" l="1"/>
  <c r="AF15" i="24"/>
  <c r="AG11" i="24"/>
  <c r="AG14" i="24"/>
  <c r="BN508" i="22"/>
  <c r="OE508" i="22" s="1"/>
  <c r="AG13" i="24" l="1"/>
  <c r="AG15" i="24"/>
  <c r="AH11" i="24"/>
  <c r="AH14" i="24"/>
  <c r="BO508" i="22"/>
  <c r="OF508" i="22" s="1"/>
  <c r="AH13" i="24" l="1"/>
  <c r="AH15" i="24"/>
  <c r="BP508" i="22"/>
  <c r="OG508" i="22" s="1"/>
  <c r="AI11" i="24"/>
  <c r="AI14" i="24"/>
  <c r="AI13" i="24" l="1"/>
  <c r="AI15" i="24"/>
  <c r="AJ14" i="24"/>
  <c r="AJ11" i="24"/>
  <c r="BQ508" i="22"/>
  <c r="OH508" i="22" s="1"/>
  <c r="AJ13" i="24" l="1"/>
  <c r="AJ15" i="24"/>
  <c r="AK11" i="24"/>
  <c r="AK14" i="24"/>
  <c r="BR508" i="22"/>
  <c r="OI508" i="22" s="1"/>
  <c r="AK13" i="24" l="1"/>
  <c r="AK15" i="24"/>
  <c r="AL11" i="24"/>
  <c r="AL14" i="24"/>
  <c r="BS508" i="22"/>
  <c r="OJ508" i="22" s="1"/>
  <c r="AL13" i="24" l="1"/>
  <c r="AL15" i="24"/>
  <c r="AM11" i="24"/>
  <c r="AM14" i="24"/>
  <c r="BT508" i="22"/>
  <c r="OK508" i="22" s="1"/>
  <c r="AM13" i="24" l="1"/>
  <c r="AM15" i="24"/>
  <c r="BU508" i="22"/>
  <c r="OL508" i="22" s="1"/>
  <c r="AN11" i="24"/>
  <c r="AN14" i="24"/>
  <c r="AN13" i="24" l="1"/>
  <c r="AN15" i="24"/>
  <c r="BV508" i="22"/>
  <c r="OM508" i="22" s="1"/>
  <c r="AO11" i="24"/>
  <c r="AO14" i="24"/>
  <c r="AO13" i="24" l="1"/>
  <c r="AO15" i="24"/>
  <c r="AP11" i="24"/>
  <c r="AP14" i="24"/>
  <c r="BW508" i="22"/>
  <c r="ON508" i="22" s="1"/>
  <c r="AP13" i="24" l="1"/>
  <c r="AP15" i="24"/>
  <c r="BX508" i="22"/>
  <c r="OO508" i="22" s="1"/>
  <c r="AQ11" i="24"/>
  <c r="AQ14" i="24"/>
  <c r="AQ13" i="24" l="1"/>
  <c r="AQ15" i="24"/>
  <c r="BY508" i="22"/>
  <c r="OP508" i="22" s="1"/>
  <c r="AR11" i="24"/>
  <c r="AR14" i="24"/>
  <c r="AR13" i="24" l="1"/>
  <c r="AR15" i="24"/>
  <c r="BZ508" i="22"/>
  <c r="OQ508" i="22" s="1"/>
  <c r="AS11" i="24"/>
  <c r="AS14" i="24"/>
  <c r="AS13" i="24" l="1"/>
  <c r="AS15" i="24"/>
  <c r="AT11" i="24"/>
  <c r="AT14" i="24"/>
  <c r="CA508" i="22"/>
  <c r="OR508" i="22" s="1"/>
  <c r="AT13" i="24" l="1"/>
  <c r="AT15" i="24"/>
  <c r="CB508" i="22"/>
  <c r="OS508" i="22" s="1"/>
  <c r="AU11" i="24"/>
  <c r="AU14" i="24"/>
  <c r="AU13" i="24" l="1"/>
  <c r="AU15" i="24"/>
  <c r="CC508" i="22"/>
  <c r="OT508" i="22" s="1"/>
  <c r="AV11" i="24"/>
  <c r="AV14" i="24"/>
  <c r="AV13" i="24" l="1"/>
  <c r="AV15" i="24"/>
  <c r="AW11" i="24"/>
  <c r="AW14" i="24"/>
  <c r="CD508" i="22"/>
  <c r="OU508" i="22" s="1"/>
  <c r="AW13" i="24" l="1"/>
  <c r="AW15" i="24"/>
  <c r="CF508" i="22"/>
  <c r="OW508" i="22" s="1"/>
  <c r="CE508" i="22"/>
  <c r="OV508" i="22" s="1"/>
  <c r="AX11" i="24"/>
  <c r="AX14" i="24"/>
  <c r="AX13" i="24" l="1"/>
  <c r="AX15" i="24"/>
  <c r="AZ11" i="24"/>
  <c r="AZ14" i="24"/>
  <c r="AY14" i="24"/>
  <c r="AY11" i="24"/>
  <c r="AY13" i="24" l="1"/>
  <c r="AZ13" i="24"/>
  <c r="AY15" i="24"/>
  <c r="AZ15" i="24"/>
  <c r="AK494" i="22" l="1"/>
  <c r="NB494" i="22" s="1"/>
  <c r="E22" i="24" s="1"/>
  <c r="AJ494" i="22"/>
  <c r="NA494" i="22" s="1"/>
  <c r="D22" i="24" l="1"/>
  <c r="D30" i="24" s="1"/>
  <c r="D34" i="24" s="1"/>
  <c r="B197" i="33"/>
  <c r="AL494" i="22"/>
  <c r="NC494" i="22" s="1"/>
  <c r="F22" i="24" s="1"/>
  <c r="E50" i="24"/>
  <c r="E32" i="24"/>
  <c r="E35" i="24" s="1"/>
  <c r="E30" i="24"/>
  <c r="E34" i="24" s="1"/>
  <c r="D32" i="24"/>
  <c r="D35" i="24" s="1"/>
  <c r="D50" i="24"/>
  <c r="D51" i="24" s="1"/>
  <c r="D55" i="24" s="1"/>
  <c r="D197" i="33" l="1"/>
  <c r="B220" i="33"/>
  <c r="D220" i="33" s="1"/>
  <c r="D23" i="12"/>
  <c r="Q22" i="33" s="1"/>
  <c r="D56" i="24"/>
  <c r="AM494" i="22"/>
  <c r="ND494" i="22" s="1"/>
  <c r="G22" i="24" s="1"/>
  <c r="E60" i="24"/>
  <c r="E61" i="24" s="1"/>
  <c r="E53" i="24"/>
  <c r="E51" i="24"/>
  <c r="E55" i="24" s="1"/>
  <c r="D60" i="24"/>
  <c r="D61" i="24" s="1"/>
  <c r="D53" i="24"/>
  <c r="F32" i="24"/>
  <c r="F35" i="24" s="1"/>
  <c r="F50" i="24"/>
  <c r="F51" i="24" s="1"/>
  <c r="F55" i="24" s="1"/>
  <c r="F30" i="24"/>
  <c r="F34" i="24" s="1"/>
  <c r="B240" i="33" l="1"/>
  <c r="K25" i="33" s="1"/>
  <c r="W25" i="33" s="1"/>
  <c r="B234" i="33"/>
  <c r="K19" i="33" s="1"/>
  <c r="W19" i="33" s="1"/>
  <c r="B233" i="33"/>
  <c r="K18" i="33" s="1"/>
  <c r="W18" i="33" s="1"/>
  <c r="B232" i="33"/>
  <c r="K17" i="33" s="1"/>
  <c r="W17" i="33" s="1"/>
  <c r="B244" i="33"/>
  <c r="K29" i="33" s="1"/>
  <c r="W29" i="33" s="1"/>
  <c r="B239" i="33"/>
  <c r="K24" i="33" s="1"/>
  <c r="W24" i="33" s="1"/>
  <c r="B226" i="33"/>
  <c r="K12" i="33" s="1"/>
  <c r="W12" i="33" s="1"/>
  <c r="B230" i="33"/>
  <c r="K15" i="33" s="1"/>
  <c r="W15" i="33" s="1"/>
  <c r="B229" i="33"/>
  <c r="K14" i="33" s="1"/>
  <c r="W14" i="33" s="1"/>
  <c r="B245" i="33"/>
  <c r="K30" i="33" s="1"/>
  <c r="W30" i="33" s="1"/>
  <c r="B228" i="33"/>
  <c r="K13" i="33" s="1"/>
  <c r="B237" i="33"/>
  <c r="K22" i="33" s="1"/>
  <c r="W22" i="33" s="1"/>
  <c r="B236" i="33"/>
  <c r="K21" i="33" s="1"/>
  <c r="W21" i="33" s="1"/>
  <c r="B238" i="33"/>
  <c r="K23" i="33" s="1"/>
  <c r="W23" i="33" s="1"/>
  <c r="B243" i="33"/>
  <c r="K28" i="33" s="1"/>
  <c r="W28" i="33" s="1"/>
  <c r="B227" i="33"/>
  <c r="B241" i="33"/>
  <c r="K26" i="33" s="1"/>
  <c r="W26" i="33" s="1"/>
  <c r="B235" i="33"/>
  <c r="K20" i="33" s="1"/>
  <c r="W20" i="33" s="1"/>
  <c r="B225" i="33"/>
  <c r="K11" i="33" s="1"/>
  <c r="W11" i="33" s="1"/>
  <c r="B231" i="33"/>
  <c r="K16" i="33" s="1"/>
  <c r="W16" i="33" s="1"/>
  <c r="B242" i="33"/>
  <c r="K27" i="33" s="1"/>
  <c r="W27" i="33" s="1"/>
  <c r="B224" i="33"/>
  <c r="K10" i="33" s="1"/>
  <c r="W10" i="33" s="1"/>
  <c r="E220" i="33"/>
  <c r="E221" i="33" s="1"/>
  <c r="L12" i="33"/>
  <c r="L18" i="33"/>
  <c r="L25" i="33"/>
  <c r="L28" i="33"/>
  <c r="M28" i="33" s="1"/>
  <c r="T28" i="33" s="1"/>
  <c r="L15" i="33"/>
  <c r="M15" i="33" s="1"/>
  <c r="T15" i="33" s="1"/>
  <c r="L17" i="33"/>
  <c r="L32" i="33"/>
  <c r="L26" i="33"/>
  <c r="L20" i="33"/>
  <c r="L24" i="33"/>
  <c r="L19" i="33"/>
  <c r="M19" i="33" s="1"/>
  <c r="T19" i="33" s="1"/>
  <c r="L11" i="33"/>
  <c r="M11" i="33" s="1"/>
  <c r="T11" i="33" s="1"/>
  <c r="L30" i="33"/>
  <c r="L21" i="33"/>
  <c r="M21" i="33" s="1"/>
  <c r="T21" i="33" s="1"/>
  <c r="L22" i="33"/>
  <c r="L10" i="33"/>
  <c r="L13" i="33"/>
  <c r="L16" i="33"/>
  <c r="L14" i="33"/>
  <c r="L27" i="33"/>
  <c r="L29" i="33"/>
  <c r="L23" i="33"/>
  <c r="F56" i="24"/>
  <c r="F23" i="12"/>
  <c r="F45" i="12" s="1"/>
  <c r="E56" i="24"/>
  <c r="E23" i="12"/>
  <c r="E45" i="12" s="1"/>
  <c r="D45" i="12"/>
  <c r="B27" i="31"/>
  <c r="D54" i="24"/>
  <c r="D19" i="12"/>
  <c r="E54" i="24"/>
  <c r="E19" i="12"/>
  <c r="AN494" i="22"/>
  <c r="NE494" i="22" s="1"/>
  <c r="H22" i="24" s="1"/>
  <c r="F53" i="24"/>
  <c r="F60" i="24"/>
  <c r="F61" i="24" s="1"/>
  <c r="G32" i="24"/>
  <c r="G35" i="24" s="1"/>
  <c r="G50" i="24"/>
  <c r="G51" i="24" s="1"/>
  <c r="G55" i="24" s="1"/>
  <c r="G30" i="24"/>
  <c r="G34" i="24" s="1"/>
  <c r="M27" i="33" l="1"/>
  <c r="T27" i="33" s="1"/>
  <c r="M26" i="33"/>
  <c r="T26" i="33" s="1"/>
  <c r="M29" i="33"/>
  <c r="T29" i="33" s="1"/>
  <c r="M14" i="33"/>
  <c r="T14" i="33" s="1"/>
  <c r="M25" i="33"/>
  <c r="T25" i="33" s="1"/>
  <c r="M30" i="33"/>
  <c r="T30" i="33" s="1"/>
  <c r="M20" i="33"/>
  <c r="T20" i="33" s="1"/>
  <c r="M10" i="33"/>
  <c r="T10" i="33" s="1"/>
  <c r="M23" i="33"/>
  <c r="T23" i="33" s="1"/>
  <c r="M24" i="33"/>
  <c r="T24" i="33" s="1"/>
  <c r="M22" i="33"/>
  <c r="T22" i="33" s="1"/>
  <c r="M16" i="33"/>
  <c r="T16" i="33" s="1"/>
  <c r="M17" i="33"/>
  <c r="T17" i="33" s="1"/>
  <c r="W13" i="33"/>
  <c r="K31" i="33"/>
  <c r="M18" i="33"/>
  <c r="T18" i="33" s="1"/>
  <c r="M12" i="33"/>
  <c r="T12" i="33" s="1"/>
  <c r="C246" i="33"/>
  <c r="C248" i="33" s="1"/>
  <c r="B247" i="33"/>
  <c r="D21" i="28"/>
  <c r="D25" i="28" s="1"/>
  <c r="K32" i="33"/>
  <c r="B221" i="33"/>
  <c r="L31" i="33"/>
  <c r="L33" i="33" s="1"/>
  <c r="M13" i="33"/>
  <c r="B37" i="31"/>
  <c r="B32" i="31"/>
  <c r="B69" i="31"/>
  <c r="B73" i="31" s="1"/>
  <c r="G56" i="24"/>
  <c r="G23" i="12"/>
  <c r="G45" i="12" s="1"/>
  <c r="E19" i="28"/>
  <c r="E21" i="28"/>
  <c r="D33" i="12"/>
  <c r="H53" i="31" s="1"/>
  <c r="B5" i="31"/>
  <c r="D9" i="28"/>
  <c r="D17" i="28" s="1"/>
  <c r="E9" i="28"/>
  <c r="E17" i="28" s="1"/>
  <c r="F54" i="24"/>
  <c r="F19" i="12"/>
  <c r="F21" i="28" s="1"/>
  <c r="E44" i="12"/>
  <c r="E33" i="12"/>
  <c r="G53" i="24"/>
  <c r="G60" i="24"/>
  <c r="G61" i="24" s="1"/>
  <c r="AO494" i="22"/>
  <c r="NF494" i="22" s="1"/>
  <c r="I22" i="24" s="1"/>
  <c r="D44" i="12"/>
  <c r="H50" i="24"/>
  <c r="H51" i="24" s="1"/>
  <c r="H55" i="24" s="1"/>
  <c r="H30" i="24"/>
  <c r="H34" i="24" s="1"/>
  <c r="H32" i="24"/>
  <c r="H35" i="24" s="1"/>
  <c r="K33" i="33" l="1"/>
  <c r="D22" i="28"/>
  <c r="D26" i="28" s="1"/>
  <c r="D27" i="28" s="1"/>
  <c r="T13" i="33"/>
  <c r="M31" i="33"/>
  <c r="B222" i="33"/>
  <c r="B248" i="33"/>
  <c r="D34" i="12"/>
  <c r="D15" i="28" s="1"/>
  <c r="M32" i="33"/>
  <c r="H56" i="24"/>
  <c r="H23" i="12"/>
  <c r="H45" i="12" s="1"/>
  <c r="B77" i="31"/>
  <c r="H26" i="31"/>
  <c r="H29" i="31" s="1"/>
  <c r="F23" i="28"/>
  <c r="F25" i="28"/>
  <c r="F22" i="28"/>
  <c r="F26" i="28" s="1"/>
  <c r="E25" i="28"/>
  <c r="E22" i="28"/>
  <c r="E26" i="28" s="1"/>
  <c r="E23" i="28"/>
  <c r="B9" i="31"/>
  <c r="B10" i="31" s="1"/>
  <c r="E8" i="28"/>
  <c r="E11" i="28" s="1"/>
  <c r="E13" i="28" s="1"/>
  <c r="E14" i="28" s="1"/>
  <c r="E59" i="12"/>
  <c r="E34" i="12"/>
  <c r="B12" i="31"/>
  <c r="B68" i="31"/>
  <c r="B72" i="31" s="1"/>
  <c r="D159" i="12"/>
  <c r="D161" i="12" s="1"/>
  <c r="B19" i="31"/>
  <c r="B44" i="31"/>
  <c r="D8" i="28"/>
  <c r="D11" i="28" s="1"/>
  <c r="E18" i="28"/>
  <c r="E159" i="12"/>
  <c r="E161" i="12" s="1"/>
  <c r="F9" i="28"/>
  <c r="F17" i="28" s="1"/>
  <c r="F19" i="28"/>
  <c r="D18" i="28"/>
  <c r="G19" i="12"/>
  <c r="G21" i="28" s="1"/>
  <c r="G54" i="24"/>
  <c r="AP494" i="22"/>
  <c r="NG494" i="22" s="1"/>
  <c r="J22" i="24" s="1"/>
  <c r="E62" i="12"/>
  <c r="E63" i="12" s="1"/>
  <c r="E64" i="12" s="1"/>
  <c r="E72" i="12" s="1"/>
  <c r="H53" i="24"/>
  <c r="H60" i="24"/>
  <c r="H61" i="24" s="1"/>
  <c r="I32" i="24"/>
  <c r="I35" i="24" s="1"/>
  <c r="I50" i="24"/>
  <c r="I30" i="24"/>
  <c r="I34" i="24" s="1"/>
  <c r="F44" i="12"/>
  <c r="F33" i="12"/>
  <c r="F8" i="28" s="1"/>
  <c r="D59" i="12"/>
  <c r="D64" i="12"/>
  <c r="M34" i="33" l="1"/>
  <c r="M33" i="33"/>
  <c r="F27" i="28"/>
  <c r="E27" i="28"/>
  <c r="B23" i="31"/>
  <c r="H23" i="31" s="1"/>
  <c r="B48" i="31"/>
  <c r="B49" i="31" s="1"/>
  <c r="B16" i="31"/>
  <c r="B17" i="31" s="1"/>
  <c r="G22" i="28"/>
  <c r="G26" i="28" s="1"/>
  <c r="G25" i="28"/>
  <c r="G23" i="28"/>
  <c r="D13" i="28"/>
  <c r="D14" i="28" s="1"/>
  <c r="D12" i="28"/>
  <c r="H19" i="31"/>
  <c r="B51" i="31"/>
  <c r="B58" i="31"/>
  <c r="B76" i="31"/>
  <c r="B78" i="31" s="1"/>
  <c r="B70" i="31"/>
  <c r="B74" i="31" s="1"/>
  <c r="F11" i="28"/>
  <c r="F12" i="28" s="1"/>
  <c r="E12" i="28"/>
  <c r="F18" i="28"/>
  <c r="F159" i="12"/>
  <c r="F161" i="12" s="1"/>
  <c r="G19" i="28"/>
  <c r="G9" i="28"/>
  <c r="E60" i="12"/>
  <c r="E16" i="28" s="1"/>
  <c r="E15" i="28"/>
  <c r="D60" i="12"/>
  <c r="I60" i="24"/>
  <c r="I61" i="24" s="1"/>
  <c r="I53" i="24"/>
  <c r="H54" i="24"/>
  <c r="H19" i="12"/>
  <c r="H21" i="28" s="1"/>
  <c r="AQ494" i="22"/>
  <c r="NH494" i="22" s="1"/>
  <c r="K22" i="24" s="1"/>
  <c r="E65" i="12"/>
  <c r="E66" i="12" s="1"/>
  <c r="J30" i="24"/>
  <c r="J34" i="24" s="1"/>
  <c r="J32" i="24"/>
  <c r="J35" i="24" s="1"/>
  <c r="J50" i="24"/>
  <c r="J51" i="24" s="1"/>
  <c r="J55" i="24" s="1"/>
  <c r="D65" i="12"/>
  <c r="D68" i="12"/>
  <c r="F34" i="12"/>
  <c r="F59" i="12"/>
  <c r="F62" i="12"/>
  <c r="F63" i="12" s="1"/>
  <c r="F64" i="12" s="1"/>
  <c r="F72" i="12" s="1"/>
  <c r="I51" i="24"/>
  <c r="I55" i="24" s="1"/>
  <c r="G33" i="12"/>
  <c r="G8" i="28" s="1"/>
  <c r="G44" i="12"/>
  <c r="G159" i="12" s="1"/>
  <c r="G161" i="12" s="1"/>
  <c r="B24" i="31" l="1"/>
  <c r="H24" i="31" s="1"/>
  <c r="H31" i="31" s="1"/>
  <c r="J23" i="12"/>
  <c r="J45" i="12" s="1"/>
  <c r="J56" i="24"/>
  <c r="G27" i="28"/>
  <c r="I56" i="24"/>
  <c r="I23" i="12"/>
  <c r="I45" i="12" s="1"/>
  <c r="H23" i="28"/>
  <c r="H25" i="28"/>
  <c r="H22" i="28"/>
  <c r="H26" i="28" s="1"/>
  <c r="G17" i="28"/>
  <c r="G11" i="28"/>
  <c r="G13" i="28" s="1"/>
  <c r="G14" i="28" s="1"/>
  <c r="B55" i="31"/>
  <c r="B62" i="31"/>
  <c r="B63" i="31" s="1"/>
  <c r="F13" i="28"/>
  <c r="F14" i="28" s="1"/>
  <c r="G18" i="28"/>
  <c r="H9" i="28"/>
  <c r="H17" i="28" s="1"/>
  <c r="H19" i="28"/>
  <c r="F60" i="12"/>
  <c r="F16" i="28" s="1"/>
  <c r="F15" i="28"/>
  <c r="D66" i="12"/>
  <c r="D16" i="28"/>
  <c r="G59" i="12"/>
  <c r="G34" i="12"/>
  <c r="G62" i="12"/>
  <c r="J53" i="24"/>
  <c r="J60" i="24"/>
  <c r="J61" i="24" s="1"/>
  <c r="AR494" i="22"/>
  <c r="NI494" i="22" s="1"/>
  <c r="L22" i="24" s="1"/>
  <c r="I19" i="12"/>
  <c r="I54" i="24"/>
  <c r="D69" i="12"/>
  <c r="D70" i="12" s="1"/>
  <c r="E68" i="12"/>
  <c r="K30" i="24"/>
  <c r="K34" i="24" s="1"/>
  <c r="K32" i="24"/>
  <c r="K35" i="24" s="1"/>
  <c r="K50" i="24"/>
  <c r="K51" i="24" s="1"/>
  <c r="K55" i="24" s="1"/>
  <c r="F65" i="12"/>
  <c r="F66" i="12" s="1"/>
  <c r="G64" i="12"/>
  <c r="G72" i="12" s="1"/>
  <c r="H44" i="12"/>
  <c r="H33" i="12"/>
  <c r="H8" i="28" s="1"/>
  <c r="I21" i="28" l="1"/>
  <c r="I22" i="28" s="1"/>
  <c r="I26" i="28" s="1"/>
  <c r="K23" i="12"/>
  <c r="K45" i="12" s="1"/>
  <c r="K56" i="24"/>
  <c r="G12" i="28"/>
  <c r="H27" i="28"/>
  <c r="H18" i="28"/>
  <c r="H159" i="12"/>
  <c r="H161" i="12" s="1"/>
  <c r="H11" i="28"/>
  <c r="H12" i="28" s="1"/>
  <c r="I9" i="28"/>
  <c r="I17" i="28" s="1"/>
  <c r="I19" i="28"/>
  <c r="G60" i="12"/>
  <c r="G16" i="28" s="1"/>
  <c r="G15" i="28"/>
  <c r="H62" i="12"/>
  <c r="H34" i="12"/>
  <c r="H59" i="12"/>
  <c r="I33" i="12"/>
  <c r="I8" i="28" s="1"/>
  <c r="I44" i="12"/>
  <c r="I159" i="12" s="1"/>
  <c r="I161" i="12" s="1"/>
  <c r="J19" i="12"/>
  <c r="J21" i="28" s="1"/>
  <c r="J54" i="24"/>
  <c r="K60" i="24"/>
  <c r="K61" i="24" s="1"/>
  <c r="K53" i="24"/>
  <c r="E69" i="12"/>
  <c r="E70" i="12" s="1"/>
  <c r="F68" i="12"/>
  <c r="AS494" i="22"/>
  <c r="NJ494" i="22" s="1"/>
  <c r="M22" i="24" s="1"/>
  <c r="G65" i="12"/>
  <c r="G66" i="12" s="1"/>
  <c r="H64" i="12"/>
  <c r="H72" i="12" s="1"/>
  <c r="L50" i="24"/>
  <c r="L51" i="24" s="1"/>
  <c r="L55" i="24" s="1"/>
  <c r="L32" i="24"/>
  <c r="L35" i="24" s="1"/>
  <c r="L30" i="24"/>
  <c r="L34" i="24" s="1"/>
  <c r="I25" i="28" l="1"/>
  <c r="I23" i="28"/>
  <c r="L56" i="24"/>
  <c r="L23" i="12"/>
  <c r="L45" i="12" s="1"/>
  <c r="I27" i="28"/>
  <c r="J23" i="28"/>
  <c r="J22" i="28"/>
  <c r="J26" i="28" s="1"/>
  <c r="J25" i="28"/>
  <c r="H13" i="28"/>
  <c r="H14" i="28" s="1"/>
  <c r="I11" i="28"/>
  <c r="I13" i="28" s="1"/>
  <c r="I14" i="28" s="1"/>
  <c r="J19" i="28"/>
  <c r="J9" i="28"/>
  <c r="J17" i="28" s="1"/>
  <c r="I18" i="28"/>
  <c r="H60" i="12"/>
  <c r="H16" i="28" s="1"/>
  <c r="H15" i="28"/>
  <c r="M32" i="24"/>
  <c r="M35" i="24" s="1"/>
  <c r="M30" i="24"/>
  <c r="M34" i="24" s="1"/>
  <c r="M50" i="24"/>
  <c r="F69" i="12"/>
  <c r="F70" i="12" s="1"/>
  <c r="G68" i="12"/>
  <c r="H65" i="12"/>
  <c r="H66" i="12" s="1"/>
  <c r="L53" i="24"/>
  <c r="L60" i="24"/>
  <c r="L61" i="24" s="1"/>
  <c r="AT494" i="22"/>
  <c r="NK494" i="22" s="1"/>
  <c r="N22" i="24" s="1"/>
  <c r="K54" i="24"/>
  <c r="K19" i="12"/>
  <c r="J44" i="12"/>
  <c r="J33" i="12"/>
  <c r="J8" i="28" s="1"/>
  <c r="I34" i="12"/>
  <c r="I62" i="12"/>
  <c r="I64" i="12" s="1"/>
  <c r="I72" i="12" s="1"/>
  <c r="I73" i="12" s="1"/>
  <c r="I59" i="12"/>
  <c r="J27" i="28" l="1"/>
  <c r="K21" i="28"/>
  <c r="K9" i="28"/>
  <c r="J18" i="28"/>
  <c r="J159" i="12"/>
  <c r="J161" i="12" s="1"/>
  <c r="I12" i="28"/>
  <c r="J11" i="28"/>
  <c r="J12" i="28" s="1"/>
  <c r="K19" i="28"/>
  <c r="I60" i="12"/>
  <c r="I16" i="28" s="1"/>
  <c r="I15" i="28"/>
  <c r="I65" i="12"/>
  <c r="I66" i="12" s="1"/>
  <c r="K44" i="12"/>
  <c r="K159" i="12" s="1"/>
  <c r="K161" i="12" s="1"/>
  <c r="K33" i="12"/>
  <c r="K8" i="28" s="1"/>
  <c r="AU494" i="22"/>
  <c r="NL494" i="22" s="1"/>
  <c r="O22" i="24" s="1"/>
  <c r="L54" i="24"/>
  <c r="L19" i="12"/>
  <c r="M53" i="24"/>
  <c r="M60" i="24"/>
  <c r="M61" i="24" s="1"/>
  <c r="J62" i="12"/>
  <c r="J34" i="12"/>
  <c r="J59" i="12"/>
  <c r="N50" i="24"/>
  <c r="N30" i="24"/>
  <c r="N34" i="24" s="1"/>
  <c r="N32" i="24"/>
  <c r="N35" i="24" s="1"/>
  <c r="G69" i="12"/>
  <c r="G70" i="12" s="1"/>
  <c r="H68" i="12"/>
  <c r="M51" i="24"/>
  <c r="M55" i="24" s="1"/>
  <c r="M23" i="12" l="1"/>
  <c r="M45" i="12" s="1"/>
  <c r="M56" i="24"/>
  <c r="L19" i="28"/>
  <c r="L9" i="28" s="1"/>
  <c r="L21" i="28"/>
  <c r="K22" i="28"/>
  <c r="K25" i="28"/>
  <c r="K23" i="28"/>
  <c r="J13" i="28"/>
  <c r="J14" i="28" s="1"/>
  <c r="K18" i="28"/>
  <c r="K17" i="28"/>
  <c r="K11" i="28"/>
  <c r="K12" i="28" s="1"/>
  <c r="J60" i="12"/>
  <c r="J16" i="28" s="1"/>
  <c r="J15" i="28"/>
  <c r="H69" i="12"/>
  <c r="H70" i="12" s="1"/>
  <c r="I68" i="12"/>
  <c r="AV494" i="22"/>
  <c r="NM494" i="22" s="1"/>
  <c r="P22" i="24" s="1"/>
  <c r="M54" i="24"/>
  <c r="M19" i="12"/>
  <c r="O50" i="24"/>
  <c r="O51" i="24" s="1"/>
  <c r="O55" i="24" s="1"/>
  <c r="O32" i="24"/>
  <c r="O35" i="24" s="1"/>
  <c r="O30" i="24"/>
  <c r="O34" i="24" s="1"/>
  <c r="K59" i="12"/>
  <c r="K62" i="12"/>
  <c r="K34" i="12"/>
  <c r="N60" i="24"/>
  <c r="N61" i="24" s="1"/>
  <c r="N53" i="24"/>
  <c r="L33" i="12"/>
  <c r="L8" i="28" s="1"/>
  <c r="L44" i="12"/>
  <c r="N51" i="24"/>
  <c r="N55" i="24" s="1"/>
  <c r="J63" i="12"/>
  <c r="J64" i="12" s="1"/>
  <c r="J67" i="12"/>
  <c r="N56" i="24" l="1"/>
  <c r="N23" i="12"/>
  <c r="N45" i="12" s="1"/>
  <c r="O56" i="24"/>
  <c r="O23" i="12"/>
  <c r="O45" i="12" s="1"/>
  <c r="M19" i="28"/>
  <c r="M9" i="28" s="1"/>
  <c r="M21" i="28"/>
  <c r="K26" i="28"/>
  <c r="K27" i="28" s="1"/>
  <c r="L23" i="28"/>
  <c r="L22" i="28" s="1"/>
  <c r="L25" i="28"/>
  <c r="L11" i="28"/>
  <c r="L13" i="28" s="1"/>
  <c r="L14" i="28" s="1"/>
  <c r="L18" i="28"/>
  <c r="L159" i="12"/>
  <c r="L161" i="12" s="1"/>
  <c r="K13" i="28"/>
  <c r="K14" i="28" s="1"/>
  <c r="L17" i="28"/>
  <c r="K60" i="12"/>
  <c r="K16" i="28" s="1"/>
  <c r="K15" i="28"/>
  <c r="J65" i="12"/>
  <c r="J66" i="12" s="1"/>
  <c r="I69" i="12"/>
  <c r="I70" i="12" s="1"/>
  <c r="J68" i="12"/>
  <c r="L59" i="12"/>
  <c r="L62" i="12"/>
  <c r="L34" i="12"/>
  <c r="M44" i="12"/>
  <c r="M159" i="12" s="1"/>
  <c r="M161" i="12" s="1"/>
  <c r="M33" i="12"/>
  <c r="M8" i="28" s="1"/>
  <c r="P32" i="24"/>
  <c r="P35" i="24" s="1"/>
  <c r="P50" i="24"/>
  <c r="P30" i="24"/>
  <c r="P34" i="24" s="1"/>
  <c r="N54" i="24"/>
  <c r="N19" i="12"/>
  <c r="K63" i="12"/>
  <c r="K64" i="12" s="1"/>
  <c r="K67" i="12"/>
  <c r="O60" i="24"/>
  <c r="O61" i="24" s="1"/>
  <c r="O53" i="24"/>
  <c r="AW494" i="22"/>
  <c r="NN494" i="22" s="1"/>
  <c r="Q22" i="24" s="1"/>
  <c r="L12" i="28" l="1"/>
  <c r="N19" i="28"/>
  <c r="N21" i="28"/>
  <c r="L26" i="28"/>
  <c r="L27" i="28" s="1"/>
  <c r="M25" i="28"/>
  <c r="M23" i="28"/>
  <c r="M22" i="28" s="1"/>
  <c r="M11" i="28"/>
  <c r="M12" i="28" s="1"/>
  <c r="M18" i="28"/>
  <c r="M17" i="28"/>
  <c r="N9" i="28"/>
  <c r="L60" i="12"/>
  <c r="L16" i="28" s="1"/>
  <c r="L15" i="28"/>
  <c r="K65" i="12"/>
  <c r="K66" i="12" s="1"/>
  <c r="P53" i="24"/>
  <c r="P60" i="24"/>
  <c r="P61" i="24" s="1"/>
  <c r="AX494" i="22"/>
  <c r="NO494" i="22" s="1"/>
  <c r="R22" i="24" s="1"/>
  <c r="O19" i="12"/>
  <c r="O54" i="24"/>
  <c r="L63" i="12"/>
  <c r="L64" i="12" s="1"/>
  <c r="L67" i="12"/>
  <c r="Q30" i="24"/>
  <c r="Q34" i="24" s="1"/>
  <c r="Q32" i="24"/>
  <c r="Q35" i="24" s="1"/>
  <c r="Q50" i="24"/>
  <c r="Q51" i="24" s="1"/>
  <c r="Q55" i="24" s="1"/>
  <c r="N44" i="12"/>
  <c r="N159" i="12" s="1"/>
  <c r="N161" i="12" s="1"/>
  <c r="N33" i="12"/>
  <c r="N8" i="28" s="1"/>
  <c r="M62" i="12"/>
  <c r="M59" i="12"/>
  <c r="M34" i="12"/>
  <c r="P51" i="24"/>
  <c r="P55" i="24" s="1"/>
  <c r="J69" i="12"/>
  <c r="J70" i="12" s="1"/>
  <c r="K68" i="12"/>
  <c r="P23" i="12" l="1"/>
  <c r="P45" i="12" s="1"/>
  <c r="P56" i="24"/>
  <c r="Q23" i="12"/>
  <c r="Q45" i="12" s="1"/>
  <c r="Q56" i="24"/>
  <c r="O19" i="28"/>
  <c r="O9" i="28" s="1"/>
  <c r="O21" i="28"/>
  <c r="M26" i="28"/>
  <c r="M27" i="28" s="1"/>
  <c r="N23" i="28"/>
  <c r="N22" i="28" s="1"/>
  <c r="N25" i="28"/>
  <c r="M13" i="28"/>
  <c r="M14" i="28" s="1"/>
  <c r="N11" i="28"/>
  <c r="N12" i="28" s="1"/>
  <c r="N18" i="28"/>
  <c r="N17" i="28"/>
  <c r="M60" i="12"/>
  <c r="M16" i="28" s="1"/>
  <c r="M15" i="28"/>
  <c r="L65" i="12"/>
  <c r="L66" i="12" s="1"/>
  <c r="O33" i="12"/>
  <c r="O8" i="28" s="1"/>
  <c r="O44" i="12"/>
  <c r="O159" i="12" s="1"/>
  <c r="O161" i="12" s="1"/>
  <c r="P54" i="24"/>
  <c r="P19" i="12"/>
  <c r="Q60" i="24"/>
  <c r="Q61" i="24" s="1"/>
  <c r="Q53" i="24"/>
  <c r="AY494" i="22"/>
  <c r="NP494" i="22" s="1"/>
  <c r="S22" i="24" s="1"/>
  <c r="M63" i="12"/>
  <c r="M64" i="12" s="1"/>
  <c r="M67" i="12"/>
  <c r="R32" i="24"/>
  <c r="R35" i="24" s="1"/>
  <c r="R30" i="24"/>
  <c r="R34" i="24" s="1"/>
  <c r="R50" i="24"/>
  <c r="R51" i="24" s="1"/>
  <c r="R55" i="24" s="1"/>
  <c r="K69" i="12"/>
  <c r="K70" i="12" s="1"/>
  <c r="L68" i="12"/>
  <c r="N62" i="12"/>
  <c r="N34" i="12"/>
  <c r="N59" i="12"/>
  <c r="R56" i="24" l="1"/>
  <c r="R23" i="12"/>
  <c r="R45" i="12" s="1"/>
  <c r="P19" i="28"/>
  <c r="P9" i="28" s="1"/>
  <c r="P21" i="28"/>
  <c r="N26" i="28"/>
  <c r="N27" i="28" s="1"/>
  <c r="O25" i="28"/>
  <c r="O23" i="28"/>
  <c r="O22" i="28" s="1"/>
  <c r="N13" i="28"/>
  <c r="N14" i="28" s="1"/>
  <c r="O11" i="28"/>
  <c r="O13" i="28" s="1"/>
  <c r="O14" i="28" s="1"/>
  <c r="O18" i="28"/>
  <c r="O17" i="28"/>
  <c r="N60" i="12"/>
  <c r="N16" i="28" s="1"/>
  <c r="N15" i="28"/>
  <c r="M65" i="12"/>
  <c r="M66" i="12" s="1"/>
  <c r="S32" i="24"/>
  <c r="S35" i="24" s="1"/>
  <c r="S30" i="24"/>
  <c r="S34" i="24" s="1"/>
  <c r="S50" i="24"/>
  <c r="S51" i="24" s="1"/>
  <c r="S55" i="24" s="1"/>
  <c r="L69" i="12"/>
  <c r="L70" i="12" s="1"/>
  <c r="M68" i="12"/>
  <c r="R60" i="24"/>
  <c r="R61" i="24" s="1"/>
  <c r="R53" i="24"/>
  <c r="Q54" i="24"/>
  <c r="Q19" i="12"/>
  <c r="O59" i="12"/>
  <c r="O62" i="12"/>
  <c r="O34" i="12"/>
  <c r="N67" i="12"/>
  <c r="N63" i="12"/>
  <c r="N64" i="12" s="1"/>
  <c r="AZ494" i="22"/>
  <c r="NQ494" i="22" s="1"/>
  <c r="T22" i="24" s="1"/>
  <c r="P44" i="12"/>
  <c r="P33" i="12"/>
  <c r="P8" i="28" s="1"/>
  <c r="S56" i="24" l="1"/>
  <c r="S23" i="12"/>
  <c r="S45" i="12" s="1"/>
  <c r="Q19" i="28"/>
  <c r="Q9" i="28" s="1"/>
  <c r="Q21" i="28"/>
  <c r="O26" i="28"/>
  <c r="O27" i="28" s="1"/>
  <c r="P25" i="28"/>
  <c r="P23" i="28"/>
  <c r="P22" i="28" s="1"/>
  <c r="P18" i="28"/>
  <c r="P159" i="12"/>
  <c r="P161" i="12" s="1"/>
  <c r="O12" i="28"/>
  <c r="P11" i="28"/>
  <c r="P13" i="28" s="1"/>
  <c r="P14" i="28" s="1"/>
  <c r="P17" i="28"/>
  <c r="O60" i="12"/>
  <c r="O16" i="28" s="1"/>
  <c r="O15" i="28"/>
  <c r="N65" i="12"/>
  <c r="N66" i="12" s="1"/>
  <c r="P59" i="12"/>
  <c r="P62" i="12"/>
  <c r="P34" i="12"/>
  <c r="T32" i="24"/>
  <c r="T35" i="24" s="1"/>
  <c r="T50" i="24"/>
  <c r="T51" i="24" s="1"/>
  <c r="T55" i="24" s="1"/>
  <c r="T30" i="24"/>
  <c r="T34" i="24" s="1"/>
  <c r="M69" i="12"/>
  <c r="M70" i="12" s="1"/>
  <c r="N68" i="12"/>
  <c r="BA494" i="22"/>
  <c r="NR494" i="22" s="1"/>
  <c r="U22" i="24" s="1"/>
  <c r="O67" i="12"/>
  <c r="O63" i="12"/>
  <c r="O64" i="12" s="1"/>
  <c r="R54" i="24"/>
  <c r="R19" i="12"/>
  <c r="S60" i="24"/>
  <c r="S61" i="24" s="1"/>
  <c r="S53" i="24"/>
  <c r="Q33" i="12"/>
  <c r="Q8" i="28" s="1"/>
  <c r="Q44" i="12"/>
  <c r="Q159" i="12" s="1"/>
  <c r="Q161" i="12" s="1"/>
  <c r="T23" i="12" l="1"/>
  <c r="T45" i="12" s="1"/>
  <c r="T56" i="24"/>
  <c r="R19" i="28"/>
  <c r="R21" i="28"/>
  <c r="P26" i="28"/>
  <c r="P27" i="28" s="1"/>
  <c r="Q25" i="28"/>
  <c r="Q23" i="28"/>
  <c r="Q22" i="28" s="1"/>
  <c r="P12" i="28"/>
  <c r="Q18" i="28"/>
  <c r="Q17" i="28"/>
  <c r="R9" i="28"/>
  <c r="Q11" i="28"/>
  <c r="Q12" i="28" s="1"/>
  <c r="P60" i="12"/>
  <c r="P16" i="28" s="1"/>
  <c r="P15" i="28"/>
  <c r="O65" i="12"/>
  <c r="O66" i="12" s="1"/>
  <c r="R44" i="12"/>
  <c r="R33" i="12"/>
  <c r="R8" i="28" s="1"/>
  <c r="U50" i="24"/>
  <c r="U32" i="24"/>
  <c r="U35" i="24" s="1"/>
  <c r="U30" i="24"/>
  <c r="U34" i="24" s="1"/>
  <c r="BB494" i="22"/>
  <c r="NS494" i="22" s="1"/>
  <c r="V22" i="24" s="1"/>
  <c r="Q59" i="12"/>
  <c r="Q62" i="12"/>
  <c r="Q34" i="12"/>
  <c r="S54" i="24"/>
  <c r="S19" i="12"/>
  <c r="N69" i="12"/>
  <c r="N70" i="12" s="1"/>
  <c r="O68" i="12"/>
  <c r="T60" i="24"/>
  <c r="T61" i="24" s="1"/>
  <c r="T53" i="24"/>
  <c r="P67" i="12"/>
  <c r="P63" i="12"/>
  <c r="P64" i="12" s="1"/>
  <c r="S19" i="28" l="1"/>
  <c r="S9" i="28" s="1"/>
  <c r="S21" i="28"/>
  <c r="Q26" i="28"/>
  <c r="Q27" i="28" s="1"/>
  <c r="R25" i="28"/>
  <c r="R23" i="28"/>
  <c r="R22" i="28" s="1"/>
  <c r="R18" i="28"/>
  <c r="R159" i="12"/>
  <c r="R161" i="12" s="1"/>
  <c r="Q13" i="28"/>
  <c r="Q14" i="28" s="1"/>
  <c r="R17" i="28"/>
  <c r="R11" i="28"/>
  <c r="R13" i="28" s="1"/>
  <c r="R14" i="28" s="1"/>
  <c r="Q60" i="12"/>
  <c r="Q16" i="28" s="1"/>
  <c r="Q15" i="28"/>
  <c r="R62" i="12"/>
  <c r="R59" i="12"/>
  <c r="R34" i="12"/>
  <c r="T54" i="24"/>
  <c r="T19" i="12"/>
  <c r="Q67" i="12"/>
  <c r="Q63" i="12"/>
  <c r="Q64" i="12" s="1"/>
  <c r="BC494" i="22"/>
  <c r="NT494" i="22" s="1"/>
  <c r="W22" i="24" s="1"/>
  <c r="S44" i="12"/>
  <c r="S159" i="12" s="1"/>
  <c r="S161" i="12" s="1"/>
  <c r="S33" i="12"/>
  <c r="S8" i="28" s="1"/>
  <c r="V30" i="24"/>
  <c r="V34" i="24" s="1"/>
  <c r="V32" i="24"/>
  <c r="V35" i="24" s="1"/>
  <c r="V50" i="24"/>
  <c r="U53" i="24"/>
  <c r="U60" i="24"/>
  <c r="U61" i="24" s="1"/>
  <c r="P65" i="12"/>
  <c r="P66" i="12" s="1"/>
  <c r="P68" i="12"/>
  <c r="O69" i="12"/>
  <c r="O70" i="12" s="1"/>
  <c r="U51" i="24"/>
  <c r="U55" i="24" s="1"/>
  <c r="U23" i="12" l="1"/>
  <c r="U45" i="12" s="1"/>
  <c r="U56" i="24"/>
  <c r="T19" i="28"/>
  <c r="T21" i="28"/>
  <c r="R26" i="28"/>
  <c r="R27" i="28" s="1"/>
  <c r="S25" i="28"/>
  <c r="S23" i="28"/>
  <c r="S22" i="28" s="1"/>
  <c r="S11" i="28"/>
  <c r="S12" i="28" s="1"/>
  <c r="R12" i="28"/>
  <c r="S17" i="28"/>
  <c r="T9" i="28"/>
  <c r="S18" i="28"/>
  <c r="R60" i="12"/>
  <c r="R16" i="28" s="1"/>
  <c r="R15" i="28"/>
  <c r="Q65" i="12"/>
  <c r="Q66" i="12" s="1"/>
  <c r="V53" i="24"/>
  <c r="V60" i="24"/>
  <c r="V61" i="24" s="1"/>
  <c r="S62" i="12"/>
  <c r="S59" i="12"/>
  <c r="S34" i="12"/>
  <c r="W30" i="24"/>
  <c r="W34" i="24" s="1"/>
  <c r="W50" i="24"/>
  <c r="W51" i="24" s="1"/>
  <c r="W55" i="24" s="1"/>
  <c r="W32" i="24"/>
  <c r="W35" i="24" s="1"/>
  <c r="V51" i="24"/>
  <c r="V55" i="24" s="1"/>
  <c r="P69" i="12"/>
  <c r="P70" i="12" s="1"/>
  <c r="Q68" i="12"/>
  <c r="U54" i="24"/>
  <c r="U19" i="12"/>
  <c r="BD494" i="22"/>
  <c r="NU494" i="22" s="1"/>
  <c r="X22" i="24" s="1"/>
  <c r="T33" i="12"/>
  <c r="T8" i="28" s="1"/>
  <c r="T44" i="12"/>
  <c r="T159" i="12" s="1"/>
  <c r="T161" i="12" s="1"/>
  <c r="R67" i="12"/>
  <c r="R63" i="12"/>
  <c r="R64" i="12" s="1"/>
  <c r="W23" i="12" l="1"/>
  <c r="W45" i="12" s="1"/>
  <c r="W56" i="24"/>
  <c r="V23" i="12"/>
  <c r="V45" i="12" s="1"/>
  <c r="V56" i="24"/>
  <c r="U19" i="28"/>
  <c r="U9" i="28" s="1"/>
  <c r="U21" i="28"/>
  <c r="S26" i="28"/>
  <c r="S27" i="28" s="1"/>
  <c r="T25" i="28"/>
  <c r="T23" i="28"/>
  <c r="T22" i="28" s="1"/>
  <c r="S13" i="28"/>
  <c r="S14" i="28" s="1"/>
  <c r="T11" i="28"/>
  <c r="T13" i="28" s="1"/>
  <c r="T14" i="28" s="1"/>
  <c r="T18" i="28"/>
  <c r="T17" i="28"/>
  <c r="S60" i="12"/>
  <c r="S16" i="28" s="1"/>
  <c r="S15" i="28"/>
  <c r="R65" i="12"/>
  <c r="R66" i="12" s="1"/>
  <c r="U44" i="12"/>
  <c r="U33" i="12"/>
  <c r="U8" i="28" s="1"/>
  <c r="T34" i="12"/>
  <c r="T59" i="12"/>
  <c r="T62" i="12"/>
  <c r="V54" i="24"/>
  <c r="V19" i="12"/>
  <c r="BE494" i="22"/>
  <c r="NV494" i="22" s="1"/>
  <c r="Y22" i="24" s="1"/>
  <c r="Q69" i="12"/>
  <c r="Q70" i="12" s="1"/>
  <c r="R68" i="12"/>
  <c r="X32" i="24"/>
  <c r="X35" i="24" s="1"/>
  <c r="X30" i="24"/>
  <c r="X34" i="24" s="1"/>
  <c r="X50" i="24"/>
  <c r="X51" i="24" s="1"/>
  <c r="X55" i="24" s="1"/>
  <c r="W60" i="24"/>
  <c r="W61" i="24" s="1"/>
  <c r="W53" i="24"/>
  <c r="S63" i="12"/>
  <c r="S64" i="12" s="1"/>
  <c r="S67" i="12"/>
  <c r="X56" i="24" l="1"/>
  <c r="X23" i="12"/>
  <c r="X45" i="12" s="1"/>
  <c r="V19" i="28"/>
  <c r="V9" i="28" s="1"/>
  <c r="V21" i="28"/>
  <c r="T26" i="28"/>
  <c r="T27" i="28" s="1"/>
  <c r="U25" i="28"/>
  <c r="U23" i="28"/>
  <c r="U22" i="28" s="1"/>
  <c r="U18" i="28"/>
  <c r="U159" i="12"/>
  <c r="U161" i="12" s="1"/>
  <c r="T12" i="28"/>
  <c r="U11" i="28"/>
  <c r="U12" i="28" s="1"/>
  <c r="U17" i="28"/>
  <c r="T60" i="12"/>
  <c r="T16" i="28" s="1"/>
  <c r="T15" i="28"/>
  <c r="S65" i="12"/>
  <c r="S66" i="12" s="1"/>
  <c r="V44" i="12"/>
  <c r="V33" i="12"/>
  <c r="V8" i="28" s="1"/>
  <c r="W54" i="24"/>
  <c r="W19" i="12"/>
  <c r="BF494" i="22"/>
  <c r="NW494" i="22" s="1"/>
  <c r="Z22" i="24" s="1"/>
  <c r="U62" i="12"/>
  <c r="U34" i="12"/>
  <c r="U59" i="12"/>
  <c r="X60" i="24"/>
  <c r="X61" i="24" s="1"/>
  <c r="X53" i="24"/>
  <c r="R69" i="12"/>
  <c r="R70" i="12" s="1"/>
  <c r="S68" i="12"/>
  <c r="Y30" i="24"/>
  <c r="Y34" i="24" s="1"/>
  <c r="Y32" i="24"/>
  <c r="Y35" i="24" s="1"/>
  <c r="Y50" i="24"/>
  <c r="Y51" i="24" s="1"/>
  <c r="Y55" i="24" s="1"/>
  <c r="T63" i="12"/>
  <c r="T64" i="12" s="1"/>
  <c r="T67" i="12"/>
  <c r="Y56" i="24" l="1"/>
  <c r="Y23" i="12"/>
  <c r="Y45" i="12" s="1"/>
  <c r="W19" i="28"/>
  <c r="W9" i="28" s="1"/>
  <c r="W21" i="28"/>
  <c r="U26" i="28"/>
  <c r="U27" i="28" s="1"/>
  <c r="V23" i="28"/>
  <c r="V22" i="28" s="1"/>
  <c r="V25" i="28"/>
  <c r="V18" i="28"/>
  <c r="V159" i="12"/>
  <c r="V161" i="12" s="1"/>
  <c r="U13" i="28"/>
  <c r="U14" i="28" s="1"/>
  <c r="V11" i="28"/>
  <c r="V13" i="28" s="1"/>
  <c r="V14" i="28" s="1"/>
  <c r="V17" i="28"/>
  <c r="U60" i="12"/>
  <c r="U16" i="28" s="1"/>
  <c r="U15" i="28"/>
  <c r="T65" i="12"/>
  <c r="T66" i="12" s="1"/>
  <c r="X54" i="24"/>
  <c r="X19" i="12"/>
  <c r="U67" i="12"/>
  <c r="U63" i="12"/>
  <c r="U64" i="12" s="1"/>
  <c r="W33" i="12"/>
  <c r="W8" i="28" s="1"/>
  <c r="W44" i="12"/>
  <c r="W159" i="12" s="1"/>
  <c r="W161" i="12" s="1"/>
  <c r="Z32" i="24"/>
  <c r="Z35" i="24" s="1"/>
  <c r="Z30" i="24"/>
  <c r="Z34" i="24" s="1"/>
  <c r="Z50" i="24"/>
  <c r="Y53" i="24"/>
  <c r="Y60" i="24"/>
  <c r="Y61" i="24" s="1"/>
  <c r="S69" i="12"/>
  <c r="S70" i="12" s="1"/>
  <c r="T68" i="12"/>
  <c r="BG494" i="22"/>
  <c r="NX494" i="22" s="1"/>
  <c r="AA22" i="24" s="1"/>
  <c r="V59" i="12"/>
  <c r="V62" i="12"/>
  <c r="V34" i="12"/>
  <c r="X19" i="28" l="1"/>
  <c r="X9" i="28" s="1"/>
  <c r="X21" i="28"/>
  <c r="V26" i="28"/>
  <c r="V27" i="28" s="1"/>
  <c r="W25" i="28"/>
  <c r="W23" i="28"/>
  <c r="W22" i="28" s="1"/>
  <c r="W11" i="28"/>
  <c r="W13" i="28" s="1"/>
  <c r="W14" i="28" s="1"/>
  <c r="V12" i="28"/>
  <c r="W18" i="28"/>
  <c r="W17" i="28"/>
  <c r="V60" i="12"/>
  <c r="V16" i="28" s="1"/>
  <c r="V15" i="28"/>
  <c r="U65" i="12"/>
  <c r="U66" i="12" s="1"/>
  <c r="AA32" i="24"/>
  <c r="AA35" i="24" s="1"/>
  <c r="AA50" i="24"/>
  <c r="AA30" i="24"/>
  <c r="AA34" i="24" s="1"/>
  <c r="Y54" i="24"/>
  <c r="Y19" i="12"/>
  <c r="Z53" i="24"/>
  <c r="Z60" i="24"/>
  <c r="Z61" i="24" s="1"/>
  <c r="BH494" i="22"/>
  <c r="NY494" i="22" s="1"/>
  <c r="AB22" i="24" s="1"/>
  <c r="W59" i="12"/>
  <c r="W62" i="12"/>
  <c r="W34" i="12"/>
  <c r="X44" i="12"/>
  <c r="X33" i="12"/>
  <c r="X8" i="28" s="1"/>
  <c r="V63" i="12"/>
  <c r="V64" i="12" s="1"/>
  <c r="V67" i="12"/>
  <c r="T69" i="12"/>
  <c r="T70" i="12" s="1"/>
  <c r="U68" i="12"/>
  <c r="Z51" i="24"/>
  <c r="Z55" i="24" s="1"/>
  <c r="W12" i="28" l="1"/>
  <c r="Z56" i="24"/>
  <c r="Z23" i="12"/>
  <c r="Z45" i="12" s="1"/>
  <c r="Y19" i="28"/>
  <c r="Y9" i="28" s="1"/>
  <c r="Y21" i="28"/>
  <c r="W26" i="28"/>
  <c r="W27" i="28" s="1"/>
  <c r="X23" i="28"/>
  <c r="X22" i="28" s="1"/>
  <c r="X25" i="28"/>
  <c r="X18" i="28"/>
  <c r="X159" i="12"/>
  <c r="X161" i="12" s="1"/>
  <c r="X11" i="28"/>
  <c r="X12" i="28" s="1"/>
  <c r="X17" i="28"/>
  <c r="W60" i="12"/>
  <c r="W16" i="28" s="1"/>
  <c r="W15" i="28"/>
  <c r="V65" i="12"/>
  <c r="V66" i="12" s="1"/>
  <c r="BI494" i="22"/>
  <c r="NZ494" i="22" s="1"/>
  <c r="AC22" i="24" s="1"/>
  <c r="U69" i="12"/>
  <c r="U70" i="12" s="1"/>
  <c r="V68" i="12"/>
  <c r="AB32" i="24"/>
  <c r="AB35" i="24" s="1"/>
  <c r="AB30" i="24"/>
  <c r="AB34" i="24" s="1"/>
  <c r="AB50" i="24"/>
  <c r="AB51" i="24" s="1"/>
  <c r="AB55" i="24" s="1"/>
  <c r="W63" i="12"/>
  <c r="W64" i="12" s="1"/>
  <c r="W67" i="12"/>
  <c r="Z54" i="24"/>
  <c r="Z19" i="12"/>
  <c r="AA60" i="24"/>
  <c r="AA61" i="24" s="1"/>
  <c r="AA53" i="24"/>
  <c r="X59" i="12"/>
  <c r="X34" i="12"/>
  <c r="X62" i="12"/>
  <c r="Y44" i="12"/>
  <c r="Y33" i="12"/>
  <c r="Y8" i="28" s="1"/>
  <c r="AA51" i="24"/>
  <c r="AA55" i="24" s="1"/>
  <c r="AA56" i="24" l="1"/>
  <c r="AA23" i="12"/>
  <c r="AA45" i="12" s="1"/>
  <c r="AB56" i="24"/>
  <c r="AB23" i="12"/>
  <c r="AB45" i="12" s="1"/>
  <c r="Z19" i="28"/>
  <c r="Z9" i="28" s="1"/>
  <c r="Z21" i="28"/>
  <c r="X26" i="28"/>
  <c r="X27" i="28" s="1"/>
  <c r="Y25" i="28"/>
  <c r="Y23" i="28"/>
  <c r="Y22" i="28" s="1"/>
  <c r="Y18" i="28"/>
  <c r="Y159" i="12"/>
  <c r="Y161" i="12" s="1"/>
  <c r="X13" i="28"/>
  <c r="X14" i="28" s="1"/>
  <c r="Y17" i="28"/>
  <c r="Y11" i="28"/>
  <c r="Y13" i="28" s="1"/>
  <c r="Y14" i="28" s="1"/>
  <c r="X60" i="12"/>
  <c r="X16" i="28" s="1"/>
  <c r="X15" i="28"/>
  <c r="W65" i="12"/>
  <c r="W66" i="12" s="1"/>
  <c r="AC32" i="24"/>
  <c r="AC35" i="24" s="1"/>
  <c r="AC30" i="24"/>
  <c r="AC34" i="24" s="1"/>
  <c r="AC50" i="24"/>
  <c r="V69" i="12"/>
  <c r="V70" i="12" s="1"/>
  <c r="W68" i="12"/>
  <c r="Y59" i="12"/>
  <c r="Y62" i="12"/>
  <c r="Y34" i="12"/>
  <c r="AA19" i="12"/>
  <c r="AA54" i="24"/>
  <c r="Z33" i="12"/>
  <c r="Z8" i="28" s="1"/>
  <c r="Z44" i="12"/>
  <c r="Z159" i="12" s="1"/>
  <c r="Z161" i="12" s="1"/>
  <c r="X67" i="12"/>
  <c r="X63" i="12"/>
  <c r="X64" i="12" s="1"/>
  <c r="AB60" i="24"/>
  <c r="AB61" i="24" s="1"/>
  <c r="AB53" i="24"/>
  <c r="BJ494" i="22"/>
  <c r="OA494" i="22" s="1"/>
  <c r="AD22" i="24" s="1"/>
  <c r="AA19" i="28" l="1"/>
  <c r="AA9" i="28" s="1"/>
  <c r="AA21" i="28"/>
  <c r="Y26" i="28"/>
  <c r="Y27" i="28" s="1"/>
  <c r="Z25" i="28"/>
  <c r="Z23" i="28"/>
  <c r="Z22" i="28" s="1"/>
  <c r="Y12" i="28"/>
  <c r="Z18" i="28"/>
  <c r="Z11" i="28"/>
  <c r="Z12" i="28" s="1"/>
  <c r="Z17" i="28"/>
  <c r="Y60" i="12"/>
  <c r="Y16" i="28" s="1"/>
  <c r="Y15" i="28"/>
  <c r="X65" i="12"/>
  <c r="X66" i="12" s="1"/>
  <c r="Z59" i="12"/>
  <c r="Z34" i="12"/>
  <c r="Z62" i="12"/>
  <c r="BK494" i="22"/>
  <c r="OB494" i="22" s="1"/>
  <c r="AE22" i="24" s="1"/>
  <c r="AC53" i="24"/>
  <c r="AC60" i="24"/>
  <c r="AC61" i="24" s="1"/>
  <c r="Y63" i="12"/>
  <c r="Y64" i="12" s="1"/>
  <c r="Y67" i="12"/>
  <c r="W69" i="12"/>
  <c r="W70" i="12" s="1"/>
  <c r="X68" i="12"/>
  <c r="AD30" i="24"/>
  <c r="AD34" i="24" s="1"/>
  <c r="AD50" i="24"/>
  <c r="AD51" i="24" s="1"/>
  <c r="AD55" i="24" s="1"/>
  <c r="AD32" i="24"/>
  <c r="AD35" i="24" s="1"/>
  <c r="AB19" i="12"/>
  <c r="AB54" i="24"/>
  <c r="AA44" i="12"/>
  <c r="AA33" i="12"/>
  <c r="AA8" i="28" s="1"/>
  <c r="AC51" i="24"/>
  <c r="AC55" i="24" s="1"/>
  <c r="AC56" i="24" l="1"/>
  <c r="AC23" i="12"/>
  <c r="AC45" i="12" s="1"/>
  <c r="AD56" i="24"/>
  <c r="AD23" i="12"/>
  <c r="AD45" i="12" s="1"/>
  <c r="AB19" i="28"/>
  <c r="AB9" i="28" s="1"/>
  <c r="AB21" i="28"/>
  <c r="Z26" i="28"/>
  <c r="Z27" i="28" s="1"/>
  <c r="AA25" i="28"/>
  <c r="AA23" i="28"/>
  <c r="AA22" i="28" s="1"/>
  <c r="AA18" i="28"/>
  <c r="AA159" i="12"/>
  <c r="AA161" i="12" s="1"/>
  <c r="Z13" i="28"/>
  <c r="Z14" i="28" s="1"/>
  <c r="AA11" i="28"/>
  <c r="AA12" i="28" s="1"/>
  <c r="AA17" i="28"/>
  <c r="Z60" i="12"/>
  <c r="Z16" i="28" s="1"/>
  <c r="Z15" i="28"/>
  <c r="Y65" i="12"/>
  <c r="Y66" i="12" s="1"/>
  <c r="AE32" i="24"/>
  <c r="AE35" i="24" s="1"/>
  <c r="AE30" i="24"/>
  <c r="AE34" i="24" s="1"/>
  <c r="AE50" i="24"/>
  <c r="AA62" i="12"/>
  <c r="AA34" i="12"/>
  <c r="AA59" i="12"/>
  <c r="AB33" i="12"/>
  <c r="AB8" i="28" s="1"/>
  <c r="AB44" i="12"/>
  <c r="AB159" i="12" s="1"/>
  <c r="AB161" i="12" s="1"/>
  <c r="BL494" i="22"/>
  <c r="OC494" i="22" s="1"/>
  <c r="AF22" i="24" s="1"/>
  <c r="X69" i="12"/>
  <c r="X70" i="12" s="1"/>
  <c r="Y68" i="12"/>
  <c r="Z63" i="12"/>
  <c r="Z64" i="12" s="1"/>
  <c r="Z67" i="12"/>
  <c r="AD60" i="24"/>
  <c r="AD61" i="24" s="1"/>
  <c r="AD53" i="24"/>
  <c r="AC54" i="24"/>
  <c r="AC19" i="12"/>
  <c r="AC19" i="28" l="1"/>
  <c r="AC9" i="28" s="1"/>
  <c r="AC21" i="28"/>
  <c r="AA26" i="28"/>
  <c r="AA27" i="28" s="1"/>
  <c r="AB25" i="28"/>
  <c r="AB23" i="28"/>
  <c r="AB22" i="28" s="1"/>
  <c r="AB11" i="28"/>
  <c r="AB12" i="28" s="1"/>
  <c r="AA13" i="28"/>
  <c r="AA14" i="28" s="1"/>
  <c r="AB17" i="28"/>
  <c r="AB18" i="28"/>
  <c r="AA60" i="12"/>
  <c r="AA16" i="28" s="1"/>
  <c r="AA15" i="28"/>
  <c r="Z65" i="12"/>
  <c r="Z66" i="12" s="1"/>
  <c r="AA67" i="12"/>
  <c r="AA63" i="12"/>
  <c r="AA64" i="12" s="1"/>
  <c r="AB34" i="12"/>
  <c r="AB59" i="12"/>
  <c r="AB62" i="12"/>
  <c r="AE60" i="24"/>
  <c r="AE61" i="24" s="1"/>
  <c r="AE53" i="24"/>
  <c r="AF30" i="24"/>
  <c r="AF34" i="24" s="1"/>
  <c r="AF32" i="24"/>
  <c r="AF35" i="24" s="1"/>
  <c r="AF50" i="24"/>
  <c r="AC33" i="12"/>
  <c r="AC8" i="28" s="1"/>
  <c r="AC44" i="12"/>
  <c r="AC159" i="12" s="1"/>
  <c r="AC161" i="12" s="1"/>
  <c r="AD19" i="12"/>
  <c r="AD54" i="24"/>
  <c r="Z68" i="12"/>
  <c r="Y69" i="12"/>
  <c r="Y70" i="12" s="1"/>
  <c r="BM494" i="22"/>
  <c r="OD494" i="22" s="1"/>
  <c r="AG22" i="24" s="1"/>
  <c r="AE51" i="24"/>
  <c r="AE55" i="24" s="1"/>
  <c r="AE56" i="24" l="1"/>
  <c r="AE23" i="12"/>
  <c r="AE45" i="12" s="1"/>
  <c r="AD19" i="28"/>
  <c r="AD9" i="28" s="1"/>
  <c r="AD21" i="28"/>
  <c r="AB26" i="28"/>
  <c r="AB27" i="28" s="1"/>
  <c r="AC25" i="28"/>
  <c r="AC23" i="28"/>
  <c r="AC22" i="28" s="1"/>
  <c r="AB13" i="28"/>
  <c r="AB14" i="28" s="1"/>
  <c r="AC11" i="28"/>
  <c r="AC12" i="28" s="1"/>
  <c r="AC17" i="28"/>
  <c r="AC18" i="28"/>
  <c r="AB60" i="12"/>
  <c r="AB16" i="28" s="1"/>
  <c r="AB15" i="28"/>
  <c r="AA65" i="12"/>
  <c r="AA66" i="12" s="1"/>
  <c r="BN494" i="22"/>
  <c r="OE494" i="22" s="1"/>
  <c r="AH22" i="24" s="1"/>
  <c r="AF53" i="24"/>
  <c r="AF60" i="24"/>
  <c r="AF61" i="24" s="1"/>
  <c r="AE54" i="24"/>
  <c r="AE19" i="12"/>
  <c r="AG30" i="24"/>
  <c r="AG34" i="24" s="1"/>
  <c r="AG50" i="24"/>
  <c r="AG51" i="24" s="1"/>
  <c r="AG55" i="24" s="1"/>
  <c r="AG32" i="24"/>
  <c r="AG35" i="24" s="1"/>
  <c r="AD33" i="12"/>
  <c r="AD8" i="28" s="1"/>
  <c r="AD44" i="12"/>
  <c r="AD159" i="12" s="1"/>
  <c r="AD161" i="12" s="1"/>
  <c r="AB67" i="12"/>
  <c r="AB63" i="12"/>
  <c r="AB64" i="12" s="1"/>
  <c r="Z69" i="12"/>
  <c r="Z70" i="12" s="1"/>
  <c r="AA68" i="12"/>
  <c r="AC59" i="12"/>
  <c r="AC34" i="12"/>
  <c r="AC62" i="12"/>
  <c r="AF51" i="24"/>
  <c r="AF55" i="24" s="1"/>
  <c r="AF56" i="24" l="1"/>
  <c r="AF23" i="12"/>
  <c r="AF45" i="12" s="1"/>
  <c r="AG56" i="24"/>
  <c r="AG23" i="12"/>
  <c r="AG45" i="12" s="1"/>
  <c r="AE19" i="28"/>
  <c r="AE9" i="28" s="1"/>
  <c r="AE21" i="28"/>
  <c r="AC26" i="28"/>
  <c r="AC27" i="28" s="1"/>
  <c r="AD25" i="28"/>
  <c r="AD23" i="28"/>
  <c r="AD22" i="28" s="1"/>
  <c r="AC13" i="28"/>
  <c r="AC14" i="28" s="1"/>
  <c r="AD17" i="28"/>
  <c r="AD11" i="28"/>
  <c r="AD13" i="28" s="1"/>
  <c r="AD14" i="28" s="1"/>
  <c r="AD18" i="28"/>
  <c r="AC60" i="12"/>
  <c r="AC16" i="28" s="1"/>
  <c r="AC15" i="28"/>
  <c r="AB65" i="12"/>
  <c r="AB66" i="12" s="1"/>
  <c r="AA69" i="12"/>
  <c r="AA70" i="12" s="1"/>
  <c r="AB68" i="12"/>
  <c r="AD62" i="12"/>
  <c r="AD34" i="12"/>
  <c r="AD59" i="12"/>
  <c r="AC63" i="12"/>
  <c r="AC64" i="12" s="1"/>
  <c r="AC67" i="12"/>
  <c r="AF54" i="24"/>
  <c r="AF19" i="12"/>
  <c r="BO494" i="22"/>
  <c r="OF494" i="22" s="1"/>
  <c r="AI22" i="24" s="1"/>
  <c r="AG53" i="24"/>
  <c r="AG60" i="24"/>
  <c r="AG61" i="24" s="1"/>
  <c r="AE44" i="12"/>
  <c r="AE33" i="12"/>
  <c r="AE8" i="28" s="1"/>
  <c r="AH30" i="24"/>
  <c r="AH34" i="24" s="1"/>
  <c r="AH32" i="24"/>
  <c r="AH35" i="24" s="1"/>
  <c r="AH50" i="24"/>
  <c r="AE11" i="28" l="1"/>
  <c r="AE12" i="28" s="1"/>
  <c r="AF19" i="28"/>
  <c r="AF9" i="28" s="1"/>
  <c r="AF21" i="28"/>
  <c r="AD26" i="28"/>
  <c r="AD27" i="28" s="1"/>
  <c r="AE25" i="28"/>
  <c r="AE23" i="28"/>
  <c r="AE22" i="28" s="1"/>
  <c r="AE18" i="28"/>
  <c r="AE159" i="12"/>
  <c r="AE161" i="12" s="1"/>
  <c r="AE17" i="28"/>
  <c r="AD12" i="28"/>
  <c r="AD60" i="12"/>
  <c r="AD16" i="28" s="1"/>
  <c r="AD15" i="28"/>
  <c r="AC65" i="12"/>
  <c r="AC66" i="12" s="1"/>
  <c r="AH60" i="24"/>
  <c r="AH61" i="24" s="1"/>
  <c r="AH53" i="24"/>
  <c r="AE62" i="12"/>
  <c r="AE59" i="12"/>
  <c r="AE34" i="12"/>
  <c r="AH51" i="24"/>
  <c r="AH55" i="24" s="1"/>
  <c r="AG54" i="24"/>
  <c r="AG19" i="12"/>
  <c r="BP494" i="22"/>
  <c r="OG494" i="22" s="1"/>
  <c r="AJ22" i="24" s="1"/>
  <c r="AF44" i="12"/>
  <c r="AF159" i="12" s="1"/>
  <c r="AF161" i="12" s="1"/>
  <c r="AF33" i="12"/>
  <c r="AF8" i="28" s="1"/>
  <c r="AD63" i="12"/>
  <c r="AD64" i="12" s="1"/>
  <c r="AD67" i="12"/>
  <c r="AI32" i="24"/>
  <c r="AI35" i="24" s="1"/>
  <c r="AI30" i="24"/>
  <c r="AI34" i="24" s="1"/>
  <c r="AI50" i="24"/>
  <c r="AI51" i="24" s="1"/>
  <c r="AI55" i="24" s="1"/>
  <c r="AB69" i="12"/>
  <c r="AB70" i="12" s="1"/>
  <c r="AC68" i="12"/>
  <c r="AE13" i="28" l="1"/>
  <c r="AE14" i="28" s="1"/>
  <c r="AH56" i="24"/>
  <c r="AH23" i="12"/>
  <c r="AH45" i="12" s="1"/>
  <c r="AI56" i="24"/>
  <c r="AI23" i="12"/>
  <c r="AI45" i="12" s="1"/>
  <c r="AG19" i="28"/>
  <c r="AG9" i="28" s="1"/>
  <c r="AG21" i="28"/>
  <c r="AE26" i="28"/>
  <c r="AE27" i="28" s="1"/>
  <c r="AF23" i="28"/>
  <c r="AF22" i="28" s="1"/>
  <c r="AF25" i="28"/>
  <c r="AF17" i="28"/>
  <c r="AF11" i="28"/>
  <c r="AF12" i="28" s="1"/>
  <c r="AF18" i="28"/>
  <c r="AE60" i="12"/>
  <c r="AE16" i="28" s="1"/>
  <c r="AE15" i="28"/>
  <c r="AD65" i="12"/>
  <c r="AD66" i="12" s="1"/>
  <c r="AC69" i="12"/>
  <c r="AC70" i="12" s="1"/>
  <c r="AD68" i="12"/>
  <c r="AF62" i="12"/>
  <c r="AF34" i="12"/>
  <c r="AF59" i="12"/>
  <c r="AJ32" i="24"/>
  <c r="AJ35" i="24" s="1"/>
  <c r="AJ50" i="24"/>
  <c r="AJ51" i="24" s="1"/>
  <c r="AJ55" i="24" s="1"/>
  <c r="AJ30" i="24"/>
  <c r="AJ34" i="24" s="1"/>
  <c r="AG33" i="12"/>
  <c r="AG8" i="28" s="1"/>
  <c r="AG44" i="12"/>
  <c r="AH19" i="12"/>
  <c r="AH54" i="24"/>
  <c r="BQ494" i="22"/>
  <c r="OH494" i="22" s="1"/>
  <c r="AK22" i="24" s="1"/>
  <c r="AI53" i="24"/>
  <c r="AI60" i="24"/>
  <c r="AI61" i="24" s="1"/>
  <c r="AE63" i="12"/>
  <c r="AE64" i="12" s="1"/>
  <c r="AE67" i="12"/>
  <c r="AJ56" i="24" l="1"/>
  <c r="AJ23" i="12"/>
  <c r="AJ45" i="12" s="1"/>
  <c r="AH19" i="28"/>
  <c r="AH9" i="28" s="1"/>
  <c r="AH21" i="28"/>
  <c r="AF26" i="28"/>
  <c r="AF27" i="28" s="1"/>
  <c r="AG25" i="28"/>
  <c r="AG23" i="28"/>
  <c r="AG22" i="28" s="1"/>
  <c r="AG18" i="28"/>
  <c r="AG159" i="12"/>
  <c r="AG161" i="12" s="1"/>
  <c r="AF13" i="28"/>
  <c r="AF14" i="28" s="1"/>
  <c r="AG17" i="28"/>
  <c r="AG11" i="28"/>
  <c r="AG13" i="28" s="1"/>
  <c r="AG14" i="28" s="1"/>
  <c r="AF60" i="12"/>
  <c r="AF16" i="28" s="1"/>
  <c r="AF15" i="28"/>
  <c r="AE65" i="12"/>
  <c r="AE66" i="12" s="1"/>
  <c r="BR494" i="22"/>
  <c r="OI494" i="22" s="1"/>
  <c r="AL22" i="24" s="1"/>
  <c r="AH33" i="12"/>
  <c r="AH8" i="28" s="1"/>
  <c r="AH44" i="12"/>
  <c r="AJ60" i="24"/>
  <c r="AJ61" i="24" s="1"/>
  <c r="AJ53" i="24"/>
  <c r="AG62" i="12"/>
  <c r="AG34" i="12"/>
  <c r="AG59" i="12"/>
  <c r="AD69" i="12"/>
  <c r="AD70" i="12" s="1"/>
  <c r="AE68" i="12"/>
  <c r="AK30" i="24"/>
  <c r="AK34" i="24" s="1"/>
  <c r="AK32" i="24"/>
  <c r="AK35" i="24" s="1"/>
  <c r="AK50" i="24"/>
  <c r="AK51" i="24" s="1"/>
  <c r="AK55" i="24" s="1"/>
  <c r="AI54" i="24"/>
  <c r="AI19" i="12"/>
  <c r="AF63" i="12"/>
  <c r="AF64" i="12" s="1"/>
  <c r="AF67" i="12"/>
  <c r="AK56" i="24" l="1"/>
  <c r="AK23" i="12"/>
  <c r="AK45" i="12" s="1"/>
  <c r="AI19" i="28"/>
  <c r="AI9" i="28" s="1"/>
  <c r="AI21" i="28"/>
  <c r="AG26" i="28"/>
  <c r="AG27" i="28" s="1"/>
  <c r="AH23" i="28"/>
  <c r="AH22" i="28" s="1"/>
  <c r="AH25" i="28"/>
  <c r="AH18" i="28"/>
  <c r="AH159" i="12"/>
  <c r="AH161" i="12" s="1"/>
  <c r="AG12" i="28"/>
  <c r="AH11" i="28"/>
  <c r="AH13" i="28" s="1"/>
  <c r="AH14" i="28" s="1"/>
  <c r="AH17" i="28"/>
  <c r="AG60" i="12"/>
  <c r="AG16" i="28" s="1"/>
  <c r="AG15" i="28"/>
  <c r="AF65" i="12"/>
  <c r="AF66" i="12" s="1"/>
  <c r="AI44" i="12"/>
  <c r="AI159" i="12" s="1"/>
  <c r="AI161" i="12" s="1"/>
  <c r="AI33" i="12"/>
  <c r="AI8" i="28" s="1"/>
  <c r="BS494" i="22"/>
  <c r="OJ494" i="22" s="1"/>
  <c r="AM22" i="24" s="1"/>
  <c r="AJ19" i="12"/>
  <c r="AJ54" i="24"/>
  <c r="AL30" i="24"/>
  <c r="AL34" i="24" s="1"/>
  <c r="AL32" i="24"/>
  <c r="AL35" i="24" s="1"/>
  <c r="AL50" i="24"/>
  <c r="AL51" i="24" s="1"/>
  <c r="AL55" i="24" s="1"/>
  <c r="AK60" i="24"/>
  <c r="AK61" i="24" s="1"/>
  <c r="AK53" i="24"/>
  <c r="AF68" i="12"/>
  <c r="AE69" i="12"/>
  <c r="AE70" i="12" s="1"/>
  <c r="AG63" i="12"/>
  <c r="AG64" i="12" s="1"/>
  <c r="AG67" i="12"/>
  <c r="AH59" i="12"/>
  <c r="AH62" i="12"/>
  <c r="AH34" i="12"/>
  <c r="AL56" i="24" l="1"/>
  <c r="AL23" i="12"/>
  <c r="AL45" i="12" s="1"/>
  <c r="AJ19" i="28"/>
  <c r="AJ21" i="28"/>
  <c r="AH26" i="28"/>
  <c r="AH27" i="28" s="1"/>
  <c r="AI25" i="28"/>
  <c r="AI23" i="28"/>
  <c r="AI22" i="28" s="1"/>
  <c r="AH12" i="28"/>
  <c r="AI18" i="28"/>
  <c r="AI17" i="28"/>
  <c r="AJ9" i="28"/>
  <c r="AI11" i="28"/>
  <c r="AI12" i="28" s="1"/>
  <c r="AH60" i="12"/>
  <c r="AH16" i="28" s="1"/>
  <c r="AH15" i="28"/>
  <c r="AG65" i="12"/>
  <c r="AG66" i="12" s="1"/>
  <c r="AK54" i="24"/>
  <c r="AK19" i="12"/>
  <c r="AI62" i="12"/>
  <c r="AI59" i="12"/>
  <c r="AI34" i="12"/>
  <c r="AH63" i="12"/>
  <c r="AH64" i="12" s="1"/>
  <c r="AH67" i="12"/>
  <c r="AL60" i="24"/>
  <c r="AL61" i="24" s="1"/>
  <c r="AL53" i="24"/>
  <c r="BT494" i="22"/>
  <c r="OK494" i="22" s="1"/>
  <c r="AN22" i="24" s="1"/>
  <c r="AF69" i="12"/>
  <c r="AF70" i="12" s="1"/>
  <c r="AG68" i="12"/>
  <c r="AJ44" i="12"/>
  <c r="AJ33" i="12"/>
  <c r="AJ8" i="28" s="1"/>
  <c r="AM32" i="24"/>
  <c r="AM35" i="24" s="1"/>
  <c r="AM50" i="24"/>
  <c r="AM51" i="24" s="1"/>
  <c r="AM55" i="24" s="1"/>
  <c r="AM30" i="24"/>
  <c r="AM34" i="24" s="1"/>
  <c r="AM56" i="24" l="1"/>
  <c r="AM23" i="12"/>
  <c r="AM45" i="12" s="1"/>
  <c r="AK19" i="28"/>
  <c r="AK9" i="28" s="1"/>
  <c r="AK21" i="28"/>
  <c r="AI26" i="28"/>
  <c r="AI27" i="28" s="1"/>
  <c r="AJ25" i="28"/>
  <c r="AJ23" i="28"/>
  <c r="AJ22" i="28" s="1"/>
  <c r="AJ18" i="28"/>
  <c r="AJ159" i="12"/>
  <c r="AJ161" i="12" s="1"/>
  <c r="AI13" i="28"/>
  <c r="AI14" i="28" s="1"/>
  <c r="AJ17" i="28"/>
  <c r="AJ11" i="28"/>
  <c r="AJ12" i="28" s="1"/>
  <c r="AI60" i="12"/>
  <c r="AI16" i="28" s="1"/>
  <c r="AI15" i="28"/>
  <c r="AH65" i="12"/>
  <c r="AH66" i="12" s="1"/>
  <c r="AJ34" i="12"/>
  <c r="AJ59" i="12"/>
  <c r="AJ62" i="12"/>
  <c r="AN30" i="24"/>
  <c r="AN34" i="24" s="1"/>
  <c r="AN32" i="24"/>
  <c r="AN35" i="24" s="1"/>
  <c r="AN50" i="24"/>
  <c r="AK44" i="12"/>
  <c r="AK159" i="12" s="1"/>
  <c r="AK161" i="12" s="1"/>
  <c r="AK33" i="12"/>
  <c r="AK8" i="28" s="1"/>
  <c r="AM53" i="24"/>
  <c r="AM60" i="24"/>
  <c r="AM61" i="24" s="1"/>
  <c r="BU494" i="22"/>
  <c r="OL494" i="22" s="1"/>
  <c r="AO22" i="24" s="1"/>
  <c r="AG69" i="12"/>
  <c r="AG70" i="12" s="1"/>
  <c r="AH68" i="12"/>
  <c r="AL19" i="12"/>
  <c r="AL54" i="24"/>
  <c r="AI63" i="12"/>
  <c r="AI64" i="12" s="1"/>
  <c r="AI67" i="12"/>
  <c r="AL19" i="28" l="1"/>
  <c r="AL9" i="28" s="1"/>
  <c r="AL21" i="28"/>
  <c r="AJ26" i="28"/>
  <c r="AJ27" i="28" s="1"/>
  <c r="AK25" i="28"/>
  <c r="AK23" i="28"/>
  <c r="AK22" i="28" s="1"/>
  <c r="AK11" i="28"/>
  <c r="AK12" i="28" s="1"/>
  <c r="AJ13" i="28"/>
  <c r="AJ14" i="28" s="1"/>
  <c r="AK18" i="28"/>
  <c r="AK17" i="28"/>
  <c r="AJ60" i="12"/>
  <c r="AJ16" i="28" s="1"/>
  <c r="AJ15" i="28"/>
  <c r="AI65" i="12"/>
  <c r="AI66" i="12" s="1"/>
  <c r="AN53" i="24"/>
  <c r="AN60" i="24"/>
  <c r="AN61" i="24" s="1"/>
  <c r="AK59" i="12"/>
  <c r="AK62" i="12"/>
  <c r="AK34" i="12"/>
  <c r="AM54" i="24"/>
  <c r="AM19" i="12"/>
  <c r="AL44" i="12"/>
  <c r="AL159" i="12" s="1"/>
  <c r="AL161" i="12" s="1"/>
  <c r="AL33" i="12"/>
  <c r="AL8" i="28" s="1"/>
  <c r="AO30" i="24"/>
  <c r="AO34" i="24" s="1"/>
  <c r="AO32" i="24"/>
  <c r="AO35" i="24" s="1"/>
  <c r="AO50" i="24"/>
  <c r="AO51" i="24" s="1"/>
  <c r="AO55" i="24" s="1"/>
  <c r="AH69" i="12"/>
  <c r="AH70" i="12" s="1"/>
  <c r="AI68" i="12"/>
  <c r="BV494" i="22"/>
  <c r="OM494" i="22" s="1"/>
  <c r="AP22" i="24" s="1"/>
  <c r="AN51" i="24"/>
  <c r="AN55" i="24" s="1"/>
  <c r="AJ67" i="12"/>
  <c r="AJ63" i="12"/>
  <c r="AJ64" i="12" s="1"/>
  <c r="AN56" i="24" l="1"/>
  <c r="AN23" i="12"/>
  <c r="AN45" i="12" s="1"/>
  <c r="AO56" i="24"/>
  <c r="AO23" i="12"/>
  <c r="AO45" i="12" s="1"/>
  <c r="AM19" i="28"/>
  <c r="AM9" i="28" s="1"/>
  <c r="AM21" i="28"/>
  <c r="AK26" i="28"/>
  <c r="AK27" i="28" s="1"/>
  <c r="AL23" i="28"/>
  <c r="AL22" i="28" s="1"/>
  <c r="AL25" i="28"/>
  <c r="AK13" i="28"/>
  <c r="AK14" i="28" s="1"/>
  <c r="AL11" i="28"/>
  <c r="AL12" i="28" s="1"/>
  <c r="AL18" i="28"/>
  <c r="AL17" i="28"/>
  <c r="AK60" i="12"/>
  <c r="AK16" i="28" s="1"/>
  <c r="AK15" i="28"/>
  <c r="AJ65" i="12"/>
  <c r="AJ66" i="12" s="1"/>
  <c r="AP32" i="24"/>
  <c r="AP35" i="24" s="1"/>
  <c r="AP50" i="24"/>
  <c r="AP30" i="24"/>
  <c r="AP34" i="24" s="1"/>
  <c r="AI69" i="12"/>
  <c r="AI70" i="12" s="1"/>
  <c r="AJ68" i="12"/>
  <c r="AN19" i="12"/>
  <c r="AN54" i="24"/>
  <c r="AK67" i="12"/>
  <c r="AK63" i="12"/>
  <c r="AK64" i="12" s="1"/>
  <c r="BW494" i="22"/>
  <c r="ON494" i="22" s="1"/>
  <c r="AQ22" i="24" s="1"/>
  <c r="AO53" i="24"/>
  <c r="AO60" i="24"/>
  <c r="AO61" i="24" s="1"/>
  <c r="AL62" i="12"/>
  <c r="AL34" i="12"/>
  <c r="AL59" i="12"/>
  <c r="AM44" i="12"/>
  <c r="AM159" i="12" s="1"/>
  <c r="AM161" i="12" s="1"/>
  <c r="AM33" i="12"/>
  <c r="AM8" i="28" s="1"/>
  <c r="AL13" i="28" l="1"/>
  <c r="AL14" i="28" s="1"/>
  <c r="AN19" i="28"/>
  <c r="AN9" i="28" s="1"/>
  <c r="AN21" i="28"/>
  <c r="AL26" i="28"/>
  <c r="AL27" i="28" s="1"/>
  <c r="AM25" i="28"/>
  <c r="AM23" i="28"/>
  <c r="AM22" i="28" s="1"/>
  <c r="AM11" i="28"/>
  <c r="AM12" i="28" s="1"/>
  <c r="AM17" i="28"/>
  <c r="AM18" i="28"/>
  <c r="AL60" i="12"/>
  <c r="AL16" i="28" s="1"/>
  <c r="AL15" i="28"/>
  <c r="AK65" i="12"/>
  <c r="AK66" i="12" s="1"/>
  <c r="AL63" i="12"/>
  <c r="AL64" i="12" s="1"/>
  <c r="AL67" i="12"/>
  <c r="AQ32" i="24"/>
  <c r="AQ35" i="24" s="1"/>
  <c r="AQ30" i="24"/>
  <c r="AQ34" i="24" s="1"/>
  <c r="AQ50" i="24"/>
  <c r="AQ51" i="24" s="1"/>
  <c r="AQ55" i="24" s="1"/>
  <c r="AN33" i="12"/>
  <c r="AN8" i="28" s="1"/>
  <c r="AN44" i="12"/>
  <c r="AN159" i="12" s="1"/>
  <c r="AN161" i="12" s="1"/>
  <c r="AJ69" i="12"/>
  <c r="AJ70" i="12" s="1"/>
  <c r="AK68" i="12"/>
  <c r="AP60" i="24"/>
  <c r="AP61" i="24" s="1"/>
  <c r="AP53" i="24"/>
  <c r="AM59" i="12"/>
  <c r="AM62" i="12"/>
  <c r="AM34" i="12"/>
  <c r="AO19" i="12"/>
  <c r="AO54" i="24"/>
  <c r="BX494" i="22"/>
  <c r="OO494" i="22" s="1"/>
  <c r="AR22" i="24" s="1"/>
  <c r="AP51" i="24"/>
  <c r="AP55" i="24" s="1"/>
  <c r="AP56" i="24" l="1"/>
  <c r="AP23" i="12"/>
  <c r="AP45" i="12" s="1"/>
  <c r="AQ23" i="12"/>
  <c r="AQ45" i="12" s="1"/>
  <c r="AQ56" i="24"/>
  <c r="AO19" i="28"/>
  <c r="AO9" i="28" s="1"/>
  <c r="AO21" i="28"/>
  <c r="AM26" i="28"/>
  <c r="AM27" i="28" s="1"/>
  <c r="AN23" i="28"/>
  <c r="AN22" i="28" s="1"/>
  <c r="AN25" i="28"/>
  <c r="AN11" i="28"/>
  <c r="AN13" i="28" s="1"/>
  <c r="AN14" i="28" s="1"/>
  <c r="AM13" i="28"/>
  <c r="AM14" i="28" s="1"/>
  <c r="AN18" i="28"/>
  <c r="AN17" i="28"/>
  <c r="AM60" i="12"/>
  <c r="AM16" i="28" s="1"/>
  <c r="AM15" i="28"/>
  <c r="AL65" i="12"/>
  <c r="AL66" i="12" s="1"/>
  <c r="AO44" i="12"/>
  <c r="AO159" i="12" s="1"/>
  <c r="AO161" i="12" s="1"/>
  <c r="AO33" i="12"/>
  <c r="AO8" i="28" s="1"/>
  <c r="AP54" i="24"/>
  <c r="AP19" i="12"/>
  <c r="AK69" i="12"/>
  <c r="AK70" i="12" s="1"/>
  <c r="AL68" i="12"/>
  <c r="AR32" i="24"/>
  <c r="AR35" i="24" s="1"/>
  <c r="AR50" i="24"/>
  <c r="AR30" i="24"/>
  <c r="AR34" i="24" s="1"/>
  <c r="AN62" i="12"/>
  <c r="AN59" i="12"/>
  <c r="AN34" i="12"/>
  <c r="BY494" i="22"/>
  <c r="OP494" i="22" s="1"/>
  <c r="AS22" i="24" s="1"/>
  <c r="AM67" i="12"/>
  <c r="AM63" i="12"/>
  <c r="AM64" i="12" s="1"/>
  <c r="AQ53" i="24"/>
  <c r="AQ60" i="24"/>
  <c r="AQ61" i="24" s="1"/>
  <c r="AP19" i="28" l="1"/>
  <c r="AP21" i="28"/>
  <c r="AN26" i="28"/>
  <c r="AN27" i="28" s="1"/>
  <c r="AO25" i="28"/>
  <c r="AO23" i="28"/>
  <c r="AO22" i="28" s="1"/>
  <c r="AN12" i="28"/>
  <c r="AO11" i="28"/>
  <c r="AO13" i="28" s="1"/>
  <c r="AO14" i="28" s="1"/>
  <c r="AO17" i="28"/>
  <c r="AP9" i="28"/>
  <c r="AO18" i="28"/>
  <c r="AN60" i="12"/>
  <c r="AN16" i="28" s="1"/>
  <c r="AN15" i="28"/>
  <c r="AM65" i="12"/>
  <c r="AM66" i="12" s="1"/>
  <c r="AM68" i="12"/>
  <c r="AL69" i="12"/>
  <c r="AL70" i="12" s="1"/>
  <c r="AR60" i="24"/>
  <c r="AR61" i="24" s="1"/>
  <c r="AR53" i="24"/>
  <c r="AO62" i="12"/>
  <c r="AO59" i="12"/>
  <c r="AO34" i="12"/>
  <c r="AP44" i="12"/>
  <c r="AP159" i="12" s="1"/>
  <c r="AP161" i="12" s="1"/>
  <c r="AP33" i="12"/>
  <c r="AQ19" i="12"/>
  <c r="AQ54" i="24"/>
  <c r="BZ494" i="22"/>
  <c r="OQ494" i="22" s="1"/>
  <c r="AT22" i="24" s="1"/>
  <c r="AN63" i="12"/>
  <c r="AN64" i="12" s="1"/>
  <c r="AN67" i="12"/>
  <c r="AS30" i="24"/>
  <c r="AS34" i="24" s="1"/>
  <c r="AS32" i="24"/>
  <c r="AS35" i="24" s="1"/>
  <c r="AS50" i="24"/>
  <c r="AR51" i="24"/>
  <c r="AR55" i="24" s="1"/>
  <c r="AP8" i="28" l="1"/>
  <c r="AP11" i="28" s="1"/>
  <c r="AP12" i="28" s="1"/>
  <c r="I53" i="31"/>
  <c r="AR23" i="12"/>
  <c r="AR45" i="12" s="1"/>
  <c r="AR56" i="24"/>
  <c r="AQ19" i="28"/>
  <c r="AQ9" i="28" s="1"/>
  <c r="AQ21" i="28"/>
  <c r="AO26" i="28"/>
  <c r="AO27" i="28" s="1"/>
  <c r="AP25" i="28"/>
  <c r="AP23" i="28"/>
  <c r="AP22" i="28" s="1"/>
  <c r="AP18" i="28"/>
  <c r="AO12" i="28"/>
  <c r="AP17" i="28"/>
  <c r="AO60" i="12"/>
  <c r="AO16" i="28" s="1"/>
  <c r="AO15" i="28"/>
  <c r="AN65" i="12"/>
  <c r="AN66" i="12" s="1"/>
  <c r="AM69" i="12"/>
  <c r="AM70" i="12" s="1"/>
  <c r="AN68" i="12"/>
  <c r="AQ33" i="12"/>
  <c r="AQ8" i="28" s="1"/>
  <c r="AQ44" i="12"/>
  <c r="AQ159" i="12" s="1"/>
  <c r="AQ161" i="12" s="1"/>
  <c r="AR54" i="24"/>
  <c r="AR19" i="12"/>
  <c r="AS60" i="24"/>
  <c r="AS61" i="24" s="1"/>
  <c r="AS53" i="24"/>
  <c r="AT32" i="24"/>
  <c r="AT35" i="24" s="1"/>
  <c r="AT50" i="24"/>
  <c r="AT30" i="24"/>
  <c r="AT34" i="24" s="1"/>
  <c r="AP62" i="12"/>
  <c r="AP59" i="12"/>
  <c r="AP34" i="12"/>
  <c r="AO63" i="12"/>
  <c r="AO64" i="12" s="1"/>
  <c r="AO67" i="12"/>
  <c r="AS51" i="24"/>
  <c r="AS55" i="24" s="1"/>
  <c r="CA494" i="22"/>
  <c r="OR494" i="22" s="1"/>
  <c r="AU22" i="24" s="1"/>
  <c r="AS23" i="12" l="1"/>
  <c r="AS45" i="12" s="1"/>
  <c r="AS56" i="24"/>
  <c r="AR19" i="28"/>
  <c r="AR9" i="28" s="1"/>
  <c r="AR21" i="28"/>
  <c r="AP26" i="28"/>
  <c r="AP27" i="28" s="1"/>
  <c r="AQ25" i="28"/>
  <c r="AQ23" i="28"/>
  <c r="AQ22" i="28" s="1"/>
  <c r="AP13" i="28"/>
  <c r="AP14" i="28" s="1"/>
  <c r="AQ18" i="28"/>
  <c r="AQ17" i="28"/>
  <c r="AQ11" i="28"/>
  <c r="AQ13" i="28" s="1"/>
  <c r="AQ14" i="28" s="1"/>
  <c r="AP60" i="12"/>
  <c r="AP16" i="28" s="1"/>
  <c r="AP15" i="28"/>
  <c r="AO65" i="12"/>
  <c r="AO66" i="12" s="1"/>
  <c r="AU30" i="24"/>
  <c r="AU34" i="24" s="1"/>
  <c r="AU50" i="24"/>
  <c r="AU51" i="24" s="1"/>
  <c r="AU55" i="24" s="1"/>
  <c r="AU32" i="24"/>
  <c r="AU35" i="24" s="1"/>
  <c r="AS19" i="12"/>
  <c r="AS54" i="24"/>
  <c r="AN69" i="12"/>
  <c r="AN70" i="12" s="1"/>
  <c r="AO68" i="12"/>
  <c r="CB494" i="22"/>
  <c r="OS494" i="22" s="1"/>
  <c r="AV22" i="24" s="1"/>
  <c r="AT60" i="24"/>
  <c r="AT61" i="24" s="1"/>
  <c r="AT53" i="24"/>
  <c r="AT51" i="24"/>
  <c r="AT55" i="24" s="1"/>
  <c r="AR44" i="12"/>
  <c r="AR33" i="12"/>
  <c r="AR8" i="28" s="1"/>
  <c r="AP63" i="12"/>
  <c r="AP64" i="12" s="1"/>
  <c r="AP67" i="12"/>
  <c r="AQ34" i="12"/>
  <c r="AQ59" i="12"/>
  <c r="AQ62" i="12"/>
  <c r="AT23" i="12" l="1"/>
  <c r="AT45" i="12" s="1"/>
  <c r="AT56" i="24"/>
  <c r="AU23" i="12"/>
  <c r="AU45" i="12" s="1"/>
  <c r="AU56" i="24"/>
  <c r="AS19" i="28"/>
  <c r="AS9" i="28" s="1"/>
  <c r="AS21" i="28"/>
  <c r="AQ26" i="28"/>
  <c r="AQ27" i="28" s="1"/>
  <c r="AR25" i="28"/>
  <c r="AR23" i="28"/>
  <c r="AR22" i="28" s="1"/>
  <c r="AR18" i="28"/>
  <c r="AR159" i="12"/>
  <c r="AR161" i="12" s="1"/>
  <c r="AQ12" i="28"/>
  <c r="AR17" i="28"/>
  <c r="AR11" i="28"/>
  <c r="AR12" i="28" s="1"/>
  <c r="AQ60" i="12"/>
  <c r="AQ16" i="28" s="1"/>
  <c r="AQ15" i="28"/>
  <c r="AP65" i="12"/>
  <c r="AP66" i="12" s="1"/>
  <c r="CC494" i="22"/>
  <c r="OT494" i="22" s="1"/>
  <c r="AW22" i="24" s="1"/>
  <c r="AS44" i="12"/>
  <c r="AS159" i="12" s="1"/>
  <c r="AS161" i="12" s="1"/>
  <c r="AS33" i="12"/>
  <c r="AS8" i="28" s="1"/>
  <c r="AR34" i="12"/>
  <c r="AR59" i="12"/>
  <c r="AR62" i="12"/>
  <c r="AT54" i="24"/>
  <c r="AT19" i="12"/>
  <c r="AP68" i="12"/>
  <c r="AO69" i="12"/>
  <c r="AO70" i="12" s="1"/>
  <c r="AU53" i="24"/>
  <c r="AU60" i="24"/>
  <c r="AU61" i="24" s="1"/>
  <c r="AQ63" i="12"/>
  <c r="AQ64" i="12" s="1"/>
  <c r="AQ67" i="12"/>
  <c r="AV32" i="24"/>
  <c r="AV35" i="24" s="1"/>
  <c r="AV30" i="24"/>
  <c r="AV34" i="24" s="1"/>
  <c r="AV50" i="24"/>
  <c r="AV51" i="24" s="1"/>
  <c r="AV55" i="24" s="1"/>
  <c r="AS11" i="28" l="1"/>
  <c r="AS13" i="28" s="1"/>
  <c r="AS14" i="28" s="1"/>
  <c r="AV23" i="12"/>
  <c r="AV45" i="12" s="1"/>
  <c r="AV56" i="24"/>
  <c r="AT19" i="28"/>
  <c r="AT9" i="28" s="1"/>
  <c r="AT21" i="28"/>
  <c r="AR26" i="28"/>
  <c r="AR27" i="28" s="1"/>
  <c r="AS25" i="28"/>
  <c r="AS23" i="28"/>
  <c r="AS22" i="28" s="1"/>
  <c r="AR13" i="28"/>
  <c r="AR14" i="28" s="1"/>
  <c r="AS17" i="28"/>
  <c r="AS18" i="28"/>
  <c r="AR60" i="12"/>
  <c r="AR16" i="28" s="1"/>
  <c r="AR15" i="28"/>
  <c r="AQ65" i="12"/>
  <c r="AQ66" i="12" s="1"/>
  <c r="AP69" i="12"/>
  <c r="AP70" i="12" s="1"/>
  <c r="AQ68" i="12"/>
  <c r="CD494" i="22"/>
  <c r="OU494" i="22" s="1"/>
  <c r="AX22" i="24" s="1"/>
  <c r="AU54" i="24"/>
  <c r="AU19" i="12"/>
  <c r="AT44" i="12"/>
  <c r="AT33" i="12"/>
  <c r="AT8" i="28" s="1"/>
  <c r="AW30" i="24"/>
  <c r="AW34" i="24" s="1"/>
  <c r="AW32" i="24"/>
  <c r="AW35" i="24" s="1"/>
  <c r="AW50" i="24"/>
  <c r="AW51" i="24" s="1"/>
  <c r="AW55" i="24" s="1"/>
  <c r="AS62" i="12"/>
  <c r="AS59" i="12"/>
  <c r="AS34" i="12"/>
  <c r="AV60" i="24"/>
  <c r="AV61" i="24" s="1"/>
  <c r="AV53" i="24"/>
  <c r="AR67" i="12"/>
  <c r="AR63" i="12"/>
  <c r="AR64" i="12" s="1"/>
  <c r="AS12" i="28" l="1"/>
  <c r="AW23" i="12"/>
  <c r="AW45" i="12" s="1"/>
  <c r="AW56" i="24"/>
  <c r="AU19" i="28"/>
  <c r="AU9" i="28" s="1"/>
  <c r="AU21" i="28"/>
  <c r="AS26" i="28"/>
  <c r="AS27" i="28" s="1"/>
  <c r="AT25" i="28"/>
  <c r="AT23" i="28"/>
  <c r="AT22" i="28" s="1"/>
  <c r="AT18" i="28"/>
  <c r="AT159" i="12"/>
  <c r="AT161" i="12" s="1"/>
  <c r="AT11" i="28"/>
  <c r="AT12" i="28" s="1"/>
  <c r="AT17" i="28"/>
  <c r="AS60" i="12"/>
  <c r="AS16" i="28" s="1"/>
  <c r="AS15" i="28"/>
  <c r="AR65" i="12"/>
  <c r="AR66" i="12" s="1"/>
  <c r="AV54" i="24"/>
  <c r="AV19" i="12"/>
  <c r="AS63" i="12"/>
  <c r="AS64" i="12" s="1"/>
  <c r="AS67" i="12"/>
  <c r="AU44" i="12"/>
  <c r="AU159" i="12" s="1"/>
  <c r="AU161" i="12" s="1"/>
  <c r="AU33" i="12"/>
  <c r="AQ69" i="12"/>
  <c r="AQ70" i="12" s="1"/>
  <c r="AR68" i="12"/>
  <c r="AW53" i="24"/>
  <c r="AW60" i="24"/>
  <c r="AW61" i="24" s="1"/>
  <c r="AT59" i="12"/>
  <c r="AT62" i="12"/>
  <c r="AT34" i="12"/>
  <c r="CE494" i="22"/>
  <c r="OV494" i="22" s="1"/>
  <c r="AY22" i="24" s="1"/>
  <c r="CF494" i="22"/>
  <c r="OW494" i="22" s="1"/>
  <c r="AZ22" i="24" s="1"/>
  <c r="AX30" i="24"/>
  <c r="AX34" i="24" s="1"/>
  <c r="AX32" i="24"/>
  <c r="AX35" i="24" s="1"/>
  <c r="AX50" i="24"/>
  <c r="AX51" i="24" s="1"/>
  <c r="AX55" i="24" s="1"/>
  <c r="AX23" i="12" l="1"/>
  <c r="AX45" i="12" s="1"/>
  <c r="AX56" i="24"/>
  <c r="AU8" i="28"/>
  <c r="AU11" i="28" s="1"/>
  <c r="AU13" i="28" s="1"/>
  <c r="AU14" i="28" s="1"/>
  <c r="AU59" i="12"/>
  <c r="AV19" i="28"/>
  <c r="AV9" i="28" s="1"/>
  <c r="AV21" i="28"/>
  <c r="AT26" i="28"/>
  <c r="AT27" i="28" s="1"/>
  <c r="AU25" i="28"/>
  <c r="AU23" i="28"/>
  <c r="AU22" i="28" s="1"/>
  <c r="AT13" i="28"/>
  <c r="AT14" i="28" s="1"/>
  <c r="AU17" i="28"/>
  <c r="AU18" i="28"/>
  <c r="AT60" i="12"/>
  <c r="AT16" i="28" s="1"/>
  <c r="AT15" i="28"/>
  <c r="AS65" i="12"/>
  <c r="AS66" i="12" s="1"/>
  <c r="AY50" i="24"/>
  <c r="AY51" i="24" s="1"/>
  <c r="AY55" i="24" s="1"/>
  <c r="AY30" i="24"/>
  <c r="AY34" i="24" s="1"/>
  <c r="AY32" i="24"/>
  <c r="AY35" i="24" s="1"/>
  <c r="AU34" i="12"/>
  <c r="AU62" i="12"/>
  <c r="AV33" i="12"/>
  <c r="AV8" i="28" s="1"/>
  <c r="AV44" i="12"/>
  <c r="AW54" i="24"/>
  <c r="AW19" i="12"/>
  <c r="AX53" i="24"/>
  <c r="AX60" i="24"/>
  <c r="AX61" i="24" s="1"/>
  <c r="AT63" i="12"/>
  <c r="AT64" i="12" s="1"/>
  <c r="AT67" i="12"/>
  <c r="AR69" i="12"/>
  <c r="AR70" i="12" s="1"/>
  <c r="AS68" i="12"/>
  <c r="AZ30" i="24"/>
  <c r="AZ34" i="24" s="1"/>
  <c r="AZ32" i="24"/>
  <c r="AZ35" i="24" s="1"/>
  <c r="AZ50" i="24"/>
  <c r="AY56" i="24" l="1"/>
  <c r="AY23" i="12"/>
  <c r="AY45" i="12" s="1"/>
  <c r="AW19" i="28"/>
  <c r="AW9" i="28" s="1"/>
  <c r="AW21" i="28"/>
  <c r="AU26" i="28"/>
  <c r="AU27" i="28" s="1"/>
  <c r="AV23" i="28"/>
  <c r="AV22" i="28" s="1"/>
  <c r="AV25" i="28"/>
  <c r="AV11" i="28"/>
  <c r="AV12" i="28" s="1"/>
  <c r="AV18" i="28"/>
  <c r="AV159" i="12"/>
  <c r="AV161" i="12" s="1"/>
  <c r="AU12" i="28"/>
  <c r="AV17" i="28"/>
  <c r="AU60" i="12"/>
  <c r="AU16" i="28" s="1"/>
  <c r="AU15" i="28"/>
  <c r="AT65" i="12"/>
  <c r="AT66" i="12" s="1"/>
  <c r="AY60" i="24"/>
  <c r="AY61" i="24" s="1"/>
  <c r="AY53" i="24"/>
  <c r="AZ60" i="24"/>
  <c r="AZ61" i="24" s="1"/>
  <c r="AZ53" i="24"/>
  <c r="AS69" i="12"/>
  <c r="AS70" i="12" s="1"/>
  <c r="AT68" i="12"/>
  <c r="AX54" i="24"/>
  <c r="AX19" i="12"/>
  <c r="AV59" i="12"/>
  <c r="AV34" i="12"/>
  <c r="AV62" i="12"/>
  <c r="AZ51" i="24"/>
  <c r="AZ55" i="24" s="1"/>
  <c r="AW44" i="12"/>
  <c r="AW159" i="12" s="1"/>
  <c r="AW161" i="12" s="1"/>
  <c r="AW33" i="12"/>
  <c r="AW8" i="28" s="1"/>
  <c r="AU63" i="12"/>
  <c r="AU64" i="12" s="1"/>
  <c r="AU67" i="12"/>
  <c r="AZ56" i="24" l="1"/>
  <c r="AZ23" i="12"/>
  <c r="AX19" i="28"/>
  <c r="AX9" i="28" s="1"/>
  <c r="AX21" i="28"/>
  <c r="AV26" i="28"/>
  <c r="AV27" i="28" s="1"/>
  <c r="AW25" i="28"/>
  <c r="AW23" i="28"/>
  <c r="AW22" i="28" s="1"/>
  <c r="AV13" i="28"/>
  <c r="AV14" i="28" s="1"/>
  <c r="AW11" i="28"/>
  <c r="AW13" i="28" s="1"/>
  <c r="AW14" i="28" s="1"/>
  <c r="AW18" i="28"/>
  <c r="AW17" i="28"/>
  <c r="AV60" i="12"/>
  <c r="AV16" i="28" s="1"/>
  <c r="AV15" i="28"/>
  <c r="AU65" i="12"/>
  <c r="AU66" i="12" s="1"/>
  <c r="AX33" i="12"/>
  <c r="AX8" i="28" s="1"/>
  <c r="AX44" i="12"/>
  <c r="AX159" i="12" s="1"/>
  <c r="AX161" i="12" s="1"/>
  <c r="AZ54" i="24"/>
  <c r="AZ19" i="12"/>
  <c r="AV67" i="12"/>
  <c r="AV63" i="12"/>
  <c r="AV64" i="12" s="1"/>
  <c r="AW62" i="12"/>
  <c r="AW34" i="12"/>
  <c r="AW59" i="12"/>
  <c r="AU68" i="12"/>
  <c r="AT69" i="12"/>
  <c r="AT70" i="12" s="1"/>
  <c r="AY19" i="12"/>
  <c r="AY54" i="24"/>
  <c r="AW12" i="28" l="1"/>
  <c r="C27" i="31"/>
  <c r="AZ45" i="12"/>
  <c r="Y9" i="25" a="1"/>
  <c r="Y9" i="25" s="1"/>
  <c r="AY21" i="28"/>
  <c r="C5" i="31"/>
  <c r="C12" i="31" s="1"/>
  <c r="AZ21" i="28"/>
  <c r="AW26" i="28"/>
  <c r="AW27" i="28" s="1"/>
  <c r="AX25" i="28"/>
  <c r="AX23" i="28"/>
  <c r="AX22" i="28" s="1"/>
  <c r="Y10" i="25" a="1"/>
  <c r="Y10" i="25" s="1"/>
  <c r="AY19" i="28"/>
  <c r="AY9" i="28" s="1"/>
  <c r="AZ19" i="28"/>
  <c r="AX18" i="28"/>
  <c r="AX17" i="28"/>
  <c r="AX11" i="28"/>
  <c r="AX13" i="28" s="1"/>
  <c r="AX14" i="28" s="1"/>
  <c r="BB61" i="24"/>
  <c r="BC61" i="24" s="1"/>
  <c r="AW60" i="12"/>
  <c r="AW16" i="28" s="1"/>
  <c r="AW15" i="28"/>
  <c r="Y6" i="25" a="1"/>
  <c r="Y6" i="25" s="1"/>
  <c r="V10" i="25" a="1"/>
  <c r="V10" i="25" s="1"/>
  <c r="X10" i="25" a="1"/>
  <c r="X10" i="25" s="1"/>
  <c r="V11" i="25" a="1"/>
  <c r="V11" i="25" s="1"/>
  <c r="Y12" i="25" a="1"/>
  <c r="Y12" i="25" s="1"/>
  <c r="W11" i="25" a="1"/>
  <c r="W11" i="25" s="1"/>
  <c r="Y5" i="25" a="1"/>
  <c r="Y5" i="25" s="1"/>
  <c r="Z12" i="25" a="1"/>
  <c r="Z12" i="25" s="1"/>
  <c r="Y13" i="25" a="1"/>
  <c r="Y13" i="25" s="1"/>
  <c r="X12" i="25" a="1"/>
  <c r="X12" i="25" s="1"/>
  <c r="Z8" i="25" a="1"/>
  <c r="Z8" i="25" s="1"/>
  <c r="V9" i="25" a="1"/>
  <c r="V9" i="25" s="1"/>
  <c r="Z11" i="25" a="1"/>
  <c r="Z11" i="25" s="1"/>
  <c r="Y8" i="25" a="1"/>
  <c r="Y8" i="25" s="1"/>
  <c r="X13" i="25" a="1"/>
  <c r="X13" i="25" s="1"/>
  <c r="X7" i="25" a="1"/>
  <c r="X7" i="25" s="1"/>
  <c r="W12" i="25" a="1"/>
  <c r="W12" i="25" s="1"/>
  <c r="W7" i="25" a="1"/>
  <c r="W7" i="25" s="1"/>
  <c r="Y7" i="25" a="1"/>
  <c r="Y7" i="25" s="1"/>
  <c r="W8" i="25" a="1"/>
  <c r="W8" i="25" s="1"/>
  <c r="V12" i="25" a="1"/>
  <c r="V12" i="25" s="1"/>
  <c r="Z13" i="25" a="1"/>
  <c r="Z13" i="25" s="1"/>
  <c r="W5" i="25" a="1"/>
  <c r="W5" i="25" s="1"/>
  <c r="V13" i="25" a="1"/>
  <c r="V13" i="25" s="1"/>
  <c r="Z5" i="25" a="1"/>
  <c r="Z5" i="25" s="1"/>
  <c r="X5" i="25" a="1"/>
  <c r="X5" i="25" s="1"/>
  <c r="X9" i="25" a="1"/>
  <c r="X9" i="25" s="1"/>
  <c r="V7" i="25" a="1"/>
  <c r="V7" i="25" s="1"/>
  <c r="Z10" i="25" a="1"/>
  <c r="Z10" i="25" s="1"/>
  <c r="V6" i="25" a="1"/>
  <c r="V6" i="25" s="1"/>
  <c r="W6" i="25" a="1"/>
  <c r="W6" i="25" s="1"/>
  <c r="Z9" i="25" a="1"/>
  <c r="Z9" i="25" s="1"/>
  <c r="W10" i="25" a="1"/>
  <c r="W10" i="25" s="1"/>
  <c r="W9" i="25" a="1"/>
  <c r="W9" i="25" s="1"/>
  <c r="V5" i="25" a="1"/>
  <c r="V5" i="25" s="1"/>
  <c r="Z7" i="25" a="1"/>
  <c r="Z7" i="25" s="1"/>
  <c r="Y11" i="25" a="1"/>
  <c r="Y11" i="25" s="1"/>
  <c r="Z6" i="25" a="1"/>
  <c r="Z6" i="25" s="1"/>
  <c r="X11" i="25" a="1"/>
  <c r="X11" i="25" s="1"/>
  <c r="V8" i="25" a="1"/>
  <c r="V8" i="25" s="1"/>
  <c r="X6" i="25" a="1"/>
  <c r="X6" i="25" s="1"/>
  <c r="W13" i="25" a="1"/>
  <c r="W13" i="25" s="1"/>
  <c r="X8" i="25" a="1"/>
  <c r="X8" i="25" s="1"/>
  <c r="AV65" i="12"/>
  <c r="AV66" i="12" s="1"/>
  <c r="AV68" i="12"/>
  <c r="AU69" i="12"/>
  <c r="AU70" i="12" s="1"/>
  <c r="AZ33" i="12"/>
  <c r="J53" i="31" s="1"/>
  <c r="K53" i="31" s="1"/>
  <c r="AZ44" i="12"/>
  <c r="AY44" i="12"/>
  <c r="AY159" i="12" s="1"/>
  <c r="AY161" i="12" s="1"/>
  <c r="AY33" i="12"/>
  <c r="AY8" i="28" s="1"/>
  <c r="AW67" i="12"/>
  <c r="AW63" i="12"/>
  <c r="AW64" i="12" s="1"/>
  <c r="AX59" i="12"/>
  <c r="AX62" i="12"/>
  <c r="AX34" i="12"/>
  <c r="C9" i="31" l="1"/>
  <c r="C23" i="31" s="1"/>
  <c r="I23" i="31" s="1"/>
  <c r="J23" i="31" s="1"/>
  <c r="C44" i="31"/>
  <c r="C51" i="31" s="1"/>
  <c r="C68" i="31"/>
  <c r="C72" i="31" s="1"/>
  <c r="BB45" i="12"/>
  <c r="C37" i="31"/>
  <c r="C32" i="31"/>
  <c r="C69" i="31"/>
  <c r="C73" i="31" s="1"/>
  <c r="C19" i="31"/>
  <c r="BB44" i="12"/>
  <c r="AX26" i="28"/>
  <c r="AX27" i="28" s="1"/>
  <c r="AZ25" i="28"/>
  <c r="BE25" i="28" s="1"/>
  <c r="AZ23" i="28"/>
  <c r="AY25" i="28"/>
  <c r="AY23" i="28"/>
  <c r="AY22" i="28" s="1"/>
  <c r="AY11" i="28"/>
  <c r="AY12" i="28" s="1"/>
  <c r="AZ8" i="28"/>
  <c r="AZ18" i="28"/>
  <c r="AZ159" i="12"/>
  <c r="F14" i="25" a="1"/>
  <c r="F14" i="25" s="1"/>
  <c r="P14" i="25" s="1"/>
  <c r="AX12" i="28"/>
  <c r="C14" i="25" a="1"/>
  <c r="C14" i="25" s="1"/>
  <c r="M14" i="25" s="1"/>
  <c r="E14" i="25" a="1"/>
  <c r="E14" i="25" s="1"/>
  <c r="O14" i="25" s="1"/>
  <c r="AY18" i="28"/>
  <c r="D14" i="25" a="1"/>
  <c r="D14" i="25" s="1"/>
  <c r="N14" i="25" s="1"/>
  <c r="AY17" i="28"/>
  <c r="AZ9" i="28"/>
  <c r="AZ17" i="28" s="1"/>
  <c r="B14" i="25" a="1"/>
  <c r="B14" i="25" s="1"/>
  <c r="L14" i="25" s="1"/>
  <c r="AX60" i="12"/>
  <c r="AX16" i="28" s="1"/>
  <c r="AX15" i="28"/>
  <c r="D6" i="25" a="1"/>
  <c r="D6" i="25" s="1"/>
  <c r="N6" i="25" s="1"/>
  <c r="D11" i="25" a="1"/>
  <c r="D11" i="25" s="1"/>
  <c r="N11" i="25" s="1"/>
  <c r="E7" i="25" a="1"/>
  <c r="E7" i="25" s="1"/>
  <c r="O7" i="25" s="1"/>
  <c r="E5" i="25" a="1"/>
  <c r="E5" i="25" s="1"/>
  <c r="O5" i="25" s="1"/>
  <c r="C8" i="25" a="1"/>
  <c r="C8" i="25" s="1"/>
  <c r="M8" i="25" s="1"/>
  <c r="D8" i="25" a="1"/>
  <c r="D8" i="25" s="1"/>
  <c r="N8" i="25" s="1"/>
  <c r="E13" i="25" a="1"/>
  <c r="E13" i="25" s="1"/>
  <c r="O13" i="25" s="1"/>
  <c r="B10" i="25" a="1"/>
  <c r="B10" i="25" s="1"/>
  <c r="L10" i="25" s="1"/>
  <c r="F5" i="25" a="1"/>
  <c r="F5" i="25" s="1"/>
  <c r="P5" i="25" s="1"/>
  <c r="C11" i="25" a="1"/>
  <c r="C11" i="25" s="1"/>
  <c r="M11" i="25" s="1"/>
  <c r="AW65" i="12"/>
  <c r="AW66" i="12" s="1"/>
  <c r="AV69" i="12"/>
  <c r="AV70" i="12" s="1"/>
  <c r="AW68" i="12"/>
  <c r="F7" i="25" a="1"/>
  <c r="F7" i="25" s="1"/>
  <c r="P7" i="25" s="1"/>
  <c r="F11" i="25" a="1"/>
  <c r="F11" i="25" s="1"/>
  <c r="P11" i="25" s="1"/>
  <c r="C5" i="25" a="1"/>
  <c r="C5" i="25" s="1"/>
  <c r="M5" i="25" s="1"/>
  <c r="C7" i="25" a="1"/>
  <c r="C7" i="25" s="1"/>
  <c r="M7" i="25" s="1"/>
  <c r="C6" i="25" a="1"/>
  <c r="C6" i="25" s="1"/>
  <c r="M6" i="25" s="1"/>
  <c r="E12" i="25" a="1"/>
  <c r="E12" i="25" s="1"/>
  <c r="O12" i="25" s="1"/>
  <c r="B9" i="25" a="1"/>
  <c r="B9" i="25" s="1"/>
  <c r="L9" i="25" s="1"/>
  <c r="B11" i="25" a="1"/>
  <c r="B11" i="25" s="1"/>
  <c r="L11" i="25" s="1"/>
  <c r="E11" i="25" a="1"/>
  <c r="E11" i="25" s="1"/>
  <c r="O11" i="25" s="1"/>
  <c r="D12" i="25" a="1"/>
  <c r="D12" i="25" s="1"/>
  <c r="N12" i="25" s="1"/>
  <c r="C12" i="25" a="1"/>
  <c r="C12" i="25" s="1"/>
  <c r="M12" i="25" s="1"/>
  <c r="B6" i="25" a="1"/>
  <c r="B6" i="25" s="1"/>
  <c r="L6" i="25" s="1"/>
  <c r="B5" i="25" a="1"/>
  <c r="B5" i="25" s="1"/>
  <c r="L5" i="25" s="1"/>
  <c r="E9" i="25" a="1"/>
  <c r="E9" i="25" s="1"/>
  <c r="O9" i="25" s="1"/>
  <c r="D10" i="25" a="1"/>
  <c r="D10" i="25" s="1"/>
  <c r="N10" i="25" s="1"/>
  <c r="B7" i="25" a="1"/>
  <c r="B7" i="25" s="1"/>
  <c r="L7" i="25" s="1"/>
  <c r="F13" i="25" a="1"/>
  <c r="F13" i="25" s="1"/>
  <c r="P13" i="25" s="1"/>
  <c r="C10" i="25" a="1"/>
  <c r="C10" i="25" s="1"/>
  <c r="M10" i="25" s="1"/>
  <c r="B13" i="25" a="1"/>
  <c r="B13" i="25" s="1"/>
  <c r="L13" i="25" s="1"/>
  <c r="E6" i="25" a="1"/>
  <c r="E6" i="25" s="1"/>
  <c r="O6" i="25" s="1"/>
  <c r="F12" i="25" a="1"/>
  <c r="F12" i="25" s="1"/>
  <c r="P12" i="25" s="1"/>
  <c r="F10" i="25" a="1"/>
  <c r="F10" i="25" s="1"/>
  <c r="P10" i="25" s="1"/>
  <c r="E10" i="25" a="1"/>
  <c r="E10" i="25" s="1"/>
  <c r="O10" i="25" s="1"/>
  <c r="F8" i="25" a="1"/>
  <c r="F8" i="25" s="1"/>
  <c r="P8" i="25" s="1"/>
  <c r="B12" i="25" a="1"/>
  <c r="B12" i="25" s="1"/>
  <c r="L12" i="25" s="1"/>
  <c r="B8" i="25" a="1"/>
  <c r="B8" i="25" s="1"/>
  <c r="L8" i="25" s="1"/>
  <c r="D5" i="25" a="1"/>
  <c r="D5" i="25" s="1"/>
  <c r="N5" i="25" s="1"/>
  <c r="F6" i="25" a="1"/>
  <c r="F6" i="25" s="1"/>
  <c r="P6" i="25" s="1"/>
  <c r="E8" i="25" a="1"/>
  <c r="E8" i="25" s="1"/>
  <c r="O8" i="25" s="1"/>
  <c r="C9" i="25" a="1"/>
  <c r="C9" i="25" s="1"/>
  <c r="M9" i="25" s="1"/>
  <c r="C13" i="25" a="1"/>
  <c r="C13" i="25" s="1"/>
  <c r="M13" i="25" s="1"/>
  <c r="AZ62" i="12"/>
  <c r="AZ59" i="12"/>
  <c r="AZ34" i="12"/>
  <c r="AY59" i="12"/>
  <c r="AY34" i="12"/>
  <c r="AY62" i="12"/>
  <c r="AX63" i="12"/>
  <c r="AX64" i="12" s="1"/>
  <c r="AX67" i="12"/>
  <c r="D7" i="25" a="1"/>
  <c r="D7" i="25" s="1"/>
  <c r="N7" i="25" s="1"/>
  <c r="D9" i="25" a="1"/>
  <c r="D9" i="25" s="1"/>
  <c r="N9" i="25" s="1"/>
  <c r="F9" i="25" a="1"/>
  <c r="F9" i="25" s="1"/>
  <c r="P9" i="25" s="1"/>
  <c r="D13" i="25" a="1"/>
  <c r="D13" i="25" s="1"/>
  <c r="N13" i="25" s="1"/>
  <c r="AZ161" i="12" l="1"/>
  <c r="C58" i="31"/>
  <c r="C16" i="31"/>
  <c r="C17" i="31" s="1"/>
  <c r="C10" i="31"/>
  <c r="C70" i="31"/>
  <c r="C74" i="31" s="1"/>
  <c r="I19" i="31"/>
  <c r="J19" i="31" s="1"/>
  <c r="I26" i="31"/>
  <c r="C77" i="31"/>
  <c r="C76" i="31"/>
  <c r="BB18" i="28"/>
  <c r="AZ22" i="28"/>
  <c r="AZ26" i="28" s="1"/>
  <c r="AY26" i="28"/>
  <c r="AY27" i="28" s="1"/>
  <c r="AY13" i="28"/>
  <c r="AY14" i="28" s="1"/>
  <c r="C24" i="31"/>
  <c r="I24" i="31" s="1"/>
  <c r="C48" i="31"/>
  <c r="C49" i="31" s="1"/>
  <c r="AZ11" i="28"/>
  <c r="AY60" i="12"/>
  <c r="AY16" i="28" s="1"/>
  <c r="AY15" i="28"/>
  <c r="AZ60" i="12"/>
  <c r="AZ16" i="28" s="1"/>
  <c r="BB16" i="28" s="1"/>
  <c r="AZ15" i="28"/>
  <c r="AX65" i="12"/>
  <c r="AX66" i="12" s="1"/>
  <c r="AX68" i="12"/>
  <c r="AW69" i="12"/>
  <c r="AW70" i="12" s="1"/>
  <c r="AZ63" i="12"/>
  <c r="AZ67" i="12"/>
  <c r="AY67" i="12"/>
  <c r="AY63" i="12"/>
  <c r="AY64" i="12" s="1"/>
  <c r="C78" i="31" l="1"/>
  <c r="I29" i="31"/>
  <c r="J26" i="31"/>
  <c r="J29" i="31" s="1"/>
  <c r="BE26" i="28"/>
  <c r="AZ27" i="28"/>
  <c r="E24" i="31"/>
  <c r="C62" i="31"/>
  <c r="C63" i="31" s="1"/>
  <c r="C55" i="31"/>
  <c r="AZ12" i="28"/>
  <c r="AZ13" i="28"/>
  <c r="AZ14" i="28" s="1"/>
  <c r="BB14" i="28" s="1"/>
  <c r="AY65" i="12"/>
  <c r="AY66" i="12" s="1"/>
  <c r="AZ64" i="12"/>
  <c r="AZ65" i="12" s="1"/>
  <c r="AZ66" i="12" s="1"/>
  <c r="AX69" i="12"/>
  <c r="AX70" i="12" s="1"/>
  <c r="AY68" i="12"/>
  <c r="J24" i="31" l="1"/>
  <c r="I31" i="31"/>
  <c r="J31" i="31" s="1"/>
  <c r="J33" i="31" s="1"/>
  <c r="J34" i="31" s="1"/>
  <c r="AZ68" i="12"/>
  <c r="AZ69" i="12" s="1"/>
  <c r="AZ70" i="12" s="1"/>
  <c r="AY69" i="12"/>
  <c r="AY70" i="12" s="1"/>
  <c r="BB27" i="28" l="1"/>
</calcChain>
</file>

<file path=xl/comments1.xml><?xml version="1.0" encoding="utf-8"?>
<comments xmlns="http://schemas.openxmlformats.org/spreadsheetml/2006/main">
  <authors>
    <author>RL</author>
  </authors>
  <commentList>
    <comment ref="C108" authorId="0">
      <text>
        <r>
          <rPr>
            <i/>
            <sz val="9"/>
            <color rgb="FF000000"/>
            <rFont val="Tahoma"/>
            <family val="2"/>
          </rPr>
          <t>Source:</t>
        </r>
        <r>
          <rPr>
            <sz val="9"/>
            <color rgb="FF000000"/>
            <rFont val="Tahoma"/>
            <family val="2"/>
          </rPr>
          <t xml:space="preserve">
ABS, 2013,Australian Demographic Statistics, Table 59, Estimated Resident Population By Single Year Of Age, Australia, Cat. No. 3101.0, released on 20/06/2013.</t>
        </r>
      </text>
    </comment>
  </commentList>
</comments>
</file>

<file path=xl/comments2.xml><?xml version="1.0" encoding="utf-8"?>
<comments xmlns="http://schemas.openxmlformats.org/spreadsheetml/2006/main">
  <authors>
    <author>Nuch, Hudan</author>
  </authors>
  <commentList>
    <comment ref="B5" authorId="0">
      <text>
        <r>
          <rPr>
            <b/>
            <sz val="9"/>
            <color indexed="81"/>
            <rFont val="Tahoma"/>
            <family val="2"/>
          </rPr>
          <t>Nuch, Hudan:</t>
        </r>
        <r>
          <rPr>
            <sz val="9"/>
            <color indexed="81"/>
            <rFont val="Tahoma"/>
            <family val="2"/>
          </rPr>
          <t xml:space="preserve">
Jun 2011 ABS 5206</t>
        </r>
      </text>
    </comment>
  </commentList>
</comments>
</file>

<file path=xl/comments3.xml><?xml version="1.0" encoding="utf-8"?>
<comments xmlns="http://schemas.openxmlformats.org/spreadsheetml/2006/main">
  <authors>
    <author>Nuch, Hudan</author>
  </authors>
  <commentList>
    <comment ref="D560" authorId="0">
      <text>
        <r>
          <rPr>
            <b/>
            <sz val="9"/>
            <color indexed="81"/>
            <rFont val="Tahoma"/>
            <family val="2"/>
          </rPr>
          <t>Nuch, Hudan:</t>
        </r>
        <r>
          <rPr>
            <sz val="9"/>
            <color indexed="81"/>
            <rFont val="Tahoma"/>
            <family val="2"/>
          </rPr>
          <t xml:space="preserve">
Average to 2005</t>
        </r>
      </text>
    </comment>
    <comment ref="E560" authorId="0">
      <text>
        <r>
          <rPr>
            <b/>
            <sz val="9"/>
            <color indexed="81"/>
            <rFont val="Tahoma"/>
            <family val="2"/>
          </rPr>
          <t>Nuch, Hudan:</t>
        </r>
        <r>
          <rPr>
            <sz val="9"/>
            <color indexed="81"/>
            <rFont val="Tahoma"/>
            <family val="2"/>
          </rPr>
          <t xml:space="preserve">
Average to 2012</t>
        </r>
      </text>
    </comment>
    <comment ref="D562" authorId="0">
      <text>
        <r>
          <rPr>
            <b/>
            <sz val="9"/>
            <color indexed="81"/>
            <rFont val="Tahoma"/>
            <family val="2"/>
          </rPr>
          <t>Nuch, Hudan:</t>
        </r>
        <r>
          <rPr>
            <sz val="9"/>
            <color indexed="81"/>
            <rFont val="Tahoma"/>
            <family val="2"/>
          </rPr>
          <t xml:space="preserve">
Average to 2005</t>
        </r>
      </text>
    </comment>
    <comment ref="E562" authorId="0">
      <text>
        <r>
          <rPr>
            <b/>
            <sz val="9"/>
            <color indexed="81"/>
            <rFont val="Tahoma"/>
            <family val="2"/>
          </rPr>
          <t>Nuch, Hudan:</t>
        </r>
        <r>
          <rPr>
            <sz val="9"/>
            <color indexed="81"/>
            <rFont val="Tahoma"/>
            <family val="2"/>
          </rPr>
          <t xml:space="preserve">
Average to 2012</t>
        </r>
      </text>
    </comment>
  </commentList>
</comments>
</file>

<file path=xl/comments4.xml><?xml version="1.0" encoding="utf-8"?>
<comments xmlns="http://schemas.openxmlformats.org/spreadsheetml/2006/main">
  <authors>
    <author>Nuch, Hudan</author>
  </authors>
  <commentList>
    <comment ref="J14" authorId="0">
      <text>
        <r>
          <rPr>
            <sz val="9"/>
            <color indexed="81"/>
            <rFont val="Tahoma"/>
            <family val="2"/>
          </rPr>
          <t>Assumes the exponential series will reach 0.99 by 2060</t>
        </r>
      </text>
    </comment>
  </commentList>
</comments>
</file>

<file path=xl/comments5.xml><?xml version="1.0" encoding="utf-8"?>
<comments xmlns="http://schemas.openxmlformats.org/spreadsheetml/2006/main">
  <authors>
    <author>Nuch, Hudan</author>
  </authors>
  <commentList>
    <comment ref="G39" authorId="0">
      <text>
        <r>
          <rPr>
            <b/>
            <sz val="9"/>
            <color indexed="81"/>
            <rFont val="Tahoma"/>
            <family val="2"/>
          </rPr>
          <t>Nuch, Hudan:</t>
        </r>
        <r>
          <rPr>
            <sz val="9"/>
            <color indexed="81"/>
            <rFont val="Tahoma"/>
            <family val="2"/>
          </rPr>
          <t xml:space="preserve">
Share of Federal expenditure on all hospitals if expenditure on private hospitals remains at 2010-11 shares and expenditure on public hospitals reaches 45 per cent of public hospital funding.</t>
        </r>
      </text>
    </comment>
    <comment ref="J39" authorId="0">
      <text>
        <r>
          <rPr>
            <b/>
            <sz val="9"/>
            <color indexed="81"/>
            <rFont val="Tahoma"/>
            <family val="2"/>
          </rPr>
          <t>Nuch, Hudan:</t>
        </r>
        <r>
          <rPr>
            <sz val="9"/>
            <color indexed="81"/>
            <rFont val="Tahoma"/>
            <family val="2"/>
          </rPr>
          <t xml:space="preserve">
Share of Federal expenditure on all hospitals if expenditure on private hospitals remains at 2010-11 shares and expenditure on public hospitals reaches 50 per cent of public hospital funding.</t>
        </r>
      </text>
    </comment>
    <comment ref="A40" authorId="0">
      <text>
        <r>
          <rPr>
            <b/>
            <sz val="9"/>
            <color indexed="81"/>
            <rFont val="Tahoma"/>
            <family val="2"/>
          </rPr>
          <t>Nuch, Hudan:</t>
        </r>
        <r>
          <rPr>
            <sz val="9"/>
            <color indexed="81"/>
            <rFont val="Tahoma"/>
            <family val="2"/>
          </rPr>
          <t xml:space="preserve">
Share of Federal hospital expenditure in 2010-11 from AIHW expenditure data cubes</t>
        </r>
      </text>
    </comment>
    <comment ref="A50" authorId="0">
      <text>
        <r>
          <rPr>
            <b/>
            <sz val="9"/>
            <color indexed="81"/>
            <rFont val="Tahoma"/>
            <family val="2"/>
          </rPr>
          <t>Nuch, Hudan:</t>
        </r>
        <r>
          <rPr>
            <sz val="9"/>
            <color indexed="81"/>
            <rFont val="Tahoma"/>
            <family val="2"/>
          </rPr>
          <t xml:space="preserve">
Share of other Federal health expenditure in 2010-11 from AIHW expenditure data cubes</t>
        </r>
      </text>
    </comment>
  </commentList>
</comments>
</file>

<file path=xl/comments6.xml><?xml version="1.0" encoding="utf-8"?>
<comments xmlns="http://schemas.openxmlformats.org/spreadsheetml/2006/main">
  <authors>
    <author>Nuch, Hudan</author>
  </authors>
  <commentList>
    <comment ref="B17" authorId="0">
      <text>
        <r>
          <rPr>
            <b/>
            <sz val="9"/>
            <color indexed="81"/>
            <rFont val="Tahoma"/>
            <family val="2"/>
          </rPr>
          <t>Nuch, Hudan:</t>
        </r>
        <r>
          <rPr>
            <sz val="9"/>
            <color indexed="81"/>
            <rFont val="Tahoma"/>
            <family val="2"/>
          </rPr>
          <t xml:space="preserve">
The IGR projection is reduced by 0.016, which is a simple average of estimates made by Kurdna and Woodland (2010), Ding (2013) and the Association of Superannuation Funds of Australia (2011).</t>
        </r>
      </text>
    </comment>
  </commentList>
</comments>
</file>

<file path=xl/comments7.xml><?xml version="1.0" encoding="utf-8"?>
<comments xmlns="http://schemas.openxmlformats.org/spreadsheetml/2006/main">
  <authors>
    <author>Varela, Peter</author>
    <author>Nuch, Hudan</author>
  </authors>
  <commentList>
    <comment ref="R2" authorId="0">
      <text>
        <r>
          <rPr>
            <sz val="9"/>
            <color indexed="81"/>
            <rFont val="Tahoma"/>
            <family val="2"/>
          </rPr>
          <t xml:space="preserve">
2013-15 numbers from budget paper 1, page 1-11, 2012 from abs cat no 6401 and 2.5% assumed from 2016 onwards as in IGR 2010, p. 18</t>
        </r>
      </text>
    </comment>
    <comment ref="C5" authorId="0">
      <text>
        <r>
          <rPr>
            <sz val="9"/>
            <color indexed="81"/>
            <rFont val="Tahoma"/>
            <family val="2"/>
          </rPr>
          <t>It is assumed that these prevalence rates are valid for 2011-12</t>
        </r>
      </text>
    </comment>
    <comment ref="G9" authorId="1">
      <text>
        <r>
          <rPr>
            <b/>
            <sz val="9"/>
            <color indexed="81"/>
            <rFont val="Tahoma"/>
            <family val="2"/>
          </rPr>
          <t>Nuch, Hudan:</t>
        </r>
        <r>
          <rPr>
            <sz val="9"/>
            <color indexed="81"/>
            <rFont val="Tahoma"/>
            <family val="2"/>
          </rPr>
          <t xml:space="preserve">
Taken from PC 2012 </t>
        </r>
        <r>
          <rPr>
            <i/>
            <sz val="9"/>
            <color indexed="81"/>
            <rFont val="Tahoma"/>
            <family val="2"/>
          </rPr>
          <t>Disability</t>
        </r>
        <r>
          <rPr>
            <sz val="9"/>
            <color indexed="81"/>
            <rFont val="Tahoma"/>
            <family val="2"/>
          </rPr>
          <t xml:space="preserve"> p675, table 14.4</t>
        </r>
      </text>
    </comment>
    <comment ref="G10" authorId="1">
      <text>
        <r>
          <rPr>
            <b/>
            <sz val="9"/>
            <color indexed="81"/>
            <rFont val="Tahoma"/>
            <family val="2"/>
          </rPr>
          <t>Nuch, Hudan:</t>
        </r>
        <r>
          <rPr>
            <sz val="9"/>
            <color indexed="81"/>
            <rFont val="Tahoma"/>
            <family val="2"/>
          </rPr>
          <t xml:space="preserve">
Estimate of $550m administrative arrangements pre rollout, PC 2012 </t>
        </r>
        <r>
          <rPr>
            <i/>
            <sz val="9"/>
            <color indexed="81"/>
            <rFont val="Tahoma"/>
            <family val="2"/>
          </rPr>
          <t>Disability</t>
        </r>
        <r>
          <rPr>
            <sz val="9"/>
            <color indexed="81"/>
            <rFont val="Tahoma"/>
            <family val="2"/>
          </rPr>
          <t xml:space="preserve"> p.937, table 19.3</t>
        </r>
      </text>
    </comment>
    <comment ref="G18" authorId="1">
      <text>
        <r>
          <rPr>
            <b/>
            <sz val="9"/>
            <color indexed="81"/>
            <rFont val="Tahoma"/>
            <family val="2"/>
          </rPr>
          <t>Nuch, Hudan:</t>
        </r>
        <r>
          <rPr>
            <sz val="9"/>
            <color indexed="81"/>
            <rFont val="Tahoma"/>
            <family val="2"/>
          </rPr>
          <t xml:space="preserve">
Total cost of scheme once rollout is complete, adjusted for inflation. Original number taken from Australian Government 2013, DisabilityCare Australia, Budget Overview 2013-14, p. 2.</t>
        </r>
      </text>
    </comment>
    <comment ref="C22" authorId="1">
      <text>
        <r>
          <rPr>
            <b/>
            <sz val="9"/>
            <color indexed="81"/>
            <rFont val="Tahoma"/>
            <family val="2"/>
          </rPr>
          <t>Nuch, Hudan:</t>
        </r>
        <r>
          <rPr>
            <sz val="9"/>
            <color indexed="81"/>
            <rFont val="Tahoma"/>
            <family val="2"/>
          </rPr>
          <t xml:space="preserve">
The withdrawal of informal care was modelled in the 2011 PC report into disability care and support  (an explanation of the methodology is on p. 644 of this report).
</t>
        </r>
      </text>
    </comment>
    <comment ref="C49" authorId="1">
      <text>
        <r>
          <rPr>
            <b/>
            <sz val="9"/>
            <color indexed="81"/>
            <rFont val="Tahoma"/>
            <family val="2"/>
          </rPr>
          <t>Nuch, Hudan:</t>
        </r>
        <r>
          <rPr>
            <sz val="9"/>
            <color indexed="81"/>
            <rFont val="Tahoma"/>
            <family val="2"/>
          </rPr>
          <t xml:space="preserve">
The withdrawal of informal care was modelled in the 2011 PC report into disability care and support  (an explanation of the methodology is on p. 644 of this report).
</t>
        </r>
      </text>
    </comment>
  </commentList>
</comments>
</file>

<file path=xl/comments8.xml><?xml version="1.0" encoding="utf-8"?>
<comments xmlns="http://schemas.openxmlformats.org/spreadsheetml/2006/main">
  <authors>
    <author>Jared Greenville</author>
  </authors>
  <commentList>
    <comment ref="B26" authorId="0">
      <text>
        <r>
          <rPr>
            <b/>
            <sz val="9"/>
            <color indexed="81"/>
            <rFont val="Tahoma"/>
            <family val="2"/>
          </rPr>
          <t>Jared Greenville:</t>
        </r>
        <r>
          <rPr>
            <sz val="9"/>
            <color indexed="81"/>
            <rFont val="Tahoma"/>
            <family val="2"/>
          </rPr>
          <t xml:space="preserve">
Historical population Data: ABS 3101.0 Australian Demographic stats table 59</t>
        </r>
      </text>
    </comment>
  </commentList>
</comments>
</file>

<file path=xl/sharedStrings.xml><?xml version="1.0" encoding="utf-8"?>
<sst xmlns="http://schemas.openxmlformats.org/spreadsheetml/2006/main" count="4503" uniqueCount="906">
  <si>
    <t>Population data sourced from: PC Australian Population Projection model to 2051 [2013 variant].xls (Ralph)</t>
  </si>
  <si>
    <t>Total</t>
  </si>
  <si>
    <t>100+</t>
  </si>
  <si>
    <t>65-69 years</t>
  </si>
  <si>
    <t>70-74 years</t>
  </si>
  <si>
    <t>Total service usage</t>
  </si>
  <si>
    <t>0-64</t>
  </si>
  <si>
    <t>65-69</t>
  </si>
  <si>
    <t>70-74</t>
  </si>
  <si>
    <t>75-79</t>
  </si>
  <si>
    <t>80-84</t>
  </si>
  <si>
    <t>85-89</t>
  </si>
  <si>
    <t>90-94</t>
  </si>
  <si>
    <t>95+</t>
  </si>
  <si>
    <t>Data taken from Projected Community &amp; Resi Care - Final JG altered.xls workbook</t>
  </si>
  <si>
    <t>Total service cost (real)</t>
  </si>
  <si>
    <t>To 2060 cost increase average of past 5 years</t>
  </si>
  <si>
    <t>Total system cost</t>
  </si>
  <si>
    <t>Weighted average per unit cost (real)</t>
  </si>
  <si>
    <t>Age-based propensity</t>
  </si>
  <si>
    <t>To 2060 assumed to be @ 2050 levels</t>
  </si>
  <si>
    <t>Weighted average per unit cost public cost (real)</t>
  </si>
  <si>
    <t>Public cost share =</t>
  </si>
  <si>
    <t>Population (sourced from this workbook)</t>
  </si>
  <si>
    <t>Health</t>
  </si>
  <si>
    <t>Aged care</t>
  </si>
  <si>
    <t>Total fiscal costs</t>
  </si>
  <si>
    <t>Fiscal balance</t>
  </si>
  <si>
    <t>GDP</t>
  </si>
  <si>
    <t>Real</t>
  </si>
  <si>
    <t>Cost shares of GDP</t>
  </si>
  <si>
    <t>Pop low</t>
  </si>
  <si>
    <t>Pop high</t>
  </si>
  <si>
    <t>Age-based public costs (real)</t>
  </si>
  <si>
    <t>Projections $</t>
  </si>
  <si>
    <t>Male</t>
  </si>
  <si>
    <t>16-19</t>
  </si>
  <si>
    <t>20-24</t>
  </si>
  <si>
    <t>25-29</t>
  </si>
  <si>
    <t>30-34</t>
  </si>
  <si>
    <t>35-39</t>
  </si>
  <si>
    <t>40-44</t>
  </si>
  <si>
    <t>Females</t>
  </si>
  <si>
    <t>Males</t>
  </si>
  <si>
    <t>45-49</t>
  </si>
  <si>
    <t>50-54</t>
  </si>
  <si>
    <t>55-59</t>
  </si>
  <si>
    <t>60-64</t>
  </si>
  <si>
    <t>Total cost</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</si>
  <si>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</si>
  <si>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</si>
  <si>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</si>
  <si>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</si>
  <si>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</si>
  <si>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</si>
  <si>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</si>
  <si>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</si>
  <si>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</si>
  <si>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</si>
  <si>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</si>
  <si>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</si>
  <si>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</si>
  <si>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</si>
  <si>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</si>
  <si>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</si>
  <si>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</si>
  <si>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</si>
  <si>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</si>
  <si>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</si>
  <si>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</si>
  <si>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</si>
  <si>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</si>
  <si>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</si>
  <si>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</si>
  <si>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</si>
  <si>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</si>
  <si>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</si>
  <si>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</si>
  <si>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</si>
  <si>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</si>
  <si>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</si>
  <si>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</si>
  <si>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</si>
  <si>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</si>
  <si>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</si>
  <si>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2048/49</t>
  </si>
  <si>
    <t>2049/50</t>
  </si>
  <si>
    <t>2050/51</t>
  </si>
  <si>
    <t>2051/52</t>
  </si>
  <si>
    <t>2052/53</t>
  </si>
  <si>
    <t>2053/54</t>
  </si>
  <si>
    <t>2054/55</t>
  </si>
  <si>
    <t>2055/56</t>
  </si>
  <si>
    <t>2056/57</t>
  </si>
  <si>
    <t>2057/58</t>
  </si>
  <si>
    <t>2058/59</t>
  </si>
  <si>
    <t>2059/60</t>
  </si>
  <si>
    <t>2060/61</t>
  </si>
  <si>
    <t>Year ending 30 June Estimated Resident Population</t>
  </si>
  <si>
    <t>Female</t>
  </si>
  <si>
    <t>DSP</t>
  </si>
  <si>
    <t>2010/11</t>
  </si>
  <si>
    <t>85+</t>
  </si>
  <si>
    <t>Population Males</t>
  </si>
  <si>
    <t xml:space="preserve">Total </t>
  </si>
  <si>
    <t>5518.0.55.001 Government Finance Statistics, Education, Australia, 2011–12</t>
  </si>
  <si>
    <t xml:space="preserve">OPERATING EXPENSES ON EDUCATION, BY PURPOSE                          </t>
  </si>
  <si>
    <t>Comonwealth</t>
  </si>
  <si>
    <t>State and Local</t>
  </si>
  <si>
    <t xml:space="preserve">Primary and secondary education                                       </t>
  </si>
  <si>
    <t xml:space="preserve">Tertiary education                                                   </t>
  </si>
  <si>
    <t xml:space="preserve">   University education                                               </t>
  </si>
  <si>
    <t xml:space="preserve">   Technical and further education                                    </t>
  </si>
  <si>
    <t xml:space="preserve">   Tertiary education n.e.c.                                          </t>
  </si>
  <si>
    <t xml:space="preserve">   Total                                                              </t>
  </si>
  <si>
    <t xml:space="preserve">Pre-school &amp; education not definable by level                         </t>
  </si>
  <si>
    <t xml:space="preserve">Transportation of students                                            </t>
  </si>
  <si>
    <t xml:space="preserve">Education n.e.c.                                                      </t>
  </si>
  <si>
    <t xml:space="preserve">Total                                                                 </t>
  </si>
  <si>
    <t>Funds not included by age</t>
  </si>
  <si>
    <t>0-4 years</t>
  </si>
  <si>
    <t>5-9 years</t>
  </si>
  <si>
    <t>10-14 years</t>
  </si>
  <si>
    <t>15-19 years</t>
  </si>
  <si>
    <t>20-24 years</t>
  </si>
  <si>
    <t>25-29 years</t>
  </si>
  <si>
    <t>30-34 years</t>
  </si>
  <si>
    <t>35-39 years</t>
  </si>
  <si>
    <t>40-44 years</t>
  </si>
  <si>
    <t>45-49 years</t>
  </si>
  <si>
    <t>50-54 years</t>
  </si>
  <si>
    <t>55-59 years</t>
  </si>
  <si>
    <t>60-64 years</t>
  </si>
  <si>
    <t>75-79 years</t>
  </si>
  <si>
    <t>80-84 years</t>
  </si>
  <si>
    <t>85-89 years</t>
  </si>
  <si>
    <t>90-94 years</t>
  </si>
  <si>
    <t>95-99 years</t>
  </si>
  <si>
    <t>100 years and over</t>
  </si>
  <si>
    <t>Primary and secondary</t>
  </si>
  <si>
    <t>University or other Tertiary Institution</t>
  </si>
  <si>
    <t>Technical or Further Educational Institution (including TAFE Colleges)</t>
  </si>
  <si>
    <t>Pre-school</t>
  </si>
  <si>
    <t>Population</t>
  </si>
  <si>
    <t>Commonwealth cost</t>
  </si>
  <si>
    <t>Other</t>
  </si>
  <si>
    <t>Total commonwealth females</t>
  </si>
  <si>
    <t>Total commonwealth Males</t>
  </si>
  <si>
    <t xml:space="preserve">State cost </t>
  </si>
  <si>
    <t>1.814 billion not allocated by age</t>
  </si>
  <si>
    <t>Indexation rate</t>
  </si>
  <si>
    <t>Population Females</t>
  </si>
  <si>
    <t>total</t>
  </si>
  <si>
    <t>FTB A Coverage</t>
  </si>
  <si>
    <t>FTB B Coverage</t>
  </si>
  <si>
    <t>Payment rates A</t>
  </si>
  <si>
    <t>Payment Rates B</t>
  </si>
  <si>
    <t>Payment per person</t>
  </si>
  <si>
    <t>Scaling Factor</t>
  </si>
  <si>
    <t>Expenditure estimates per person</t>
  </si>
  <si>
    <t>Combined males and females</t>
  </si>
  <si>
    <t>Total Expenditure</t>
  </si>
  <si>
    <t>FTB A and B</t>
  </si>
  <si>
    <t>15-19</t>
  </si>
  <si>
    <t>20–29</t>
  </si>
  <si>
    <t>30–39</t>
  </si>
  <si>
    <t>40–49</t>
  </si>
  <si>
    <t>50–59</t>
  </si>
  <si>
    <t>60-69</t>
  </si>
  <si>
    <t>Total budget in 2012-13</t>
  </si>
  <si>
    <t>Total recipients</t>
  </si>
  <si>
    <t>Average payment</t>
  </si>
  <si>
    <t>Population Data</t>
  </si>
  <si>
    <t>Parenting Payment</t>
  </si>
  <si>
    <t>TOTAL SPENDING STATES - Females</t>
  </si>
  <si>
    <t>TOTAL SPENDING STATES - Males</t>
  </si>
  <si>
    <t>Total States</t>
  </si>
  <si>
    <t>Cost per person commonwealth Female</t>
  </si>
  <si>
    <t>Cost per person commonwealth males</t>
  </si>
  <si>
    <t>Total spending Commonwealth</t>
  </si>
  <si>
    <t>Total Commonwealth</t>
  </si>
  <si>
    <t>Total commonwealth and state</t>
  </si>
  <si>
    <t>Total state females</t>
  </si>
  <si>
    <t>total state males</t>
  </si>
  <si>
    <t>COST TO STATES per person in age group</t>
  </si>
  <si>
    <t>Funds not attributable to age groups</t>
  </si>
  <si>
    <t>Education State</t>
  </si>
  <si>
    <t>Education commonwealth</t>
  </si>
  <si>
    <t>Age pension</t>
  </si>
  <si>
    <t>Expenses expressed as a % of GDP</t>
  </si>
  <si>
    <t>Assumption points</t>
  </si>
  <si>
    <t>2011-12</t>
  </si>
  <si>
    <t>2013-13</t>
  </si>
  <si>
    <t>2013-14</t>
  </si>
  <si>
    <t>2014-15</t>
  </si>
  <si>
    <t>2015-16</t>
  </si>
  <si>
    <t>2016-17</t>
  </si>
  <si>
    <t>Defence</t>
  </si>
  <si>
    <t>Other expenses</t>
  </si>
  <si>
    <t>GDP (real)</t>
  </si>
  <si>
    <t>Other is general public services; public order and safety; housing and community amentities; recreation and culture; fuel and energy; Agriculture, forestry and fishing; mining, manufacturing and construction; transport and communications; and other economic affairs.</t>
  </si>
  <si>
    <t>Revenue commonwealth</t>
  </si>
  <si>
    <t>Revenue state</t>
  </si>
  <si>
    <t>GDP_CAPITA</t>
  </si>
  <si>
    <t>Projected GDP from PC model. In 2011-12 dollar terms</t>
  </si>
  <si>
    <t>2012-13</t>
  </si>
  <si>
    <t>Cost ($m real 2011-12 terms)</t>
  </si>
  <si>
    <t>Actual and budget forecast</t>
  </si>
  <si>
    <t>Budget CPI assumption</t>
  </si>
  <si>
    <t>Real budget forecasts</t>
  </si>
  <si>
    <t>Total fiscal costs (commonwealth)</t>
  </si>
  <si>
    <t>Fiscal balance (commonwealth)</t>
  </si>
  <si>
    <t>PBS (s85 drugs)</t>
  </si>
  <si>
    <t>Expenditure on concessional and general S85 drugs by age, real 2011-12 $ (excl. Drs Bag)</t>
  </si>
  <si>
    <t>2006-07</t>
  </si>
  <si>
    <t>2007-08</t>
  </si>
  <si>
    <t>2008-09</t>
  </si>
  <si>
    <t>2009-10</t>
  </si>
  <si>
    <t>2010-11</t>
  </si>
  <si>
    <t>2010-11 per capita</t>
  </si>
  <si>
    <t>0 to 17 years</t>
  </si>
  <si>
    <t>18 to 24 years</t>
  </si>
  <si>
    <t>25 to 34 years</t>
  </si>
  <si>
    <t>35 to 44 years</t>
  </si>
  <si>
    <t>45 to 54 years</t>
  </si>
  <si>
    <t>55 to 64 years</t>
  </si>
  <si>
    <t>65 to 74 years</t>
  </si>
  <si>
    <t>75 years and over</t>
  </si>
  <si>
    <t>Age unknown</t>
  </si>
  <si>
    <t>Total (known age)</t>
  </si>
  <si>
    <t>Backwards projected per capita</t>
  </si>
  <si>
    <t>Growth of backwards projected real per capita hospital exp</t>
  </si>
  <si>
    <t>Growth of backwards projected real hospital exp</t>
  </si>
  <si>
    <t>Medicare</t>
  </si>
  <si>
    <t>Medicare expenditure 2011-12, real 2011-12 $</t>
  </si>
  <si>
    <t>2011-12 per capita, total</t>
  </si>
  <si>
    <t xml:space="preserve"> 0- 4</t>
  </si>
  <si>
    <t xml:space="preserve"> 5- 9</t>
  </si>
  <si>
    <t>10-14</t>
  </si>
  <si>
    <t>25-34</t>
  </si>
  <si>
    <t>35-44</t>
  </si>
  <si>
    <t>45-54</t>
  </si>
  <si>
    <t>55-64</t>
  </si>
  <si>
    <t>65-74</t>
  </si>
  <si>
    <t>75-84</t>
  </si>
  <si>
    <t>Total Backwards Projected</t>
  </si>
  <si>
    <t>Persons</t>
  </si>
  <si>
    <t>Average</t>
  </si>
  <si>
    <t>Hospitals</t>
  </si>
  <si>
    <t>2010-11 per capita female</t>
  </si>
  <si>
    <t>2010-11 per capita male</t>
  </si>
  <si>
    <t>2010-11 per capita, total</t>
  </si>
  <si>
    <t>&lt; 1</t>
  </si>
  <si>
    <t>1–4</t>
  </si>
  <si>
    <t xml:space="preserve">5–9 </t>
  </si>
  <si>
    <t xml:space="preserve">10–14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</si>
  <si>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</si>
  <si>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</si>
  <si>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</si>
  <si>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</si>
  <si>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</si>
  <si>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</si>
  <si>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</si>
  <si>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</si>
  <si>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</si>
  <si>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</si>
  <si>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</si>
  <si>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</si>
  <si>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</si>
  <si>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</si>
  <si>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 years        </t>
  </si>
  <si>
    <t>Backwards Projected per capita</t>
  </si>
  <si>
    <t>Private Health Insurance Rebates</t>
  </si>
  <si>
    <t>2011-12 per capita all persons</t>
  </si>
  <si>
    <t>2011-12 per capita male</t>
  </si>
  <si>
    <t>2011-12 per capita female</t>
  </si>
  <si>
    <t>0-4</t>
  </si>
  <si>
    <t>5-9</t>
  </si>
  <si>
    <t>0–4</t>
  </si>
  <si>
    <t>5–9</t>
  </si>
  <si>
    <t>10–14</t>
  </si>
  <si>
    <t>15–19</t>
  </si>
  <si>
    <t>20–24</t>
  </si>
  <si>
    <t>25–29</t>
  </si>
  <si>
    <t>30–34</t>
  </si>
  <si>
    <t>35–39</t>
  </si>
  <si>
    <t>40–44</t>
  </si>
  <si>
    <t>45–49</t>
  </si>
  <si>
    <t>50–54</t>
  </si>
  <si>
    <t>55–59</t>
  </si>
  <si>
    <t>60–64</t>
  </si>
  <si>
    <t>65–69</t>
  </si>
  <si>
    <t>70–74</t>
  </si>
  <si>
    <t>75–79</t>
  </si>
  <si>
    <t>80–84</t>
  </si>
  <si>
    <t>85–89</t>
  </si>
  <si>
    <t>90–94</t>
  </si>
  <si>
    <t>Total backwards projected</t>
  </si>
  <si>
    <t>Growth of backwards projected PHI expenditure</t>
  </si>
  <si>
    <t>Average growth</t>
  </si>
  <si>
    <t>Total backwards projected per capita</t>
  </si>
  <si>
    <t>Growth of backwards projected PHI expenditure per capita</t>
  </si>
  <si>
    <t>IGR 2010 Alternative Age Profiles 2007-08</t>
  </si>
  <si>
    <t>Medical benefits</t>
  </si>
  <si>
    <t>Medicines</t>
  </si>
  <si>
    <t>Private Health Insurance</t>
  </si>
  <si>
    <t>Age</t>
  </si>
  <si>
    <t>"5-14"</t>
  </si>
  <si>
    <t>15-24</t>
  </si>
  <si>
    <t>All persons</t>
  </si>
  <si>
    <t>85 and over</t>
  </si>
  <si>
    <t>Per capita backwards projected</t>
  </si>
  <si>
    <t>Growth in total backwards projected</t>
  </si>
  <si>
    <t>Growth in per capita backwards projected</t>
  </si>
  <si>
    <t>Private health insurance</t>
  </si>
  <si>
    <t>Total Govt Health Exp</t>
  </si>
  <si>
    <t>Govt Health expenditure, current prices</t>
  </si>
  <si>
    <t>Nominal growth rate</t>
  </si>
  <si>
    <t>Govt Health expenditure, real 2011-12 prices</t>
  </si>
  <si>
    <t>Govt Health expenditure / GDP, real 2011-12 prices</t>
  </si>
  <si>
    <t>Govt Health expenditure annual growth real 2011-12 prices</t>
  </si>
  <si>
    <t>Govt Health expenditure per capita, real 2011-12 prices</t>
  </si>
  <si>
    <t>Real per capita annual growth rate</t>
  </si>
  <si>
    <t>1990–91</t>
  </si>
  <si>
    <t>1991–92</t>
  </si>
  <si>
    <t>1992–93</t>
  </si>
  <si>
    <t>Rate</t>
  </si>
  <si>
    <t>Period</t>
  </si>
  <si>
    <t>1993–94</t>
  </si>
  <si>
    <t>1990-91 to 2010-11</t>
  </si>
  <si>
    <t>1994–95</t>
  </si>
  <si>
    <t>Real growth rate</t>
  </si>
  <si>
    <t>1995–96</t>
  </si>
  <si>
    <t>Real per capita growth rate</t>
  </si>
  <si>
    <t>1996–97</t>
  </si>
  <si>
    <t>Age profile adjustment</t>
  </si>
  <si>
    <t>1990 to 2011</t>
  </si>
  <si>
    <t>1997–98</t>
  </si>
  <si>
    <t>Non demographic rate of increase in hospital expenditure</t>
  </si>
  <si>
    <t>1998–99</t>
  </si>
  <si>
    <t>Real per capita GDP growth rate</t>
  </si>
  <si>
    <t>1991-2011</t>
  </si>
  <si>
    <t>1999–00</t>
  </si>
  <si>
    <t>2000–01</t>
  </si>
  <si>
    <t>2001–02</t>
  </si>
  <si>
    <t>2002–03</t>
  </si>
  <si>
    <t>2003–04</t>
  </si>
  <si>
    <t>2004–05</t>
  </si>
  <si>
    <t>2005–06</t>
  </si>
  <si>
    <t>2006–07</t>
  </si>
  <si>
    <t>2007–08</t>
  </si>
  <si>
    <t>2008–09</t>
  </si>
  <si>
    <t>2009–10</t>
  </si>
  <si>
    <t>2010–11</t>
  </si>
  <si>
    <r>
      <t xml:space="preserve">Total Health Exp </t>
    </r>
    <r>
      <rPr>
        <b/>
        <sz val="10"/>
        <rFont val="Arial"/>
        <family val="2"/>
      </rPr>
      <t>minus PBS, Hospitals, PHI and Medicare</t>
    </r>
  </si>
  <si>
    <t>Total Health expenditure, current prices</t>
  </si>
  <si>
    <t>Total Health expenditure, real 2011-12 prices</t>
  </si>
  <si>
    <r>
      <t xml:space="preserve">Total Health expenditure </t>
    </r>
    <r>
      <rPr>
        <b/>
        <sz val="10"/>
        <rFont val="Arial"/>
        <family val="2"/>
      </rPr>
      <t xml:space="preserve">minus PBS, Hospitals, PHI and Medicare </t>
    </r>
    <r>
      <rPr>
        <sz val="11"/>
        <color theme="1"/>
        <rFont val="Calibri"/>
        <family val="2"/>
        <scheme val="minor"/>
      </rPr>
      <t>per capita, real 2011-12 prices</t>
    </r>
  </si>
  <si>
    <t>Real annual growth rate</t>
  </si>
  <si>
    <t>Total Health expenditure per capita, real 2011-12 prices</t>
  </si>
  <si>
    <t>Percent of total Total Govt health</t>
  </si>
  <si>
    <t>2000-01 to 2010-11</t>
  </si>
  <si>
    <t>Proportion of Health exp</t>
  </si>
  <si>
    <t>Total hospital expenditure, current prices</t>
  </si>
  <si>
    <t>Total hospital expenditure, real 2011-12 prices</t>
  </si>
  <si>
    <t>Total hospital expenditure per capita, real 2011-12 prices</t>
  </si>
  <si>
    <t>1991-92 to 2010-11</t>
  </si>
  <si>
    <t>PBS</t>
  </si>
  <si>
    <t>Total PBS expenditure, current prices</t>
  </si>
  <si>
    <t>Nominal annual growth rate</t>
  </si>
  <si>
    <t>Total PBS expenditure, real 2011-12 prices</t>
  </si>
  <si>
    <t>Total PBS expenditure per capita, real 2011-12 prices</t>
  </si>
  <si>
    <t>Section 85 expenditure</t>
  </si>
  <si>
    <t>Section 85 expenditure, real 2011-12 prices</t>
  </si>
  <si>
    <t>Section 85 as proportion of PBS exp</t>
  </si>
  <si>
    <t>Section 85 real Growth</t>
  </si>
  <si>
    <t>Section 85 real per capita</t>
  </si>
  <si>
    <t>Section 85 real per capita growth</t>
  </si>
  <si>
    <r>
      <t xml:space="preserve">PBS </t>
    </r>
    <r>
      <rPr>
        <b/>
        <sz val="10"/>
        <rFont val="Arial"/>
        <family val="2"/>
      </rPr>
      <t>minus</t>
    </r>
    <r>
      <rPr>
        <sz val="11"/>
        <color theme="1"/>
        <rFont val="Calibri"/>
        <family val="2"/>
        <scheme val="minor"/>
      </rPr>
      <t xml:space="preserve"> Section 85, real 2011-12 prices</t>
    </r>
  </si>
  <si>
    <r>
      <t xml:space="preserve">PBS </t>
    </r>
    <r>
      <rPr>
        <b/>
        <sz val="10"/>
        <rFont val="Arial"/>
        <family val="2"/>
      </rPr>
      <t>minus</t>
    </r>
    <r>
      <rPr>
        <sz val="11"/>
        <color theme="1"/>
        <rFont val="Calibri"/>
        <family val="2"/>
        <scheme val="minor"/>
      </rPr>
      <t xml:space="preserve"> Section 85, real growth</t>
    </r>
  </si>
  <si>
    <r>
      <t xml:space="preserve">PBS </t>
    </r>
    <r>
      <rPr>
        <b/>
        <sz val="10"/>
        <rFont val="Arial"/>
        <family val="2"/>
      </rPr>
      <t>minus</t>
    </r>
    <r>
      <rPr>
        <sz val="11"/>
        <color theme="1"/>
        <rFont val="Calibri"/>
        <family val="2"/>
        <scheme val="minor"/>
      </rPr>
      <t xml:space="preserve"> Section 85 per capita, real 2011-12 prices</t>
    </r>
  </si>
  <si>
    <r>
      <t xml:space="preserve">PBS </t>
    </r>
    <r>
      <rPr>
        <b/>
        <sz val="10"/>
        <rFont val="Arial"/>
        <family val="2"/>
      </rPr>
      <t>minus</t>
    </r>
    <r>
      <rPr>
        <sz val="11"/>
        <color theme="1"/>
        <rFont val="Calibri"/>
        <family val="2"/>
        <scheme val="minor"/>
      </rPr>
      <t xml:space="preserve"> Section 85 per capita growth</t>
    </r>
  </si>
  <si>
    <t>Non demographic rate of increase in PBS expenditure</t>
  </si>
  <si>
    <t>Section 85 as proportion of PBS</t>
  </si>
  <si>
    <t>2001-02 to 2010-11</t>
  </si>
  <si>
    <t>Non Section 85 as proportion of PBS</t>
  </si>
  <si>
    <t>Section 85 nominal growth</t>
  </si>
  <si>
    <t>Non Section 85 nominal growth</t>
  </si>
  <si>
    <t>Section 85 real growth</t>
  </si>
  <si>
    <t>Non Section 85 real growth</t>
  </si>
  <si>
    <t>Non Section 85 real per capita growth</t>
  </si>
  <si>
    <t>Section 85 Age profile adjustment</t>
  </si>
  <si>
    <t>Non Section 85 Age profile adjustment</t>
  </si>
  <si>
    <t>Non demographic rate of increase in Section 85 expenditure</t>
  </si>
  <si>
    <t>Non demographic rate of increase in Non Section 85 expenditure</t>
  </si>
  <si>
    <t>Total Medicare expenditure, current prices</t>
  </si>
  <si>
    <t>Total Medicare expenditure, real 2011-12 prices</t>
  </si>
  <si>
    <t>Total Medicare expenditure per capita, real 2011-12 prices</t>
  </si>
  <si>
    <t>Total Private Health Insurance expenditure, current prices</t>
  </si>
  <si>
    <t>Total Private Health Insurance expenditure, real 2011-12 prices</t>
  </si>
  <si>
    <t>Total Private Health Insurance expenditure per capita, real 2011-12 prices</t>
  </si>
  <si>
    <t>2002-2011</t>
  </si>
  <si>
    <t>Population (persons)</t>
  </si>
  <si>
    <t>Population (males)</t>
  </si>
  <si>
    <t>Population (females)</t>
  </si>
  <si>
    <t>Hospitals (all persons)</t>
  </si>
  <si>
    <t>Medicare (all persons)</t>
  </si>
  <si>
    <t>Age group</t>
  </si>
  <si>
    <t>PHI</t>
  </si>
  <si>
    <t>Other Health</t>
  </si>
  <si>
    <t>Total PBS</t>
  </si>
  <si>
    <t>PBS Section 85 only</t>
  </si>
  <si>
    <t>PBS Non Section 85</t>
  </si>
  <si>
    <t>PBS S85</t>
  </si>
  <si>
    <t>PBS Non S85</t>
  </si>
  <si>
    <t>PBS (by S85, non-S85)</t>
  </si>
  <si>
    <t>2011 totals</t>
  </si>
  <si>
    <t>Projected Other Health Exp</t>
  </si>
  <si>
    <t>Growth attributed to pop growth</t>
  </si>
  <si>
    <r>
      <t xml:space="preserve">Total Health expenditure </t>
    </r>
    <r>
      <rPr>
        <b/>
        <sz val="10"/>
        <rFont val="Arial"/>
        <family val="2"/>
      </rPr>
      <t>minus PBS, Hospitals, PHI and Medicare</t>
    </r>
    <r>
      <rPr>
        <sz val="11"/>
        <color theme="1"/>
        <rFont val="Calibri"/>
        <family val="2"/>
        <scheme val="minor"/>
      </rPr>
      <t>, real 2011-12 prices</t>
    </r>
  </si>
  <si>
    <t>Real exp</t>
  </si>
  <si>
    <t>Real exp per capita</t>
  </si>
  <si>
    <t>1991 to 2011</t>
  </si>
  <si>
    <t>Alternative age profile adjustment (IGR 2010)</t>
  </si>
  <si>
    <t>Alternative non demographic growth rate</t>
  </si>
  <si>
    <t>Alternative non demographic growth rate above GDP growth</t>
  </si>
  <si>
    <t>Exp total 2010-11</t>
  </si>
  <si>
    <t>Exp per capita 2010-11</t>
  </si>
  <si>
    <t>Exp 2010-11</t>
  </si>
  <si>
    <t>IGR 2010 Appendix C, p. 137</t>
  </si>
  <si>
    <t>Table C.2: Index of the 2008 age profile of health spending per person</t>
  </si>
  <si>
    <t>Pharmaceutical benefits</t>
  </si>
  <si>
    <t>Hospitals (alt)</t>
  </si>
  <si>
    <t>PBS (alt)</t>
  </si>
  <si>
    <t>Medicare (alt)</t>
  </si>
  <si>
    <t>PHI (alt)</t>
  </si>
  <si>
    <t>Total health (all persons measures)</t>
  </si>
  <si>
    <t>Total health (age profiles from IGR 2010, and Other Health)</t>
  </si>
  <si>
    <t>Hospitals (IGR 2010 age profile)</t>
  </si>
  <si>
    <t>PHI  (IGR 2010 age profile)</t>
  </si>
  <si>
    <t>Medicare  (IGR 2010 age profile)</t>
  </si>
  <si>
    <t>PBS  (IGR 2010 age profile)</t>
  </si>
  <si>
    <t>Alternative age profile AIHW 2010</t>
  </si>
  <si>
    <t>All health expenditure (2004-05)</t>
  </si>
  <si>
    <t>All persons exp per capita 2004-05</t>
  </si>
  <si>
    <t>Backwards projections based on 2004-05 age profile</t>
  </si>
  <si>
    <t>Growth in backwards projected</t>
  </si>
  <si>
    <t>Growth in backwards projected per capita</t>
  </si>
  <si>
    <t>Exp per capita 2004-05 by age as proportion of total per capita</t>
  </si>
  <si>
    <t>All persons exp per capita 2010-11</t>
  </si>
  <si>
    <t>Total health (AIHW 2010)</t>
  </si>
  <si>
    <t>Federal/ State Govt split</t>
  </si>
  <si>
    <t>Federal Govt exp Hospitals (all persons)</t>
  </si>
  <si>
    <t>State Govts exp Hospitals (all persons)</t>
  </si>
  <si>
    <t>Federal Govt exp Hospitals (IGR 2010 age profile)</t>
  </si>
  <si>
    <t>State Govts exp Hospitals (IGR 2010 age profile)</t>
  </si>
  <si>
    <t>Federal Govt exp on Other Health</t>
  </si>
  <si>
    <t>State Govts exp on Other Health</t>
  </si>
  <si>
    <t>Total Federal Health Exp</t>
  </si>
  <si>
    <t>Projections for other social security and welfare payments</t>
  </si>
  <si>
    <t>In $2011-12 expressed as $/pp of relevant population</t>
  </si>
  <si>
    <t>Unemployed (and the sick) (unemployed)</t>
  </si>
  <si>
    <t>Allowances, concessions and services for seniors (65+)</t>
  </si>
  <si>
    <t>Child care and parental leave (0-5)</t>
  </si>
  <si>
    <t>Income support for carers</t>
  </si>
  <si>
    <t>0 to 14 years</t>
  </si>
  <si>
    <t>15 to 19 years</t>
  </si>
  <si>
    <t>20 to 24 years</t>
  </si>
  <si>
    <t>25 to 29 years</t>
  </si>
  <si>
    <t>30 to 34 years</t>
  </si>
  <si>
    <t>35 to 39 years</t>
  </si>
  <si>
    <t>40 to 44 years</t>
  </si>
  <si>
    <t>45 to 49 years</t>
  </si>
  <si>
    <t>50 to 54 years</t>
  </si>
  <si>
    <t>55 to 59 years</t>
  </si>
  <si>
    <t>60 to 64 years</t>
  </si>
  <si>
    <t>65 to 69 years</t>
  </si>
  <si>
    <t>70 to 74 years</t>
  </si>
  <si>
    <t>75 to 79 years</t>
  </si>
  <si>
    <t>80 years and over</t>
  </si>
  <si>
    <t>Populations</t>
  </si>
  <si>
    <t>Projections based on productivity growth</t>
  </si>
  <si>
    <t>Historical</t>
  </si>
  <si>
    <t>Total costs</t>
  </si>
  <si>
    <t>Unemployed in 000s</t>
  </si>
  <si>
    <t>Numbers</t>
  </si>
  <si>
    <t>From ABS 6202.0 table 3</t>
  </si>
  <si>
    <t>Unemployed - total ;  Persons ;</t>
  </si>
  <si>
    <t>Low</t>
  </si>
  <si>
    <t>High</t>
  </si>
  <si>
    <t>For population numbers</t>
  </si>
  <si>
    <t>Other social security and welfare payments</t>
  </si>
  <si>
    <t>Implied prevalence rate from SDAC 2009</t>
  </si>
  <si>
    <t>Real cost increase</t>
  </si>
  <si>
    <t>Informal care withdrawal</t>
  </si>
  <si>
    <t>Rollout factor</t>
  </si>
  <si>
    <t>Rollout</t>
  </si>
  <si>
    <t>Number of people with S &amp;P</t>
  </si>
  <si>
    <t>Key parameter assumptions</t>
  </si>
  <si>
    <t>Labour productivity (real cost growth)</t>
  </si>
  <si>
    <t>Aged care public cost share</t>
  </si>
  <si>
    <t>Aged Care</t>
  </si>
  <si>
    <t>2017-18</t>
  </si>
  <si>
    <t>2018-19</t>
  </si>
  <si>
    <t>2019-20</t>
  </si>
  <si>
    <t>2020-21</t>
  </si>
  <si>
    <t>2021-22</t>
  </si>
  <si>
    <t>2023-24</t>
  </si>
  <si>
    <t>2022-23</t>
  </si>
  <si>
    <t>2024-25</t>
  </si>
  <si>
    <t>2025-26</t>
  </si>
  <si>
    <t>2026-27</t>
  </si>
  <si>
    <t>2027-28</t>
  </si>
  <si>
    <t>2028-29</t>
  </si>
  <si>
    <t>2029-30</t>
  </si>
  <si>
    <t>2030-31</t>
  </si>
  <si>
    <t>2031-32</t>
  </si>
  <si>
    <t>2032-33</t>
  </si>
  <si>
    <t>2033-34</t>
  </si>
  <si>
    <t>2034-35</t>
  </si>
  <si>
    <t>2036-37</t>
  </si>
  <si>
    <t>2035-36</t>
  </si>
  <si>
    <t>2037-38</t>
  </si>
  <si>
    <t>2038-39</t>
  </si>
  <si>
    <t>2039-40</t>
  </si>
  <si>
    <t>2040-41</t>
  </si>
  <si>
    <t>2041-42</t>
  </si>
  <si>
    <t>2042-43</t>
  </si>
  <si>
    <t>2043-44</t>
  </si>
  <si>
    <t>2044-45</t>
  </si>
  <si>
    <t>2045-46</t>
  </si>
  <si>
    <t>2046-47</t>
  </si>
  <si>
    <t>2047-48</t>
  </si>
  <si>
    <t>2048-49</t>
  </si>
  <si>
    <t>2049-50</t>
  </si>
  <si>
    <t>2050-51</t>
  </si>
  <si>
    <t>2051-52</t>
  </si>
  <si>
    <t>2053-54</t>
  </si>
  <si>
    <t>2052-53</t>
  </si>
  <si>
    <t>2054-55</t>
  </si>
  <si>
    <t>2055-56</t>
  </si>
  <si>
    <t>2056-57</t>
  </si>
  <si>
    <t>2057-58</t>
  </si>
  <si>
    <t>2058-59</t>
  </si>
  <si>
    <t>2059-60</t>
  </si>
  <si>
    <t>Defence &amp; other commonwealth expenditures</t>
  </si>
  <si>
    <t>Federal funding share</t>
  </si>
  <si>
    <t>Taken from the 2013-14 budget papers for the first year that disabilitycare is operational</t>
  </si>
  <si>
    <t>Total Federal</t>
  </si>
  <si>
    <t>Total State</t>
  </si>
  <si>
    <t>Disability employment services</t>
  </si>
  <si>
    <t>Total federal including disability employment services</t>
  </si>
  <si>
    <t>Disability support commonwealth</t>
  </si>
  <si>
    <t>Disability support state</t>
  </si>
  <si>
    <t>Health commonwealth</t>
  </si>
  <si>
    <t>PBS exp per capita (all persons, with non-demo growth)</t>
  </si>
  <si>
    <t>Per capit exp with non-demo growth</t>
  </si>
  <si>
    <t>Medicare exp per capita (all persons, with non-demo growth)</t>
  </si>
  <si>
    <t>Projection of Medicare (all persons, with non-demo growth)</t>
  </si>
  <si>
    <t>Hospital exp per capita (all persons, with non-demo growth)</t>
  </si>
  <si>
    <t>Hospital exp per capita (female)</t>
  </si>
  <si>
    <t>Hospital exp per capita (male)</t>
  </si>
  <si>
    <t>Projection of Hospitals (all persons, with non-demo growth)</t>
  </si>
  <si>
    <t>PHI exp per capita (all persons, with non-demo growth)</t>
  </si>
  <si>
    <t>Projection of PHI (all persons, with non-demo growth)</t>
  </si>
  <si>
    <t>IGR 2010 Hospital exp per capita (all persons, with non-demo growth)</t>
  </si>
  <si>
    <t>IGR 2010 Hospital exp (all persons, with non-demo growth)</t>
  </si>
  <si>
    <t>IGR 2010 Medicare exp per capita (all persons, with non-demo growth)</t>
  </si>
  <si>
    <t>IGR 2010 Medicare exp (all persons, with non-demo growth)</t>
  </si>
  <si>
    <t>IGR 2010 PBS exp per capita (all persons, with non-demo growth)</t>
  </si>
  <si>
    <t>IGR 2010 PHI exp per capita (all persons, with non-demo growth)</t>
  </si>
  <si>
    <t>Other Health exp per capita (all persons, with non-demo growth)</t>
  </si>
  <si>
    <t>Projection of Other Health (all persons, with non-demo growth)</t>
  </si>
  <si>
    <t>Non S85 PBS exp per capita (all persons, with non-demo growth)</t>
  </si>
  <si>
    <t>Projection of Non S85 PBS (all persons, with non-demo growth)</t>
  </si>
  <si>
    <t>All health expenditure (2004-05 profile) per capita (all persons, with non-demo growth)</t>
  </si>
  <si>
    <t>Projection of All Health (2004-05 age profile, all persons, with non-demo growth)</t>
  </si>
  <si>
    <t>Per capita expenditure with non-demographic growth</t>
  </si>
  <si>
    <t>Total health exp</t>
  </si>
  <si>
    <t>Alternative age profile adjustment (AIHW 2010)</t>
  </si>
  <si>
    <t>Background data</t>
  </si>
  <si>
    <t>Total Federal Health Exp as proportion of GDP</t>
  </si>
  <si>
    <t>AIHW Health Expenditure Data Cubes http://www.aihw.gov.au/expenditure-data/</t>
  </si>
  <si>
    <t>Other Health Expenditure</t>
  </si>
  <si>
    <t>Hospital Expenditure</t>
  </si>
  <si>
    <t>PBS Expenditure</t>
  </si>
  <si>
    <t>Medicare Expenditure</t>
  </si>
  <si>
    <t>Private Health Insurance Expenditure</t>
  </si>
  <si>
    <t xml:space="preserve">AIHW Health Expenditure Data Cubes http://www.aihw.gov.au/expenditure-data/ ; http://www.healthissuescentre.org.au/documents/items/2010/12/357534-upload-00001.pdf ; </t>
  </si>
  <si>
    <t>http://www.budget.gov.au/2010-11/content/bp1/download/bp1_bst6.pdf</t>
  </si>
  <si>
    <t>http://www.budget.gov.au/2009-10/content/bp1/downloads/bp1_bst6.pdf</t>
  </si>
  <si>
    <t>AIHW Health Expenditure Data Cubes http://www.aihw.gov.au/expenditure-data/ ; DoHA and Medicines Australia 2013 Trends and Drivers of Pharmaceutical Benefits Scheme Expenditure</t>
  </si>
  <si>
    <t>http://www.health.gov.au/medicarestats</t>
  </si>
  <si>
    <t>Revenues assumed to be a fixed share of GDP</t>
  </si>
  <si>
    <t>Commonwealth tax take</t>
  </si>
  <si>
    <t xml:space="preserve">  GST</t>
  </si>
  <si>
    <t xml:space="preserve">  All other taxes</t>
  </si>
  <si>
    <t>State tax take</t>
  </si>
  <si>
    <t>Male recipients</t>
  </si>
  <si>
    <t>Age Propensity</t>
  </si>
  <si>
    <t>Age propensity</t>
  </si>
  <si>
    <t>% GDP</t>
  </si>
  <si>
    <t>%GDP</t>
  </si>
  <si>
    <t>Disability Funding total</t>
  </si>
  <si>
    <t>Real GDP</t>
  </si>
  <si>
    <t>Cost as a percentage of GDP</t>
  </si>
  <si>
    <t>Real wages</t>
  </si>
  <si>
    <t>GDP per capita</t>
  </si>
  <si>
    <t>This section shows that real wages grow slightly faster than GDP per capita</t>
  </si>
  <si>
    <t>PBS (non-S85)</t>
  </si>
  <si>
    <t>PBS (S85)</t>
  </si>
  <si>
    <t/>
  </si>
  <si>
    <t>GDP per capita growth</t>
  </si>
  <si>
    <t>Total State Health Exp</t>
  </si>
  <si>
    <t>Total State Health Exp as proportion of GDP</t>
  </si>
  <si>
    <t>Total Federal Health Exp using IGR 2010 age profile</t>
  </si>
  <si>
    <t>Total Federal Health Exp using IGR 2010 age profile, % of GDP</t>
  </si>
  <si>
    <t>Health State</t>
  </si>
  <si>
    <t xml:space="preserve">  Non-tax reciepts</t>
  </si>
  <si>
    <t>Non-taxation receipts</t>
  </si>
  <si>
    <t>Historical &amp; budgeted share of GDP</t>
  </si>
  <si>
    <t>Source Budget paper no. 1 2013-14, table 1 page 5-5 &amp;</t>
  </si>
  <si>
    <t xml:space="preserve">  Non-tax</t>
  </si>
  <si>
    <t>Backwards projection</t>
  </si>
  <si>
    <t>Population (ABS 3101)</t>
  </si>
  <si>
    <t>Hospitals Backwards projection</t>
  </si>
  <si>
    <t>Medical benefits Backwards projection</t>
  </si>
  <si>
    <t>Medicines Backwards projection</t>
  </si>
  <si>
    <t>Private health insurance Backwards projection</t>
  </si>
  <si>
    <t>Assumption point where non-demographic growth premium begins to decrease</t>
  </si>
  <si>
    <t>Share of GDP</t>
  </si>
  <si>
    <t>Age Pension</t>
  </si>
  <si>
    <t>Disability</t>
  </si>
  <si>
    <t>Education</t>
  </si>
  <si>
    <t>Total pop</t>
  </si>
  <si>
    <t>Backwards projection per capita</t>
  </si>
  <si>
    <t>1990-2011</t>
  </si>
  <si>
    <t>Revenue commonwealth (Tax)</t>
  </si>
  <si>
    <t>Defence &amp; other expenditures</t>
  </si>
  <si>
    <t>Health state</t>
  </si>
  <si>
    <t>Education Commonwealth</t>
  </si>
  <si>
    <t>Other social security</t>
  </si>
  <si>
    <t>From Budget Paper No. 1, 2013-14 p. 5-5, table 1: Australian Government general government receipts</t>
  </si>
  <si>
    <t xml:space="preserve">Total taxation receipts ($b) </t>
  </si>
  <si>
    <t xml:space="preserve">Growth on previous year (%) </t>
  </si>
  <si>
    <t xml:space="preserve">Per cent of GDP </t>
  </si>
  <si>
    <t xml:space="preserve">Tax receipts excluding GST ($b) </t>
  </si>
  <si>
    <t xml:space="preserve">Non-taxation receipts ($b) </t>
  </si>
  <si>
    <t xml:space="preserve">Total receipts ($b) </t>
  </si>
  <si>
    <t>Actual</t>
  </si>
  <si>
    <t>Estimates</t>
  </si>
  <si>
    <t>Projections</t>
  </si>
  <si>
    <t>Use forward estimates?</t>
  </si>
  <si>
    <t>Rev forward projections (Y or N)</t>
  </si>
  <si>
    <t>Y</t>
  </si>
  <si>
    <t>2% cap on expenditure to 2015-16 scenario</t>
  </si>
  <si>
    <t>Base projected expenditure growth</t>
  </si>
  <si>
    <t>Assumed capped expenditure growth</t>
  </si>
  <si>
    <t>Assumed capped expenditure growth based on aggregate budget projections</t>
  </si>
  <si>
    <t xml:space="preserve">  New expenditure amounts</t>
  </si>
  <si>
    <t xml:space="preserve">  New Fiscal balance</t>
  </si>
  <si>
    <t xml:space="preserve">  New Fiscal balance % GDP</t>
  </si>
  <si>
    <r>
      <t>Other</t>
    </r>
    <r>
      <rPr>
        <i/>
        <sz val="11"/>
        <color theme="1"/>
        <rFont val="Calibri"/>
        <family val="2"/>
        <scheme val="minor"/>
      </rPr>
      <t xml:space="preserve"> residual from other projected items % GDP</t>
    </r>
  </si>
  <si>
    <t>Projected fiscal balance</t>
  </si>
  <si>
    <t>%</t>
  </si>
  <si>
    <t>Year</t>
  </si>
  <si>
    <t>Base case</t>
  </si>
  <si>
    <t>Base case as multiplier</t>
  </si>
  <si>
    <t>Series</t>
  </si>
  <si>
    <t>Per person costs</t>
  </si>
  <si>
    <t>Revenue commonwealth (non-GST)</t>
  </si>
  <si>
    <t>All other Commonwealth costs</t>
  </si>
  <si>
    <t xml:space="preserve">  %GDP</t>
  </si>
  <si>
    <t>Fiscal Gap</t>
  </si>
  <si>
    <t>Original fiscal gap</t>
  </si>
  <si>
    <t>Growth rate in health costs</t>
  </si>
  <si>
    <t>Health % GDP Original</t>
  </si>
  <si>
    <t>Health costs</t>
  </si>
  <si>
    <t xml:space="preserve">  Assumed one-off reduction in health costs</t>
  </si>
  <si>
    <t>FTB A &amp; B</t>
  </si>
  <si>
    <t>Other welfare</t>
  </si>
  <si>
    <t>Projection of S85 PBS (all persons, with non-demo growth)</t>
  </si>
  <si>
    <t>Education state</t>
  </si>
  <si>
    <t>Total Health</t>
  </si>
  <si>
    <t>Total cost ($)</t>
  </si>
  <si>
    <t>Adjustment factor to account for 12% super</t>
  </si>
  <si>
    <t>Population at June 2011</t>
  </si>
  <si>
    <t>Assumes the growth in the share of GDP falls to 0 in line with linear trend from 2024-25 (see chart) based on Yt=-0.0019Yt-1 where Y is the Age Pension share of GDP</t>
  </si>
  <si>
    <t>Change in % GDP</t>
  </si>
  <si>
    <t>Population at June 2012</t>
  </si>
  <si>
    <t>3.794 billion dollars from federal not allocated - much of this is to do with the 'Building the Education Revolution' and assumed to be one off in nature.</t>
  </si>
  <si>
    <t>Department of Health and Medicines Australia 2013 Trends in and drivers of Pharmaceutical Benefits Scheme expenditure</t>
  </si>
  <si>
    <t>Department of Health http://health.gov.au/internet/main/publishing.nsf/Content/Annual-Medicare-Statistics</t>
  </si>
  <si>
    <t>Calculations based on AIHW Hospitals 2011-12 and AIHW Expenditure Data Cubes</t>
  </si>
  <si>
    <t>Estimates based on http://phiac.gov.au/industry/industry-statistics/statistical-trends/ and http://www.health.gov.au/internet/main/publishing.nsf/Content/concisefactbook-march2012-introduction</t>
  </si>
  <si>
    <t>Australian Government 2010, Australia to 2050: Future Challenges, the 2010 Intergenerational Report</t>
  </si>
  <si>
    <t>Age Group</t>
  </si>
  <si>
    <t>Population from June 2012</t>
  </si>
  <si>
    <t>Implied recipients</t>
  </si>
  <si>
    <t>Calculation of Age Profile Adjustment for PBS s85</t>
  </si>
  <si>
    <t>Average growth of backwards projected real hospital exp</t>
  </si>
  <si>
    <t>Average growth of backwards projected real per capita hospital exp</t>
  </si>
  <si>
    <t>2010-11 per capita index</t>
  </si>
  <si>
    <t>Calculation of Age Profile Adjustment for Medicare</t>
  </si>
  <si>
    <t>Calculation of Age Profile Adjustment for Hospitals</t>
  </si>
  <si>
    <t>Calculation of Age Profile Adjustment for Private Health Insurance</t>
  </si>
  <si>
    <t>Calculation of Age Profile Adjustment for IGR 2010</t>
  </si>
  <si>
    <t>Australian Government pressures</t>
  </si>
  <si>
    <t>Constant price value ($ billion)</t>
  </si>
  <si>
    <t>Health care</t>
  </si>
  <si>
    <t>Share of government tax revenue (%)</t>
  </si>
  <si>
    <t>Share of GDP (%)</t>
  </si>
  <si>
    <t>State and territory pressures</t>
  </si>
  <si>
    <t>Total Governments</t>
  </si>
  <si>
    <t>Difference between standard and death adjusted hospital costs</t>
  </si>
  <si>
    <t>Federal</t>
  </si>
  <si>
    <t>State</t>
  </si>
  <si>
    <t>Non demographic rate of increase in hospital expenditure as a premium above growth rate of GDP per capita</t>
  </si>
  <si>
    <t>Non demographic rate of increase in PBS expenditure as a premium above growth rate of GDP per capita</t>
  </si>
  <si>
    <t>Non demographic rate of increase in PBS S85 expenditure as a premium above growth rate of GDP per capita</t>
  </si>
  <si>
    <t>Non demographic rate of increase in PBS non-S85 expenditure as a premium above growth rate of GDP per capita</t>
  </si>
  <si>
    <t>Non demographic rate of increase in Medicare expenditure as a premium above growth rate of GDP per capita</t>
  </si>
  <si>
    <t>Non demographic rate of increase in PHI expenditure as a premium above growth rate of GDP per capita</t>
  </si>
  <si>
    <t>Non demographic rate of increase in 'Other' expenditure as a premium above growth rate of GDP per capita</t>
  </si>
  <si>
    <t>Non demographic rate of increase in expenditure as a premium above growth rate of GDP per capita</t>
  </si>
  <si>
    <t>Australian Govt</t>
  </si>
  <si>
    <t>States and Territories</t>
  </si>
  <si>
    <t>All governments</t>
  </si>
  <si>
    <t xml:space="preserve">Death cost health results </t>
  </si>
  <si>
    <t>$ billion</t>
  </si>
  <si>
    <t>Share of tax revenue (%)</t>
  </si>
  <si>
    <t>Share of government tax revenue including GST(%)</t>
  </si>
  <si>
    <t>Share of own government tax revenue (%) excluding GST</t>
  </si>
  <si>
    <t>For overview</t>
  </si>
  <si>
    <t>Australian Government</t>
  </si>
  <si>
    <t>State and Territory Governments</t>
  </si>
  <si>
    <t>Change</t>
  </si>
  <si>
    <t>xx</t>
  </si>
  <si>
    <t>Points</t>
  </si>
  <si>
    <t>Total state and Commonwealth health costs (before productivity)</t>
  </si>
  <si>
    <t>Total state and Commonwealth health costs (after productivity)</t>
  </si>
  <si>
    <t>Growth rate in total State and Commonwealth health costs</t>
  </si>
  <si>
    <r>
      <t xml:space="preserve">Total state and Commonwealth health costs </t>
    </r>
    <r>
      <rPr>
        <b/>
        <sz val="11"/>
        <color theme="1"/>
        <rFont val="Calibri"/>
        <family val="2"/>
        <scheme val="minor"/>
      </rPr>
      <t>after</t>
    </r>
    <r>
      <rPr>
        <sz val="11"/>
        <color theme="1"/>
        <rFont val="Calibri"/>
        <family val="2"/>
        <scheme val="minor"/>
      </rPr>
      <t xml:space="preserve"> productivity change to GDP</t>
    </r>
  </si>
  <si>
    <r>
      <t xml:space="preserve">Total state and Commonwealth health costs </t>
    </r>
    <r>
      <rPr>
        <b/>
        <sz val="11"/>
        <color theme="1"/>
        <rFont val="Calibri"/>
        <family val="2"/>
        <scheme val="minor"/>
      </rPr>
      <t>before</t>
    </r>
    <r>
      <rPr>
        <sz val="11"/>
        <color theme="1"/>
        <rFont val="Calibri"/>
        <family val="2"/>
        <scheme val="minor"/>
      </rPr>
      <t xml:space="preserve"> productivity change to GDP</t>
    </r>
  </si>
  <si>
    <t>Change in fiscal pressure to GDP ratio</t>
  </si>
  <si>
    <t>Total fiscal position</t>
  </si>
  <si>
    <t>Fiscal pressure without productivity</t>
  </si>
  <si>
    <t>Fiscal pressure with productivity</t>
  </si>
  <si>
    <t>75+</t>
  </si>
  <si>
    <t>75+ share</t>
  </si>
  <si>
    <t>0-17</t>
  </si>
  <si>
    <t>18-24</t>
  </si>
  <si>
    <t>NSW</t>
  </si>
  <si>
    <t>Vic</t>
  </si>
  <si>
    <t>SA</t>
  </si>
  <si>
    <t>QLD</t>
  </si>
  <si>
    <t>WA</t>
  </si>
  <si>
    <t>Tas</t>
  </si>
  <si>
    <t>ACT</t>
  </si>
  <si>
    <t>NT</t>
  </si>
  <si>
    <t>(from budget papers)</t>
  </si>
  <si>
    <t>Per person</t>
  </si>
  <si>
    <t>Defence and other - commonwealth</t>
  </si>
  <si>
    <t>Total tax share if fiscal gap entirely tax-funded</t>
  </si>
  <si>
    <t>% increase in tax to GDP ratio implied</t>
  </si>
  <si>
    <t>Total tax rate</t>
  </si>
  <si>
    <t>This sheet summarises government expenditure by age in 2011-12</t>
  </si>
  <si>
    <t>0-15</t>
  </si>
  <si>
    <t>Adjustments</t>
  </si>
  <si>
    <t>Parenting payment - cost per person</t>
  </si>
  <si>
    <t>95-99</t>
  </si>
  <si>
    <t>Check</t>
  </si>
  <si>
    <t>0-14</t>
  </si>
  <si>
    <t>Aged care - cost per person</t>
  </si>
  <si>
    <t>Other pop groups</t>
  </si>
  <si>
    <t>0-5</t>
  </si>
  <si>
    <t>Unemployed (15-64)</t>
  </si>
  <si>
    <t>16-64</t>
  </si>
  <si>
    <t>Unemployed (and the sick) (unemployed) total cost</t>
  </si>
  <si>
    <t>Income support for carers per person</t>
  </si>
  <si>
    <t>Cost pp</t>
  </si>
  <si>
    <t>Total health</t>
  </si>
  <si>
    <t>State plus Commonwealth check</t>
  </si>
  <si>
    <t>Total pp costs</t>
  </si>
  <si>
    <t>Total state expenditure</t>
  </si>
  <si>
    <t>Less health, edu &amp; disability</t>
  </si>
  <si>
    <t>Total spending state &amp; comm</t>
  </si>
  <si>
    <t>Reduced categories</t>
  </si>
  <si>
    <t>Total cost check</t>
  </si>
  <si>
    <t>Child care and parental leave (0-5) total cost</t>
  </si>
  <si>
    <t>Total expenditure</t>
  </si>
  <si>
    <t>Grand total</t>
  </si>
  <si>
    <t>Allowances, concessions and services for seniors (65+) costs per person</t>
  </si>
  <si>
    <t>Other residual - all groups cost per person</t>
  </si>
  <si>
    <t>New age category</t>
  </si>
  <si>
    <t>Check cost per person</t>
  </si>
  <si>
    <t>Check total cost</t>
  </si>
  <si>
    <t>Error</t>
  </si>
  <si>
    <t>Other State expenditure</t>
  </si>
  <si>
    <t>Other payments</t>
  </si>
  <si>
    <t>Education (Cwlth &amp; State)</t>
  </si>
  <si>
    <t>Disability  (Cwlth &amp; State)</t>
  </si>
  <si>
    <t>Health  (Cwlth &amp; State)</t>
  </si>
  <si>
    <t>Age Pension difference</t>
  </si>
  <si>
    <t>Difference equal</t>
  </si>
  <si>
    <t xml:space="preserve">Total per person costs for all categories of health expenditures </t>
  </si>
  <si>
    <t>Disability support services</t>
  </si>
  <si>
    <t>Number of recipients by age</t>
  </si>
  <si>
    <t>Population totals for age categories</t>
  </si>
  <si>
    <t>Child care and parental leave pp</t>
  </si>
  <si>
    <t>5</t>
  </si>
  <si>
    <t>New age</t>
  </si>
  <si>
    <t>Cost ($b)</t>
  </si>
  <si>
    <t>Increase through demographic factors</t>
  </si>
  <si>
    <t>Population with disability</t>
  </si>
  <si>
    <t>Total population with disability</t>
  </si>
  <si>
    <t>Total population with disability aged 15-64 years</t>
  </si>
  <si>
    <t>Increase through demographic factors 15-64 years</t>
  </si>
  <si>
    <t>Cost in 2011-12</t>
  </si>
  <si>
    <t>Projected cost of disability employment services</t>
  </si>
  <si>
    <t>Comparison of Disability costs, real wages and real GDP per capita</t>
  </si>
  <si>
    <t>COST TO COMMONWEALTH per person in age group</t>
  </si>
  <si>
    <t>Students in each type of education by age (ABS 2011 Census)</t>
  </si>
  <si>
    <t>Coverage rates (Based on 2011 Census and 2011 Population)</t>
  </si>
  <si>
    <t>Estimated cost per student 2011-12</t>
  </si>
  <si>
    <t>$ per student - Commonwealth</t>
  </si>
  <si>
    <t>$ per student states</t>
  </si>
  <si>
    <t>Predicted attendence in 2011-12</t>
  </si>
  <si>
    <t>Public costs per person by age 2012</t>
  </si>
  <si>
    <t>Total expenditure by age</t>
  </si>
  <si>
    <t>FTB A payment rate 2003-04</t>
  </si>
  <si>
    <t>FTB B payment rate 2003-04 for 5-18 years</t>
  </si>
  <si>
    <t>FTB B payment rate 2003-04 for 0-4 years</t>
  </si>
  <si>
    <t>Estimates and projections from Budget Paper No. 1 2012-13 pp. 6-26 to 6-29</t>
  </si>
  <si>
    <t>Calculation of Age Profile Adjustment for  2004-05 age profile</t>
  </si>
  <si>
    <t>IGR 2010 projections: pension costs as %GDP</t>
  </si>
  <si>
    <t>The ratio of total expenditure on the Age Pension to GDP under current policy (%)</t>
  </si>
  <si>
    <t>IGR 2010 projected growth series (Xt/Xt-1)</t>
  </si>
  <si>
    <t>Pension expenditure projection using updated 2012 base year data</t>
  </si>
  <si>
    <t>Pension expenditure projection using updated 2012 base year data adjusted for superannuation guarantee</t>
  </si>
  <si>
    <t xml:space="preserve">Total DSP Cost </t>
  </si>
  <si>
    <t>DSP expenditure for 65-69 year olds under different policy settings</t>
  </si>
  <si>
    <t>Leaving at age 65</t>
  </si>
  <si>
    <t>Current policy with pension age shifting to 67</t>
  </si>
  <si>
    <t>Progressive increases to age 70</t>
  </si>
  <si>
    <t>Costs in 2012 by age group</t>
  </si>
  <si>
    <t>(updated 7.11.13)</t>
  </si>
  <si>
    <t>PROD ($ per hour worked 2011-12 prices)</t>
  </si>
  <si>
    <t>Exponential dist. Lambda</t>
  </si>
  <si>
    <t>Exponential dist. X</t>
  </si>
  <si>
    <t>Exponential dist. series</t>
  </si>
  <si>
    <t>Logistic adjustment for Superannuation Guarantee increase to 12 per cent, starting in 2019 post-rollout</t>
  </si>
  <si>
    <t>Age Pension (Sourced from changing the age pension workbook)</t>
  </si>
  <si>
    <t>Cost per recipient</t>
  </si>
  <si>
    <t>Total cost by age group</t>
  </si>
  <si>
    <t>Pension cost per recipient after adjusting for inflation, indexation and DVA pensions</t>
  </si>
  <si>
    <t>For table 5.2</t>
  </si>
  <si>
    <t>Disability support pension</t>
  </si>
  <si>
    <t>Family Tax Benefit A&amp;B</t>
  </si>
  <si>
    <t>Other social security &amp; welfare payments</t>
  </si>
  <si>
    <t>Defence &amp; other payments</t>
  </si>
  <si>
    <t>Sum total</t>
  </si>
  <si>
    <t>change</t>
  </si>
  <si>
    <t>Aged care labour productivity change</t>
  </si>
  <si>
    <t>Labour cost share</t>
  </si>
  <si>
    <t>Percentage pt productivity increase</t>
  </si>
  <si>
    <t>Total costs before productivity shock</t>
  </si>
  <si>
    <t>Labour costs</t>
  </si>
  <si>
    <t>Other costs</t>
  </si>
  <si>
    <t>Growth in labour costs</t>
  </si>
  <si>
    <t>check</t>
  </si>
  <si>
    <t>Alternative labour growth in labour cost</t>
  </si>
  <si>
    <t>Alternative labour costs</t>
  </si>
  <si>
    <t>Alternative total costs</t>
  </si>
  <si>
    <t>Share GDP</t>
  </si>
  <si>
    <t>Total costs in 2059-60</t>
  </si>
  <si>
    <t xml:space="preserve">  Original</t>
  </si>
  <si>
    <t xml:space="preserve">  Alternative</t>
  </si>
  <si>
    <t xml:space="preserve">  Difference</t>
  </si>
  <si>
    <t>2011-12 cost from 'changing the age pension age' workbook</t>
  </si>
  <si>
    <t>Health with shock % GDP</t>
  </si>
  <si>
    <t>Projected</t>
  </si>
  <si>
    <t>For table 5.3</t>
  </si>
  <si>
    <t>GDP per capita growth rate</t>
  </si>
  <si>
    <t>Average GDP per capita growth rate</t>
  </si>
  <si>
    <t>All of govt health expenditure</t>
  </si>
  <si>
    <t>Historic and projected unemployment</t>
  </si>
  <si>
    <t>Snapshot summary tables</t>
  </si>
  <si>
    <t>Health productivity simulation</t>
  </si>
  <si>
    <t>Defence and other expenditures</t>
  </si>
  <si>
    <t>Disability support</t>
  </si>
  <si>
    <t>Parenting payment</t>
  </si>
  <si>
    <t>FTB</t>
  </si>
  <si>
    <t>Productivity assumptions</t>
  </si>
  <si>
    <t>Revenues</t>
  </si>
  <si>
    <t>Health: Demographic calculations</t>
  </si>
  <si>
    <t>Health: Non-demographic calculations</t>
  </si>
  <si>
    <t>Cost in 2019-20</t>
  </si>
  <si>
    <t>15-64</t>
  </si>
  <si>
    <t>tot</t>
  </si>
  <si>
    <t>Informal care withdrawal (from base year 2011-12)</t>
  </si>
  <si>
    <t xml:space="preserve">Taken from the Australian Government 2013, DisabilityCare Australia, Budget Overview 2013-14 </t>
  </si>
  <si>
    <t>Value in budget paper</t>
  </si>
  <si>
    <t>Real value in 2019-20</t>
  </si>
  <si>
    <t>Inflation in year ending…</t>
  </si>
  <si>
    <t xml:space="preserve">Converting the budget figure from nominal to real </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</si>
</sst>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64" formatCode="_-* #,##0_-;\-* #,##0_-;_-* &quot;-&quot;??_-;_-@_-"/>
    <numFmt numFmtId="165" formatCode="0;\-0;0;@"/>
    <numFmt numFmtId="166" formatCode="0.000"/>
    <numFmt numFmtId="167" formatCode="[$$-C09]#,##0.00;[Red]&quot;-&quot;[$$-C09]#,##0.00"/>
    <numFmt numFmtId="168" formatCode="mmm\-yyyy"/>
    <numFmt numFmtId="169" formatCode="#,##0_ ;\-#,##0\ "/>
    <numFmt numFmtId="170" formatCode="0.0"/>
    <numFmt numFmtId="171" formatCode="[=0]\—;[&lt;0.05]\&lt;0.\1;#,##0\ "/>
    <numFmt numFmtId="172" formatCode="[=0]\—;[&lt;0.05]\&lt;0.\1;#,##0&quot;*&quot;"/>
    <numFmt numFmtId="173" formatCode="[=0]\—;[&lt;0.05]\&lt;0.\1;#,##0.0"/>
    <numFmt numFmtId="174" formatCode="_(* #,##0.00_);_(* \(#,##0.00\);_(* &quot;-&quot;??_);_(@_)"/>
    <numFmt numFmtId="175" formatCode="_(&quot;$&quot;* #,##0.00_);_(&quot;$&quot;* \(#,##0.00\);_(&quot;$&quot;* &quot;-&quot;??_);_(@_)"/>
    <numFmt numFmtId="176" formatCode="#,##0.0;\-#,##0.0;\—"/>
    <numFmt numFmtId="177" formatCode="\—"/>
    <numFmt numFmtId="178" formatCode="#,##0;[Red]\(#,##0\)"/>
    <numFmt numFmtId="179" formatCode="General&quot; &quot;"/>
    <numFmt numFmtId="180" formatCode="0.0;\-0.0;0.0;@"/>
    <numFmt numFmtId="181" formatCode="_-* #,##0.000_-;\-* #,##0.000_-;_-* &quot;-&quot;??_-;_-@_-"/>
    <numFmt numFmtId="182" formatCode="0.000%"/>
    <numFmt numFmtId="183" formatCode="0.0%"/>
    <numFmt numFmtId="184" formatCode="0.0000"/>
    <numFmt numFmtId="185" formatCode="0.00000000000000%"/>
    <numFmt numFmtId="186" formatCode="0.000000"/>
    <numFmt numFmtId="187" formatCode="0.00000000000"/>
  </numFmts>
  <fonts count="89">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sz val="8"/>
      <name val="Arial"/>
      <family val="2"/>
    </font>
    <font>
      <b/>
      <sz val="8"/>
      <name val="Arial"/>
      <family val="2"/>
    </font>
    <font>
      <sz val="8"/>
      <name val="Arial"/>
      <family val="2"/>
    </font>
    <font>
      <sz val="10"/>
      <color theme="1"/>
      <name val="Arial"/>
      <family val="2"/>
    </font>
    <font>
      <sz val="10"/>
      <name val="Arial"/>
      <family val="2"/>
    </font>
    <font>
      <u/>
      <sz val="11"/>
      <color theme="10"/>
      <name val="Calibri"/>
      <family val="2"/>
      <scheme val="minor"/>
    </font>
    <font>
      <u/>
      <sz val="10"/>
      <color indexed="12"/>
      <name val="Arial"/>
      <family val="2"/>
    </font>
    <font>
      <sz val="9"/>
      <color indexed="81"/>
      <name val="Tahoma"/>
      <family val="2"/>
    </font>
    <font>
      <b/>
      <sz val="9"/>
      <color indexed="81"/>
      <name val="Tahoma"/>
      <family val="2"/>
    </font>
    <font>
      <b/>
      <sz val="12"/>
      <name val="Arial"/>
      <family val="2"/>
    </font>
    <font>
      <sz val="8"/>
      <color theme="1"/>
      <name val="Arial"/>
      <family val="2"/>
    </font>
    <font>
      <sz val="11"/>
      <name val="Calibri"/>
      <family val="2"/>
      <scheme val="minor"/>
    </font>
    <font>
      <b/>
      <sz val="10"/>
      <name val="Arial"/>
      <family val="2"/>
    </font>
    <font>
      <sz val="11"/>
      <color theme="1"/>
      <name val="Arial"/>
      <family val="2"/>
    </font>
    <font>
      <b/>
      <i/>
      <sz val="16"/>
      <color rgb="FF000000"/>
      <name val="Arial"/>
      <family val="2"/>
    </font>
    <font>
      <b/>
      <i/>
      <u/>
      <sz val="10"/>
      <color rgb="FF000000"/>
      <name val="Arial"/>
      <family val="2"/>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Geneva"/>
    </font>
    <font>
      <b/>
      <sz val="16"/>
      <name val="Geneva"/>
    </font>
    <font>
      <b/>
      <sz val="18"/>
      <name val="Geneva"/>
    </font>
    <font>
      <b/>
      <sz val="10"/>
      <name val="Geneva"/>
    </font>
    <font>
      <b/>
      <sz val="2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b/>
      <sz val="8"/>
      <name val="Helv"/>
    </font>
    <font>
      <sz val="9"/>
      <name val="Geneva"/>
    </font>
    <font>
      <sz val="10"/>
      <color indexed="18"/>
      <name val="Arial"/>
      <family val="2"/>
    </font>
    <font>
      <i/>
      <sz val="10"/>
      <color indexed="23"/>
      <name val="Arial"/>
      <family val="2"/>
    </font>
    <font>
      <sz val="10"/>
      <color indexed="17"/>
      <name val="Arial"/>
      <family val="2"/>
    </font>
    <font>
      <b/>
      <sz val="12"/>
      <color indexed="16"/>
      <name val="Arial"/>
      <family val="2"/>
    </font>
    <font>
      <b/>
      <sz val="30"/>
      <name val="Helv"/>
    </font>
    <font>
      <b/>
      <sz val="11"/>
      <color indexed="56"/>
      <name val="Arial"/>
      <family val="2"/>
    </font>
    <font>
      <sz val="10"/>
      <color indexed="62"/>
      <name val="Arial"/>
      <family val="2"/>
    </font>
    <font>
      <sz val="8"/>
      <name val="Helv"/>
    </font>
    <font>
      <b/>
      <sz val="8"/>
      <color indexed="8"/>
      <name val="Helv"/>
    </font>
    <font>
      <i/>
      <sz val="8"/>
      <name val="Helv"/>
    </font>
    <font>
      <sz val="10"/>
      <color indexed="52"/>
      <name val="Arial"/>
      <family val="2"/>
    </font>
    <font>
      <sz val="10"/>
      <color indexed="60"/>
      <name val="Arial"/>
      <family val="2"/>
    </font>
    <font>
      <b/>
      <sz val="10"/>
      <color indexed="63"/>
      <name val="Arial"/>
      <family val="2"/>
    </font>
    <font>
      <b/>
      <sz val="9"/>
      <name val="Palatino"/>
    </font>
    <font>
      <b/>
      <sz val="10"/>
      <color indexed="58"/>
      <name val="Arial"/>
      <family val="2"/>
    </font>
    <font>
      <b/>
      <sz val="18"/>
      <color indexed="56"/>
      <name val="Cambria"/>
      <family val="2"/>
    </font>
    <font>
      <sz val="10"/>
      <color indexed="10"/>
      <name val="Arial"/>
      <family val="2"/>
    </font>
    <font>
      <i/>
      <sz val="11"/>
      <color theme="1"/>
      <name val="Calibri"/>
      <family val="2"/>
      <scheme val="minor"/>
    </font>
    <font>
      <b/>
      <sz val="9"/>
      <color rgb="FFFF0000"/>
      <name val="Arial"/>
      <family val="2"/>
    </font>
    <font>
      <sz val="9"/>
      <name val="Arial"/>
      <family val="2"/>
    </font>
    <font>
      <b/>
      <sz val="9"/>
      <name val="Arial"/>
      <family val="2"/>
    </font>
    <font>
      <i/>
      <sz val="9"/>
      <name val="Arial"/>
      <family val="2"/>
    </font>
    <font>
      <i/>
      <sz val="9"/>
      <color rgb="FF000000"/>
      <name val="Tahoma"/>
      <family val="2"/>
    </font>
    <font>
      <sz val="9"/>
      <color rgb="FF000000"/>
      <name val="Tahoma"/>
      <family val="2"/>
    </font>
    <font>
      <b/>
      <sz val="11"/>
      <name val="Calibri"/>
      <family val="2"/>
      <scheme val="minor"/>
    </font>
    <font>
      <sz val="10"/>
      <name val="Arial"/>
      <family val="2"/>
    </font>
    <font>
      <b/>
      <sz val="14"/>
      <color theme="1"/>
      <name val="Arial"/>
      <family val="2"/>
    </font>
    <font>
      <sz val="10"/>
      <color rgb="FFFF0000"/>
      <name val="Arial"/>
      <family val="2"/>
    </font>
    <font>
      <i/>
      <sz val="9"/>
      <color indexed="81"/>
      <name val="Tahoma"/>
      <family val="2"/>
    </font>
    <font>
      <sz val="9"/>
      <color theme="1"/>
      <name val="Arial"/>
      <family val="2"/>
    </font>
    <font>
      <b/>
      <sz val="11"/>
      <color theme="5"/>
      <name val="Arial"/>
      <family val="2"/>
    </font>
    <font>
      <b/>
      <sz val="12"/>
      <color theme="1"/>
      <name val="Calibri"/>
      <family val="2"/>
      <scheme val="minor"/>
    </font>
    <font>
      <b/>
      <sz val="14"/>
      <color theme="1"/>
      <name val="Calibri"/>
      <family val="2"/>
      <scheme val="minor"/>
    </font>
    <font>
      <b/>
      <sz val="14"/>
      <name val="Calibri"/>
      <family val="2"/>
      <scheme val="minor"/>
    </font>
    <font>
      <b/>
      <sz val="14"/>
      <name val="Arial"/>
      <family val="2"/>
    </font>
    <font>
      <b/>
      <sz val="12"/>
      <color theme="1"/>
      <name val="Arial"/>
      <family val="2"/>
    </font>
  </fonts>
  <fills count="7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43"/>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6"/>
        <bgColor indexed="64"/>
      </patternFill>
    </fill>
    <fill>
      <patternFill patternType="solid">
        <fgColor theme="4" tint="0.749992370372631"/>
        <bgColor indexed="64"/>
      </patternFill>
    </fill>
    <fill>
      <patternFill patternType="solid">
        <fgColor theme="2" tint="0.59999389629810485"/>
        <bgColor indexed="64"/>
      </patternFill>
    </fill>
    <fill>
      <patternFill patternType="solid">
        <fgColor theme="4" tint="0.499984740745262"/>
        <bgColor indexed="64"/>
      </patternFill>
    </fill>
    <fill>
      <patternFill patternType="solid">
        <fgColor theme="4" tint="0.89999084444715716"/>
        <bgColor indexed="64"/>
      </patternFill>
    </fill>
    <fill>
      <patternFill patternType="solid">
        <fgColor theme="9"/>
        <bgColor indexed="64"/>
      </patternFill>
    </fill>
    <fill>
      <patternFill patternType="solid">
        <fgColor theme="5" tint="0.79998168889431442"/>
        <bgColor indexed="64"/>
      </patternFill>
    </fill>
  </fills>
  <borders count="21">
    <border>
      <left/>
      <right/>
      <top/>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s>
  <cellStyleXfs count="242">
    <xf numFmtId="0" fontId="0" fillId="0" borderId="0"/>
    <xf numFmtId="43" fontId="6"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2" fillId="0" borderId="0"/>
    <xf numFmtId="0" fontId="14" fillId="0" borderId="0" applyNumberFormat="0" applyFill="0" applyBorder="0" applyAlignment="0" applyProtection="0"/>
    <xf numFmtId="0" fontId="13" fillId="0" borderId="0"/>
    <xf numFmtId="9" fontId="13" fillId="0" borderId="0" applyFont="0" applyFill="0" applyBorder="0" applyAlignment="0" applyProtection="0"/>
    <xf numFmtId="0" fontId="13" fillId="0" borderId="0"/>
    <xf numFmtId="0" fontId="15" fillId="0" borderId="0" applyNumberFormat="0" applyFill="0" applyBorder="0" applyAlignment="0" applyProtection="0">
      <alignment vertical="top"/>
      <protection locked="0"/>
    </xf>
    <xf numFmtId="9" fontId="13" fillId="0" borderId="0" applyFont="0" applyFill="0" applyBorder="0" applyAlignment="0" applyProtection="0"/>
    <xf numFmtId="0" fontId="6" fillId="0" borderId="0"/>
    <xf numFmtId="0" fontId="13" fillId="5" borderId="2">
      <alignment horizontal="center" vertical="center"/>
      <protection locked="0"/>
    </xf>
    <xf numFmtId="0" fontId="13" fillId="5" borderId="3">
      <alignment vertical="center"/>
      <protection locked="0"/>
    </xf>
    <xf numFmtId="0" fontId="13" fillId="6" borderId="0">
      <protection locked="0"/>
    </xf>
    <xf numFmtId="0" fontId="22" fillId="0" borderId="0"/>
    <xf numFmtId="0" fontId="23" fillId="0" borderId="0" applyNumberFormat="0" applyFill="0" applyBorder="0" applyProtection="0">
      <alignment horizontal="center"/>
    </xf>
    <xf numFmtId="0" fontId="23" fillId="0" borderId="0" applyNumberFormat="0" applyFill="0" applyBorder="0" applyProtection="0">
      <alignment horizontal="center" textRotation="90"/>
    </xf>
    <xf numFmtId="0" fontId="24" fillId="0" borderId="0" applyNumberFormat="0" applyFill="0" applyBorder="0" applyAlignment="0" applyProtection="0"/>
    <xf numFmtId="167" fontId="24" fillId="0" borderId="0" applyFill="0" applyBorder="0" applyAlignment="0" applyProtection="0"/>
    <xf numFmtId="0" fontId="41" fillId="0" borderId="0"/>
    <xf numFmtId="170" fontId="41" fillId="0" borderId="0"/>
    <xf numFmtId="0" fontId="6" fillId="15" borderId="0" applyNumberFormat="0" applyBorder="0" applyAlignment="0" applyProtection="0"/>
    <xf numFmtId="0" fontId="46" fillId="4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46" fillId="4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46" fillId="4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46" fillId="4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46" fillId="48"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46" fillId="49"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46" fillId="5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46" fillId="5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46" fillId="5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46" fillId="4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46" fillId="50"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46" fillId="5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0" fillId="17" borderId="0" applyNumberFormat="0" applyBorder="0" applyAlignment="0" applyProtection="0"/>
    <xf numFmtId="0" fontId="47" fillId="54" borderId="0" applyNumberFormat="0" applyBorder="0" applyAlignment="0" applyProtection="0"/>
    <xf numFmtId="0" fontId="40" fillId="21" borderId="0" applyNumberFormat="0" applyBorder="0" applyAlignment="0" applyProtection="0"/>
    <xf numFmtId="0" fontId="47" fillId="51" borderId="0" applyNumberFormat="0" applyBorder="0" applyAlignment="0" applyProtection="0"/>
    <xf numFmtId="0" fontId="40" fillId="25" borderId="0" applyNumberFormat="0" applyBorder="0" applyAlignment="0" applyProtection="0"/>
    <xf numFmtId="0" fontId="47" fillId="52" borderId="0" applyNumberFormat="0" applyBorder="0" applyAlignment="0" applyProtection="0"/>
    <xf numFmtId="0" fontId="40" fillId="29" borderId="0" applyNumberFormat="0" applyBorder="0" applyAlignment="0" applyProtection="0"/>
    <xf numFmtId="0" fontId="47" fillId="55" borderId="0" applyNumberFormat="0" applyBorder="0" applyAlignment="0" applyProtection="0"/>
    <xf numFmtId="0" fontId="40" fillId="33" borderId="0" applyNumberFormat="0" applyBorder="0" applyAlignment="0" applyProtection="0"/>
    <xf numFmtId="0" fontId="47" fillId="56" borderId="0" applyNumberFormat="0" applyBorder="0" applyAlignment="0" applyProtection="0"/>
    <xf numFmtId="0" fontId="40" fillId="37" borderId="0" applyNumberFormat="0" applyBorder="0" applyAlignment="0" applyProtection="0"/>
    <xf numFmtId="0" fontId="47" fillId="57" borderId="0" applyNumberFormat="0" applyBorder="0" applyAlignment="0" applyProtection="0"/>
    <xf numFmtId="0" fontId="40" fillId="14" borderId="0" applyNumberFormat="0" applyBorder="0" applyAlignment="0" applyProtection="0"/>
    <xf numFmtId="0" fontId="47" fillId="58" borderId="0" applyNumberFormat="0" applyBorder="0" applyAlignment="0" applyProtection="0"/>
    <xf numFmtId="0" fontId="40" fillId="18" borderId="0" applyNumberFormat="0" applyBorder="0" applyAlignment="0" applyProtection="0"/>
    <xf numFmtId="0" fontId="47" fillId="59" borderId="0" applyNumberFormat="0" applyBorder="0" applyAlignment="0" applyProtection="0"/>
    <xf numFmtId="0" fontId="40" fillId="22" borderId="0" applyNumberFormat="0" applyBorder="0" applyAlignment="0" applyProtection="0"/>
    <xf numFmtId="0" fontId="47" fillId="60" borderId="0" applyNumberFormat="0" applyBorder="0" applyAlignment="0" applyProtection="0"/>
    <xf numFmtId="0" fontId="40" fillId="26" borderId="0" applyNumberFormat="0" applyBorder="0" applyAlignment="0" applyProtection="0"/>
    <xf numFmtId="0" fontId="47" fillId="55" borderId="0" applyNumberFormat="0" applyBorder="0" applyAlignment="0" applyProtection="0"/>
    <xf numFmtId="0" fontId="40" fillId="30" borderId="0" applyNumberFormat="0" applyBorder="0" applyAlignment="0" applyProtection="0"/>
    <xf numFmtId="0" fontId="47" fillId="56" borderId="0" applyNumberFormat="0" applyBorder="0" applyAlignment="0" applyProtection="0"/>
    <xf numFmtId="0" fontId="40" fillId="34" borderId="0" applyNumberFormat="0" applyBorder="0" applyAlignment="0" applyProtection="0"/>
    <xf numFmtId="0" fontId="47" fillId="61" borderId="0" applyNumberFormat="0" applyBorder="0" applyAlignment="0" applyProtection="0"/>
    <xf numFmtId="171" fontId="9" fillId="0" borderId="0" applyFill="0" applyBorder="0" applyProtection="0">
      <alignment horizontal="right"/>
    </xf>
    <xf numFmtId="172" fontId="9" fillId="0" borderId="0" applyFill="0" applyBorder="0" applyProtection="0">
      <alignment horizontal="right"/>
    </xf>
    <xf numFmtId="173" fontId="9" fillId="0" borderId="0" applyFill="0" applyBorder="0" applyProtection="0">
      <alignment horizontal="right"/>
    </xf>
    <xf numFmtId="0" fontId="31" fillId="8" borderId="0" applyNumberFormat="0" applyBorder="0" applyAlignment="0" applyProtection="0"/>
    <xf numFmtId="0" fontId="48" fillId="45" borderId="0" applyNumberFormat="0" applyBorder="0" applyAlignment="0" applyProtection="0"/>
    <xf numFmtId="0" fontId="35" fillId="11" borderId="7" applyNumberFormat="0" applyAlignment="0" applyProtection="0"/>
    <xf numFmtId="0" fontId="49" fillId="62" borderId="13" applyNumberFormat="0" applyAlignment="0" applyProtection="0"/>
    <xf numFmtId="0" fontId="37" fillId="12" borderId="10" applyNumberFormat="0" applyAlignment="0" applyProtection="0"/>
    <xf numFmtId="0" fontId="50" fillId="63" borderId="14" applyNumberFormat="0" applyAlignment="0" applyProtection="0"/>
    <xf numFmtId="0" fontId="51" fillId="0" borderId="0">
      <alignment horizontal="left"/>
    </xf>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5" fontId="52" fillId="0" borderId="0" applyFont="0" applyFill="0" applyBorder="0" applyAlignment="0" applyProtection="0"/>
    <xf numFmtId="0" fontId="53" fillId="64" borderId="0">
      <protection locked="0"/>
    </xf>
    <xf numFmtId="0" fontId="53" fillId="5" borderId="15" applyBorder="0">
      <protection locked="0"/>
    </xf>
    <xf numFmtId="3" fontId="9" fillId="0" borderId="0">
      <alignment horizontal="right"/>
    </xf>
    <xf numFmtId="3" fontId="9" fillId="0" borderId="0">
      <alignment horizontal="right"/>
    </xf>
    <xf numFmtId="3" fontId="9" fillId="0" borderId="0">
      <alignment horizontal="right"/>
    </xf>
    <xf numFmtId="0" fontId="53" fillId="64" borderId="0">
      <protection locked="0"/>
    </xf>
    <xf numFmtId="0" fontId="53" fillId="64" borderId="0">
      <protection locked="0"/>
    </xf>
    <xf numFmtId="3" fontId="9" fillId="0" borderId="0">
      <alignment horizontal="right"/>
    </xf>
    <xf numFmtId="3" fontId="9" fillId="0" borderId="0">
      <alignment horizontal="right"/>
    </xf>
    <xf numFmtId="3" fontId="9" fillId="0" borderId="0">
      <alignment horizontal="right"/>
    </xf>
    <xf numFmtId="176" fontId="9" fillId="0" borderId="0" applyFill="0" applyBorder="0" applyAlignment="0" applyProtection="0"/>
    <xf numFmtId="177" fontId="9" fillId="0" borderId="0" applyFill="0" applyBorder="0" applyProtection="0">
      <alignment horizontal="right"/>
    </xf>
    <xf numFmtId="0" fontId="39" fillId="0" borderId="0" applyNumberFormat="0" applyFill="0" applyBorder="0" applyAlignment="0" applyProtection="0"/>
    <xf numFmtId="0" fontId="54" fillId="0" borderId="0" applyNumberFormat="0" applyFill="0" applyBorder="0" applyAlignment="0" applyProtection="0"/>
    <xf numFmtId="0" fontId="30" fillId="7" borderId="0" applyNumberFormat="0" applyBorder="0" applyAlignment="0" applyProtection="0"/>
    <xf numFmtId="0" fontId="55" fillId="46" borderId="0" applyNumberFormat="0" applyBorder="0" applyAlignment="0" applyProtection="0"/>
    <xf numFmtId="0" fontId="27" fillId="0" borderId="4" applyNumberFormat="0" applyFill="0" applyAlignment="0" applyProtection="0"/>
    <xf numFmtId="0" fontId="56" fillId="65" borderId="0"/>
    <xf numFmtId="0" fontId="57" fillId="0" borderId="0"/>
    <xf numFmtId="0" fontId="28" fillId="0" borderId="5" applyNumberFormat="0" applyFill="0" applyAlignment="0" applyProtection="0"/>
    <xf numFmtId="0" fontId="29" fillId="0" borderId="6" applyNumberFormat="0" applyFill="0" applyAlignment="0" applyProtection="0"/>
    <xf numFmtId="0" fontId="58" fillId="0" borderId="16" applyNumberFormat="0" applyFill="0" applyAlignment="0" applyProtection="0"/>
    <xf numFmtId="0" fontId="29" fillId="0" borderId="0" applyNumberFormat="0" applyFill="0" applyBorder="0" applyAlignment="0" applyProtection="0"/>
    <xf numFmtId="0" fontId="58" fillId="0" borderId="0" applyNumberFormat="0" applyFill="0" applyBorder="0" applyAlignment="0" applyProtection="0"/>
    <xf numFmtId="0" fontId="23" fillId="0" borderId="0" applyNumberFormat="0" applyFill="0" applyBorder="0" applyProtection="0">
      <alignment horizontal="center" textRotation="90"/>
    </xf>
    <xf numFmtId="0" fontId="14" fillId="0" borderId="0" applyNumberFormat="0" applyFill="0" applyBorder="0" applyAlignment="0" applyProtection="0"/>
    <xf numFmtId="0" fontId="33" fillId="10" borderId="7" applyNumberFormat="0" applyAlignment="0" applyProtection="0"/>
    <xf numFmtId="0" fontId="59" fillId="49" borderId="13" applyNumberFormat="0" applyAlignment="0" applyProtection="0"/>
    <xf numFmtId="0" fontId="60" fillId="0" borderId="0">
      <alignment horizontal="left"/>
    </xf>
    <xf numFmtId="0" fontId="61" fillId="0" borderId="1">
      <alignment horizontal="left"/>
    </xf>
    <xf numFmtId="0" fontId="62" fillId="0" borderId="0">
      <alignment horizontal="left"/>
    </xf>
    <xf numFmtId="0" fontId="36" fillId="0" borderId="9" applyNumberFormat="0" applyFill="0" applyAlignment="0" applyProtection="0"/>
    <xf numFmtId="0" fontId="63" fillId="0" borderId="17" applyNumberFormat="0" applyFill="0" applyAlignment="0" applyProtection="0"/>
    <xf numFmtId="0" fontId="41" fillId="0" borderId="0"/>
    <xf numFmtId="0" fontId="8" fillId="0" borderId="0"/>
    <xf numFmtId="0" fontId="32" fillId="9" borderId="0" applyNumberFormat="0" applyBorder="0" applyAlignment="0" applyProtection="0"/>
    <xf numFmtId="0" fontId="64" fillId="66" borderId="0" applyNumberFormat="0" applyBorder="0" applyAlignment="0" applyProtection="0"/>
    <xf numFmtId="0" fontId="9"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22" fillId="0" borderId="0"/>
    <xf numFmtId="0" fontId="9" fillId="0" borderId="0"/>
    <xf numFmtId="0" fontId="8" fillId="0" borderId="0"/>
    <xf numFmtId="0" fontId="6" fillId="0" borderId="0"/>
    <xf numFmtId="0" fontId="8" fillId="0" borderId="0" applyFill="0"/>
    <xf numFmtId="0" fontId="6" fillId="0" borderId="0"/>
    <xf numFmtId="0" fontId="8" fillId="0" borderId="0" applyFill="0"/>
    <xf numFmtId="0" fontId="6" fillId="0" borderId="0"/>
    <xf numFmtId="0" fontId="6" fillId="0" borderId="0"/>
    <xf numFmtId="0" fontId="6" fillId="13" borderId="11" applyNumberFormat="0" applyFont="0" applyAlignment="0" applyProtection="0"/>
    <xf numFmtId="0" fontId="6" fillId="13" borderId="11" applyNumberFormat="0" applyFont="0" applyAlignment="0" applyProtection="0"/>
    <xf numFmtId="0" fontId="60" fillId="0" borderId="0">
      <alignment horizontal="left"/>
    </xf>
    <xf numFmtId="0" fontId="6" fillId="13" borderId="11" applyNumberFormat="0" applyFont="0" applyAlignment="0" applyProtection="0"/>
    <xf numFmtId="0" fontId="6" fillId="13" borderId="11" applyNumberFormat="0" applyFont="0" applyAlignment="0" applyProtection="0"/>
    <xf numFmtId="0" fontId="6" fillId="13" borderId="11" applyNumberFormat="0" applyFont="0" applyAlignment="0" applyProtection="0"/>
    <xf numFmtId="0" fontId="34" fillId="11" borderId="8" applyNumberFormat="0" applyAlignment="0" applyProtection="0"/>
    <xf numFmtId="0" fontId="65" fillId="62" borderId="18" applyNumberFormat="0" applyAlignment="0" applyProtection="0"/>
    <xf numFmtId="178" fontId="60" fillId="0" borderId="0">
      <alignment horizontal="right"/>
    </xf>
    <xf numFmtId="0" fontId="61" fillId="0" borderId="1">
      <alignment horizontal="right"/>
    </xf>
    <xf numFmtId="0" fontId="62" fillId="0" borderId="0">
      <alignment horizontal="right"/>
    </xf>
    <xf numFmtId="3" fontId="53" fillId="64" borderId="19">
      <alignment horizontal="right"/>
      <protection locked="0"/>
    </xf>
    <xf numFmtId="3" fontId="9" fillId="0" borderId="0" applyFill="0" applyBorder="0" applyProtection="0">
      <alignment horizontal="right"/>
    </xf>
    <xf numFmtId="179" fontId="9" fillId="0" borderId="0">
      <alignment horizontal="right"/>
    </xf>
    <xf numFmtId="0" fontId="46" fillId="0" borderId="0">
      <alignment vertical="top"/>
    </xf>
    <xf numFmtId="0" fontId="46" fillId="0" borderId="0">
      <alignment vertical="top"/>
    </xf>
    <xf numFmtId="0" fontId="66" fillId="0" borderId="0">
      <alignment horizontal="left"/>
    </xf>
    <xf numFmtId="0" fontId="66" fillId="0" borderId="0">
      <alignment horizontal="left"/>
    </xf>
    <xf numFmtId="0" fontId="62" fillId="0" borderId="0"/>
    <xf numFmtId="0" fontId="60" fillId="0" borderId="0"/>
    <xf numFmtId="0" fontId="67" fillId="0" borderId="20"/>
    <xf numFmtId="0" fontId="26"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 fillId="0" borderId="12" applyNumberFormat="0" applyFill="0" applyAlignment="0" applyProtection="0"/>
    <xf numFmtId="0" fontId="8" fillId="0" borderId="0"/>
    <xf numFmtId="0" fontId="8" fillId="0" borderId="0"/>
    <xf numFmtId="0" fontId="10" fillId="0" borderId="0" applyNumberFormat="0">
      <alignment horizontal="right"/>
    </xf>
    <xf numFmtId="0" fontId="10" fillId="0" borderId="0" applyNumberFormat="0">
      <alignment horizontal="right"/>
    </xf>
    <xf numFmtId="3" fontId="10" fillId="0" borderId="0">
      <alignment horizontal="right"/>
    </xf>
    <xf numFmtId="0" fontId="10" fillId="0" borderId="0">
      <alignment horizontal="left" vertical="center"/>
    </xf>
    <xf numFmtId="0" fontId="38" fillId="0" borderId="0" applyNumberFormat="0" applyFill="0" applyBorder="0" applyAlignment="0" applyProtection="0"/>
    <xf numFmtId="0" fontId="69" fillId="0" borderId="0" applyNumberFormat="0" applyFill="0" applyBorder="0" applyAlignment="0" applyProtection="0"/>
    <xf numFmtId="0" fontId="41" fillId="0" borderId="0"/>
    <xf numFmtId="9" fontId="6"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 borderId="2">
      <alignment horizontal="center" vertical="center"/>
      <protection locked="0"/>
    </xf>
    <xf numFmtId="0" fontId="8" fillId="5" borderId="3">
      <alignment vertical="center"/>
      <protection locked="0"/>
    </xf>
    <xf numFmtId="0" fontId="8" fillId="6" borderId="0">
      <protection locked="0"/>
    </xf>
    <xf numFmtId="0" fontId="8" fillId="0" borderId="0"/>
    <xf numFmtId="0" fontId="78" fillId="0" borderId="0"/>
    <xf numFmtId="0" fontId="14" fillId="0" borderId="0" applyNumberFormat="0" applyFill="0" applyBorder="0" applyAlignment="0" applyProtection="0"/>
    <xf numFmtId="0" fontId="3" fillId="0" borderId="0"/>
    <xf numFmtId="0" fontId="8" fillId="0" borderId="0"/>
  </cellStyleXfs>
  <cellXfs count="388">
    <xf numFmtId="0" fontId="0" fillId="0" borderId="0" xfId="0"/>
    <xf numFmtId="0" fontId="7" fillId="0" borderId="0" xfId="0" applyFont="1"/>
    <xf numFmtId="0" fontId="0" fillId="2" borderId="0" xfId="0" applyFill="1"/>
    <xf numFmtId="164" fontId="0" fillId="0" borderId="0" xfId="1" applyNumberFormat="1" applyFont="1"/>
    <xf numFmtId="0" fontId="10" fillId="0" borderId="0" xfId="10" applyFont="1"/>
    <xf numFmtId="1" fontId="0" fillId="0" borderId="0" xfId="0" applyNumberFormat="1"/>
    <xf numFmtId="0" fontId="0" fillId="0" borderId="0" xfId="0"/>
    <xf numFmtId="0" fontId="8" fillId="0" borderId="0" xfId="2"/>
    <xf numFmtId="0" fontId="10" fillId="0" borderId="0" xfId="2" applyFont="1" applyFill="1"/>
    <xf numFmtId="165" fontId="0" fillId="0" borderId="0" xfId="0" applyNumberFormat="1"/>
    <xf numFmtId="0" fontId="10" fillId="0" borderId="0" xfId="2" applyFont="1"/>
    <xf numFmtId="0" fontId="0" fillId="4" borderId="0" xfId="0" applyFill="1"/>
    <xf numFmtId="0" fontId="10" fillId="3" borderId="0" xfId="10" applyFont="1" applyFill="1"/>
    <xf numFmtId="3" fontId="0" fillId="0" borderId="0" xfId="0" applyNumberFormat="1"/>
    <xf numFmtId="0" fontId="13" fillId="4" borderId="2" xfId="14" applyFill="1" applyAlignment="1">
      <alignment horizontal="center" vertical="center" wrapText="1"/>
      <protection locked="0"/>
    </xf>
    <xf numFmtId="0" fontId="13" fillId="4" borderId="0" xfId="16" applyNumberFormat="1" applyFill="1">
      <protection locked="0"/>
    </xf>
    <xf numFmtId="0" fontId="13" fillId="4" borderId="0" xfId="15" applyFill="1" applyBorder="1" applyAlignment="1">
      <alignment vertical="center"/>
      <protection locked="0"/>
    </xf>
    <xf numFmtId="0" fontId="0" fillId="0" borderId="0" xfId="0" applyBorder="1"/>
    <xf numFmtId="0" fontId="13" fillId="4" borderId="0" xfId="14" applyFill="1" applyBorder="1" applyAlignment="1">
      <alignment horizontal="center" vertical="center" wrapText="1"/>
      <protection locked="0"/>
    </xf>
    <xf numFmtId="0" fontId="20" fillId="2" borderId="0" xfId="0" applyFont="1" applyFill="1" applyBorder="1"/>
    <xf numFmtId="0" fontId="21" fillId="4" borderId="2" xfId="14" applyFont="1" applyFill="1" applyAlignment="1">
      <alignment horizontal="center" vertical="center" wrapText="1"/>
      <protection locked="0"/>
    </xf>
    <xf numFmtId="0" fontId="12" fillId="0" borderId="0" xfId="6"/>
    <xf numFmtId="0" fontId="20" fillId="4" borderId="0" xfId="0" applyFont="1" applyFill="1"/>
    <xf numFmtId="0" fontId="10" fillId="4" borderId="0" xfId="10" applyFont="1" applyFill="1"/>
    <xf numFmtId="0" fontId="7" fillId="0" borderId="0" xfId="0" applyFont="1" applyBorder="1" applyAlignment="1">
      <alignment vertical="center" wrapText="1"/>
    </xf>
    <xf numFmtId="0" fontId="0" fillId="0" borderId="0" xfId="0" applyNumberFormat="1"/>
    <xf numFmtId="0" fontId="0" fillId="0" borderId="0" xfId="0" applyBorder="1" applyAlignment="1">
      <alignment vertical="center" wrapText="1"/>
    </xf>
    <xf numFmtId="3" fontId="0" fillId="0" borderId="0" xfId="0" applyNumberFormat="1" applyBorder="1" applyAlignment="1">
      <alignment vertical="center" wrapText="1"/>
    </xf>
    <xf numFmtId="0" fontId="0" fillId="0" borderId="0" xfId="0"/>
    <xf numFmtId="0" fontId="0" fillId="2" borderId="0" xfId="0" applyFill="1"/>
    <xf numFmtId="166" fontId="0" fillId="0" borderId="0" xfId="0" applyNumberFormat="1"/>
    <xf numFmtId="0" fontId="0" fillId="3" borderId="0" xfId="0" applyFill="1"/>
    <xf numFmtId="0" fontId="0" fillId="0" borderId="0" xfId="0" applyProtection="1">
      <protection locked="0"/>
    </xf>
    <xf numFmtId="164" fontId="0" fillId="0" borderId="0" xfId="1" applyNumberFormat="1" applyFont="1" applyProtection="1">
      <protection locked="0"/>
    </xf>
    <xf numFmtId="0" fontId="42" fillId="0" borderId="0" xfId="22" applyFont="1"/>
    <xf numFmtId="0" fontId="41" fillId="0" borderId="0" xfId="22"/>
    <xf numFmtId="0" fontId="41" fillId="38" borderId="0" xfId="22" applyFill="1"/>
    <xf numFmtId="0" fontId="41" fillId="39" borderId="0" xfId="22" applyFill="1"/>
    <xf numFmtId="0" fontId="41" fillId="38" borderId="0" xfId="22" applyFill="1" applyAlignment="1">
      <alignment horizontal="right"/>
    </xf>
    <xf numFmtId="4" fontId="41" fillId="38" borderId="0" xfId="22" applyNumberFormat="1" applyFill="1"/>
    <xf numFmtId="4" fontId="41" fillId="39" borderId="0" xfId="22" applyNumberFormat="1" applyFill="1"/>
    <xf numFmtId="10" fontId="41" fillId="0" borderId="0" xfId="22" applyNumberFormat="1"/>
    <xf numFmtId="168" fontId="41" fillId="0" borderId="0" xfId="22" applyNumberFormat="1"/>
    <xf numFmtId="169" fontId="41" fillId="0" borderId="0" xfId="22" applyNumberFormat="1"/>
    <xf numFmtId="4" fontId="41" fillId="0" borderId="0" xfId="22" applyNumberFormat="1"/>
    <xf numFmtId="49" fontId="41" fillId="0" borderId="0" xfId="22" applyNumberFormat="1"/>
    <xf numFmtId="0" fontId="43" fillId="0" borderId="0" xfId="22" applyFont="1"/>
    <xf numFmtId="43" fontId="41" fillId="38" borderId="0" xfId="22" applyNumberFormat="1" applyFill="1"/>
    <xf numFmtId="43" fontId="41" fillId="39" borderId="0" xfId="22" applyNumberFormat="1" applyFill="1"/>
    <xf numFmtId="43" fontId="41" fillId="0" borderId="0" xfId="22" applyNumberFormat="1"/>
    <xf numFmtId="0" fontId="41" fillId="39" borderId="0" xfId="22" applyFill="1" applyAlignment="1">
      <alignment horizontal="right"/>
    </xf>
    <xf numFmtId="0" fontId="41" fillId="0" borderId="0" xfId="22" applyAlignment="1">
      <alignment horizontal="right"/>
    </xf>
    <xf numFmtId="165" fontId="41" fillId="0" borderId="0" xfId="22" applyNumberFormat="1"/>
    <xf numFmtId="168" fontId="41" fillId="39" borderId="0" xfId="22" applyNumberFormat="1" applyFill="1"/>
    <xf numFmtId="49" fontId="41" fillId="39" borderId="0" xfId="22" applyNumberFormat="1" applyFill="1"/>
    <xf numFmtId="0" fontId="43" fillId="38" borderId="0" xfId="22" applyFont="1" applyFill="1"/>
    <xf numFmtId="0" fontId="41" fillId="40" borderId="0" xfId="22" applyFill="1"/>
    <xf numFmtId="0" fontId="41" fillId="41" borderId="0" xfId="22" applyFill="1"/>
    <xf numFmtId="168" fontId="41" fillId="41" borderId="0" xfId="22" applyNumberFormat="1" applyFill="1"/>
    <xf numFmtId="168" fontId="41" fillId="42" borderId="0" xfId="22" applyNumberFormat="1" applyFill="1"/>
    <xf numFmtId="165" fontId="41" fillId="41" borderId="0" xfId="22" applyNumberFormat="1" applyFill="1"/>
    <xf numFmtId="165" fontId="41" fillId="42" borderId="0" xfId="22" applyNumberFormat="1" applyFill="1"/>
    <xf numFmtId="17" fontId="41" fillId="41" borderId="0" xfId="22" applyNumberFormat="1" applyFill="1"/>
    <xf numFmtId="17" fontId="41" fillId="0" borderId="0" xfId="22" applyNumberFormat="1"/>
    <xf numFmtId="0" fontId="41" fillId="42" borderId="0" xfId="22" applyFill="1"/>
    <xf numFmtId="10" fontId="41" fillId="41" borderId="0" xfId="22" applyNumberFormat="1" applyFill="1"/>
    <xf numFmtId="0" fontId="45" fillId="0" borderId="0" xfId="2" applyFont="1"/>
    <xf numFmtId="3" fontId="8" fillId="0" borderId="0" xfId="2" applyNumberFormat="1"/>
    <xf numFmtId="10" fontId="8" fillId="0" borderId="0" xfId="2" applyNumberFormat="1"/>
    <xf numFmtId="4" fontId="8" fillId="0" borderId="0" xfId="2" applyNumberFormat="1"/>
    <xf numFmtId="0" fontId="8" fillId="43" borderId="0" xfId="2" applyFill="1"/>
    <xf numFmtId="10" fontId="8" fillId="43" borderId="0" xfId="2" applyNumberFormat="1" applyFill="1"/>
    <xf numFmtId="0" fontId="8" fillId="43" borderId="0" xfId="2" applyNumberFormat="1" applyFill="1" applyAlignment="1">
      <alignment wrapText="1"/>
    </xf>
    <xf numFmtId="4" fontId="8" fillId="42" borderId="0" xfId="2" applyNumberFormat="1" applyFill="1"/>
    <xf numFmtId="10" fontId="8" fillId="42" borderId="0" xfId="2" applyNumberFormat="1" applyFill="1"/>
    <xf numFmtId="3" fontId="41" fillId="0" borderId="0" xfId="22" applyNumberFormat="1"/>
    <xf numFmtId="0" fontId="8" fillId="0" borderId="0" xfId="2" applyFill="1"/>
    <xf numFmtId="0" fontId="21" fillId="43" borderId="0" xfId="2" applyFont="1" applyFill="1"/>
    <xf numFmtId="10" fontId="21" fillId="43" borderId="0" xfId="2" applyNumberFormat="1" applyFont="1" applyFill="1"/>
    <xf numFmtId="4" fontId="0" fillId="0" borderId="0" xfId="0" applyNumberFormat="1"/>
    <xf numFmtId="0" fontId="43" fillId="38" borderId="0" xfId="0" applyFont="1" applyFill="1"/>
    <xf numFmtId="0" fontId="0" fillId="38" borderId="0" xfId="0" applyFill="1"/>
    <xf numFmtId="0" fontId="43" fillId="40" borderId="0" xfId="0" applyFont="1" applyFill="1"/>
    <xf numFmtId="0" fontId="0" fillId="40" borderId="0" xfId="0" applyFill="1"/>
    <xf numFmtId="4" fontId="0" fillId="38" borderId="0" xfId="0" applyNumberFormat="1" applyFill="1"/>
    <xf numFmtId="4" fontId="0" fillId="40" borderId="0" xfId="0" applyNumberFormat="1" applyFill="1"/>
    <xf numFmtId="0" fontId="0" fillId="0" borderId="0" xfId="0" applyAlignment="1">
      <alignment wrapText="1"/>
    </xf>
    <xf numFmtId="0" fontId="0" fillId="38" borderId="0" xfId="0" applyFill="1" applyAlignment="1">
      <alignment wrapText="1"/>
    </xf>
    <xf numFmtId="17" fontId="0" fillId="38" borderId="0" xfId="0" applyNumberFormat="1" applyFill="1"/>
    <xf numFmtId="2" fontId="0" fillId="40" borderId="0" xfId="0" applyNumberFormat="1" applyFill="1"/>
    <xf numFmtId="0" fontId="8" fillId="0" borderId="0" xfId="2" applyAlignment="1">
      <alignment wrapText="1"/>
    </xf>
    <xf numFmtId="0" fontId="8" fillId="0" borderId="0" xfId="2" applyFill="1" applyAlignment="1">
      <alignment wrapText="1"/>
    </xf>
    <xf numFmtId="0" fontId="43" fillId="0" borderId="0" xfId="0" applyFont="1"/>
    <xf numFmtId="3" fontId="0" fillId="38" borderId="0" xfId="0" applyNumberFormat="1" applyFill="1"/>
    <xf numFmtId="0" fontId="0" fillId="0" borderId="0" xfId="0" applyFill="1"/>
    <xf numFmtId="10" fontId="0" fillId="0" borderId="0" xfId="0" applyNumberFormat="1"/>
    <xf numFmtId="164" fontId="0" fillId="0" borderId="0" xfId="0" applyNumberFormat="1"/>
    <xf numFmtId="3" fontId="0" fillId="0" borderId="0" xfId="0" applyNumberFormat="1" applyFill="1"/>
    <xf numFmtId="0" fontId="0" fillId="41" borderId="0" xfId="0" applyFill="1"/>
    <xf numFmtId="0" fontId="0" fillId="41" borderId="0" xfId="0" applyFill="1" applyAlignment="1">
      <alignment wrapText="1"/>
    </xf>
    <xf numFmtId="3" fontId="0" fillId="41" borderId="0" xfId="0" applyNumberFormat="1" applyFill="1"/>
    <xf numFmtId="0" fontId="0" fillId="40" borderId="0" xfId="0" applyFill="1" applyAlignment="1">
      <alignment wrapText="1"/>
    </xf>
    <xf numFmtId="3" fontId="0" fillId="40" borderId="0" xfId="0" applyNumberFormat="1" applyFill="1"/>
    <xf numFmtId="0" fontId="0" fillId="67" borderId="0" xfId="0" applyFill="1"/>
    <xf numFmtId="0" fontId="0" fillId="67" borderId="0" xfId="0" applyFill="1" applyAlignment="1">
      <alignment wrapText="1"/>
    </xf>
    <xf numFmtId="3" fontId="0" fillId="67" borderId="0" xfId="0" applyNumberFormat="1" applyFill="1"/>
    <xf numFmtId="0" fontId="8" fillId="41" borderId="0" xfId="2" applyFill="1" applyAlignment="1">
      <alignment wrapText="1"/>
    </xf>
    <xf numFmtId="4" fontId="0" fillId="41" borderId="0" xfId="0" applyNumberFormat="1" applyFill="1"/>
    <xf numFmtId="0" fontId="8" fillId="40" borderId="0" xfId="2" applyFill="1" applyAlignment="1">
      <alignment wrapText="1"/>
    </xf>
    <xf numFmtId="0" fontId="8" fillId="67" borderId="0" xfId="2" applyFill="1" applyAlignment="1">
      <alignment wrapText="1"/>
    </xf>
    <xf numFmtId="4" fontId="0" fillId="67" borderId="0" xfId="0" applyNumberFormat="1" applyFill="1"/>
    <xf numFmtId="0" fontId="70" fillId="0" borderId="0" xfId="0" applyFont="1"/>
    <xf numFmtId="165" fontId="0" fillId="3" borderId="0" xfId="0" applyNumberFormat="1" applyFill="1"/>
    <xf numFmtId="164" fontId="0" fillId="3" borderId="0" xfId="1" applyNumberFormat="1" applyFont="1" applyFill="1"/>
    <xf numFmtId="0" fontId="9" fillId="0" borderId="0" xfId="0" applyFont="1" applyAlignment="1">
      <alignment horizontal="right" wrapText="1"/>
    </xf>
    <xf numFmtId="168" fontId="9" fillId="0" borderId="0" xfId="0" applyNumberFormat="1" applyFont="1" applyAlignment="1">
      <alignment horizontal="left"/>
    </xf>
    <xf numFmtId="180" fontId="9" fillId="0" borderId="0" xfId="0" applyNumberFormat="1" applyFont="1" applyAlignment="1"/>
    <xf numFmtId="0" fontId="7" fillId="2" borderId="0" xfId="0" applyFont="1" applyFill="1"/>
    <xf numFmtId="166" fontId="0" fillId="2" borderId="0" xfId="0" applyNumberFormat="1" applyFill="1"/>
    <xf numFmtId="181" fontId="0" fillId="0" borderId="0" xfId="0" applyNumberFormat="1"/>
    <xf numFmtId="0" fontId="41" fillId="68" borderId="0" xfId="22" applyFill="1"/>
    <xf numFmtId="0" fontId="41" fillId="0" borderId="0" xfId="22" applyFill="1"/>
    <xf numFmtId="0" fontId="41" fillId="68" borderId="0" xfId="22" applyFill="1" applyAlignment="1">
      <alignment horizontal="right"/>
    </xf>
    <xf numFmtId="43" fontId="41" fillId="68" borderId="0" xfId="22" applyNumberFormat="1" applyFill="1"/>
    <xf numFmtId="0" fontId="42" fillId="0" borderId="0" xfId="22" applyFont="1" applyFill="1"/>
    <xf numFmtId="0" fontId="43" fillId="0" borderId="0" xfId="22" applyFont="1" applyFill="1"/>
    <xf numFmtId="0" fontId="8" fillId="40" borderId="0" xfId="2" applyFill="1"/>
    <xf numFmtId="10" fontId="8" fillId="40" borderId="0" xfId="2" applyNumberFormat="1" applyFill="1"/>
    <xf numFmtId="3" fontId="8" fillId="40" borderId="0" xfId="2" applyNumberFormat="1" applyFill="1"/>
    <xf numFmtId="4" fontId="8" fillId="40" borderId="0" xfId="2" applyNumberFormat="1" applyFill="1"/>
    <xf numFmtId="43" fontId="8" fillId="40" borderId="0" xfId="2" applyNumberFormat="1" applyFill="1"/>
    <xf numFmtId="2" fontId="8" fillId="40" borderId="0" xfId="2" applyNumberFormat="1" applyFill="1"/>
    <xf numFmtId="4" fontId="8" fillId="69" borderId="0" xfId="2" applyNumberFormat="1" applyFill="1"/>
    <xf numFmtId="4" fontId="21" fillId="69" borderId="0" xfId="2" applyNumberFormat="1" applyFont="1" applyFill="1"/>
    <xf numFmtId="3" fontId="8" fillId="69" borderId="0" xfId="2" applyNumberFormat="1" applyFill="1"/>
    <xf numFmtId="0" fontId="8" fillId="69" borderId="0" xfId="2" applyFill="1"/>
    <xf numFmtId="0" fontId="8" fillId="69" borderId="0" xfId="2" applyNumberFormat="1" applyFill="1" applyAlignment="1">
      <alignment wrapText="1"/>
    </xf>
    <xf numFmtId="10" fontId="8" fillId="69" borderId="0" xfId="2" applyNumberFormat="1" applyFill="1"/>
    <xf numFmtId="0" fontId="21" fillId="69" borderId="0" xfId="2" applyFont="1" applyFill="1"/>
    <xf numFmtId="2" fontId="8" fillId="69" borderId="0" xfId="2" applyNumberFormat="1" applyFill="1"/>
    <xf numFmtId="0" fontId="0" fillId="69" borderId="0" xfId="0" applyFill="1"/>
    <xf numFmtId="4" fontId="41" fillId="0" borderId="0" xfId="22" applyNumberFormat="1" applyFill="1"/>
    <xf numFmtId="0" fontId="7" fillId="38" borderId="0" xfId="0" applyFont="1" applyFill="1" applyAlignment="1">
      <alignment wrapText="1"/>
    </xf>
    <xf numFmtId="0" fontId="7" fillId="38" borderId="0" xfId="0" applyFont="1" applyFill="1"/>
    <xf numFmtId="0" fontId="41" fillId="43" borderId="0" xfId="22" applyFill="1"/>
    <xf numFmtId="3" fontId="41" fillId="43" borderId="0" xfId="22" applyNumberFormat="1" applyFill="1"/>
    <xf numFmtId="4" fontId="41" fillId="43" borderId="0" xfId="22" applyNumberFormat="1" applyFill="1"/>
    <xf numFmtId="0" fontId="0" fillId="43" borderId="0" xfId="0" applyFill="1"/>
    <xf numFmtId="10" fontId="0" fillId="43" borderId="0" xfId="0" applyNumberFormat="1" applyFill="1"/>
    <xf numFmtId="10" fontId="41" fillId="39" borderId="0" xfId="22" applyNumberFormat="1" applyFill="1"/>
    <xf numFmtId="182" fontId="0" fillId="0" borderId="0" xfId="0" applyNumberFormat="1"/>
    <xf numFmtId="10" fontId="0" fillId="41" borderId="0" xfId="0" applyNumberFormat="1" applyFill="1" applyAlignment="1">
      <alignment wrapText="1"/>
    </xf>
    <xf numFmtId="10" fontId="0" fillId="40" borderId="0" xfId="0" applyNumberFormat="1" applyFill="1"/>
    <xf numFmtId="10" fontId="0" fillId="41" borderId="0" xfId="0" applyNumberFormat="1" applyFill="1"/>
    <xf numFmtId="0" fontId="7" fillId="0" borderId="0" xfId="0" applyFont="1" applyFill="1" applyAlignment="1">
      <alignment wrapText="1"/>
    </xf>
    <xf numFmtId="10" fontId="0" fillId="0" borderId="0" xfId="0" applyNumberFormat="1" applyFill="1"/>
    <xf numFmtId="183" fontId="0" fillId="0" borderId="0" xfId="229" applyNumberFormat="1" applyFont="1"/>
    <xf numFmtId="10" fontId="0" fillId="0" borderId="0" xfId="229" applyNumberFormat="1" applyFont="1"/>
    <xf numFmtId="2" fontId="0" fillId="0" borderId="0" xfId="0" applyNumberFormat="1"/>
    <xf numFmtId="183" fontId="0" fillId="0" borderId="0" xfId="0" applyNumberFormat="1"/>
    <xf numFmtId="43" fontId="0" fillId="0" borderId="0" xfId="0" applyNumberFormat="1"/>
    <xf numFmtId="170" fontId="0" fillId="0" borderId="0" xfId="229" applyNumberFormat="1" applyFont="1"/>
    <xf numFmtId="170" fontId="0" fillId="0" borderId="0" xfId="0" applyNumberFormat="1"/>
    <xf numFmtId="0" fontId="71" fillId="0" borderId="0" xfId="0" applyFont="1" applyFill="1" applyBorder="1" applyAlignment="1">
      <alignment horizontal="left"/>
    </xf>
    <xf numFmtId="0" fontId="72" fillId="0" borderId="0" xfId="0" applyFont="1" applyFill="1" applyBorder="1"/>
    <xf numFmtId="0" fontId="73" fillId="0" borderId="0" xfId="0" applyFont="1" applyFill="1" applyBorder="1"/>
    <xf numFmtId="0" fontId="73" fillId="0" borderId="0" xfId="0" applyFont="1" applyFill="1" applyBorder="1" applyAlignment="1">
      <alignment horizontal="left"/>
    </xf>
    <xf numFmtId="0" fontId="8" fillId="0" borderId="0" xfId="0" applyFont="1" applyFill="1" applyBorder="1"/>
    <xf numFmtId="1" fontId="72" fillId="0" borderId="0" xfId="0" applyNumberFormat="1" applyFont="1" applyFill="1" applyBorder="1"/>
    <xf numFmtId="0" fontId="74" fillId="0" borderId="0" xfId="0" applyFont="1" applyFill="1" applyBorder="1"/>
    <xf numFmtId="164" fontId="0" fillId="2" borderId="0" xfId="1" applyNumberFormat="1" applyFont="1" applyFill="1"/>
    <xf numFmtId="43" fontId="0" fillId="0" borderId="0" xfId="1" applyNumberFormat="1" applyFont="1"/>
    <xf numFmtId="49" fontId="0" fillId="0" borderId="0" xfId="0" applyNumberFormat="1"/>
    <xf numFmtId="0" fontId="20" fillId="0" borderId="0" xfId="10" applyFont="1" applyFill="1"/>
    <xf numFmtId="0" fontId="6" fillId="0" borderId="0" xfId="0" applyFont="1"/>
    <xf numFmtId="0" fontId="6" fillId="0" borderId="0" xfId="0" applyFont="1" applyFill="1"/>
    <xf numFmtId="0" fontId="77" fillId="0" borderId="0" xfId="10" applyFont="1" applyFill="1"/>
    <xf numFmtId="0" fontId="77" fillId="0" borderId="0" xfId="10" applyFont="1" applyFill="1" applyBorder="1"/>
    <xf numFmtId="0" fontId="77" fillId="0" borderId="0" xfId="10" applyFont="1" applyFill="1" applyAlignment="1">
      <alignment wrapText="1"/>
    </xf>
    <xf numFmtId="0" fontId="6" fillId="0" borderId="0" xfId="0" applyFont="1" applyFill="1" applyBorder="1"/>
    <xf numFmtId="3" fontId="6" fillId="0" borderId="0" xfId="0" applyNumberFormat="1" applyFont="1" applyFill="1"/>
    <xf numFmtId="166" fontId="6" fillId="0" borderId="0" xfId="0" applyNumberFormat="1" applyFont="1" applyFill="1"/>
    <xf numFmtId="0" fontId="20" fillId="0" borderId="0" xfId="10" applyFont="1" applyFill="1" applyBorder="1"/>
    <xf numFmtId="164" fontId="20" fillId="0" borderId="0" xfId="1" applyNumberFormat="1" applyFont="1" applyFill="1"/>
    <xf numFmtId="166" fontId="77" fillId="0" borderId="0" xfId="8" applyNumberFormat="1" applyFont="1" applyFill="1"/>
    <xf numFmtId="0" fontId="77" fillId="0" borderId="0" xfId="8" applyFont="1" applyFill="1"/>
    <xf numFmtId="0" fontId="20" fillId="0" borderId="0" xfId="8" applyFont="1" applyFill="1"/>
    <xf numFmtId="166" fontId="20" fillId="0" borderId="0" xfId="8" applyNumberFormat="1" applyFont="1" applyFill="1"/>
    <xf numFmtId="3" fontId="77" fillId="0" borderId="0" xfId="8" applyNumberFormat="1" applyFont="1" applyFill="1"/>
    <xf numFmtId="2" fontId="6" fillId="0" borderId="0" xfId="0" applyNumberFormat="1" applyFont="1"/>
    <xf numFmtId="0" fontId="0" fillId="0" borderId="0" xfId="0"/>
    <xf numFmtId="0" fontId="0" fillId="0" borderId="0" xfId="0" applyFont="1" applyFill="1"/>
    <xf numFmtId="184" fontId="6" fillId="0" borderId="0" xfId="0" applyNumberFormat="1" applyFont="1" applyFill="1"/>
    <xf numFmtId="184" fontId="6" fillId="70" borderId="0" xfId="0" applyNumberFormat="1" applyFont="1" applyFill="1"/>
    <xf numFmtId="0" fontId="77" fillId="0" borderId="0" xfId="232" applyFont="1" applyFill="1"/>
    <xf numFmtId="2" fontId="20" fillId="70" borderId="0" xfId="232" applyNumberFormat="1" applyFont="1" applyFill="1"/>
    <xf numFmtId="0" fontId="0" fillId="0" borderId="0" xfId="0"/>
    <xf numFmtId="0" fontId="14" fillId="69" borderId="0" xfId="239" applyFill="1"/>
    <xf numFmtId="0" fontId="44" fillId="43" borderId="0" xfId="22" applyFont="1" applyFill="1"/>
    <xf numFmtId="10" fontId="41" fillId="43" borderId="0" xfId="22" applyNumberFormat="1" applyFill="1"/>
    <xf numFmtId="168" fontId="41" fillId="43" borderId="0" xfId="22" applyNumberFormat="1" applyFill="1"/>
    <xf numFmtId="169" fontId="41" fillId="43" borderId="0" xfId="22" applyNumberFormat="1" applyFill="1"/>
    <xf numFmtId="49" fontId="41" fillId="43" borderId="0" xfId="22" applyNumberFormat="1" applyFill="1"/>
    <xf numFmtId="168" fontId="44" fillId="43" borderId="0" xfId="22" applyNumberFormat="1" applyFont="1" applyFill="1"/>
    <xf numFmtId="43" fontId="41" fillId="43" borderId="0" xfId="22" applyNumberFormat="1" applyFill="1"/>
    <xf numFmtId="165" fontId="41" fillId="43" borderId="0" xfId="22" applyNumberFormat="1" applyFill="1"/>
    <xf numFmtId="0" fontId="44" fillId="39" borderId="0" xfId="22" applyFont="1" applyFill="1"/>
    <xf numFmtId="0" fontId="44" fillId="41" borderId="0" xfId="22" applyFont="1" applyFill="1"/>
    <xf numFmtId="168" fontId="0" fillId="43" borderId="0" xfId="0" applyNumberFormat="1" applyFill="1"/>
    <xf numFmtId="165" fontId="0" fillId="43" borderId="0" xfId="0" applyNumberFormat="1" applyFill="1"/>
    <xf numFmtId="0" fontId="79" fillId="40" borderId="0" xfId="6" applyFont="1" applyFill="1"/>
    <xf numFmtId="0" fontId="25" fillId="40" borderId="0" xfId="6" applyFont="1" applyFill="1"/>
    <xf numFmtId="0" fontId="12" fillId="40" borderId="0" xfId="6" applyFill="1"/>
    <xf numFmtId="0" fontId="25" fillId="68" borderId="0" xfId="6" applyFont="1" applyFill="1"/>
    <xf numFmtId="0" fontId="12" fillId="68" borderId="0" xfId="6" applyFill="1"/>
    <xf numFmtId="3" fontId="12" fillId="40" borderId="0" xfId="6" applyNumberFormat="1" applyFill="1"/>
    <xf numFmtId="10" fontId="12" fillId="40" borderId="0" xfId="6" applyNumberFormat="1" applyFill="1"/>
    <xf numFmtId="3" fontId="12" fillId="0" borderId="0" xfId="6" applyNumberFormat="1"/>
    <xf numFmtId="10" fontId="12" fillId="68" borderId="0" xfId="6" applyNumberFormat="1" applyFill="1"/>
    <xf numFmtId="3" fontId="12" fillId="68" borderId="0" xfId="6" applyNumberFormat="1" applyFill="1"/>
    <xf numFmtId="0" fontId="80" fillId="40" borderId="0" xfId="6" applyFont="1" applyFill="1"/>
    <xf numFmtId="10" fontId="80" fillId="40" borderId="0" xfId="6" applyNumberFormat="1" applyFont="1" applyFill="1"/>
    <xf numFmtId="0" fontId="80" fillId="68" borderId="0" xfId="6" applyFont="1" applyFill="1"/>
    <xf numFmtId="10" fontId="80" fillId="68" borderId="0" xfId="6" applyNumberFormat="1" applyFont="1" applyFill="1"/>
    <xf numFmtId="10" fontId="79" fillId="40" borderId="0" xfId="6" applyNumberFormat="1" applyFont="1" applyFill="1"/>
    <xf numFmtId="0" fontId="21" fillId="43" borderId="0" xfId="2" applyNumberFormat="1" applyFont="1" applyFill="1" applyAlignment="1">
      <alignment wrapText="1"/>
    </xf>
    <xf numFmtId="0" fontId="5" fillId="0" borderId="0" xfId="6" applyFont="1"/>
    <xf numFmtId="0" fontId="25" fillId="0" borderId="0" xfId="6" applyFont="1"/>
    <xf numFmtId="10" fontId="12" fillId="0" borderId="0" xfId="6" applyNumberFormat="1"/>
    <xf numFmtId="0" fontId="4" fillId="68" borderId="0" xfId="6" applyFont="1" applyFill="1"/>
    <xf numFmtId="0" fontId="4" fillId="40" borderId="0" xfId="6" applyFont="1" applyFill="1"/>
    <xf numFmtId="0" fontId="4" fillId="0" borderId="0" xfId="6" applyFont="1"/>
    <xf numFmtId="185" fontId="12" fillId="0" borderId="0" xfId="6" applyNumberFormat="1"/>
    <xf numFmtId="170" fontId="12" fillId="40" borderId="0" xfId="6" applyNumberFormat="1" applyFill="1"/>
    <xf numFmtId="170" fontId="12" fillId="0" borderId="0" xfId="6" applyNumberFormat="1"/>
    <xf numFmtId="169" fontId="41" fillId="41" borderId="0" xfId="22" applyNumberFormat="1" applyFill="1"/>
    <xf numFmtId="169" fontId="41" fillId="42" borderId="0" xfId="22" applyNumberFormat="1" applyFill="1"/>
    <xf numFmtId="0" fontId="0" fillId="72" borderId="0" xfId="0" applyFill="1"/>
    <xf numFmtId="164" fontId="0" fillId="72" borderId="0" xfId="1" applyNumberFormat="1" applyFont="1" applyFill="1"/>
    <xf numFmtId="43" fontId="0" fillId="72" borderId="0" xfId="0" applyNumberFormat="1" applyFill="1"/>
    <xf numFmtId="2" fontId="0" fillId="72" borderId="0" xfId="0" applyNumberFormat="1" applyFill="1"/>
    <xf numFmtId="2" fontId="12" fillId="0" borderId="0" xfId="6" applyNumberFormat="1"/>
    <xf numFmtId="0" fontId="3" fillId="40" borderId="0" xfId="6" applyFont="1" applyFill="1"/>
    <xf numFmtId="0" fontId="0" fillId="73" borderId="0" xfId="0" applyFill="1"/>
    <xf numFmtId="43" fontId="0" fillId="73" borderId="0" xfId="0" applyNumberFormat="1" applyFill="1"/>
    <xf numFmtId="2" fontId="0" fillId="73" borderId="0" xfId="0" applyNumberFormat="1" applyFill="1"/>
    <xf numFmtId="0" fontId="3" fillId="0" borderId="0" xfId="6" applyFont="1"/>
    <xf numFmtId="49" fontId="0" fillId="0" borderId="0" xfId="0" applyNumberFormat="1"/>
    <xf numFmtId="0" fontId="0" fillId="0" borderId="0" xfId="0"/>
    <xf numFmtId="166" fontId="12" fillId="0" borderId="0" xfId="6" applyNumberFormat="1"/>
    <xf numFmtId="0" fontId="2" fillId="0" borderId="0" xfId="6" applyFont="1"/>
    <xf numFmtId="0" fontId="1" fillId="0" borderId="0" xfId="6" applyFont="1"/>
    <xf numFmtId="0" fontId="0" fillId="75" borderId="0" xfId="0" applyFill="1"/>
    <xf numFmtId="0" fontId="0" fillId="75" borderId="0" xfId="0" applyFill="1" applyProtection="1">
      <protection locked="0"/>
    </xf>
    <xf numFmtId="3" fontId="0" fillId="75" borderId="0" xfId="0" applyNumberFormat="1" applyFill="1" applyProtection="1">
      <protection locked="0"/>
    </xf>
    <xf numFmtId="10" fontId="0" fillId="75" borderId="0" xfId="0" applyNumberFormat="1" applyFill="1"/>
    <xf numFmtId="0" fontId="0" fillId="42" borderId="0" xfId="0" applyFill="1"/>
    <xf numFmtId="0" fontId="0" fillId="0" borderId="0" xfId="1" applyNumberFormat="1" applyFont="1"/>
    <xf numFmtId="0" fontId="0" fillId="71" borderId="0" xfId="0" applyFill="1"/>
    <xf numFmtId="1" fontId="0" fillId="71" borderId="0" xfId="0" applyNumberFormat="1" applyFill="1"/>
    <xf numFmtId="0" fontId="7" fillId="76" borderId="0" xfId="0" applyFont="1" applyFill="1"/>
    <xf numFmtId="0" fontId="0" fillId="76" borderId="0" xfId="0" applyFill="1"/>
    <xf numFmtId="164" fontId="0" fillId="76" borderId="0" xfId="1" applyNumberFormat="1" applyFont="1" applyFill="1"/>
    <xf numFmtId="43" fontId="0" fillId="76" borderId="0" xfId="0" applyNumberFormat="1" applyFill="1"/>
    <xf numFmtId="164" fontId="0" fillId="76" borderId="0" xfId="0" applyNumberFormat="1" applyFill="1"/>
    <xf numFmtId="0" fontId="70" fillId="76" borderId="0" xfId="0" applyFont="1" applyFill="1"/>
    <xf numFmtId="164" fontId="0" fillId="0" borderId="0" xfId="0" applyNumberFormat="1" applyFill="1"/>
    <xf numFmtId="164" fontId="0" fillId="0" borderId="0" xfId="1" applyNumberFormat="1" applyFont="1" applyFill="1"/>
    <xf numFmtId="0" fontId="0" fillId="77" borderId="0" xfId="0" applyFill="1"/>
    <xf numFmtId="16" fontId="0" fillId="77" borderId="0" xfId="0" quotePrefix="1" applyNumberFormat="1" applyFill="1"/>
    <xf numFmtId="17" fontId="0" fillId="77" borderId="0" xfId="0" quotePrefix="1" applyNumberFormat="1" applyFill="1"/>
    <xf numFmtId="43" fontId="0" fillId="77" borderId="0" xfId="0" applyNumberFormat="1" applyFill="1"/>
    <xf numFmtId="43" fontId="0" fillId="0" borderId="0" xfId="1" applyFont="1"/>
    <xf numFmtId="0" fontId="0" fillId="0" borderId="0" xfId="0" quotePrefix="1"/>
    <xf numFmtId="43" fontId="0" fillId="0" borderId="0" xfId="0" applyNumberFormat="1" applyFill="1"/>
    <xf numFmtId="43" fontId="0" fillId="0" borderId="0" xfId="1" applyFont="1" applyFill="1"/>
    <xf numFmtId="16" fontId="0" fillId="0" borderId="0" xfId="0" quotePrefix="1" applyNumberFormat="1" applyFill="1"/>
    <xf numFmtId="17" fontId="0" fillId="0" borderId="0" xfId="0" quotePrefix="1" applyNumberFormat="1" applyFill="1"/>
    <xf numFmtId="0" fontId="7" fillId="42" borderId="0" xfId="0" applyFont="1" applyFill="1" applyAlignment="1">
      <alignment wrapText="1"/>
    </xf>
    <xf numFmtId="3" fontId="0" fillId="42" borderId="0" xfId="0" applyNumberFormat="1" applyFill="1"/>
    <xf numFmtId="2" fontId="0" fillId="42" borderId="0" xfId="0" applyNumberFormat="1" applyFill="1"/>
    <xf numFmtId="0" fontId="7" fillId="72" borderId="0" xfId="0" applyFont="1" applyFill="1" applyAlignment="1">
      <alignment wrapText="1"/>
    </xf>
    <xf numFmtId="3" fontId="0" fillId="72" borderId="0" xfId="0" applyNumberFormat="1" applyFill="1"/>
    <xf numFmtId="10" fontId="0" fillId="72" borderId="0" xfId="0" applyNumberFormat="1" applyFill="1"/>
    <xf numFmtId="1" fontId="21" fillId="0" borderId="0" xfId="0" applyNumberFormat="1" applyFont="1" applyFill="1"/>
    <xf numFmtId="1" fontId="0" fillId="0" borderId="0" xfId="0" applyNumberFormat="1" applyFill="1"/>
    <xf numFmtId="0" fontId="10" fillId="43" borderId="0" xfId="10" applyFont="1" applyFill="1"/>
    <xf numFmtId="0" fontId="7" fillId="68" borderId="0" xfId="0" applyFont="1" applyFill="1"/>
    <xf numFmtId="0" fontId="0" fillId="68" borderId="0" xfId="0" applyFill="1"/>
    <xf numFmtId="1" fontId="0" fillId="68" borderId="0" xfId="0" applyNumberFormat="1" applyFill="1"/>
    <xf numFmtId="0" fontId="0" fillId="68" borderId="0" xfId="0" applyNumberFormat="1" applyFill="1"/>
    <xf numFmtId="0" fontId="7" fillId="75" borderId="0" xfId="0" applyFont="1" applyFill="1"/>
    <xf numFmtId="0" fontId="7" fillId="43" borderId="0" xfId="0" applyFont="1" applyFill="1"/>
    <xf numFmtId="3" fontId="0" fillId="75" borderId="0" xfId="0" applyNumberFormat="1" applyFill="1"/>
    <xf numFmtId="0" fontId="0" fillId="75" borderId="0" xfId="0" applyNumberFormat="1" applyFill="1"/>
    <xf numFmtId="1" fontId="0" fillId="75" borderId="0" xfId="0" applyNumberFormat="1" applyFill="1"/>
    <xf numFmtId="0" fontId="13" fillId="4" borderId="0" xfId="16" applyNumberFormat="1" applyFill="1" applyBorder="1">
      <protection locked="0"/>
    </xf>
    <xf numFmtId="165" fontId="0" fillId="0" borderId="0" xfId="0" applyNumberFormat="1" applyBorder="1"/>
    <xf numFmtId="0" fontId="0" fillId="0" borderId="0" xfId="0" applyAlignment="1">
      <alignment horizontal="left"/>
    </xf>
    <xf numFmtId="0" fontId="12" fillId="0" borderId="0" xfId="6" applyAlignment="1" applyProtection="1">
      <alignment horizontal="left"/>
      <protection locked="0"/>
    </xf>
    <xf numFmtId="0" fontId="10" fillId="0" borderId="0" xfId="10" applyFont="1" applyBorder="1"/>
    <xf numFmtId="0" fontId="12" fillId="0" borderId="0" xfId="6" applyBorder="1" applyProtection="1">
      <protection locked="0"/>
    </xf>
    <xf numFmtId="0" fontId="7" fillId="2" borderId="0" xfId="0" applyFont="1" applyFill="1" applyBorder="1"/>
    <xf numFmtId="0" fontId="10" fillId="43" borderId="0" xfId="2" applyFont="1" applyFill="1"/>
    <xf numFmtId="0" fontId="11" fillId="43" borderId="0" xfId="2" applyFont="1" applyFill="1"/>
    <xf numFmtId="3" fontId="19" fillId="43" borderId="0" xfId="13" applyNumberFormat="1" applyFont="1" applyFill="1"/>
    <xf numFmtId="3" fontId="0" fillId="43" borderId="0" xfId="0" applyNumberFormat="1" applyFill="1"/>
    <xf numFmtId="0" fontId="18" fillId="0" borderId="0" xfId="2" applyFont="1" applyFill="1" applyAlignment="1"/>
    <xf numFmtId="0" fontId="7" fillId="72" borderId="0" xfId="0" applyFont="1" applyFill="1"/>
    <xf numFmtId="0" fontId="7" fillId="72" borderId="0" xfId="0" applyFont="1" applyFill="1" applyBorder="1"/>
    <xf numFmtId="0" fontId="18" fillId="72" borderId="0" xfId="2" applyFont="1" applyFill="1" applyAlignment="1"/>
    <xf numFmtId="164" fontId="0" fillId="75" borderId="0" xfId="1" applyNumberFormat="1" applyFont="1" applyFill="1"/>
    <xf numFmtId="43" fontId="0" fillId="75" borderId="0" xfId="0" applyNumberFormat="1" applyFill="1"/>
    <xf numFmtId="0" fontId="10" fillId="75" borderId="0" xfId="10" applyFont="1" applyFill="1"/>
    <xf numFmtId="0" fontId="13" fillId="75" borderId="0" xfId="10" applyFill="1"/>
    <xf numFmtId="2" fontId="6" fillId="77" borderId="0" xfId="0" applyNumberFormat="1" applyFont="1" applyFill="1"/>
    <xf numFmtId="0" fontId="6" fillId="77" borderId="0" xfId="0" applyFont="1" applyFill="1"/>
    <xf numFmtId="0" fontId="0" fillId="77" borderId="0" xfId="0" applyFont="1" applyFill="1"/>
    <xf numFmtId="0" fontId="0" fillId="0" borderId="0" xfId="0" applyFill="1" applyBorder="1"/>
    <xf numFmtId="0" fontId="9" fillId="0" borderId="0" xfId="2" applyFont="1" applyFill="1" applyBorder="1"/>
    <xf numFmtId="0" fontId="11" fillId="0" borderId="0" xfId="2" applyFont="1" applyFill="1" applyBorder="1"/>
    <xf numFmtId="0" fontId="8" fillId="0" borderId="0" xfId="2" applyFill="1" applyBorder="1"/>
    <xf numFmtId="0" fontId="9" fillId="0" borderId="0" xfId="2" applyFont="1" applyFill="1" applyBorder="1" applyAlignment="1">
      <alignment wrapText="1"/>
    </xf>
    <xf numFmtId="0" fontId="0" fillId="0" borderId="0" xfId="0" applyFill="1" applyBorder="1" applyAlignment="1">
      <alignment wrapText="1"/>
    </xf>
    <xf numFmtId="0" fontId="10" fillId="0" borderId="0" xfId="2" applyFont="1" applyFill="1" applyBorder="1" applyAlignment="1">
      <alignment wrapText="1"/>
    </xf>
    <xf numFmtId="1" fontId="0" fillId="0" borderId="0" xfId="0" applyNumberFormat="1" applyFill="1" applyBorder="1"/>
    <xf numFmtId="2" fontId="9" fillId="0" borderId="0" xfId="2" applyNumberFormat="1" applyFont="1" applyFill="1" applyBorder="1"/>
    <xf numFmtId="1" fontId="9" fillId="0" borderId="0" xfId="2" applyNumberFormat="1" applyFont="1" applyFill="1" applyBorder="1"/>
    <xf numFmtId="0" fontId="10" fillId="0" borderId="0" xfId="2" applyFont="1" applyFill="1" applyBorder="1"/>
    <xf numFmtId="0" fontId="9" fillId="0" borderId="0" xfId="2" applyNumberFormat="1" applyFont="1" applyFill="1" applyBorder="1"/>
    <xf numFmtId="2" fontId="0" fillId="0" borderId="0" xfId="0" applyNumberFormat="1" applyFill="1" applyBorder="1"/>
    <xf numFmtId="166" fontId="9" fillId="0" borderId="0" xfId="2" applyNumberFormat="1" applyFont="1" applyFill="1" applyBorder="1"/>
    <xf numFmtId="0" fontId="7" fillId="0" borderId="0" xfId="0" applyFont="1" applyFill="1" applyBorder="1"/>
    <xf numFmtId="165" fontId="9" fillId="0" borderId="0" xfId="2" applyNumberFormat="1" applyFont="1" applyFill="1" applyBorder="1" applyAlignment="1"/>
    <xf numFmtId="165" fontId="0" fillId="0" borderId="0" xfId="0" applyNumberFormat="1" applyFill="1" applyBorder="1"/>
    <xf numFmtId="3" fontId="9" fillId="0" borderId="0" xfId="2" applyNumberFormat="1" applyFont="1" applyFill="1" applyBorder="1"/>
    <xf numFmtId="3" fontId="8" fillId="0" borderId="0" xfId="2" applyNumberFormat="1" applyFill="1" applyBorder="1"/>
    <xf numFmtId="3" fontId="0" fillId="0" borderId="0" xfId="0" applyNumberFormat="1" applyFill="1" applyBorder="1"/>
    <xf numFmtId="2" fontId="0" fillId="0" borderId="0" xfId="0" applyNumberFormat="1" applyFont="1" applyFill="1" applyBorder="1"/>
    <xf numFmtId="2" fontId="41" fillId="77" borderId="0" xfId="22" applyNumberFormat="1" applyFill="1"/>
    <xf numFmtId="2" fontId="8" fillId="77" borderId="0" xfId="2" applyNumberFormat="1" applyFill="1"/>
    <xf numFmtId="166" fontId="41" fillId="68" borderId="0" xfId="22" applyNumberFormat="1" applyFill="1"/>
    <xf numFmtId="0" fontId="82" fillId="0" borderId="0" xfId="0" applyFont="1" applyAlignment="1" applyProtection="1">
      <alignment wrapText="1"/>
      <protection locked="0"/>
    </xf>
    <xf numFmtId="170" fontId="0" fillId="0" borderId="0" xfId="0" applyNumberFormat="1" applyProtection="1">
      <protection locked="0"/>
    </xf>
    <xf numFmtId="4" fontId="8" fillId="70" borderId="0" xfId="2" applyNumberFormat="1" applyFill="1"/>
    <xf numFmtId="1" fontId="0" fillId="75" borderId="0" xfId="0" applyNumberFormat="1" applyFill="1" applyProtection="1">
      <protection locked="0"/>
    </xf>
    <xf numFmtId="186" fontId="6" fillId="77" borderId="0" xfId="0" applyNumberFormat="1" applyFont="1" applyFill="1"/>
    <xf numFmtId="0" fontId="0" fillId="77" borderId="0" xfId="0" applyFill="1" applyAlignment="1">
      <alignment wrapText="1"/>
    </xf>
    <xf numFmtId="0" fontId="77" fillId="77" borderId="0" xfId="10" applyFont="1" applyFill="1"/>
    <xf numFmtId="2" fontId="6" fillId="70" borderId="0" xfId="0" applyNumberFormat="1" applyFont="1" applyFill="1"/>
    <xf numFmtId="0" fontId="83" fillId="0" borderId="0" xfId="237" applyFont="1" applyFill="1"/>
    <xf numFmtId="0" fontId="1" fillId="40" borderId="0" xfId="6" applyFont="1" applyFill="1"/>
    <xf numFmtId="170" fontId="0" fillId="74" borderId="0" xfId="0" applyNumberFormat="1" applyFill="1"/>
    <xf numFmtId="181" fontId="0" fillId="38" borderId="0" xfId="0" applyNumberFormat="1" applyFill="1"/>
    <xf numFmtId="164" fontId="0" fillId="38" borderId="0" xfId="0" applyNumberFormat="1" applyFill="1"/>
    <xf numFmtId="9" fontId="0" fillId="0" borderId="0" xfId="229" applyFont="1"/>
    <xf numFmtId="187" fontId="0" fillId="0" borderId="0" xfId="1" applyNumberFormat="1" applyFont="1"/>
    <xf numFmtId="164" fontId="0" fillId="0" borderId="0" xfId="1" applyNumberFormat="1" applyFont="1" applyFill="1" applyBorder="1"/>
    <xf numFmtId="0" fontId="0" fillId="0" borderId="0" xfId="0" applyFont="1" applyFill="1" applyBorder="1"/>
    <xf numFmtId="1" fontId="20" fillId="0" borderId="0" xfId="2" applyNumberFormat="1" applyFont="1" applyFill="1" applyBorder="1"/>
    <xf numFmtId="2" fontId="20" fillId="0" borderId="0" xfId="2" applyNumberFormat="1" applyFont="1" applyFill="1" applyBorder="1"/>
    <xf numFmtId="0" fontId="77" fillId="0" borderId="0" xfId="2" applyFont="1" applyFill="1" applyBorder="1"/>
    <xf numFmtId="0" fontId="20" fillId="0" borderId="0" xfId="2" applyNumberFormat="1" applyFont="1" applyFill="1" applyBorder="1"/>
    <xf numFmtId="0" fontId="20" fillId="0" borderId="0" xfId="2" applyFont="1" applyFill="1" applyBorder="1"/>
    <xf numFmtId="166" fontId="20" fillId="0" borderId="0" xfId="2" applyNumberFormat="1" applyFont="1" applyFill="1" applyBorder="1"/>
    <xf numFmtId="164" fontId="20" fillId="0" borderId="0" xfId="1" applyNumberFormat="1" applyFont="1" applyFill="1" applyBorder="1"/>
    <xf numFmtId="164" fontId="0" fillId="38" borderId="0" xfId="1" applyNumberFormat="1" applyFont="1" applyFill="1"/>
    <xf numFmtId="184" fontId="6" fillId="77" borderId="0" xfId="0" applyNumberFormat="1" applyFont="1" applyFill="1"/>
    <xf numFmtId="43" fontId="0" fillId="38" borderId="0" xfId="0" applyNumberFormat="1" applyFill="1"/>
    <xf numFmtId="0" fontId="25" fillId="0" borderId="0" xfId="6" applyFont="1" applyFill="1" applyProtection="1">
      <protection locked="0"/>
    </xf>
    <xf numFmtId="0" fontId="0" fillId="0" borderId="0" xfId="0" applyFont="1"/>
    <xf numFmtId="0" fontId="85" fillId="0" borderId="0" xfId="0" applyFont="1"/>
    <xf numFmtId="0" fontId="85" fillId="0" borderId="0" xfId="0" applyFont="1" applyBorder="1"/>
    <xf numFmtId="0" fontId="85" fillId="0" borderId="0" xfId="6" applyFont="1" applyFill="1" applyProtection="1">
      <protection locked="0"/>
    </xf>
    <xf numFmtId="0" fontId="86" fillId="0" borderId="0" xfId="22" applyFont="1"/>
    <xf numFmtId="0" fontId="87" fillId="0" borderId="0" xfId="2" applyFont="1"/>
    <xf numFmtId="0" fontId="86" fillId="0" borderId="0" xfId="2" applyFont="1"/>
    <xf numFmtId="0" fontId="84" fillId="0" borderId="0" xfId="0" applyFont="1" applyFill="1"/>
    <xf numFmtId="0" fontId="85" fillId="0" borderId="0" xfId="0" applyFont="1" applyFill="1"/>
    <xf numFmtId="0" fontId="85" fillId="0" borderId="0" xfId="0" applyFont="1" applyFill="1" applyBorder="1"/>
    <xf numFmtId="0" fontId="88" fillId="40" borderId="0" xfId="6" applyFont="1" applyFill="1"/>
    <xf numFmtId="0" fontId="88" fillId="0" borderId="0" xfId="6" applyFont="1"/>
    <xf numFmtId="0" fontId="0" fillId="0" borderId="0" xfId="0" applyFill="1" applyBorder="1" applyAlignment="1">
      <alignment horizontal="left" wrapText="1"/>
    </xf>
    <xf numFmtId="0" fontId="0" fillId="43" borderId="0" xfId="0" applyFill="1" applyAlignment="1">
      <alignment horizontal="left" wrapText="1"/>
    </xf>
    <xf numFmtId="0" fontId="0" fillId="0" borderId="0" xfId="0" applyAlignment="1">
      <alignment horizontal="left" vertical="center"/>
    </xf>
    <xf numFmtId="0" fontId="25" fillId="72" borderId="0" xfId="6" applyFont="1" applyFill="1" applyAlignment="1" applyProtection="1">
      <alignment horizontal="left" vertical="center"/>
      <protection locked="0"/>
    </xf>
    <xf numFmtId="0" fontId="0" fillId="0" borderId="0" xfId="0" applyBorder="1" applyAlignment="1">
      <alignment horizontal="left" vertical="center"/>
    </xf>
    <xf numFmtId="0" fontId="25" fillId="72" borderId="0" xfId="6" applyFont="1" applyFill="1" applyBorder="1" applyAlignment="1" applyProtection="1">
      <alignment horizontal="left" vertical="center"/>
      <protection locked="0"/>
    </xf>
  </cellXfs>
  <cellStyles count="242">
    <cellStyle name="0.0" xfId="23"/>
    <cellStyle name="20% - Accent1 2" xfId="24"/>
    <cellStyle name="20% - Accent1 2 2" xfId="25"/>
    <cellStyle name="20% - Accent1 3" xfId="26"/>
    <cellStyle name="20% - Accent1 4" xfId="27"/>
    <cellStyle name="20% - Accent1 5" xfId="28"/>
    <cellStyle name="20% - Accent1 6" xfId="29"/>
    <cellStyle name="20% - Accent2 2" xfId="30"/>
    <cellStyle name="20% - Accent2 2 2" xfId="31"/>
    <cellStyle name="20% - Accent2 3" xfId="32"/>
    <cellStyle name="20% - Accent2 4" xfId="33"/>
    <cellStyle name="20% - Accent2 5" xfId="34"/>
    <cellStyle name="20% - Accent2 6" xfId="35"/>
    <cellStyle name="20% - Accent3 2" xfId="36"/>
    <cellStyle name="20% - Accent3 2 2" xfId="37"/>
    <cellStyle name="20% - Accent3 3" xfId="38"/>
    <cellStyle name="20% - Accent3 4" xfId="39"/>
    <cellStyle name="20% - Accent3 5" xfId="40"/>
    <cellStyle name="20% - Accent3 6" xfId="41"/>
    <cellStyle name="20% - Accent4 2" xfId="42"/>
    <cellStyle name="20% - Accent4 2 2" xfId="43"/>
    <cellStyle name="20% - Accent4 3" xfId="44"/>
    <cellStyle name="20% - Accent4 4" xfId="45"/>
    <cellStyle name="20% - Accent4 5" xfId="46"/>
    <cellStyle name="20% - Accent4 6" xfId="47"/>
    <cellStyle name="20% - Accent5 2" xfId="48"/>
    <cellStyle name="20% - Accent5 2 2" xfId="49"/>
    <cellStyle name="20% - Accent5 3" xfId="50"/>
    <cellStyle name="20% - Accent5 4" xfId="51"/>
    <cellStyle name="20% - Accent5 5" xfId="52"/>
    <cellStyle name="20% - Accent5 6" xfId="53"/>
    <cellStyle name="20% - Accent6 2" xfId="54"/>
    <cellStyle name="20% - Accent6 2 2" xfId="55"/>
    <cellStyle name="20% - Accent6 3" xfId="56"/>
    <cellStyle name="20% - Accent6 4" xfId="57"/>
    <cellStyle name="20% - Accent6 5" xfId="58"/>
    <cellStyle name="20% - Accent6 6" xfId="59"/>
    <cellStyle name="40% - Accent1 2" xfId="60"/>
    <cellStyle name="40% - Accent1 2 2" xfId="61"/>
    <cellStyle name="40% - Accent1 3" xfId="62"/>
    <cellStyle name="40% - Accent1 4" xfId="63"/>
    <cellStyle name="40% - Accent1 5" xfId="64"/>
    <cellStyle name="40% - Accent1 6" xfId="65"/>
    <cellStyle name="40% - Accent2 2" xfId="66"/>
    <cellStyle name="40% - Accent2 2 2" xfId="67"/>
    <cellStyle name="40% - Accent2 3" xfId="68"/>
    <cellStyle name="40% - Accent2 4" xfId="69"/>
    <cellStyle name="40% - Accent2 5" xfId="70"/>
    <cellStyle name="40% - Accent2 6" xfId="71"/>
    <cellStyle name="40% - Accent3 2" xfId="72"/>
    <cellStyle name="40% - Accent3 2 2" xfId="73"/>
    <cellStyle name="40% - Accent3 3" xfId="74"/>
    <cellStyle name="40% - Accent3 4" xfId="75"/>
    <cellStyle name="40% - Accent3 5" xfId="76"/>
    <cellStyle name="40% - Accent3 6" xfId="77"/>
    <cellStyle name="40% - Accent4 2" xfId="78"/>
    <cellStyle name="40% - Accent4 2 2" xfId="79"/>
    <cellStyle name="40% - Accent4 3" xfId="80"/>
    <cellStyle name="40% - Accent4 4" xfId="81"/>
    <cellStyle name="40% - Accent4 5" xfId="82"/>
    <cellStyle name="40% - Accent4 6" xfId="83"/>
    <cellStyle name="40% - Accent5 2" xfId="84"/>
    <cellStyle name="40% - Accent5 2 2" xfId="85"/>
    <cellStyle name="40% - Accent5 3" xfId="86"/>
    <cellStyle name="40% - Accent5 4" xfId="87"/>
    <cellStyle name="40% - Accent5 5" xfId="88"/>
    <cellStyle name="40% - Accent5 6" xfId="89"/>
    <cellStyle name="40% - Accent6 2" xfId="90"/>
    <cellStyle name="40% - Accent6 2 2" xfId="91"/>
    <cellStyle name="40% - Accent6 3" xfId="92"/>
    <cellStyle name="40% - Accent6 4" xfId="93"/>
    <cellStyle name="40% - Accent6 5" xfId="94"/>
    <cellStyle name="40% - Accent6 6" xfId="95"/>
    <cellStyle name="60% - Accent1 2" xfId="96"/>
    <cellStyle name="60% - Accent1 2 2" xfId="97"/>
    <cellStyle name="60% - Accent2 2" xfId="98"/>
    <cellStyle name="60% - Accent2 2 2" xfId="99"/>
    <cellStyle name="60% - Accent3 2" xfId="100"/>
    <cellStyle name="60% - Accent3 2 2" xfId="101"/>
    <cellStyle name="60% - Accent4 2" xfId="102"/>
    <cellStyle name="60% - Accent4 2 2" xfId="103"/>
    <cellStyle name="60% - Accent5 2" xfId="104"/>
    <cellStyle name="60% - Accent5 2 2" xfId="105"/>
    <cellStyle name="60% - Accent6 2" xfId="106"/>
    <cellStyle name="60% - Accent6 2 2" xfId="107"/>
    <cellStyle name="Accent1 2" xfId="108"/>
    <cellStyle name="Accent1 2 2" xfId="109"/>
    <cellStyle name="Accent2 2" xfId="110"/>
    <cellStyle name="Accent2 2 2" xfId="111"/>
    <cellStyle name="Accent3 2" xfId="112"/>
    <cellStyle name="Accent3 2 2" xfId="113"/>
    <cellStyle name="Accent4 2" xfId="114"/>
    <cellStyle name="Accent4 2 2" xfId="115"/>
    <cellStyle name="Accent5 2" xfId="116"/>
    <cellStyle name="Accent5 2 2" xfId="117"/>
    <cellStyle name="Accent6 2" xfId="118"/>
    <cellStyle name="Accent6 2 2" xfId="119"/>
    <cellStyle name="AIHWnumber" xfId="120"/>
    <cellStyle name="AIHWnumber*" xfId="121"/>
    <cellStyle name="AIHWtable" xfId="122"/>
    <cellStyle name="Bad 2" xfId="123"/>
    <cellStyle name="Bad 2 2" xfId="124"/>
    <cellStyle name="Calculation 2" xfId="125"/>
    <cellStyle name="Calculation 2 2" xfId="126"/>
    <cellStyle name="cells" xfId="16"/>
    <cellStyle name="cells 2" xfId="236"/>
    <cellStyle name="Check Cell 2" xfId="127"/>
    <cellStyle name="Check Cell 2 2" xfId="128"/>
    <cellStyle name="column field" xfId="14"/>
    <cellStyle name="column field 2" xfId="234"/>
    <cellStyle name="Column subhead" xfId="129"/>
    <cellStyle name="Comma" xfId="1" builtinId="3"/>
    <cellStyle name="Comma 2" xfId="3"/>
    <cellStyle name="Comma 2 2" xfId="130"/>
    <cellStyle name="Comma 2 3" xfId="131"/>
    <cellStyle name="Comma 3" xfId="132"/>
    <cellStyle name="Comma 4" xfId="133"/>
    <cellStyle name="Comma 5" xfId="134"/>
    <cellStyle name="Currency 2" xfId="4"/>
    <cellStyle name="Currency 2 2" xfId="135"/>
    <cellStyle name="Currency 3" xfId="136"/>
    <cellStyle name="Currency 4" xfId="137"/>
    <cellStyle name="Data" xfId="138"/>
    <cellStyle name="Data _prev" xfId="139"/>
    <cellStyle name="data 2" xfId="140"/>
    <cellStyle name="data 3" xfId="141"/>
    <cellStyle name="data 4" xfId="142"/>
    <cellStyle name="Data 5" xfId="143"/>
    <cellStyle name="Data 6" xfId="144"/>
    <cellStyle name="data 7" xfId="145"/>
    <cellStyle name="data 8" xfId="146"/>
    <cellStyle name="data_#67435 - Productivity Commission - Overcoming Indigenous Disadvantage Key Indicators 2009" xfId="147"/>
    <cellStyle name="DISUtable" xfId="148"/>
    <cellStyle name="DISUtableZeroDisplay" xfId="149"/>
    <cellStyle name="Explanatory Text 2" xfId="150"/>
    <cellStyle name="Explanatory Text 2 2" xfId="151"/>
    <cellStyle name="Good 2" xfId="152"/>
    <cellStyle name="Good 2 2" xfId="153"/>
    <cellStyle name="Heading" xfId="18"/>
    <cellStyle name="Heading 1 2" xfId="154"/>
    <cellStyle name="Heading 1 3" xfId="155"/>
    <cellStyle name="Heading 1 4" xfId="156"/>
    <cellStyle name="Heading 2 2" xfId="157"/>
    <cellStyle name="Heading 3 2" xfId="158"/>
    <cellStyle name="Heading 3 2 2" xfId="159"/>
    <cellStyle name="Heading 4 2" xfId="160"/>
    <cellStyle name="Heading 4 2 2" xfId="161"/>
    <cellStyle name="Heading1" xfId="19"/>
    <cellStyle name="Heading1 2" xfId="162"/>
    <cellStyle name="Hyperlink" xfId="239" builtinId="8"/>
    <cellStyle name="Hyperlink 2" xfId="11"/>
    <cellStyle name="Hyperlink 3" xfId="7"/>
    <cellStyle name="Hyperlink 4" xfId="163"/>
    <cellStyle name="Input 2" xfId="164"/>
    <cellStyle name="Input 2 2" xfId="165"/>
    <cellStyle name="L Cell text" xfId="166"/>
    <cellStyle name="L column heading/total" xfId="167"/>
    <cellStyle name="L Subtotal" xfId="168"/>
    <cellStyle name="Linked Cell 2" xfId="169"/>
    <cellStyle name="Linked Cell 2 2" xfId="170"/>
    <cellStyle name="Microsoft Excel found an error in the formula you entered. Do you want to accept the correction proposed below?_x000a__x000a_|_x000a__x000a_• To accept the correction, click Yes._x000a_• To close this message and correct the formula yourself, click No." xfId="171"/>
    <cellStyle name="Microsoft Excel found an error in the formula you entered. Do you want to accept the correction proposed below?_x000a__x000a_|_x000a__x000a_• To accept the correction, click Yes._x000a_• To close this message and correct the formula yourself, click No. 2" xfId="172"/>
    <cellStyle name="Neutral 2" xfId="173"/>
    <cellStyle name="Neutral 2 2" xfId="174"/>
    <cellStyle name="Norma᫬" xfId="175"/>
    <cellStyle name="Norma᫬ 2" xfId="176"/>
    <cellStyle name="Normal" xfId="0" builtinId="0"/>
    <cellStyle name="Normal 10" xfId="177"/>
    <cellStyle name="Normal 11" xfId="22"/>
    <cellStyle name="Normal 12" xfId="178"/>
    <cellStyle name="Normal 13" xfId="179"/>
    <cellStyle name="Normal 14" xfId="180"/>
    <cellStyle name="Normal 15" xfId="181"/>
    <cellStyle name="Normal 16" xfId="182"/>
    <cellStyle name="Normal 16 2" xfId="183"/>
    <cellStyle name="Normal 17" xfId="184"/>
    <cellStyle name="Normal 18" xfId="185"/>
    <cellStyle name="Normal 19" xfId="186"/>
    <cellStyle name="Normal 2" xfId="2"/>
    <cellStyle name="Normal 2 2" xfId="10"/>
    <cellStyle name="Normal 2 2 2" xfId="232"/>
    <cellStyle name="Normal 2 3" xfId="17"/>
    <cellStyle name="Normal 20" xfId="238"/>
    <cellStyle name="Normal 20 2" xfId="241"/>
    <cellStyle name="Normal 3" xfId="6"/>
    <cellStyle name="Normal 3 2" xfId="8"/>
    <cellStyle name="Normal 3 2 2" xfId="187"/>
    <cellStyle name="Normal 3 2 3" xfId="237"/>
    <cellStyle name="Normal 3 2 4" xfId="230"/>
    <cellStyle name="Normal 3 3" xfId="240"/>
    <cellStyle name="Normal 4" xfId="188"/>
    <cellStyle name="Normal 5" xfId="13"/>
    <cellStyle name="Normal 6" xfId="189"/>
    <cellStyle name="Normal 6 2" xfId="190"/>
    <cellStyle name="Normal 7" xfId="191"/>
    <cellStyle name="Normal 7 2" xfId="192"/>
    <cellStyle name="Normal 8" xfId="193"/>
    <cellStyle name="Normal 9" xfId="194"/>
    <cellStyle name="Note 2" xfId="195"/>
    <cellStyle name="Note 2 2" xfId="196"/>
    <cellStyle name="Note 3" xfId="197"/>
    <cellStyle name="Note 4" xfId="198"/>
    <cellStyle name="Note 5" xfId="199"/>
    <cellStyle name="Note 6" xfId="200"/>
    <cellStyle name="Output 2" xfId="201"/>
    <cellStyle name="Output 2 2" xfId="202"/>
    <cellStyle name="Percent" xfId="229" builtinId="5"/>
    <cellStyle name="Percent 2" xfId="5"/>
    <cellStyle name="Percent 2 2" xfId="9"/>
    <cellStyle name="Percent 2 2 2" xfId="231"/>
    <cellStyle name="Percent 3" xfId="12"/>
    <cellStyle name="Percent 3 2" xfId="233"/>
    <cellStyle name="R Cell text" xfId="203"/>
    <cellStyle name="R column heading/total" xfId="204"/>
    <cellStyle name="R Subtotal" xfId="205"/>
    <cellStyle name="Responses" xfId="206"/>
    <cellStyle name="Result" xfId="20"/>
    <cellStyle name="Result2" xfId="21"/>
    <cellStyle name="rowfield" xfId="15"/>
    <cellStyle name="rowfield 2" xfId="235"/>
    <cellStyle name="RSE_N" xfId="207"/>
    <cellStyle name="space" xfId="208"/>
    <cellStyle name="Style 1" xfId="209"/>
    <cellStyle name="Style 1 2" xfId="210"/>
    <cellStyle name="table heading" xfId="211"/>
    <cellStyle name="table heading 2" xfId="212"/>
    <cellStyle name="table subtotal" xfId="213"/>
    <cellStyle name="table text" xfId="214"/>
    <cellStyle name="Table Title" xfId="215"/>
    <cellStyle name="Title 2" xfId="216"/>
    <cellStyle name="Title 2 2" xfId="217"/>
    <cellStyle name="Title 3" xfId="218"/>
    <cellStyle name="Total 2" xfId="219"/>
    <cellStyle name="Total 2 2" xfId="220"/>
    <cellStyle name="Total 3" xfId="221"/>
    <cellStyle name="totdata" xfId="222"/>
    <cellStyle name="totdata 2" xfId="223"/>
    <cellStyle name="totdata 3" xfId="224"/>
    <cellStyle name="tothead" xfId="225"/>
    <cellStyle name="Warning Text 2" xfId="226"/>
    <cellStyle name="Warning Text 2 2" xfId="2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28"/>
  </cellStyles>
  <dxfs count="0"/>
  <tableStyles count="0" defaultTableStyle="TableStyleMedium2" defaultPivotStyle="PivotStyleLight16"/>
  <colors>
    <mruColors>
      <color rgb="FF787878"/>
      <color rgb="FFCDCDCD"/>
      <color rgb="FFADA6CE"/>
      <color rgb="FFB4C98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GDP!$D$6:$AY$6</c:f>
              <c:numCache>
                <c:formatCode>0.00%</c:formatCode>
                <c:ptCount val="48"/>
                <c:pt idx="0">
                  <c:v>8.1821900995499661E-3</c:v>
                </c:pt>
                <c:pt idx="1">
                  <c:v>3.3511418740965526E-2</c:v>
                </c:pt>
                <c:pt idx="2">
                  <c:v>1.6969651072896663E-2</c:v>
                </c:pt>
                <c:pt idx="3">
                  <c:v>1.6375994297739796E-2</c:v>
                </c:pt>
                <c:pt idx="4">
                  <c:v>1.5566131572131277E-2</c:v>
                </c:pt>
                <c:pt idx="5">
                  <c:v>1.4561111951774048E-2</c:v>
                </c:pt>
                <c:pt idx="6">
                  <c:v>1.4035861202945581E-2</c:v>
                </c:pt>
                <c:pt idx="7">
                  <c:v>1.3681033964671975E-2</c:v>
                </c:pt>
                <c:pt idx="8">
                  <c:v>1.3260026132113713E-2</c:v>
                </c:pt>
                <c:pt idx="9">
                  <c:v>1.2889620996159914E-2</c:v>
                </c:pt>
                <c:pt idx="10">
                  <c:v>1.2622489388652288E-2</c:v>
                </c:pt>
                <c:pt idx="11">
                  <c:v>1.2502994805947477E-2</c:v>
                </c:pt>
                <c:pt idx="12">
                  <c:v>1.2564876422876094E-2</c:v>
                </c:pt>
                <c:pt idx="13">
                  <c:v>1.2558558631824493E-2</c:v>
                </c:pt>
                <c:pt idx="14">
                  <c:v>1.2516611115217102E-2</c:v>
                </c:pt>
                <c:pt idx="15">
                  <c:v>1.2639562413199771E-2</c:v>
                </c:pt>
                <c:pt idx="16">
                  <c:v>1.2778355433683967E-2</c:v>
                </c:pt>
                <c:pt idx="17">
                  <c:v>1.3021307960321738E-2</c:v>
                </c:pt>
                <c:pt idx="18">
                  <c:v>1.3156049965512815E-2</c:v>
                </c:pt>
                <c:pt idx="19">
                  <c:v>1.3235902884481574E-2</c:v>
                </c:pt>
                <c:pt idx="20">
                  <c:v>1.3519639036241289E-2</c:v>
                </c:pt>
                <c:pt idx="21">
                  <c:v>1.3721082442858036E-2</c:v>
                </c:pt>
                <c:pt idx="22">
                  <c:v>1.3914932021807108E-2</c:v>
                </c:pt>
                <c:pt idx="23">
                  <c:v>1.3948813084441845E-2</c:v>
                </c:pt>
                <c:pt idx="24">
                  <c:v>1.393490511164089E-2</c:v>
                </c:pt>
                <c:pt idx="25">
                  <c:v>1.4126203307588143E-2</c:v>
                </c:pt>
                <c:pt idx="26">
                  <c:v>1.4215250708746945E-2</c:v>
                </c:pt>
                <c:pt idx="27">
                  <c:v>1.4215641428848232E-2</c:v>
                </c:pt>
                <c:pt idx="28">
                  <c:v>1.4077991145695365E-2</c:v>
                </c:pt>
                <c:pt idx="29">
                  <c:v>1.3936213115816713E-2</c:v>
                </c:pt>
                <c:pt idx="30">
                  <c:v>1.3946495923036728E-2</c:v>
                </c:pt>
                <c:pt idx="31">
                  <c:v>1.3921368255633624E-2</c:v>
                </c:pt>
                <c:pt idx="32">
                  <c:v>1.3828696518678621E-2</c:v>
                </c:pt>
                <c:pt idx="33">
                  <c:v>1.367200716731736E-2</c:v>
                </c:pt>
                <c:pt idx="34">
                  <c:v>1.3527315684103378E-2</c:v>
                </c:pt>
                <c:pt idx="35">
                  <c:v>1.3357555728603787E-2</c:v>
                </c:pt>
                <c:pt idx="36">
                  <c:v>1.3177907672836758E-2</c:v>
                </c:pt>
                <c:pt idx="37">
                  <c:v>1.3022023516082939E-2</c:v>
                </c:pt>
                <c:pt idx="38">
                  <c:v>1.2916639640973792E-2</c:v>
                </c:pt>
                <c:pt idx="39">
                  <c:v>1.2939547645695769E-2</c:v>
                </c:pt>
                <c:pt idx="40">
                  <c:v>1.2936239205622735E-2</c:v>
                </c:pt>
                <c:pt idx="41">
                  <c:v>1.2891265060313161E-2</c:v>
                </c:pt>
                <c:pt idx="42">
                  <c:v>1.2840736867175094E-2</c:v>
                </c:pt>
                <c:pt idx="43">
                  <c:v>1.2932359337595449E-2</c:v>
                </c:pt>
                <c:pt idx="44">
                  <c:v>1.3189977661465492E-2</c:v>
                </c:pt>
                <c:pt idx="45">
                  <c:v>1.337302863025412E-2</c:v>
                </c:pt>
                <c:pt idx="46">
                  <c:v>1.3459017964115368E-2</c:v>
                </c:pt>
                <c:pt idx="47">
                  <c:v>1.3489390972798764E-2</c:v>
                </c:pt>
              </c:numCache>
            </c:numRef>
          </c:val>
          <c:smooth val="0"/>
        </c:ser>
        <c:dLbls>
          <c:showLegendKey val="0"/>
          <c:showVal val="0"/>
          <c:showCatName val="0"/>
          <c:showSerName val="0"/>
          <c:showPercent val="0"/>
          <c:showBubbleSize val="0"/>
        </c:dLbls>
        <c:marker val="1"/>
        <c:smooth val="0"/>
        <c:axId val="184413184"/>
        <c:axId val="188809984"/>
      </c:lineChart>
      <c:catAx>
        <c:axId val="184413184"/>
        <c:scaling>
          <c:orientation val="minMax"/>
        </c:scaling>
        <c:delete val="0"/>
        <c:axPos val="b"/>
        <c:majorTickMark val="out"/>
        <c:minorTickMark val="none"/>
        <c:tickLblPos val="nextTo"/>
        <c:crossAx val="188809984"/>
        <c:crosses val="autoZero"/>
        <c:auto val="1"/>
        <c:lblAlgn val="ctr"/>
        <c:lblOffset val="100"/>
        <c:noMultiLvlLbl val="0"/>
      </c:catAx>
      <c:valAx>
        <c:axId val="188809984"/>
        <c:scaling>
          <c:orientation val="minMax"/>
        </c:scaling>
        <c:delete val="0"/>
        <c:axPos val="l"/>
        <c:majorGridlines/>
        <c:numFmt formatCode="0.00%" sourceLinked="1"/>
        <c:majorTickMark val="out"/>
        <c:minorTickMark val="none"/>
        <c:tickLblPos val="nextTo"/>
        <c:crossAx val="184413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itle>
    <c:autoTitleDeleted val="0"/>
    <c:plotArea>
      <c:layout/>
      <c:lineChart>
        <c:grouping val="standard"/>
        <c:varyColors val="0"/>
        <c:ser>
          <c:idx val="0"/>
          <c:order val="0"/>
          <c:tx>
            <c:strRef>
              <c:f>'Age pension'!$A$30</c:f>
              <c:strCache>
                <c:ptCount val="1"/>
                <c:pt idx="0">
                  <c:v>Change in % GDP</c:v>
                </c:pt>
              </c:strCache>
            </c:strRef>
          </c:tx>
          <c:spPr>
            <a:ln w="22225"/>
          </c:spPr>
          <c:marker>
            <c:symbol val="none"/>
          </c:marker>
          <c:trendline>
            <c:trendlineType val="linear"/>
            <c:dispRSqr val="1"/>
            <c:dispEq val="1"/>
            <c:trendlineLbl>
              <c:numFmt formatCode="General" sourceLinked="0"/>
            </c:trendlineLbl>
          </c:trendline>
          <c:cat>
            <c:strRef>
              <c:f>'Age pension'!$R$21:$AQ$21</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'Age pension'!$R$30:$AQ$30</c:f>
              <c:numCache>
                <c:formatCode>0.0000</c:formatCode>
                <c:ptCount val="26"/>
                <c:pt idx="0">
                  <c:v>5.4847320525829968E-2</c:v>
                </c:pt>
                <c:pt idx="1">
                  <c:v>5.1391436331346796E-2</c:v>
                </c:pt>
                <c:pt idx="2">
                  <c:v>5.0088281536588841E-2</c:v>
                </c:pt>
                <c:pt idx="3">
                  <c:v>5.1355484861311584E-2</c:v>
                </c:pt>
                <c:pt idx="4">
                  <c:v>5.5197479795191295E-2</c:v>
                </c:pt>
                <c:pt idx="5">
                  <c:v>4.4280021083162868E-2</c:v>
                </c:pt>
                <c:pt idx="6">
                  <c:v>3.25093271155108E-2</c:v>
                </c:pt>
                <c:pt idx="7">
                  <c:v>3.4341171680524418E-2</c:v>
                </c:pt>
                <c:pt idx="8">
                  <c:v>3.5026687159989134E-2</c:v>
                </c:pt>
                <c:pt idx="9">
                  <c:v>3.6862996282567728E-2</c:v>
                </c:pt>
                <c:pt idx="10">
                  <c:v>3.3130429851930376E-2</c:v>
                </c:pt>
                <c:pt idx="11">
                  <c:v>2.6840732196254269E-2</c:v>
                </c:pt>
                <c:pt idx="12">
                  <c:v>2.4428770703047054E-2</c:v>
                </c:pt>
                <c:pt idx="13">
                  <c:v>2.4880557424211691E-2</c:v>
                </c:pt>
                <c:pt idx="14">
                  <c:v>3.1750140569355434E-2</c:v>
                </c:pt>
                <c:pt idx="15">
                  <c:v>2.0438251528564155E-2</c:v>
                </c:pt>
                <c:pt idx="16">
                  <c:v>1.5549672397255687E-2</c:v>
                </c:pt>
                <c:pt idx="17">
                  <c:v>1.438816121357922E-2</c:v>
                </c:pt>
                <c:pt idx="18">
                  <c:v>1.6082616951635487E-2</c:v>
                </c:pt>
                <c:pt idx="19">
                  <c:v>1.8085211776255328E-2</c:v>
                </c:pt>
                <c:pt idx="20">
                  <c:v>1.9952582723815393E-2</c:v>
                </c:pt>
                <c:pt idx="21">
                  <c:v>1.5610762721715687E-2</c:v>
                </c:pt>
                <c:pt idx="22">
                  <c:v>1.4833810910009682E-2</c:v>
                </c:pt>
                <c:pt idx="23">
                  <c:v>1.5766052922442153E-2</c:v>
                </c:pt>
                <c:pt idx="24">
                  <c:v>1.3034585519413611E-3</c:v>
                </c:pt>
                <c:pt idx="25">
                  <c:v>7.7070188209860113E-3</c:v>
                </c:pt>
              </c:numCache>
            </c:numRef>
          </c:val>
          <c:smooth val="0"/>
        </c:ser>
        <c:dLbls>
          <c:showLegendKey val="0"/>
          <c:showVal val="0"/>
          <c:showCatName val="0"/>
          <c:showSerName val="0"/>
          <c:showPercent val="0"/>
          <c:showBubbleSize val="0"/>
        </c:dLbls>
        <c:marker val="1"/>
        <c:smooth val="0"/>
        <c:axId val="134241664"/>
        <c:axId val="134247552"/>
      </c:lineChart>
      <c:catAx>
        <c:axId val="134241664"/>
        <c:scaling>
          <c:orientation val="minMax"/>
        </c:scaling>
        <c:delete val="0"/>
        <c:axPos val="b"/>
        <c:numFmt formatCode="General" sourceLinked="1"/>
        <c:majorTickMark val="out"/>
        <c:minorTickMark val="none"/>
        <c:tickLblPos val="nextTo"/>
        <c:crossAx val="134247552"/>
        <c:crosses val="autoZero"/>
        <c:auto val="1"/>
        <c:lblAlgn val="ctr"/>
        <c:lblOffset val="100"/>
        <c:noMultiLvlLbl val="0"/>
      </c:catAx>
      <c:valAx>
        <c:axId val="134247552"/>
        <c:scaling>
          <c:orientation val="minMax"/>
        </c:scaling>
        <c:delete val="0"/>
        <c:axPos val="l"/>
        <c:majorGridlines>
          <c:spPr>
            <a:ln>
              <a:solidFill>
                <a:schemeClr val="accent6"/>
              </a:solidFill>
            </a:ln>
          </c:spPr>
        </c:majorGridlines>
        <c:numFmt formatCode="0.0000" sourceLinked="1"/>
        <c:majorTickMark val="out"/>
        <c:minorTickMark val="none"/>
        <c:tickLblPos val="nextTo"/>
        <c:crossAx val="134241664"/>
        <c:crosses val="autoZero"/>
        <c:crossBetween val="between"/>
      </c:valAx>
      <c:spPr>
        <a:noFill/>
        <a:ln>
          <a:solidFill>
            <a:schemeClr val="accent4"/>
          </a:solidFill>
        </a:ln>
      </c:spPr>
    </c:plotArea>
    <c:legend>
      <c:legendPos val="b"/>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IGR 2010 projection</c:v>
          </c:tx>
          <c:marker>
            <c:symbol val="none"/>
          </c:marker>
          <c:cat>
            <c:strRef>
              <c:f>'Age pension'!$E$21:$BA$21</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'Age pension'!$E$22:$AQ$22</c:f>
              <c:numCache>
                <c:formatCode>0.00</c:formatCode>
                <c:ptCount val="39"/>
                <c:pt idx="0">
                  <c:v>2.76628963432925</c:v>
                </c:pt>
                <c:pt idx="1">
                  <c:v>2.7679957478401702</c:v>
                </c:pt>
                <c:pt idx="2">
                  <c:v>2.7816352816774623</c:v>
                </c:pt>
                <c:pt idx="3">
                  <c:v>2.79887452753779</c:v>
                </c:pt>
                <c:pt idx="4">
                  <c:v>2.8146795131389433</c:v>
                </c:pt>
                <c:pt idx="5">
                  <c:v>2.8313844267458568</c:v>
                </c:pt>
                <c:pt idx="6">
                  <c:v>2.8486892923566098</c:v>
                </c:pt>
                <c:pt idx="7">
                  <c:v>2.871853064254855</c:v>
                </c:pt>
                <c:pt idx="8">
                  <c:v>2.9071658642308562</c:v>
                </c:pt>
                <c:pt idx="9">
                  <c:v>2.9370697219222435</c:v>
                </c:pt>
                <c:pt idx="10">
                  <c:v>2.9675735316174667</c:v>
                </c:pt>
                <c:pt idx="11">
                  <c:v>3.0007771253299729</c:v>
                </c:pt>
                <c:pt idx="12">
                  <c:v>3.0396896373290128</c:v>
                </c:pt>
                <c:pt idx="13">
                  <c:v>3.0982505774538005</c:v>
                </c:pt>
                <c:pt idx="14">
                  <c:v>3.1533524193064499</c:v>
                </c:pt>
                <c:pt idx="15">
                  <c:v>3.20725435715143</c:v>
                </c:pt>
                <c:pt idx="16">
                  <c:v>3.2626561750060006</c:v>
                </c:pt>
                <c:pt idx="17">
                  <c:v>3.3222670311375078</c:v>
                </c:pt>
                <c:pt idx="18">
                  <c:v>3.3706287871970235</c:v>
                </c:pt>
                <c:pt idx="19">
                  <c:v>3.4068321409287239</c:v>
                </c:pt>
                <c:pt idx="20">
                  <c:v>3.445135326673864</c:v>
                </c:pt>
                <c:pt idx="21">
                  <c:v>3.484338440424763</c:v>
                </c:pt>
                <c:pt idx="22">
                  <c:v>3.5256507604391625</c:v>
                </c:pt>
                <c:pt idx="23">
                  <c:v>3.5632133804295631</c:v>
                </c:pt>
                <c:pt idx="24">
                  <c:v>3.5943171421286264</c:v>
                </c:pt>
                <c:pt idx="25">
                  <c:v>3.6230210958123332</c:v>
                </c:pt>
                <c:pt idx="26">
                  <c:v>3.652325001499876</c:v>
                </c:pt>
                <c:pt idx="27">
                  <c:v>3.68898769348452</c:v>
                </c:pt>
                <c:pt idx="28">
                  <c:v>3.7138013333933269</c:v>
                </c:pt>
                <c:pt idx="29">
                  <c:v>3.7335060070194364</c:v>
                </c:pt>
                <c:pt idx="30">
                  <c:v>3.7520107766378703</c:v>
                </c:pt>
                <c:pt idx="31">
                  <c:v>3.7723154022678167</c:v>
                </c:pt>
                <c:pt idx="32">
                  <c:v>3.7947292341612648</c:v>
                </c:pt>
                <c:pt idx="33">
                  <c:v>3.8190929100671935</c:v>
                </c:pt>
                <c:pt idx="34">
                  <c:v>3.8387975836933035</c:v>
                </c:pt>
                <c:pt idx="35">
                  <c:v>3.8576023293136532</c:v>
                </c:pt>
                <c:pt idx="36">
                  <c:v>3.8773070029397636</c:v>
                </c:pt>
                <c:pt idx="37">
                  <c:v>3.8815148386343403</c:v>
                </c:pt>
                <c:pt idx="38">
                  <c:v>3.8924066324693998</c:v>
                </c:pt>
              </c:numCache>
            </c:numRef>
          </c:val>
          <c:smooth val="0"/>
        </c:ser>
        <c:ser>
          <c:idx val="2"/>
          <c:order val="1"/>
          <c:marker>
            <c:symbol val="none"/>
          </c:marker>
          <c:cat>
            <c:strRef>
              <c:f>'Age pension'!$E$21:$BA$21</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'Age pension'!$E$29:$BA$29</c:f>
              <c:numCache>
                <c:formatCode>0.00</c:formatCode>
                <c:ptCount val="49"/>
                <c:pt idx="0">
                  <c:v>2.6562806971444282</c:v>
                </c:pt>
                <c:pt idx="1">
                  <c:v>2.657918962469199</c:v>
                </c:pt>
                <c:pt idx="2">
                  <c:v>2.671016083609528</c:v>
                </c:pt>
                <c:pt idx="3">
                  <c:v>2.6875697645559624</c:v>
                </c:pt>
                <c:pt idx="4">
                  <c:v>2.7027462224546555</c:v>
                </c:pt>
                <c:pt idx="5">
                  <c:v>2.7187868203048757</c:v>
                </c:pt>
                <c:pt idx="6">
                  <c:v>2.7354035114561142</c:v>
                </c:pt>
                <c:pt idx="7">
                  <c:v>2.7515711429977596</c:v>
                </c:pt>
                <c:pt idx="8">
                  <c:v>2.7847096674232912</c:v>
                </c:pt>
                <c:pt idx="9">
                  <c:v>2.8125799190634289</c:v>
                </c:pt>
                <c:pt idx="10">
                  <c:v>2.840930936768852</c:v>
                </c:pt>
                <c:pt idx="11">
                  <c:v>2.87176377046563</c:v>
                </c:pt>
                <c:pt idx="12">
                  <c:v>2.9079462241127692</c:v>
                </c:pt>
                <c:pt idx="13">
                  <c:v>2.9627935446385991</c:v>
                </c:pt>
                <c:pt idx="14">
                  <c:v>3.0141849809699459</c:v>
                </c:pt>
                <c:pt idx="15">
                  <c:v>3.0642732625065348</c:v>
                </c:pt>
                <c:pt idx="16">
                  <c:v>3.1156287473678463</c:v>
                </c:pt>
                <c:pt idx="17">
                  <c:v>3.1708262271630376</c:v>
                </c:pt>
                <c:pt idx="18">
                  <c:v>3.2151062482462005</c:v>
                </c:pt>
                <c:pt idx="19">
                  <c:v>3.2476155753617113</c:v>
                </c:pt>
                <c:pt idx="20">
                  <c:v>3.2819567470422357</c:v>
                </c:pt>
                <c:pt idx="21">
                  <c:v>3.3169834342022249</c:v>
                </c:pt>
                <c:pt idx="22">
                  <c:v>3.3538464304847926</c:v>
                </c:pt>
                <c:pt idx="23">
                  <c:v>3.386976860336723</c:v>
                </c:pt>
                <c:pt idx="24">
                  <c:v>3.4138175925329772</c:v>
                </c:pt>
                <c:pt idx="25">
                  <c:v>3.4382463632360243</c:v>
                </c:pt>
                <c:pt idx="26">
                  <c:v>3.463126920660236</c:v>
                </c:pt>
                <c:pt idx="27">
                  <c:v>3.4948770612295914</c:v>
                </c:pt>
                <c:pt idx="28">
                  <c:v>3.5153153127581556</c:v>
                </c:pt>
                <c:pt idx="29">
                  <c:v>3.5308649851554113</c:v>
                </c:pt>
                <c:pt idx="30">
                  <c:v>3.5452531463689905</c:v>
                </c:pt>
                <c:pt idx="31">
                  <c:v>3.561335763320626</c:v>
                </c:pt>
                <c:pt idx="32">
                  <c:v>3.5794209750968813</c:v>
                </c:pt>
                <c:pt idx="33">
                  <c:v>3.5993735578206967</c:v>
                </c:pt>
                <c:pt idx="34">
                  <c:v>3.6149843205424124</c:v>
                </c:pt>
                <c:pt idx="35">
                  <c:v>3.629818131452422</c:v>
                </c:pt>
                <c:pt idx="36">
                  <c:v>3.6455841843748642</c:v>
                </c:pt>
                <c:pt idx="37">
                  <c:v>3.6468876429268056</c:v>
                </c:pt>
                <c:pt idx="38">
                  <c:v>3.6545946617477916</c:v>
                </c:pt>
                <c:pt idx="39">
                  <c:v>3.660571158118485</c:v>
                </c:pt>
                <c:pt idx="40">
                  <c:v>3.6648252008510629</c:v>
                </c:pt>
                <c:pt idx="41">
                  <c:v>3.6673622256359071</c:v>
                </c:pt>
                <c:pt idx="42">
                  <c:v>3.6681852496017227</c:v>
                </c:pt>
                <c:pt idx="43">
                  <c:v>3.6672951318446541</c:v>
                </c:pt>
                <c:pt idx="44">
                  <c:v>3.6656082329997441</c:v>
                </c:pt>
                <c:pt idx="45">
                  <c:v>3.6640546415839479</c:v>
                </c:pt>
                <c:pt idx="46">
                  <c:v>3.6626284254247667</c:v>
                </c:pt>
                <c:pt idx="47">
                  <c:v>3.6613230085857018</c:v>
                </c:pt>
                <c:pt idx="48">
                  <c:v>3.6601313905973649</c:v>
                </c:pt>
              </c:numCache>
            </c:numRef>
          </c:val>
          <c:smooth val="0"/>
        </c:ser>
        <c:dLbls>
          <c:showLegendKey val="0"/>
          <c:showVal val="0"/>
          <c:showCatName val="0"/>
          <c:showSerName val="0"/>
          <c:showPercent val="0"/>
          <c:showBubbleSize val="0"/>
        </c:dLbls>
        <c:marker val="1"/>
        <c:smooth val="0"/>
        <c:axId val="134269568"/>
        <c:axId val="135610752"/>
      </c:lineChart>
      <c:catAx>
        <c:axId val="134269568"/>
        <c:scaling>
          <c:orientation val="minMax"/>
        </c:scaling>
        <c:delete val="0"/>
        <c:axPos val="b"/>
        <c:numFmt formatCode="General" sourceLinked="1"/>
        <c:majorTickMark val="none"/>
        <c:minorTickMark val="none"/>
        <c:tickLblPos val="nextTo"/>
        <c:crossAx val="135610752"/>
        <c:crosses val="autoZero"/>
        <c:auto val="1"/>
        <c:lblAlgn val="ctr"/>
        <c:lblOffset val="100"/>
        <c:tickLblSkip val="12"/>
        <c:noMultiLvlLbl val="0"/>
      </c:catAx>
      <c:valAx>
        <c:axId val="135610752"/>
        <c:scaling>
          <c:orientation val="minMax"/>
          <c:min val="2"/>
        </c:scaling>
        <c:delete val="0"/>
        <c:axPos val="l"/>
        <c:majorGridlines>
          <c:spPr>
            <a:ln w="9525" cap="flat" cmpd="sng" algn="ctr">
              <a:solidFill>
                <a:srgbClr val="CDCDCD"/>
              </a:solidFill>
              <a:prstDash val="solid"/>
              <a:round/>
              <a:headEnd type="none" w="med" len="med"/>
              <a:tailEnd type="none" w="med" len="med"/>
            </a:ln>
          </c:spPr>
        </c:majorGridlines>
        <c:numFmt formatCode="0.0" sourceLinked="0"/>
        <c:majorTickMark val="out"/>
        <c:minorTickMark val="none"/>
        <c:tickLblPos val="nextTo"/>
        <c:spPr>
          <a:ln w="9525" cap="flat" cmpd="sng" algn="ctr">
            <a:solidFill>
              <a:srgbClr val="787878"/>
            </a:solidFill>
            <a:prstDash val="solid"/>
            <a:round/>
            <a:headEnd type="none" w="med" len="med"/>
            <a:tailEnd type="none" w="med" len="med"/>
          </a:ln>
        </c:spPr>
        <c:crossAx val="134269568"/>
        <c:crosses val="autoZero"/>
        <c:crossBetween val="between"/>
        <c:majorUnit val="0.5"/>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'Disability support'!$D$56:$AZ$56</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'Disability support'!$D$59:$AY$59</c:f>
              <c:numCache>
                <c:formatCode>General</c:formatCode>
                <c:ptCount val="48"/>
                <c:pt idx="0">
                  <c:v>3.3042970356059703E-3</c:v>
                </c:pt>
                <c:pt idx="1">
                  <c:v>3.6932352367862746E-3</c:v>
                </c:pt>
                <c:pt idx="2">
                  <c:v>3.9642645039992489E-3</c:v>
                </c:pt>
                <c:pt idx="3">
                  <c:v>4.2710136152641328E-3</c:v>
                </c:pt>
                <c:pt idx="4">
                  <c:v>4.5594194993642491E-3</c:v>
                </c:pt>
                <c:pt idx="5">
                  <c:v>4.8321236545598991E-3</c:v>
                </c:pt>
                <c:pt idx="6">
                  <c:v>5.0919830955285135E-3</c:v>
                </c:pt>
                <c:pt idx="7">
                  <c:v>5.3380310688950086E-3</c:v>
                </c:pt>
                <c:pt idx="8">
                  <c:v>5.5691018900035291E-3</c:v>
                </c:pt>
                <c:pt idx="9">
                  <c:v>5.5843612345094999E-3</c:v>
                </c:pt>
                <c:pt idx="10">
                  <c:v>5.6006281994125219E-3</c:v>
                </c:pt>
                <c:pt idx="11">
                  <c:v>5.615894634950499E-3</c:v>
                </c:pt>
                <c:pt idx="12">
                  <c:v>5.6305799968919025E-3</c:v>
                </c:pt>
                <c:pt idx="13">
                  <c:v>5.6432877367342139E-3</c:v>
                </c:pt>
                <c:pt idx="14">
                  <c:v>5.6540009162251541E-3</c:v>
                </c:pt>
                <c:pt idx="15">
                  <c:v>5.6646929278735764E-3</c:v>
                </c:pt>
                <c:pt idx="16">
                  <c:v>5.6749346249795668E-3</c:v>
                </c:pt>
                <c:pt idx="17">
                  <c:v>5.6877250381148752E-3</c:v>
                </c:pt>
                <c:pt idx="18">
                  <c:v>5.7044436617537933E-3</c:v>
                </c:pt>
                <c:pt idx="19">
                  <c:v>5.7248074353924358E-3</c:v>
                </c:pt>
                <c:pt idx="20">
                  <c:v>5.7439769878591396E-3</c:v>
                </c:pt>
                <c:pt idx="21">
                  <c:v>5.7568724814870513E-3</c:v>
                </c:pt>
                <c:pt idx="22">
                  <c:v>5.7628074233907521E-3</c:v>
                </c:pt>
                <c:pt idx="23">
                  <c:v>5.7667487133123531E-3</c:v>
                </c:pt>
                <c:pt idx="24">
                  <c:v>5.7622660963793388E-3</c:v>
                </c:pt>
                <c:pt idx="25">
                  <c:v>5.7617866357109375E-3</c:v>
                </c:pt>
                <c:pt idx="26">
                  <c:v>5.7700198718813591E-3</c:v>
                </c:pt>
                <c:pt idx="27">
                  <c:v>5.7837088911351833E-3</c:v>
                </c:pt>
                <c:pt idx="28">
                  <c:v>5.803345021288181E-3</c:v>
                </c:pt>
                <c:pt idx="29">
                  <c:v>5.8275162615966528E-3</c:v>
                </c:pt>
                <c:pt idx="30">
                  <c:v>5.8530344231179296E-3</c:v>
                </c:pt>
                <c:pt idx="31">
                  <c:v>5.8790900209671282E-3</c:v>
                </c:pt>
                <c:pt idx="32">
                  <c:v>5.9026465361686122E-3</c:v>
                </c:pt>
                <c:pt idx="33">
                  <c:v>5.9244620306692286E-3</c:v>
                </c:pt>
                <c:pt idx="34">
                  <c:v>5.9389935229277758E-3</c:v>
                </c:pt>
                <c:pt idx="35">
                  <c:v>5.9493884609518131E-3</c:v>
                </c:pt>
                <c:pt idx="36">
                  <c:v>5.9557826091244164E-3</c:v>
                </c:pt>
                <c:pt idx="37">
                  <c:v>5.9636163023088443E-3</c:v>
                </c:pt>
                <c:pt idx="38">
                  <c:v>5.9718479770403789E-3</c:v>
                </c:pt>
                <c:pt idx="39">
                  <c:v>5.9805869247458463E-3</c:v>
                </c:pt>
                <c:pt idx="40">
                  <c:v>5.9897438937723309E-3</c:v>
                </c:pt>
                <c:pt idx="41">
                  <c:v>5.9982656326229853E-3</c:v>
                </c:pt>
                <c:pt idx="42">
                  <c:v>6.0058036598334748E-3</c:v>
                </c:pt>
                <c:pt idx="43">
                  <c:v>6.011926686705471E-3</c:v>
                </c:pt>
                <c:pt idx="44">
                  <c:v>6.020020700364526E-3</c:v>
                </c:pt>
                <c:pt idx="45">
                  <c:v>6.0290599847200848E-3</c:v>
                </c:pt>
                <c:pt idx="46">
                  <c:v>6.0369970555718454E-3</c:v>
                </c:pt>
                <c:pt idx="47">
                  <c:v>6.045016885320091E-3</c:v>
                </c:pt>
              </c:numCache>
            </c:numRef>
          </c:val>
          <c:smooth val="0"/>
        </c:ser>
        <c:dLbls>
          <c:showLegendKey val="0"/>
          <c:showVal val="0"/>
          <c:showCatName val="0"/>
          <c:showSerName val="0"/>
          <c:showPercent val="0"/>
          <c:showBubbleSize val="0"/>
        </c:dLbls>
        <c:marker val="1"/>
        <c:smooth val="0"/>
        <c:axId val="136149248"/>
        <c:axId val="136167424"/>
      </c:lineChart>
      <c:catAx>
        <c:axId val="136149248"/>
        <c:scaling>
          <c:orientation val="minMax"/>
        </c:scaling>
        <c:delete val="0"/>
        <c:axPos val="b"/>
        <c:majorTickMark val="out"/>
        <c:minorTickMark val="none"/>
        <c:tickLblPos val="nextTo"/>
        <c:crossAx val="136167424"/>
        <c:crosses val="autoZero"/>
        <c:auto val="1"/>
        <c:lblAlgn val="ctr"/>
        <c:lblOffset val="100"/>
        <c:tickLblSkip val="6"/>
        <c:noMultiLvlLbl val="0"/>
      </c:catAx>
      <c:valAx>
        <c:axId val="136167424"/>
        <c:scaling>
          <c:orientation val="minMax"/>
        </c:scaling>
        <c:delete val="0"/>
        <c:axPos val="l"/>
        <c:majorGridlines/>
        <c:numFmt formatCode="General" sourceLinked="1"/>
        <c:majorTickMark val="out"/>
        <c:minorTickMark val="none"/>
        <c:tickLblPos val="nextTo"/>
        <c:crossAx val="136149248"/>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800" baseline="0"/>
              <a:t>Projected costs of disability services</a:t>
            </a:r>
          </a:p>
        </c:rich>
      </c:tx>
      <c:overlay val="0"/>
    </c:title>
    <c:autoTitleDeleted val="0"/>
    <c:plotArea>
      <c:layout/>
      <c:lineChart>
        <c:grouping val="standard"/>
        <c:varyColors val="0"/>
        <c:ser>
          <c:idx val="0"/>
          <c:order val="0"/>
          <c:tx>
            <c:strRef>
              <c:f>'Disability support'!$C$68</c:f>
              <c:strCache>
                <c:ptCount val="1"/>
                <c:pt idx="0">
                  <c:v>Cost as a percentage of GDP</c:v>
                </c:pt>
              </c:strCache>
            </c:strRef>
          </c:tx>
          <c:marker>
            <c:symbol val="none"/>
          </c:marker>
          <c:cat>
            <c:strRef>
              <c:f>'Disability support'!$D$56:$AZ$56</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'Disability support'!$D$68:$AZ$68</c:f>
              <c:numCache>
                <c:formatCode>General</c:formatCode>
                <c:ptCount val="49"/>
                <c:pt idx="0">
                  <c:v>0.33042970356059703</c:v>
                </c:pt>
                <c:pt idx="1">
                  <c:v>0.36932352367862747</c:v>
                </c:pt>
                <c:pt idx="2">
                  <c:v>0.39642645039992491</c:v>
                </c:pt>
                <c:pt idx="3">
                  <c:v>0.42710136152641326</c:v>
                </c:pt>
                <c:pt idx="4">
                  <c:v>0.4559419499364249</c:v>
                </c:pt>
                <c:pt idx="5">
                  <c:v>0.48321236545598989</c:v>
                </c:pt>
                <c:pt idx="6">
                  <c:v>0.50919830955285139</c:v>
                </c:pt>
                <c:pt idx="7">
                  <c:v>0.53380310688950083</c:v>
                </c:pt>
                <c:pt idx="8">
                  <c:v>0.55691018900035294</c:v>
                </c:pt>
                <c:pt idx="9">
                  <c:v>0.55843612345094995</c:v>
                </c:pt>
                <c:pt idx="10">
                  <c:v>0.56006281994125218</c:v>
                </c:pt>
                <c:pt idx="11">
                  <c:v>0.5615894634950499</c:v>
                </c:pt>
                <c:pt idx="12">
                  <c:v>0.56305799968919024</c:v>
                </c:pt>
                <c:pt idx="13">
                  <c:v>0.56432877367342138</c:v>
                </c:pt>
                <c:pt idx="14">
                  <c:v>0.56540009162251537</c:v>
                </c:pt>
                <c:pt idx="15">
                  <c:v>0.56646929278735769</c:v>
                </c:pt>
                <c:pt idx="16">
                  <c:v>0.56749346249795662</c:v>
                </c:pt>
                <c:pt idx="17">
                  <c:v>0.56877250381148747</c:v>
                </c:pt>
                <c:pt idx="18">
                  <c:v>0.5704443661753793</c:v>
                </c:pt>
                <c:pt idx="19">
                  <c:v>0.57248074353924361</c:v>
                </c:pt>
                <c:pt idx="20">
                  <c:v>0.57439769878591396</c:v>
                </c:pt>
                <c:pt idx="21">
                  <c:v>0.57568724814870509</c:v>
                </c:pt>
                <c:pt idx="22">
                  <c:v>0.57628074233907522</c:v>
                </c:pt>
                <c:pt idx="23">
                  <c:v>0.57667487133123529</c:v>
                </c:pt>
                <c:pt idx="24">
                  <c:v>0.57622660963793393</c:v>
                </c:pt>
                <c:pt idx="25">
                  <c:v>0.57617866357109371</c:v>
                </c:pt>
                <c:pt idx="26">
                  <c:v>0.57700198718813589</c:v>
                </c:pt>
                <c:pt idx="27">
                  <c:v>0.57837088911351831</c:v>
                </c:pt>
                <c:pt idx="28">
                  <c:v>0.5803345021288181</c:v>
                </c:pt>
                <c:pt idx="29">
                  <c:v>0.58275162615966525</c:v>
                </c:pt>
                <c:pt idx="30">
                  <c:v>0.58530344231179299</c:v>
                </c:pt>
                <c:pt idx="31">
                  <c:v>0.58790900209671282</c:v>
                </c:pt>
                <c:pt idx="32">
                  <c:v>0.5902646536168612</c:v>
                </c:pt>
                <c:pt idx="33">
                  <c:v>0.59244620306692286</c:v>
                </c:pt>
                <c:pt idx="34">
                  <c:v>0.59389935229277757</c:v>
                </c:pt>
                <c:pt idx="35">
                  <c:v>0.59493884609518133</c:v>
                </c:pt>
                <c:pt idx="36">
                  <c:v>0.59557826091244159</c:v>
                </c:pt>
                <c:pt idx="37">
                  <c:v>0.5963616302308844</c:v>
                </c:pt>
                <c:pt idx="38">
                  <c:v>0.59718479770403787</c:v>
                </c:pt>
                <c:pt idx="39">
                  <c:v>0.59805869247458465</c:v>
                </c:pt>
                <c:pt idx="40">
                  <c:v>0.59897438937723313</c:v>
                </c:pt>
                <c:pt idx="41">
                  <c:v>0.59982656326229855</c:v>
                </c:pt>
                <c:pt idx="42">
                  <c:v>0.60058036598334752</c:v>
                </c:pt>
                <c:pt idx="43">
                  <c:v>0.6011926686705471</c:v>
                </c:pt>
                <c:pt idx="44">
                  <c:v>0.60200207003645256</c:v>
                </c:pt>
                <c:pt idx="45">
                  <c:v>0.60290599847200843</c:v>
                </c:pt>
                <c:pt idx="46">
                  <c:v>0.60369970555718455</c:v>
                </c:pt>
                <c:pt idx="47">
                  <c:v>0.60450168853200914</c:v>
                </c:pt>
                <c:pt idx="48">
                  <c:v>0.60525330472890881</c:v>
                </c:pt>
              </c:numCache>
            </c:numRef>
          </c:val>
          <c:smooth val="0"/>
        </c:ser>
        <c:dLbls>
          <c:showLegendKey val="0"/>
          <c:showVal val="0"/>
          <c:showCatName val="0"/>
          <c:showSerName val="0"/>
          <c:showPercent val="0"/>
          <c:showBubbleSize val="0"/>
        </c:dLbls>
        <c:marker val="1"/>
        <c:smooth val="0"/>
        <c:axId val="136178688"/>
        <c:axId val="133903104"/>
      </c:lineChart>
      <c:catAx>
        <c:axId val="136178688"/>
        <c:scaling>
          <c:orientation val="minMax"/>
        </c:scaling>
        <c:delete val="0"/>
        <c:axPos val="b"/>
        <c:majorTickMark val="out"/>
        <c:minorTickMark val="none"/>
        <c:tickLblPos val="nextTo"/>
        <c:txPr>
          <a:bodyPr/>
          <a:lstStyle/>
          <a:p>
            <a:pPr>
              <a:defRPr sz="800" baseline="0"/>
            </a:pPr>
            <a:endParaRPr lang="en-US"/>
          </a:p>
        </c:txPr>
        <c:crossAx val="133903104"/>
        <c:crosses val="autoZero"/>
        <c:auto val="1"/>
        <c:lblAlgn val="ctr"/>
        <c:lblOffset val="100"/>
        <c:tickLblSkip val="6"/>
        <c:noMultiLvlLbl val="0"/>
      </c:catAx>
      <c:valAx>
        <c:axId val="133903104"/>
        <c:scaling>
          <c:orientation val="minMax"/>
        </c:scaling>
        <c:delete val="0"/>
        <c:axPos val="l"/>
        <c:majorGridlines/>
        <c:numFmt formatCode="General" sourceLinked="1"/>
        <c:majorTickMark val="out"/>
        <c:minorTickMark val="none"/>
        <c:tickLblPos val="nextTo"/>
        <c:crossAx val="136178688"/>
        <c:crosses val="autoZero"/>
        <c:crossBetween val="between"/>
      </c:valAx>
    </c:plotArea>
    <c:plotVisOnly val="1"/>
    <c:dispBlanksAs val="gap"/>
    <c:showDLblsOverMax val="0"/>
  </c:chart>
  <c:txPr>
    <a:bodyPr/>
    <a:lstStyle/>
    <a:p>
      <a:pPr>
        <a:defRPr baseline="0">
          <a:latin typeface="Arial"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c:spPr>
          <c:invertIfNegative val="0"/>
          <c:cat>
            <c:strRef>
              <c:f>'Disability support'!$A$6:$A$18</c:f>
              <c:strCache>
                <c:ptCount val="13"/>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strCache>
            </c:strRef>
          </c:cat>
          <c:val>
            <c:numRef>
              <c:f>'Disability support'!$C$6:$C$18</c:f>
              <c:numCache>
                <c:formatCode>General</c:formatCode>
                <c:ptCount val="13"/>
                <c:pt idx="0">
                  <c:v>2.2792991084276754E-2</c:v>
                </c:pt>
                <c:pt idx="1">
                  <c:v>5.8337048497222016E-2</c:v>
                </c:pt>
                <c:pt idx="2">
                  <c:v>3.8501566827045218E-2</c:v>
                </c:pt>
                <c:pt idx="3">
                  <c:v>2.2848094617107295E-2</c:v>
                </c:pt>
                <c:pt idx="4">
                  <c:v>1.4607702470975793E-2</c:v>
                </c:pt>
                <c:pt idx="5">
                  <c:v>1.7363422074784925E-2</c:v>
                </c:pt>
                <c:pt idx="6">
                  <c:v>2.0265386236409388E-2</c:v>
                </c:pt>
                <c:pt idx="7">
                  <c:v>2.8313058542250472E-2</c:v>
                </c:pt>
                <c:pt idx="8">
                  <c:v>2.8244953309288629E-2</c:v>
                </c:pt>
                <c:pt idx="9">
                  <c:v>3.9039227210135023E-2</c:v>
                </c:pt>
                <c:pt idx="10">
                  <c:v>4.4865196973781649E-2</c:v>
                </c:pt>
                <c:pt idx="11">
                  <c:v>6.8382034775298792E-2</c:v>
                </c:pt>
                <c:pt idx="12">
                  <c:v>8.6195785235661626E-2</c:v>
                </c:pt>
              </c:numCache>
            </c:numRef>
          </c:val>
        </c:ser>
        <c:dLbls>
          <c:showLegendKey val="0"/>
          <c:showVal val="0"/>
          <c:showCatName val="0"/>
          <c:showSerName val="0"/>
          <c:showPercent val="0"/>
          <c:showBubbleSize val="0"/>
        </c:dLbls>
        <c:gapWidth val="25"/>
        <c:axId val="135414144"/>
        <c:axId val="135415680"/>
      </c:barChart>
      <c:catAx>
        <c:axId val="135414144"/>
        <c:scaling>
          <c:orientation val="minMax"/>
        </c:scaling>
        <c:delete val="0"/>
        <c:axPos val="b"/>
        <c:majorTickMark val="out"/>
        <c:minorTickMark val="none"/>
        <c:tickLblPos val="nextTo"/>
        <c:txPr>
          <a:bodyPr/>
          <a:lstStyle/>
          <a:p>
            <a:pPr>
              <a:defRPr sz="800"/>
            </a:pPr>
            <a:endParaRPr lang="en-US"/>
          </a:p>
        </c:txPr>
        <c:crossAx val="135415680"/>
        <c:crosses val="autoZero"/>
        <c:auto val="1"/>
        <c:lblAlgn val="ctr"/>
        <c:lblOffset val="100"/>
        <c:noMultiLvlLbl val="0"/>
      </c:catAx>
      <c:valAx>
        <c:axId val="135415680"/>
        <c:scaling>
          <c:orientation val="minMax"/>
        </c:scaling>
        <c:delete val="0"/>
        <c:axPos val="l"/>
        <c:majorGridlines>
          <c:spPr>
            <a:ln>
              <a:solidFill>
                <a:schemeClr val="accent6"/>
              </a:solidFill>
            </a:ln>
          </c:spPr>
        </c:majorGridlines>
        <c:numFmt formatCode="General" sourceLinked="1"/>
        <c:majorTickMark val="out"/>
        <c:minorTickMark val="none"/>
        <c:tickLblPos val="nextTo"/>
        <c:crossAx val="135414144"/>
        <c:crosses val="autoZero"/>
        <c:crossBetween val="between"/>
        <c:majorUnit val="2.0000000000000004E-2"/>
      </c:valAx>
      <c:spPr>
        <a:noFill/>
        <a:ln>
          <a:solidFill>
            <a:schemeClr val="accent5"/>
          </a:solidFill>
        </a:ln>
      </c:spPr>
    </c:plotArea>
    <c:plotVisOnly val="1"/>
    <c:dispBlanksAs val="gap"/>
    <c:showDLblsOverMax val="0"/>
  </c:chart>
  <c:spPr>
    <a:ln>
      <a:noFill/>
    </a:ln>
  </c:spPr>
  <c:txPr>
    <a:bodyPr/>
    <a:lstStyle/>
    <a:p>
      <a:pPr>
        <a:defRPr sz="1000">
          <a:latin typeface="Arial" pitchFamily="34" charset="0"/>
          <a:cs typeface="Arial"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'Rev and Expense projections'!$A$48</c:f>
              <c:strCache>
                <c:ptCount val="1"/>
                <c:pt idx="0">
                  <c:v>Aged care</c:v>
                </c:pt>
              </c:strCache>
            </c:strRef>
          </c:tx>
          <c:invertIfNegative val="0"/>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projections'!$D$48:$AZ$48</c:f>
              <c:numCache>
                <c:formatCode>0.000%</c:formatCode>
                <c:ptCount val="49"/>
                <c:pt idx="0">
                  <c:v>7.8778488094796879E-3</c:v>
                </c:pt>
                <c:pt idx="1">
                  <c:v>8.1610695881530644E-3</c:v>
                </c:pt>
                <c:pt idx="2">
                  <c:v>8.2535045074793936E-3</c:v>
                </c:pt>
                <c:pt idx="3">
                  <c:v>8.5003228118699335E-3</c:v>
                </c:pt>
                <c:pt idx="4">
                  <c:v>8.7761520734174429E-3</c:v>
                </c:pt>
                <c:pt idx="5">
                  <c:v>9.012018398200438E-3</c:v>
                </c:pt>
                <c:pt idx="6">
                  <c:v>9.2209028864087134E-3</c:v>
                </c:pt>
                <c:pt idx="7">
                  <c:v>9.4595015429490611E-3</c:v>
                </c:pt>
                <c:pt idx="8">
                  <c:v>9.6643511251792019E-3</c:v>
                </c:pt>
                <c:pt idx="9">
                  <c:v>9.8631177908679556E-3</c:v>
                </c:pt>
                <c:pt idx="10">
                  <c:v>1.0062597133577825E-2</c:v>
                </c:pt>
                <c:pt idx="11">
                  <c:v>1.0293373813269084E-2</c:v>
                </c:pt>
                <c:pt idx="12">
                  <c:v>1.0522702344546104E-2</c:v>
                </c:pt>
                <c:pt idx="13">
                  <c:v>1.0766226562695358E-2</c:v>
                </c:pt>
                <c:pt idx="14">
                  <c:v>1.1032735416867806E-2</c:v>
                </c:pt>
                <c:pt idx="15">
                  <c:v>1.1361949679806083E-2</c:v>
                </c:pt>
                <c:pt idx="16">
                  <c:v>1.1677050180596771E-2</c:v>
                </c:pt>
                <c:pt idx="17">
                  <c:v>1.2031622648251019E-2</c:v>
                </c:pt>
                <c:pt idx="18">
                  <c:v>1.2401618360880395E-2</c:v>
                </c:pt>
                <c:pt idx="19">
                  <c:v>1.2782218236226285E-2</c:v>
                </c:pt>
                <c:pt idx="20">
                  <c:v>1.3237876511926148E-2</c:v>
                </c:pt>
                <c:pt idx="21">
                  <c:v>1.3661322843213357E-2</c:v>
                </c:pt>
                <c:pt idx="22">
                  <c:v>1.4091335725088965E-2</c:v>
                </c:pt>
                <c:pt idx="23">
                  <c:v>1.4527069105263421E-2</c:v>
                </c:pt>
                <c:pt idx="24">
                  <c:v>1.4970753357708474E-2</c:v>
                </c:pt>
                <c:pt idx="25">
                  <c:v>1.5465197746677806E-2</c:v>
                </c:pt>
                <c:pt idx="26">
                  <c:v>1.5923577204246604E-2</c:v>
                </c:pt>
                <c:pt idx="27">
                  <c:v>1.6361609475436228E-2</c:v>
                </c:pt>
                <c:pt idx="28">
                  <c:v>1.7443580941493946E-2</c:v>
                </c:pt>
                <c:pt idx="29">
                  <c:v>1.789123625213351E-2</c:v>
                </c:pt>
                <c:pt idx="30">
                  <c:v>1.8346548065680913E-2</c:v>
                </c:pt>
                <c:pt idx="31">
                  <c:v>1.878660563397045E-2</c:v>
                </c:pt>
                <c:pt idx="32">
                  <c:v>1.9217905333845899E-2</c:v>
                </c:pt>
                <c:pt idx="33">
                  <c:v>1.964251110301617E-2</c:v>
                </c:pt>
                <c:pt idx="34">
                  <c:v>2.0088860913456571E-2</c:v>
                </c:pt>
                <c:pt idx="35">
                  <c:v>2.0536461406741126E-2</c:v>
                </c:pt>
                <c:pt idx="36">
                  <c:v>2.097370090446388E-2</c:v>
                </c:pt>
                <c:pt idx="37">
                  <c:v>2.1402408309110329E-2</c:v>
                </c:pt>
                <c:pt idx="38">
                  <c:v>2.1813790511432125E-2</c:v>
                </c:pt>
                <c:pt idx="39">
                  <c:v>2.2236024493407565E-2</c:v>
                </c:pt>
                <c:pt idx="40">
                  <c:v>2.2637597309424533E-2</c:v>
                </c:pt>
                <c:pt idx="41">
                  <c:v>2.3027073953232832E-2</c:v>
                </c:pt>
                <c:pt idx="42">
                  <c:v>2.3430436644145597E-2</c:v>
                </c:pt>
                <c:pt idx="43">
                  <c:v>2.3826320968932238E-2</c:v>
                </c:pt>
                <c:pt idx="44">
                  <c:v>2.4254478398988782E-2</c:v>
                </c:pt>
                <c:pt idx="45">
                  <c:v>2.4671010915662397E-2</c:v>
                </c:pt>
                <c:pt idx="46">
                  <c:v>2.5084593562292895E-2</c:v>
                </c:pt>
                <c:pt idx="47">
                  <c:v>2.5516012509531054E-2</c:v>
                </c:pt>
                <c:pt idx="48">
                  <c:v>2.595245253584904E-2</c:v>
                </c:pt>
              </c:numCache>
            </c:numRef>
          </c:val>
        </c:ser>
        <c:dLbls>
          <c:showLegendKey val="0"/>
          <c:showVal val="0"/>
          <c:showCatName val="0"/>
          <c:showSerName val="0"/>
          <c:showPercent val="0"/>
          <c:showBubbleSize val="0"/>
        </c:dLbls>
        <c:gapWidth val="150"/>
        <c:axId val="137357952"/>
        <c:axId val="138170752"/>
      </c:barChart>
      <c:catAx>
        <c:axId val="137357952"/>
        <c:scaling>
          <c:orientation val="minMax"/>
        </c:scaling>
        <c:delete val="0"/>
        <c:axPos val="b"/>
        <c:majorTickMark val="out"/>
        <c:minorTickMark val="none"/>
        <c:tickLblPos val="nextTo"/>
        <c:txPr>
          <a:bodyPr rot="-5400000" vert="horz"/>
          <a:lstStyle/>
          <a:p>
            <a:pPr>
              <a:defRPr/>
            </a:pPr>
            <a:endParaRPr lang="en-US"/>
          </a:p>
        </c:txPr>
        <c:crossAx val="138170752"/>
        <c:crosses val="autoZero"/>
        <c:auto val="1"/>
        <c:lblAlgn val="ctr"/>
        <c:lblOffset val="100"/>
        <c:tickLblSkip val="4"/>
        <c:tickMarkSkip val="1"/>
        <c:noMultiLvlLbl val="0"/>
      </c:catAx>
      <c:valAx>
        <c:axId val="138170752"/>
        <c:scaling>
          <c:orientation val="minMax"/>
        </c:scaling>
        <c:delete val="0"/>
        <c:axPos val="l"/>
        <c:majorGridlines/>
        <c:numFmt formatCode="0.0%" sourceLinked="0"/>
        <c:majorTickMark val="out"/>
        <c:minorTickMark val="none"/>
        <c:tickLblPos val="nextTo"/>
        <c:crossAx val="137357952"/>
        <c:crosses val="autoZero"/>
        <c:crossBetween val="between"/>
        <c:majorUnit val="5.000000000000001E-3"/>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'Rev and Expense projections'!$A$57</c:f>
              <c:strCache>
                <c:ptCount val="1"/>
                <c:pt idx="0">
                  <c:v>Defence &amp; other commonwealth expenditures</c:v>
                </c:pt>
              </c:strCache>
            </c:strRef>
          </c:tx>
          <c:invertIfNegative val="0"/>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projections'!$D$57:$AZ$57</c:f>
              <c:numCache>
                <c:formatCode>0.000%</c:formatCode>
                <c:ptCount val="49"/>
                <c:pt idx="0">
                  <c:v>6.0961774114031399E-2</c:v>
                </c:pt>
                <c:pt idx="1">
                  <c:v>5.8270911218287147E-2</c:v>
                </c:pt>
                <c:pt idx="2">
                  <c:v>5.8273584880569586E-2</c:v>
                </c:pt>
                <c:pt idx="3">
                  <c:v>5.6176209147720042E-2</c:v>
                </c:pt>
                <c:pt idx="4">
                  <c:v>5.3087328731194525E-2</c:v>
                </c:pt>
                <c:pt idx="5">
                  <c:v>5.1458471658267974E-2</c:v>
                </c:pt>
                <c:pt idx="6">
                  <c:v>5.1596873011464248E-2</c:v>
                </c:pt>
                <c:pt idx="7">
                  <c:v>5.3298436505732127E-2</c:v>
                </c:pt>
                <c:pt idx="8">
                  <c:v>5.4999999999999993E-2</c:v>
                </c:pt>
                <c:pt idx="9">
                  <c:v>5.4900000000000004E-2</c:v>
                </c:pt>
                <c:pt idx="10">
                  <c:v>5.4800000000000001E-2</c:v>
                </c:pt>
                <c:pt idx="11">
                  <c:v>5.4699999999999999E-2</c:v>
                </c:pt>
                <c:pt idx="12">
                  <c:v>5.4599999999999996E-2</c:v>
                </c:pt>
                <c:pt idx="13">
                  <c:v>5.45E-2</c:v>
                </c:pt>
                <c:pt idx="14">
                  <c:v>5.4400000000000004E-2</c:v>
                </c:pt>
                <c:pt idx="15">
                  <c:v>5.4300000000000001E-2</c:v>
                </c:pt>
                <c:pt idx="16">
                  <c:v>5.4199999999999998E-2</c:v>
                </c:pt>
                <c:pt idx="17">
                  <c:v>5.4100000000000002E-2</c:v>
                </c:pt>
                <c:pt idx="18">
                  <c:v>5.3999999999999992E-2</c:v>
                </c:pt>
                <c:pt idx="19">
                  <c:v>5.3999999999999992E-2</c:v>
                </c:pt>
                <c:pt idx="20">
                  <c:v>5.3999999999999992E-2</c:v>
                </c:pt>
                <c:pt idx="21">
                  <c:v>5.3999999999999999E-2</c:v>
                </c:pt>
                <c:pt idx="22">
                  <c:v>5.3999999999999992E-2</c:v>
                </c:pt>
                <c:pt idx="23">
                  <c:v>5.3999999999999992E-2</c:v>
                </c:pt>
                <c:pt idx="24">
                  <c:v>5.3999999999999992E-2</c:v>
                </c:pt>
                <c:pt idx="25">
                  <c:v>5.3999999999999992E-2</c:v>
                </c:pt>
                <c:pt idx="26">
                  <c:v>5.3999999999999992E-2</c:v>
                </c:pt>
                <c:pt idx="27">
                  <c:v>5.3999999999999986E-2</c:v>
                </c:pt>
                <c:pt idx="28">
                  <c:v>5.3999999999999992E-2</c:v>
                </c:pt>
                <c:pt idx="29">
                  <c:v>5.3999999999999992E-2</c:v>
                </c:pt>
                <c:pt idx="30">
                  <c:v>5.3999999999999992E-2</c:v>
                </c:pt>
                <c:pt idx="31">
                  <c:v>5.3999999999999992E-2</c:v>
                </c:pt>
                <c:pt idx="32">
                  <c:v>5.3999999999999992E-2</c:v>
                </c:pt>
                <c:pt idx="33">
                  <c:v>5.3999999999999986E-2</c:v>
                </c:pt>
                <c:pt idx="34">
                  <c:v>5.3999999999999999E-2</c:v>
                </c:pt>
                <c:pt idx="35">
                  <c:v>5.3999999999999986E-2</c:v>
                </c:pt>
                <c:pt idx="36">
                  <c:v>5.3999999999999992E-2</c:v>
                </c:pt>
                <c:pt idx="37">
                  <c:v>5.3999999999999992E-2</c:v>
                </c:pt>
                <c:pt idx="38">
                  <c:v>5.3999999999999992E-2</c:v>
                </c:pt>
                <c:pt idx="39">
                  <c:v>5.3999999999999992E-2</c:v>
                </c:pt>
                <c:pt idx="40">
                  <c:v>5.3999999999999992E-2</c:v>
                </c:pt>
                <c:pt idx="41">
                  <c:v>5.3999999999999992E-2</c:v>
                </c:pt>
                <c:pt idx="42">
                  <c:v>5.3999999999999992E-2</c:v>
                </c:pt>
                <c:pt idx="43">
                  <c:v>5.3999999999999992E-2</c:v>
                </c:pt>
                <c:pt idx="44">
                  <c:v>5.3999999999999992E-2</c:v>
                </c:pt>
                <c:pt idx="45">
                  <c:v>5.3999999999999992E-2</c:v>
                </c:pt>
                <c:pt idx="46">
                  <c:v>5.3999999999999992E-2</c:v>
                </c:pt>
                <c:pt idx="47">
                  <c:v>5.3999999999999992E-2</c:v>
                </c:pt>
                <c:pt idx="48">
                  <c:v>5.3999999999999992E-2</c:v>
                </c:pt>
              </c:numCache>
            </c:numRef>
          </c:val>
        </c:ser>
        <c:dLbls>
          <c:showLegendKey val="0"/>
          <c:showVal val="0"/>
          <c:showCatName val="0"/>
          <c:showSerName val="0"/>
          <c:showPercent val="0"/>
          <c:showBubbleSize val="0"/>
        </c:dLbls>
        <c:gapWidth val="150"/>
        <c:overlap val="100"/>
        <c:axId val="138190208"/>
        <c:axId val="138204288"/>
      </c:barChart>
      <c:catAx>
        <c:axId val="138190208"/>
        <c:scaling>
          <c:orientation val="minMax"/>
        </c:scaling>
        <c:delete val="0"/>
        <c:axPos val="b"/>
        <c:majorTickMark val="out"/>
        <c:minorTickMark val="none"/>
        <c:tickLblPos val="nextTo"/>
        <c:txPr>
          <a:bodyPr rot="-5400000" vert="horz"/>
          <a:lstStyle/>
          <a:p>
            <a:pPr>
              <a:defRPr/>
            </a:pPr>
            <a:endParaRPr lang="en-US"/>
          </a:p>
        </c:txPr>
        <c:crossAx val="138204288"/>
        <c:crosses val="autoZero"/>
        <c:auto val="1"/>
        <c:lblAlgn val="ctr"/>
        <c:lblOffset val="100"/>
        <c:tickLblSkip val="4"/>
        <c:tickMarkSkip val="1"/>
        <c:noMultiLvlLbl val="0"/>
      </c:catAx>
      <c:valAx>
        <c:axId val="138204288"/>
        <c:scaling>
          <c:orientation val="minMax"/>
          <c:min val="0"/>
        </c:scaling>
        <c:delete val="0"/>
        <c:axPos val="l"/>
        <c:majorGridlines/>
        <c:numFmt formatCode="0.0%" sourceLinked="0"/>
        <c:majorTickMark val="out"/>
        <c:minorTickMark val="none"/>
        <c:tickLblPos val="nextTo"/>
        <c:crossAx val="138190208"/>
        <c:crosses val="autoZero"/>
        <c:crossBetween val="between"/>
        <c:majorUnit val="1.5000000000000003E-2"/>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'Rev and Expense projections'!$A$56</c:f>
              <c:strCache>
                <c:ptCount val="1"/>
                <c:pt idx="0">
                  <c:v>Other social security and welfare payments</c:v>
                </c:pt>
              </c:strCache>
            </c:strRef>
          </c:tx>
          <c:invertIfNegative val="0"/>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projections'!$D$56:$AZ$56</c:f>
              <c:numCache>
                <c:formatCode>0.000%</c:formatCode>
                <c:ptCount val="49"/>
                <c:pt idx="0">
                  <c:v>2.0997040837018838E-2</c:v>
                </c:pt>
                <c:pt idx="1">
                  <c:v>2.2636337994773881E-2</c:v>
                </c:pt>
                <c:pt idx="2">
                  <c:v>2.1873081155290526E-2</c:v>
                </c:pt>
                <c:pt idx="3">
                  <c:v>2.2686344676022902E-2</c:v>
                </c:pt>
                <c:pt idx="4">
                  <c:v>2.209293801671872E-2</c:v>
                </c:pt>
                <c:pt idx="5">
                  <c:v>2.2006720225414392E-2</c:v>
                </c:pt>
                <c:pt idx="6">
                  <c:v>2.2005211552719312E-2</c:v>
                </c:pt>
                <c:pt idx="7">
                  <c:v>2.2010441214187507E-2</c:v>
                </c:pt>
                <c:pt idx="8">
                  <c:v>2.2016835399923773E-2</c:v>
                </c:pt>
                <c:pt idx="9">
                  <c:v>2.202661858395033E-2</c:v>
                </c:pt>
                <c:pt idx="10">
                  <c:v>2.203643331080753E-2</c:v>
                </c:pt>
                <c:pt idx="11">
                  <c:v>2.2046290383278103E-2</c:v>
                </c:pt>
                <c:pt idx="12">
                  <c:v>2.2053404800477901E-2</c:v>
                </c:pt>
                <c:pt idx="13">
                  <c:v>2.2055135101405787E-2</c:v>
                </c:pt>
                <c:pt idx="14">
                  <c:v>2.2051013734139108E-2</c:v>
                </c:pt>
                <c:pt idx="15">
                  <c:v>2.2040058193616773E-2</c:v>
                </c:pt>
                <c:pt idx="16">
                  <c:v>2.2027974090045883E-2</c:v>
                </c:pt>
                <c:pt idx="17">
                  <c:v>2.2015752334754675E-2</c:v>
                </c:pt>
                <c:pt idx="18">
                  <c:v>2.2001796794037996E-2</c:v>
                </c:pt>
                <c:pt idx="19">
                  <c:v>2.1989225306864996E-2</c:v>
                </c:pt>
                <c:pt idx="20">
                  <c:v>2.197874389485863E-2</c:v>
                </c:pt>
                <c:pt idx="21">
                  <c:v>2.1966230108687923E-2</c:v>
                </c:pt>
                <c:pt idx="22">
                  <c:v>2.1953733377747753E-2</c:v>
                </c:pt>
                <c:pt idx="23">
                  <c:v>2.1941733491874976E-2</c:v>
                </c:pt>
                <c:pt idx="24">
                  <c:v>2.1933607377425852E-2</c:v>
                </c:pt>
                <c:pt idx="25">
                  <c:v>2.1929655446121431E-2</c:v>
                </c:pt>
                <c:pt idx="26">
                  <c:v>2.1928690093229005E-2</c:v>
                </c:pt>
                <c:pt idx="27">
                  <c:v>2.1930743242607298E-2</c:v>
                </c:pt>
                <c:pt idx="28">
                  <c:v>2.1937054961942128E-2</c:v>
                </c:pt>
                <c:pt idx="29">
                  <c:v>2.1947343619082179E-2</c:v>
                </c:pt>
                <c:pt idx="30">
                  <c:v>2.19613623276242E-2</c:v>
                </c:pt>
                <c:pt idx="31">
                  <c:v>2.197660393513326E-2</c:v>
                </c:pt>
                <c:pt idx="32">
                  <c:v>2.1991956757773653E-2</c:v>
                </c:pt>
                <c:pt idx="33">
                  <c:v>2.2008496184057761E-2</c:v>
                </c:pt>
                <c:pt idx="34">
                  <c:v>2.2023992857479597E-2</c:v>
                </c:pt>
                <c:pt idx="35">
                  <c:v>2.2038636111246176E-2</c:v>
                </c:pt>
                <c:pt idx="36">
                  <c:v>2.2053490458523829E-2</c:v>
                </c:pt>
                <c:pt idx="37">
                  <c:v>2.2068962349686437E-2</c:v>
                </c:pt>
                <c:pt idx="38">
                  <c:v>2.2085558920666656E-2</c:v>
                </c:pt>
                <c:pt idx="39">
                  <c:v>2.2100895431139536E-2</c:v>
                </c:pt>
                <c:pt idx="40">
                  <c:v>2.21149320462194E-2</c:v>
                </c:pt>
                <c:pt idx="41">
                  <c:v>2.2128889383720519E-2</c:v>
                </c:pt>
                <c:pt idx="42">
                  <c:v>2.2142971720121838E-2</c:v>
                </c:pt>
                <c:pt idx="43">
                  <c:v>2.2157021970119276E-2</c:v>
                </c:pt>
                <c:pt idx="44">
                  <c:v>2.2168979573857099E-2</c:v>
                </c:pt>
                <c:pt idx="45">
                  <c:v>2.217661358126137E-2</c:v>
                </c:pt>
                <c:pt idx="46">
                  <c:v>2.2180857735600752E-2</c:v>
                </c:pt>
                <c:pt idx="47">
                  <c:v>2.2183103648904724E-2</c:v>
                </c:pt>
                <c:pt idx="48">
                  <c:v>2.2184314551071914E-2</c:v>
                </c:pt>
              </c:numCache>
            </c:numRef>
          </c:val>
        </c:ser>
        <c:dLbls>
          <c:showLegendKey val="0"/>
          <c:showVal val="0"/>
          <c:showCatName val="0"/>
          <c:showSerName val="0"/>
          <c:showPercent val="0"/>
          <c:showBubbleSize val="0"/>
        </c:dLbls>
        <c:gapWidth val="150"/>
        <c:axId val="137433472"/>
        <c:axId val="137435008"/>
      </c:barChart>
      <c:catAx>
        <c:axId val="137433472"/>
        <c:scaling>
          <c:orientation val="minMax"/>
        </c:scaling>
        <c:delete val="0"/>
        <c:axPos val="b"/>
        <c:majorTickMark val="out"/>
        <c:minorTickMark val="none"/>
        <c:tickLblPos val="nextTo"/>
        <c:txPr>
          <a:bodyPr rot="-5400000" vert="horz"/>
          <a:lstStyle/>
          <a:p>
            <a:pPr>
              <a:defRPr/>
            </a:pPr>
            <a:endParaRPr lang="en-US"/>
          </a:p>
        </c:txPr>
        <c:crossAx val="137435008"/>
        <c:crosses val="autoZero"/>
        <c:auto val="1"/>
        <c:lblAlgn val="ctr"/>
        <c:lblOffset val="100"/>
        <c:tickLblSkip val="4"/>
        <c:tickMarkSkip val="1"/>
        <c:noMultiLvlLbl val="0"/>
      </c:catAx>
      <c:valAx>
        <c:axId val="137435008"/>
        <c:scaling>
          <c:orientation val="minMax"/>
          <c:max val="3.0000000000000006E-2"/>
          <c:min val="0"/>
        </c:scaling>
        <c:delete val="0"/>
        <c:axPos val="l"/>
        <c:majorGridlines/>
        <c:numFmt formatCode="0.0%" sourceLinked="0"/>
        <c:majorTickMark val="out"/>
        <c:minorTickMark val="none"/>
        <c:tickLblPos val="nextTo"/>
        <c:crossAx val="137433472"/>
        <c:crosses val="autoZero"/>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'Rev and Expense projections'!$A$60</c:f>
              <c:strCache>
                <c:ptCount val="1"/>
                <c:pt idx="0">
                  <c:v>Projected fiscal balance</c:v>
                </c:pt>
              </c:strCache>
            </c:strRef>
          </c:tx>
          <c:spPr>
            <a:solidFill>
              <a:schemeClr val="accent2"/>
            </a:solidFill>
          </c:spPr>
          <c:invertIfNegative val="0"/>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projections'!$D$60:$AZ$60</c:f>
              <c:numCache>
                <c:formatCode>0.0</c:formatCode>
                <c:ptCount val="49"/>
                <c:pt idx="0">
                  <c:v>-1.3742375798841544</c:v>
                </c:pt>
                <c:pt idx="1">
                  <c:v>-0.81424329488014779</c:v>
                </c:pt>
                <c:pt idx="2">
                  <c:v>-0.13689831699908619</c:v>
                </c:pt>
                <c:pt idx="3">
                  <c:v>0.2856698570881579</c:v>
                </c:pt>
                <c:pt idx="4">
                  <c:v>0.88120586950040625</c:v>
                </c:pt>
                <c:pt idx="5">
                  <c:v>1.0747619521176497</c:v>
                </c:pt>
                <c:pt idx="6">
                  <c:v>0.70664115076974843</c:v>
                </c:pt>
                <c:pt idx="7">
                  <c:v>0.44098099842865685</c:v>
                </c:pt>
                <c:pt idx="8">
                  <c:v>0.13983327775051463</c:v>
                </c:pt>
                <c:pt idx="9">
                  <c:v>6.2352886256582515E-2</c:v>
                </c:pt>
                <c:pt idx="10">
                  <c:v>-4.3748667594711195E-2</c:v>
                </c:pt>
                <c:pt idx="11">
                  <c:v>-0.13537669197560082</c:v>
                </c:pt>
                <c:pt idx="12">
                  <c:v>-0.25521531218309457</c:v>
                </c:pt>
                <c:pt idx="13">
                  <c:v>-0.37203104708908308</c:v>
                </c:pt>
                <c:pt idx="14">
                  <c:v>-0.48817720307818863</c:v>
                </c:pt>
                <c:pt idx="15">
                  <c:v>-0.61147864918296024</c:v>
                </c:pt>
                <c:pt idx="16">
                  <c:v>-0.73165508632536724</c:v>
                </c:pt>
                <c:pt idx="17">
                  <c:v>-0.85787489520470028</c:v>
                </c:pt>
                <c:pt idx="18">
                  <c:v>-0.97221579102158506</c:v>
                </c:pt>
                <c:pt idx="19">
                  <c:v>-1.0851738563867741</c:v>
                </c:pt>
                <c:pt idx="20">
                  <c:v>-1.2077189747563029</c:v>
                </c:pt>
                <c:pt idx="21">
                  <c:v>-1.322961624018836</c:v>
                </c:pt>
                <c:pt idx="22">
                  <c:v>-1.4379226860348486</c:v>
                </c:pt>
                <c:pt idx="23">
                  <c:v>-1.5481020848212581</c:v>
                </c:pt>
                <c:pt idx="24">
                  <c:v>-1.6540062425625182</c:v>
                </c:pt>
                <c:pt idx="25">
                  <c:v>-1.76269512112571</c:v>
                </c:pt>
                <c:pt idx="26">
                  <c:v>-1.8674409926789703</c:v>
                </c:pt>
                <c:pt idx="27">
                  <c:v>-1.9760457107786715</c:v>
                </c:pt>
                <c:pt idx="28">
                  <c:v>-2.1381570901776099</c:v>
                </c:pt>
                <c:pt idx="29">
                  <c:v>-2.2341379934778942</c:v>
                </c:pt>
                <c:pt idx="30">
                  <c:v>-2.3314557110774934</c:v>
                </c:pt>
                <c:pt idx="31">
                  <c:v>-2.4305602579787471</c:v>
                </c:pt>
                <c:pt idx="32">
                  <c:v>-2.531899547069298</c:v>
                </c:pt>
                <c:pt idx="33">
                  <c:v>-2.6358018837818471</c:v>
                </c:pt>
                <c:pt idx="34">
                  <c:v>-2.7400041883119854</c:v>
                </c:pt>
                <c:pt idx="35">
                  <c:v>-2.842582084603495</c:v>
                </c:pt>
                <c:pt idx="36">
                  <c:v>-2.9465129276163968</c:v>
                </c:pt>
                <c:pt idx="37">
                  <c:v>-3.0373272456167935</c:v>
                </c:pt>
                <c:pt idx="38">
                  <c:v>-3.1341178086050121</c:v>
                </c:pt>
                <c:pt idx="39">
                  <c:v>-3.2312161944870592</c:v>
                </c:pt>
                <c:pt idx="40">
                  <c:v>-3.3233831913371121</c:v>
                </c:pt>
                <c:pt idx="41">
                  <c:v>-3.4119869079238958</c:v>
                </c:pt>
                <c:pt idx="42">
                  <c:v>-3.5022584725161003</c:v>
                </c:pt>
                <c:pt idx="43">
                  <c:v>-3.5914314887109757</c:v>
                </c:pt>
                <c:pt idx="44">
                  <c:v>-3.6837620302345631</c:v>
                </c:pt>
                <c:pt idx="45">
                  <c:v>-3.7722970458812219</c:v>
                </c:pt>
                <c:pt idx="46">
                  <c:v>-3.8586315720909474</c:v>
                </c:pt>
                <c:pt idx="47">
                  <c:v>-3.946023829269548</c:v>
                </c:pt>
                <c:pt idx="48">
                  <c:v>-4.034417559325588</c:v>
                </c:pt>
              </c:numCache>
            </c:numRef>
          </c:val>
        </c:ser>
        <c:dLbls>
          <c:showLegendKey val="0"/>
          <c:showVal val="0"/>
          <c:showCatName val="0"/>
          <c:showSerName val="0"/>
          <c:showPercent val="0"/>
          <c:showBubbleSize val="0"/>
        </c:dLbls>
        <c:gapWidth val="25"/>
        <c:axId val="137458816"/>
        <c:axId val="137460352"/>
      </c:barChart>
      <c:catAx>
        <c:axId val="137458816"/>
        <c:scaling>
          <c:orientation val="minMax"/>
        </c:scaling>
        <c:delete val="0"/>
        <c:axPos val="b"/>
        <c:majorTickMark val="out"/>
        <c:minorTickMark val="none"/>
        <c:tickLblPos val="low"/>
        <c:txPr>
          <a:bodyPr rot="0" vert="horz"/>
          <a:lstStyle/>
          <a:p>
            <a:pPr>
              <a:defRPr/>
            </a:pPr>
            <a:endParaRPr lang="en-US"/>
          </a:p>
        </c:txPr>
        <c:crossAx val="137460352"/>
        <c:crossesAt val="0"/>
        <c:auto val="1"/>
        <c:lblAlgn val="ctr"/>
        <c:lblOffset val="1"/>
        <c:tickLblSkip val="12"/>
        <c:tickMarkSkip val="12"/>
        <c:noMultiLvlLbl val="0"/>
      </c:catAx>
      <c:valAx>
        <c:axId val="137460352"/>
        <c:scaling>
          <c:orientation val="minMax"/>
          <c:max val="2"/>
          <c:min val="-5"/>
        </c:scaling>
        <c:delete val="0"/>
        <c:axPos val="l"/>
        <c:majorGridlines>
          <c:spPr>
            <a:ln>
              <a:solidFill>
                <a:schemeClr val="accent6"/>
              </a:solidFill>
            </a:ln>
          </c:spPr>
        </c:majorGridlines>
        <c:numFmt formatCode="#,##0" sourceLinked="0"/>
        <c:majorTickMark val="out"/>
        <c:minorTickMark val="none"/>
        <c:tickLblPos val="nextTo"/>
        <c:crossAx val="137458816"/>
        <c:crossesAt val="1"/>
        <c:crossBetween val="midCat"/>
        <c:majorUnit val="1"/>
      </c:valAx>
      <c:spPr>
        <a:ln>
          <a:solidFill>
            <a:schemeClr val="accent5"/>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'Rev and Expense projections'!$D$13:$AZ$13</c:f>
              <c:numCache>
                <c:formatCode>General</c:formatCode>
                <c:ptCount val="4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pt idx="39">
                  <c:v>2051</c:v>
                </c:pt>
                <c:pt idx="40">
                  <c:v>2052</c:v>
                </c:pt>
                <c:pt idx="41">
                  <c:v>2053</c:v>
                </c:pt>
                <c:pt idx="42">
                  <c:v>2054</c:v>
                </c:pt>
                <c:pt idx="43">
                  <c:v>2055</c:v>
                </c:pt>
                <c:pt idx="44">
                  <c:v>2056</c:v>
                </c:pt>
                <c:pt idx="45">
                  <c:v>2057</c:v>
                </c:pt>
                <c:pt idx="46">
                  <c:v>2058</c:v>
                </c:pt>
                <c:pt idx="47">
                  <c:v>2059</c:v>
                </c:pt>
                <c:pt idx="48">
                  <c:v>2060</c:v>
                </c:pt>
              </c:numCache>
            </c:numRef>
          </c:cat>
          <c:val>
            <c:numRef>
              <c:f>'Rev and Expense projections'!$D$48:$AZ$48</c:f>
              <c:numCache>
                <c:formatCode>0.000%</c:formatCode>
                <c:ptCount val="49"/>
                <c:pt idx="0">
                  <c:v>7.8778488094796879E-3</c:v>
                </c:pt>
                <c:pt idx="1">
                  <c:v>8.1610695881530644E-3</c:v>
                </c:pt>
                <c:pt idx="2">
                  <c:v>8.2535045074793936E-3</c:v>
                </c:pt>
                <c:pt idx="3">
                  <c:v>8.5003228118699335E-3</c:v>
                </c:pt>
                <c:pt idx="4">
                  <c:v>8.7761520734174429E-3</c:v>
                </c:pt>
                <c:pt idx="5">
                  <c:v>9.012018398200438E-3</c:v>
                </c:pt>
                <c:pt idx="6">
                  <c:v>9.2209028864087134E-3</c:v>
                </c:pt>
                <c:pt idx="7">
                  <c:v>9.4595015429490611E-3</c:v>
                </c:pt>
                <c:pt idx="8">
                  <c:v>9.6643511251792019E-3</c:v>
                </c:pt>
                <c:pt idx="9">
                  <c:v>9.8631177908679556E-3</c:v>
                </c:pt>
                <c:pt idx="10">
                  <c:v>1.0062597133577825E-2</c:v>
                </c:pt>
                <c:pt idx="11">
                  <c:v>1.0293373813269084E-2</c:v>
                </c:pt>
                <c:pt idx="12">
                  <c:v>1.0522702344546104E-2</c:v>
                </c:pt>
                <c:pt idx="13">
                  <c:v>1.0766226562695358E-2</c:v>
                </c:pt>
                <c:pt idx="14">
                  <c:v>1.1032735416867806E-2</c:v>
                </c:pt>
                <c:pt idx="15">
                  <c:v>1.1361949679806083E-2</c:v>
                </c:pt>
                <c:pt idx="16">
                  <c:v>1.1677050180596771E-2</c:v>
                </c:pt>
                <c:pt idx="17">
                  <c:v>1.2031622648251019E-2</c:v>
                </c:pt>
                <c:pt idx="18">
                  <c:v>1.2401618360880395E-2</c:v>
                </c:pt>
                <c:pt idx="19">
                  <c:v>1.2782218236226285E-2</c:v>
                </c:pt>
                <c:pt idx="20">
                  <c:v>1.3237876511926148E-2</c:v>
                </c:pt>
                <c:pt idx="21">
                  <c:v>1.3661322843213357E-2</c:v>
                </c:pt>
                <c:pt idx="22">
                  <c:v>1.4091335725088965E-2</c:v>
                </c:pt>
                <c:pt idx="23">
                  <c:v>1.4527069105263421E-2</c:v>
                </c:pt>
                <c:pt idx="24">
                  <c:v>1.4970753357708474E-2</c:v>
                </c:pt>
                <c:pt idx="25">
                  <c:v>1.5465197746677806E-2</c:v>
                </c:pt>
                <c:pt idx="26">
                  <c:v>1.5923577204246604E-2</c:v>
                </c:pt>
                <c:pt idx="27">
                  <c:v>1.6361609475436228E-2</c:v>
                </c:pt>
                <c:pt idx="28">
                  <c:v>1.7443580941493946E-2</c:v>
                </c:pt>
                <c:pt idx="29">
                  <c:v>1.789123625213351E-2</c:v>
                </c:pt>
                <c:pt idx="30">
                  <c:v>1.8346548065680913E-2</c:v>
                </c:pt>
                <c:pt idx="31">
                  <c:v>1.878660563397045E-2</c:v>
                </c:pt>
                <c:pt idx="32">
                  <c:v>1.9217905333845899E-2</c:v>
                </c:pt>
                <c:pt idx="33">
                  <c:v>1.964251110301617E-2</c:v>
                </c:pt>
                <c:pt idx="34">
                  <c:v>2.0088860913456571E-2</c:v>
                </c:pt>
                <c:pt idx="35">
                  <c:v>2.0536461406741126E-2</c:v>
                </c:pt>
                <c:pt idx="36">
                  <c:v>2.097370090446388E-2</c:v>
                </c:pt>
                <c:pt idx="37">
                  <c:v>2.1402408309110329E-2</c:v>
                </c:pt>
                <c:pt idx="38">
                  <c:v>2.1813790511432125E-2</c:v>
                </c:pt>
                <c:pt idx="39">
                  <c:v>2.2236024493407565E-2</c:v>
                </c:pt>
                <c:pt idx="40">
                  <c:v>2.2637597309424533E-2</c:v>
                </c:pt>
                <c:pt idx="41">
                  <c:v>2.3027073953232832E-2</c:v>
                </c:pt>
                <c:pt idx="42">
                  <c:v>2.3430436644145597E-2</c:v>
                </c:pt>
                <c:pt idx="43">
                  <c:v>2.3826320968932238E-2</c:v>
                </c:pt>
                <c:pt idx="44">
                  <c:v>2.4254478398988782E-2</c:v>
                </c:pt>
                <c:pt idx="45">
                  <c:v>2.4671010915662397E-2</c:v>
                </c:pt>
                <c:pt idx="46">
                  <c:v>2.5084593562292895E-2</c:v>
                </c:pt>
                <c:pt idx="47">
                  <c:v>2.5516012509531054E-2</c:v>
                </c:pt>
                <c:pt idx="48">
                  <c:v>2.595245253584904E-2</c:v>
                </c:pt>
              </c:numCache>
            </c:numRef>
          </c:val>
          <c:smooth val="0"/>
        </c:ser>
        <c:dLbls>
          <c:showLegendKey val="0"/>
          <c:showVal val="0"/>
          <c:showCatName val="0"/>
          <c:showSerName val="0"/>
          <c:showPercent val="0"/>
          <c:showBubbleSize val="0"/>
        </c:dLbls>
        <c:marker val="1"/>
        <c:smooth val="0"/>
        <c:axId val="137484160"/>
        <c:axId val="137485696"/>
      </c:lineChart>
      <c:catAx>
        <c:axId val="137484160"/>
        <c:scaling>
          <c:orientation val="minMax"/>
        </c:scaling>
        <c:delete val="0"/>
        <c:axPos val="b"/>
        <c:numFmt formatCode="General" sourceLinked="1"/>
        <c:majorTickMark val="out"/>
        <c:minorTickMark val="none"/>
        <c:tickLblPos val="nextTo"/>
        <c:crossAx val="137485696"/>
        <c:crosses val="autoZero"/>
        <c:auto val="1"/>
        <c:lblAlgn val="ctr"/>
        <c:lblOffset val="100"/>
        <c:tickLblSkip val="6"/>
        <c:noMultiLvlLbl val="0"/>
      </c:catAx>
      <c:valAx>
        <c:axId val="137485696"/>
        <c:scaling>
          <c:orientation val="minMax"/>
        </c:scaling>
        <c:delete val="0"/>
        <c:axPos val="l"/>
        <c:majorGridlines/>
        <c:numFmt formatCode="0.0%" sourceLinked="0"/>
        <c:majorTickMark val="out"/>
        <c:minorTickMark val="none"/>
        <c:tickLblPos val="nextTo"/>
        <c:crossAx val="1374841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'Productivity assumptions'!$C$4:$AY$4</c:f>
              <c:numCache>
                <c:formatCode>0.00</c:formatCode>
                <c:ptCount val="49"/>
                <c:pt idx="0">
                  <c:v>2.0408163265306163</c:v>
                </c:pt>
                <c:pt idx="1">
                  <c:v>2.1999999999999984</c:v>
                </c:pt>
                <c:pt idx="2">
                  <c:v>1.5206422187988857</c:v>
                </c:pt>
                <c:pt idx="3">
                  <c:v>1.3919279434247163</c:v>
                </c:pt>
                <c:pt idx="4">
                  <c:v>1.4058657898998523</c:v>
                </c:pt>
                <c:pt idx="5">
                  <c:v>1.4211467626341572</c:v>
                </c:pt>
                <c:pt idx="6">
                  <c:v>1.4376172553589952</c:v>
                </c:pt>
                <c:pt idx="7">
                  <c:v>1.4475128669700401</c:v>
                </c:pt>
                <c:pt idx="8">
                  <c:v>1.4538225644361338</c:v>
                </c:pt>
                <c:pt idx="9">
                  <c:v>1.4606669584321732</c:v>
                </c:pt>
                <c:pt idx="10">
                  <c:v>1.4670560206907348</c:v>
                </c:pt>
                <c:pt idx="11">
                  <c:v>1.4725578114763331</c:v>
                </c:pt>
                <c:pt idx="12">
                  <c:v>1.4768078662670514</c:v>
                </c:pt>
                <c:pt idx="13">
                  <c:v>1.4795411432245751</c:v>
                </c:pt>
                <c:pt idx="14">
                  <c:v>1.4828394493488213</c:v>
                </c:pt>
                <c:pt idx="15">
                  <c:v>1.486411333150798</c:v>
                </c:pt>
                <c:pt idx="16">
                  <c:v>1.4885865343581546</c:v>
                </c:pt>
                <c:pt idx="17">
                  <c:v>1.4905734326301732</c:v>
                </c:pt>
                <c:pt idx="18">
                  <c:v>1.4916496917102779</c:v>
                </c:pt>
                <c:pt idx="19">
                  <c:v>1.4935278543100454</c:v>
                </c:pt>
                <c:pt idx="20">
                  <c:v>1.4957459962188735</c:v>
                </c:pt>
                <c:pt idx="21">
                  <c:v>1.496218309059667</c:v>
                </c:pt>
                <c:pt idx="22">
                  <c:v>1.4972245760597842</c:v>
                </c:pt>
                <c:pt idx="23">
                  <c:v>1.4981598323904115</c:v>
                </c:pt>
                <c:pt idx="24">
                  <c:v>1.5002166512969828</c:v>
                </c:pt>
                <c:pt idx="25">
                  <c:v>1.5024977097943788</c:v>
                </c:pt>
                <c:pt idx="26">
                  <c:v>1.5030415873619218</c:v>
                </c:pt>
                <c:pt idx="27">
                  <c:v>1.5042590558083744</c:v>
                </c:pt>
                <c:pt idx="28">
                  <c:v>1.5060340745596521</c:v>
                </c:pt>
                <c:pt idx="29">
                  <c:v>1.508745042698536</c:v>
                </c:pt>
                <c:pt idx="30">
                  <c:v>1.5113637332679246</c:v>
                </c:pt>
                <c:pt idx="31">
                  <c:v>1.5127111558284978</c:v>
                </c:pt>
                <c:pt idx="32">
                  <c:v>1.5142351331631287</c:v>
                </c:pt>
                <c:pt idx="33">
                  <c:v>1.5161894089001264</c:v>
                </c:pt>
                <c:pt idx="34">
                  <c:v>1.5185580356496373</c:v>
                </c:pt>
                <c:pt idx="35">
                  <c:v>1.5207716481784719</c:v>
                </c:pt>
                <c:pt idx="36">
                  <c:v>1.5231129147363236</c:v>
                </c:pt>
                <c:pt idx="37">
                  <c:v>1.5254750008077091</c:v>
                </c:pt>
                <c:pt idx="38">
                  <c:v>1.5276111893527784</c:v>
                </c:pt>
                <c:pt idx="39">
                  <c:v>1.5293191309767944</c:v>
                </c:pt>
                <c:pt idx="40">
                  <c:v>1.5300209558220084</c:v>
                </c:pt>
                <c:pt idx="41">
                  <c:v>1.5308660664913385</c:v>
                </c:pt>
                <c:pt idx="42">
                  <c:v>1.5318887250438176</c:v>
                </c:pt>
                <c:pt idx="43">
                  <c:v>1.5328413520821771</c:v>
                </c:pt>
                <c:pt idx="44">
                  <c:v>1.5327141948936454</c:v>
                </c:pt>
                <c:pt idx="45">
                  <c:v>1.5313275961629216</c:v>
                </c:pt>
                <c:pt idx="46">
                  <c:v>1.5304597482070819</c:v>
                </c:pt>
                <c:pt idx="47">
                  <c:v>1.5302685078438476</c:v>
                </c:pt>
                <c:pt idx="48">
                  <c:v>1.5304425909454813</c:v>
                </c:pt>
              </c:numCache>
            </c:numRef>
          </c:val>
          <c:smooth val="0"/>
        </c:ser>
        <c:dLbls>
          <c:showLegendKey val="0"/>
          <c:showVal val="0"/>
          <c:showCatName val="0"/>
          <c:showSerName val="0"/>
          <c:showPercent val="0"/>
          <c:showBubbleSize val="0"/>
        </c:dLbls>
        <c:marker val="1"/>
        <c:smooth val="0"/>
        <c:axId val="188868096"/>
        <c:axId val="188869632"/>
      </c:lineChart>
      <c:catAx>
        <c:axId val="188868096"/>
        <c:scaling>
          <c:orientation val="minMax"/>
        </c:scaling>
        <c:delete val="0"/>
        <c:axPos val="b"/>
        <c:majorTickMark val="out"/>
        <c:minorTickMark val="none"/>
        <c:tickLblPos val="nextTo"/>
        <c:crossAx val="188869632"/>
        <c:crosses val="autoZero"/>
        <c:auto val="1"/>
        <c:lblAlgn val="ctr"/>
        <c:lblOffset val="100"/>
        <c:noMultiLvlLbl val="0"/>
      </c:catAx>
      <c:valAx>
        <c:axId val="188869632"/>
        <c:scaling>
          <c:orientation val="minMax"/>
        </c:scaling>
        <c:delete val="0"/>
        <c:axPos val="l"/>
        <c:majorGridlines/>
        <c:numFmt formatCode="0.00" sourceLinked="1"/>
        <c:majorTickMark val="out"/>
        <c:minorTickMark val="none"/>
        <c:tickLblPos val="nextTo"/>
        <c:crossAx val="188868096"/>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projections'!$D$151:$AZ$151</c:f>
              <c:numCache>
                <c:formatCode>General</c:formatCode>
                <c:ptCount val="49"/>
                <c:pt idx="0">
                  <c:v>2.6562806971444282</c:v>
                </c:pt>
                <c:pt idx="1">
                  <c:v>2.657918962469199</c:v>
                </c:pt>
                <c:pt idx="2">
                  <c:v>2.671016083609528</c:v>
                </c:pt>
                <c:pt idx="3">
                  <c:v>2.687569764555962</c:v>
                </c:pt>
                <c:pt idx="4">
                  <c:v>2.7027462224546559</c:v>
                </c:pt>
                <c:pt idx="5">
                  <c:v>2.7187868203048757</c:v>
                </c:pt>
                <c:pt idx="6">
                  <c:v>2.7354035114561142</c:v>
                </c:pt>
                <c:pt idx="7">
                  <c:v>2.7515711429977596</c:v>
                </c:pt>
                <c:pt idx="8">
                  <c:v>2.7847096674232912</c:v>
                </c:pt>
                <c:pt idx="9">
                  <c:v>2.8125799190634289</c:v>
                </c:pt>
                <c:pt idx="10">
                  <c:v>2.840930936768852</c:v>
                </c:pt>
                <c:pt idx="11">
                  <c:v>2.8717637704656296</c:v>
                </c:pt>
                <c:pt idx="12">
                  <c:v>2.9079462241127692</c:v>
                </c:pt>
                <c:pt idx="13">
                  <c:v>2.9627935446385987</c:v>
                </c:pt>
                <c:pt idx="14">
                  <c:v>3.0141849809699459</c:v>
                </c:pt>
                <c:pt idx="15">
                  <c:v>3.0642732625065348</c:v>
                </c:pt>
                <c:pt idx="16">
                  <c:v>3.1156287473678468</c:v>
                </c:pt>
                <c:pt idx="17">
                  <c:v>3.1708262271630372</c:v>
                </c:pt>
                <c:pt idx="18">
                  <c:v>3.2151062482462001</c:v>
                </c:pt>
                <c:pt idx="19">
                  <c:v>3.2476155753617113</c:v>
                </c:pt>
                <c:pt idx="20">
                  <c:v>3.2819567470422353</c:v>
                </c:pt>
                <c:pt idx="21">
                  <c:v>3.3169834342022253</c:v>
                </c:pt>
                <c:pt idx="22">
                  <c:v>3.353846430484793</c:v>
                </c:pt>
                <c:pt idx="23">
                  <c:v>3.3869768603367225</c:v>
                </c:pt>
                <c:pt idx="24">
                  <c:v>3.4138175925329772</c:v>
                </c:pt>
                <c:pt idx="25">
                  <c:v>3.4382463632360243</c:v>
                </c:pt>
                <c:pt idx="26">
                  <c:v>3.463126920660236</c:v>
                </c:pt>
                <c:pt idx="27">
                  <c:v>3.4948770612295914</c:v>
                </c:pt>
                <c:pt idx="28">
                  <c:v>3.5153153127581556</c:v>
                </c:pt>
                <c:pt idx="29">
                  <c:v>3.5308649851554117</c:v>
                </c:pt>
                <c:pt idx="30">
                  <c:v>3.54525314636899</c:v>
                </c:pt>
                <c:pt idx="31">
                  <c:v>3.5613357633206264</c:v>
                </c:pt>
                <c:pt idx="32">
                  <c:v>3.5794209750968817</c:v>
                </c:pt>
                <c:pt idx="33">
                  <c:v>3.5993735578206967</c:v>
                </c:pt>
                <c:pt idx="34">
                  <c:v>3.6149843205424124</c:v>
                </c:pt>
                <c:pt idx="35">
                  <c:v>3.6298181314524225</c:v>
                </c:pt>
                <c:pt idx="36">
                  <c:v>3.6455841843748642</c:v>
                </c:pt>
                <c:pt idx="37">
                  <c:v>3.6468876429268056</c:v>
                </c:pt>
                <c:pt idx="38">
                  <c:v>3.6545946617477911</c:v>
                </c:pt>
                <c:pt idx="39">
                  <c:v>3.6605711581184854</c:v>
                </c:pt>
                <c:pt idx="40">
                  <c:v>3.6648252008510638</c:v>
                </c:pt>
                <c:pt idx="41">
                  <c:v>3.6673622256359071</c:v>
                </c:pt>
                <c:pt idx="42">
                  <c:v>3.6681852496017227</c:v>
                </c:pt>
                <c:pt idx="43">
                  <c:v>3.6672951318446541</c:v>
                </c:pt>
                <c:pt idx="44">
                  <c:v>3.6656082329997437</c:v>
                </c:pt>
                <c:pt idx="45">
                  <c:v>3.6640546415839483</c:v>
                </c:pt>
                <c:pt idx="46">
                  <c:v>3.6626284254247667</c:v>
                </c:pt>
                <c:pt idx="47">
                  <c:v>3.6613230085857018</c:v>
                </c:pt>
                <c:pt idx="48">
                  <c:v>3.6601313905973645</c:v>
                </c:pt>
              </c:numCache>
            </c:numRef>
          </c:val>
          <c:smooth val="0"/>
        </c:ser>
        <c:dLbls>
          <c:showLegendKey val="0"/>
          <c:showVal val="0"/>
          <c:showCatName val="0"/>
          <c:showSerName val="0"/>
          <c:showPercent val="0"/>
          <c:showBubbleSize val="0"/>
        </c:dLbls>
        <c:marker val="1"/>
        <c:smooth val="0"/>
        <c:axId val="138226304"/>
        <c:axId val="138240384"/>
      </c:lineChart>
      <c:catAx>
        <c:axId val="138226304"/>
        <c:scaling>
          <c:orientation val="minMax"/>
        </c:scaling>
        <c:delete val="0"/>
        <c:axPos val="b"/>
        <c:majorTickMark val="out"/>
        <c:minorTickMark val="none"/>
        <c:tickLblPos val="nextTo"/>
        <c:crossAx val="138240384"/>
        <c:crosses val="autoZero"/>
        <c:auto val="1"/>
        <c:lblAlgn val="ctr"/>
        <c:lblOffset val="100"/>
        <c:tickLblSkip val="12"/>
        <c:noMultiLvlLbl val="0"/>
      </c:catAx>
      <c:valAx>
        <c:axId val="138240384"/>
        <c:scaling>
          <c:orientation val="minMax"/>
        </c:scaling>
        <c:delete val="0"/>
        <c:axPos val="l"/>
        <c:majorGridlines/>
        <c:numFmt formatCode="#,##0.0" sourceLinked="0"/>
        <c:majorTickMark val="out"/>
        <c:minorTickMark val="none"/>
        <c:tickLblPos val="nextTo"/>
        <c:crossAx val="138226304"/>
        <c:crosses val="autoZero"/>
        <c:crossBetween val="between"/>
        <c:majorUnit val="0.5"/>
      </c:valAx>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97119341563787E-2"/>
          <c:y val="5.1059941520467833E-2"/>
          <c:w val="0.86933477366255141"/>
          <c:h val="0.83887463450292399"/>
        </c:manualLayout>
      </c:layout>
      <c:lineChart>
        <c:grouping val="standard"/>
        <c:varyColors val="0"/>
        <c:ser>
          <c:idx val="0"/>
          <c:order val="0"/>
          <c:spPr>
            <a:ln w="22225"/>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projections'!$D$152:$AZ$152</c:f>
              <c:numCache>
                <c:formatCode>General</c:formatCode>
                <c:ptCount val="49"/>
                <c:pt idx="0">
                  <c:v>0.78778488094796884</c:v>
                </c:pt>
                <c:pt idx="1">
                  <c:v>0.81610695881530648</c:v>
                </c:pt>
                <c:pt idx="2">
                  <c:v>0.82535045074793933</c:v>
                </c:pt>
                <c:pt idx="3">
                  <c:v>0.85003228118699337</c:v>
                </c:pt>
                <c:pt idx="4">
                  <c:v>0.87761520734174425</c:v>
                </c:pt>
                <c:pt idx="5">
                  <c:v>0.90120183982004376</c:v>
                </c:pt>
                <c:pt idx="6">
                  <c:v>0.92209028864087128</c:v>
                </c:pt>
                <c:pt idx="7">
                  <c:v>0.94595015429490614</c:v>
                </c:pt>
                <c:pt idx="8">
                  <c:v>0.96643511251792025</c:v>
                </c:pt>
                <c:pt idx="9">
                  <c:v>0.98631177908679557</c:v>
                </c:pt>
                <c:pt idx="10">
                  <c:v>1.0062597133577826</c:v>
                </c:pt>
                <c:pt idx="11">
                  <c:v>1.0293373813269084</c:v>
                </c:pt>
                <c:pt idx="12">
                  <c:v>1.0522702344546104</c:v>
                </c:pt>
                <c:pt idx="13">
                  <c:v>1.0766226562695358</c:v>
                </c:pt>
                <c:pt idx="14">
                  <c:v>1.1032735416867805</c:v>
                </c:pt>
                <c:pt idx="15">
                  <c:v>1.1361949679806083</c:v>
                </c:pt>
                <c:pt idx="16">
                  <c:v>1.1677050180596771</c:v>
                </c:pt>
                <c:pt idx="17">
                  <c:v>1.2031622648251019</c:v>
                </c:pt>
                <c:pt idx="18">
                  <c:v>1.2401618360880395</c:v>
                </c:pt>
                <c:pt idx="19">
                  <c:v>1.2782218236226284</c:v>
                </c:pt>
                <c:pt idx="20">
                  <c:v>1.3237876511926148</c:v>
                </c:pt>
                <c:pt idx="21">
                  <c:v>1.3661322843213357</c:v>
                </c:pt>
                <c:pt idx="22">
                  <c:v>1.4091335725088965</c:v>
                </c:pt>
                <c:pt idx="23">
                  <c:v>1.4527069105263422</c:v>
                </c:pt>
                <c:pt idx="24">
                  <c:v>1.4970753357708473</c:v>
                </c:pt>
                <c:pt idx="25">
                  <c:v>1.5465197746677806</c:v>
                </c:pt>
                <c:pt idx="26">
                  <c:v>1.5923577204246604</c:v>
                </c:pt>
                <c:pt idx="27">
                  <c:v>1.6361609475436227</c:v>
                </c:pt>
                <c:pt idx="28">
                  <c:v>1.7443580941493946</c:v>
                </c:pt>
                <c:pt idx="29">
                  <c:v>1.7891236252133509</c:v>
                </c:pt>
                <c:pt idx="30">
                  <c:v>1.8346548065680912</c:v>
                </c:pt>
                <c:pt idx="31">
                  <c:v>1.878660563397045</c:v>
                </c:pt>
                <c:pt idx="32">
                  <c:v>1.9217905333845899</c:v>
                </c:pt>
                <c:pt idx="33">
                  <c:v>1.9642511103016169</c:v>
                </c:pt>
                <c:pt idx="34">
                  <c:v>2.0088860913456572</c:v>
                </c:pt>
                <c:pt idx="35">
                  <c:v>2.0536461406741124</c:v>
                </c:pt>
                <c:pt idx="36">
                  <c:v>2.0973700904463879</c:v>
                </c:pt>
                <c:pt idx="37">
                  <c:v>2.1402408309110328</c:v>
                </c:pt>
                <c:pt idx="38">
                  <c:v>2.1813790511432125</c:v>
                </c:pt>
                <c:pt idx="39">
                  <c:v>2.2236024493407567</c:v>
                </c:pt>
                <c:pt idx="40">
                  <c:v>2.2637597309424535</c:v>
                </c:pt>
                <c:pt idx="41">
                  <c:v>2.3027073953232833</c:v>
                </c:pt>
                <c:pt idx="42">
                  <c:v>2.3430436644145596</c:v>
                </c:pt>
                <c:pt idx="43">
                  <c:v>2.3826320968932237</c:v>
                </c:pt>
                <c:pt idx="44">
                  <c:v>2.4254478398988781</c:v>
                </c:pt>
                <c:pt idx="45">
                  <c:v>2.4671010915662395</c:v>
                </c:pt>
                <c:pt idx="46">
                  <c:v>2.5084593562292894</c:v>
                </c:pt>
                <c:pt idx="47">
                  <c:v>2.5516012509531052</c:v>
                </c:pt>
                <c:pt idx="48">
                  <c:v>2.595245253584904</c:v>
                </c:pt>
              </c:numCache>
            </c:numRef>
          </c:val>
          <c:smooth val="0"/>
        </c:ser>
        <c:dLbls>
          <c:showLegendKey val="0"/>
          <c:showVal val="0"/>
          <c:showCatName val="0"/>
          <c:showSerName val="0"/>
          <c:showPercent val="0"/>
          <c:showBubbleSize val="0"/>
        </c:dLbls>
        <c:marker val="1"/>
        <c:smooth val="0"/>
        <c:axId val="138272128"/>
        <c:axId val="138278016"/>
      </c:lineChart>
      <c:catAx>
        <c:axId val="138272128"/>
        <c:scaling>
          <c:orientation val="minMax"/>
        </c:scaling>
        <c:delete val="0"/>
        <c:axPos val="b"/>
        <c:majorTickMark val="out"/>
        <c:minorTickMark val="none"/>
        <c:tickLblPos val="nextTo"/>
        <c:crossAx val="138278016"/>
        <c:crosses val="autoZero"/>
        <c:auto val="1"/>
        <c:lblAlgn val="ctr"/>
        <c:lblOffset val="100"/>
        <c:tickLblSkip val="12"/>
        <c:tickMarkSkip val="12"/>
        <c:noMultiLvlLbl val="0"/>
      </c:catAx>
      <c:valAx>
        <c:axId val="138278016"/>
        <c:scaling>
          <c:orientation val="minMax"/>
        </c:scaling>
        <c:delete val="0"/>
        <c:axPos val="l"/>
        <c:majorGridlines>
          <c:spPr>
            <a:ln>
              <a:solidFill>
                <a:schemeClr val="accent6"/>
              </a:solidFill>
            </a:ln>
          </c:spPr>
        </c:majorGridlines>
        <c:numFmt formatCode="#,##0.0" sourceLinked="0"/>
        <c:majorTickMark val="out"/>
        <c:minorTickMark val="none"/>
        <c:tickLblPos val="nextTo"/>
        <c:crossAx val="138272128"/>
        <c:crosses val="autoZero"/>
        <c:crossBetween val="between"/>
        <c:majorUnit val="1"/>
      </c:valAx>
      <c:spPr>
        <a:noFill/>
        <a:ln>
          <a:solidFill>
            <a:schemeClr val="accent5"/>
          </a:solidFill>
        </a:ln>
      </c:spPr>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'Rev and Expense projections'!$C$153</c:f>
              <c:strCache>
                <c:ptCount val="1"/>
                <c:pt idx="0">
                  <c:v>Education State</c:v>
                </c:pt>
              </c:strCache>
            </c:strRef>
          </c:tx>
          <c:spPr>
            <a:ln w="22225">
              <a:solidFill>
                <a:schemeClr val="accent4"/>
              </a:solidFill>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projections'!$D$153:$AZ$153</c:f>
              <c:numCache>
                <c:formatCode>General</c:formatCode>
                <c:ptCount val="49"/>
                <c:pt idx="0">
                  <c:v>3.4832790627096553</c:v>
                </c:pt>
                <c:pt idx="1">
                  <c:v>3.5165422740668633</c:v>
                </c:pt>
                <c:pt idx="2">
                  <c:v>3.4410659865691215</c:v>
                </c:pt>
                <c:pt idx="3">
                  <c:v>3.4182063950396766</c:v>
                </c:pt>
                <c:pt idx="4">
                  <c:v>3.3981904129681397</c:v>
                </c:pt>
                <c:pt idx="5">
                  <c:v>3.3846946032663481</c:v>
                </c:pt>
                <c:pt idx="6">
                  <c:v>3.3779432776266582</c:v>
                </c:pt>
                <c:pt idx="7">
                  <c:v>3.3748060956673673</c:v>
                </c:pt>
                <c:pt idx="8">
                  <c:v>3.3734562686099054</c:v>
                </c:pt>
                <c:pt idx="9">
                  <c:v>3.3727688793040778</c:v>
                </c:pt>
                <c:pt idx="10">
                  <c:v>3.3759353417279638</c:v>
                </c:pt>
                <c:pt idx="11">
                  <c:v>3.3795991161730305</c:v>
                </c:pt>
                <c:pt idx="12">
                  <c:v>3.3827253974652249</c:v>
                </c:pt>
                <c:pt idx="13">
                  <c:v>3.3836918952022654</c:v>
                </c:pt>
                <c:pt idx="14">
                  <c:v>3.3827911971839737</c:v>
                </c:pt>
                <c:pt idx="15">
                  <c:v>3.3814699041780951</c:v>
                </c:pt>
                <c:pt idx="16">
                  <c:v>3.3774667266917282</c:v>
                </c:pt>
                <c:pt idx="17">
                  <c:v>3.3716714267618411</c:v>
                </c:pt>
                <c:pt idx="18">
                  <c:v>3.3633857008373393</c:v>
                </c:pt>
                <c:pt idx="19">
                  <c:v>3.3553596404035457</c:v>
                </c:pt>
                <c:pt idx="20">
                  <c:v>3.3456186265257752</c:v>
                </c:pt>
                <c:pt idx="21">
                  <c:v>3.333459453823445</c:v>
                </c:pt>
                <c:pt idx="22">
                  <c:v>3.3196534755032223</c:v>
                </c:pt>
                <c:pt idx="23">
                  <c:v>3.3043978098928104</c:v>
                </c:pt>
                <c:pt idx="24">
                  <c:v>3.288648141785385</c:v>
                </c:pt>
                <c:pt idx="25">
                  <c:v>3.272790747619593</c:v>
                </c:pt>
                <c:pt idx="26">
                  <c:v>3.2564017288921479</c:v>
                </c:pt>
                <c:pt idx="27">
                  <c:v>3.240188823802892</c:v>
                </c:pt>
                <c:pt idx="28">
                  <c:v>3.2247155863984469</c:v>
                </c:pt>
                <c:pt idx="29">
                  <c:v>3.2107552570836591</c:v>
                </c:pt>
                <c:pt idx="30">
                  <c:v>3.1985522953299395</c:v>
                </c:pt>
                <c:pt idx="31">
                  <c:v>3.187683846579445</c:v>
                </c:pt>
                <c:pt idx="32">
                  <c:v>3.1783594263400223</c:v>
                </c:pt>
                <c:pt idx="33">
                  <c:v>3.1708414914586993</c:v>
                </c:pt>
                <c:pt idx="34">
                  <c:v>3.1653985826659152</c:v>
                </c:pt>
                <c:pt idx="35">
                  <c:v>3.1619547341592802</c:v>
                </c:pt>
                <c:pt idx="36">
                  <c:v>3.1604459151349746</c:v>
                </c:pt>
                <c:pt idx="37">
                  <c:v>3.1607522678223705</c:v>
                </c:pt>
                <c:pt idx="38">
                  <c:v>3.1626263133515438</c:v>
                </c:pt>
                <c:pt idx="39">
                  <c:v>3.1657537053190508</c:v>
                </c:pt>
                <c:pt idx="40">
                  <c:v>3.1695104550338256</c:v>
                </c:pt>
                <c:pt idx="41">
                  <c:v>3.1737484474378221</c:v>
                </c:pt>
                <c:pt idx="42">
                  <c:v>3.1783612359200375</c:v>
                </c:pt>
                <c:pt idx="43">
                  <c:v>3.1831352424540862</c:v>
                </c:pt>
                <c:pt idx="44">
                  <c:v>3.187457228636323</c:v>
                </c:pt>
                <c:pt idx="45">
                  <c:v>3.1906279865056058</c:v>
                </c:pt>
                <c:pt idx="46">
                  <c:v>3.1927590527603313</c:v>
                </c:pt>
                <c:pt idx="47">
                  <c:v>3.1940757972728835</c:v>
                </c:pt>
                <c:pt idx="48">
                  <c:v>3.1946915123744084</c:v>
                </c:pt>
              </c:numCache>
            </c:numRef>
          </c:val>
          <c:smooth val="0"/>
        </c:ser>
        <c:ser>
          <c:idx val="1"/>
          <c:order val="1"/>
          <c:tx>
            <c:strRef>
              <c:f>'Rev and Expense projections'!$C$154</c:f>
              <c:strCache>
                <c:ptCount val="1"/>
                <c:pt idx="0">
                  <c:v>Education Commonwealth</c:v>
                </c:pt>
              </c:strCache>
            </c:strRef>
          </c:tx>
          <c:spPr>
            <a:ln w="22225">
              <a:solidFill>
                <a:schemeClr val="accent2"/>
              </a:solidFill>
              <a:prstDash val="solid"/>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projections'!$D$154:$AZ$154</c:f>
              <c:numCache>
                <c:formatCode>General</c:formatCode>
                <c:ptCount val="49"/>
                <c:pt idx="0">
                  <c:v>1.933756866260091</c:v>
                </c:pt>
                <c:pt idx="1">
                  <c:v>1.947462816338573</c:v>
                </c:pt>
                <c:pt idx="2">
                  <c:v>1.9004396269990422</c:v>
                </c:pt>
                <c:pt idx="3">
                  <c:v>1.8821303086865928</c:v>
                </c:pt>
                <c:pt idx="4">
                  <c:v>1.865244877252904</c:v>
                </c:pt>
                <c:pt idx="5">
                  <c:v>1.8515343371536888</c:v>
                </c:pt>
                <c:pt idx="6">
                  <c:v>1.8407799222213805</c:v>
                </c:pt>
                <c:pt idx="7">
                  <c:v>1.8322029341070416</c:v>
                </c:pt>
                <c:pt idx="8">
                  <c:v>1.8247602686511752</c:v>
                </c:pt>
                <c:pt idx="9">
                  <c:v>1.8190995140532451</c:v>
                </c:pt>
                <c:pt idx="10">
                  <c:v>1.8153732206421327</c:v>
                </c:pt>
                <c:pt idx="11">
                  <c:v>1.8129292851448917</c:v>
                </c:pt>
                <c:pt idx="12">
                  <c:v>1.8109259503062736</c:v>
                </c:pt>
                <c:pt idx="13">
                  <c:v>1.8088363507204428</c:v>
                </c:pt>
                <c:pt idx="14">
                  <c:v>1.8067822711212298</c:v>
                </c:pt>
                <c:pt idx="15">
                  <c:v>1.8053916236746452</c:v>
                </c:pt>
                <c:pt idx="16">
                  <c:v>1.8036231246890386</c:v>
                </c:pt>
                <c:pt idx="17">
                  <c:v>1.8012974754529256</c:v>
                </c:pt>
                <c:pt idx="18">
                  <c:v>1.7979816110460241</c:v>
                </c:pt>
                <c:pt idx="19">
                  <c:v>1.7939937553360923</c:v>
                </c:pt>
                <c:pt idx="20">
                  <c:v>1.7897997863699198</c:v>
                </c:pt>
                <c:pt idx="21">
                  <c:v>1.7845660699892079</c:v>
                </c:pt>
                <c:pt idx="22">
                  <c:v>1.7786645405790427</c:v>
                </c:pt>
                <c:pt idx="23">
                  <c:v>1.7720235698048477</c:v>
                </c:pt>
                <c:pt idx="24">
                  <c:v>1.7655097515855089</c:v>
                </c:pt>
                <c:pt idx="25">
                  <c:v>1.7589101506723948</c:v>
                </c:pt>
                <c:pt idx="26">
                  <c:v>1.7517571872590405</c:v>
                </c:pt>
                <c:pt idx="27">
                  <c:v>1.7443966424008275</c:v>
                </c:pt>
                <c:pt idx="28">
                  <c:v>1.7370244086033442</c:v>
                </c:pt>
                <c:pt idx="29">
                  <c:v>1.7301167897242076</c:v>
                </c:pt>
                <c:pt idx="30">
                  <c:v>1.7237232839780645</c:v>
                </c:pt>
                <c:pt idx="31">
                  <c:v>1.717545636020974</c:v>
                </c:pt>
                <c:pt idx="32">
                  <c:v>1.7117325788989637</c:v>
                </c:pt>
                <c:pt idx="33">
                  <c:v>1.7064291854857458</c:v>
                </c:pt>
                <c:pt idx="34">
                  <c:v>1.7018808643758279</c:v>
                </c:pt>
                <c:pt idx="35">
                  <c:v>1.6980965002138761</c:v>
                </c:pt>
                <c:pt idx="36">
                  <c:v>1.6950700811188883</c:v>
                </c:pt>
                <c:pt idx="37">
                  <c:v>1.6928182450872162</c:v>
                </c:pt>
                <c:pt idx="38">
                  <c:v>1.6912685628705155</c:v>
                </c:pt>
                <c:pt idx="39">
                  <c:v>1.6903705325823328</c:v>
                </c:pt>
                <c:pt idx="40">
                  <c:v>1.6898644059383454</c:v>
                </c:pt>
                <c:pt idx="41">
                  <c:v>1.6897141105057312</c:v>
                </c:pt>
                <c:pt idx="42">
                  <c:v>1.6899187037735006</c:v>
                </c:pt>
                <c:pt idx="43">
                  <c:v>1.6904087849341027</c:v>
                </c:pt>
                <c:pt idx="44">
                  <c:v>1.6909227493757772</c:v>
                </c:pt>
                <c:pt idx="45">
                  <c:v>1.6911183809739203</c:v>
                </c:pt>
                <c:pt idx="46">
                  <c:v>1.6910487160548473</c:v>
                </c:pt>
                <c:pt idx="47">
                  <c:v>1.690835206399171</c:v>
                </c:pt>
                <c:pt idx="48">
                  <c:v>1.6905215685172601</c:v>
                </c:pt>
              </c:numCache>
            </c:numRef>
          </c:val>
          <c:smooth val="0"/>
        </c:ser>
        <c:dLbls>
          <c:showLegendKey val="0"/>
          <c:showVal val="0"/>
          <c:showCatName val="0"/>
          <c:showSerName val="0"/>
          <c:showPercent val="0"/>
          <c:showBubbleSize val="0"/>
        </c:dLbls>
        <c:marker val="1"/>
        <c:smooth val="0"/>
        <c:axId val="137966720"/>
        <c:axId val="137968256"/>
      </c:lineChart>
      <c:catAx>
        <c:axId val="137966720"/>
        <c:scaling>
          <c:orientation val="minMax"/>
        </c:scaling>
        <c:delete val="0"/>
        <c:axPos val="b"/>
        <c:majorTickMark val="out"/>
        <c:minorTickMark val="none"/>
        <c:tickLblPos val="nextTo"/>
        <c:crossAx val="137968256"/>
        <c:crosses val="autoZero"/>
        <c:auto val="1"/>
        <c:lblAlgn val="ctr"/>
        <c:lblOffset val="100"/>
        <c:tickLblSkip val="12"/>
        <c:tickMarkSkip val="12"/>
        <c:noMultiLvlLbl val="0"/>
      </c:catAx>
      <c:valAx>
        <c:axId val="137968256"/>
        <c:scaling>
          <c:orientation val="minMax"/>
        </c:scaling>
        <c:delete val="0"/>
        <c:axPos val="l"/>
        <c:majorGridlines>
          <c:spPr>
            <a:ln>
              <a:solidFill>
                <a:schemeClr val="accent6"/>
              </a:solidFill>
            </a:ln>
          </c:spPr>
        </c:majorGridlines>
        <c:numFmt formatCode="General" sourceLinked="1"/>
        <c:majorTickMark val="out"/>
        <c:minorTickMark val="none"/>
        <c:tickLblPos val="nextTo"/>
        <c:crossAx val="137966720"/>
        <c:crosses val="autoZero"/>
        <c:crossBetween val="between"/>
        <c:majorUnit val="1"/>
      </c:valAx>
      <c:spPr>
        <a:ln>
          <a:solidFill>
            <a:schemeClr val="accent5"/>
          </a:solidFill>
        </a:ln>
      </c:spPr>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74044802694591E-2"/>
          <c:y val="5.0925925925925923E-2"/>
          <c:w val="0.8613224122947436"/>
          <c:h val="0.83929753572470112"/>
        </c:manualLayout>
      </c:layout>
      <c:lineChart>
        <c:grouping val="standard"/>
        <c:varyColors val="0"/>
        <c:ser>
          <c:idx val="0"/>
          <c:order val="0"/>
          <c:spPr>
            <a:ln w="22225">
              <a:solidFill>
                <a:schemeClr val="accent2"/>
              </a:solidFill>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projections'!$D$155:$AZ$155</c:f>
              <c:numCache>
                <c:formatCode>General</c:formatCode>
                <c:ptCount val="49"/>
                <c:pt idx="0">
                  <c:v>4.7479312472221462</c:v>
                </c:pt>
                <c:pt idx="1">
                  <c:v>4.8984729343273807</c:v>
                </c:pt>
                <c:pt idx="2">
                  <c:v>4.7459640480193404</c:v>
                </c:pt>
                <c:pt idx="3">
                  <c:v>4.7979635011219841</c:v>
                </c:pt>
                <c:pt idx="4">
                  <c:v>4.7124901579094587</c:v>
                </c:pt>
                <c:pt idx="5">
                  <c:v>4.6798363420292812</c:v>
                </c:pt>
                <c:pt idx="6">
                  <c:v>4.6791015680167494</c:v>
                </c:pt>
                <c:pt idx="7">
                  <c:v>4.6609252556959202</c:v>
                </c:pt>
                <c:pt idx="8">
                  <c:v>4.6636834132620866</c:v>
                </c:pt>
                <c:pt idx="9">
                  <c:v>4.6463887673628061</c:v>
                </c:pt>
                <c:pt idx="10">
                  <c:v>4.6502397096058843</c:v>
                </c:pt>
                <c:pt idx="11">
                  <c:v>4.6328905388518278</c:v>
                </c:pt>
                <c:pt idx="12">
                  <c:v>4.6368845340568958</c:v>
                </c:pt>
                <c:pt idx="13">
                  <c:v>4.6178414340414049</c:v>
                </c:pt>
                <c:pt idx="14">
                  <c:v>4.5979287349055182</c:v>
                </c:pt>
                <c:pt idx="15">
                  <c:v>4.5777765490469839</c:v>
                </c:pt>
                <c:pt idx="16">
                  <c:v>4.5572360788179429</c:v>
                </c:pt>
                <c:pt idx="17">
                  <c:v>4.5367429748280648</c:v>
                </c:pt>
                <c:pt idx="18">
                  <c:v>4.5163693660532855</c:v>
                </c:pt>
                <c:pt idx="19">
                  <c:v>4.4960400041091075</c:v>
                </c:pt>
                <c:pt idx="20">
                  <c:v>4.4760285406322513</c:v>
                </c:pt>
                <c:pt idx="21">
                  <c:v>4.45517602088717</c:v>
                </c:pt>
                <c:pt idx="22">
                  <c:v>4.4342577820862861</c:v>
                </c:pt>
                <c:pt idx="23">
                  <c:v>4.4142260117603858</c:v>
                </c:pt>
                <c:pt idx="24">
                  <c:v>4.3948621917930399</c:v>
                </c:pt>
                <c:pt idx="25">
                  <c:v>4.3770603115730164</c:v>
                </c:pt>
                <c:pt idx="26">
                  <c:v>4.3604730975373274</c:v>
                </c:pt>
                <c:pt idx="27">
                  <c:v>4.3446438297434931</c:v>
                </c:pt>
                <c:pt idx="28">
                  <c:v>4.3304679398184778</c:v>
                </c:pt>
                <c:pt idx="29">
                  <c:v>4.3170530544763359</c:v>
                </c:pt>
                <c:pt idx="30">
                  <c:v>4.3055532107274512</c:v>
                </c:pt>
                <c:pt idx="31">
                  <c:v>4.2959462229207439</c:v>
                </c:pt>
                <c:pt idx="32">
                  <c:v>4.2872829487626012</c:v>
                </c:pt>
                <c:pt idx="33">
                  <c:v>4.2797210874978768</c:v>
                </c:pt>
                <c:pt idx="34">
                  <c:v>4.2722398175989591</c:v>
                </c:pt>
                <c:pt idx="35">
                  <c:v>4.2647313358676264</c:v>
                </c:pt>
                <c:pt idx="36">
                  <c:v>4.2573197673756944</c:v>
                </c:pt>
                <c:pt idx="37">
                  <c:v>4.2502226317402716</c:v>
                </c:pt>
                <c:pt idx="38">
                  <c:v>4.2433767503431215</c:v>
                </c:pt>
                <c:pt idx="39">
                  <c:v>4.2357693523583615</c:v>
                </c:pt>
                <c:pt idx="40">
                  <c:v>4.2275572247359099</c:v>
                </c:pt>
                <c:pt idx="41">
                  <c:v>4.2187222138912617</c:v>
                </c:pt>
                <c:pt idx="42">
                  <c:v>4.2099321132457064</c:v>
                </c:pt>
                <c:pt idx="43">
                  <c:v>4.2009682014657157</c:v>
                </c:pt>
                <c:pt idx="44">
                  <c:v>4.1917916297701137</c:v>
                </c:pt>
                <c:pt idx="45">
                  <c:v>4.1820890786778957</c:v>
                </c:pt>
                <c:pt idx="46">
                  <c:v>4.1716628110567591</c:v>
                </c:pt>
                <c:pt idx="47">
                  <c:v>4.1608729695615754</c:v>
                </c:pt>
                <c:pt idx="48">
                  <c:v>4.149785398566288</c:v>
                </c:pt>
              </c:numCache>
            </c:numRef>
          </c:val>
          <c:smooth val="0"/>
        </c:ser>
        <c:dLbls>
          <c:showLegendKey val="0"/>
          <c:showVal val="0"/>
          <c:showCatName val="0"/>
          <c:showSerName val="0"/>
          <c:showPercent val="0"/>
          <c:showBubbleSize val="0"/>
        </c:dLbls>
        <c:marker val="1"/>
        <c:smooth val="0"/>
        <c:axId val="137992832"/>
        <c:axId val="138006912"/>
      </c:lineChart>
      <c:catAx>
        <c:axId val="137992832"/>
        <c:scaling>
          <c:orientation val="minMax"/>
        </c:scaling>
        <c:delete val="0"/>
        <c:axPos val="b"/>
        <c:majorTickMark val="out"/>
        <c:minorTickMark val="none"/>
        <c:tickLblPos val="nextTo"/>
        <c:crossAx val="138006912"/>
        <c:crosses val="autoZero"/>
        <c:auto val="1"/>
        <c:lblAlgn val="ctr"/>
        <c:lblOffset val="100"/>
        <c:tickLblSkip val="12"/>
        <c:tickMarkSkip val="12"/>
        <c:noMultiLvlLbl val="0"/>
      </c:catAx>
      <c:valAx>
        <c:axId val="138006912"/>
        <c:scaling>
          <c:orientation val="minMax"/>
          <c:min val="4"/>
        </c:scaling>
        <c:delete val="0"/>
        <c:axPos val="l"/>
        <c:majorGridlines>
          <c:spPr>
            <a:ln>
              <a:solidFill>
                <a:schemeClr val="accent6"/>
              </a:solidFill>
            </a:ln>
          </c:spPr>
        </c:majorGridlines>
        <c:numFmt formatCode="General" sourceLinked="1"/>
        <c:majorTickMark val="out"/>
        <c:minorTickMark val="none"/>
        <c:tickLblPos val="nextTo"/>
        <c:crossAx val="137992832"/>
        <c:crosses val="autoZero"/>
        <c:crossBetween val="between"/>
        <c:majorUnit val="0.2"/>
      </c:valAx>
      <c:spPr>
        <a:noFill/>
        <a:ln w="9525">
          <a:solidFill>
            <a:schemeClr val="accent5"/>
          </a:solidFill>
        </a:ln>
      </c:spPr>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sz="800" baseline="0"/>
              <a:t>Projected costs of disability services</a:t>
            </a:r>
            <a:r>
              <a:rPr lang="en-AU" sz="800" baseline="30000"/>
              <a:t>b</a:t>
            </a:r>
          </a:p>
        </c:rich>
      </c:tx>
      <c:overlay val="0"/>
    </c:title>
    <c:autoTitleDeleted val="0"/>
    <c:plotArea>
      <c:layout/>
      <c:lineChart>
        <c:grouping val="standard"/>
        <c:varyColors val="0"/>
        <c:ser>
          <c:idx val="0"/>
          <c:order val="0"/>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projections'!$D$156:$AZ$156</c:f>
              <c:numCache>
                <c:formatCode>General</c:formatCode>
                <c:ptCount val="49"/>
                <c:pt idx="0">
                  <c:v>0.33042970356059703</c:v>
                </c:pt>
                <c:pt idx="1">
                  <c:v>0.36932352367862747</c:v>
                </c:pt>
                <c:pt idx="2">
                  <c:v>0.39642645039992491</c:v>
                </c:pt>
                <c:pt idx="3">
                  <c:v>0.42710136152641326</c:v>
                </c:pt>
                <c:pt idx="4">
                  <c:v>0.4559419499364249</c:v>
                </c:pt>
                <c:pt idx="5">
                  <c:v>0.48321236545598989</c:v>
                </c:pt>
                <c:pt idx="6">
                  <c:v>0.50919830955285139</c:v>
                </c:pt>
                <c:pt idx="7">
                  <c:v>0.53380310688950083</c:v>
                </c:pt>
                <c:pt idx="8">
                  <c:v>0.55691018900035294</c:v>
                </c:pt>
                <c:pt idx="9">
                  <c:v>0.55843612345094995</c:v>
                </c:pt>
                <c:pt idx="10">
                  <c:v>0.56006281994125218</c:v>
                </c:pt>
                <c:pt idx="11">
                  <c:v>0.5615894634950499</c:v>
                </c:pt>
                <c:pt idx="12">
                  <c:v>0.56305799968919024</c:v>
                </c:pt>
                <c:pt idx="13">
                  <c:v>0.56432877367342138</c:v>
                </c:pt>
                <c:pt idx="14">
                  <c:v>0.56540009162251537</c:v>
                </c:pt>
                <c:pt idx="15">
                  <c:v>0.56646929278735769</c:v>
                </c:pt>
                <c:pt idx="16">
                  <c:v>0.56749346249795662</c:v>
                </c:pt>
                <c:pt idx="17">
                  <c:v>0.56877250381148747</c:v>
                </c:pt>
                <c:pt idx="18">
                  <c:v>0.5704443661753793</c:v>
                </c:pt>
                <c:pt idx="19">
                  <c:v>0.57248074353924361</c:v>
                </c:pt>
                <c:pt idx="20">
                  <c:v>0.57439769878591396</c:v>
                </c:pt>
                <c:pt idx="21">
                  <c:v>0.57568724814870509</c:v>
                </c:pt>
                <c:pt idx="22">
                  <c:v>0.57628074233907522</c:v>
                </c:pt>
                <c:pt idx="23">
                  <c:v>0.57667487133123529</c:v>
                </c:pt>
                <c:pt idx="24">
                  <c:v>0.57622660963793393</c:v>
                </c:pt>
                <c:pt idx="25">
                  <c:v>0.57617866357109371</c:v>
                </c:pt>
                <c:pt idx="26">
                  <c:v>0.57700198718813589</c:v>
                </c:pt>
                <c:pt idx="27">
                  <c:v>0.57837088911351831</c:v>
                </c:pt>
                <c:pt idx="28">
                  <c:v>0.5803345021288181</c:v>
                </c:pt>
                <c:pt idx="29">
                  <c:v>0.58275162615966525</c:v>
                </c:pt>
                <c:pt idx="30">
                  <c:v>0.58530344231179299</c:v>
                </c:pt>
                <c:pt idx="31">
                  <c:v>0.58790900209671282</c:v>
                </c:pt>
                <c:pt idx="32">
                  <c:v>0.5902646536168612</c:v>
                </c:pt>
                <c:pt idx="33">
                  <c:v>0.59244620306692286</c:v>
                </c:pt>
                <c:pt idx="34">
                  <c:v>0.59389935229277757</c:v>
                </c:pt>
                <c:pt idx="35">
                  <c:v>0.59493884609518133</c:v>
                </c:pt>
                <c:pt idx="36">
                  <c:v>0.59557826091244159</c:v>
                </c:pt>
                <c:pt idx="37">
                  <c:v>0.5963616302308844</c:v>
                </c:pt>
                <c:pt idx="38">
                  <c:v>0.59718479770403787</c:v>
                </c:pt>
                <c:pt idx="39">
                  <c:v>0.59805869247458465</c:v>
                </c:pt>
                <c:pt idx="40">
                  <c:v>0.59897438937723313</c:v>
                </c:pt>
                <c:pt idx="41">
                  <c:v>0.59982656326229855</c:v>
                </c:pt>
                <c:pt idx="42">
                  <c:v>0.60058036598334752</c:v>
                </c:pt>
                <c:pt idx="43">
                  <c:v>0.6011926686705471</c:v>
                </c:pt>
                <c:pt idx="44">
                  <c:v>0.60200207003645256</c:v>
                </c:pt>
                <c:pt idx="45">
                  <c:v>0.60290599847200843</c:v>
                </c:pt>
                <c:pt idx="46">
                  <c:v>0.60369970555718455</c:v>
                </c:pt>
                <c:pt idx="47">
                  <c:v>0.60450168853200914</c:v>
                </c:pt>
                <c:pt idx="48">
                  <c:v>0.60525330472890881</c:v>
                </c:pt>
              </c:numCache>
            </c:numRef>
          </c:val>
          <c:smooth val="0"/>
        </c:ser>
        <c:dLbls>
          <c:showLegendKey val="0"/>
          <c:showVal val="0"/>
          <c:showCatName val="0"/>
          <c:showSerName val="0"/>
          <c:showPercent val="0"/>
          <c:showBubbleSize val="0"/>
        </c:dLbls>
        <c:marker val="1"/>
        <c:smooth val="0"/>
        <c:axId val="138014080"/>
        <c:axId val="138056832"/>
      </c:lineChart>
      <c:catAx>
        <c:axId val="138014080"/>
        <c:scaling>
          <c:orientation val="minMax"/>
        </c:scaling>
        <c:delete val="0"/>
        <c:axPos val="b"/>
        <c:majorTickMark val="out"/>
        <c:minorTickMark val="none"/>
        <c:tickLblPos val="nextTo"/>
        <c:txPr>
          <a:bodyPr rot="-2700000" vert="horz"/>
          <a:lstStyle/>
          <a:p>
            <a:pPr>
              <a:defRPr/>
            </a:pPr>
            <a:endParaRPr lang="en-US"/>
          </a:p>
        </c:txPr>
        <c:crossAx val="138056832"/>
        <c:crosses val="autoZero"/>
        <c:auto val="1"/>
        <c:lblAlgn val="ctr"/>
        <c:lblOffset val="100"/>
        <c:tickLblSkip val="12"/>
        <c:noMultiLvlLbl val="0"/>
      </c:catAx>
      <c:valAx>
        <c:axId val="138056832"/>
        <c:scaling>
          <c:orientation val="minMax"/>
        </c:scaling>
        <c:delete val="0"/>
        <c:axPos val="l"/>
        <c:majorGridlines/>
        <c:numFmt formatCode="General" sourceLinked="1"/>
        <c:majorTickMark val="out"/>
        <c:minorTickMark val="none"/>
        <c:tickLblPos val="nextTo"/>
        <c:crossAx val="138014080"/>
        <c:crosses val="autoZero"/>
        <c:crossBetween val="between"/>
      </c:valAx>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2225">
              <a:solidFill>
                <a:schemeClr val="accent2"/>
              </a:solidFill>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projections'!$D$157:$AZ$157</c:f>
              <c:numCache>
                <c:formatCode>General</c:formatCode>
                <c:ptCount val="49"/>
                <c:pt idx="0">
                  <c:v>6.09617741140314</c:v>
                </c:pt>
                <c:pt idx="1">
                  <c:v>5.8270911218287145</c:v>
                </c:pt>
                <c:pt idx="2">
                  <c:v>5.8273584880569587</c:v>
                </c:pt>
                <c:pt idx="3">
                  <c:v>5.6176209147720044</c:v>
                </c:pt>
                <c:pt idx="4">
                  <c:v>5.3087328731194523</c:v>
                </c:pt>
                <c:pt idx="5">
                  <c:v>5.1458471658267975</c:v>
                </c:pt>
                <c:pt idx="6">
                  <c:v>5.159687301146425</c:v>
                </c:pt>
                <c:pt idx="7">
                  <c:v>5.3298436505732125</c:v>
                </c:pt>
                <c:pt idx="8">
                  <c:v>5.4999999999999991</c:v>
                </c:pt>
                <c:pt idx="9">
                  <c:v>5.49</c:v>
                </c:pt>
                <c:pt idx="10">
                  <c:v>5.48</c:v>
                </c:pt>
                <c:pt idx="11">
                  <c:v>5.47</c:v>
                </c:pt>
                <c:pt idx="12">
                  <c:v>5.46</c:v>
                </c:pt>
                <c:pt idx="13">
                  <c:v>5.45</c:v>
                </c:pt>
                <c:pt idx="14">
                  <c:v>5.44</c:v>
                </c:pt>
                <c:pt idx="15">
                  <c:v>5.43</c:v>
                </c:pt>
                <c:pt idx="16">
                  <c:v>5.42</c:v>
                </c:pt>
                <c:pt idx="17">
                  <c:v>5.41</c:v>
                </c:pt>
                <c:pt idx="18">
                  <c:v>5.3999999999999995</c:v>
                </c:pt>
                <c:pt idx="19">
                  <c:v>5.3999999999999995</c:v>
                </c:pt>
                <c:pt idx="20">
                  <c:v>5.3999999999999995</c:v>
                </c:pt>
                <c:pt idx="21">
                  <c:v>5.4</c:v>
                </c:pt>
                <c:pt idx="22">
                  <c:v>5.3999999999999995</c:v>
                </c:pt>
                <c:pt idx="23">
                  <c:v>5.3999999999999995</c:v>
                </c:pt>
                <c:pt idx="24">
                  <c:v>5.3999999999999995</c:v>
                </c:pt>
                <c:pt idx="25">
                  <c:v>5.3999999999999995</c:v>
                </c:pt>
                <c:pt idx="26">
                  <c:v>5.3999999999999995</c:v>
                </c:pt>
                <c:pt idx="27">
                  <c:v>5.3999999999999986</c:v>
                </c:pt>
                <c:pt idx="28">
                  <c:v>5.3999999999999995</c:v>
                </c:pt>
                <c:pt idx="29">
                  <c:v>5.3999999999999995</c:v>
                </c:pt>
                <c:pt idx="30">
                  <c:v>5.3999999999999995</c:v>
                </c:pt>
                <c:pt idx="31">
                  <c:v>5.3999999999999995</c:v>
                </c:pt>
                <c:pt idx="32">
                  <c:v>5.3999999999999995</c:v>
                </c:pt>
                <c:pt idx="33">
                  <c:v>5.3999999999999986</c:v>
                </c:pt>
                <c:pt idx="34">
                  <c:v>5.4</c:v>
                </c:pt>
                <c:pt idx="35">
                  <c:v>5.3999999999999986</c:v>
                </c:pt>
                <c:pt idx="36">
                  <c:v>5.3999999999999995</c:v>
                </c:pt>
                <c:pt idx="37">
                  <c:v>5.3999999999999995</c:v>
                </c:pt>
                <c:pt idx="38">
                  <c:v>5.3999999999999995</c:v>
                </c:pt>
                <c:pt idx="39">
                  <c:v>5.3999999999999995</c:v>
                </c:pt>
                <c:pt idx="40">
                  <c:v>5.3999999999999995</c:v>
                </c:pt>
                <c:pt idx="41">
                  <c:v>5.3999999999999995</c:v>
                </c:pt>
                <c:pt idx="42">
                  <c:v>5.3999999999999995</c:v>
                </c:pt>
                <c:pt idx="43">
                  <c:v>5.3999999999999995</c:v>
                </c:pt>
                <c:pt idx="44">
                  <c:v>5.3999999999999995</c:v>
                </c:pt>
                <c:pt idx="45">
                  <c:v>5.3999999999999995</c:v>
                </c:pt>
                <c:pt idx="46">
                  <c:v>5.3999999999999995</c:v>
                </c:pt>
                <c:pt idx="47">
                  <c:v>5.3999999999999995</c:v>
                </c:pt>
                <c:pt idx="48">
                  <c:v>5.3999999999999995</c:v>
                </c:pt>
              </c:numCache>
            </c:numRef>
          </c:val>
          <c:smooth val="0"/>
        </c:ser>
        <c:dLbls>
          <c:showLegendKey val="0"/>
          <c:showVal val="0"/>
          <c:showCatName val="0"/>
          <c:showSerName val="0"/>
          <c:showPercent val="0"/>
          <c:showBubbleSize val="0"/>
        </c:dLbls>
        <c:marker val="1"/>
        <c:smooth val="0"/>
        <c:axId val="138076928"/>
        <c:axId val="138078464"/>
      </c:lineChart>
      <c:catAx>
        <c:axId val="138076928"/>
        <c:scaling>
          <c:orientation val="minMax"/>
        </c:scaling>
        <c:delete val="0"/>
        <c:axPos val="b"/>
        <c:majorTickMark val="out"/>
        <c:minorTickMark val="none"/>
        <c:tickLblPos val="nextTo"/>
        <c:crossAx val="138078464"/>
        <c:crosses val="autoZero"/>
        <c:auto val="1"/>
        <c:lblAlgn val="ctr"/>
        <c:lblOffset val="100"/>
        <c:tickLblSkip val="12"/>
        <c:tickMarkSkip val="12"/>
        <c:noMultiLvlLbl val="0"/>
      </c:catAx>
      <c:valAx>
        <c:axId val="138078464"/>
        <c:scaling>
          <c:orientation val="minMax"/>
          <c:min val="5"/>
        </c:scaling>
        <c:delete val="0"/>
        <c:axPos val="l"/>
        <c:majorGridlines>
          <c:spPr>
            <a:ln>
              <a:solidFill>
                <a:schemeClr val="accent6"/>
              </a:solidFill>
            </a:ln>
          </c:spPr>
        </c:majorGridlines>
        <c:numFmt formatCode="#,##0.0" sourceLinked="0"/>
        <c:majorTickMark val="out"/>
        <c:minorTickMark val="none"/>
        <c:tickLblPos val="nextTo"/>
        <c:crossAx val="138076928"/>
        <c:crosses val="autoZero"/>
        <c:crossBetween val="between"/>
      </c:valAx>
      <c:spPr>
        <a:ln>
          <a:solidFill>
            <a:schemeClr val="accent5"/>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'Rev and Expense projections'!$A$60</c:f>
              <c:strCache>
                <c:ptCount val="1"/>
                <c:pt idx="0">
                  <c:v>Projected fiscal balance</c:v>
                </c:pt>
              </c:strCache>
            </c:strRef>
          </c:tx>
          <c:spPr>
            <a:ln w="22225">
              <a:solidFill>
                <a:schemeClr val="accent4"/>
              </a:solidFill>
              <a:prstDash val="sysDash"/>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projections'!$D$60:$AZ$60</c:f>
              <c:numCache>
                <c:formatCode>0.0</c:formatCode>
                <c:ptCount val="49"/>
                <c:pt idx="0">
                  <c:v>-1.3742375798841544</c:v>
                </c:pt>
                <c:pt idx="1">
                  <c:v>-0.81424329488014779</c:v>
                </c:pt>
                <c:pt idx="2">
                  <c:v>-0.13689831699908619</c:v>
                </c:pt>
                <c:pt idx="3">
                  <c:v>0.2856698570881579</c:v>
                </c:pt>
                <c:pt idx="4">
                  <c:v>0.88120586950040625</c:v>
                </c:pt>
                <c:pt idx="5">
                  <c:v>1.0747619521176497</c:v>
                </c:pt>
                <c:pt idx="6">
                  <c:v>0.70664115076974843</c:v>
                </c:pt>
                <c:pt idx="7">
                  <c:v>0.44098099842865685</c:v>
                </c:pt>
                <c:pt idx="8">
                  <c:v>0.13983327775051463</c:v>
                </c:pt>
                <c:pt idx="9">
                  <c:v>6.2352886256582515E-2</c:v>
                </c:pt>
                <c:pt idx="10">
                  <c:v>-4.3748667594711195E-2</c:v>
                </c:pt>
                <c:pt idx="11">
                  <c:v>-0.13537669197560082</c:v>
                </c:pt>
                <c:pt idx="12">
                  <c:v>-0.25521531218309457</c:v>
                </c:pt>
                <c:pt idx="13">
                  <c:v>-0.37203104708908308</c:v>
                </c:pt>
                <c:pt idx="14">
                  <c:v>-0.48817720307818863</c:v>
                </c:pt>
                <c:pt idx="15">
                  <c:v>-0.61147864918296024</c:v>
                </c:pt>
                <c:pt idx="16">
                  <c:v>-0.73165508632536724</c:v>
                </c:pt>
                <c:pt idx="17">
                  <c:v>-0.85787489520470028</c:v>
                </c:pt>
                <c:pt idx="18">
                  <c:v>-0.97221579102158506</c:v>
                </c:pt>
                <c:pt idx="19">
                  <c:v>-1.0851738563867741</c:v>
                </c:pt>
                <c:pt idx="20">
                  <c:v>-1.2077189747563029</c:v>
                </c:pt>
                <c:pt idx="21">
                  <c:v>-1.322961624018836</c:v>
                </c:pt>
                <c:pt idx="22">
                  <c:v>-1.4379226860348486</c:v>
                </c:pt>
                <c:pt idx="23">
                  <c:v>-1.5481020848212581</c:v>
                </c:pt>
                <c:pt idx="24">
                  <c:v>-1.6540062425625182</c:v>
                </c:pt>
                <c:pt idx="25">
                  <c:v>-1.76269512112571</c:v>
                </c:pt>
                <c:pt idx="26">
                  <c:v>-1.8674409926789703</c:v>
                </c:pt>
                <c:pt idx="27">
                  <c:v>-1.9760457107786715</c:v>
                </c:pt>
                <c:pt idx="28">
                  <c:v>-2.1381570901776099</c:v>
                </c:pt>
                <c:pt idx="29">
                  <c:v>-2.2341379934778942</c:v>
                </c:pt>
                <c:pt idx="30">
                  <c:v>-2.3314557110774934</c:v>
                </c:pt>
                <c:pt idx="31">
                  <c:v>-2.4305602579787471</c:v>
                </c:pt>
                <c:pt idx="32">
                  <c:v>-2.531899547069298</c:v>
                </c:pt>
                <c:pt idx="33">
                  <c:v>-2.6358018837818471</c:v>
                </c:pt>
                <c:pt idx="34">
                  <c:v>-2.7400041883119854</c:v>
                </c:pt>
                <c:pt idx="35">
                  <c:v>-2.842582084603495</c:v>
                </c:pt>
                <c:pt idx="36">
                  <c:v>-2.9465129276163968</c:v>
                </c:pt>
                <c:pt idx="37">
                  <c:v>-3.0373272456167935</c:v>
                </c:pt>
                <c:pt idx="38">
                  <c:v>-3.1341178086050121</c:v>
                </c:pt>
                <c:pt idx="39">
                  <c:v>-3.2312161944870592</c:v>
                </c:pt>
                <c:pt idx="40">
                  <c:v>-3.3233831913371121</c:v>
                </c:pt>
                <c:pt idx="41">
                  <c:v>-3.4119869079238958</c:v>
                </c:pt>
                <c:pt idx="42">
                  <c:v>-3.5022584725161003</c:v>
                </c:pt>
                <c:pt idx="43">
                  <c:v>-3.5914314887109757</c:v>
                </c:pt>
                <c:pt idx="44">
                  <c:v>-3.6837620302345631</c:v>
                </c:pt>
                <c:pt idx="45">
                  <c:v>-3.7722970458812219</c:v>
                </c:pt>
                <c:pt idx="46">
                  <c:v>-3.8586315720909474</c:v>
                </c:pt>
                <c:pt idx="47">
                  <c:v>-3.946023829269548</c:v>
                </c:pt>
                <c:pt idx="48">
                  <c:v>-4.034417559325588</c:v>
                </c:pt>
              </c:numCache>
            </c:numRef>
          </c:val>
          <c:smooth val="0"/>
        </c:ser>
        <c:ser>
          <c:idx val="1"/>
          <c:order val="1"/>
          <c:tx>
            <c:v>Projected fiscal balance with 2% fiscal strategy</c:v>
          </c:tx>
          <c:spPr>
            <a:ln w="22225"/>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projections'!$D$66:$AZ$66</c:f>
              <c:numCache>
                <c:formatCode>0.0</c:formatCode>
                <c:ptCount val="49"/>
                <c:pt idx="0">
                  <c:v>-1.3742375798841544</c:v>
                </c:pt>
                <c:pt idx="1">
                  <c:v>-0.81424329488014779</c:v>
                </c:pt>
                <c:pt idx="2">
                  <c:v>-0.13689831699908619</c:v>
                </c:pt>
                <c:pt idx="3">
                  <c:v>0.53191027258292156</c:v>
                </c:pt>
                <c:pt idx="4">
                  <c:v>1.0731049490975135</c:v>
                </c:pt>
                <c:pt idx="5">
                  <c:v>1.3835492679613288</c:v>
                </c:pt>
                <c:pt idx="6">
                  <c:v>1.0192013592389642</c:v>
                </c:pt>
                <c:pt idx="7">
                  <c:v>0.75761730702513053</c:v>
                </c:pt>
                <c:pt idx="8">
                  <c:v>0.46109018244226896</c:v>
                </c:pt>
                <c:pt idx="9">
                  <c:v>0.38479859488014639</c:v>
                </c:pt>
                <c:pt idx="10">
                  <c:v>0.28032498768680619</c:v>
                </c:pt>
                <c:pt idx="11">
                  <c:v>0.19010283843829101</c:v>
                </c:pt>
                <c:pt idx="12">
                  <c:v>7.2102936648949192E-2</c:v>
                </c:pt>
                <c:pt idx="13">
                  <c:v>-4.2920460837522802E-2</c:v>
                </c:pt>
                <c:pt idx="14">
                  <c:v>-0.15728455294901919</c:v>
                </c:pt>
                <c:pt idx="15">
                  <c:v>-0.27869414950191251</c:v>
                </c:pt>
                <c:pt idx="16">
                  <c:v>-0.39702668500377397</c:v>
                </c:pt>
                <c:pt idx="17">
                  <c:v>-0.52130986705179239</c:v>
                </c:pt>
                <c:pt idx="18">
                  <c:v>-0.6338963976171228</c:v>
                </c:pt>
                <c:pt idx="19">
                  <c:v>-0.74512131489611177</c:v>
                </c:pt>
                <c:pt idx="20">
                  <c:v>-0.86578618826774023</c:v>
                </c:pt>
                <c:pt idx="21">
                  <c:v>-0.97926063641623984</c:v>
                </c:pt>
                <c:pt idx="22">
                  <c:v>-1.0924578177923301</c:v>
                </c:pt>
                <c:pt idx="23">
                  <c:v>-1.2009467023730636</c:v>
                </c:pt>
                <c:pt idx="24">
                  <c:v>-1.3052259421616605</c:v>
                </c:pt>
                <c:pt idx="25">
                  <c:v>-1.4122471759996684</c:v>
                </c:pt>
                <c:pt idx="26">
                  <c:v>-1.5153859015184004</c:v>
                </c:pt>
                <c:pt idx="27">
                  <c:v>-1.6223242661911164</c:v>
                </c:pt>
                <c:pt idx="28">
                  <c:v>-1.7819483240690275</c:v>
                </c:pt>
                <c:pt idx="29">
                  <c:v>-1.8764565647636906</c:v>
                </c:pt>
                <c:pt idx="30">
                  <c:v>-1.9722811086313783</c:v>
                </c:pt>
                <c:pt idx="31">
                  <c:v>-2.0698650659648083</c:v>
                </c:pt>
                <c:pt idx="32">
                  <c:v>-2.1696494771953647</c:v>
                </c:pt>
                <c:pt idx="33">
                  <c:v>-2.2719576104710635</c:v>
                </c:pt>
                <c:pt idx="34">
                  <c:v>-2.3745611090718461</c:v>
                </c:pt>
                <c:pt idx="35">
                  <c:v>-2.4755651231968261</c:v>
                </c:pt>
                <c:pt idx="36">
                  <c:v>-2.5779013253925092</c:v>
                </c:pt>
                <c:pt idx="37">
                  <c:v>-2.6673222531915659</c:v>
                </c:pt>
                <c:pt idx="38">
                  <c:v>-2.7626277307326967</c:v>
                </c:pt>
                <c:pt idx="39">
                  <c:v>-2.858236308152458</c:v>
                </c:pt>
                <c:pt idx="40">
                  <c:v>-2.9489891602605236</c:v>
                </c:pt>
                <c:pt idx="41">
                  <c:v>-3.036233404539276</c:v>
                </c:pt>
                <c:pt idx="42">
                  <c:v>-3.125119906551789</c:v>
                </c:pt>
                <c:pt idx="43">
                  <c:v>-3.212924715511003</c:v>
                </c:pt>
                <c:pt idx="44">
                  <c:v>-3.3038386029796372</c:v>
                </c:pt>
                <c:pt idx="45">
                  <c:v>-3.3910152004165495</c:v>
                </c:pt>
                <c:pt idx="46">
                  <c:v>-3.4760250711588698</c:v>
                </c:pt>
                <c:pt idx="47">
                  <c:v>-3.562076443799584</c:v>
                </c:pt>
                <c:pt idx="48">
                  <c:v>-3.6491139234313326</c:v>
                </c:pt>
              </c:numCache>
            </c:numRef>
          </c:val>
          <c:smooth val="0"/>
        </c:ser>
        <c:dLbls>
          <c:showLegendKey val="0"/>
          <c:showVal val="0"/>
          <c:showCatName val="0"/>
          <c:showSerName val="0"/>
          <c:showPercent val="0"/>
          <c:showBubbleSize val="0"/>
        </c:dLbls>
        <c:marker val="1"/>
        <c:smooth val="0"/>
        <c:axId val="138574080"/>
        <c:axId val="138588160"/>
      </c:lineChart>
      <c:catAx>
        <c:axId val="138574080"/>
        <c:scaling>
          <c:orientation val="minMax"/>
        </c:scaling>
        <c:delete val="0"/>
        <c:axPos val="b"/>
        <c:majorTickMark val="out"/>
        <c:minorTickMark val="none"/>
        <c:tickLblPos val="low"/>
        <c:txPr>
          <a:bodyPr rot="0" vert="horz"/>
          <a:lstStyle/>
          <a:p>
            <a:pPr>
              <a:defRPr/>
            </a:pPr>
            <a:endParaRPr lang="en-US"/>
          </a:p>
        </c:txPr>
        <c:crossAx val="138588160"/>
        <c:crossesAt val="0"/>
        <c:auto val="1"/>
        <c:lblAlgn val="ctr"/>
        <c:lblOffset val="1"/>
        <c:tickLblSkip val="12"/>
        <c:tickMarkSkip val="12"/>
        <c:noMultiLvlLbl val="0"/>
      </c:catAx>
      <c:valAx>
        <c:axId val="138588160"/>
        <c:scaling>
          <c:orientation val="minMax"/>
          <c:max val="2"/>
          <c:min val="-5"/>
        </c:scaling>
        <c:delete val="0"/>
        <c:axPos val="l"/>
        <c:majorGridlines>
          <c:spPr>
            <a:ln w="9525" cap="flat" cmpd="sng" algn="ctr">
              <a:solidFill>
                <a:srgbClr val="CDCDCD"/>
              </a:solidFill>
              <a:prstDash val="solid"/>
              <a:round/>
              <a:headEnd type="none" w="med" len="med"/>
              <a:tailEnd type="none" w="med" len="med"/>
            </a:ln>
          </c:spPr>
        </c:majorGridlines>
        <c:numFmt formatCode="#,##0" sourceLinked="0"/>
        <c:majorTickMark val="out"/>
        <c:minorTickMark val="none"/>
        <c:tickLblPos val="nextTo"/>
        <c:spPr>
          <a:ln w="9525" cap="flat" cmpd="sng" algn="ctr">
            <a:solidFill>
              <a:srgbClr val="787878"/>
            </a:solidFill>
            <a:prstDash val="solid"/>
            <a:round/>
            <a:headEnd type="none" w="med" len="med"/>
            <a:tailEnd type="none" w="med" len="med"/>
          </a:ln>
        </c:spPr>
        <c:crossAx val="138574080"/>
        <c:crossesAt val="1"/>
        <c:crossBetween val="between"/>
        <c:majorUnit val="1"/>
      </c:valAx>
      <c:spPr>
        <a:ln w="9525" cap="flat" cmpd="sng" algn="ctr">
          <a:solidFill>
            <a:srgbClr val="787878"/>
          </a:solidFill>
          <a:prstDash val="solid"/>
          <a:round/>
          <a:headEnd type="none" w="med" len="med"/>
          <a:tailEnd type="none" w="med" len="med"/>
        </a:ln>
      </c:spPr>
    </c:plotArea>
    <c:legend>
      <c:legendPos val="t"/>
      <c:layout>
        <c:manualLayout>
          <c:xMode val="edge"/>
          <c:yMode val="edge"/>
          <c:x val="0.24598225676864"/>
          <c:y val="7.9664489700933247E-2"/>
          <c:w val="0.66150469975590187"/>
          <c:h val="0.18711302596609386"/>
        </c:manualLayout>
      </c:layout>
      <c:overlay val="1"/>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'Rev and Expense projections'!$A$22</c:f>
              <c:strCache>
                <c:ptCount val="1"/>
                <c:pt idx="0">
                  <c:v>Aged care</c:v>
                </c:pt>
              </c:strCache>
            </c:strRef>
          </c:tx>
          <c:marker>
            <c:symbol val="none"/>
          </c:marker>
          <c:val>
            <c:numRef>
              <c:f>'Rev and Expense projections'!$B$22:$AZ$22</c:f>
              <c:numCache>
                <c:formatCode>General</c:formatCode>
                <c:ptCount val="51"/>
                <c:pt idx="2" formatCode="_-* #,##0_-;\-* #,##0_-;_-* &quot;-&quot;??_-;_-@_-">
                  <c:v>11707042658.152288</c:v>
                </c:pt>
                <c:pt idx="3" formatCode="_-* #,##0_-;\-* #,##0_-;_-* &quot;-&quot;??_-;_-@_-">
                  <c:v>12442970613.247686</c:v>
                </c:pt>
                <c:pt idx="4" formatCode="_-* #,##0_-;\-* #,##0_-;_-* &quot;-&quot;??_-;_-@_-">
                  <c:v>13225744289.183979</c:v>
                </c:pt>
                <c:pt idx="5" formatCode="_-* #,##0_-;\-* #,##0_-;_-* &quot;-&quot;??_-;_-@_-">
                  <c:v>14077947917.368418</c:v>
                </c:pt>
                <c:pt idx="6" formatCode="_-* #,##0_-;\-* #,##0_-;_-* &quot;-&quot;??_-;_-@_-">
                  <c:v>15004013400.266277</c:v>
                </c:pt>
                <c:pt idx="7" formatCode="_-* #,##0_-;\-* #,##0_-;_-* &quot;-&quot;??_-;_-@_-">
                  <c:v>15882296329.606434</c:v>
                </c:pt>
                <c:pt idx="8" formatCode="_-* #,##0_-;\-* #,##0_-;_-* &quot;-&quot;??_-;_-@_-">
                  <c:v>16724732378.017813</c:v>
                </c:pt>
                <c:pt idx="9" formatCode="_-* #,##0_-;\-* #,##0_-;_-* &quot;-&quot;??_-;_-@_-">
                  <c:v>17642458160.490318</c:v>
                </c:pt>
                <c:pt idx="10" formatCode="_-* #,##0_-;\-* #,##0_-;_-* &quot;-&quot;??_-;_-@_-">
                  <c:v>18524505837.668961</c:v>
                </c:pt>
                <c:pt idx="11" formatCode="_-* #,##0_-;\-* #,##0_-;_-* &quot;-&quot;??_-;_-@_-">
                  <c:v>19418468517.877769</c:v>
                </c:pt>
                <c:pt idx="12" formatCode="_-* #,##0_-;\-* #,##0_-;_-* &quot;-&quot;??_-;_-@_-">
                  <c:v>20337470712.434582</c:v>
                </c:pt>
                <c:pt idx="13" formatCode="_-* #,##0_-;\-* #,##0_-;_-* &quot;-&quot;??_-;_-@_-">
                  <c:v>21346591910.345444</c:v>
                </c:pt>
                <c:pt idx="14" formatCode="_-* #,##0_-;\-* #,##0_-;_-* &quot;-&quot;??_-;_-@_-">
                  <c:v>22384046235.633698</c:v>
                </c:pt>
                <c:pt idx="15" formatCode="_-* #,##0_-;\-* #,##0_-;_-* &quot;-&quot;??_-;_-@_-">
                  <c:v>23487996319.535187</c:v>
                </c:pt>
                <c:pt idx="16" formatCode="_-* #,##0_-;\-* #,##0_-;_-* &quot;-&quot;??_-;_-@_-">
                  <c:v>24679426776.571632</c:v>
                </c:pt>
                <c:pt idx="17" formatCode="_-* #,##0_-;\-* #,##0_-;_-* &quot;-&quot;??_-;_-@_-">
                  <c:v>26052811006.831173</c:v>
                </c:pt>
                <c:pt idx="18" formatCode="_-* #,##0_-;\-* #,##0_-;_-* &quot;-&quot;??_-;_-@_-">
                  <c:v>27443208467.451031</c:v>
                </c:pt>
                <c:pt idx="19" formatCode="_-* #,##0_-;\-* #,##0_-;_-* &quot;-&quot;??_-;_-@_-">
                  <c:v>28979003706.170315</c:v>
                </c:pt>
                <c:pt idx="20" formatCode="_-* #,##0_-;\-* #,##0_-;_-* &quot;-&quot;??_-;_-@_-">
                  <c:v>30612477669.387226</c:v>
                </c:pt>
                <c:pt idx="21" formatCode="_-* #,##0_-;\-* #,##0_-;_-* &quot;-&quot;??_-;_-@_-">
                  <c:v>32332996747.323486</c:v>
                </c:pt>
                <c:pt idx="22" formatCode="_-* #,##0_-;\-* #,##0_-;_-* &quot;-&quot;??_-;_-@_-">
                  <c:v>34309599630.037983</c:v>
                </c:pt>
                <c:pt idx="23" formatCode="_-* #,##0_-;\-* #,##0_-;_-* &quot;-&quot;??_-;_-@_-">
                  <c:v>36280804084.382965</c:v>
                </c:pt>
                <c:pt idx="24" formatCode="_-* #,##0_-;\-* #,##0_-;_-* &quot;-&quot;??_-;_-@_-">
                  <c:v>38346163382.367035</c:v>
                </c:pt>
                <c:pt idx="25" formatCode="_-* #,##0_-;\-* #,##0_-;_-* &quot;-&quot;??_-;_-@_-">
                  <c:v>40507365744.61982</c:v>
                </c:pt>
                <c:pt idx="26" formatCode="_-* #,##0_-;\-* #,##0_-;_-* &quot;-&quot;??_-;_-@_-">
                  <c:v>42768416361.083931</c:v>
                </c:pt>
                <c:pt idx="27" formatCode="_-* #,##0_-;\-* #,##0_-;_-* &quot;-&quot;??_-;_-@_-">
                  <c:v>45256451450.917709</c:v>
                </c:pt>
                <c:pt idx="28" formatCode="_-* #,##0_-;\-* #,##0_-;_-* &quot;-&quot;??_-;_-@_-">
                  <c:v>47733783788.527893</c:v>
                </c:pt>
                <c:pt idx="29" formatCode="_-* #,##0_-;\-* #,##0_-;_-* &quot;-&quot;??_-;_-@_-">
                  <c:v>50239681557.789925</c:v>
                </c:pt>
                <c:pt idx="30" formatCode="_-* #,##0_-;\-* #,##0_-;_-* &quot;-&quot;??_-;_-@_-">
                  <c:v>54857247663.104965</c:v>
                </c:pt>
                <c:pt idx="31" formatCode="_-* #,##0_-;\-* #,##0_-;_-* &quot;-&quot;??_-;_-@_-">
                  <c:v>57610655119.834824</c:v>
                </c:pt>
                <c:pt idx="32" formatCode="_-* #,##0_-;\-* #,##0_-;_-* &quot;-&quot;??_-;_-@_-">
                  <c:v>60474049649.629654</c:v>
                </c:pt>
                <c:pt idx="33" formatCode="_-* #,##0_-;\-* #,##0_-;_-* &quot;-&quot;??_-;_-@_-">
                  <c:v>63382802621.929451</c:v>
                </c:pt>
                <c:pt idx="34" formatCode="_-* #,##0_-;\-* #,##0_-;_-* &quot;-&quot;??_-;_-@_-">
                  <c:v>66356129157.855354</c:v>
                </c:pt>
                <c:pt idx="35" formatCode="_-* #,##0_-;\-* #,##0_-;_-* &quot;-&quot;??_-;_-@_-">
                  <c:v>69396884441.767319</c:v>
                </c:pt>
                <c:pt idx="36" formatCode="_-* #,##0_-;\-* #,##0_-;_-* &quot;-&quot;??_-;_-@_-">
                  <c:v>72603165662.096954</c:v>
                </c:pt>
                <c:pt idx="37" formatCode="_-* #,##0_-;\-* #,##0_-;_-* &quot;-&quot;??_-;_-@_-">
                  <c:v>75906308151.016571</c:v>
                </c:pt>
                <c:pt idx="38" formatCode="_-* #,##0_-;\-* #,##0_-;_-* &quot;-&quot;??_-;_-@_-">
                  <c:v>79261710403.643799</c:v>
                </c:pt>
                <c:pt idx="39" formatCode="_-* #,##0_-;\-* #,##0_-;_-* &quot;-&quot;??_-;_-@_-">
                  <c:v>82673569356.312286</c:v>
                </c:pt>
                <c:pt idx="40" formatCode="_-* #,##0_-;\-* #,##0_-;_-* &quot;-&quot;??_-;_-@_-">
                  <c:v>86107322238.021622</c:v>
                </c:pt>
                <c:pt idx="41" formatCode="_-* #,##0_-;\-* #,##0_-;_-* &quot;-&quot;??_-;_-@_-">
                  <c:v>89677125541.322739</c:v>
                </c:pt>
                <c:pt idx="42" formatCode="_-* #,##0_-;\-* #,##0_-;_-* &quot;-&quot;??_-;_-@_-">
                  <c:v>93268739118.607513</c:v>
                </c:pt>
                <c:pt idx="43" formatCode="_-* #,##0_-;\-* #,##0_-;_-* &quot;-&quot;??_-;_-@_-">
                  <c:v>96912627535.695587</c:v>
                </c:pt>
                <c:pt idx="44" formatCode="_-* #,##0_-;\-* #,##0_-;_-* &quot;-&quot;??_-;_-@_-">
                  <c:v>100716193531.83057</c:v>
                </c:pt>
                <c:pt idx="45" formatCode="_-* #,##0_-;\-* #,##0_-;_-* &quot;-&quot;??_-;_-@_-">
                  <c:v>104591360114.36432</c:v>
                </c:pt>
                <c:pt idx="46" formatCode="_-* #,##0_-;\-* #,##0_-;_-* &quot;-&quot;??_-;_-@_-">
                  <c:v>108730880881.18234</c:v>
                </c:pt>
                <c:pt idx="47" formatCode="_-* #,##0_-;\-* #,##0_-;_-* &quot;-&quot;??_-;_-@_-">
                  <c:v>112964676086.01746</c:v>
                </c:pt>
                <c:pt idx="48" formatCode="_-* #,##0_-;\-* #,##0_-;_-* &quot;-&quot;??_-;_-@_-">
                  <c:v>117326869070.08565</c:v>
                </c:pt>
                <c:pt idx="49" formatCode="_-* #,##0_-;\-* #,##0_-;_-* &quot;-&quot;??_-;_-@_-">
                  <c:v>121909005173.9967</c:v>
                </c:pt>
                <c:pt idx="50" formatCode="_-* #,##0_-;\-* #,##0_-;_-* &quot;-&quot;??_-;_-@_-">
                  <c:v>126650703149.37906</c:v>
                </c:pt>
              </c:numCache>
            </c:numRef>
          </c:val>
          <c:smooth val="0"/>
        </c:ser>
        <c:dLbls>
          <c:showLegendKey val="0"/>
          <c:showVal val="0"/>
          <c:showCatName val="0"/>
          <c:showSerName val="0"/>
          <c:showPercent val="0"/>
          <c:showBubbleSize val="0"/>
        </c:dLbls>
        <c:marker val="1"/>
        <c:smooth val="0"/>
        <c:axId val="138612736"/>
        <c:axId val="138614272"/>
      </c:lineChart>
      <c:catAx>
        <c:axId val="138612736"/>
        <c:scaling>
          <c:orientation val="minMax"/>
        </c:scaling>
        <c:delete val="0"/>
        <c:axPos val="b"/>
        <c:majorTickMark val="out"/>
        <c:minorTickMark val="none"/>
        <c:tickLblPos val="nextTo"/>
        <c:crossAx val="138614272"/>
        <c:crosses val="autoZero"/>
        <c:auto val="1"/>
        <c:lblAlgn val="ctr"/>
        <c:lblOffset val="100"/>
        <c:noMultiLvlLbl val="0"/>
      </c:catAx>
      <c:valAx>
        <c:axId val="138614272"/>
        <c:scaling>
          <c:orientation val="minMax"/>
        </c:scaling>
        <c:delete val="0"/>
        <c:axPos val="l"/>
        <c:numFmt formatCode="General" sourceLinked="1"/>
        <c:majorTickMark val="out"/>
        <c:minorTickMark val="none"/>
        <c:tickLblPos val="nextTo"/>
        <c:crossAx val="138612736"/>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'Rev and Expense projections'!$D$48:$AZ$48</c:f>
              <c:numCache>
                <c:formatCode>0.000%</c:formatCode>
                <c:ptCount val="49"/>
                <c:pt idx="0">
                  <c:v>7.8778488094796879E-3</c:v>
                </c:pt>
                <c:pt idx="1">
                  <c:v>8.1610695881530644E-3</c:v>
                </c:pt>
                <c:pt idx="2">
                  <c:v>8.2535045074793936E-3</c:v>
                </c:pt>
                <c:pt idx="3">
                  <c:v>8.5003228118699335E-3</c:v>
                </c:pt>
                <c:pt idx="4">
                  <c:v>8.7761520734174429E-3</c:v>
                </c:pt>
                <c:pt idx="5">
                  <c:v>9.012018398200438E-3</c:v>
                </c:pt>
                <c:pt idx="6">
                  <c:v>9.2209028864087134E-3</c:v>
                </c:pt>
                <c:pt idx="7">
                  <c:v>9.4595015429490611E-3</c:v>
                </c:pt>
                <c:pt idx="8">
                  <c:v>9.6643511251792019E-3</c:v>
                </c:pt>
                <c:pt idx="9">
                  <c:v>9.8631177908679556E-3</c:v>
                </c:pt>
                <c:pt idx="10">
                  <c:v>1.0062597133577825E-2</c:v>
                </c:pt>
                <c:pt idx="11">
                  <c:v>1.0293373813269084E-2</c:v>
                </c:pt>
                <c:pt idx="12">
                  <c:v>1.0522702344546104E-2</c:v>
                </c:pt>
                <c:pt idx="13">
                  <c:v>1.0766226562695358E-2</c:v>
                </c:pt>
                <c:pt idx="14">
                  <c:v>1.1032735416867806E-2</c:v>
                </c:pt>
                <c:pt idx="15">
                  <c:v>1.1361949679806083E-2</c:v>
                </c:pt>
                <c:pt idx="16">
                  <c:v>1.1677050180596771E-2</c:v>
                </c:pt>
                <c:pt idx="17">
                  <c:v>1.2031622648251019E-2</c:v>
                </c:pt>
                <c:pt idx="18">
                  <c:v>1.2401618360880395E-2</c:v>
                </c:pt>
                <c:pt idx="19">
                  <c:v>1.2782218236226285E-2</c:v>
                </c:pt>
                <c:pt idx="20">
                  <c:v>1.3237876511926148E-2</c:v>
                </c:pt>
                <c:pt idx="21">
                  <c:v>1.3661322843213357E-2</c:v>
                </c:pt>
                <c:pt idx="22">
                  <c:v>1.4091335725088965E-2</c:v>
                </c:pt>
                <c:pt idx="23">
                  <c:v>1.4527069105263421E-2</c:v>
                </c:pt>
                <c:pt idx="24">
                  <c:v>1.4970753357708474E-2</c:v>
                </c:pt>
                <c:pt idx="25">
                  <c:v>1.5465197746677806E-2</c:v>
                </c:pt>
                <c:pt idx="26">
                  <c:v>1.5923577204246604E-2</c:v>
                </c:pt>
                <c:pt idx="27">
                  <c:v>1.6361609475436228E-2</c:v>
                </c:pt>
                <c:pt idx="28">
                  <c:v>1.7443580941493946E-2</c:v>
                </c:pt>
                <c:pt idx="29">
                  <c:v>1.789123625213351E-2</c:v>
                </c:pt>
                <c:pt idx="30">
                  <c:v>1.8346548065680913E-2</c:v>
                </c:pt>
                <c:pt idx="31">
                  <c:v>1.878660563397045E-2</c:v>
                </c:pt>
                <c:pt idx="32">
                  <c:v>1.9217905333845899E-2</c:v>
                </c:pt>
                <c:pt idx="33">
                  <c:v>1.964251110301617E-2</c:v>
                </c:pt>
                <c:pt idx="34">
                  <c:v>2.0088860913456571E-2</c:v>
                </c:pt>
                <c:pt idx="35">
                  <c:v>2.0536461406741126E-2</c:v>
                </c:pt>
                <c:pt idx="36">
                  <c:v>2.097370090446388E-2</c:v>
                </c:pt>
                <c:pt idx="37">
                  <c:v>2.1402408309110329E-2</c:v>
                </c:pt>
                <c:pt idx="38">
                  <c:v>2.1813790511432125E-2</c:v>
                </c:pt>
                <c:pt idx="39">
                  <c:v>2.2236024493407565E-2</c:v>
                </c:pt>
                <c:pt idx="40">
                  <c:v>2.2637597309424533E-2</c:v>
                </c:pt>
                <c:pt idx="41">
                  <c:v>2.3027073953232832E-2</c:v>
                </c:pt>
                <c:pt idx="42">
                  <c:v>2.3430436644145597E-2</c:v>
                </c:pt>
                <c:pt idx="43">
                  <c:v>2.3826320968932238E-2</c:v>
                </c:pt>
                <c:pt idx="44">
                  <c:v>2.4254478398988782E-2</c:v>
                </c:pt>
                <c:pt idx="45">
                  <c:v>2.4671010915662397E-2</c:v>
                </c:pt>
                <c:pt idx="46">
                  <c:v>2.5084593562292895E-2</c:v>
                </c:pt>
                <c:pt idx="47">
                  <c:v>2.5516012509531054E-2</c:v>
                </c:pt>
                <c:pt idx="48">
                  <c:v>2.595245253584904E-2</c:v>
                </c:pt>
              </c:numCache>
            </c:numRef>
          </c:val>
          <c:smooth val="0"/>
        </c:ser>
        <c:dLbls>
          <c:showLegendKey val="0"/>
          <c:showVal val="0"/>
          <c:showCatName val="0"/>
          <c:showSerName val="0"/>
          <c:showPercent val="0"/>
          <c:showBubbleSize val="0"/>
        </c:dLbls>
        <c:marker val="1"/>
        <c:smooth val="0"/>
        <c:axId val="138638080"/>
        <c:axId val="138639616"/>
      </c:lineChart>
      <c:catAx>
        <c:axId val="138638080"/>
        <c:scaling>
          <c:orientation val="minMax"/>
        </c:scaling>
        <c:delete val="0"/>
        <c:axPos val="b"/>
        <c:majorTickMark val="out"/>
        <c:minorTickMark val="none"/>
        <c:tickLblPos val="nextTo"/>
        <c:crossAx val="138639616"/>
        <c:crosses val="autoZero"/>
        <c:auto val="1"/>
        <c:lblAlgn val="ctr"/>
        <c:lblOffset val="100"/>
        <c:noMultiLvlLbl val="0"/>
      </c:catAx>
      <c:valAx>
        <c:axId val="138639616"/>
        <c:scaling>
          <c:orientation val="minMax"/>
        </c:scaling>
        <c:delete val="0"/>
        <c:axPos val="l"/>
        <c:numFmt formatCode="#,##0.000" sourceLinked="0"/>
        <c:majorTickMark val="out"/>
        <c:minorTickMark val="none"/>
        <c:tickLblPos val="nextTo"/>
        <c:crossAx val="138638080"/>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2676801956964E-2"/>
          <c:y val="5.0925925925925923E-2"/>
          <c:w val="0.8730659281305021"/>
          <c:h val="0.83929753572470112"/>
        </c:manualLayout>
      </c:layout>
      <c:lineChart>
        <c:grouping val="standard"/>
        <c:varyColors val="0"/>
        <c:ser>
          <c:idx val="0"/>
          <c:order val="0"/>
          <c:spPr>
            <a:ln w="22225">
              <a:solidFill>
                <a:schemeClr val="accent4"/>
              </a:solidFill>
              <a:prstDash val="solid"/>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projections'!$D$159:$AZ$159</c:f>
              <c:numCache>
                <c:formatCode>General</c:formatCode>
                <c:ptCount val="49"/>
                <c:pt idx="0">
                  <c:v>4.1218767733457815</c:v>
                </c:pt>
                <c:pt idx="1">
                  <c:v>4.1978669774223443</c:v>
                </c:pt>
                <c:pt idx="2">
                  <c:v>4.1703431691663493</c:v>
                </c:pt>
                <c:pt idx="3">
                  <c:v>4.2519120110618882</c:v>
                </c:pt>
                <c:pt idx="4">
                  <c:v>4.2960228424849545</c:v>
                </c:pt>
                <c:pt idx="5">
                  <c:v>4.3448191772916731</c:v>
                </c:pt>
                <c:pt idx="6">
                  <c:v>4.5248757259736356</c:v>
                </c:pt>
                <c:pt idx="7">
                  <c:v>4.5825005347907757</c:v>
                </c:pt>
                <c:pt idx="8">
                  <c:v>4.64144584917244</c:v>
                </c:pt>
                <c:pt idx="9">
                  <c:v>4.7026087885039658</c:v>
                </c:pt>
                <c:pt idx="10">
                  <c:v>4.7686600450565821</c:v>
                </c:pt>
                <c:pt idx="11">
                  <c:v>4.834644030469069</c:v>
                </c:pt>
                <c:pt idx="12">
                  <c:v>4.9019081473411319</c:v>
                </c:pt>
                <c:pt idx="13">
                  <c:v>4.9693860655234587</c:v>
                </c:pt>
                <c:pt idx="14">
                  <c:v>5.0383853605499747</c:v>
                </c:pt>
                <c:pt idx="15">
                  <c:v>5.1091507309646049</c:v>
                </c:pt>
                <c:pt idx="16">
                  <c:v>5.1777464326706797</c:v>
                </c:pt>
                <c:pt idx="17">
                  <c:v>5.2448512269018561</c:v>
                </c:pt>
                <c:pt idx="18">
                  <c:v>5.3099301411904287</c:v>
                </c:pt>
                <c:pt idx="19">
                  <c:v>5.3745997321957653</c:v>
                </c:pt>
                <c:pt idx="20">
                  <c:v>5.4395263285111444</c:v>
                </c:pt>
                <c:pt idx="21">
                  <c:v>5.5021943442479655</c:v>
                </c:pt>
                <c:pt idx="22">
                  <c:v>5.5635173958145341</c:v>
                </c:pt>
                <c:pt idx="23">
                  <c:v>5.6232716388395021</c:v>
                </c:pt>
                <c:pt idx="24">
                  <c:v>5.6842925390199879</c:v>
                </c:pt>
                <c:pt idx="25">
                  <c:v>5.7435576351831763</c:v>
                </c:pt>
                <c:pt idx="26">
                  <c:v>5.8005018573873466</c:v>
                </c:pt>
                <c:pt idx="27">
                  <c:v>5.855374118525396</c:v>
                </c:pt>
                <c:pt idx="28">
                  <c:v>5.9084346104971965</c:v>
                </c:pt>
                <c:pt idx="29">
                  <c:v>5.9620056905266985</c:v>
                </c:pt>
                <c:pt idx="30">
                  <c:v>6.0147455989008805</c:v>
                </c:pt>
                <c:pt idx="31">
                  <c:v>6.0669408480004225</c:v>
                </c:pt>
                <c:pt idx="32">
                  <c:v>6.1191856350871783</c:v>
                </c:pt>
                <c:pt idx="33">
                  <c:v>6.1713585173867651</c:v>
                </c:pt>
                <c:pt idx="34">
                  <c:v>6.2258915199341311</c:v>
                </c:pt>
                <c:pt idx="35">
                  <c:v>6.2791289080780537</c:v>
                </c:pt>
                <c:pt idx="36">
                  <c:v>6.333368321165894</c:v>
                </c:pt>
                <c:pt idx="37">
                  <c:v>6.3885740424983561</c:v>
                </c:pt>
                <c:pt idx="38">
                  <c:v>6.4440917625741099</c:v>
                </c:pt>
                <c:pt idx="39">
                  <c:v>6.5006217873903083</c:v>
                </c:pt>
                <c:pt idx="40">
                  <c:v>6.5561800172698845</c:v>
                </c:pt>
                <c:pt idx="41">
                  <c:v>6.6114321770831816</c:v>
                </c:pt>
                <c:pt idx="42">
                  <c:v>6.6683761532750383</c:v>
                </c:pt>
                <c:pt idx="43">
                  <c:v>6.7267123826805095</c:v>
                </c:pt>
                <c:pt idx="44">
                  <c:v>6.7857672859313727</c:v>
                </c:pt>
                <c:pt idx="45">
                  <c:v>6.8428056323849882</c:v>
                </c:pt>
                <c:pt idx="46">
                  <c:v>6.8989103355458754</c:v>
                </c:pt>
                <c:pt idx="47">
                  <c:v>6.9546674830157658</c:v>
                </c:pt>
                <c:pt idx="48">
                  <c:v>7.0112584211086419</c:v>
                </c:pt>
              </c:numCache>
            </c:numRef>
          </c:val>
          <c:smooth val="0"/>
        </c:ser>
        <c:ser>
          <c:idx val="1"/>
          <c:order val="1"/>
          <c:spPr>
            <a:ln w="22225">
              <a:solidFill>
                <a:schemeClr val="accent2"/>
              </a:solidFill>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projections'!$D$160:$AZ$160</c:f>
              <c:numCache>
                <c:formatCode>General</c:formatCode>
                <c:ptCount val="49"/>
                <c:pt idx="0">
                  <c:v>2.3598064764682456</c:v>
                </c:pt>
                <c:pt idx="1">
                  <c:v>2.4109461599286264</c:v>
                </c:pt>
                <c:pt idx="2">
                  <c:v>2.4016144899479692</c:v>
                </c:pt>
                <c:pt idx="3">
                  <c:v>2.3888817817608259</c:v>
                </c:pt>
                <c:pt idx="4">
                  <c:v>2.4179610381935275</c:v>
                </c:pt>
                <c:pt idx="5">
                  <c:v>2.4492140544000356</c:v>
                </c:pt>
                <c:pt idx="6">
                  <c:v>2.3539937395644817</c:v>
                </c:pt>
                <c:pt idx="7">
                  <c:v>2.3862196979130377</c:v>
                </c:pt>
                <c:pt idx="8">
                  <c:v>2.4189615936372011</c:v>
                </c:pt>
                <c:pt idx="9">
                  <c:v>2.4528072070254399</c:v>
                </c:pt>
                <c:pt idx="10">
                  <c:v>2.4889222002222757</c:v>
                </c:pt>
                <c:pt idx="11">
                  <c:v>2.5247941840756098</c:v>
                </c:pt>
                <c:pt idx="12">
                  <c:v>2.5612875096628072</c:v>
                </c:pt>
                <c:pt idx="13">
                  <c:v>2.5978238241900518</c:v>
                </c:pt>
                <c:pt idx="14">
                  <c:v>2.6347587802910346</c:v>
                </c:pt>
                <c:pt idx="15">
                  <c:v>2.6736134855292177</c:v>
                </c:pt>
                <c:pt idx="16">
                  <c:v>2.7111926058023692</c:v>
                </c:pt>
                <c:pt idx="17">
                  <c:v>2.7487326792034734</c:v>
                </c:pt>
                <c:pt idx="18">
                  <c:v>2.7856667624572125</c:v>
                </c:pt>
                <c:pt idx="19">
                  <c:v>2.8227657870941845</c:v>
                </c:pt>
                <c:pt idx="20">
                  <c:v>2.8613104714993507</c:v>
                </c:pt>
                <c:pt idx="21">
                  <c:v>2.8978770750861105</c:v>
                </c:pt>
                <c:pt idx="22">
                  <c:v>2.9329721422475901</c:v>
                </c:pt>
                <c:pt idx="23">
                  <c:v>2.9670838810906486</c:v>
                </c:pt>
                <c:pt idx="24">
                  <c:v>3.0013539301025181</c:v>
                </c:pt>
                <c:pt idx="25">
                  <c:v>3.0347805639468448</c:v>
                </c:pt>
                <c:pt idx="26">
                  <c:v>3.067408351202634</c:v>
                </c:pt>
                <c:pt idx="27">
                  <c:v>3.0992191719620603</c:v>
                </c:pt>
                <c:pt idx="28">
                  <c:v>3.1304138620524009</c:v>
                </c:pt>
                <c:pt idx="29">
                  <c:v>3.1624557306361143</c:v>
                </c:pt>
                <c:pt idx="30">
                  <c:v>3.1940174648831872</c:v>
                </c:pt>
                <c:pt idx="31">
                  <c:v>3.225208816054332</c:v>
                </c:pt>
                <c:pt idx="32">
                  <c:v>3.2561188525352254</c:v>
                </c:pt>
                <c:pt idx="33">
                  <c:v>3.2865959240968787</c:v>
                </c:pt>
                <c:pt idx="34">
                  <c:v>3.3182790440659033</c:v>
                </c:pt>
                <c:pt idx="35">
                  <c:v>3.3490617804256861</c:v>
                </c:pt>
                <c:pt idx="36">
                  <c:v>3.3803248195178126</c:v>
                </c:pt>
                <c:pt idx="37">
                  <c:v>3.412180836879128</c:v>
                </c:pt>
                <c:pt idx="38">
                  <c:v>3.4438414019078976</c:v>
                </c:pt>
                <c:pt idx="39">
                  <c:v>3.4763756145979685</c:v>
                </c:pt>
                <c:pt idx="40">
                  <c:v>3.5084211280951667</c:v>
                </c:pt>
                <c:pt idx="41">
                  <c:v>3.5404299131402106</c:v>
                </c:pt>
                <c:pt idx="42">
                  <c:v>3.5737169255582621</c:v>
                </c:pt>
                <c:pt idx="43">
                  <c:v>3.6077851877343257</c:v>
                </c:pt>
                <c:pt idx="44">
                  <c:v>3.6430904198043583</c:v>
                </c:pt>
                <c:pt idx="45">
                  <c:v>3.6772507783193813</c:v>
                </c:pt>
                <c:pt idx="46">
                  <c:v>3.7103816069544799</c:v>
                </c:pt>
                <c:pt idx="47">
                  <c:v>3.7431872542914237</c:v>
                </c:pt>
                <c:pt idx="48">
                  <c:v>3.7763070722982248</c:v>
                </c:pt>
              </c:numCache>
            </c:numRef>
          </c:val>
          <c:smooth val="0"/>
        </c:ser>
        <c:ser>
          <c:idx val="2"/>
          <c:order val="2"/>
          <c:spPr>
            <a:ln w="22225">
              <a:solidFill>
                <a:schemeClr val="accent3"/>
              </a:solidFill>
              <a:prstDash val="solid"/>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projections'!$D$161:$AZ$161</c:f>
              <c:numCache>
                <c:formatCode>General</c:formatCode>
                <c:ptCount val="49"/>
                <c:pt idx="0">
                  <c:v>6.4816832498140275</c:v>
                </c:pt>
                <c:pt idx="1">
                  <c:v>6.6088131373509711</c:v>
                </c:pt>
                <c:pt idx="2">
                  <c:v>6.5719576591143181</c:v>
                </c:pt>
                <c:pt idx="3">
                  <c:v>6.6407937928227145</c:v>
                </c:pt>
                <c:pt idx="4">
                  <c:v>6.713983880678482</c:v>
                </c:pt>
                <c:pt idx="5">
                  <c:v>6.7940332316917083</c:v>
                </c:pt>
                <c:pt idx="6">
                  <c:v>6.8788694655381173</c:v>
                </c:pt>
                <c:pt idx="7">
                  <c:v>6.9687202327038129</c:v>
                </c:pt>
                <c:pt idx="8">
                  <c:v>7.0604074428096411</c:v>
                </c:pt>
                <c:pt idx="9">
                  <c:v>7.1554159955294061</c:v>
                </c:pt>
                <c:pt idx="10">
                  <c:v>7.2575822452788579</c:v>
                </c:pt>
                <c:pt idx="11">
                  <c:v>7.3594382145446788</c:v>
                </c:pt>
                <c:pt idx="12">
                  <c:v>7.4631956570039391</c:v>
                </c:pt>
                <c:pt idx="13">
                  <c:v>7.5672098897135101</c:v>
                </c:pt>
                <c:pt idx="14">
                  <c:v>7.6731441408410088</c:v>
                </c:pt>
                <c:pt idx="15">
                  <c:v>7.7827642164938222</c:v>
                </c:pt>
                <c:pt idx="16">
                  <c:v>7.8889390384730493</c:v>
                </c:pt>
                <c:pt idx="17">
                  <c:v>7.9935839061053295</c:v>
                </c:pt>
                <c:pt idx="18">
                  <c:v>8.0955969036476407</c:v>
                </c:pt>
                <c:pt idx="19">
                  <c:v>8.1973655192899493</c:v>
                </c:pt>
                <c:pt idx="20">
                  <c:v>8.3008368000104955</c:v>
                </c:pt>
                <c:pt idx="21">
                  <c:v>8.4000714193340755</c:v>
                </c:pt>
                <c:pt idx="22">
                  <c:v>8.496489538062125</c:v>
                </c:pt>
                <c:pt idx="23">
                  <c:v>8.5903555199301511</c:v>
                </c:pt>
                <c:pt idx="24">
                  <c:v>8.6856464691225064</c:v>
                </c:pt>
                <c:pt idx="25">
                  <c:v>8.7783381991300207</c:v>
                </c:pt>
                <c:pt idx="26">
                  <c:v>8.867910208589981</c:v>
                </c:pt>
                <c:pt idx="27">
                  <c:v>8.9545932904874554</c:v>
                </c:pt>
                <c:pt idx="28">
                  <c:v>9.0388484725495974</c:v>
                </c:pt>
                <c:pt idx="29">
                  <c:v>9.1244614211628132</c:v>
                </c:pt>
                <c:pt idx="30">
                  <c:v>9.2087630637840672</c:v>
                </c:pt>
                <c:pt idx="31">
                  <c:v>9.2921496640547545</c:v>
                </c:pt>
                <c:pt idx="32">
                  <c:v>9.3753044876224045</c:v>
                </c:pt>
                <c:pt idx="33">
                  <c:v>9.4579544414836434</c:v>
                </c:pt>
                <c:pt idx="34">
                  <c:v>9.5441705640000336</c:v>
                </c:pt>
                <c:pt idx="35">
                  <c:v>9.6281906885037394</c:v>
                </c:pt>
                <c:pt idx="36">
                  <c:v>9.7136931406837057</c:v>
                </c:pt>
                <c:pt idx="37">
                  <c:v>9.8007548793774841</c:v>
                </c:pt>
                <c:pt idx="38">
                  <c:v>9.887933164482007</c:v>
                </c:pt>
                <c:pt idx="39">
                  <c:v>9.9769974019882763</c:v>
                </c:pt>
                <c:pt idx="40">
                  <c:v>10.064601145365051</c:v>
                </c:pt>
                <c:pt idx="41">
                  <c:v>10.151862090223393</c:v>
                </c:pt>
                <c:pt idx="42">
                  <c:v>10.2420930788333</c:v>
                </c:pt>
                <c:pt idx="43">
                  <c:v>10.334497570414836</c:v>
                </c:pt>
                <c:pt idx="44">
                  <c:v>10.42885770573573</c:v>
                </c:pt>
                <c:pt idx="45">
                  <c:v>10.52005641070437</c:v>
                </c:pt>
                <c:pt idx="46">
                  <c:v>10.609291942500356</c:v>
                </c:pt>
                <c:pt idx="47">
                  <c:v>10.697854737307189</c:v>
                </c:pt>
                <c:pt idx="48">
                  <c:v>10.787565493406866</c:v>
                </c:pt>
              </c:numCache>
            </c:numRef>
          </c:val>
          <c:smooth val="0"/>
        </c:ser>
        <c:dLbls>
          <c:showLegendKey val="0"/>
          <c:showVal val="0"/>
          <c:showCatName val="0"/>
          <c:showSerName val="0"/>
          <c:showPercent val="0"/>
          <c:showBubbleSize val="0"/>
        </c:dLbls>
        <c:marker val="1"/>
        <c:smooth val="0"/>
        <c:axId val="138652672"/>
        <c:axId val="138744576"/>
      </c:lineChart>
      <c:catAx>
        <c:axId val="138652672"/>
        <c:scaling>
          <c:orientation val="minMax"/>
        </c:scaling>
        <c:delete val="0"/>
        <c:axPos val="b"/>
        <c:majorTickMark val="out"/>
        <c:minorTickMark val="none"/>
        <c:tickLblPos val="nextTo"/>
        <c:crossAx val="138744576"/>
        <c:crosses val="autoZero"/>
        <c:auto val="1"/>
        <c:lblAlgn val="ctr"/>
        <c:lblOffset val="100"/>
        <c:tickLblSkip val="12"/>
        <c:tickMarkSkip val="12"/>
        <c:noMultiLvlLbl val="0"/>
      </c:catAx>
      <c:valAx>
        <c:axId val="138744576"/>
        <c:scaling>
          <c:orientation val="minMax"/>
        </c:scaling>
        <c:delete val="0"/>
        <c:axPos val="l"/>
        <c:majorGridlines>
          <c:spPr>
            <a:ln>
              <a:solidFill>
                <a:schemeClr val="accent6"/>
              </a:solidFill>
            </a:ln>
          </c:spPr>
        </c:majorGridlines>
        <c:numFmt formatCode="General" sourceLinked="1"/>
        <c:majorTickMark val="out"/>
        <c:minorTickMark val="none"/>
        <c:tickLblPos val="nextTo"/>
        <c:crossAx val="138652672"/>
        <c:crosses val="autoZero"/>
        <c:crossBetween val="between"/>
      </c:valAx>
      <c:spPr>
        <a:ln>
          <a:solidFill>
            <a:schemeClr val="accent5"/>
          </a:solidFill>
        </a:ln>
      </c:spPr>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c:spPr>
          <c:invertIfNegative val="0"/>
          <c:cat>
            <c:strRef>
              <c:f>'Health Demographic'!$A$23:$A$30</c:f>
              <c:strCache>
                <c:ptCount val="8"/>
                <c:pt idx="0">
                  <c:v>0-17</c:v>
                </c:pt>
                <c:pt idx="1">
                  <c:v>18-24</c:v>
                </c:pt>
                <c:pt idx="2">
                  <c:v>25-34</c:v>
                </c:pt>
                <c:pt idx="3">
                  <c:v>35-44</c:v>
                </c:pt>
                <c:pt idx="4">
                  <c:v>45-54</c:v>
                </c:pt>
                <c:pt idx="5">
                  <c:v>55-64</c:v>
                </c:pt>
                <c:pt idx="6">
                  <c:v>65-74</c:v>
                </c:pt>
                <c:pt idx="7">
                  <c:v>75+</c:v>
                </c:pt>
              </c:strCache>
            </c:strRef>
          </c:cat>
          <c:val>
            <c:numRef>
              <c:f>'Health Demographic'!$I$23:$I$30</c:f>
              <c:numCache>
                <c:formatCode>#,##0.00</c:formatCode>
                <c:ptCount val="8"/>
                <c:pt idx="0">
                  <c:v>9.345260654236659E-2</c:v>
                </c:pt>
                <c:pt idx="1">
                  <c:v>0.17646296549342824</c:v>
                </c:pt>
                <c:pt idx="2">
                  <c:v>0.29984139886373368</c:v>
                </c:pt>
                <c:pt idx="3">
                  <c:v>0.53286423259735649</c:v>
                </c:pt>
                <c:pt idx="4">
                  <c:v>0.88273796447127206</c:v>
                </c:pt>
                <c:pt idx="5">
                  <c:v>1.6757868847525104</c:v>
                </c:pt>
                <c:pt idx="6">
                  <c:v>3.3866664132193804</c:v>
                </c:pt>
                <c:pt idx="7">
                  <c:v>4.3129043859372196</c:v>
                </c:pt>
              </c:numCache>
            </c:numRef>
          </c:val>
        </c:ser>
        <c:dLbls>
          <c:showLegendKey val="0"/>
          <c:showVal val="0"/>
          <c:showCatName val="0"/>
          <c:showSerName val="0"/>
          <c:showPercent val="0"/>
          <c:showBubbleSize val="0"/>
        </c:dLbls>
        <c:gapWidth val="25"/>
        <c:axId val="133993216"/>
        <c:axId val="133994752"/>
      </c:barChart>
      <c:catAx>
        <c:axId val="133993216"/>
        <c:scaling>
          <c:orientation val="minMax"/>
        </c:scaling>
        <c:delete val="0"/>
        <c:axPos val="b"/>
        <c:majorTickMark val="out"/>
        <c:minorTickMark val="none"/>
        <c:tickLblPos val="nextTo"/>
        <c:txPr>
          <a:bodyPr rot="-5400000" vert="horz"/>
          <a:lstStyle/>
          <a:p>
            <a:pPr>
              <a:defRPr sz="900"/>
            </a:pPr>
            <a:endParaRPr lang="en-US"/>
          </a:p>
        </c:txPr>
        <c:crossAx val="133994752"/>
        <c:crosses val="autoZero"/>
        <c:auto val="1"/>
        <c:lblAlgn val="ctr"/>
        <c:lblOffset val="100"/>
        <c:noMultiLvlLbl val="0"/>
      </c:catAx>
      <c:valAx>
        <c:axId val="133994752"/>
        <c:scaling>
          <c:orientation val="minMax"/>
        </c:scaling>
        <c:delete val="0"/>
        <c:axPos val="l"/>
        <c:majorGridlines>
          <c:spPr>
            <a:ln>
              <a:solidFill>
                <a:schemeClr val="accent6"/>
              </a:solidFill>
            </a:ln>
          </c:spPr>
        </c:majorGridlines>
        <c:numFmt formatCode="#,##0" sourceLinked="0"/>
        <c:majorTickMark val="out"/>
        <c:minorTickMark val="none"/>
        <c:tickLblPos val="nextTo"/>
        <c:crossAx val="133993216"/>
        <c:crosses val="autoZero"/>
        <c:crossBetween val="between"/>
        <c:majorUnit val="1"/>
      </c:valAx>
      <c:spPr>
        <a:ln>
          <a:solidFill>
            <a:schemeClr val="accent5"/>
          </a:solidFill>
        </a:ln>
      </c:spPr>
    </c:plotArea>
    <c:plotVisOnly val="1"/>
    <c:dispBlanksAs val="gap"/>
    <c:showDLblsOverMax val="0"/>
  </c:chart>
  <c:spPr>
    <a:ln>
      <a:noFill/>
    </a:ln>
  </c:spPr>
  <c:txPr>
    <a:bodyPr/>
    <a:lstStyle/>
    <a:p>
      <a:pPr>
        <a:defRPr sz="1000">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sz="1800" b="1" i="0" baseline="0">
                <a:effectLst/>
              </a:rPr>
              <a:t>Projected costs of disability services</a:t>
            </a:r>
            <a:r>
              <a:rPr lang="en-AU" sz="1800" b="1" i="0" baseline="30000">
                <a:effectLst/>
              </a:rPr>
              <a:t>b</a:t>
            </a:r>
            <a:endParaRPr lang="en-AU">
              <a:effectLst/>
            </a:endParaRPr>
          </a:p>
        </c:rich>
      </c:tx>
      <c:overlay val="0"/>
    </c:title>
    <c:autoTitleDeleted val="0"/>
    <c:plotArea>
      <c:layout/>
      <c:lineChart>
        <c:grouping val="standard"/>
        <c:varyColors val="0"/>
        <c:ser>
          <c:idx val="0"/>
          <c:order val="0"/>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projections'!$D$163:$AZ$163</c:f>
              <c:numCache>
                <c:formatCode>0.0</c:formatCode>
                <c:ptCount val="49"/>
                <c:pt idx="0">
                  <c:v>0.33042970356059703</c:v>
                </c:pt>
                <c:pt idx="1">
                  <c:v>0.36932352367862747</c:v>
                </c:pt>
                <c:pt idx="2">
                  <c:v>0.39642645039992491</c:v>
                </c:pt>
                <c:pt idx="3">
                  <c:v>0.42710136152641326</c:v>
                </c:pt>
                <c:pt idx="4">
                  <c:v>0.4559419499364249</c:v>
                </c:pt>
                <c:pt idx="5">
                  <c:v>0.48321236545598989</c:v>
                </c:pt>
                <c:pt idx="6">
                  <c:v>0.50919830955285139</c:v>
                </c:pt>
                <c:pt idx="7">
                  <c:v>0.53380310688950083</c:v>
                </c:pt>
                <c:pt idx="8">
                  <c:v>0.55691018900035294</c:v>
                </c:pt>
                <c:pt idx="9">
                  <c:v>0.55843612345094995</c:v>
                </c:pt>
                <c:pt idx="10">
                  <c:v>0.56006281994125218</c:v>
                </c:pt>
                <c:pt idx="11">
                  <c:v>0.5615894634950499</c:v>
                </c:pt>
                <c:pt idx="12">
                  <c:v>0.56305799968919024</c:v>
                </c:pt>
                <c:pt idx="13">
                  <c:v>0.56432877367342138</c:v>
                </c:pt>
                <c:pt idx="14">
                  <c:v>0.56540009162251537</c:v>
                </c:pt>
                <c:pt idx="15">
                  <c:v>0.56646929278735769</c:v>
                </c:pt>
                <c:pt idx="16">
                  <c:v>0.56749346249795662</c:v>
                </c:pt>
                <c:pt idx="17">
                  <c:v>0.56877250381148747</c:v>
                </c:pt>
                <c:pt idx="18">
                  <c:v>0.5704443661753793</c:v>
                </c:pt>
                <c:pt idx="19">
                  <c:v>0.57248074353924361</c:v>
                </c:pt>
                <c:pt idx="20">
                  <c:v>0.57439769878591396</c:v>
                </c:pt>
                <c:pt idx="21">
                  <c:v>0.57568724814870509</c:v>
                </c:pt>
                <c:pt idx="22">
                  <c:v>0.57628074233907522</c:v>
                </c:pt>
                <c:pt idx="23">
                  <c:v>0.57667487133123529</c:v>
                </c:pt>
                <c:pt idx="24">
                  <c:v>0.57622660963793393</c:v>
                </c:pt>
                <c:pt idx="25">
                  <c:v>0.57617866357109371</c:v>
                </c:pt>
                <c:pt idx="26">
                  <c:v>0.57700198718813589</c:v>
                </c:pt>
                <c:pt idx="27">
                  <c:v>0.57837088911351831</c:v>
                </c:pt>
                <c:pt idx="28">
                  <c:v>0.5803345021288181</c:v>
                </c:pt>
                <c:pt idx="29">
                  <c:v>0.58275162615966525</c:v>
                </c:pt>
                <c:pt idx="30">
                  <c:v>0.58530344231179299</c:v>
                </c:pt>
                <c:pt idx="31">
                  <c:v>0.58790900209671282</c:v>
                </c:pt>
                <c:pt idx="32">
                  <c:v>0.5902646536168612</c:v>
                </c:pt>
                <c:pt idx="33">
                  <c:v>0.59244620306692286</c:v>
                </c:pt>
                <c:pt idx="34">
                  <c:v>0.59389935229277757</c:v>
                </c:pt>
                <c:pt idx="35">
                  <c:v>0.59493884609518133</c:v>
                </c:pt>
                <c:pt idx="36">
                  <c:v>0.59557826091244159</c:v>
                </c:pt>
                <c:pt idx="37">
                  <c:v>0.5963616302308844</c:v>
                </c:pt>
                <c:pt idx="38">
                  <c:v>0.59718479770403787</c:v>
                </c:pt>
                <c:pt idx="39">
                  <c:v>0.59805869247458465</c:v>
                </c:pt>
                <c:pt idx="40">
                  <c:v>0.59897438937723313</c:v>
                </c:pt>
                <c:pt idx="41">
                  <c:v>0.59982656326229855</c:v>
                </c:pt>
                <c:pt idx="42">
                  <c:v>0.60058036598334752</c:v>
                </c:pt>
                <c:pt idx="43">
                  <c:v>0.6011926686705471</c:v>
                </c:pt>
                <c:pt idx="44">
                  <c:v>0.60200207003645256</c:v>
                </c:pt>
                <c:pt idx="45">
                  <c:v>0.60290599847200843</c:v>
                </c:pt>
                <c:pt idx="46">
                  <c:v>0.60369970555718455</c:v>
                </c:pt>
                <c:pt idx="47">
                  <c:v>0.60450168853200914</c:v>
                </c:pt>
                <c:pt idx="48">
                  <c:v>0.60525330472890881</c:v>
                </c:pt>
              </c:numCache>
            </c:numRef>
          </c:val>
          <c:smooth val="0"/>
        </c:ser>
        <c:ser>
          <c:idx val="1"/>
          <c:order val="1"/>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projections'!$D$164:$AZ$164</c:f>
              <c:numCache>
                <c:formatCode>0.0</c:formatCode>
                <c:ptCount val="49"/>
                <c:pt idx="0">
                  <c:v>0.24080814442916926</c:v>
                </c:pt>
                <c:pt idx="1">
                  <c:v>0.27592502601156871</c:v>
                </c:pt>
                <c:pt idx="2">
                  <c:v>0.30174825896744534</c:v>
                </c:pt>
                <c:pt idx="3">
                  <c:v>0.32990113947239041</c:v>
                </c:pt>
                <c:pt idx="4">
                  <c:v>0.35633862692773127</c:v>
                </c:pt>
                <c:pt idx="5">
                  <c:v>0.38133629340842035</c:v>
                </c:pt>
                <c:pt idx="6">
                  <c:v>0.40516621809341957</c:v>
                </c:pt>
                <c:pt idx="7">
                  <c:v>0.42772114539210754</c:v>
                </c:pt>
                <c:pt idx="8">
                  <c:v>0.44895940679639207</c:v>
                </c:pt>
                <c:pt idx="9">
                  <c:v>0.45039485924981482</c:v>
                </c:pt>
                <c:pt idx="10">
                  <c:v>0.45190822924069873</c:v>
                </c:pt>
                <c:pt idx="11">
                  <c:v>0.45332922763708483</c:v>
                </c:pt>
                <c:pt idx="12">
                  <c:v>0.45469540306497852</c:v>
                </c:pt>
                <c:pt idx="13">
                  <c:v>0.45589199514547757</c:v>
                </c:pt>
                <c:pt idx="14">
                  <c:v>0.45693582631880025</c:v>
                </c:pt>
                <c:pt idx="15">
                  <c:v>0.45796384610061858</c:v>
                </c:pt>
                <c:pt idx="16">
                  <c:v>0.45894023549742541</c:v>
                </c:pt>
                <c:pt idx="17">
                  <c:v>0.46010303072341652</c:v>
                </c:pt>
                <c:pt idx="18">
                  <c:v>0.46156042478838988</c:v>
                </c:pt>
                <c:pt idx="19">
                  <c:v>0.46329319357214549</c:v>
                </c:pt>
                <c:pt idx="20">
                  <c:v>0.46492277290678885</c:v>
                </c:pt>
                <c:pt idx="21">
                  <c:v>0.46604825974117181</c:v>
                </c:pt>
                <c:pt idx="22">
                  <c:v>0.46661832474720122</c:v>
                </c:pt>
                <c:pt idx="23">
                  <c:v>0.46702582021345662</c:v>
                </c:pt>
                <c:pt idx="24">
                  <c:v>0.46676740650201198</c:v>
                </c:pt>
                <c:pt idx="25">
                  <c:v>0.46682517272661117</c:v>
                </c:pt>
                <c:pt idx="26">
                  <c:v>0.46756997355174884</c:v>
                </c:pt>
                <c:pt idx="27">
                  <c:v>0.46874788445219423</c:v>
                </c:pt>
                <c:pt idx="28">
                  <c:v>0.47040021225429435</c:v>
                </c:pt>
                <c:pt idx="29">
                  <c:v>0.47241823674271377</c:v>
                </c:pt>
                <c:pt idx="30">
                  <c:v>0.47455074622677867</c:v>
                </c:pt>
                <c:pt idx="31">
                  <c:v>0.47673168969964319</c:v>
                </c:pt>
                <c:pt idx="32">
                  <c:v>0.47872091807236911</c:v>
                </c:pt>
                <c:pt idx="33">
                  <c:v>0.48057851818162145</c:v>
                </c:pt>
                <c:pt idx="34">
                  <c:v>0.48186581904868964</c:v>
                </c:pt>
                <c:pt idx="35">
                  <c:v>0.48283028482161894</c:v>
                </c:pt>
                <c:pt idx="36">
                  <c:v>0.48348165692229833</c:v>
                </c:pt>
                <c:pt idx="37">
                  <c:v>0.48424949090402913</c:v>
                </c:pt>
                <c:pt idx="38">
                  <c:v>0.48504997577193015</c:v>
                </c:pt>
                <c:pt idx="39">
                  <c:v>0.48589008841683073</c:v>
                </c:pt>
                <c:pt idx="40">
                  <c:v>0.48676018923801179</c:v>
                </c:pt>
                <c:pt idx="41">
                  <c:v>0.48757637894416594</c:v>
                </c:pt>
                <c:pt idx="42">
                  <c:v>0.48831073055495711</c:v>
                </c:pt>
                <c:pt idx="43">
                  <c:v>0.48892843399346309</c:v>
                </c:pt>
                <c:pt idx="44">
                  <c:v>0.48969582404542517</c:v>
                </c:pt>
                <c:pt idx="45">
                  <c:v>0.49052931070016659</c:v>
                </c:pt>
                <c:pt idx="46">
                  <c:v>0.491267396130185</c:v>
                </c:pt>
                <c:pt idx="47">
                  <c:v>0.49200535481963814</c:v>
                </c:pt>
                <c:pt idx="48">
                  <c:v>0.49269757106323459</c:v>
                </c:pt>
              </c:numCache>
            </c:numRef>
          </c:val>
          <c:smooth val="0"/>
        </c:ser>
        <c:dLbls>
          <c:showLegendKey val="0"/>
          <c:showVal val="0"/>
          <c:showCatName val="0"/>
          <c:showSerName val="0"/>
          <c:showPercent val="0"/>
          <c:showBubbleSize val="0"/>
        </c:dLbls>
        <c:marker val="1"/>
        <c:smooth val="0"/>
        <c:axId val="138766208"/>
        <c:axId val="138767744"/>
      </c:lineChart>
      <c:catAx>
        <c:axId val="138766208"/>
        <c:scaling>
          <c:orientation val="minMax"/>
        </c:scaling>
        <c:delete val="0"/>
        <c:axPos val="b"/>
        <c:majorTickMark val="out"/>
        <c:minorTickMark val="none"/>
        <c:tickLblPos val="nextTo"/>
        <c:crossAx val="138767744"/>
        <c:crosses val="autoZero"/>
        <c:auto val="1"/>
        <c:lblAlgn val="ctr"/>
        <c:lblOffset val="100"/>
        <c:tickLblSkip val="12"/>
        <c:noMultiLvlLbl val="0"/>
      </c:catAx>
      <c:valAx>
        <c:axId val="138767744"/>
        <c:scaling>
          <c:orientation val="minMax"/>
        </c:scaling>
        <c:delete val="0"/>
        <c:axPos val="l"/>
        <c:majorGridlines/>
        <c:numFmt formatCode="0.0" sourceLinked="1"/>
        <c:majorTickMark val="out"/>
        <c:minorTickMark val="none"/>
        <c:tickLblPos val="nextTo"/>
        <c:crossAx val="138766208"/>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a:solidFill>
                <a:schemeClr val="accent2"/>
              </a:solidFill>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projections'!$D$163:$AZ$163</c:f>
              <c:numCache>
                <c:formatCode>0.0</c:formatCode>
                <c:ptCount val="49"/>
                <c:pt idx="0">
                  <c:v>0.33042970356059703</c:v>
                </c:pt>
                <c:pt idx="1">
                  <c:v>0.36932352367862747</c:v>
                </c:pt>
                <c:pt idx="2">
                  <c:v>0.39642645039992491</c:v>
                </c:pt>
                <c:pt idx="3">
                  <c:v>0.42710136152641326</c:v>
                </c:pt>
                <c:pt idx="4">
                  <c:v>0.4559419499364249</c:v>
                </c:pt>
                <c:pt idx="5">
                  <c:v>0.48321236545598989</c:v>
                </c:pt>
                <c:pt idx="6">
                  <c:v>0.50919830955285139</c:v>
                </c:pt>
                <c:pt idx="7">
                  <c:v>0.53380310688950083</c:v>
                </c:pt>
                <c:pt idx="8">
                  <c:v>0.55691018900035294</c:v>
                </c:pt>
                <c:pt idx="9">
                  <c:v>0.55843612345094995</c:v>
                </c:pt>
                <c:pt idx="10">
                  <c:v>0.56006281994125218</c:v>
                </c:pt>
                <c:pt idx="11">
                  <c:v>0.5615894634950499</c:v>
                </c:pt>
                <c:pt idx="12">
                  <c:v>0.56305799968919024</c:v>
                </c:pt>
                <c:pt idx="13">
                  <c:v>0.56432877367342138</c:v>
                </c:pt>
                <c:pt idx="14">
                  <c:v>0.56540009162251537</c:v>
                </c:pt>
                <c:pt idx="15">
                  <c:v>0.56646929278735769</c:v>
                </c:pt>
                <c:pt idx="16">
                  <c:v>0.56749346249795662</c:v>
                </c:pt>
                <c:pt idx="17">
                  <c:v>0.56877250381148747</c:v>
                </c:pt>
                <c:pt idx="18">
                  <c:v>0.5704443661753793</c:v>
                </c:pt>
                <c:pt idx="19">
                  <c:v>0.57248074353924361</c:v>
                </c:pt>
                <c:pt idx="20">
                  <c:v>0.57439769878591396</c:v>
                </c:pt>
                <c:pt idx="21">
                  <c:v>0.57568724814870509</c:v>
                </c:pt>
                <c:pt idx="22">
                  <c:v>0.57628074233907522</c:v>
                </c:pt>
                <c:pt idx="23">
                  <c:v>0.57667487133123529</c:v>
                </c:pt>
                <c:pt idx="24">
                  <c:v>0.57622660963793393</c:v>
                </c:pt>
                <c:pt idx="25">
                  <c:v>0.57617866357109371</c:v>
                </c:pt>
                <c:pt idx="26">
                  <c:v>0.57700198718813589</c:v>
                </c:pt>
                <c:pt idx="27">
                  <c:v>0.57837088911351831</c:v>
                </c:pt>
                <c:pt idx="28">
                  <c:v>0.5803345021288181</c:v>
                </c:pt>
                <c:pt idx="29">
                  <c:v>0.58275162615966525</c:v>
                </c:pt>
                <c:pt idx="30">
                  <c:v>0.58530344231179299</c:v>
                </c:pt>
                <c:pt idx="31">
                  <c:v>0.58790900209671282</c:v>
                </c:pt>
                <c:pt idx="32">
                  <c:v>0.5902646536168612</c:v>
                </c:pt>
                <c:pt idx="33">
                  <c:v>0.59244620306692286</c:v>
                </c:pt>
                <c:pt idx="34">
                  <c:v>0.59389935229277757</c:v>
                </c:pt>
                <c:pt idx="35">
                  <c:v>0.59493884609518133</c:v>
                </c:pt>
                <c:pt idx="36">
                  <c:v>0.59557826091244159</c:v>
                </c:pt>
                <c:pt idx="37">
                  <c:v>0.5963616302308844</c:v>
                </c:pt>
                <c:pt idx="38">
                  <c:v>0.59718479770403787</c:v>
                </c:pt>
                <c:pt idx="39">
                  <c:v>0.59805869247458465</c:v>
                </c:pt>
                <c:pt idx="40">
                  <c:v>0.59897438937723313</c:v>
                </c:pt>
                <c:pt idx="41">
                  <c:v>0.59982656326229855</c:v>
                </c:pt>
                <c:pt idx="42">
                  <c:v>0.60058036598334752</c:v>
                </c:pt>
                <c:pt idx="43">
                  <c:v>0.6011926686705471</c:v>
                </c:pt>
                <c:pt idx="44">
                  <c:v>0.60200207003645256</c:v>
                </c:pt>
                <c:pt idx="45">
                  <c:v>0.60290599847200843</c:v>
                </c:pt>
                <c:pt idx="46">
                  <c:v>0.60369970555718455</c:v>
                </c:pt>
                <c:pt idx="47">
                  <c:v>0.60450168853200914</c:v>
                </c:pt>
                <c:pt idx="48">
                  <c:v>0.60525330472890881</c:v>
                </c:pt>
              </c:numCache>
            </c:numRef>
          </c:val>
          <c:smooth val="0"/>
        </c:ser>
        <c:ser>
          <c:idx val="1"/>
          <c:order val="1"/>
          <c:spPr>
            <a:ln w="22225">
              <a:solidFill>
                <a:schemeClr val="accent4"/>
              </a:solidFill>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projections'!$D$164:$AZ$164</c:f>
              <c:numCache>
                <c:formatCode>0.0</c:formatCode>
                <c:ptCount val="49"/>
                <c:pt idx="0">
                  <c:v>0.24080814442916926</c:v>
                </c:pt>
                <c:pt idx="1">
                  <c:v>0.27592502601156871</c:v>
                </c:pt>
                <c:pt idx="2">
                  <c:v>0.30174825896744534</c:v>
                </c:pt>
                <c:pt idx="3">
                  <c:v>0.32990113947239041</c:v>
                </c:pt>
                <c:pt idx="4">
                  <c:v>0.35633862692773127</c:v>
                </c:pt>
                <c:pt idx="5">
                  <c:v>0.38133629340842035</c:v>
                </c:pt>
                <c:pt idx="6">
                  <c:v>0.40516621809341957</c:v>
                </c:pt>
                <c:pt idx="7">
                  <c:v>0.42772114539210754</c:v>
                </c:pt>
                <c:pt idx="8">
                  <c:v>0.44895940679639207</c:v>
                </c:pt>
                <c:pt idx="9">
                  <c:v>0.45039485924981482</c:v>
                </c:pt>
                <c:pt idx="10">
                  <c:v>0.45190822924069873</c:v>
                </c:pt>
                <c:pt idx="11">
                  <c:v>0.45332922763708483</c:v>
                </c:pt>
                <c:pt idx="12">
                  <c:v>0.45469540306497852</c:v>
                </c:pt>
                <c:pt idx="13">
                  <c:v>0.45589199514547757</c:v>
                </c:pt>
                <c:pt idx="14">
                  <c:v>0.45693582631880025</c:v>
                </c:pt>
                <c:pt idx="15">
                  <c:v>0.45796384610061858</c:v>
                </c:pt>
                <c:pt idx="16">
                  <c:v>0.45894023549742541</c:v>
                </c:pt>
                <c:pt idx="17">
                  <c:v>0.46010303072341652</c:v>
                </c:pt>
                <c:pt idx="18">
                  <c:v>0.46156042478838988</c:v>
                </c:pt>
                <c:pt idx="19">
                  <c:v>0.46329319357214549</c:v>
                </c:pt>
                <c:pt idx="20">
                  <c:v>0.46492277290678885</c:v>
                </c:pt>
                <c:pt idx="21">
                  <c:v>0.46604825974117181</c:v>
                </c:pt>
                <c:pt idx="22">
                  <c:v>0.46661832474720122</c:v>
                </c:pt>
                <c:pt idx="23">
                  <c:v>0.46702582021345662</c:v>
                </c:pt>
                <c:pt idx="24">
                  <c:v>0.46676740650201198</c:v>
                </c:pt>
                <c:pt idx="25">
                  <c:v>0.46682517272661117</c:v>
                </c:pt>
                <c:pt idx="26">
                  <c:v>0.46756997355174884</c:v>
                </c:pt>
                <c:pt idx="27">
                  <c:v>0.46874788445219423</c:v>
                </c:pt>
                <c:pt idx="28">
                  <c:v>0.47040021225429435</c:v>
                </c:pt>
                <c:pt idx="29">
                  <c:v>0.47241823674271377</c:v>
                </c:pt>
                <c:pt idx="30">
                  <c:v>0.47455074622677867</c:v>
                </c:pt>
                <c:pt idx="31">
                  <c:v>0.47673168969964319</c:v>
                </c:pt>
                <c:pt idx="32">
                  <c:v>0.47872091807236911</c:v>
                </c:pt>
                <c:pt idx="33">
                  <c:v>0.48057851818162145</c:v>
                </c:pt>
                <c:pt idx="34">
                  <c:v>0.48186581904868964</c:v>
                </c:pt>
                <c:pt idx="35">
                  <c:v>0.48283028482161894</c:v>
                </c:pt>
                <c:pt idx="36">
                  <c:v>0.48348165692229833</c:v>
                </c:pt>
                <c:pt idx="37">
                  <c:v>0.48424949090402913</c:v>
                </c:pt>
                <c:pt idx="38">
                  <c:v>0.48504997577193015</c:v>
                </c:pt>
                <c:pt idx="39">
                  <c:v>0.48589008841683073</c:v>
                </c:pt>
                <c:pt idx="40">
                  <c:v>0.48676018923801179</c:v>
                </c:pt>
                <c:pt idx="41">
                  <c:v>0.48757637894416594</c:v>
                </c:pt>
                <c:pt idx="42">
                  <c:v>0.48831073055495711</c:v>
                </c:pt>
                <c:pt idx="43">
                  <c:v>0.48892843399346309</c:v>
                </c:pt>
                <c:pt idx="44">
                  <c:v>0.48969582404542517</c:v>
                </c:pt>
                <c:pt idx="45">
                  <c:v>0.49052931070016659</c:v>
                </c:pt>
                <c:pt idx="46">
                  <c:v>0.491267396130185</c:v>
                </c:pt>
                <c:pt idx="47">
                  <c:v>0.49200535481963814</c:v>
                </c:pt>
                <c:pt idx="48">
                  <c:v>0.49269757106323459</c:v>
                </c:pt>
              </c:numCache>
            </c:numRef>
          </c:val>
          <c:smooth val="0"/>
        </c:ser>
        <c:dLbls>
          <c:showLegendKey val="0"/>
          <c:showVal val="0"/>
          <c:showCatName val="0"/>
          <c:showSerName val="0"/>
          <c:showPercent val="0"/>
          <c:showBubbleSize val="0"/>
        </c:dLbls>
        <c:marker val="1"/>
        <c:smooth val="0"/>
        <c:axId val="138874880"/>
        <c:axId val="138876416"/>
      </c:lineChart>
      <c:catAx>
        <c:axId val="138874880"/>
        <c:scaling>
          <c:orientation val="minMax"/>
        </c:scaling>
        <c:delete val="0"/>
        <c:axPos val="b"/>
        <c:majorTickMark val="out"/>
        <c:minorTickMark val="none"/>
        <c:tickLblPos val="nextTo"/>
        <c:crossAx val="138876416"/>
        <c:crosses val="autoZero"/>
        <c:auto val="1"/>
        <c:lblAlgn val="ctr"/>
        <c:lblOffset val="100"/>
        <c:tickLblSkip val="12"/>
        <c:tickMarkSkip val="12"/>
        <c:noMultiLvlLbl val="0"/>
      </c:catAx>
      <c:valAx>
        <c:axId val="138876416"/>
        <c:scaling>
          <c:orientation val="minMax"/>
        </c:scaling>
        <c:delete val="0"/>
        <c:axPos val="l"/>
        <c:majorGridlines>
          <c:spPr>
            <a:ln>
              <a:solidFill>
                <a:schemeClr val="accent6"/>
              </a:solidFill>
            </a:ln>
          </c:spPr>
        </c:majorGridlines>
        <c:numFmt formatCode="0.0" sourceLinked="1"/>
        <c:majorTickMark val="out"/>
        <c:minorTickMark val="none"/>
        <c:tickLblPos val="nextTo"/>
        <c:crossAx val="138874880"/>
        <c:crosses val="autoZero"/>
        <c:crossBetween val="between"/>
      </c:valAx>
      <c:spPr>
        <a:ln>
          <a:solidFill>
            <a:schemeClr val="accent5"/>
          </a:solid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22164854692813"/>
          <c:y val="5.0056882821387941E-2"/>
          <c:w val="0.69094373881207705"/>
          <c:h val="0.855555256958068"/>
        </c:manualLayout>
      </c:layout>
      <c:lineChart>
        <c:grouping val="standard"/>
        <c:varyColors val="0"/>
        <c:ser>
          <c:idx val="0"/>
          <c:order val="0"/>
          <c:tx>
            <c:strRef>
              <c:f>'Rev and Expense projections'!$A$60</c:f>
              <c:strCache>
                <c:ptCount val="1"/>
                <c:pt idx="0">
                  <c:v>Projected fiscal balance</c:v>
                </c:pt>
              </c:strCache>
            </c:strRef>
          </c:tx>
          <c:spPr>
            <a:ln w="22225" cap="rnd" cmpd="sng" algn="ctr">
              <a:solidFill>
                <a:srgbClr val="78A22F"/>
              </a:solidFill>
              <a:prstDash val="solid"/>
              <a:round/>
              <a:headEnd type="none" w="med" len="med"/>
              <a:tailEnd type="none" w="med" len="med"/>
            </a:ln>
          </c:spPr>
          <c:marker>
            <c:symbol val="none"/>
          </c:marker>
          <c:cat>
            <c:strRef>
              <c:f>'Rev and Expense projections'!$D$12:$AZ$12</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'Rev and Expense projections'!$D$60:$AZ$60</c:f>
              <c:numCache>
                <c:formatCode>0.0</c:formatCode>
                <c:ptCount val="49"/>
                <c:pt idx="0">
                  <c:v>-1.3742375798841544</c:v>
                </c:pt>
                <c:pt idx="1">
                  <c:v>-0.81424329488014779</c:v>
                </c:pt>
                <c:pt idx="2">
                  <c:v>-0.13689831699908619</c:v>
                </c:pt>
                <c:pt idx="3">
                  <c:v>0.2856698570881579</c:v>
                </c:pt>
                <c:pt idx="4">
                  <c:v>0.88120586950040625</c:v>
                </c:pt>
                <c:pt idx="5">
                  <c:v>1.0747619521176497</c:v>
                </c:pt>
                <c:pt idx="6">
                  <c:v>0.70664115076974843</c:v>
                </c:pt>
                <c:pt idx="7">
                  <c:v>0.44098099842865685</c:v>
                </c:pt>
                <c:pt idx="8">
                  <c:v>0.13983327775051463</c:v>
                </c:pt>
                <c:pt idx="9">
                  <c:v>6.2352886256582515E-2</c:v>
                </c:pt>
                <c:pt idx="10">
                  <c:v>-4.3748667594711195E-2</c:v>
                </c:pt>
                <c:pt idx="11">
                  <c:v>-0.13537669197560082</c:v>
                </c:pt>
                <c:pt idx="12">
                  <c:v>-0.25521531218309457</c:v>
                </c:pt>
                <c:pt idx="13">
                  <c:v>-0.37203104708908308</c:v>
                </c:pt>
                <c:pt idx="14">
                  <c:v>-0.48817720307818863</c:v>
                </c:pt>
                <c:pt idx="15">
                  <c:v>-0.61147864918296024</c:v>
                </c:pt>
                <c:pt idx="16">
                  <c:v>-0.73165508632536724</c:v>
                </c:pt>
                <c:pt idx="17">
                  <c:v>-0.85787489520470028</c:v>
                </c:pt>
                <c:pt idx="18">
                  <c:v>-0.97221579102158506</c:v>
                </c:pt>
                <c:pt idx="19">
                  <c:v>-1.0851738563867741</c:v>
                </c:pt>
                <c:pt idx="20">
                  <c:v>-1.2077189747563029</c:v>
                </c:pt>
                <c:pt idx="21">
                  <c:v>-1.322961624018836</c:v>
                </c:pt>
                <c:pt idx="22">
                  <c:v>-1.4379226860348486</c:v>
                </c:pt>
                <c:pt idx="23">
                  <c:v>-1.5481020848212581</c:v>
                </c:pt>
                <c:pt idx="24">
                  <c:v>-1.6540062425625182</c:v>
                </c:pt>
                <c:pt idx="25">
                  <c:v>-1.76269512112571</c:v>
                </c:pt>
                <c:pt idx="26">
                  <c:v>-1.8674409926789703</c:v>
                </c:pt>
                <c:pt idx="27">
                  <c:v>-1.9760457107786715</c:v>
                </c:pt>
                <c:pt idx="28">
                  <c:v>-2.1381570901776099</c:v>
                </c:pt>
                <c:pt idx="29">
                  <c:v>-2.2341379934778942</c:v>
                </c:pt>
                <c:pt idx="30">
                  <c:v>-2.3314557110774934</c:v>
                </c:pt>
                <c:pt idx="31">
                  <c:v>-2.4305602579787471</c:v>
                </c:pt>
                <c:pt idx="32">
                  <c:v>-2.531899547069298</c:v>
                </c:pt>
                <c:pt idx="33">
                  <c:v>-2.6358018837818471</c:v>
                </c:pt>
                <c:pt idx="34">
                  <c:v>-2.7400041883119854</c:v>
                </c:pt>
                <c:pt idx="35">
                  <c:v>-2.842582084603495</c:v>
                </c:pt>
                <c:pt idx="36">
                  <c:v>-2.9465129276163968</c:v>
                </c:pt>
                <c:pt idx="37">
                  <c:v>-3.0373272456167935</c:v>
                </c:pt>
                <c:pt idx="38">
                  <c:v>-3.1341178086050121</c:v>
                </c:pt>
                <c:pt idx="39">
                  <c:v>-3.2312161944870592</c:v>
                </c:pt>
                <c:pt idx="40">
                  <c:v>-3.3233831913371121</c:v>
                </c:pt>
                <c:pt idx="41">
                  <c:v>-3.4119869079238958</c:v>
                </c:pt>
                <c:pt idx="42">
                  <c:v>-3.5022584725161003</c:v>
                </c:pt>
                <c:pt idx="43">
                  <c:v>-3.5914314887109757</c:v>
                </c:pt>
                <c:pt idx="44">
                  <c:v>-3.6837620302345631</c:v>
                </c:pt>
                <c:pt idx="45">
                  <c:v>-3.7722970458812219</c:v>
                </c:pt>
                <c:pt idx="46">
                  <c:v>-3.8586315720909474</c:v>
                </c:pt>
                <c:pt idx="47">
                  <c:v>-3.946023829269548</c:v>
                </c:pt>
                <c:pt idx="48">
                  <c:v>-4.034417559325588</c:v>
                </c:pt>
              </c:numCache>
            </c:numRef>
          </c:val>
          <c:smooth val="0"/>
        </c:ser>
        <c:dLbls>
          <c:showLegendKey val="0"/>
          <c:showVal val="0"/>
          <c:showCatName val="0"/>
          <c:showSerName val="0"/>
          <c:showPercent val="0"/>
          <c:showBubbleSize val="0"/>
        </c:dLbls>
        <c:marker val="1"/>
        <c:smooth val="0"/>
        <c:axId val="138905088"/>
        <c:axId val="138906624"/>
      </c:lineChart>
      <c:catAx>
        <c:axId val="138905088"/>
        <c:scaling>
          <c:orientation val="minMax"/>
        </c:scaling>
        <c:delete val="0"/>
        <c:axPos val="b"/>
        <c:majorTickMark val="out"/>
        <c:minorTickMark val="none"/>
        <c:tickLblPos val="low"/>
        <c:txPr>
          <a:bodyPr rot="0" vert="horz"/>
          <a:lstStyle/>
          <a:p>
            <a:pPr>
              <a:defRPr/>
            </a:pPr>
            <a:endParaRPr lang="en-US"/>
          </a:p>
        </c:txPr>
        <c:crossAx val="138906624"/>
        <c:crossesAt val="0"/>
        <c:auto val="1"/>
        <c:lblAlgn val="ctr"/>
        <c:lblOffset val="1"/>
        <c:tickLblSkip val="20"/>
        <c:tickMarkSkip val="5"/>
        <c:noMultiLvlLbl val="0"/>
      </c:catAx>
      <c:valAx>
        <c:axId val="138906624"/>
        <c:scaling>
          <c:orientation val="minMax"/>
          <c:max val="2"/>
          <c:min val="-5"/>
        </c:scaling>
        <c:delete val="0"/>
        <c:axPos val="l"/>
        <c:majorGridlines>
          <c:spPr>
            <a:ln>
              <a:solidFill>
                <a:schemeClr val="accent6"/>
              </a:solidFill>
            </a:ln>
          </c:spPr>
        </c:majorGridlines>
        <c:title>
          <c:tx>
            <c:rich>
              <a:bodyPr rot="-5400000" vert="horz"/>
              <a:lstStyle/>
              <a:p>
                <a:pPr>
                  <a:defRPr/>
                </a:pPr>
                <a:r>
                  <a:rPr lang="en-AU"/>
                  <a:t>Share of GDP (%)</a:t>
                </a:r>
              </a:p>
            </c:rich>
          </c:tx>
          <c:layout>
            <c:manualLayout>
              <c:xMode val="edge"/>
              <c:yMode val="edge"/>
              <c:x val="8.4070920698659424E-4"/>
              <c:y val="0.27580950150747885"/>
            </c:manualLayout>
          </c:layout>
          <c:overlay val="0"/>
        </c:title>
        <c:numFmt formatCode="#,##0" sourceLinked="0"/>
        <c:majorTickMark val="out"/>
        <c:minorTickMark val="none"/>
        <c:tickLblPos val="nextTo"/>
        <c:spPr>
          <a:ln w="9525" cap="flat" cmpd="sng" algn="ctr">
            <a:solidFill>
              <a:srgbClr val="CDCDCD"/>
            </a:solidFill>
            <a:prstDash val="solid"/>
            <a:round/>
            <a:headEnd type="none" w="med" len="med"/>
            <a:tailEnd type="none" w="med" len="med"/>
          </a:ln>
        </c:spPr>
        <c:crossAx val="138905088"/>
        <c:crossesAt val="1"/>
        <c:crossBetween val="between"/>
        <c:majorUnit val="1"/>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'Year snapshots'!$L$4</c:f>
              <c:strCache>
                <c:ptCount val="1"/>
                <c:pt idx="0">
                  <c:v>2011-12</c:v>
                </c:pt>
              </c:strCache>
            </c:strRef>
          </c:tx>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snapshots'!$L$8:$L$12</c:f>
              <c:numCache>
                <c:formatCode>0.00</c:formatCode>
                <c:ptCount val="5"/>
                <c:pt idx="0">
                  <c:v>1.933756866260091</c:v>
                </c:pt>
                <c:pt idx="1">
                  <c:v>0.33042970356059703</c:v>
                </c:pt>
                <c:pt idx="2">
                  <c:v>1.3534592150171292</c:v>
                </c:pt>
                <c:pt idx="3">
                  <c:v>3.3944720322050177</c:v>
                </c:pt>
                <c:pt idx="4">
                  <c:v>6.09617741140314</c:v>
                </c:pt>
              </c:numCache>
            </c:numRef>
          </c:val>
        </c:ser>
        <c:ser>
          <c:idx val="1"/>
          <c:order val="1"/>
          <c:tx>
            <c:strRef>
              <c:f>'Year snapshots'!$M$4</c:f>
              <c:strCache>
                <c:ptCount val="1"/>
                <c:pt idx="0">
                  <c:v>2029-30</c:v>
                </c:pt>
              </c:strCache>
            </c:strRef>
          </c:tx>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snapshots'!$M$8:$M$12</c:f>
              <c:numCache>
                <c:formatCode>0.00</c:formatCode>
                <c:ptCount val="5"/>
                <c:pt idx="0">
                  <c:v>1.7979816110460241</c:v>
                </c:pt>
                <c:pt idx="1">
                  <c:v>0.5704443661753793</c:v>
                </c:pt>
                <c:pt idx="2">
                  <c:v>0.99707906810302971</c:v>
                </c:pt>
                <c:pt idx="3">
                  <c:v>3.5192902979502563</c:v>
                </c:pt>
                <c:pt idx="4">
                  <c:v>5.3999999999999995</c:v>
                </c:pt>
              </c:numCache>
            </c:numRef>
          </c:val>
        </c:ser>
        <c:ser>
          <c:idx val="2"/>
          <c:order val="2"/>
          <c:tx>
            <c:strRef>
              <c:f>'Year snapshots'!$N$4</c:f>
              <c:strCache>
                <c:ptCount val="1"/>
                <c:pt idx="0">
                  <c:v>2039-40</c:v>
                </c:pt>
              </c:strCache>
            </c:strRef>
          </c:tx>
          <c:spPr>
            <a:ln w="22225"/>
          </c:spPr>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snapshots'!$N$8:$N$12</c:f>
              <c:numCache>
                <c:formatCode>0.00</c:formatCode>
                <c:ptCount val="5"/>
                <c:pt idx="0">
                  <c:v>1.7370244086033442</c:v>
                </c:pt>
                <c:pt idx="1">
                  <c:v>0.5803345021288181</c:v>
                </c:pt>
                <c:pt idx="2">
                  <c:v>0.81933154026092558</c:v>
                </c:pt>
                <c:pt idx="3">
                  <c:v>3.511136399557552</c:v>
                </c:pt>
                <c:pt idx="4">
                  <c:v>5.3999999999999995</c:v>
                </c:pt>
              </c:numCache>
            </c:numRef>
          </c:val>
        </c:ser>
        <c:ser>
          <c:idx val="3"/>
          <c:order val="3"/>
          <c:tx>
            <c:strRef>
              <c:f>'Year snapshots'!$O$4</c:f>
              <c:strCache>
                <c:ptCount val="1"/>
                <c:pt idx="0">
                  <c:v>2049-50</c:v>
                </c:pt>
              </c:strCache>
            </c:strRef>
          </c:tx>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snapshots'!$O$8:$O$12</c:f>
              <c:numCache>
                <c:formatCode>0.00</c:formatCode>
                <c:ptCount val="5"/>
                <c:pt idx="0">
                  <c:v>1.6912685628705155</c:v>
                </c:pt>
                <c:pt idx="1">
                  <c:v>0.59718479770403787</c:v>
                </c:pt>
                <c:pt idx="2">
                  <c:v>0.70006673421152188</c:v>
                </c:pt>
                <c:pt idx="3">
                  <c:v>3.5433100161315996</c:v>
                </c:pt>
                <c:pt idx="4">
                  <c:v>5.3999999999999995</c:v>
                </c:pt>
              </c:numCache>
            </c:numRef>
          </c:val>
        </c:ser>
        <c:ser>
          <c:idx val="4"/>
          <c:order val="4"/>
          <c:tx>
            <c:strRef>
              <c:f>'Year snapshots'!$P$4</c:f>
              <c:strCache>
                <c:ptCount val="1"/>
                <c:pt idx="0">
                  <c:v>2059-60</c:v>
                </c:pt>
              </c:strCache>
            </c:strRef>
          </c:tx>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snapshots'!$P$8:$P$12</c:f>
              <c:numCache>
                <c:formatCode>0.00</c:formatCode>
                <c:ptCount val="5"/>
                <c:pt idx="0">
                  <c:v>1.6905215685172601</c:v>
                </c:pt>
                <c:pt idx="1">
                  <c:v>0.60525330472890881</c:v>
                </c:pt>
                <c:pt idx="2">
                  <c:v>0.60597315055023482</c:v>
                </c:pt>
                <c:pt idx="3">
                  <c:v>3.543812248016053</c:v>
                </c:pt>
                <c:pt idx="4">
                  <c:v>5.3999999999999995</c:v>
                </c:pt>
              </c:numCache>
            </c:numRef>
          </c:val>
        </c:ser>
        <c:dLbls>
          <c:showLegendKey val="0"/>
          <c:showVal val="0"/>
          <c:showCatName val="0"/>
          <c:showSerName val="0"/>
          <c:showPercent val="0"/>
          <c:showBubbleSize val="0"/>
        </c:dLbls>
        <c:gapWidth val="100"/>
        <c:axId val="134091136"/>
        <c:axId val="134092672"/>
      </c:barChart>
      <c:catAx>
        <c:axId val="134091136"/>
        <c:scaling>
          <c:orientation val="minMax"/>
        </c:scaling>
        <c:delete val="0"/>
        <c:axPos val="b"/>
        <c:majorTickMark val="out"/>
        <c:minorTickMark val="none"/>
        <c:tickLblPos val="nextTo"/>
        <c:crossAx val="134092672"/>
        <c:crosses val="autoZero"/>
        <c:auto val="1"/>
        <c:lblAlgn val="ctr"/>
        <c:lblOffset val="100"/>
        <c:noMultiLvlLbl val="0"/>
      </c:catAx>
      <c:valAx>
        <c:axId val="134092672"/>
        <c:scaling>
          <c:orientation val="minMax"/>
        </c:scaling>
        <c:delete val="0"/>
        <c:axPos val="l"/>
        <c:majorGridlines>
          <c:spPr>
            <a:ln>
              <a:solidFill>
                <a:schemeClr val="accent6"/>
              </a:solidFill>
            </a:ln>
          </c:spPr>
        </c:majorGridlines>
        <c:numFmt formatCode="0" sourceLinked="0"/>
        <c:majorTickMark val="out"/>
        <c:minorTickMark val="none"/>
        <c:tickLblPos val="nextTo"/>
        <c:crossAx val="134091136"/>
        <c:crosses val="autoZero"/>
        <c:crossBetween val="between"/>
        <c:majorUnit val="2"/>
      </c:valAx>
      <c:spPr>
        <a:ln>
          <a:solidFill>
            <a:schemeClr val="accent4"/>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'Year snapshots'!$L$4</c:f>
              <c:strCache>
                <c:ptCount val="1"/>
                <c:pt idx="0">
                  <c:v>2011-12</c:v>
                </c:pt>
              </c:strCache>
            </c:strRef>
          </c:tx>
          <c:invertIfNegative val="0"/>
          <c:cat>
            <c:strRef>
              <c:f>'Year snapshots'!$A$5:$A$7</c:f>
              <c:strCache>
                <c:ptCount val="3"/>
                <c:pt idx="0">
                  <c:v>Health commonwealth</c:v>
                </c:pt>
                <c:pt idx="1">
                  <c:v>Age Pension</c:v>
                </c:pt>
                <c:pt idx="2">
                  <c:v>Aged care</c:v>
                </c:pt>
              </c:strCache>
            </c:strRef>
          </c:cat>
          <c:val>
            <c:numRef>
              <c:f>'Year snapshots'!$L$5:$L$7</c:f>
              <c:numCache>
                <c:formatCode>0.00</c:formatCode>
                <c:ptCount val="3"/>
                <c:pt idx="0">
                  <c:v>4.1218767733457815</c:v>
                </c:pt>
                <c:pt idx="1">
                  <c:v>2.6562806971444282</c:v>
                </c:pt>
                <c:pt idx="2">
                  <c:v>0.78778488094796884</c:v>
                </c:pt>
              </c:numCache>
            </c:numRef>
          </c:val>
        </c:ser>
        <c:ser>
          <c:idx val="1"/>
          <c:order val="1"/>
          <c:tx>
            <c:strRef>
              <c:f>'Year snapshots'!$M$4</c:f>
              <c:strCache>
                <c:ptCount val="1"/>
                <c:pt idx="0">
                  <c:v>2029-30</c:v>
                </c:pt>
              </c:strCache>
            </c:strRef>
          </c:tx>
          <c:invertIfNegative val="0"/>
          <c:cat>
            <c:strRef>
              <c:f>'Year snapshots'!$A$5:$A$7</c:f>
              <c:strCache>
                <c:ptCount val="3"/>
                <c:pt idx="0">
                  <c:v>Health commonwealth</c:v>
                </c:pt>
                <c:pt idx="1">
                  <c:v>Age Pension</c:v>
                </c:pt>
                <c:pt idx="2">
                  <c:v>Aged care</c:v>
                </c:pt>
              </c:strCache>
            </c:strRef>
          </c:cat>
          <c:val>
            <c:numRef>
              <c:f>'Year snapshots'!$M$5:$M$7</c:f>
              <c:numCache>
                <c:formatCode>0.00</c:formatCode>
                <c:ptCount val="3"/>
                <c:pt idx="0">
                  <c:v>5.3099301411904287</c:v>
                </c:pt>
                <c:pt idx="1">
                  <c:v>3.2151062482462001</c:v>
                </c:pt>
                <c:pt idx="2">
                  <c:v>1.2401618360880395</c:v>
                </c:pt>
              </c:numCache>
            </c:numRef>
          </c:val>
        </c:ser>
        <c:ser>
          <c:idx val="2"/>
          <c:order val="2"/>
          <c:tx>
            <c:strRef>
              <c:f>'Year snapshots'!$N$4</c:f>
              <c:strCache>
                <c:ptCount val="1"/>
                <c:pt idx="0">
                  <c:v>2039-40</c:v>
                </c:pt>
              </c:strCache>
            </c:strRef>
          </c:tx>
          <c:spPr>
            <a:ln w="22225"/>
          </c:spPr>
          <c:invertIfNegative val="0"/>
          <c:cat>
            <c:strRef>
              <c:f>'Year snapshots'!$A$5:$A$7</c:f>
              <c:strCache>
                <c:ptCount val="3"/>
                <c:pt idx="0">
                  <c:v>Health commonwealth</c:v>
                </c:pt>
                <c:pt idx="1">
                  <c:v>Age Pension</c:v>
                </c:pt>
                <c:pt idx="2">
                  <c:v>Aged care</c:v>
                </c:pt>
              </c:strCache>
            </c:strRef>
          </c:cat>
          <c:val>
            <c:numRef>
              <c:f>'Year snapshots'!$N$5:$N$7</c:f>
              <c:numCache>
                <c:formatCode>0.00</c:formatCode>
                <c:ptCount val="3"/>
                <c:pt idx="0">
                  <c:v>5.9084346104971965</c:v>
                </c:pt>
                <c:pt idx="1">
                  <c:v>3.5153153127581556</c:v>
                </c:pt>
                <c:pt idx="2">
                  <c:v>1.7443580941493946</c:v>
                </c:pt>
              </c:numCache>
            </c:numRef>
          </c:val>
        </c:ser>
        <c:ser>
          <c:idx val="3"/>
          <c:order val="3"/>
          <c:tx>
            <c:strRef>
              <c:f>'Year snapshots'!$O$4</c:f>
              <c:strCache>
                <c:ptCount val="1"/>
                <c:pt idx="0">
                  <c:v>2049-50</c:v>
                </c:pt>
              </c:strCache>
            </c:strRef>
          </c:tx>
          <c:invertIfNegative val="0"/>
          <c:cat>
            <c:strRef>
              <c:f>'Year snapshots'!$A$5:$A$7</c:f>
              <c:strCache>
                <c:ptCount val="3"/>
                <c:pt idx="0">
                  <c:v>Health commonwealth</c:v>
                </c:pt>
                <c:pt idx="1">
                  <c:v>Age Pension</c:v>
                </c:pt>
                <c:pt idx="2">
                  <c:v>Aged care</c:v>
                </c:pt>
              </c:strCache>
            </c:strRef>
          </c:cat>
          <c:val>
            <c:numRef>
              <c:f>'Year snapshots'!$O$5:$O$7</c:f>
              <c:numCache>
                <c:formatCode>0.00</c:formatCode>
                <c:ptCount val="3"/>
                <c:pt idx="0">
                  <c:v>6.4440917625741099</c:v>
                </c:pt>
                <c:pt idx="1">
                  <c:v>3.6545946617477911</c:v>
                </c:pt>
                <c:pt idx="2">
                  <c:v>2.1813790511432125</c:v>
                </c:pt>
              </c:numCache>
            </c:numRef>
          </c:val>
        </c:ser>
        <c:ser>
          <c:idx val="4"/>
          <c:order val="4"/>
          <c:tx>
            <c:strRef>
              <c:f>'Year snapshots'!$P$4</c:f>
              <c:strCache>
                <c:ptCount val="1"/>
                <c:pt idx="0">
                  <c:v>2059-60</c:v>
                </c:pt>
              </c:strCache>
            </c:strRef>
          </c:tx>
          <c:invertIfNegative val="0"/>
          <c:cat>
            <c:strRef>
              <c:f>'Year snapshots'!$A$5:$A$7</c:f>
              <c:strCache>
                <c:ptCount val="3"/>
                <c:pt idx="0">
                  <c:v>Health commonwealth</c:v>
                </c:pt>
                <c:pt idx="1">
                  <c:v>Age Pension</c:v>
                </c:pt>
                <c:pt idx="2">
                  <c:v>Aged care</c:v>
                </c:pt>
              </c:strCache>
            </c:strRef>
          </c:cat>
          <c:val>
            <c:numRef>
              <c:f>'Year snapshots'!$P$5:$P$7</c:f>
              <c:numCache>
                <c:formatCode>0.00</c:formatCode>
                <c:ptCount val="3"/>
                <c:pt idx="0">
                  <c:v>7.0112584211086419</c:v>
                </c:pt>
                <c:pt idx="1">
                  <c:v>3.6601313905973645</c:v>
                </c:pt>
                <c:pt idx="2">
                  <c:v>2.595245253584904</c:v>
                </c:pt>
              </c:numCache>
            </c:numRef>
          </c:val>
        </c:ser>
        <c:dLbls>
          <c:showLegendKey val="0"/>
          <c:showVal val="0"/>
          <c:showCatName val="0"/>
          <c:showSerName val="0"/>
          <c:showPercent val="0"/>
          <c:showBubbleSize val="0"/>
        </c:dLbls>
        <c:gapWidth val="100"/>
        <c:axId val="134148864"/>
        <c:axId val="134150400"/>
      </c:barChart>
      <c:catAx>
        <c:axId val="134148864"/>
        <c:scaling>
          <c:orientation val="minMax"/>
        </c:scaling>
        <c:delete val="0"/>
        <c:axPos val="b"/>
        <c:majorTickMark val="out"/>
        <c:minorTickMark val="none"/>
        <c:tickLblPos val="nextTo"/>
        <c:crossAx val="134150400"/>
        <c:crosses val="autoZero"/>
        <c:auto val="1"/>
        <c:lblAlgn val="ctr"/>
        <c:lblOffset val="100"/>
        <c:noMultiLvlLbl val="0"/>
      </c:catAx>
      <c:valAx>
        <c:axId val="134150400"/>
        <c:scaling>
          <c:orientation val="minMax"/>
        </c:scaling>
        <c:delete val="0"/>
        <c:axPos val="l"/>
        <c:majorGridlines>
          <c:spPr>
            <a:ln>
              <a:solidFill>
                <a:schemeClr val="accent6"/>
              </a:solidFill>
            </a:ln>
          </c:spPr>
        </c:majorGridlines>
        <c:numFmt formatCode="0" sourceLinked="0"/>
        <c:majorTickMark val="out"/>
        <c:minorTickMark val="none"/>
        <c:tickLblPos val="nextTo"/>
        <c:crossAx val="134148864"/>
        <c:crosses val="autoZero"/>
        <c:crossBetween val="between"/>
        <c:majorUnit val="2"/>
      </c:valAx>
      <c:spPr>
        <a:ln>
          <a:solidFill>
            <a:schemeClr val="accent4"/>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'Year snapshots'!$B$4</c:f>
              <c:strCache>
                <c:ptCount val="1"/>
                <c:pt idx="0">
                  <c:v>2011-12</c:v>
                </c:pt>
              </c:strCache>
            </c:strRef>
          </c:tx>
          <c:invertIfNegative val="0"/>
          <c:cat>
            <c:strRef>
              <c:f>'Year snapshots'!$A$5:$A$7</c:f>
              <c:strCache>
                <c:ptCount val="3"/>
                <c:pt idx="0">
                  <c:v>Health commonwealth</c:v>
                </c:pt>
                <c:pt idx="1">
                  <c:v>Age Pension</c:v>
                </c:pt>
                <c:pt idx="2">
                  <c:v>Aged care</c:v>
                </c:pt>
              </c:strCache>
            </c:strRef>
          </c:cat>
          <c:val>
            <c:numRef>
              <c:f>'Year snapshots'!$B$5:$B$7</c:f>
              <c:numCache>
                <c:formatCode>0.0%</c:formatCode>
                <c:ptCount val="3"/>
                <c:pt idx="0">
                  <c:v>4.1218767733457819E-2</c:v>
                </c:pt>
                <c:pt idx="1">
                  <c:v>2.656280697144428E-2</c:v>
                </c:pt>
                <c:pt idx="2">
                  <c:v>7.8778488094796879E-3</c:v>
                </c:pt>
              </c:numCache>
            </c:numRef>
          </c:val>
        </c:ser>
        <c:ser>
          <c:idx val="1"/>
          <c:order val="1"/>
          <c:tx>
            <c:strRef>
              <c:f>'Year snapshots'!$C$4</c:f>
              <c:strCache>
                <c:ptCount val="1"/>
                <c:pt idx="0">
                  <c:v>2029-30</c:v>
                </c:pt>
              </c:strCache>
            </c:strRef>
          </c:tx>
          <c:invertIfNegative val="0"/>
          <c:cat>
            <c:strRef>
              <c:f>'Year snapshots'!$A$5:$A$7</c:f>
              <c:strCache>
                <c:ptCount val="3"/>
                <c:pt idx="0">
                  <c:v>Health commonwealth</c:v>
                </c:pt>
                <c:pt idx="1">
                  <c:v>Age Pension</c:v>
                </c:pt>
                <c:pt idx="2">
                  <c:v>Aged care</c:v>
                </c:pt>
              </c:strCache>
            </c:strRef>
          </c:cat>
          <c:val>
            <c:numRef>
              <c:f>'Year snapshots'!$C$5:$C$7</c:f>
              <c:numCache>
                <c:formatCode>0.0%</c:formatCode>
                <c:ptCount val="3"/>
                <c:pt idx="0">
                  <c:v>5.3099301411904283E-2</c:v>
                </c:pt>
                <c:pt idx="1">
                  <c:v>3.2151062482462002E-2</c:v>
                </c:pt>
                <c:pt idx="2">
                  <c:v>1.2401618360880395E-2</c:v>
                </c:pt>
              </c:numCache>
            </c:numRef>
          </c:val>
        </c:ser>
        <c:ser>
          <c:idx val="2"/>
          <c:order val="2"/>
          <c:tx>
            <c:strRef>
              <c:f>'Year snapshots'!$D$4</c:f>
              <c:strCache>
                <c:ptCount val="1"/>
                <c:pt idx="0">
                  <c:v>2039-40</c:v>
                </c:pt>
              </c:strCache>
            </c:strRef>
          </c:tx>
          <c:spPr>
            <a:ln w="22225"/>
          </c:spPr>
          <c:invertIfNegative val="0"/>
          <c:cat>
            <c:strRef>
              <c:f>'Year snapshots'!$A$5:$A$7</c:f>
              <c:strCache>
                <c:ptCount val="3"/>
                <c:pt idx="0">
                  <c:v>Health commonwealth</c:v>
                </c:pt>
                <c:pt idx="1">
                  <c:v>Age Pension</c:v>
                </c:pt>
                <c:pt idx="2">
                  <c:v>Aged care</c:v>
                </c:pt>
              </c:strCache>
            </c:strRef>
          </c:cat>
          <c:val>
            <c:numRef>
              <c:f>'Year snapshots'!$D$5:$D$7</c:f>
              <c:numCache>
                <c:formatCode>0.0%</c:formatCode>
                <c:ptCount val="3"/>
                <c:pt idx="0">
                  <c:v>5.9084346104971965E-2</c:v>
                </c:pt>
                <c:pt idx="1">
                  <c:v>3.5153153127581556E-2</c:v>
                </c:pt>
                <c:pt idx="2">
                  <c:v>1.7443580941493946E-2</c:v>
                </c:pt>
              </c:numCache>
            </c:numRef>
          </c:val>
        </c:ser>
        <c:ser>
          <c:idx val="3"/>
          <c:order val="3"/>
          <c:tx>
            <c:strRef>
              <c:f>'Year snapshots'!$E$4</c:f>
              <c:strCache>
                <c:ptCount val="1"/>
                <c:pt idx="0">
                  <c:v>2049-50</c:v>
                </c:pt>
              </c:strCache>
            </c:strRef>
          </c:tx>
          <c:invertIfNegative val="0"/>
          <c:cat>
            <c:strRef>
              <c:f>'Year snapshots'!$A$5:$A$7</c:f>
              <c:strCache>
                <c:ptCount val="3"/>
                <c:pt idx="0">
                  <c:v>Health commonwealth</c:v>
                </c:pt>
                <c:pt idx="1">
                  <c:v>Age Pension</c:v>
                </c:pt>
                <c:pt idx="2">
                  <c:v>Aged care</c:v>
                </c:pt>
              </c:strCache>
            </c:strRef>
          </c:cat>
          <c:val>
            <c:numRef>
              <c:f>'Year snapshots'!$E$5:$E$7</c:f>
              <c:numCache>
                <c:formatCode>0.0%</c:formatCode>
                <c:ptCount val="3"/>
                <c:pt idx="0">
                  <c:v>6.4440917625741098E-2</c:v>
                </c:pt>
                <c:pt idx="1">
                  <c:v>3.6545946617477912E-2</c:v>
                </c:pt>
                <c:pt idx="2">
                  <c:v>2.1813790511432125E-2</c:v>
                </c:pt>
              </c:numCache>
            </c:numRef>
          </c:val>
        </c:ser>
        <c:ser>
          <c:idx val="4"/>
          <c:order val="4"/>
          <c:tx>
            <c:strRef>
              <c:f>'Year snapshots'!$F$4</c:f>
              <c:strCache>
                <c:ptCount val="1"/>
                <c:pt idx="0">
                  <c:v>2059-60</c:v>
                </c:pt>
              </c:strCache>
            </c:strRef>
          </c:tx>
          <c:invertIfNegative val="0"/>
          <c:cat>
            <c:strRef>
              <c:f>'Year snapshots'!$A$5:$A$7</c:f>
              <c:strCache>
                <c:ptCount val="3"/>
                <c:pt idx="0">
                  <c:v>Health commonwealth</c:v>
                </c:pt>
                <c:pt idx="1">
                  <c:v>Age Pension</c:v>
                </c:pt>
                <c:pt idx="2">
                  <c:v>Aged care</c:v>
                </c:pt>
              </c:strCache>
            </c:strRef>
          </c:cat>
          <c:val>
            <c:numRef>
              <c:f>'Year snapshots'!$F$5:$F$7</c:f>
              <c:numCache>
                <c:formatCode>0.0%</c:formatCode>
                <c:ptCount val="3"/>
                <c:pt idx="0">
                  <c:v>7.0112584211086418E-2</c:v>
                </c:pt>
                <c:pt idx="1">
                  <c:v>3.6601313905973647E-2</c:v>
                </c:pt>
                <c:pt idx="2">
                  <c:v>2.595245253584904E-2</c:v>
                </c:pt>
              </c:numCache>
            </c:numRef>
          </c:val>
        </c:ser>
        <c:dLbls>
          <c:showLegendKey val="0"/>
          <c:showVal val="0"/>
          <c:showCatName val="0"/>
          <c:showSerName val="0"/>
          <c:showPercent val="0"/>
          <c:showBubbleSize val="0"/>
        </c:dLbls>
        <c:gapWidth val="100"/>
        <c:axId val="137872512"/>
        <c:axId val="137874048"/>
      </c:barChart>
      <c:catAx>
        <c:axId val="137872512"/>
        <c:scaling>
          <c:orientation val="minMax"/>
        </c:scaling>
        <c:delete val="0"/>
        <c:axPos val="b"/>
        <c:majorTickMark val="out"/>
        <c:minorTickMark val="none"/>
        <c:tickLblPos val="nextTo"/>
        <c:crossAx val="137874048"/>
        <c:crosses val="autoZero"/>
        <c:auto val="1"/>
        <c:lblAlgn val="ctr"/>
        <c:lblOffset val="100"/>
        <c:noMultiLvlLbl val="0"/>
      </c:catAx>
      <c:valAx>
        <c:axId val="137874048"/>
        <c:scaling>
          <c:orientation val="minMax"/>
        </c:scaling>
        <c:delete val="0"/>
        <c:axPos val="l"/>
        <c:majorGridlines>
          <c:spPr>
            <a:ln>
              <a:solidFill>
                <a:schemeClr val="accent6"/>
              </a:solidFill>
            </a:ln>
          </c:spPr>
        </c:majorGridlines>
        <c:numFmt formatCode="0.0%" sourceLinked="1"/>
        <c:majorTickMark val="out"/>
        <c:minorTickMark val="none"/>
        <c:tickLblPos val="nextTo"/>
        <c:crossAx val="137872512"/>
        <c:crosses val="autoZero"/>
        <c:crossBetween val="between"/>
        <c:majorUnit val="2.0000000000000004E-2"/>
      </c:valAx>
      <c:spPr>
        <a:ln>
          <a:solidFill>
            <a:schemeClr val="accent4"/>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'Year snapshots'!$B$4</c:f>
              <c:strCache>
                <c:ptCount val="1"/>
                <c:pt idx="0">
                  <c:v>2011-12</c:v>
                </c:pt>
              </c:strCache>
            </c:strRef>
          </c:tx>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snapshots'!$B$8:$B$12</c:f>
              <c:numCache>
                <c:formatCode>0.0%</c:formatCode>
                <c:ptCount val="5"/>
                <c:pt idx="0">
                  <c:v>1.9337568662600911E-2</c:v>
                </c:pt>
                <c:pt idx="1">
                  <c:v>3.3042970356059703E-3</c:v>
                </c:pt>
                <c:pt idx="2">
                  <c:v>1.3534592150171292E-2</c:v>
                </c:pt>
                <c:pt idx="3">
                  <c:v>3.3944720322050176E-2</c:v>
                </c:pt>
                <c:pt idx="4">
                  <c:v>6.0961774114031399E-2</c:v>
                </c:pt>
              </c:numCache>
            </c:numRef>
          </c:val>
        </c:ser>
        <c:ser>
          <c:idx val="1"/>
          <c:order val="1"/>
          <c:tx>
            <c:strRef>
              <c:f>'Year snapshots'!$C$4</c:f>
              <c:strCache>
                <c:ptCount val="1"/>
                <c:pt idx="0">
                  <c:v>2029-30</c:v>
                </c:pt>
              </c:strCache>
            </c:strRef>
          </c:tx>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snapshots'!$C$8:$C$12</c:f>
              <c:numCache>
                <c:formatCode>0.0%</c:formatCode>
                <c:ptCount val="5"/>
                <c:pt idx="0">
                  <c:v>1.7979816110460241E-2</c:v>
                </c:pt>
                <c:pt idx="1">
                  <c:v>5.7044436617537933E-3</c:v>
                </c:pt>
                <c:pt idx="2">
                  <c:v>9.9707906810302966E-3</c:v>
                </c:pt>
                <c:pt idx="3">
                  <c:v>3.5192902979502561E-2</c:v>
                </c:pt>
                <c:pt idx="4">
                  <c:v>5.3999999999999992E-2</c:v>
                </c:pt>
              </c:numCache>
            </c:numRef>
          </c:val>
        </c:ser>
        <c:ser>
          <c:idx val="2"/>
          <c:order val="2"/>
          <c:tx>
            <c:strRef>
              <c:f>'Year snapshots'!$D$4</c:f>
              <c:strCache>
                <c:ptCount val="1"/>
                <c:pt idx="0">
                  <c:v>2039-40</c:v>
                </c:pt>
              </c:strCache>
            </c:strRef>
          </c:tx>
          <c:spPr>
            <a:ln w="22225"/>
          </c:spPr>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snapshots'!$D$8:$D$12</c:f>
              <c:numCache>
                <c:formatCode>0.0%</c:formatCode>
                <c:ptCount val="5"/>
                <c:pt idx="0">
                  <c:v>1.7370244086033441E-2</c:v>
                </c:pt>
                <c:pt idx="1">
                  <c:v>5.803345021288181E-3</c:v>
                </c:pt>
                <c:pt idx="2">
                  <c:v>8.1933154026092563E-3</c:v>
                </c:pt>
                <c:pt idx="3">
                  <c:v>3.5111363995575517E-2</c:v>
                </c:pt>
                <c:pt idx="4">
                  <c:v>5.3999999999999992E-2</c:v>
                </c:pt>
              </c:numCache>
            </c:numRef>
          </c:val>
        </c:ser>
        <c:ser>
          <c:idx val="3"/>
          <c:order val="3"/>
          <c:tx>
            <c:strRef>
              <c:f>'Year snapshots'!$E$4</c:f>
              <c:strCache>
                <c:ptCount val="1"/>
                <c:pt idx="0">
                  <c:v>2049-50</c:v>
                </c:pt>
              </c:strCache>
            </c:strRef>
          </c:tx>
          <c:spPr>
            <a:ln w="22225"/>
          </c:spPr>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snapshots'!$E$8:$E$12</c:f>
              <c:numCache>
                <c:formatCode>0.0%</c:formatCode>
                <c:ptCount val="5"/>
                <c:pt idx="0">
                  <c:v>1.6912685628705154E-2</c:v>
                </c:pt>
                <c:pt idx="1">
                  <c:v>5.9718479770403789E-3</c:v>
                </c:pt>
                <c:pt idx="2">
                  <c:v>7.0006673421152184E-3</c:v>
                </c:pt>
                <c:pt idx="3">
                  <c:v>3.5433100161315997E-2</c:v>
                </c:pt>
                <c:pt idx="4">
                  <c:v>5.3999999999999992E-2</c:v>
                </c:pt>
              </c:numCache>
            </c:numRef>
          </c:val>
        </c:ser>
        <c:ser>
          <c:idx val="4"/>
          <c:order val="4"/>
          <c:tx>
            <c:strRef>
              <c:f>'Year snapshots'!$F$4</c:f>
              <c:strCache>
                <c:ptCount val="1"/>
                <c:pt idx="0">
                  <c:v>2059-60</c:v>
                </c:pt>
              </c:strCache>
            </c:strRef>
          </c:tx>
          <c:spPr>
            <a:ln w="28575">
              <a:prstDash val="sysDot"/>
            </a:ln>
          </c:spPr>
          <c:invertIfNegative val="0"/>
          <c:cat>
            <c:strRef>
              <c:f>'Year snapshots'!$A$8:$A$12</c:f>
              <c:strCache>
                <c:ptCount val="5"/>
                <c:pt idx="0">
                  <c:v>Education</c:v>
                </c:pt>
                <c:pt idx="1">
                  <c:v>Disability</c:v>
                </c:pt>
                <c:pt idx="2">
                  <c:v>FTB A and B</c:v>
                </c:pt>
                <c:pt idx="3">
                  <c:v>Other social security and welfare payments</c:v>
                </c:pt>
                <c:pt idx="4">
                  <c:v>Defence &amp; other expenditures</c:v>
                </c:pt>
              </c:strCache>
            </c:strRef>
          </c:cat>
          <c:val>
            <c:numRef>
              <c:f>'Year snapshots'!$F$8:$F$12</c:f>
              <c:numCache>
                <c:formatCode>0.0%</c:formatCode>
                <c:ptCount val="5"/>
                <c:pt idx="0">
                  <c:v>1.69052156851726E-2</c:v>
                </c:pt>
                <c:pt idx="1">
                  <c:v>6.0525330472890881E-3</c:v>
                </c:pt>
                <c:pt idx="2">
                  <c:v>6.0597315055023479E-3</c:v>
                </c:pt>
                <c:pt idx="3">
                  <c:v>3.5438122480160532E-2</c:v>
                </c:pt>
                <c:pt idx="4">
                  <c:v>5.3999999999999992E-2</c:v>
                </c:pt>
              </c:numCache>
            </c:numRef>
          </c:val>
        </c:ser>
        <c:dLbls>
          <c:showLegendKey val="0"/>
          <c:showVal val="0"/>
          <c:showCatName val="0"/>
          <c:showSerName val="0"/>
          <c:showPercent val="0"/>
          <c:showBubbleSize val="0"/>
        </c:dLbls>
        <c:gapWidth val="100"/>
        <c:axId val="137778688"/>
        <c:axId val="137780224"/>
      </c:barChart>
      <c:catAx>
        <c:axId val="137778688"/>
        <c:scaling>
          <c:orientation val="minMax"/>
        </c:scaling>
        <c:delete val="0"/>
        <c:axPos val="b"/>
        <c:majorTickMark val="out"/>
        <c:minorTickMark val="none"/>
        <c:tickLblPos val="nextTo"/>
        <c:crossAx val="137780224"/>
        <c:crosses val="autoZero"/>
        <c:auto val="1"/>
        <c:lblAlgn val="ctr"/>
        <c:lblOffset val="100"/>
        <c:noMultiLvlLbl val="0"/>
      </c:catAx>
      <c:valAx>
        <c:axId val="137780224"/>
        <c:scaling>
          <c:orientation val="minMax"/>
        </c:scaling>
        <c:delete val="0"/>
        <c:axPos val="l"/>
        <c:majorGridlines>
          <c:spPr>
            <a:ln>
              <a:solidFill>
                <a:schemeClr val="accent6"/>
              </a:solidFill>
            </a:ln>
          </c:spPr>
        </c:majorGridlines>
        <c:numFmt formatCode="0.0%" sourceLinked="1"/>
        <c:majorTickMark val="out"/>
        <c:minorTickMark val="none"/>
        <c:tickLblPos val="nextTo"/>
        <c:crossAx val="137778688"/>
        <c:crosses val="autoZero"/>
        <c:crossBetween val="between"/>
        <c:majorUnit val="1.5000000000000003E-2"/>
      </c:valAx>
      <c:spPr>
        <a:ln>
          <a:solidFill>
            <a:schemeClr val="accent4"/>
          </a:solidFill>
        </a:ln>
      </c:spPr>
    </c:plotArea>
    <c:legend>
      <c:legendPos val="b"/>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'Health simple sim'!$A$17</c:f>
              <c:strCache>
                <c:ptCount val="1"/>
                <c:pt idx="0">
                  <c:v>Health with shock % GDP</c:v>
                </c:pt>
              </c:strCache>
            </c:strRef>
          </c:tx>
          <c:marker>
            <c:symbol val="none"/>
          </c:marker>
          <c:cat>
            <c:strRef>
              <c:f>'Health simple sim'!$D$4:$AZ$4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 simple sim'!$B$17:$AZ$17</c:f>
              <c:numCache>
                <c:formatCode>General</c:formatCode>
                <c:ptCount val="51"/>
                <c:pt idx="2" formatCode="_(* #,##0.00_);_(* \(#,##0.00\);_(* &quot;-&quot;??_);_(@_)">
                  <c:v>4.1218767733457815</c:v>
                </c:pt>
                <c:pt idx="3" formatCode="_(* #,##0.00_);_(* \(#,##0.00\);_(* &quot;-&quot;??_);_(@_)">
                  <c:v>4.1978669774223443</c:v>
                </c:pt>
                <c:pt idx="4" formatCode="_(* #,##0.00_);_(* \(#,##0.00\);_(* &quot;-&quot;??_);_(@_)">
                  <c:v>4.1703431691663493</c:v>
                </c:pt>
                <c:pt idx="5" formatCode="_(* #,##0.00_);_(* \(#,##0.00\);_(* &quot;-&quot;??_);_(@_)">
                  <c:v>4.2519120110618882</c:v>
                </c:pt>
                <c:pt idx="6" formatCode="_(* #,##0.00_);_(* \(#,##0.00\);_(* &quot;-&quot;??_);_(@_)">
                  <c:v>4.2960228424849545</c:v>
                </c:pt>
                <c:pt idx="7" formatCode="_(* #,##0.00_);_(* \(#,##0.00\);_(* &quot;-&quot;??_);_(@_)">
                  <c:v>4.3448191772916731</c:v>
                </c:pt>
                <c:pt idx="8" formatCode="_(* #,##0.00_);_(* \(#,##0.00\);_(* &quot;-&quot;??_);_(@_)">
                  <c:v>4.5248757259736356</c:v>
                </c:pt>
                <c:pt idx="9" formatCode="_(* #,##0.00_);_(* \(#,##0.00\);_(* &quot;-&quot;??_);_(@_)">
                  <c:v>4.3533755080512364</c:v>
                </c:pt>
                <c:pt idx="10" formatCode="_(* #,##0.00_);_(* \(#,##0.00\);_(* &quot;-&quot;??_);_(@_)">
                  <c:v>4.4093735567138168</c:v>
                </c:pt>
                <c:pt idx="11" formatCode="_(* #,##0.00_);_(* \(#,##0.00\);_(* &quot;-&quot;??_);_(@_)">
                  <c:v>4.4674783490787657</c:v>
                </c:pt>
                <c:pt idx="12" formatCode="_(* #,##0.00_);_(* \(#,##0.00\);_(* &quot;-&quot;??_);_(@_)">
                  <c:v>4.5302270428037525</c:v>
                </c:pt>
                <c:pt idx="13" formatCode="_(* #,##0.00_);_(* \(#,##0.00\);_(* &quot;-&quot;??_);_(@_)">
                  <c:v>4.5929118289456152</c:v>
                </c:pt>
                <c:pt idx="14" formatCode="_(* #,##0.00_);_(* \(#,##0.00\);_(* &quot;-&quot;??_);_(@_)">
                  <c:v>4.6568127399740744</c:v>
                </c:pt>
                <c:pt idx="15" formatCode="_(* #,##0.00_);_(* \(#,##0.00\);_(* &quot;-&quot;??_);_(@_)">
                  <c:v>4.7209167622472847</c:v>
                </c:pt>
                <c:pt idx="16" formatCode="_(* #,##0.00_);_(* \(#,##0.00\);_(* &quot;-&quot;??_);_(@_)">
                  <c:v>4.7864660925224749</c:v>
                </c:pt>
                <c:pt idx="17" formatCode="_(* #,##0.00_);_(* \(#,##0.00\);_(* &quot;-&quot;??_);_(@_)">
                  <c:v>4.8536931944163744</c:v>
                </c:pt>
                <c:pt idx="18" formatCode="_(* #,##0.00_);_(* \(#,##0.00\);_(* &quot;-&quot;??_);_(@_)">
                  <c:v>4.9188591110371451</c:v>
                </c:pt>
                <c:pt idx="19" formatCode="_(* #,##0.00_);_(* \(#,##0.00\);_(* &quot;-&quot;??_);_(@_)">
                  <c:v>4.9826086655567643</c:v>
                </c:pt>
                <c:pt idx="20" formatCode="_(* #,##0.00_);_(* \(#,##0.00\);_(* &quot;-&quot;??_);_(@_)">
                  <c:v>5.0444336341309075</c:v>
                </c:pt>
                <c:pt idx="21" formatCode="_(* #,##0.00_);_(* \(#,##0.00\);_(* &quot;-&quot;??_);_(@_)">
                  <c:v>5.1058697455859763</c:v>
                </c:pt>
                <c:pt idx="22" formatCode="_(* #,##0.00_);_(* \(#,##0.00\);_(* &quot;-&quot;??_);_(@_)">
                  <c:v>5.1675500120855862</c:v>
                </c:pt>
                <c:pt idx="23" formatCode="_(* #,##0.00_);_(* \(#,##0.00\);_(* &quot;-&quot;??_);_(@_)">
                  <c:v>5.2270846270355662</c:v>
                </c:pt>
                <c:pt idx="24" formatCode="_(* #,##0.00_);_(* \(#,##0.00\);_(* &quot;-&quot;??_);_(@_)">
                  <c:v>5.2853415260238075</c:v>
                </c:pt>
                <c:pt idx="25" formatCode="_(* #,##0.00_);_(* \(#,##0.00\);_(* &quot;-&quot;??_);_(@_)">
                  <c:v>5.3421080568975254</c:v>
                </c:pt>
                <c:pt idx="26" formatCode="_(* #,##0.00_);_(* \(#,##0.00\);_(* &quot;-&quot;??_);_(@_)">
                  <c:v>5.4000779120689879</c:v>
                </c:pt>
                <c:pt idx="27" formatCode="_(* #,##0.00_);_(* \(#,##0.00\);_(* &quot;-&quot;??_);_(@_)">
                  <c:v>5.4563797534240175</c:v>
                </c:pt>
                <c:pt idx="28" formatCode="_(* #,##0.00_);_(* \(#,##0.00\);_(* &quot;-&quot;??_);_(@_)">
                  <c:v>5.5104767645179793</c:v>
                </c:pt>
                <c:pt idx="29" formatCode="_(* #,##0.00_);_(* \(#,##0.00\);_(* &quot;-&quot;??_);_(@_)">
                  <c:v>5.5626054125991269</c:v>
                </c:pt>
                <c:pt idx="30" formatCode="_(* #,##0.00_);_(* \(#,##0.00\);_(* &quot;-&quot;??_);_(@_)">
                  <c:v>5.6130128799723362</c:v>
                </c:pt>
                <c:pt idx="31" formatCode="_(* #,##0.00_);_(* \(#,##0.00\);_(* &quot;-&quot;??_);_(@_)">
                  <c:v>5.6639054060003629</c:v>
                </c:pt>
                <c:pt idx="32" formatCode="_(* #,##0.00_);_(* \(#,##0.00\);_(* &quot;-&quot;??_);_(@_)">
                  <c:v>5.7140083189558348</c:v>
                </c:pt>
                <c:pt idx="33" formatCode="_(* #,##0.00_);_(* \(#,##0.00\);_(* &quot;-&quot;??_);_(@_)">
                  <c:v>5.7635938056004008</c:v>
                </c:pt>
                <c:pt idx="34" formatCode="_(* #,##0.00_);_(* \(#,##0.00\);_(* &quot;-&quot;??_);_(@_)">
                  <c:v>5.8132263533328192</c:v>
                </c:pt>
                <c:pt idx="35" formatCode="_(* #,##0.00_);_(* \(#,##0.00\);_(* &quot;-&quot;??_);_(@_)">
                  <c:v>5.8627905915174265</c:v>
                </c:pt>
                <c:pt idx="36" formatCode="_(* #,##0.00_);_(* \(#,##0.00\);_(* &quot;-&quot;??_);_(@_)">
                  <c:v>5.9145969439374246</c:v>
                </c:pt>
                <c:pt idx="37" formatCode="_(* #,##0.00_);_(* \(#,##0.00\);_(* &quot;-&quot;??_);_(@_)">
                  <c:v>5.9651724626741505</c:v>
                </c:pt>
                <c:pt idx="38" formatCode="_(* #,##0.00_);_(* \(#,##0.00\);_(* &quot;-&quot;??_);_(@_)">
                  <c:v>6.0166999051075987</c:v>
                </c:pt>
                <c:pt idx="39" formatCode="_(* #,##0.00_);_(* \(#,##0.00\);_(* &quot;-&quot;??_);_(@_)">
                  <c:v>6.0691453403734368</c:v>
                </c:pt>
                <c:pt idx="40" formatCode="_(* #,##0.00_);_(* \(#,##0.00\);_(* &quot;-&quot;??_);_(@_)">
                  <c:v>6.1218871744454031</c:v>
                </c:pt>
                <c:pt idx="41" formatCode="_(* #,##0.00_);_(* \(#,##0.00\);_(* &quot;-&quot;??_);_(@_)">
                  <c:v>6.1755906980207911</c:v>
                </c:pt>
                <c:pt idx="42" formatCode="_(* #,##0.00_);_(* \(#,##0.00\);_(* &quot;-&quot;??_);_(@_)">
                  <c:v>6.2283710164063883</c:v>
                </c:pt>
                <c:pt idx="43" formatCode="_(* #,##0.00_);_(* \(#,##0.00\);_(* &quot;-&quot;??_);_(@_)">
                  <c:v>6.2808605682290217</c:v>
                </c:pt>
                <c:pt idx="44" formatCode="_(* #,##0.00_);_(* \(#,##0.00\);_(* &quot;-&quot;??_);_(@_)">
                  <c:v>6.3349573456112838</c:v>
                </c:pt>
                <c:pt idx="45" formatCode="_(* #,##0.00_);_(* \(#,##0.00\);_(* &quot;-&quot;??_);_(@_)">
                  <c:v>6.3903767635464819</c:v>
                </c:pt>
                <c:pt idx="46" formatCode="_(* #,##0.00_);_(* \(#,##0.00\);_(* &quot;-&quot;??_);_(@_)">
                  <c:v>6.4464789216348013</c:v>
                </c:pt>
                <c:pt idx="47" formatCode="_(* #,##0.00_);_(* \(#,##0.00\);_(* &quot;-&quot;??_);_(@_)">
                  <c:v>6.500665350765737</c:v>
                </c:pt>
                <c:pt idx="48" formatCode="_(* #,##0.00_);_(* \(#,##0.00\);_(* &quot;-&quot;??_);_(@_)">
                  <c:v>6.5539648187685806</c:v>
                </c:pt>
                <c:pt idx="49" formatCode="_(* #,##0.00_);_(* \(#,##0.00\);_(* &quot;-&quot;??_);_(@_)">
                  <c:v>6.6069341088649747</c:v>
                </c:pt>
                <c:pt idx="50" formatCode="_(* #,##0.00_);_(* \(#,##0.00\);_(* &quot;-&quot;??_);_(@_)">
                  <c:v>6.6606955000532073</c:v>
                </c:pt>
              </c:numCache>
            </c:numRef>
          </c:val>
          <c:smooth val="0"/>
        </c:ser>
        <c:ser>
          <c:idx val="1"/>
          <c:order val="1"/>
          <c:tx>
            <c:strRef>
              <c:f>'Health simple sim'!$A$18</c:f>
              <c:strCache>
                <c:ptCount val="1"/>
                <c:pt idx="0">
                  <c:v>Health % GDP Original</c:v>
                </c:pt>
              </c:strCache>
            </c:strRef>
          </c:tx>
          <c:marker>
            <c:symbol val="none"/>
          </c:marker>
          <c:cat>
            <c:strRef>
              <c:f>'Health simple sim'!$D$4:$AZ$4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 simple sim'!$B$18:$AZ$18</c:f>
              <c:numCache>
                <c:formatCode>General</c:formatCode>
                <c:ptCount val="51"/>
                <c:pt idx="2" formatCode="0.00">
                  <c:v>4.1218767733457815</c:v>
                </c:pt>
                <c:pt idx="3" formatCode="0.00">
                  <c:v>4.1978669774223443</c:v>
                </c:pt>
                <c:pt idx="4" formatCode="0.00">
                  <c:v>4.1703431691663493</c:v>
                </c:pt>
                <c:pt idx="5" formatCode="0.00">
                  <c:v>4.2519120110618882</c:v>
                </c:pt>
                <c:pt idx="6" formatCode="0.00">
                  <c:v>4.2960228424849545</c:v>
                </c:pt>
                <c:pt idx="7" formatCode="0.00">
                  <c:v>4.3448191772916731</c:v>
                </c:pt>
                <c:pt idx="8" formatCode="0.00">
                  <c:v>4.5248757259736356</c:v>
                </c:pt>
                <c:pt idx="9" formatCode="0.00">
                  <c:v>4.5825005347907757</c:v>
                </c:pt>
                <c:pt idx="10" formatCode="0.00">
                  <c:v>4.64144584917244</c:v>
                </c:pt>
                <c:pt idx="11" formatCode="0.00">
                  <c:v>4.7026087885039658</c:v>
                </c:pt>
                <c:pt idx="12" formatCode="0.00">
                  <c:v>4.7686600450565821</c:v>
                </c:pt>
                <c:pt idx="13" formatCode="0.00">
                  <c:v>4.834644030469069</c:v>
                </c:pt>
                <c:pt idx="14" formatCode="0.00">
                  <c:v>4.9019081473411319</c:v>
                </c:pt>
                <c:pt idx="15" formatCode="0.00">
                  <c:v>4.9693860655234587</c:v>
                </c:pt>
                <c:pt idx="16" formatCode="0.00">
                  <c:v>5.0383853605499747</c:v>
                </c:pt>
                <c:pt idx="17" formatCode="0.00">
                  <c:v>5.1091507309646049</c:v>
                </c:pt>
                <c:pt idx="18" formatCode="0.00">
                  <c:v>5.1777464326706797</c:v>
                </c:pt>
                <c:pt idx="19" formatCode="0.00">
                  <c:v>5.2448512269018561</c:v>
                </c:pt>
                <c:pt idx="20" formatCode="0.00">
                  <c:v>5.3099301411904287</c:v>
                </c:pt>
                <c:pt idx="21" formatCode="0.00">
                  <c:v>5.3745997321957653</c:v>
                </c:pt>
                <c:pt idx="22" formatCode="0.00">
                  <c:v>5.4395263285111444</c:v>
                </c:pt>
                <c:pt idx="23" formatCode="0.00">
                  <c:v>5.5021943442479655</c:v>
                </c:pt>
                <c:pt idx="24" formatCode="0.00">
                  <c:v>5.5635173958145341</c:v>
                </c:pt>
                <c:pt idx="25" formatCode="0.00">
                  <c:v>5.6232716388395021</c:v>
                </c:pt>
                <c:pt idx="26" formatCode="0.00">
                  <c:v>5.6842925390199879</c:v>
                </c:pt>
                <c:pt idx="27" formatCode="0.00">
                  <c:v>5.7435576351831763</c:v>
                </c:pt>
                <c:pt idx="28" formatCode="0.00">
                  <c:v>5.8005018573873466</c:v>
                </c:pt>
                <c:pt idx="29" formatCode="0.00">
                  <c:v>5.855374118525396</c:v>
                </c:pt>
                <c:pt idx="30" formatCode="0.00">
                  <c:v>5.9084346104971965</c:v>
                </c:pt>
                <c:pt idx="31" formatCode="0.00">
                  <c:v>5.9620056905266985</c:v>
                </c:pt>
                <c:pt idx="32" formatCode="0.00">
                  <c:v>6.0147455989008805</c:v>
                </c:pt>
                <c:pt idx="33" formatCode="0.00">
                  <c:v>6.0669408480004225</c:v>
                </c:pt>
                <c:pt idx="34" formatCode="0.00">
                  <c:v>6.1191856350871783</c:v>
                </c:pt>
                <c:pt idx="35" formatCode="0.00">
                  <c:v>6.1713585173867651</c:v>
                </c:pt>
                <c:pt idx="36" formatCode="0.00">
                  <c:v>6.2258915199341311</c:v>
                </c:pt>
                <c:pt idx="37" formatCode="0.00">
                  <c:v>6.2791289080780537</c:v>
                </c:pt>
                <c:pt idx="38" formatCode="0.00">
                  <c:v>6.333368321165894</c:v>
                </c:pt>
                <c:pt idx="39" formatCode="0.00">
                  <c:v>6.3885740424983561</c:v>
                </c:pt>
                <c:pt idx="40" formatCode="0.00">
                  <c:v>6.4440917625741099</c:v>
                </c:pt>
                <c:pt idx="41" formatCode="0.00">
                  <c:v>6.5006217873903083</c:v>
                </c:pt>
                <c:pt idx="42" formatCode="0.00">
                  <c:v>6.5561800172698845</c:v>
                </c:pt>
                <c:pt idx="43" formatCode="0.00">
                  <c:v>6.6114321770831816</c:v>
                </c:pt>
                <c:pt idx="44" formatCode="0.00">
                  <c:v>6.6683761532750383</c:v>
                </c:pt>
                <c:pt idx="45" formatCode="0.00">
                  <c:v>6.7267123826805095</c:v>
                </c:pt>
                <c:pt idx="46" formatCode="0.00">
                  <c:v>6.7857672859313727</c:v>
                </c:pt>
                <c:pt idx="47" formatCode="0.00">
                  <c:v>6.8428056323849882</c:v>
                </c:pt>
                <c:pt idx="48" formatCode="0.00">
                  <c:v>6.8989103355458754</c:v>
                </c:pt>
                <c:pt idx="49" formatCode="0.00">
                  <c:v>6.9546674830157658</c:v>
                </c:pt>
                <c:pt idx="50" formatCode="0.00">
                  <c:v>7.0112584211086419</c:v>
                </c:pt>
              </c:numCache>
            </c:numRef>
          </c:val>
          <c:smooth val="0"/>
        </c:ser>
        <c:dLbls>
          <c:showLegendKey val="0"/>
          <c:showVal val="0"/>
          <c:showCatName val="0"/>
          <c:showSerName val="0"/>
          <c:showPercent val="0"/>
          <c:showBubbleSize val="0"/>
        </c:dLbls>
        <c:marker val="1"/>
        <c:smooth val="0"/>
        <c:axId val="139318016"/>
        <c:axId val="139319552"/>
      </c:lineChart>
      <c:catAx>
        <c:axId val="139318016"/>
        <c:scaling>
          <c:orientation val="minMax"/>
        </c:scaling>
        <c:delete val="0"/>
        <c:axPos val="b"/>
        <c:majorTickMark val="out"/>
        <c:minorTickMark val="none"/>
        <c:tickLblPos val="nextTo"/>
        <c:crossAx val="139319552"/>
        <c:crosses val="autoZero"/>
        <c:auto val="1"/>
        <c:lblAlgn val="ctr"/>
        <c:lblOffset val="100"/>
        <c:tickLblSkip val="15"/>
        <c:tickMarkSkip val="10"/>
        <c:noMultiLvlLbl val="0"/>
      </c:catAx>
      <c:valAx>
        <c:axId val="139319552"/>
        <c:scaling>
          <c:orientation val="minMax"/>
          <c:max val="7.5"/>
          <c:min val="4"/>
        </c:scaling>
        <c:delete val="0"/>
        <c:axPos val="l"/>
        <c:majorGridlines>
          <c:spPr>
            <a:ln w="9525" cap="flat" cmpd="sng" algn="ctr">
              <a:solidFill>
                <a:srgbClr val="CDCDCD"/>
              </a:solidFill>
              <a:prstDash val="solid"/>
              <a:round/>
              <a:headEnd type="none" w="med" len="med"/>
              <a:tailEnd type="none" w="med" len="med"/>
            </a:ln>
          </c:spPr>
        </c:majorGridlines>
        <c:numFmt formatCode="General" sourceLinked="1"/>
        <c:majorTickMark val="out"/>
        <c:minorTickMark val="none"/>
        <c:tickLblPos val="nextTo"/>
        <c:spPr>
          <a:ln w="9525" cap="flat" cmpd="sng" algn="ctr">
            <a:solidFill>
              <a:srgbClr val="787878"/>
            </a:solidFill>
            <a:prstDash val="solid"/>
            <a:round/>
            <a:headEnd type="none" w="med" len="med"/>
            <a:tailEnd type="none" w="med" len="med"/>
          </a:ln>
        </c:spPr>
        <c:crossAx val="139318016"/>
        <c:crosses val="autoZero"/>
        <c:crossBetween val="between"/>
        <c:majorUnit val="1"/>
      </c:valAx>
      <c:spPr>
        <a:ln w="9525" cap="flat" cmpd="sng" algn="ctr">
          <a:solidFill>
            <a:srgbClr val="787878"/>
          </a:solidFill>
          <a:prstDash val="solid"/>
          <a:round/>
          <a:headEnd type="none" w="med" len="med"/>
          <a:tailEnd type="none" w="med" len="med"/>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'Health simple sim'!$A$17</c:f>
              <c:strCache>
                <c:ptCount val="1"/>
                <c:pt idx="0">
                  <c:v>Health with shock % GDP</c:v>
                </c:pt>
              </c:strCache>
            </c:strRef>
          </c:tx>
          <c:marker>
            <c:symbol val="none"/>
          </c:marker>
          <c:cat>
            <c:strRef>
              <c:f>'Health simple sim'!$D$4:$AZ$4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 simple sim'!$D$14:$AZ$14</c:f>
              <c:numCache>
                <c:formatCode>_(* #,##0.00_);_(* \(#,##0.00\);_(* "-"??_);_(@_)</c:formatCode>
                <c:ptCount val="49"/>
                <c:pt idx="0">
                  <c:v>-1.3742375798841544</c:v>
                </c:pt>
                <c:pt idx="1">
                  <c:v>-0.81424329488014779</c:v>
                </c:pt>
                <c:pt idx="2">
                  <c:v>-0.13689831699908619</c:v>
                </c:pt>
                <c:pt idx="3">
                  <c:v>0.2856698570881579</c:v>
                </c:pt>
                <c:pt idx="4">
                  <c:v>0.88120586950040625</c:v>
                </c:pt>
                <c:pt idx="5">
                  <c:v>1.0747619521176497</c:v>
                </c:pt>
                <c:pt idx="6">
                  <c:v>0.70664115076974843</c:v>
                </c:pt>
                <c:pt idx="7">
                  <c:v>0.6701060251681944</c:v>
                </c:pt>
                <c:pt idx="8">
                  <c:v>0.37190557020914017</c:v>
                </c:pt>
                <c:pt idx="9">
                  <c:v>0.29748332568177965</c:v>
                </c:pt>
                <c:pt idx="10">
                  <c:v>0.19468433465811763</c:v>
                </c:pt>
                <c:pt idx="11">
                  <c:v>0.10635550954785154</c:v>
                </c:pt>
                <c:pt idx="12">
                  <c:v>-1.0119904816036231E-2</c:v>
                </c:pt>
                <c:pt idx="13">
                  <c:v>-0.12356174381290888</c:v>
                </c:pt>
                <c:pt idx="14">
                  <c:v>-0.23625793505068846</c:v>
                </c:pt>
                <c:pt idx="15">
                  <c:v>-0.35602111263473035</c:v>
                </c:pt>
                <c:pt idx="16">
                  <c:v>-0.4727677646918329</c:v>
                </c:pt>
                <c:pt idx="17">
                  <c:v>-0.5956323338596059</c:v>
                </c:pt>
                <c:pt idx="18">
                  <c:v>-0.70671928396206474</c:v>
                </c:pt>
                <c:pt idx="19">
                  <c:v>-0.81644386977698569</c:v>
                </c:pt>
                <c:pt idx="20">
                  <c:v>-0.93574265833074732</c:v>
                </c:pt>
                <c:pt idx="21">
                  <c:v>-1.0478519068064396</c:v>
                </c:pt>
                <c:pt idx="22">
                  <c:v>-1.1597468162441202</c:v>
                </c:pt>
                <c:pt idx="23">
                  <c:v>-1.2669385028792803</c:v>
                </c:pt>
                <c:pt idx="24">
                  <c:v>-1.3697916156115184</c:v>
                </c:pt>
                <c:pt idx="25">
                  <c:v>-1.4755172393665514</c:v>
                </c:pt>
                <c:pt idx="26">
                  <c:v>-1.5774158998096051</c:v>
                </c:pt>
                <c:pt idx="27">
                  <c:v>-1.6832770048524015</c:v>
                </c:pt>
                <c:pt idx="28">
                  <c:v>-1.8427353596527485</c:v>
                </c:pt>
                <c:pt idx="29">
                  <c:v>-1.9360377089515566</c:v>
                </c:pt>
                <c:pt idx="30">
                  <c:v>-2.0307184311324491</c:v>
                </c:pt>
                <c:pt idx="31">
                  <c:v>-2.127213215578724</c:v>
                </c:pt>
                <c:pt idx="32">
                  <c:v>-2.225940265314942</c:v>
                </c:pt>
                <c:pt idx="33">
                  <c:v>-2.3272339579125081</c:v>
                </c:pt>
                <c:pt idx="34">
                  <c:v>-2.4287096123152789</c:v>
                </c:pt>
                <c:pt idx="35">
                  <c:v>-2.528625639199594</c:v>
                </c:pt>
                <c:pt idx="36">
                  <c:v>-2.6298445115581002</c:v>
                </c:pt>
                <c:pt idx="37">
                  <c:v>-2.7178985434918737</c:v>
                </c:pt>
                <c:pt idx="38">
                  <c:v>-2.8119132204763075</c:v>
                </c:pt>
                <c:pt idx="39">
                  <c:v>-2.9061851051175442</c:v>
                </c:pt>
                <c:pt idx="40">
                  <c:v>-2.9955741904736164</c:v>
                </c:pt>
                <c:pt idx="41">
                  <c:v>-3.081415299069735</c:v>
                </c:pt>
                <c:pt idx="42">
                  <c:v>-3.1688396648523449</c:v>
                </c:pt>
                <c:pt idx="43">
                  <c:v>-3.2550958695769476</c:v>
                </c:pt>
                <c:pt idx="44">
                  <c:v>-3.3444736659379943</c:v>
                </c:pt>
                <c:pt idx="45">
                  <c:v>-3.4301567642619735</c:v>
                </c:pt>
                <c:pt idx="46">
                  <c:v>-3.5136860553136531</c:v>
                </c:pt>
                <c:pt idx="47">
                  <c:v>-3.5982904551187569</c:v>
                </c:pt>
                <c:pt idx="48">
                  <c:v>-3.6838546382701542</c:v>
                </c:pt>
              </c:numCache>
            </c:numRef>
          </c:val>
          <c:smooth val="0"/>
        </c:ser>
        <c:ser>
          <c:idx val="1"/>
          <c:order val="1"/>
          <c:tx>
            <c:strRef>
              <c:f>'Health simple sim'!$A$18</c:f>
              <c:strCache>
                <c:ptCount val="1"/>
                <c:pt idx="0">
                  <c:v>Health % GDP Original</c:v>
                </c:pt>
              </c:strCache>
            </c:strRef>
          </c:tx>
          <c:marker>
            <c:symbol val="none"/>
          </c:marker>
          <c:cat>
            <c:strRef>
              <c:f>'Health simple sim'!$D$4:$AZ$4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 simple sim'!$D$16:$AZ$16</c:f>
              <c:numCache>
                <c:formatCode>0.00</c:formatCode>
                <c:ptCount val="49"/>
                <c:pt idx="0">
                  <c:v>-1.3742375798841544</c:v>
                </c:pt>
                <c:pt idx="1">
                  <c:v>-0.81424329488014779</c:v>
                </c:pt>
                <c:pt idx="2">
                  <c:v>-0.13689831699908619</c:v>
                </c:pt>
                <c:pt idx="3">
                  <c:v>0.2856698570881579</c:v>
                </c:pt>
                <c:pt idx="4">
                  <c:v>0.88120586950040625</c:v>
                </c:pt>
                <c:pt idx="5">
                  <c:v>1.0747619521176497</c:v>
                </c:pt>
                <c:pt idx="6">
                  <c:v>0.70664115076974843</c:v>
                </c:pt>
                <c:pt idx="7">
                  <c:v>0.44098099842865685</c:v>
                </c:pt>
                <c:pt idx="8">
                  <c:v>0.13983327775051463</c:v>
                </c:pt>
                <c:pt idx="9">
                  <c:v>6.2352886256582515E-2</c:v>
                </c:pt>
                <c:pt idx="10">
                  <c:v>-4.3748667594711195E-2</c:v>
                </c:pt>
                <c:pt idx="11">
                  <c:v>-0.13537669197560082</c:v>
                </c:pt>
                <c:pt idx="12">
                  <c:v>-0.25521531218309457</c:v>
                </c:pt>
                <c:pt idx="13">
                  <c:v>-0.37203104708908308</c:v>
                </c:pt>
                <c:pt idx="14">
                  <c:v>-0.48817720307818863</c:v>
                </c:pt>
                <c:pt idx="15">
                  <c:v>-0.61147864918296024</c:v>
                </c:pt>
                <c:pt idx="16">
                  <c:v>-0.73165508632536724</c:v>
                </c:pt>
                <c:pt idx="17">
                  <c:v>-0.85787489520470028</c:v>
                </c:pt>
                <c:pt idx="18">
                  <c:v>-0.97221579102158506</c:v>
                </c:pt>
                <c:pt idx="19">
                  <c:v>-1.0851738563867741</c:v>
                </c:pt>
                <c:pt idx="20">
                  <c:v>-1.2077189747563029</c:v>
                </c:pt>
                <c:pt idx="21">
                  <c:v>-1.322961624018836</c:v>
                </c:pt>
                <c:pt idx="22">
                  <c:v>-1.4379226860348486</c:v>
                </c:pt>
                <c:pt idx="23">
                  <c:v>-1.5481020848212581</c:v>
                </c:pt>
                <c:pt idx="24">
                  <c:v>-1.6540062425625182</c:v>
                </c:pt>
                <c:pt idx="25">
                  <c:v>-1.76269512112571</c:v>
                </c:pt>
                <c:pt idx="26">
                  <c:v>-1.8674409926789703</c:v>
                </c:pt>
                <c:pt idx="27">
                  <c:v>-1.9760457107786715</c:v>
                </c:pt>
                <c:pt idx="28">
                  <c:v>-2.1381570901776099</c:v>
                </c:pt>
                <c:pt idx="29">
                  <c:v>-2.2341379934778942</c:v>
                </c:pt>
                <c:pt idx="30">
                  <c:v>-2.3314557110774934</c:v>
                </c:pt>
                <c:pt idx="31">
                  <c:v>-2.4305602579787471</c:v>
                </c:pt>
                <c:pt idx="32">
                  <c:v>-2.531899547069298</c:v>
                </c:pt>
                <c:pt idx="33">
                  <c:v>-2.6358018837818471</c:v>
                </c:pt>
                <c:pt idx="34">
                  <c:v>-2.7400041883119854</c:v>
                </c:pt>
                <c:pt idx="35">
                  <c:v>-2.842582084603495</c:v>
                </c:pt>
                <c:pt idx="36">
                  <c:v>-2.9465129276163968</c:v>
                </c:pt>
                <c:pt idx="37">
                  <c:v>-3.0373272456167935</c:v>
                </c:pt>
                <c:pt idx="38">
                  <c:v>-3.1341178086050121</c:v>
                </c:pt>
                <c:pt idx="39">
                  <c:v>-3.2312161944870592</c:v>
                </c:pt>
                <c:pt idx="40">
                  <c:v>-3.3233831913371121</c:v>
                </c:pt>
                <c:pt idx="41">
                  <c:v>-3.4119869079238958</c:v>
                </c:pt>
                <c:pt idx="42">
                  <c:v>-3.5022584725161003</c:v>
                </c:pt>
                <c:pt idx="43">
                  <c:v>-3.5914314887109757</c:v>
                </c:pt>
                <c:pt idx="44">
                  <c:v>-3.6837620302345631</c:v>
                </c:pt>
                <c:pt idx="45">
                  <c:v>-3.7722970458812219</c:v>
                </c:pt>
                <c:pt idx="46">
                  <c:v>-3.8586315720909474</c:v>
                </c:pt>
                <c:pt idx="47">
                  <c:v>-3.946023829269548</c:v>
                </c:pt>
                <c:pt idx="48">
                  <c:v>-4.034417559325588</c:v>
                </c:pt>
              </c:numCache>
            </c:numRef>
          </c:val>
          <c:smooth val="0"/>
        </c:ser>
        <c:dLbls>
          <c:showLegendKey val="0"/>
          <c:showVal val="0"/>
          <c:showCatName val="0"/>
          <c:showSerName val="0"/>
          <c:showPercent val="0"/>
          <c:showBubbleSize val="0"/>
        </c:dLbls>
        <c:marker val="1"/>
        <c:smooth val="0"/>
        <c:axId val="137321472"/>
        <c:axId val="137822976"/>
      </c:lineChart>
      <c:catAx>
        <c:axId val="137321472"/>
        <c:scaling>
          <c:orientation val="minMax"/>
        </c:scaling>
        <c:delete val="0"/>
        <c:axPos val="b"/>
        <c:majorTickMark val="out"/>
        <c:minorTickMark val="none"/>
        <c:tickLblPos val="nextTo"/>
        <c:txPr>
          <a:bodyPr rot="-5400000" vert="horz"/>
          <a:lstStyle/>
          <a:p>
            <a:pPr>
              <a:defRPr/>
            </a:pPr>
            <a:endParaRPr lang="en-US"/>
          </a:p>
        </c:txPr>
        <c:crossAx val="137822976"/>
        <c:crosses val="autoZero"/>
        <c:auto val="1"/>
        <c:lblAlgn val="ctr"/>
        <c:lblOffset val="100"/>
        <c:tickLblSkip val="8"/>
        <c:tickMarkSkip val="8"/>
        <c:noMultiLvlLbl val="0"/>
      </c:catAx>
      <c:valAx>
        <c:axId val="137822976"/>
        <c:scaling>
          <c:orientation val="minMax"/>
        </c:scaling>
        <c:delete val="0"/>
        <c:axPos val="l"/>
        <c:majorGridlines>
          <c:spPr>
            <a:ln>
              <a:solidFill>
                <a:schemeClr val="bg1">
                  <a:lumMod val="75000"/>
                </a:schemeClr>
              </a:solidFill>
            </a:ln>
          </c:spPr>
        </c:majorGridlines>
        <c:numFmt formatCode="_(* #,##0.00_);_(* \(#,##0.00\);_(* &quot;-&quot;??_);_(@_)" sourceLinked="1"/>
        <c:majorTickMark val="out"/>
        <c:minorTickMark val="none"/>
        <c:tickLblPos val="nextTo"/>
        <c:crossAx val="13732147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220449377044038E-2"/>
          <c:y val="3.6824287179401463E-2"/>
          <c:w val="0.90166216920600217"/>
          <c:h val="0.80323353293413169"/>
        </c:manualLayout>
      </c:layout>
      <c:areaChart>
        <c:grouping val="stacked"/>
        <c:varyColors val="0"/>
        <c:ser>
          <c:idx val="0"/>
          <c:order val="0"/>
          <c:tx>
            <c:strRef>
              <c:f>'Revised summary costs by age'!$T$9</c:f>
              <c:strCache>
                <c:ptCount val="1"/>
                <c:pt idx="0">
                  <c:v>Other</c:v>
                </c:pt>
              </c:strCache>
            </c:strRef>
          </c:tx>
          <c:spPr>
            <a:solidFill>
              <a:srgbClr val="ADA6CE"/>
            </a:solidFill>
          </c:spPr>
          <c:cat>
            <c:strRef>
              <c:f>'Revised summary costs by age'!$S$10:$S$30</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'Revised summary costs by age'!$T$10:$T$30</c:f>
              <c:numCache>
                <c:formatCode>0</c:formatCode>
                <c:ptCount val="21"/>
                <c:pt idx="0">
                  <c:v>18.985679653338742</c:v>
                </c:pt>
                <c:pt idx="1">
                  <c:v>15.324367349935823</c:v>
                </c:pt>
                <c:pt idx="2">
                  <c:v>13.7478890410089</c:v>
                </c:pt>
                <c:pt idx="3">
                  <c:v>11.934417250571302</c:v>
                </c:pt>
                <c:pt idx="4">
                  <c:v>11.099639951000894</c:v>
                </c:pt>
                <c:pt idx="5">
                  <c:v>11.132667109120927</c:v>
                </c:pt>
                <c:pt idx="6">
                  <c:v>11.589628422245994</c:v>
                </c:pt>
                <c:pt idx="7">
                  <c:v>11.933999651396213</c:v>
                </c:pt>
                <c:pt idx="8">
                  <c:v>11.833611384192473</c:v>
                </c:pt>
                <c:pt idx="9">
                  <c:v>12.252642200591286</c:v>
                </c:pt>
                <c:pt idx="10">
                  <c:v>12.397291542890873</c:v>
                </c:pt>
                <c:pt idx="11">
                  <c:v>13.275997758119772</c:v>
                </c:pt>
                <c:pt idx="12">
                  <c:v>14.227890929396068</c:v>
                </c:pt>
                <c:pt idx="13">
                  <c:v>10.499770235084718</c:v>
                </c:pt>
                <c:pt idx="14">
                  <c:v>10.131822479373167</c:v>
                </c:pt>
                <c:pt idx="15">
                  <c:v>10.098802899729492</c:v>
                </c:pt>
                <c:pt idx="16">
                  <c:v>9.9381747306841746</c:v>
                </c:pt>
                <c:pt idx="17">
                  <c:v>9.9381747306841746</c:v>
                </c:pt>
                <c:pt idx="18">
                  <c:v>9.9381747306841746</c:v>
                </c:pt>
                <c:pt idx="19">
                  <c:v>9.9381747306841675</c:v>
                </c:pt>
                <c:pt idx="20">
                  <c:v>9.9381747306841817</c:v>
                </c:pt>
              </c:numCache>
            </c:numRef>
          </c:val>
        </c:ser>
        <c:ser>
          <c:idx val="3"/>
          <c:order val="1"/>
          <c:tx>
            <c:strRef>
              <c:f>'Revised summary costs by age'!$W$9</c:f>
              <c:strCache>
                <c:ptCount val="1"/>
                <c:pt idx="0">
                  <c:v>Health</c:v>
                </c:pt>
              </c:strCache>
            </c:strRef>
          </c:tx>
          <c:spPr>
            <a:solidFill>
              <a:srgbClr val="39580D"/>
            </a:solidFill>
          </c:spPr>
          <c:cat>
            <c:strRef>
              <c:f>'Revised summary costs by age'!$S$10:$S$30</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'Revised summary costs by age'!$W$10:$W$30</c:f>
              <c:numCache>
                <c:formatCode>_(* #,##0.00_);_(* \(#,##0.00\);_(* "-"??_);_(@_)</c:formatCode>
                <c:ptCount val="21"/>
                <c:pt idx="0">
                  <c:v>2.8099709144808869</c:v>
                </c:pt>
                <c:pt idx="1">
                  <c:v>1.587772283617106</c:v>
                </c:pt>
                <c:pt idx="2">
                  <c:v>1.6317444178652594</c:v>
                </c:pt>
                <c:pt idx="3">
                  <c:v>2.0954506042616265</c:v>
                </c:pt>
                <c:pt idx="4">
                  <c:v>2.3209983946818569</c:v>
                </c:pt>
                <c:pt idx="5">
                  <c:v>2.7725042812225058</c:v>
                </c:pt>
                <c:pt idx="6">
                  <c:v>3.0968140071178429</c:v>
                </c:pt>
                <c:pt idx="7">
                  <c:v>3.2151073020936543</c:v>
                </c:pt>
                <c:pt idx="8">
                  <c:v>3.1524793694355266</c:v>
                </c:pt>
                <c:pt idx="9">
                  <c:v>3.5117564773804291</c:v>
                </c:pt>
                <c:pt idx="10">
                  <c:v>3.8116365477601759</c:v>
                </c:pt>
                <c:pt idx="11">
                  <c:v>4.9096754594806642</c:v>
                </c:pt>
                <c:pt idx="12">
                  <c:v>5.6661361290162366</c:v>
                </c:pt>
                <c:pt idx="13">
                  <c:v>7.853911837309135</c:v>
                </c:pt>
                <c:pt idx="14">
                  <c:v>9.3551060892817013</c:v>
                </c:pt>
                <c:pt idx="15">
                  <c:v>12.244096314708411</c:v>
                </c:pt>
                <c:pt idx="16">
                  <c:v>14.797168846988177</c:v>
                </c:pt>
                <c:pt idx="17">
                  <c:v>17.786559190766724</c:v>
                </c:pt>
                <c:pt idx="18">
                  <c:v>17.634577930081125</c:v>
                </c:pt>
                <c:pt idx="19">
                  <c:v>17.541093607954632</c:v>
                </c:pt>
                <c:pt idx="20">
                  <c:v>17.541093607954632</c:v>
                </c:pt>
              </c:numCache>
            </c:numRef>
          </c:val>
        </c:ser>
        <c:ser>
          <c:idx val="4"/>
          <c:order val="2"/>
          <c:tx>
            <c:strRef>
              <c:f>'Revised summary costs by age'!$U$9</c:f>
              <c:strCache>
                <c:ptCount val="1"/>
                <c:pt idx="0">
                  <c:v>Age Pension</c:v>
                </c:pt>
              </c:strCache>
            </c:strRef>
          </c:tx>
          <c:spPr>
            <a:solidFill>
              <a:srgbClr val="CDCDCD"/>
            </a:solidFill>
          </c:spPr>
          <c:cat>
            <c:strRef>
              <c:f>'Revised summary costs by age'!$S$10:$S$30</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'Revised summary costs by age'!$U$10:$U$30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0.34774341205702608</c:v>
                </c:pt>
                <c:pt idx="13">
                  <c:v>7.7502570124199996</c:v>
                </c:pt>
                <c:pt idx="14">
                  <c:v>11.766239531027011</c:v>
                </c:pt>
                <c:pt idx="15">
                  <c:v>14.628732274116921</c:v>
                </c:pt>
                <c:pt idx="16">
                  <c:v>15.727120877343545</c:v>
                </c:pt>
                <c:pt idx="17">
                  <c:v>16.157230122597152</c:v>
                </c:pt>
                <c:pt idx="18">
                  <c:v>16.157230122597152</c:v>
                </c:pt>
                <c:pt idx="19">
                  <c:v>16.157230122597152</c:v>
                </c:pt>
                <c:pt idx="20">
                  <c:v>16.157230122597152</c:v>
                </c:pt>
              </c:numCache>
            </c:numRef>
          </c:val>
        </c:ser>
        <c:ser>
          <c:idx val="1"/>
          <c:order val="3"/>
          <c:tx>
            <c:strRef>
              <c:f>'Revised summary costs by age'!$V$9</c:f>
              <c:strCache>
                <c:ptCount val="1"/>
                <c:pt idx="0">
                  <c:v>Aged Care</c:v>
                </c:pt>
              </c:strCache>
            </c:strRef>
          </c:tx>
          <c:cat>
            <c:strRef>
              <c:f>'Revised summary costs by age'!$S$10:$S$30</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'Revised summary costs by age'!$V$10:$V$30</c:f>
              <c:numCache>
                <c:formatCode>0</c:formatCode>
                <c:ptCount val="21"/>
                <c:pt idx="0">
                  <c:v>2.1439868012052915E-2</c:v>
                </c:pt>
                <c:pt idx="1">
                  <c:v>2.1439868012052915E-2</c:v>
                </c:pt>
                <c:pt idx="2">
                  <c:v>2.1439868012052915E-2</c:v>
                </c:pt>
                <c:pt idx="3">
                  <c:v>2.1439868012052915E-2</c:v>
                </c:pt>
                <c:pt idx="4">
                  <c:v>2.1439868012052915E-2</c:v>
                </c:pt>
                <c:pt idx="5">
                  <c:v>2.1439868012052915E-2</c:v>
                </c:pt>
                <c:pt idx="6">
                  <c:v>2.1439868012052915E-2</c:v>
                </c:pt>
                <c:pt idx="7">
                  <c:v>2.1439868012052915E-2</c:v>
                </c:pt>
                <c:pt idx="8">
                  <c:v>2.1439868012052915E-2</c:v>
                </c:pt>
                <c:pt idx="9">
                  <c:v>2.1439868012052915E-2</c:v>
                </c:pt>
                <c:pt idx="10">
                  <c:v>2.1439868012052915E-2</c:v>
                </c:pt>
                <c:pt idx="11">
                  <c:v>2.1439868012052915E-2</c:v>
                </c:pt>
                <c:pt idx="12">
                  <c:v>2.1439868012052915E-2</c:v>
                </c:pt>
                <c:pt idx="13">
                  <c:v>0.48198879389515475</c:v>
                </c:pt>
                <c:pt idx="14">
                  <c:v>1.0225580936114276</c:v>
                </c:pt>
                <c:pt idx="15">
                  <c:v>2.3589845218956342</c:v>
                </c:pt>
                <c:pt idx="16">
                  <c:v>5.3684665884025895</c:v>
                </c:pt>
                <c:pt idx="17">
                  <c:v>11.302508819389988</c:v>
                </c:pt>
                <c:pt idx="18">
                  <c:v>19.863292339602356</c:v>
                </c:pt>
                <c:pt idx="19">
                  <c:v>28.724848334974688</c:v>
                </c:pt>
                <c:pt idx="20">
                  <c:v>28.724848334974688</c:v>
                </c:pt>
              </c:numCache>
            </c:numRef>
          </c:val>
        </c:ser>
        <c:ser>
          <c:idx val="2"/>
          <c:order val="4"/>
          <c:tx>
            <c:strRef>
              <c:f>'Revised summary costs by age'!$X$9</c:f>
              <c:strCache>
                <c:ptCount val="1"/>
                <c:pt idx="0">
                  <c:v>Education</c:v>
                </c:pt>
              </c:strCache>
            </c:strRef>
          </c:tx>
          <c:spPr>
            <a:solidFill>
              <a:srgbClr val="953735"/>
            </a:solidFill>
          </c:spPr>
          <c:cat>
            <c:strRef>
              <c:f>'Revised summary costs by age'!$S$10:$S$30</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'Revised summary costs by age'!$X$10:$X$30</c:f>
              <c:numCache>
                <c:formatCode>_(* #,##0.00_);_(* \(#,##0.00\);_(* "-"??_);_(@_)</c:formatCode>
                <c:ptCount val="21"/>
                <c:pt idx="0">
                  <c:v>2.9219584141037633</c:v>
                </c:pt>
                <c:pt idx="1">
                  <c:v>14.756708753196506</c:v>
                </c:pt>
                <c:pt idx="2">
                  <c:v>15.618144350891654</c:v>
                </c:pt>
                <c:pt idx="3">
                  <c:v>10.935011571154664</c:v>
                </c:pt>
                <c:pt idx="4">
                  <c:v>3.5702791553800202</c:v>
                </c:pt>
                <c:pt idx="5">
                  <c:v>1.6738824830497139</c:v>
                </c:pt>
                <c:pt idx="6">
                  <c:v>1.2143284119998314</c:v>
                </c:pt>
                <c:pt idx="7">
                  <c:v>0.99862746440117323</c:v>
                </c:pt>
                <c:pt idx="8">
                  <c:v>0.84895054235969858</c:v>
                </c:pt>
                <c:pt idx="9">
                  <c:v>0.7266020795449466</c:v>
                </c:pt>
                <c:pt idx="10">
                  <c:v>0.59121501392770848</c:v>
                </c:pt>
                <c:pt idx="11">
                  <c:v>0.47335013636231948</c:v>
                </c:pt>
                <c:pt idx="12">
                  <c:v>0.37319877750953867</c:v>
                </c:pt>
                <c:pt idx="13">
                  <c:v>0.31676707505703772</c:v>
                </c:pt>
                <c:pt idx="14">
                  <c:v>0.29248912489515344</c:v>
                </c:pt>
                <c:pt idx="15">
                  <c:v>0.28071054375935045</c:v>
                </c:pt>
                <c:pt idx="16">
                  <c:v>0.27084688443046084</c:v>
                </c:pt>
                <c:pt idx="17">
                  <c:v>0.26774937586888881</c:v>
                </c:pt>
                <c:pt idx="18">
                  <c:v>0.2663562218788818</c:v>
                </c:pt>
                <c:pt idx="19">
                  <c:v>0.2683673321381253</c:v>
                </c:pt>
                <c:pt idx="20">
                  <c:v>0.30032092885937783</c:v>
                </c:pt>
              </c:numCache>
            </c:numRef>
          </c:val>
        </c:ser>
        <c:dLbls>
          <c:showLegendKey val="0"/>
          <c:showVal val="0"/>
          <c:showCatName val="0"/>
          <c:showSerName val="0"/>
          <c:showPercent val="0"/>
          <c:showBubbleSize val="0"/>
        </c:dLbls>
        <c:axId val="138325376"/>
        <c:axId val="138335360"/>
      </c:areaChart>
      <c:catAx>
        <c:axId val="138325376"/>
        <c:scaling>
          <c:orientation val="minMax"/>
        </c:scaling>
        <c:delete val="0"/>
        <c:axPos val="b"/>
        <c:majorTickMark val="out"/>
        <c:minorTickMark val="none"/>
        <c:tickLblPos val="nextTo"/>
        <c:txPr>
          <a:bodyPr rot="-5400000" vert="horz"/>
          <a:lstStyle/>
          <a:p>
            <a:pPr>
              <a:defRPr/>
            </a:pPr>
            <a:endParaRPr lang="en-US"/>
          </a:p>
        </c:txPr>
        <c:crossAx val="138335360"/>
        <c:crosses val="autoZero"/>
        <c:auto val="1"/>
        <c:lblAlgn val="ctr"/>
        <c:lblOffset val="100"/>
        <c:noMultiLvlLbl val="0"/>
      </c:catAx>
      <c:valAx>
        <c:axId val="138335360"/>
        <c:scaling>
          <c:orientation val="minMax"/>
        </c:scaling>
        <c:delete val="0"/>
        <c:axPos val="l"/>
        <c:majorGridlines/>
        <c:numFmt formatCode="[&gt;=1000]\ ##,;General" sourceLinked="0"/>
        <c:majorTickMark val="out"/>
        <c:minorTickMark val="none"/>
        <c:tickLblPos val="nextTo"/>
        <c:spPr>
          <a:ln w="9525" cap="flat" cmpd="sng" algn="ctr">
            <a:solidFill>
              <a:srgbClr val="CDCDCD"/>
            </a:solidFill>
            <a:prstDash val="solid"/>
            <a:round/>
            <a:headEnd type="none" w="med" len="med"/>
            <a:tailEnd type="none" w="med" len="med"/>
          </a:ln>
        </c:spPr>
        <c:crossAx val="138325376"/>
        <c:crosses val="autoZero"/>
        <c:crossBetween val="midCat"/>
        <c:majorUnit val="20"/>
      </c:valAx>
      <c:spPr>
        <a:ln w="9525" cap="flat" cmpd="sng" algn="ctr">
          <a:solidFill>
            <a:srgbClr val="787878"/>
          </a:solidFill>
          <a:prstDash val="solid"/>
          <a:round/>
          <a:headEnd type="none" w="med" len="med"/>
          <a:tailEnd type="none" w="med" len="med"/>
        </a:ln>
      </c:spPr>
    </c:plotArea>
    <c:plotVisOnly val="1"/>
    <c:dispBlanksAs val="zero"/>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c:spPr>
          <c:invertIfNegative val="0"/>
          <c:cat>
            <c:strRef>
              <c:f>'Health Demographic'!$B$68:$B$79</c:f>
              <c:strCache>
                <c:ptCount val="12"/>
                <c:pt idx="0">
                  <c:v> 0- 4</c:v>
                </c:pt>
                <c:pt idx="1">
                  <c:v> 5- 9</c:v>
                </c:pt>
                <c:pt idx="2">
                  <c:v>10-14</c:v>
                </c:pt>
                <c:pt idx="3">
                  <c:v>15-19</c:v>
                </c:pt>
                <c:pt idx="4">
                  <c:v>20-24</c:v>
                </c:pt>
                <c:pt idx="5">
                  <c:v>25-34</c:v>
                </c:pt>
                <c:pt idx="6">
                  <c:v>35-44</c:v>
                </c:pt>
                <c:pt idx="7">
                  <c:v>45-54</c:v>
                </c:pt>
                <c:pt idx="8">
                  <c:v>55-64</c:v>
                </c:pt>
                <c:pt idx="9">
                  <c:v>65-74</c:v>
                </c:pt>
                <c:pt idx="10">
                  <c:v>75-84</c:v>
                </c:pt>
                <c:pt idx="11">
                  <c:v>85+</c:v>
                </c:pt>
              </c:strCache>
            </c:strRef>
          </c:cat>
          <c:val>
            <c:numRef>
              <c:f>'Health Demographic'!$G$68:$G$79</c:f>
              <c:numCache>
                <c:formatCode>General</c:formatCode>
                <c:ptCount val="12"/>
                <c:pt idx="0">
                  <c:v>0.55473915670489959</c:v>
                </c:pt>
                <c:pt idx="1">
                  <c:v>0.32352195541774259</c:v>
                </c:pt>
                <c:pt idx="2">
                  <c:v>0.34761596905431846</c:v>
                </c:pt>
                <c:pt idx="3">
                  <c:v>0.47603856033069714</c:v>
                </c:pt>
                <c:pt idx="4">
                  <c:v>0.50017061796874829</c:v>
                </c:pt>
                <c:pt idx="5">
                  <c:v>0.69906422265202983</c:v>
                </c:pt>
                <c:pt idx="6">
                  <c:v>0.86280374162540707</c:v>
                </c:pt>
                <c:pt idx="7">
                  <c:v>1.0224272249140824</c:v>
                </c:pt>
                <c:pt idx="8">
                  <c:v>1.4510667793254235</c:v>
                </c:pt>
                <c:pt idx="9">
                  <c:v>2.1182847141853673</c:v>
                </c:pt>
                <c:pt idx="10">
                  <c:v>2.7969995122092244</c:v>
                </c:pt>
                <c:pt idx="11">
                  <c:v>2.1141613684469913</c:v>
                </c:pt>
              </c:numCache>
            </c:numRef>
          </c:val>
        </c:ser>
        <c:dLbls>
          <c:showLegendKey val="0"/>
          <c:showVal val="0"/>
          <c:showCatName val="0"/>
          <c:showSerName val="0"/>
          <c:showPercent val="0"/>
          <c:showBubbleSize val="0"/>
        </c:dLbls>
        <c:gapWidth val="25"/>
        <c:axId val="134553984"/>
        <c:axId val="134555520"/>
      </c:barChart>
      <c:catAx>
        <c:axId val="134553984"/>
        <c:scaling>
          <c:orientation val="minMax"/>
        </c:scaling>
        <c:delete val="0"/>
        <c:axPos val="b"/>
        <c:majorTickMark val="out"/>
        <c:minorTickMark val="none"/>
        <c:tickLblPos val="nextTo"/>
        <c:txPr>
          <a:bodyPr rot="-5400000" vert="horz"/>
          <a:lstStyle/>
          <a:p>
            <a:pPr>
              <a:defRPr/>
            </a:pPr>
            <a:endParaRPr lang="en-US"/>
          </a:p>
        </c:txPr>
        <c:crossAx val="134555520"/>
        <c:crosses val="autoZero"/>
        <c:auto val="1"/>
        <c:lblAlgn val="ctr"/>
        <c:lblOffset val="100"/>
        <c:noMultiLvlLbl val="0"/>
      </c:catAx>
      <c:valAx>
        <c:axId val="134555520"/>
        <c:scaling>
          <c:orientation val="minMax"/>
        </c:scaling>
        <c:delete val="0"/>
        <c:axPos val="l"/>
        <c:majorGridlines>
          <c:spPr>
            <a:ln>
              <a:solidFill>
                <a:schemeClr val="accent6"/>
              </a:solidFill>
            </a:ln>
          </c:spPr>
        </c:majorGridlines>
        <c:numFmt formatCode="General" sourceLinked="1"/>
        <c:majorTickMark val="out"/>
        <c:minorTickMark val="none"/>
        <c:tickLblPos val="nextTo"/>
        <c:crossAx val="134553984"/>
        <c:crosses val="autoZero"/>
        <c:crossBetween val="between"/>
        <c:majorUnit val="1"/>
      </c:valAx>
      <c:spPr>
        <a:noFill/>
        <a:ln>
          <a:solidFill>
            <a:schemeClr val="accent5"/>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'Health Non Demographic'!$L$15:$BG$15</c:f>
              <c:numCache>
                <c:formatCode>General</c:formatCode>
                <c:ptCount val="48"/>
                <c:pt idx="0">
                  <c:v>9.0325690598777597E-2</c:v>
                </c:pt>
                <c:pt idx="1">
                  <c:v>0.1724926508154091</c:v>
                </c:pt>
                <c:pt idx="2">
                  <c:v>0.24723782360607111</c:v>
                </c:pt>
                <c:pt idx="3">
                  <c:v>0.31523158704549153</c:v>
                </c:pt>
                <c:pt idx="4">
                  <c:v>0.37708376684583644</c:v>
                </c:pt>
                <c:pt idx="5">
                  <c:v>0.43334910579067543</c:v>
                </c:pt>
                <c:pt idx="6">
                  <c:v>0.48453223913854759</c:v>
                </c:pt>
                <c:pt idx="7">
                  <c:v>0.53109222061976369</c:v>
                </c:pt>
                <c:pt idx="8">
                  <c:v>0.57344663961942288</c:v>
                </c:pt>
                <c:pt idx="9">
                  <c:v>0.61197536647302764</c:v>
                </c:pt>
                <c:pt idx="10">
                  <c:v>0.64702395946568902</c:v>
                </c:pt>
                <c:pt idx="11">
                  <c:v>0.67890676409177286</c:v>
                </c:pt>
                <c:pt idx="12">
                  <c:v>0.70790973237177968</c:v>
                </c:pt>
                <c:pt idx="13">
                  <c:v>0.73429298751248051</c:v>
                </c:pt>
                <c:pt idx="14">
                  <c:v>0.75829315691235377</c:v>
                </c:pt>
                <c:pt idx="15">
                  <c:v>0.78012549443669577</c:v>
                </c:pt>
                <c:pt idx="16">
                  <c:v>0.79998581099676602</c:v>
                </c:pt>
                <c:pt idx="17">
                  <c:v>0.81805223074803757</c:v>
                </c:pt>
                <c:pt idx="18">
                  <c:v>0.83448678865862813</c:v>
                </c:pt>
                <c:pt idx="19">
                  <c:v>0.84943688377625892</c:v>
                </c:pt>
                <c:pt idx="20">
                  <c:v>0.8630366012278724</c:v>
                </c:pt>
                <c:pt idx="21">
                  <c:v>0.8754079148087206</c:v>
                </c:pt>
                <c:pt idx="22">
                  <c:v>0.88666178094676462</c:v>
                </c:pt>
                <c:pt idx="23">
                  <c:v>0.89689913385398368</c:v>
                </c:pt>
                <c:pt idx="24">
                  <c:v>0.90621179078995473</c:v>
                </c:pt>
                <c:pt idx="25">
                  <c:v>0.91468327555687468</c:v>
                </c:pt>
                <c:pt idx="26">
                  <c:v>0.92238956761182567</c:v>
                </c:pt>
                <c:pt idx="27">
                  <c:v>0.92939978351495722</c:v>
                </c:pt>
                <c:pt idx="28">
                  <c:v>0.93577679682539194</c:v>
                </c:pt>
                <c:pt idx="29">
                  <c:v>0.94157780200460395</c:v>
                </c:pt>
                <c:pt idx="30">
                  <c:v>0.94685482738483662</c:v>
                </c:pt>
                <c:pt idx="31">
                  <c:v>0.95165520180329255</c:v>
                </c:pt>
                <c:pt idx="32">
                  <c:v>0.95602197908726871</c:v>
                </c:pt>
                <c:pt idx="33">
                  <c:v>0.95999432419737862</c:v>
                </c:pt>
                <c:pt idx="34">
                  <c:v>0.96360786449212121</c:v>
                </c:pt>
                <c:pt idx="35">
                  <c:v>0.96689500926423466</c:v>
                </c:pt>
                <c:pt idx="36">
                  <c:v>0.9698852404147088</c:v>
                </c:pt>
                <c:pt idx="37">
                  <c:v>0.97260537687146642</c:v>
                </c:pt>
                <c:pt idx="38">
                  <c:v>0.97507981512424446</c:v>
                </c:pt>
                <c:pt idx="39">
                  <c:v>0.97733074803299624</c:v>
                </c:pt>
                <c:pt idx="40">
                  <c:v>0.97937836387227362</c:v>
                </c:pt>
                <c:pt idx="41">
                  <c:v>0.9812410273967872</c:v>
                </c:pt>
                <c:pt idx="42">
                  <c:v>0.98293544455209592</c:v>
                </c:pt>
                <c:pt idx="43">
                  <c:v>0.98447681230768891</c:v>
                </c:pt>
                <c:pt idx="44">
                  <c:v>0.98587895495629141</c:v>
                </c:pt>
                <c:pt idx="45">
                  <c:v>0.98715444810184083</c:v>
                </c:pt>
                <c:pt idx="46">
                  <c:v>0.98831473144816451</c:v>
                </c:pt>
                <c:pt idx="47">
                  <c:v>0.98937021139994119</c:v>
                </c:pt>
              </c:numCache>
            </c:numRef>
          </c:val>
          <c:smooth val="0"/>
        </c:ser>
        <c:dLbls>
          <c:showLegendKey val="0"/>
          <c:showVal val="0"/>
          <c:showCatName val="0"/>
          <c:showSerName val="0"/>
          <c:showPercent val="0"/>
          <c:showBubbleSize val="0"/>
        </c:dLbls>
        <c:marker val="1"/>
        <c:smooth val="0"/>
        <c:axId val="134584960"/>
        <c:axId val="134373760"/>
      </c:lineChart>
      <c:catAx>
        <c:axId val="134584960"/>
        <c:scaling>
          <c:orientation val="minMax"/>
        </c:scaling>
        <c:delete val="0"/>
        <c:axPos val="b"/>
        <c:majorTickMark val="out"/>
        <c:minorTickMark val="none"/>
        <c:tickLblPos val="nextTo"/>
        <c:crossAx val="134373760"/>
        <c:crosses val="autoZero"/>
        <c:auto val="1"/>
        <c:lblAlgn val="ctr"/>
        <c:lblOffset val="100"/>
        <c:noMultiLvlLbl val="0"/>
      </c:catAx>
      <c:valAx>
        <c:axId val="134373760"/>
        <c:scaling>
          <c:orientation val="minMax"/>
        </c:scaling>
        <c:delete val="0"/>
        <c:axPos val="l"/>
        <c:majorGridlines/>
        <c:numFmt formatCode="General" sourceLinked="1"/>
        <c:majorTickMark val="out"/>
        <c:minorTickMark val="none"/>
        <c:tickLblPos val="nextTo"/>
        <c:crossAx val="134584960"/>
        <c:crosses val="autoZero"/>
        <c:crossBetween val="between"/>
      </c:valAx>
    </c:plotArea>
    <c:legend>
      <c:legendPos val="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76059218483124E-2"/>
          <c:y val="5.5234682161372256E-2"/>
          <c:w val="0.82522347714069089"/>
          <c:h val="0.82570077273201725"/>
        </c:manualLayout>
      </c:layout>
      <c:areaChart>
        <c:grouping val="standard"/>
        <c:varyColors val="0"/>
        <c:ser>
          <c:idx val="1"/>
          <c:order val="0"/>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Health!$D$61:$AZ$61</c:f>
              <c:numCache>
                <c:formatCode>0.00</c:formatCode>
                <c:ptCount val="49"/>
                <c:pt idx="0">
                  <c:v>4.2182891197642514</c:v>
                </c:pt>
                <c:pt idx="1">
                  <c:v>4.3168563030273583</c:v>
                </c:pt>
                <c:pt idx="2">
                  <c:v>4.3068853964706211</c:v>
                </c:pt>
                <c:pt idx="3">
                  <c:v>4.407745735953708</c:v>
                </c:pt>
                <c:pt idx="4">
                  <c:v>4.4690462519245484</c:v>
                </c:pt>
                <c:pt idx="5">
                  <c:v>4.5323665790605165</c:v>
                </c:pt>
                <c:pt idx="6">
                  <c:v>4.7307663811707261</c:v>
                </c:pt>
                <c:pt idx="7">
                  <c:v>4.8024704933912794</c:v>
                </c:pt>
                <c:pt idx="8">
                  <c:v>4.8748063881827743</c:v>
                </c:pt>
                <c:pt idx="9">
                  <c:v>4.9488266469486435</c:v>
                </c:pt>
                <c:pt idx="10">
                  <c:v>5.0280545920372131</c:v>
                </c:pt>
                <c:pt idx="11">
                  <c:v>5.107036015557906</c:v>
                </c:pt>
                <c:pt idx="12">
                  <c:v>5.1867694650953737</c:v>
                </c:pt>
                <c:pt idx="13">
                  <c:v>5.2665451328725208</c:v>
                </c:pt>
                <c:pt idx="14">
                  <c:v>5.348405142001643</c:v>
                </c:pt>
                <c:pt idx="15">
                  <c:v>5.4295263985229241</c:v>
                </c:pt>
                <c:pt idx="16">
                  <c:v>5.5087117106866712</c:v>
                </c:pt>
                <c:pt idx="17">
                  <c:v>5.5858862283376398</c:v>
                </c:pt>
                <c:pt idx="18">
                  <c:v>5.6600761788702103</c:v>
                </c:pt>
                <c:pt idx="19">
                  <c:v>5.7328123035907481</c:v>
                </c:pt>
                <c:pt idx="20">
                  <c:v>5.806441012598631</c:v>
                </c:pt>
                <c:pt idx="21">
                  <c:v>5.878249478901111</c:v>
                </c:pt>
                <c:pt idx="22">
                  <c:v>5.9501980129180483</c:v>
                </c:pt>
                <c:pt idx="23">
                  <c:v>6.0213923268433414</c:v>
                </c:pt>
                <c:pt idx="24">
                  <c:v>6.095375444932202</c:v>
                </c:pt>
                <c:pt idx="25">
                  <c:v>6.1676398066137876</c:v>
                </c:pt>
                <c:pt idx="26">
                  <c:v>6.2363684930584338</c:v>
                </c:pt>
                <c:pt idx="27">
                  <c:v>6.3014471974299795</c:v>
                </c:pt>
                <c:pt idx="28">
                  <c:v>6.3638287189172011</c:v>
                </c:pt>
                <c:pt idx="29">
                  <c:v>6.4249689401528451</c:v>
                </c:pt>
                <c:pt idx="30">
                  <c:v>6.4856305864595925</c:v>
                </c:pt>
                <c:pt idx="31">
                  <c:v>6.5467786829852743</c:v>
                </c:pt>
                <c:pt idx="32">
                  <c:v>6.6097330740120084</c:v>
                </c:pt>
                <c:pt idx="33">
                  <c:v>6.6743279917286253</c:v>
                </c:pt>
                <c:pt idx="34">
                  <c:v>6.743412498167066</c:v>
                </c:pt>
                <c:pt idx="35">
                  <c:v>6.8115615872976907</c:v>
                </c:pt>
                <c:pt idx="36">
                  <c:v>6.8806374236023595</c:v>
                </c:pt>
                <c:pt idx="37">
                  <c:v>6.9495199783281993</c:v>
                </c:pt>
                <c:pt idx="38">
                  <c:v>7.0182556980939221</c:v>
                </c:pt>
                <c:pt idx="39">
                  <c:v>7.0862370545800415</c:v>
                </c:pt>
                <c:pt idx="40">
                  <c:v>7.15339796708394</c:v>
                </c:pt>
                <c:pt idx="41">
                  <c:v>7.2210191747568544</c:v>
                </c:pt>
                <c:pt idx="42">
                  <c:v>7.2915767604183301</c:v>
                </c:pt>
                <c:pt idx="43">
                  <c:v>7.3644212840458927</c:v>
                </c:pt>
                <c:pt idx="44">
                  <c:v>7.4387350963229304</c:v>
                </c:pt>
                <c:pt idx="45">
                  <c:v>7.5108720576616594</c:v>
                </c:pt>
                <c:pt idx="46">
                  <c:v>7.5821538177262502</c:v>
                </c:pt>
                <c:pt idx="47">
                  <c:v>7.6526166292468423</c:v>
                </c:pt>
                <c:pt idx="48">
                  <c:v>7.7236847286211763</c:v>
                </c:pt>
              </c:numCache>
            </c:numRef>
          </c:val>
        </c:ser>
        <c:ser>
          <c:idx val="0"/>
          <c:order val="1"/>
          <c:spPr>
            <a:solidFill>
              <a:schemeClr val="bg1"/>
            </a:solidFill>
            <a:ln>
              <a:solidFill>
                <a:schemeClr val="accent5"/>
              </a:solidFill>
            </a:ln>
          </c:spPr>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Health!$D$54:$AZ$54</c:f>
              <c:numCache>
                <c:formatCode>0.00</c:formatCode>
                <c:ptCount val="49"/>
                <c:pt idx="0">
                  <c:v>4.1218767733457824</c:v>
                </c:pt>
                <c:pt idx="1">
                  <c:v>4.1978669774223443</c:v>
                </c:pt>
                <c:pt idx="2">
                  <c:v>4.1703431691663493</c:v>
                </c:pt>
                <c:pt idx="3">
                  <c:v>4.2519120110618882</c:v>
                </c:pt>
                <c:pt idx="4">
                  <c:v>4.2960228424849545</c:v>
                </c:pt>
                <c:pt idx="5">
                  <c:v>4.3448191772916731</c:v>
                </c:pt>
                <c:pt idx="6">
                  <c:v>4.5248757259736356</c:v>
                </c:pt>
                <c:pt idx="7">
                  <c:v>4.5825005347907757</c:v>
                </c:pt>
                <c:pt idx="8">
                  <c:v>4.64144584917244</c:v>
                </c:pt>
                <c:pt idx="9">
                  <c:v>4.7026087885039658</c:v>
                </c:pt>
                <c:pt idx="10">
                  <c:v>4.7686600450565821</c:v>
                </c:pt>
                <c:pt idx="11">
                  <c:v>4.834644030469069</c:v>
                </c:pt>
                <c:pt idx="12">
                  <c:v>4.9019081473411328</c:v>
                </c:pt>
                <c:pt idx="13">
                  <c:v>4.9693860655234587</c:v>
                </c:pt>
                <c:pt idx="14">
                  <c:v>5.0383853605499747</c:v>
                </c:pt>
                <c:pt idx="15">
                  <c:v>5.1091507309646058</c:v>
                </c:pt>
                <c:pt idx="16">
                  <c:v>5.1777464326706797</c:v>
                </c:pt>
                <c:pt idx="17">
                  <c:v>5.2448512269018561</c:v>
                </c:pt>
                <c:pt idx="18">
                  <c:v>5.3099301411904287</c:v>
                </c:pt>
                <c:pt idx="19">
                  <c:v>5.3745997321957653</c:v>
                </c:pt>
                <c:pt idx="20">
                  <c:v>5.4395263285111444</c:v>
                </c:pt>
                <c:pt idx="21">
                  <c:v>5.5021943442479655</c:v>
                </c:pt>
                <c:pt idx="22">
                  <c:v>5.5635173958145341</c:v>
                </c:pt>
                <c:pt idx="23">
                  <c:v>5.6232716388395021</c:v>
                </c:pt>
                <c:pt idx="24">
                  <c:v>5.6842925390199879</c:v>
                </c:pt>
                <c:pt idx="25">
                  <c:v>5.7435576351831763</c:v>
                </c:pt>
                <c:pt idx="26">
                  <c:v>5.8005018573873466</c:v>
                </c:pt>
                <c:pt idx="27">
                  <c:v>5.8553741185253969</c:v>
                </c:pt>
                <c:pt idx="28">
                  <c:v>5.9084346104971965</c:v>
                </c:pt>
                <c:pt idx="29">
                  <c:v>5.9620056905266985</c:v>
                </c:pt>
                <c:pt idx="30">
                  <c:v>6.0147455989008805</c:v>
                </c:pt>
                <c:pt idx="31">
                  <c:v>6.0669408480004225</c:v>
                </c:pt>
                <c:pt idx="32">
                  <c:v>6.1191856350871783</c:v>
                </c:pt>
                <c:pt idx="33">
                  <c:v>6.1713585173867642</c:v>
                </c:pt>
                <c:pt idx="34">
                  <c:v>6.2258915199341311</c:v>
                </c:pt>
                <c:pt idx="35">
                  <c:v>6.2791289080780537</c:v>
                </c:pt>
                <c:pt idx="36">
                  <c:v>6.333368321165894</c:v>
                </c:pt>
                <c:pt idx="37">
                  <c:v>6.3885740424983561</c:v>
                </c:pt>
                <c:pt idx="38">
                  <c:v>6.4440917625741099</c:v>
                </c:pt>
                <c:pt idx="39">
                  <c:v>6.5006217873903083</c:v>
                </c:pt>
                <c:pt idx="40">
                  <c:v>6.5561800172698845</c:v>
                </c:pt>
                <c:pt idx="41">
                  <c:v>6.6114321770831816</c:v>
                </c:pt>
                <c:pt idx="42">
                  <c:v>6.6683761532750374</c:v>
                </c:pt>
                <c:pt idx="43">
                  <c:v>6.7267123826805095</c:v>
                </c:pt>
                <c:pt idx="44">
                  <c:v>6.7857672859313727</c:v>
                </c:pt>
                <c:pt idx="45">
                  <c:v>6.8428056323849882</c:v>
                </c:pt>
                <c:pt idx="46">
                  <c:v>6.8989103355458763</c:v>
                </c:pt>
                <c:pt idx="47">
                  <c:v>6.9546674830157658</c:v>
                </c:pt>
                <c:pt idx="48">
                  <c:v>7.0112584211086419</c:v>
                </c:pt>
              </c:numCache>
            </c:numRef>
          </c:val>
        </c:ser>
        <c:dLbls>
          <c:showLegendKey val="0"/>
          <c:showVal val="0"/>
          <c:showCatName val="0"/>
          <c:showSerName val="0"/>
          <c:showPercent val="0"/>
          <c:showBubbleSize val="0"/>
        </c:dLbls>
        <c:axId val="134699264"/>
        <c:axId val="134705152"/>
      </c:areaChart>
      <c:catAx>
        <c:axId val="134699264"/>
        <c:scaling>
          <c:orientation val="minMax"/>
        </c:scaling>
        <c:delete val="0"/>
        <c:axPos val="b"/>
        <c:numFmt formatCode="General" sourceLinked="1"/>
        <c:majorTickMark val="out"/>
        <c:minorTickMark val="none"/>
        <c:tickLblPos val="nextTo"/>
        <c:crossAx val="134705152"/>
        <c:crosses val="autoZero"/>
        <c:auto val="1"/>
        <c:lblAlgn val="ctr"/>
        <c:lblOffset val="100"/>
        <c:tickLblSkip val="12"/>
        <c:tickMarkSkip val="12"/>
        <c:noMultiLvlLbl val="0"/>
      </c:catAx>
      <c:valAx>
        <c:axId val="134705152"/>
        <c:scaling>
          <c:orientation val="minMax"/>
          <c:min val="4"/>
        </c:scaling>
        <c:delete val="0"/>
        <c:axPos val="l"/>
        <c:numFmt formatCode="#,##0" sourceLinked="0"/>
        <c:majorTickMark val="out"/>
        <c:minorTickMark val="none"/>
        <c:tickLblPos val="nextTo"/>
        <c:crossAx val="134699264"/>
        <c:crosses val="autoZero"/>
        <c:crossBetween val="midCat"/>
        <c:majorUnit val="1"/>
      </c:valAx>
      <c:spPr>
        <a:ln>
          <a:solidFill>
            <a:schemeClr val="accent5"/>
          </a:solidFill>
        </a:ln>
      </c:spPr>
    </c:plotArea>
    <c:plotVisOnly val="1"/>
    <c:dispBlanksAs val="zero"/>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Health!$D$6:$AZ$6</c:f>
              <c:numCache>
                <c:formatCode>#,##0</c:formatCode>
                <c:ptCount val="49"/>
                <c:pt idx="0">
                  <c:v>42332869305.544586</c:v>
                </c:pt>
                <c:pt idx="1">
                  <c:v>44262776644.062569</c:v>
                </c:pt>
                <c:pt idx="2">
                  <c:v>46258931562.967514</c:v>
                </c:pt>
                <c:pt idx="3">
                  <c:v>48332197929.025238</c:v>
                </c:pt>
                <c:pt idx="4">
                  <c:v>50484764552.368614</c:v>
                </c:pt>
                <c:pt idx="5">
                  <c:v>52741601162.215683</c:v>
                </c:pt>
                <c:pt idx="6">
                  <c:v>55051610712.568184</c:v>
                </c:pt>
                <c:pt idx="7">
                  <c:v>57471133073.888832</c:v>
                </c:pt>
                <c:pt idx="8">
                  <c:v>59998264199.912071</c:v>
                </c:pt>
                <c:pt idx="9">
                  <c:v>62649670771.213379</c:v>
                </c:pt>
                <c:pt idx="10">
                  <c:v>65480865835.506744</c:v>
                </c:pt>
                <c:pt idx="11">
                  <c:v>68395347451.589584</c:v>
                </c:pt>
                <c:pt idx="12">
                  <c:v>71446569249.350861</c:v>
                </c:pt>
                <c:pt idx="13">
                  <c:v>74630804810.178711</c:v>
                </c:pt>
                <c:pt idx="14">
                  <c:v>77958506906.096298</c:v>
                </c:pt>
                <c:pt idx="15">
                  <c:v>81502119778.406937</c:v>
                </c:pt>
                <c:pt idx="16">
                  <c:v>85130330177.52449</c:v>
                </c:pt>
                <c:pt idx="17">
                  <c:v>88907692037.864502</c:v>
                </c:pt>
                <c:pt idx="18">
                  <c:v>92823207151.192932</c:v>
                </c:pt>
                <c:pt idx="19">
                  <c:v>96905555716.557327</c:v>
                </c:pt>
                <c:pt idx="20">
                  <c:v>101221999016.79002</c:v>
                </c:pt>
                <c:pt idx="21">
                  <c:v>105620926837.74068</c:v>
                </c:pt>
                <c:pt idx="22">
                  <c:v>110117824748.3932</c:v>
                </c:pt>
                <c:pt idx="23">
                  <c:v>114741489793.01744</c:v>
                </c:pt>
                <c:pt idx="24">
                  <c:v>119535886929.08337</c:v>
                </c:pt>
                <c:pt idx="25">
                  <c:v>124433894423.54022</c:v>
                </c:pt>
                <c:pt idx="26">
                  <c:v>129478211848.73132</c:v>
                </c:pt>
                <c:pt idx="27">
                  <c:v>134651440458.55301</c:v>
                </c:pt>
                <c:pt idx="28">
                  <c:v>139950753277.50159</c:v>
                </c:pt>
                <c:pt idx="29">
                  <c:v>145448816512.23132</c:v>
                </c:pt>
                <c:pt idx="30">
                  <c:v>151056900433.38321</c:v>
                </c:pt>
                <c:pt idx="31">
                  <c:v>156815831599.99551</c:v>
                </c:pt>
                <c:pt idx="32">
                  <c:v>162728317129.20856</c:v>
                </c:pt>
                <c:pt idx="33">
                  <c:v>168767125537.6539</c:v>
                </c:pt>
                <c:pt idx="34">
                  <c:v>175042412014.18716</c:v>
                </c:pt>
                <c:pt idx="35">
                  <c:v>181400484880.00763</c:v>
                </c:pt>
                <c:pt idx="36">
                  <c:v>187934939926.39206</c:v>
                </c:pt>
                <c:pt idx="37">
                  <c:v>194655590195.80469</c:v>
                </c:pt>
                <c:pt idx="38">
                  <c:v>201505836359.01712</c:v>
                </c:pt>
                <c:pt idx="39">
                  <c:v>208590997940.00546</c:v>
                </c:pt>
                <c:pt idx="40">
                  <c:v>215835124564.72546</c:v>
                </c:pt>
                <c:pt idx="41">
                  <c:v>223273167546.4234</c:v>
                </c:pt>
                <c:pt idx="42">
                  <c:v>231016871905.15891</c:v>
                </c:pt>
                <c:pt idx="43">
                  <c:v>239031750674.88528</c:v>
                </c:pt>
                <c:pt idx="44">
                  <c:v>247417252571.59747</c:v>
                </c:pt>
                <c:pt idx="45">
                  <c:v>256012120639.80167</c:v>
                </c:pt>
                <c:pt idx="46">
                  <c:v>264806499483.19623</c:v>
                </c:pt>
                <c:pt idx="47">
                  <c:v>273839625710.00995</c:v>
                </c:pt>
                <c:pt idx="48">
                  <c:v>283161451298.09778</c:v>
                </c:pt>
              </c:numCache>
            </c:numRef>
          </c:val>
        </c:ser>
        <c:ser>
          <c:idx val="1"/>
          <c:order val="1"/>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Health!$D$8:$AZ$8</c:f>
              <c:numCache>
                <c:formatCode>#,##0.00</c:formatCode>
                <c:ptCount val="49"/>
                <c:pt idx="0">
                  <c:v>7838663528.3893805</c:v>
                </c:pt>
                <c:pt idx="1">
                  <c:v>8058275218.5617237</c:v>
                </c:pt>
                <c:pt idx="2">
                  <c:v>8287202296.6599703</c:v>
                </c:pt>
                <c:pt idx="3">
                  <c:v>8528907629.3601818</c:v>
                </c:pt>
                <c:pt idx="4">
                  <c:v>8785838030.2699966</c:v>
                </c:pt>
                <c:pt idx="5">
                  <c:v>9052955608.8141708</c:v>
                </c:pt>
                <c:pt idx="6">
                  <c:v>9330368227.0911522</c:v>
                </c:pt>
                <c:pt idx="7">
                  <c:v>9619414488.2628021</c:v>
                </c:pt>
                <c:pt idx="8">
                  <c:v>9919027243.6937218</c:v>
                </c:pt>
                <c:pt idx="9">
                  <c:v>10230633984.898289</c:v>
                </c:pt>
                <c:pt idx="10">
                  <c:v>10562741137.188602</c:v>
                </c:pt>
                <c:pt idx="11">
                  <c:v>10905641651.858425</c:v>
                </c:pt>
                <c:pt idx="12">
                  <c:v>11263775279.049171</c:v>
                </c:pt>
                <c:pt idx="13">
                  <c:v>11635886301.127594</c:v>
                </c:pt>
                <c:pt idx="14">
                  <c:v>12029370928.509758</c:v>
                </c:pt>
                <c:pt idx="15">
                  <c:v>12430206246.477184</c:v>
                </c:pt>
                <c:pt idx="16">
                  <c:v>12837798121.705179</c:v>
                </c:pt>
                <c:pt idx="17">
                  <c:v>13248194360.268023</c:v>
                </c:pt>
                <c:pt idx="18">
                  <c:v>13661083191.797836</c:v>
                </c:pt>
                <c:pt idx="19">
                  <c:v>14079135080.472397</c:v>
                </c:pt>
                <c:pt idx="20">
                  <c:v>14504668323.209278</c:v>
                </c:pt>
                <c:pt idx="21">
                  <c:v>14943613015.041756</c:v>
                </c:pt>
                <c:pt idx="22">
                  <c:v>15401435798.356079</c:v>
                </c:pt>
                <c:pt idx="23">
                  <c:v>15872214659.936104</c:v>
                </c:pt>
                <c:pt idx="24">
                  <c:v>16368096942.353863</c:v>
                </c:pt>
                <c:pt idx="25">
                  <c:v>16868432061.80751</c:v>
                </c:pt>
                <c:pt idx="26">
                  <c:v>17369232947.607491</c:v>
                </c:pt>
                <c:pt idx="27">
                  <c:v>17869833516.420952</c:v>
                </c:pt>
                <c:pt idx="28">
                  <c:v>18371216522.077164</c:v>
                </c:pt>
                <c:pt idx="29">
                  <c:v>18874669271.877045</c:v>
                </c:pt>
                <c:pt idx="30">
                  <c:v>19383584368.95388</c:v>
                </c:pt>
                <c:pt idx="31">
                  <c:v>19904591309.964142</c:v>
                </c:pt>
                <c:pt idx="32">
                  <c:v>20443121088.415581</c:v>
                </c:pt>
                <c:pt idx="33">
                  <c:v>20998681182.148251</c:v>
                </c:pt>
                <c:pt idx="34">
                  <c:v>21577798995.483192</c:v>
                </c:pt>
                <c:pt idx="35">
                  <c:v>22163973674.892723</c:v>
                </c:pt>
                <c:pt idx="36">
                  <c:v>22765662012.913681</c:v>
                </c:pt>
                <c:pt idx="37">
                  <c:v>23376397153.554482</c:v>
                </c:pt>
                <c:pt idx="38">
                  <c:v>23999118239.798523</c:v>
                </c:pt>
                <c:pt idx="39">
                  <c:v>24628974337.396492</c:v>
                </c:pt>
                <c:pt idx="40">
                  <c:v>25266682676.994087</c:v>
                </c:pt>
                <c:pt idx="41">
                  <c:v>25915607674.022671</c:v>
                </c:pt>
                <c:pt idx="42">
                  <c:v>26583466812.635323</c:v>
                </c:pt>
                <c:pt idx="43">
                  <c:v>27270848737.494705</c:v>
                </c:pt>
                <c:pt idx="44">
                  <c:v>27969755557.791084</c:v>
                </c:pt>
                <c:pt idx="45">
                  <c:v>28678326165.926598</c:v>
                </c:pt>
                <c:pt idx="46">
                  <c:v>29405166315.052444</c:v>
                </c:pt>
                <c:pt idx="47">
                  <c:v>30146529828.063019</c:v>
                </c:pt>
                <c:pt idx="48">
                  <c:v>30907269511.329617</c:v>
                </c:pt>
              </c:numCache>
            </c:numRef>
          </c:val>
        </c:ser>
        <c:ser>
          <c:idx val="2"/>
          <c:order val="2"/>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Health!$D$11:$AZ$11</c:f>
              <c:numCache>
                <c:formatCode>#,##0.00</c:formatCode>
                <c:ptCount val="49"/>
                <c:pt idx="0">
                  <c:v>1569470665.7927399</c:v>
                </c:pt>
                <c:pt idx="1">
                  <c:v>1743781880.1264894</c:v>
                </c:pt>
                <c:pt idx="2">
                  <c:v>1923612734.4942164</c:v>
                </c:pt>
                <c:pt idx="3">
                  <c:v>2108016417.9913611</c:v>
                </c:pt>
                <c:pt idx="4">
                  <c:v>2296111558.687161</c:v>
                </c:pt>
                <c:pt idx="5">
                  <c:v>2487013140.7142458</c:v>
                </c:pt>
                <c:pt idx="6">
                  <c:v>2679889748.0784626</c:v>
                </c:pt>
                <c:pt idx="7">
                  <c:v>2875250292.1238966</c:v>
                </c:pt>
                <c:pt idx="8">
                  <c:v>3072536581.2362509</c:v>
                </c:pt>
                <c:pt idx="9">
                  <c:v>3271342688.3631368</c:v>
                </c:pt>
                <c:pt idx="10">
                  <c:v>3471296785.59302</c:v>
                </c:pt>
                <c:pt idx="11">
                  <c:v>3672073717.137866</c:v>
                </c:pt>
                <c:pt idx="12">
                  <c:v>3873367037.5241308</c:v>
                </c:pt>
                <c:pt idx="13">
                  <c:v>4074935253.300704</c:v>
                </c:pt>
                <c:pt idx="14">
                  <c:v>4276592911.3939304</c:v>
                </c:pt>
                <c:pt idx="15">
                  <c:v>4478195716.0897436</c:v>
                </c:pt>
                <c:pt idx="16">
                  <c:v>4679632993.930047</c:v>
                </c:pt>
                <c:pt idx="17">
                  <c:v>4880867582.7438316</c:v>
                </c:pt>
                <c:pt idx="18">
                  <c:v>5081858764.7156734</c:v>
                </c:pt>
                <c:pt idx="19">
                  <c:v>5282637522.8443689</c:v>
                </c:pt>
                <c:pt idx="20">
                  <c:v>5483287978.0009174</c:v>
                </c:pt>
                <c:pt idx="21">
                  <c:v>5683844076.2820835</c:v>
                </c:pt>
                <c:pt idx="22">
                  <c:v>5884425310.7867785</c:v>
                </c:pt>
                <c:pt idx="23">
                  <c:v>6085144850.6932926</c:v>
                </c:pt>
                <c:pt idx="24">
                  <c:v>6286139826.7672911</c:v>
                </c:pt>
                <c:pt idx="25">
                  <c:v>6487608147.7023354</c:v>
                </c:pt>
                <c:pt idx="26">
                  <c:v>6689712889.2174234</c:v>
                </c:pt>
                <c:pt idx="27">
                  <c:v>6892612168.8712044</c:v>
                </c:pt>
                <c:pt idx="28">
                  <c:v>7096504126.8239698</c:v>
                </c:pt>
                <c:pt idx="29">
                  <c:v>7301575034.0009642</c:v>
                </c:pt>
                <c:pt idx="30">
                  <c:v>7507939427.0167351</c:v>
                </c:pt>
                <c:pt idx="31">
                  <c:v>7715869957.40376</c:v>
                </c:pt>
                <c:pt idx="32">
                  <c:v>7925345901.014451</c:v>
                </c:pt>
                <c:pt idx="33">
                  <c:v>8136644560.6143417</c:v>
                </c:pt>
                <c:pt idx="34">
                  <c:v>8349913893.2427816</c:v>
                </c:pt>
                <c:pt idx="35">
                  <c:v>8564871560.491045</c:v>
                </c:pt>
                <c:pt idx="36">
                  <c:v>8782336771.6829033</c:v>
                </c:pt>
                <c:pt idx="37">
                  <c:v>9002261484.748167</c:v>
                </c:pt>
                <c:pt idx="38">
                  <c:v>9224588663.5351372</c:v>
                </c:pt>
                <c:pt idx="39">
                  <c:v>9449458365.5614223</c:v>
                </c:pt>
                <c:pt idx="40">
                  <c:v>9676988565.7499332</c:v>
                </c:pt>
                <c:pt idx="41">
                  <c:v>9907183773.8593788</c:v>
                </c:pt>
                <c:pt idx="42">
                  <c:v>10140427605.433125</c:v>
                </c:pt>
                <c:pt idx="43">
                  <c:v>10376665059.286312</c:v>
                </c:pt>
                <c:pt idx="44">
                  <c:v>10615974255.070696</c:v>
                </c:pt>
                <c:pt idx="45">
                  <c:v>10858492558.606289</c:v>
                </c:pt>
                <c:pt idx="46">
                  <c:v>11104217455.645063</c:v>
                </c:pt>
                <c:pt idx="47">
                  <c:v>11353215942.587414</c:v>
                </c:pt>
                <c:pt idx="48">
                  <c:v>11605604652.337229</c:v>
                </c:pt>
              </c:numCache>
            </c:numRef>
          </c:val>
        </c:ser>
        <c:ser>
          <c:idx val="3"/>
          <c:order val="3"/>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Health!$D$16:$AZ$16</c:f>
              <c:numCache>
                <c:formatCode>#,##0.00</c:formatCode>
                <c:ptCount val="49"/>
                <c:pt idx="0">
                  <c:v>17360820052.879456</c:v>
                </c:pt>
                <c:pt idx="1">
                  <c:v>18074108670.13147</c:v>
                </c:pt>
                <c:pt idx="2">
                  <c:v>18808445492.59277</c:v>
                </c:pt>
                <c:pt idx="3">
                  <c:v>19565888147.17654</c:v>
                </c:pt>
                <c:pt idx="4">
                  <c:v>20351083614.274776</c:v>
                </c:pt>
                <c:pt idx="5">
                  <c:v>21159265199.678463</c:v>
                </c:pt>
                <c:pt idx="6">
                  <c:v>21987667581.691551</c:v>
                </c:pt>
                <c:pt idx="7">
                  <c:v>22846201462.91201</c:v>
                </c:pt>
                <c:pt idx="8">
                  <c:v>23731335295.593956</c:v>
                </c:pt>
                <c:pt idx="9">
                  <c:v>24643222537.763702</c:v>
                </c:pt>
                <c:pt idx="10">
                  <c:v>25599758945.298531</c:v>
                </c:pt>
                <c:pt idx="11">
                  <c:v>26580951942.466614</c:v>
                </c:pt>
                <c:pt idx="12">
                  <c:v>27593496867.564384</c:v>
                </c:pt>
                <c:pt idx="13">
                  <c:v>28639111007.887058</c:v>
                </c:pt>
                <c:pt idx="14">
                  <c:v>29726083685.517696</c:v>
                </c:pt>
                <c:pt idx="15">
                  <c:v>30835071868.712509</c:v>
                </c:pt>
                <c:pt idx="16">
                  <c:v>31971506457.659691</c:v>
                </c:pt>
                <c:pt idx="17">
                  <c:v>33123733000.615814</c:v>
                </c:pt>
                <c:pt idx="18">
                  <c:v>34298135583.555882</c:v>
                </c:pt>
                <c:pt idx="19">
                  <c:v>35498744603.486687</c:v>
                </c:pt>
                <c:pt idx="20">
                  <c:v>36712095800.391899</c:v>
                </c:pt>
                <c:pt idx="21">
                  <c:v>37970578740.765816</c:v>
                </c:pt>
                <c:pt idx="22">
                  <c:v>39278063691.540802</c:v>
                </c:pt>
                <c:pt idx="23">
                  <c:v>40623532900.320053</c:v>
                </c:pt>
                <c:pt idx="24">
                  <c:v>42023798541.818512</c:v>
                </c:pt>
                <c:pt idx="25">
                  <c:v>43454745589.860313</c:v>
                </c:pt>
                <c:pt idx="26">
                  <c:v>44909760927.672661</c:v>
                </c:pt>
                <c:pt idx="27">
                  <c:v>46389353551.831009</c:v>
                </c:pt>
                <c:pt idx="28">
                  <c:v>47890852594.250931</c:v>
                </c:pt>
                <c:pt idx="29">
                  <c:v>49417418197.848137</c:v>
                </c:pt>
                <c:pt idx="30">
                  <c:v>50976389954.964096</c:v>
                </c:pt>
                <c:pt idx="31">
                  <c:v>52577938609.606583</c:v>
                </c:pt>
                <c:pt idx="32">
                  <c:v>54230963120.263596</c:v>
                </c:pt>
                <c:pt idx="33">
                  <c:v>55934957591.802994</c:v>
                </c:pt>
                <c:pt idx="34">
                  <c:v>57697919623.114822</c:v>
                </c:pt>
                <c:pt idx="35">
                  <c:v>59497313181.587219</c:v>
                </c:pt>
                <c:pt idx="36">
                  <c:v>61344111577.118294</c:v>
                </c:pt>
                <c:pt idx="37">
                  <c:v>63235645465.479362</c:v>
                </c:pt>
                <c:pt idx="38">
                  <c:v>65180292145.661598</c:v>
                </c:pt>
                <c:pt idx="39">
                  <c:v>67168825412.400475</c:v>
                </c:pt>
                <c:pt idx="40">
                  <c:v>69201956531.024857</c:v>
                </c:pt>
                <c:pt idx="41">
                  <c:v>71279407994.418839</c:v>
                </c:pt>
                <c:pt idx="42">
                  <c:v>73410539118.528793</c:v>
                </c:pt>
                <c:pt idx="43">
                  <c:v>75603792364.383911</c:v>
                </c:pt>
                <c:pt idx="44">
                  <c:v>77840152085.45639</c:v>
                </c:pt>
                <c:pt idx="45">
                  <c:v>80136489377.259811</c:v>
                </c:pt>
                <c:pt idx="46">
                  <c:v>82515613102.890121</c:v>
                </c:pt>
                <c:pt idx="47">
                  <c:v>84964282085.673264</c:v>
                </c:pt>
                <c:pt idx="48">
                  <c:v>87490979064.38855</c:v>
                </c:pt>
              </c:numCache>
            </c:numRef>
          </c:val>
        </c:ser>
        <c:ser>
          <c:idx val="4"/>
          <c:order val="4"/>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Health!$D$19:$AZ$19</c:f>
              <c:numCache>
                <c:formatCode>#,##0</c:formatCode>
                <c:ptCount val="49"/>
                <c:pt idx="0">
                  <c:v>4934532577.6140995</c:v>
                </c:pt>
                <c:pt idx="1">
                  <c:v>5163812006.9765158</c:v>
                </c:pt>
                <c:pt idx="2">
                  <c:v>5399163554.8957214</c:v>
                </c:pt>
                <c:pt idx="3">
                  <c:v>5640372105.2757931</c:v>
                </c:pt>
                <c:pt idx="4">
                  <c:v>5888913848.1235247</c:v>
                </c:pt>
                <c:pt idx="5">
                  <c:v>6148565591.1938715</c:v>
                </c:pt>
                <c:pt idx="6">
                  <c:v>6411032089.470767</c:v>
                </c:pt>
                <c:pt idx="7">
                  <c:v>6680880090.7361174</c:v>
                </c:pt>
                <c:pt idx="8">
                  <c:v>6957336446.2478466</c:v>
                </c:pt>
                <c:pt idx="9">
                  <c:v>7241466390.0186701</c:v>
                </c:pt>
                <c:pt idx="10">
                  <c:v>7536267308.4765348</c:v>
                </c:pt>
                <c:pt idx="11">
                  <c:v>7835158969.5334568</c:v>
                </c:pt>
                <c:pt idx="12">
                  <c:v>8140405142.9347649</c:v>
                </c:pt>
                <c:pt idx="13">
                  <c:v>8451472342.7561159</c:v>
                </c:pt>
                <c:pt idx="14">
                  <c:v>8770905832.3855801</c:v>
                </c:pt>
                <c:pt idx="15">
                  <c:v>9098342484.420639</c:v>
                </c:pt>
                <c:pt idx="16">
                  <c:v>9430138729.9626961</c:v>
                </c:pt>
                <c:pt idx="17">
                  <c:v>9765106792.5432072</c:v>
                </c:pt>
                <c:pt idx="18">
                  <c:v>10104349251.426802</c:v>
                </c:pt>
                <c:pt idx="19">
                  <c:v>10453697029.922705</c:v>
                </c:pt>
                <c:pt idx="20">
                  <c:v>10801130379.730549</c:v>
                </c:pt>
                <c:pt idx="21">
                  <c:v>11156291974.00186</c:v>
                </c:pt>
                <c:pt idx="22">
                  <c:v>11517023102.077787</c:v>
                </c:pt>
                <c:pt idx="23">
                  <c:v>11881276839.136927</c:v>
                </c:pt>
                <c:pt idx="24">
                  <c:v>12255457556.668848</c:v>
                </c:pt>
                <c:pt idx="25">
                  <c:v>12630558525.085222</c:v>
                </c:pt>
                <c:pt idx="26">
                  <c:v>13012537345.255226</c:v>
                </c:pt>
                <c:pt idx="27">
                  <c:v>13402659904.16374</c:v>
                </c:pt>
                <c:pt idx="28">
                  <c:v>13797078341.46549</c:v>
                </c:pt>
                <c:pt idx="29">
                  <c:v>14201127938.908182</c:v>
                </c:pt>
                <c:pt idx="30">
                  <c:v>14609323980.789255</c:v>
                </c:pt>
                <c:pt idx="31">
                  <c:v>15022384241.15028</c:v>
                </c:pt>
                <c:pt idx="32">
                  <c:v>15441291143.157772</c:v>
                </c:pt>
                <c:pt idx="33">
                  <c:v>15865552921.741898</c:v>
                </c:pt>
                <c:pt idx="34">
                  <c:v>16296778002.264778</c:v>
                </c:pt>
                <c:pt idx="35">
                  <c:v>16731283880.952194</c:v>
                </c:pt>
                <c:pt idx="36">
                  <c:v>17174478398.22121</c:v>
                </c:pt>
                <c:pt idx="37">
                  <c:v>17628934663.226967</c:v>
                </c:pt>
                <c:pt idx="38">
                  <c:v>18095653267.70652</c:v>
                </c:pt>
                <c:pt idx="39">
                  <c:v>18573789941.625839</c:v>
                </c:pt>
                <c:pt idx="40">
                  <c:v>19058031889.525589</c:v>
                </c:pt>
                <c:pt idx="41">
                  <c:v>19548961390.269852</c:v>
                </c:pt>
                <c:pt idx="42">
                  <c:v>20047932856.126442</c:v>
                </c:pt>
                <c:pt idx="43">
                  <c:v>20559394214.477623</c:v>
                </c:pt>
                <c:pt idx="44">
                  <c:v>21075049630.743835</c:v>
                </c:pt>
                <c:pt idx="45">
                  <c:v>21599482575.098553</c:v>
                </c:pt>
                <c:pt idx="46">
                  <c:v>22138230284.815067</c:v>
                </c:pt>
                <c:pt idx="47">
                  <c:v>22689358060.845921</c:v>
                </c:pt>
                <c:pt idx="48">
                  <c:v>23256555094.628796</c:v>
                </c:pt>
              </c:numCache>
            </c:numRef>
          </c:val>
        </c:ser>
        <c:ser>
          <c:idx val="5"/>
          <c:order val="5"/>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Health!$D$22:$AZ$22</c:f>
              <c:numCache>
                <c:formatCode>#,##0</c:formatCode>
                <c:ptCount val="49"/>
                <c:pt idx="0">
                  <c:v>22286058957.123554</c:v>
                </c:pt>
                <c:pt idx="1">
                  <c:v>23460101193.915783</c:v>
                </c:pt>
                <c:pt idx="2">
                  <c:v>24634310935.930748</c:v>
                </c:pt>
                <c:pt idx="3">
                  <c:v>25807204567.51355</c:v>
                </c:pt>
                <c:pt idx="4">
                  <c:v>26977881088.098717</c:v>
                </c:pt>
                <c:pt idx="5">
                  <c:v>28144985415.002121</c:v>
                </c:pt>
                <c:pt idx="6">
                  <c:v>29307312066.366089</c:v>
                </c:pt>
                <c:pt idx="7">
                  <c:v>30477346379.798302</c:v>
                </c:pt>
                <c:pt idx="8">
                  <c:v>31654495895.995335</c:v>
                </c:pt>
                <c:pt idx="9">
                  <c:v>32839219600.677601</c:v>
                </c:pt>
                <c:pt idx="10">
                  <c:v>34031744845.221157</c:v>
                </c:pt>
                <c:pt idx="11">
                  <c:v>35232237968.96125</c:v>
                </c:pt>
                <c:pt idx="12">
                  <c:v>36440575320.311821</c:v>
                </c:pt>
                <c:pt idx="13">
                  <c:v>37656827751.785805</c:v>
                </c:pt>
                <c:pt idx="14">
                  <c:v>38881193905.471489</c:v>
                </c:pt>
                <c:pt idx="15">
                  <c:v>40113891089.741837</c:v>
                </c:pt>
                <c:pt idx="16">
                  <c:v>41355122292.73745</c:v>
                </c:pt>
                <c:pt idx="17">
                  <c:v>42605459112.902542</c:v>
                </c:pt>
                <c:pt idx="18">
                  <c:v>43865187919.637955</c:v>
                </c:pt>
                <c:pt idx="19">
                  <c:v>45135000379.657883</c:v>
                </c:pt>
                <c:pt idx="20">
                  <c:v>46415845479.555931</c:v>
                </c:pt>
                <c:pt idx="21">
                  <c:v>47708079933.157974</c:v>
                </c:pt>
                <c:pt idx="22">
                  <c:v>49012648579.138611</c:v>
                </c:pt>
                <c:pt idx="23">
                  <c:v>50330324309.427719</c:v>
                </c:pt>
                <c:pt idx="24">
                  <c:v>51661983856.653198</c:v>
                </c:pt>
                <c:pt idx="25">
                  <c:v>53008923379.194839</c:v>
                </c:pt>
                <c:pt idx="26">
                  <c:v>54372086240.479385</c:v>
                </c:pt>
                <c:pt idx="27">
                  <c:v>55752328726.666245</c:v>
                </c:pt>
                <c:pt idx="28">
                  <c:v>57150796059.531067</c:v>
                </c:pt>
                <c:pt idx="29">
                  <c:v>58568510151.443108</c:v>
                </c:pt>
                <c:pt idx="30">
                  <c:v>60005902575.676743</c:v>
                </c:pt>
                <c:pt idx="31">
                  <c:v>61464662567.741318</c:v>
                </c:pt>
                <c:pt idx="32">
                  <c:v>62944136736.591911</c:v>
                </c:pt>
                <c:pt idx="33">
                  <c:v>64446052040.810165</c:v>
                </c:pt>
                <c:pt idx="34">
                  <c:v>65971109653.525719</c:v>
                </c:pt>
                <c:pt idx="35">
                  <c:v>67516629233.435066</c:v>
                </c:pt>
                <c:pt idx="36">
                  <c:v>69088636360.732529</c:v>
                </c:pt>
                <c:pt idx="37">
                  <c:v>70686317419.767517</c:v>
                </c:pt>
                <c:pt idx="38">
                  <c:v>72308815853.730453</c:v>
                </c:pt>
                <c:pt idx="39">
                  <c:v>73956843643.697922</c:v>
                </c:pt>
                <c:pt idx="40">
                  <c:v>75630955554.427994</c:v>
                </c:pt>
                <c:pt idx="41">
                  <c:v>77330837232.459229</c:v>
                </c:pt>
                <c:pt idx="42">
                  <c:v>79059150551.452835</c:v>
                </c:pt>
                <c:pt idx="43">
                  <c:v>80815148206.064804</c:v>
                </c:pt>
                <c:pt idx="44">
                  <c:v>82599140442.765274</c:v>
                </c:pt>
                <c:pt idx="45">
                  <c:v>84411914526.54718</c:v>
                </c:pt>
                <c:pt idx="46">
                  <c:v>86253185470.944458</c:v>
                </c:pt>
                <c:pt idx="47">
                  <c:v>88123224906.21286</c:v>
                </c:pt>
                <c:pt idx="48">
                  <c:v>90022703999.054993</c:v>
                </c:pt>
              </c:numCache>
            </c:numRef>
          </c:val>
        </c:ser>
        <c:dLbls>
          <c:showLegendKey val="0"/>
          <c:showVal val="0"/>
          <c:showCatName val="0"/>
          <c:showSerName val="0"/>
          <c:showPercent val="0"/>
          <c:showBubbleSize val="0"/>
        </c:dLbls>
        <c:axId val="135168768"/>
        <c:axId val="135170304"/>
      </c:areaChart>
      <c:catAx>
        <c:axId val="135168768"/>
        <c:scaling>
          <c:orientation val="minMax"/>
        </c:scaling>
        <c:delete val="0"/>
        <c:axPos val="b"/>
        <c:majorTickMark val="out"/>
        <c:minorTickMark val="none"/>
        <c:tickLblPos val="nextTo"/>
        <c:crossAx val="135170304"/>
        <c:crosses val="autoZero"/>
        <c:auto val="1"/>
        <c:lblAlgn val="ctr"/>
        <c:lblOffset val="100"/>
        <c:noMultiLvlLbl val="0"/>
      </c:catAx>
      <c:valAx>
        <c:axId val="135170304"/>
        <c:scaling>
          <c:orientation val="minMax"/>
        </c:scaling>
        <c:delete val="0"/>
        <c:axPos val="l"/>
        <c:majorGridlines/>
        <c:numFmt formatCode="#,##0" sourceLinked="1"/>
        <c:majorTickMark val="out"/>
        <c:minorTickMark val="none"/>
        <c:tickLblPos val="nextTo"/>
        <c:crossAx val="135168768"/>
        <c:crosses val="autoZero"/>
        <c:crossBetween val="midCat"/>
        <c:dispUnits>
          <c:builtInUnit val="billions"/>
          <c:dispUnitsLbl/>
        </c:dispUnits>
      </c:valAx>
    </c:plotArea>
    <c:plotVisOnly val="1"/>
    <c:dispBlanksAs val="zero"/>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88981977905155E-2"/>
          <c:y val="2.5827206919381014E-2"/>
          <c:w val="0.85509396857192466"/>
          <c:h val="0.86266241411828593"/>
        </c:manualLayout>
      </c:layout>
      <c:areaChart>
        <c:grouping val="stacked"/>
        <c:varyColors val="0"/>
        <c:ser>
          <c:idx val="0"/>
          <c:order val="0"/>
          <c:tx>
            <c:v>Section 85</c:v>
          </c:tx>
          <c:spPr>
            <a:solidFill>
              <a:srgbClr val="78A22F"/>
            </a:solidFill>
          </c:spPr>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Health!$D$9:$AZ$9</c:f>
              <c:numCache>
                <c:formatCode>#,##0.00</c:formatCode>
                <c:ptCount val="49"/>
                <c:pt idx="0">
                  <c:v>7.8386635283893806</c:v>
                </c:pt>
                <c:pt idx="1">
                  <c:v>8.0582752185617235</c:v>
                </c:pt>
                <c:pt idx="2">
                  <c:v>8.2872022966599701</c:v>
                </c:pt>
                <c:pt idx="3">
                  <c:v>8.528907629360182</c:v>
                </c:pt>
                <c:pt idx="4">
                  <c:v>8.7858380302699963</c:v>
                </c:pt>
                <c:pt idx="5">
                  <c:v>9.0529556088141714</c:v>
                </c:pt>
                <c:pt idx="6">
                  <c:v>9.330368227091153</c:v>
                </c:pt>
                <c:pt idx="7">
                  <c:v>9.6194144882628017</c:v>
                </c:pt>
                <c:pt idx="8">
                  <c:v>9.919027243693721</c:v>
                </c:pt>
                <c:pt idx="9">
                  <c:v>10.230633984898288</c:v>
                </c:pt>
                <c:pt idx="10">
                  <c:v>10.562741137188603</c:v>
                </c:pt>
                <c:pt idx="11">
                  <c:v>10.905641651858424</c:v>
                </c:pt>
                <c:pt idx="12">
                  <c:v>11.263775279049172</c:v>
                </c:pt>
                <c:pt idx="13">
                  <c:v>11.635886301127593</c:v>
                </c:pt>
                <c:pt idx="14">
                  <c:v>12.029370928509758</c:v>
                </c:pt>
                <c:pt idx="15">
                  <c:v>12.430206246477184</c:v>
                </c:pt>
                <c:pt idx="16">
                  <c:v>12.837798121705179</c:v>
                </c:pt>
                <c:pt idx="17">
                  <c:v>13.248194360268023</c:v>
                </c:pt>
                <c:pt idx="18">
                  <c:v>13.661083191797836</c:v>
                </c:pt>
                <c:pt idx="19">
                  <c:v>14.079135080472398</c:v>
                </c:pt>
                <c:pt idx="20">
                  <c:v>14.504668323209279</c:v>
                </c:pt>
                <c:pt idx="21">
                  <c:v>14.943613015041755</c:v>
                </c:pt>
                <c:pt idx="22">
                  <c:v>15.401435798356079</c:v>
                </c:pt>
                <c:pt idx="23">
                  <c:v>15.872214659936104</c:v>
                </c:pt>
                <c:pt idx="24">
                  <c:v>16.368096942353862</c:v>
                </c:pt>
                <c:pt idx="25">
                  <c:v>16.868432061807511</c:v>
                </c:pt>
                <c:pt idx="26">
                  <c:v>17.36923294760749</c:v>
                </c:pt>
                <c:pt idx="27">
                  <c:v>17.86983351642095</c:v>
                </c:pt>
                <c:pt idx="28">
                  <c:v>18.371216522077162</c:v>
                </c:pt>
                <c:pt idx="29">
                  <c:v>18.874669271877046</c:v>
                </c:pt>
                <c:pt idx="30">
                  <c:v>19.38358436895388</c:v>
                </c:pt>
                <c:pt idx="31">
                  <c:v>19.904591309964143</c:v>
                </c:pt>
                <c:pt idx="32">
                  <c:v>20.44312108841558</c:v>
                </c:pt>
                <c:pt idx="33">
                  <c:v>20.99868118214825</c:v>
                </c:pt>
                <c:pt idx="34">
                  <c:v>21.577798995483192</c:v>
                </c:pt>
                <c:pt idx="35">
                  <c:v>22.163973674892723</c:v>
                </c:pt>
                <c:pt idx="36">
                  <c:v>22.76566201291368</c:v>
                </c:pt>
                <c:pt idx="37">
                  <c:v>23.376397153554482</c:v>
                </c:pt>
                <c:pt idx="38">
                  <c:v>23.999118239798523</c:v>
                </c:pt>
                <c:pt idx="39">
                  <c:v>24.628974337396492</c:v>
                </c:pt>
                <c:pt idx="40">
                  <c:v>25.266682676994087</c:v>
                </c:pt>
                <c:pt idx="41">
                  <c:v>25.91560767402267</c:v>
                </c:pt>
                <c:pt idx="42">
                  <c:v>26.583466812635322</c:v>
                </c:pt>
                <c:pt idx="43">
                  <c:v>27.270848737494706</c:v>
                </c:pt>
                <c:pt idx="44">
                  <c:v>27.969755557791085</c:v>
                </c:pt>
                <c:pt idx="45">
                  <c:v>28.678326165926599</c:v>
                </c:pt>
                <c:pt idx="46">
                  <c:v>29.405166315052444</c:v>
                </c:pt>
                <c:pt idx="47">
                  <c:v>30.14652982806302</c:v>
                </c:pt>
                <c:pt idx="48">
                  <c:v>30.907269511329616</c:v>
                </c:pt>
              </c:numCache>
            </c:numRef>
          </c:val>
        </c:ser>
        <c:ser>
          <c:idx val="1"/>
          <c:order val="1"/>
          <c:tx>
            <c:v>Non-Section 85</c:v>
          </c:tx>
          <c:spPr>
            <a:solidFill>
              <a:schemeClr val="accent4"/>
            </a:solidFill>
            <a:ln>
              <a:solidFill>
                <a:schemeClr val="tx2"/>
              </a:solidFill>
            </a:ln>
          </c:spPr>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Health!$D$12:$AZ$12</c:f>
              <c:numCache>
                <c:formatCode>#,##0.00</c:formatCode>
                <c:ptCount val="49"/>
                <c:pt idx="0">
                  <c:v>1.56947066579274</c:v>
                </c:pt>
                <c:pt idx="1">
                  <c:v>1.7437818801264895</c:v>
                </c:pt>
                <c:pt idx="2">
                  <c:v>1.9236127344942164</c:v>
                </c:pt>
                <c:pt idx="3">
                  <c:v>2.1080164179913612</c:v>
                </c:pt>
                <c:pt idx="4">
                  <c:v>2.2961115586871608</c:v>
                </c:pt>
                <c:pt idx="5">
                  <c:v>2.4870131407142457</c:v>
                </c:pt>
                <c:pt idx="6">
                  <c:v>2.6798897480784625</c:v>
                </c:pt>
                <c:pt idx="7">
                  <c:v>2.8752502921238965</c:v>
                </c:pt>
                <c:pt idx="8">
                  <c:v>3.0725365812362511</c:v>
                </c:pt>
                <c:pt idx="9">
                  <c:v>3.2713426883631369</c:v>
                </c:pt>
                <c:pt idx="10">
                  <c:v>3.4712967855930201</c:v>
                </c:pt>
                <c:pt idx="11">
                  <c:v>3.6720737171378661</c:v>
                </c:pt>
                <c:pt idx="12">
                  <c:v>3.8733670375241309</c:v>
                </c:pt>
                <c:pt idx="13">
                  <c:v>4.0749352533007039</c:v>
                </c:pt>
                <c:pt idx="14">
                  <c:v>4.2765929113939301</c:v>
                </c:pt>
                <c:pt idx="15">
                  <c:v>4.4781957160897434</c:v>
                </c:pt>
                <c:pt idx="16">
                  <c:v>4.6796329939300474</c:v>
                </c:pt>
                <c:pt idx="17">
                  <c:v>4.8808675827438313</c:v>
                </c:pt>
                <c:pt idx="18">
                  <c:v>5.0818587647156734</c:v>
                </c:pt>
                <c:pt idx="19">
                  <c:v>5.2826375228443689</c:v>
                </c:pt>
                <c:pt idx="20">
                  <c:v>5.4832879780009174</c:v>
                </c:pt>
                <c:pt idx="21">
                  <c:v>5.6838440762820834</c:v>
                </c:pt>
                <c:pt idx="22">
                  <c:v>5.8844253107867788</c:v>
                </c:pt>
                <c:pt idx="23">
                  <c:v>6.0851448506932924</c:v>
                </c:pt>
                <c:pt idx="24">
                  <c:v>6.2861398267672914</c:v>
                </c:pt>
                <c:pt idx="25">
                  <c:v>6.4876081477023355</c:v>
                </c:pt>
                <c:pt idx="26">
                  <c:v>6.6897128892174234</c:v>
                </c:pt>
                <c:pt idx="27">
                  <c:v>6.8926121688712048</c:v>
                </c:pt>
                <c:pt idx="28">
                  <c:v>7.0965041268239695</c:v>
                </c:pt>
                <c:pt idx="29">
                  <c:v>7.3015750340009644</c:v>
                </c:pt>
                <c:pt idx="30">
                  <c:v>7.5079394270167352</c:v>
                </c:pt>
                <c:pt idx="31">
                  <c:v>7.7158699574037604</c:v>
                </c:pt>
                <c:pt idx="32">
                  <c:v>7.9253459010144507</c:v>
                </c:pt>
                <c:pt idx="33">
                  <c:v>8.1366445606143412</c:v>
                </c:pt>
                <c:pt idx="34">
                  <c:v>8.3499138932427819</c:v>
                </c:pt>
                <c:pt idx="35">
                  <c:v>8.5648715604910457</c:v>
                </c:pt>
                <c:pt idx="36">
                  <c:v>8.7823367716829033</c:v>
                </c:pt>
                <c:pt idx="37">
                  <c:v>9.0022614847481677</c:v>
                </c:pt>
                <c:pt idx="38">
                  <c:v>9.2245886635351368</c:v>
                </c:pt>
                <c:pt idx="39">
                  <c:v>9.4494583655614228</c:v>
                </c:pt>
                <c:pt idx="40">
                  <c:v>9.6769885657499337</c:v>
                </c:pt>
                <c:pt idx="41">
                  <c:v>9.9071837738593782</c:v>
                </c:pt>
                <c:pt idx="42">
                  <c:v>10.140427605433125</c:v>
                </c:pt>
                <c:pt idx="43">
                  <c:v>10.376665059286312</c:v>
                </c:pt>
                <c:pt idx="44">
                  <c:v>10.615974255070697</c:v>
                </c:pt>
                <c:pt idx="45">
                  <c:v>10.858492558606288</c:v>
                </c:pt>
                <c:pt idx="46">
                  <c:v>11.104217455645063</c:v>
                </c:pt>
                <c:pt idx="47">
                  <c:v>11.353215942587413</c:v>
                </c:pt>
                <c:pt idx="48">
                  <c:v>11.605604652337229</c:v>
                </c:pt>
              </c:numCache>
            </c:numRef>
          </c:val>
        </c:ser>
        <c:dLbls>
          <c:showLegendKey val="0"/>
          <c:showVal val="0"/>
          <c:showCatName val="0"/>
          <c:showSerName val="0"/>
          <c:showPercent val="0"/>
          <c:showBubbleSize val="0"/>
        </c:dLbls>
        <c:axId val="135191168"/>
        <c:axId val="135090560"/>
      </c:areaChart>
      <c:catAx>
        <c:axId val="135191168"/>
        <c:scaling>
          <c:orientation val="minMax"/>
        </c:scaling>
        <c:delete val="0"/>
        <c:axPos val="b"/>
        <c:numFmt formatCode="General" sourceLinked="1"/>
        <c:majorTickMark val="out"/>
        <c:minorTickMark val="none"/>
        <c:tickLblPos val="nextTo"/>
        <c:crossAx val="135090560"/>
        <c:crosses val="autoZero"/>
        <c:auto val="1"/>
        <c:lblAlgn val="ctr"/>
        <c:lblOffset val="100"/>
        <c:tickLblSkip val="12"/>
        <c:tickMarkSkip val="12"/>
        <c:noMultiLvlLbl val="0"/>
      </c:catAx>
      <c:valAx>
        <c:axId val="135090560"/>
        <c:scaling>
          <c:orientation val="minMax"/>
        </c:scaling>
        <c:delete val="0"/>
        <c:axPos val="l"/>
        <c:majorGridlines>
          <c:spPr>
            <a:ln w="9525" cap="flat" cmpd="sng" algn="ctr">
              <a:solidFill>
                <a:srgbClr val="CDCDCD"/>
              </a:solidFill>
              <a:prstDash val="solid"/>
              <a:round/>
              <a:headEnd type="none" w="med" len="med"/>
              <a:tailEnd type="none" w="med" len="med"/>
            </a:ln>
          </c:spPr>
        </c:majorGridlines>
        <c:numFmt formatCode="#,##0" sourceLinked="0"/>
        <c:majorTickMark val="out"/>
        <c:minorTickMark val="none"/>
        <c:tickLblPos val="nextTo"/>
        <c:spPr>
          <a:ln w="9525" cap="flat" cmpd="sng" algn="ctr">
            <a:solidFill>
              <a:srgbClr val="787878"/>
            </a:solidFill>
            <a:prstDash val="solid"/>
            <a:round/>
            <a:headEnd type="none" w="med" len="med"/>
            <a:tailEnd type="none" w="med" len="med"/>
          </a:ln>
        </c:spPr>
        <c:crossAx val="135191168"/>
        <c:crosses val="autoZero"/>
        <c:crossBetween val="midCat"/>
        <c:majorUnit val="15"/>
      </c:valAx>
      <c:spPr>
        <a:ln w="9525" cap="flat" cmpd="sng" algn="ctr">
          <a:solidFill>
            <a:srgbClr val="787878"/>
          </a:solidFill>
          <a:prstDash val="solid"/>
          <a:round/>
          <a:headEnd type="none" w="med" len="med"/>
          <a:tailEnd type="none" w="med" len="med"/>
        </a:ln>
      </c:spPr>
    </c:plotArea>
    <c:plotVisOnly val="1"/>
    <c:dispBlanksAs val="zero"/>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Health!$D$4:$AZ$4</c:f>
              <c:strCache>
                <c:ptCount val="49"/>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pt idx="16">
                  <c:v>2027-28</c:v>
                </c:pt>
                <c:pt idx="17">
                  <c:v>2028-29</c:v>
                </c:pt>
                <c:pt idx="18">
                  <c:v>2029-30</c:v>
                </c:pt>
                <c:pt idx="19">
                  <c:v>2030-31</c:v>
                </c:pt>
                <c:pt idx="20">
                  <c:v>2031-32</c:v>
                </c:pt>
                <c:pt idx="21">
                  <c:v>2032-33</c:v>
                </c:pt>
                <c:pt idx="22">
                  <c:v>2033-34</c:v>
                </c:pt>
                <c:pt idx="23">
                  <c:v>2034-35</c:v>
                </c:pt>
                <c:pt idx="24">
                  <c:v>2035-36</c:v>
                </c:pt>
                <c:pt idx="25">
                  <c:v>2036-37</c:v>
                </c:pt>
                <c:pt idx="26">
                  <c:v>2037-38</c:v>
                </c:pt>
                <c:pt idx="27">
                  <c:v>2038-39</c:v>
                </c:pt>
                <c:pt idx="28">
                  <c:v>2039-40</c:v>
                </c:pt>
                <c:pt idx="29">
                  <c:v>2040-41</c:v>
                </c:pt>
                <c:pt idx="30">
                  <c:v>2041-42</c:v>
                </c:pt>
                <c:pt idx="31">
                  <c:v>2042-43</c:v>
                </c:pt>
                <c:pt idx="32">
                  <c:v>2043-44</c:v>
                </c:pt>
                <c:pt idx="33">
                  <c:v>2044-45</c:v>
                </c:pt>
                <c:pt idx="34">
                  <c:v>2045-46</c:v>
                </c:pt>
                <c:pt idx="35">
                  <c:v>2046-47</c:v>
                </c:pt>
                <c:pt idx="36">
                  <c:v>2047-48</c:v>
                </c:pt>
                <c:pt idx="37">
                  <c:v>2048-49</c:v>
                </c:pt>
                <c:pt idx="38">
                  <c:v>2049-50</c:v>
                </c:pt>
                <c:pt idx="39">
                  <c:v>2050-51</c:v>
                </c:pt>
                <c:pt idx="40">
                  <c:v>2051-52</c:v>
                </c:pt>
                <c:pt idx="41">
                  <c:v>2052-53</c:v>
                </c:pt>
                <c:pt idx="42">
                  <c:v>2053-54</c:v>
                </c:pt>
                <c:pt idx="43">
                  <c:v>2054-55</c:v>
                </c:pt>
                <c:pt idx="44">
                  <c:v>2055-56</c:v>
                </c:pt>
                <c:pt idx="45">
                  <c:v>2056-57</c:v>
                </c:pt>
                <c:pt idx="46">
                  <c:v>2057-58</c:v>
                </c:pt>
                <c:pt idx="47">
                  <c:v>2058-59</c:v>
                </c:pt>
                <c:pt idx="48">
                  <c:v>2059-60</c:v>
                </c:pt>
              </c:strCache>
            </c:strRef>
          </c:cat>
          <c:val>
            <c:numRef>
              <c:f>Health!$D$54:$AZ$54</c:f>
              <c:numCache>
                <c:formatCode>0.00</c:formatCode>
                <c:ptCount val="49"/>
                <c:pt idx="0">
                  <c:v>4.1218767733457824</c:v>
                </c:pt>
                <c:pt idx="1">
                  <c:v>4.1978669774223443</c:v>
                </c:pt>
                <c:pt idx="2">
                  <c:v>4.1703431691663493</c:v>
                </c:pt>
                <c:pt idx="3">
                  <c:v>4.2519120110618882</c:v>
                </c:pt>
                <c:pt idx="4">
                  <c:v>4.2960228424849545</c:v>
                </c:pt>
                <c:pt idx="5">
                  <c:v>4.3448191772916731</c:v>
                </c:pt>
                <c:pt idx="6">
                  <c:v>4.5248757259736356</c:v>
                </c:pt>
                <c:pt idx="7">
                  <c:v>4.5825005347907757</c:v>
                </c:pt>
                <c:pt idx="8">
                  <c:v>4.64144584917244</c:v>
                </c:pt>
                <c:pt idx="9">
                  <c:v>4.7026087885039658</c:v>
                </c:pt>
                <c:pt idx="10">
                  <c:v>4.7686600450565821</c:v>
                </c:pt>
                <c:pt idx="11">
                  <c:v>4.834644030469069</c:v>
                </c:pt>
                <c:pt idx="12">
                  <c:v>4.9019081473411328</c:v>
                </c:pt>
                <c:pt idx="13">
                  <c:v>4.9693860655234587</c:v>
                </c:pt>
                <c:pt idx="14">
                  <c:v>5.0383853605499747</c:v>
                </c:pt>
                <c:pt idx="15">
                  <c:v>5.1091507309646058</c:v>
                </c:pt>
                <c:pt idx="16">
                  <c:v>5.1777464326706797</c:v>
                </c:pt>
                <c:pt idx="17">
                  <c:v>5.2448512269018561</c:v>
                </c:pt>
                <c:pt idx="18">
                  <c:v>5.3099301411904287</c:v>
                </c:pt>
                <c:pt idx="19">
                  <c:v>5.3745997321957653</c:v>
                </c:pt>
                <c:pt idx="20">
                  <c:v>5.4395263285111444</c:v>
                </c:pt>
                <c:pt idx="21">
                  <c:v>5.5021943442479655</c:v>
                </c:pt>
                <c:pt idx="22">
                  <c:v>5.5635173958145341</c:v>
                </c:pt>
                <c:pt idx="23">
                  <c:v>5.6232716388395021</c:v>
                </c:pt>
                <c:pt idx="24">
                  <c:v>5.6842925390199879</c:v>
                </c:pt>
                <c:pt idx="25">
                  <c:v>5.7435576351831763</c:v>
                </c:pt>
                <c:pt idx="26">
                  <c:v>5.8005018573873466</c:v>
                </c:pt>
                <c:pt idx="27">
                  <c:v>5.8553741185253969</c:v>
                </c:pt>
                <c:pt idx="28">
                  <c:v>5.9084346104971965</c:v>
                </c:pt>
                <c:pt idx="29">
                  <c:v>5.9620056905266985</c:v>
                </c:pt>
                <c:pt idx="30">
                  <c:v>6.0147455989008805</c:v>
                </c:pt>
                <c:pt idx="31">
                  <c:v>6.0669408480004225</c:v>
                </c:pt>
                <c:pt idx="32">
                  <c:v>6.1191856350871783</c:v>
                </c:pt>
                <c:pt idx="33">
                  <c:v>6.1713585173867642</c:v>
                </c:pt>
                <c:pt idx="34">
                  <c:v>6.2258915199341311</c:v>
                </c:pt>
                <c:pt idx="35">
                  <c:v>6.2791289080780537</c:v>
                </c:pt>
                <c:pt idx="36">
                  <c:v>6.333368321165894</c:v>
                </c:pt>
                <c:pt idx="37">
                  <c:v>6.3885740424983561</c:v>
                </c:pt>
                <c:pt idx="38">
                  <c:v>6.4440917625741099</c:v>
                </c:pt>
                <c:pt idx="39">
                  <c:v>6.5006217873903083</c:v>
                </c:pt>
                <c:pt idx="40">
                  <c:v>6.5561800172698845</c:v>
                </c:pt>
                <c:pt idx="41">
                  <c:v>6.6114321770831816</c:v>
                </c:pt>
                <c:pt idx="42">
                  <c:v>6.6683761532750374</c:v>
                </c:pt>
                <c:pt idx="43">
                  <c:v>6.7267123826805095</c:v>
                </c:pt>
                <c:pt idx="44">
                  <c:v>6.7857672859313727</c:v>
                </c:pt>
                <c:pt idx="45">
                  <c:v>6.8428056323849882</c:v>
                </c:pt>
                <c:pt idx="46">
                  <c:v>6.8989103355458763</c:v>
                </c:pt>
                <c:pt idx="47">
                  <c:v>6.9546674830157658</c:v>
                </c:pt>
                <c:pt idx="48">
                  <c:v>7.0112584211086419</c:v>
                </c:pt>
              </c:numCache>
            </c:numRef>
          </c:val>
          <c:smooth val="0"/>
        </c:ser>
        <c:dLbls>
          <c:showLegendKey val="0"/>
          <c:showVal val="0"/>
          <c:showCatName val="0"/>
          <c:showSerName val="0"/>
          <c:showPercent val="0"/>
          <c:showBubbleSize val="0"/>
        </c:dLbls>
        <c:marker val="1"/>
        <c:smooth val="0"/>
        <c:axId val="135110656"/>
        <c:axId val="135112192"/>
      </c:lineChart>
      <c:catAx>
        <c:axId val="135110656"/>
        <c:scaling>
          <c:orientation val="minMax"/>
        </c:scaling>
        <c:delete val="0"/>
        <c:axPos val="b"/>
        <c:numFmt formatCode="General" sourceLinked="1"/>
        <c:majorTickMark val="out"/>
        <c:minorTickMark val="none"/>
        <c:tickLblPos val="nextTo"/>
        <c:crossAx val="135112192"/>
        <c:crosses val="autoZero"/>
        <c:auto val="1"/>
        <c:lblAlgn val="ctr"/>
        <c:lblOffset val="100"/>
        <c:tickLblSkip val="12"/>
        <c:noMultiLvlLbl val="0"/>
      </c:catAx>
      <c:valAx>
        <c:axId val="135112192"/>
        <c:scaling>
          <c:orientation val="minMax"/>
        </c:scaling>
        <c:delete val="0"/>
        <c:axPos val="l"/>
        <c:majorGridlines/>
        <c:numFmt formatCode="0" sourceLinked="0"/>
        <c:majorTickMark val="out"/>
        <c:minorTickMark val="none"/>
        <c:tickLblPos val="nextTo"/>
        <c:crossAx val="135110656"/>
        <c:crosses val="autoZero"/>
        <c:crossBetween val="between"/>
      </c:valAx>
    </c:plotArea>
    <c:plotVisOnly val="1"/>
    <c:dispBlanksAs val="gap"/>
    <c:showDLblsOverMax val="0"/>
  </c:chart>
  <c:spPr>
    <a:ln>
      <a:noFill/>
    </a:ln>
  </c:spPr>
  <c:txPr>
    <a:bodyPr/>
    <a:lstStyle/>
    <a:p>
      <a:pPr>
        <a:defRPr baseline="0">
          <a:latin typeface="Arial" pitchFamily="34" charset="0"/>
        </a:defRPr>
      </a:pPr>
      <a:endParaRPr lang="en-US"/>
    </a:p>
  </c:txPr>
  <c:printSettings>
    <c:headerFooter/>
    <c:pageMargins b="0.75" l="0.7" r="0.7" t="0.75" header="0.3" footer="0.3"/>
    <c:pageSetup/>
  </c:printSettings>
</c:chartSpace>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chart" Target="../charts/chart32.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6.xml"/><Relationship Id="rId16" Type="http://schemas.openxmlformats.org/officeDocument/2006/relationships/chart" Target="../charts/chart30.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400049</xdr:colOff>
      <xdr:row>2</xdr:row>
      <xdr:rowOff>76200</xdr:rowOff>
    </xdr:from>
    <xdr:to>
      <xdr:col>14</xdr:col>
      <xdr:colOff>28575</xdr:colOff>
      <xdr:row>131</xdr:row>
      <xdr:rowOff>180976</xdr:rowOff>
    </xdr:to>
    <xdr:sp macro="" textlink="">
      <xdr:nvSpPr>
        <xdr:cNvPr id="2" name="TextBox 1"/>
        <xdr:cNvSpPr txBox="1"/>
      </xdr:nvSpPr>
      <xdr:spPr>
        <a:xfrm>
          <a:off x="400049" y="457200"/>
          <a:ext cx="8162926" cy="2467927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u="sng">
              <a:solidFill>
                <a:schemeClr val="dk1"/>
              </a:solidFill>
              <a:effectLst/>
              <a:latin typeface="+mn-lt"/>
              <a:ea typeface="+mn-ea"/>
              <a:cs typeface="+mn-cs"/>
            </a:rPr>
            <a:t>Methodology</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workbook estimates government fiscal expenditures to 2059-60. </a:t>
          </a:r>
        </a:p>
        <a:p>
          <a:r>
            <a:rPr lang="en-AU" sz="1100">
              <a:solidFill>
                <a:schemeClr val="dk1"/>
              </a:solidFill>
              <a:effectLst/>
              <a:latin typeface="+mn-lt"/>
              <a:ea typeface="+mn-ea"/>
              <a:cs typeface="+mn-cs"/>
            </a:rPr>
            <a:t>Throughout this workbook, all dollar figures are expressed in 2011-12 terms unless indicated otherwise. For pensions, health, education and other expenditures, only government costs are reported. For aged care, given uncertainty of the share of costs borne by the Australian Government, total costs are estimated with a fixed share of these costs apportioned to the Australian Government. </a:t>
          </a:r>
        </a:p>
        <a:p>
          <a:r>
            <a:rPr lang="en-AU" sz="1100">
              <a:solidFill>
                <a:schemeClr val="dk1"/>
              </a:solidFill>
              <a:effectLst/>
              <a:latin typeface="+mn-lt"/>
              <a:ea typeface="+mn-ea"/>
              <a:cs typeface="+mn-cs"/>
            </a:rPr>
            <a:t>The basic approach used is to make use of age-specific usage rates for each service and multiply these by age-specific costs and population estimates in order to derive the total cost of these services going forward.</a:t>
          </a: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In cases where the recipient rates were taken from a different period to the baseline budget, the recipient rates are estimated and used to predict the recipient numbers in the first year of projections. The total budget is then divided by the recipient numbers to achieve a cost per person that is used for the projections. This is done for the DSP, parenting payment and education calculations.</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Demographics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methodology for calculating the demographic projections can be found in chapter 2 and appendix A</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Revenue</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Revenue projections have been made assuming that the ratio between commonwealth tax and GDP will remain constant. It is also assumed that the ratio between state and territory tax to GDP will remain constant . The assumed rates were calculated as the five year average over the period from 2002–2007, which was selected to avoid the cyclical effect associated with the global financial crisis. </a:t>
          </a:r>
        </a:p>
        <a:p>
          <a:r>
            <a:rPr lang="en-AU" sz="1100">
              <a:solidFill>
                <a:schemeClr val="dk1"/>
              </a:solidFill>
              <a:effectLst/>
              <a:latin typeface="+mn-lt"/>
              <a:ea typeface="+mn-ea"/>
              <a:cs typeface="+mn-cs"/>
            </a:rPr>
            <a:t>Revenues are calculated as a constant proportion of GDP. In the early years of the projections, the forward estimates are used, however, this can be changed in the spreadsheet in cell B2.</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Health</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Projections are made separately for hospitals; medical services (Medicare); the Pharmaceutical Benefits Scheme (PBS); private health insurance rebates; and other health expenditures.  The method used in this study involves a number of steps: </a:t>
          </a:r>
        </a:p>
        <a:p>
          <a:pPr lvl="0"/>
          <a:endParaRPr lang="en-AU" sz="1100">
            <a:solidFill>
              <a:schemeClr val="dk1"/>
            </a:solidFill>
            <a:effectLst/>
            <a:latin typeface="+mn-lt"/>
            <a:ea typeface="+mn-ea"/>
            <a:cs typeface="+mn-cs"/>
          </a:endParaRPr>
        </a:p>
        <a:p>
          <a:pPr lvl="0"/>
          <a:r>
            <a:rPr lang="en-AU" sz="1100">
              <a:solidFill>
                <a:schemeClr val="dk1"/>
              </a:solidFill>
              <a:effectLst/>
              <a:latin typeface="+mn-lt"/>
              <a:ea typeface="+mn-ea"/>
              <a:cs typeface="+mn-cs"/>
            </a:rPr>
            <a:t>1. Real per capita expenditure is assumed to grow by the rate of (x+y) per cent per year, where x is the projected growth rate of GDP per capita. The effect of non-demographic factors over and above the rate of GDP per capita growth is represented by y, the non-demographic growth rate. In this sense, the growth in non-demographic growth rate is estimated as a ‘premium’ above GDP per capita growth.</a:t>
          </a:r>
        </a:p>
        <a:p>
          <a:pPr lvl="0"/>
          <a:r>
            <a:rPr lang="en-AU" sz="1100">
              <a:solidFill>
                <a:schemeClr val="dk1"/>
              </a:solidFill>
              <a:effectLst/>
              <a:latin typeface="+mn-lt"/>
              <a:ea typeface="+mn-ea"/>
              <a:cs typeface="+mn-cs"/>
            </a:rPr>
            <a:t>2. The average costs per person in each age group and each healthcare expenditure class rise by (x+y) each year over the projection period (with the assumption that the relative per person costs of each age group to others remains fixed over time). </a:t>
          </a:r>
        </a:p>
        <a:p>
          <a:pPr lvl="0"/>
          <a:r>
            <a:rPr lang="en-AU" sz="1100">
              <a:solidFill>
                <a:schemeClr val="dk1"/>
              </a:solidFill>
              <a:effectLst/>
              <a:latin typeface="+mn-lt"/>
              <a:ea typeface="+mn-ea"/>
              <a:cs typeface="+mn-cs"/>
            </a:rPr>
            <a:t>3. The projected age profiles of expenditure are applied to population projections, giving a new estimate of expenditure per age group for each year. From this, total expenditures are then calculated for each year. 	</a:t>
          </a:r>
        </a:p>
        <a:p>
          <a:pPr lvl="0"/>
          <a:r>
            <a:rPr lang="en-AU" sz="1100">
              <a:solidFill>
                <a:schemeClr val="dk1"/>
              </a:solidFill>
              <a:effectLst/>
              <a:latin typeface="+mn-lt"/>
              <a:ea typeface="+mn-ea"/>
              <a:cs typeface="+mn-cs"/>
            </a:rPr>
            <a:t>4. In projecting health expenditures, several assumptions were made:</a:t>
          </a:r>
        </a:p>
        <a:p>
          <a:pPr lvl="0"/>
          <a:r>
            <a:rPr lang="en-AU" sz="1100">
              <a:solidFill>
                <a:schemeClr val="dk1"/>
              </a:solidFill>
              <a:effectLst/>
              <a:latin typeface="+mn-lt"/>
              <a:ea typeface="+mn-ea"/>
              <a:cs typeface="+mn-cs"/>
            </a:rPr>
            <a:t>5. Changes in morbidity are assumed to be in line with either changes in demography (population ageing) or captured in the non-demographic rates of expenditure growth. This study has not projected levels of various morbidities as in Goss (2008).</a:t>
          </a:r>
        </a:p>
        <a:p>
          <a:pPr lvl="0"/>
          <a:r>
            <a:rPr lang="en-AU" sz="1100">
              <a:solidFill>
                <a:schemeClr val="dk1"/>
              </a:solidFill>
              <a:effectLst/>
              <a:latin typeface="+mn-lt"/>
              <a:ea typeface="+mn-ea"/>
              <a:cs typeface="+mn-cs"/>
            </a:rPr>
            <a:t>6. The age profile for hospital expenditures was calculated using the number of hospital patient days per age group.  </a:t>
          </a:r>
        </a:p>
        <a:p>
          <a:pPr lvl="0"/>
          <a:r>
            <a:rPr lang="en-AU" sz="1100">
              <a:solidFill>
                <a:schemeClr val="dk1"/>
              </a:solidFill>
              <a:effectLst/>
              <a:latin typeface="+mn-lt"/>
              <a:ea typeface="+mn-ea"/>
              <a:cs typeface="+mn-cs"/>
            </a:rPr>
            <a:t>7. For the PBS, an age profile of expenditure was only available for Section 85 drugs. These are the main category of subsidised drugs, and account for almost 90 per cent of all PBS expenditures. Expenditure on the remaining drugs is assumed to be unrelated to age.</a:t>
          </a:r>
        </a:p>
        <a:p>
          <a:pPr lvl="0"/>
          <a:r>
            <a:rPr lang="en-AU" sz="1100">
              <a:solidFill>
                <a:schemeClr val="dk1"/>
              </a:solidFill>
              <a:effectLst/>
              <a:latin typeface="+mn-lt"/>
              <a:ea typeface="+mn-ea"/>
              <a:cs typeface="+mn-cs"/>
            </a:rPr>
            <a:t>8. Government expenditure on private health insurance rebates is highly policy dependent, as changes to the size of the rebate have historically affected the take-up of insurance. For this study, expenditure is simply assumed to follow the age profile of the benefits paid by private health insurers to their clients. The non-demographic growth rate is also assumed to decrease over time. This method is similar to that used in the 2010 Intergenerational Report.</a:t>
          </a:r>
        </a:p>
        <a:p>
          <a:pPr lvl="0"/>
          <a:r>
            <a:rPr lang="en-AU" sz="1100">
              <a:solidFill>
                <a:schemeClr val="dk1"/>
              </a:solidFill>
              <a:effectLst/>
              <a:latin typeface="+mn-lt"/>
              <a:ea typeface="+mn-ea"/>
              <a:cs typeface="+mn-cs"/>
            </a:rPr>
            <a:t>9. The aggregate of ‘other’ health expenditures includes various small healthcare delivery programs, as well as health-related research. It is assumed to be affected by both GDP growth (non-demographic) and by population size. However, no age profile for expenditures were available and, as such, any ageing effects have been ignored.</a:t>
          </a:r>
        </a:p>
        <a:p>
          <a:pPr lvl="0"/>
          <a:r>
            <a:rPr lang="en-AU" sz="1100">
              <a:solidFill>
                <a:schemeClr val="dk1"/>
              </a:solidFill>
              <a:effectLst/>
              <a:latin typeface="+mn-lt"/>
              <a:ea typeface="+mn-ea"/>
              <a:cs typeface="+mn-cs"/>
            </a:rPr>
            <a:t>10. Short-term health expenditures have not been based on official budgetary forward estimates, and should not be viewed as more accurate than budget and midyear financial outlook statement estimates in the short run.</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For hospital-related expenditure and the ‘other’ aggregated health expenditures, projections were initially made using the sum of federal and state expenditures. A split between federal and state expenditures is calculated afterwards, using current funding ratios. The ratio of federal and state expenditure on hospitals is adjusted according to the National Agreements on Healthcare, where the federal share of expenditure on public hospitals will rise to 45 per cent in 2014 15 and then to 50 per cent in 2017 18. Around 42 per cent of ‘other’ expenditure is attributed to the Australian Government.</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DSP</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DSP calculations are located in a separate spreadsheet titled 'changing the pension age', which is available from the commission on request. The basic methodology is as follows.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Recipient coverage rates for each 5 year age category between 16 and 65 were taken from the Fahcsia publication ‘Characteristics of Disability Support Pension Recipients, 2011’. This coverage rate was assumed to be constant over time.</a:t>
          </a:r>
        </a:p>
        <a:p>
          <a:r>
            <a:rPr lang="en-AU" sz="1100">
              <a:solidFill>
                <a:schemeClr val="dk1"/>
              </a:solidFill>
              <a:effectLst/>
              <a:latin typeface="+mn-lt"/>
              <a:ea typeface="+mn-ea"/>
              <a:cs typeface="+mn-cs"/>
            </a:rPr>
            <a:t>The cost per DSP recipient was estimated by dividing the total program budget (from the 2013 budget papers for the 2011-12 financial year) by the number of recipients in 2011-12 (from the Fahcsia document above).</a:t>
          </a:r>
        </a:p>
        <a:p>
          <a:r>
            <a:rPr lang="en-AU" sz="1100">
              <a:solidFill>
                <a:schemeClr val="dk1"/>
              </a:solidFill>
              <a:effectLst/>
              <a:latin typeface="+mn-lt"/>
              <a:ea typeface="+mn-ea"/>
              <a:cs typeface="+mn-cs"/>
            </a:rPr>
            <a:t>Pension rates were assumed to increase in line with productivity growth.</a:t>
          </a:r>
        </a:p>
        <a:p>
          <a:r>
            <a:rPr lang="en-AU" sz="1100">
              <a:solidFill>
                <a:schemeClr val="dk1"/>
              </a:solidFill>
              <a:effectLst/>
              <a:latin typeface="+mn-lt"/>
              <a:ea typeface="+mn-ea"/>
              <a:cs typeface="+mn-cs"/>
            </a:rPr>
            <a:t>These trends in coverage and costs per recipient were applied to the demographic projections to provide a final cost estimate.</a:t>
          </a: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This spreadsheet also examines the impact of a change in pension age on the number of DSP recipients. It is assumed that the DSP coverage rate increases linearly with age. That is, coverage (65‑70) – coverage (60-65) = coverage (60-65) –coverage (55-60). A number of other functional forms were tested, of which a polynomial of degree 3 fitted well. However, the predicted value was very similar to the simple linear projection. Therefore, for simplicity, the linear projection was used. These figures are calculated separately in rows 21-24 and added later. </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Age Pension</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Estimates of the Age Pension (and service pension) were taken from the 2010 IGR, with a small adjustment made for the change to 12 per cent super (as described in chapter 5). A secondary model based on that used in PC 2005 (Implications of an ageing Australia) was used to calculate scenarios in chapter 6. This is available from the Commission on request.</a:t>
          </a:r>
        </a:p>
        <a:p>
          <a:r>
            <a:rPr lang="en-AU" sz="1100" u="sng">
              <a:solidFill>
                <a:schemeClr val="dk1"/>
              </a:solidFill>
              <a:effectLst/>
              <a:latin typeface="+mn-lt"/>
              <a:ea typeface="+mn-ea"/>
              <a:cs typeface="+mn-cs"/>
            </a:rPr>
            <a:t>Family Tax Benefit A and B</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coverage rate, calculated as the likelihood of each child receiving a payment, were taken from PC (2005). The payment rate per child receiving a payment was also taken from the PC report and scaled upwards so that the total payments were equal to the amount reported in the 2013 budget papers. Future payments are expected to grow at the rate of real earnings, although this can be adjusted in the spreadsheet.</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Parenting Payment</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Information on the coverage rate by age group and gender was taken from the Fahcsia Statistical paper number 10: Income support customers: a statistical overview 2011. The payment per age group was calculated using the total number of people receiving the payment and the total money spent on the program in 2012-13 (from the DEEWR budget papers). These rates were projected forward at the in line with productivity growth.</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Aged Care</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Usage rates were estimated based on earlier modelling undertaken during the Commission’s inquiry into aged care (PC 2011a). For that report, the Commission modelled scenarios where recommended reforms would lead to increases in usage rates (PC 2011a, p. E.3–E.33). These modelling scenarios are assumed to approximate the likely outcomes of recent reforms. </a:t>
          </a:r>
        </a:p>
        <a:p>
          <a:r>
            <a:rPr lang="en-AU" sz="1100">
              <a:solidFill>
                <a:schemeClr val="dk1"/>
              </a:solidFill>
              <a:effectLst/>
              <a:latin typeface="+mn-lt"/>
              <a:ea typeface="+mn-ea"/>
              <a:cs typeface="+mn-cs"/>
            </a:rPr>
            <a:t>A major simplifying assumption relates to the shares of funding between individuals and governments. These funding shares are inherently uncertain over long periods. Future policy shifts could easily change the extent to which individuals contribute to the cost of aged care services.</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Disability Support</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Long run costs of disability services in Australia are largely dependent on the introduction of DisabilityCare Australia. Given that the scheme is still being rolled out, it is not possible to use historical estimates of service delivery to predict future costs. Therefore, this study has relied on Commission estimates prepared as part of its previous report into disability support services (PC 2011b) , which found a total yearly cost of around 13.5 billion. These figures were then scrutinised by the Australian government Actuary who updated this figure to 14.5 billion based largely on the outcome of a community service worker pay decision (Australian Government Actuary 2012).</a:t>
          </a:r>
        </a:p>
        <a:p>
          <a:r>
            <a:rPr lang="en-AU" sz="1100">
              <a:solidFill>
                <a:schemeClr val="dk1"/>
              </a:solidFill>
              <a:effectLst/>
              <a:latin typeface="+mn-lt"/>
              <a:ea typeface="+mn-ea"/>
              <a:cs typeface="+mn-cs"/>
            </a:rPr>
            <a:t>These figures have been adjusted a number of ways in the long term forecasts:</a:t>
          </a:r>
        </a:p>
        <a:p>
          <a:pPr lvl="0"/>
          <a:r>
            <a:rPr lang="en-AU" sz="1100">
              <a:solidFill>
                <a:schemeClr val="dk1"/>
              </a:solidFill>
              <a:effectLst/>
              <a:latin typeface="+mn-lt"/>
              <a:ea typeface="+mn-ea"/>
              <a:cs typeface="+mn-cs"/>
            </a:rPr>
            <a:t>1. Costs have been assumed to grow at the rate of economy wide productivity growth </a:t>
          </a:r>
        </a:p>
        <a:p>
          <a:pPr lvl="0"/>
          <a:r>
            <a:rPr lang="en-AU" sz="1100">
              <a:solidFill>
                <a:schemeClr val="dk1"/>
              </a:solidFill>
              <a:effectLst/>
              <a:latin typeface="+mn-lt"/>
              <a:ea typeface="+mn-ea"/>
              <a:cs typeface="+mn-cs"/>
            </a:rPr>
            <a:t>2. The withdrawal of informal support has been modelled by fitting an exponential function to the availability of informal support</a:t>
          </a:r>
        </a:p>
        <a:p>
          <a:pPr lvl="0"/>
          <a:r>
            <a:rPr lang="en-AU" sz="1100">
              <a:solidFill>
                <a:schemeClr val="dk1"/>
              </a:solidFill>
              <a:effectLst/>
              <a:latin typeface="+mn-lt"/>
              <a:ea typeface="+mn-ea"/>
              <a:cs typeface="+mn-cs"/>
            </a:rPr>
            <a:t>3. The age specific prevalence rates of severe and profound disability were used from the 2009 Survey of Disability Ageing and Carers. The costs of disability were assumed to be equal for each person in this group and the total cost of the scheme was allowed to change as the number of people with severe and profound disability increases.</a:t>
          </a:r>
        </a:p>
        <a:p>
          <a:pPr lvl="0"/>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Education</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Education spending was taken from the ABS Government Finance Statistics (ABS Cat. No. 5518.0.55.001). This provides funding for different education sectors by level of government. The number of students in each type of education by age was extracted from the 2011 census using the ABS table builder. The total cost per year for each type of education was divided by the total number of student to give a cost per student. Costs were projected forward assuming a constant coverage rate for each age group and a real cost increase in education equal to the economywide productivity growth rate</a:t>
          </a:r>
        </a:p>
        <a:p>
          <a:r>
            <a:rPr lang="en-AU" sz="1100">
              <a:solidFill>
                <a:schemeClr val="dk1"/>
              </a:solidFill>
              <a:effectLst/>
              <a:latin typeface="+mn-lt"/>
              <a:ea typeface="+mn-ea"/>
              <a:cs typeface="+mn-cs"/>
            </a:rPr>
            <a:t>This methodology includes a number of simplifying assumptions, such as:</a:t>
          </a:r>
        </a:p>
        <a:p>
          <a:pPr lvl="0"/>
          <a:r>
            <a:rPr lang="en-AU" sz="1100">
              <a:solidFill>
                <a:schemeClr val="dk1"/>
              </a:solidFill>
              <a:effectLst/>
              <a:latin typeface="+mn-lt"/>
              <a:ea typeface="+mn-ea"/>
              <a:cs typeface="+mn-cs"/>
            </a:rPr>
            <a:t>1. The government/private provision of education is held constant. In reality, this is changing over time towards more private provision.</a:t>
          </a:r>
        </a:p>
        <a:p>
          <a:pPr lvl="0"/>
          <a:r>
            <a:rPr lang="en-AU" sz="1100">
              <a:solidFill>
                <a:schemeClr val="dk1"/>
              </a:solidFill>
              <a:effectLst/>
              <a:latin typeface="+mn-lt"/>
              <a:ea typeface="+mn-ea"/>
              <a:cs typeface="+mn-cs"/>
            </a:rPr>
            <a:t>2. The cost of education per student is increasing only with inflation, although the Gonski reforms (still uncertain at time of writing) may significantly change this.</a:t>
          </a:r>
        </a:p>
        <a:p>
          <a:pPr lvl="0"/>
          <a:r>
            <a:rPr lang="en-AU" sz="1100">
              <a:solidFill>
                <a:schemeClr val="dk1"/>
              </a:solidFill>
              <a:effectLst/>
              <a:latin typeface="+mn-lt"/>
              <a:ea typeface="+mn-ea"/>
              <a:cs typeface="+mn-cs"/>
            </a:rPr>
            <a:t>3. The coverage rate is assumed constant, although it is likely that these will increase slightly, particularly for higher education. </a:t>
          </a:r>
        </a:p>
        <a:p>
          <a:pPr lvl="0"/>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Defence and other expenditures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Defence expenditure is assumed to be around 1.8 per cent of GDP from 2029-30 onwards as per the 2010 IGR (p. 68). Between forward estimates and 2029-30, the IGR has defence spending at a greater share of GDP (but less than 2 per cent), without an explicit share nominated in the text (p.68). It has been assumed costs increase to 1.9 per cent of GDP (linearly) by 2019-20, then fall (linearly) to 1.8 per cent by 2029-30.</a:t>
          </a:r>
        </a:p>
        <a:p>
          <a:r>
            <a:rPr lang="en-AU" sz="1100">
              <a:solidFill>
                <a:schemeClr val="dk1"/>
              </a:solidFill>
              <a:effectLst/>
              <a:latin typeface="+mn-lt"/>
              <a:ea typeface="+mn-ea"/>
              <a:cs typeface="+mn-cs"/>
            </a:rPr>
            <a:t>Other expenditures assumed to be 3.6 per cent of GDP as per pre GFC levels. Increase over more recent history associated with reclassification of some expenditures in the 2009-10 budget plus the introduction of a number of GFC-related programs including labour market assistance to job seekers, increased spending on public housing plus grant programs such as the Green Car package and other fuel and energy related programs due to the carbon price (2009-10 Budget paper  no. 1 pp. 6-38 to 6-40). The most recent budget papers expect expenses in this category to fall back to pre-GFC levels.</a:t>
          </a:r>
        </a:p>
        <a:p>
          <a:endParaRPr lang="en-AU" sz="1100">
            <a:solidFill>
              <a:schemeClr val="dk1"/>
            </a:solidFill>
            <a:effectLst/>
            <a:latin typeface="+mn-lt"/>
            <a:ea typeface="+mn-ea"/>
            <a:cs typeface="+mn-cs"/>
          </a:endParaRPr>
        </a:p>
        <a:p>
          <a:r>
            <a:rPr lang="en-AU" sz="1100" u="sng">
              <a:solidFill>
                <a:schemeClr val="dk1"/>
              </a:solidFill>
              <a:effectLst/>
              <a:latin typeface="+mn-lt"/>
              <a:ea typeface="+mn-ea"/>
              <a:cs typeface="+mn-cs"/>
            </a:rPr>
            <a:t>Other Payments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Other payments include unemployment benefits, childcare and parental leave, income support for carers, allowances and services for seniors and other social security payments not elsewhere classified. </a:t>
          </a:r>
        </a:p>
        <a:p>
          <a:r>
            <a:rPr lang="en-AU" sz="1100">
              <a:solidFill>
                <a:schemeClr val="dk1"/>
              </a:solidFill>
              <a:effectLst/>
              <a:latin typeface="+mn-lt"/>
              <a:ea typeface="+mn-ea"/>
              <a:cs typeface="+mn-cs"/>
            </a:rPr>
            <a:t>All payments are assumed to increase in real terms in line with real wages (at the labour productivity growth rate). The number of unemployed individuals is determined from the labour force modelling (chapter 3). For other payments, age-specific payment rates (from Australian Government Budget papers) and usage levels were determined first, then population projections were used to determine total spend. For usage rates:</a:t>
          </a:r>
        </a:p>
        <a:p>
          <a:pPr lvl="0"/>
          <a:r>
            <a:rPr lang="en-AU" sz="1100">
              <a:solidFill>
                <a:schemeClr val="dk1"/>
              </a:solidFill>
              <a:effectLst/>
              <a:latin typeface="+mn-lt"/>
              <a:ea typeface="+mn-ea"/>
              <a:cs typeface="+mn-cs"/>
            </a:rPr>
            <a:t>1. Childcare and parental leave payments were tied to the number of children aged between 0 and 5 years. </a:t>
          </a:r>
        </a:p>
        <a:p>
          <a:pPr lvl="0"/>
          <a:r>
            <a:rPr lang="en-AU" sz="1100">
              <a:solidFill>
                <a:schemeClr val="dk1"/>
              </a:solidFill>
              <a:effectLst/>
              <a:latin typeface="+mn-lt"/>
              <a:ea typeface="+mn-ea"/>
              <a:cs typeface="+mn-cs"/>
            </a:rPr>
            <a:t>2. Allowances, concessions and services for seniors payments were tied to the number of persons aged over 65 years</a:t>
          </a:r>
        </a:p>
        <a:p>
          <a:pPr lvl="0"/>
          <a:r>
            <a:rPr lang="en-AU" sz="1100">
              <a:solidFill>
                <a:schemeClr val="dk1"/>
              </a:solidFill>
              <a:effectLst/>
              <a:latin typeface="+mn-lt"/>
              <a:ea typeface="+mn-ea"/>
              <a:cs typeface="+mn-cs"/>
            </a:rPr>
            <a:t>3. The age distribution of recipients for income support for carers was drawn for the ABS Household Expenditure Survey, 2009‑10 confidentialised unit record file. </a:t>
          </a:r>
        </a:p>
        <a:p>
          <a:r>
            <a:rPr lang="en-AU" sz="1100">
              <a:solidFill>
                <a:schemeClr val="dk1"/>
              </a:solidFill>
              <a:effectLst/>
              <a:latin typeface="+mn-lt"/>
              <a:ea typeface="+mn-ea"/>
              <a:cs typeface="+mn-cs"/>
            </a:rPr>
            <a:t>4. Other social security payments not elsewhere classified were assumed to remain at 0.7 per cent of GDP. </a:t>
          </a:r>
        </a:p>
        <a:p>
          <a:r>
            <a:rPr lang="en-AU" sz="1100">
              <a:solidFill>
                <a:schemeClr val="dk1"/>
              </a:solidFill>
              <a:effectLst/>
              <a:latin typeface="+mn-lt"/>
              <a:ea typeface="+mn-ea"/>
              <a:cs typeface="+mn-cs"/>
            </a:rPr>
            <a:t> </a:t>
          </a:r>
        </a:p>
        <a:p>
          <a:r>
            <a:rPr lang="en-AU" sz="1100" u="sng">
              <a:solidFill>
                <a:schemeClr val="dk1"/>
              </a:solidFill>
              <a:effectLst/>
              <a:latin typeface="+mn-lt"/>
              <a:ea typeface="+mn-ea"/>
              <a:cs typeface="+mn-cs"/>
            </a:rPr>
            <a:t>References:</a:t>
          </a:r>
        </a:p>
        <a:p>
          <a:r>
            <a:rPr lang="en-AU" sz="1100">
              <a:solidFill>
                <a:schemeClr val="dk1"/>
              </a:solidFill>
              <a:effectLst/>
              <a:latin typeface="+mn-lt"/>
              <a:ea typeface="+mn-ea"/>
              <a:cs typeface="+mn-cs"/>
            </a:rPr>
            <a:t>Australian Government Actuary 2012, </a:t>
          </a:r>
          <a:r>
            <a:rPr lang="en-AU" sz="1100" i="1">
              <a:solidFill>
                <a:schemeClr val="dk1"/>
              </a:solidFill>
              <a:effectLst/>
              <a:latin typeface="+mn-lt"/>
              <a:ea typeface="+mn-ea"/>
              <a:cs typeface="+mn-cs"/>
            </a:rPr>
            <a:t>NDIS Costings – Review by the Australian Government Actuary.</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Goss, J. 2008, </a:t>
          </a:r>
          <a:r>
            <a:rPr lang="en-AU" sz="1100" i="1">
              <a:solidFill>
                <a:schemeClr val="dk1"/>
              </a:solidFill>
              <a:effectLst/>
              <a:latin typeface="+mn-lt"/>
              <a:ea typeface="+mn-ea"/>
              <a:cs typeface="+mn-cs"/>
            </a:rPr>
            <a:t>Projection of Australian Health Care Expenditure by Disease, 2003 to 2033</a:t>
          </a:r>
          <a:r>
            <a:rPr lang="en-AU" sz="1100">
              <a:solidFill>
                <a:schemeClr val="dk1"/>
              </a:solidFill>
              <a:effectLst/>
              <a:latin typeface="+mn-lt"/>
              <a:ea typeface="+mn-ea"/>
              <a:cs typeface="+mn-cs"/>
            </a:rPr>
            <a:t>, 36, Health and Welfare Expenditure Series, Australian Insitute of Health and Welfare, Canberra.</a:t>
          </a:r>
        </a:p>
        <a:p>
          <a:r>
            <a:rPr lang="en-AU" sz="1100">
              <a:solidFill>
                <a:schemeClr val="dk1"/>
              </a:solidFill>
              <a:effectLst/>
              <a:latin typeface="+mn-lt"/>
              <a:ea typeface="+mn-ea"/>
              <a:cs typeface="+mn-cs"/>
            </a:rPr>
            <a:t>PC (Productivity Commission) 2005, </a:t>
          </a:r>
          <a:r>
            <a:rPr lang="en-AU" sz="1100" i="1">
              <a:solidFill>
                <a:schemeClr val="dk1"/>
              </a:solidFill>
              <a:effectLst/>
              <a:latin typeface="+mn-lt"/>
              <a:ea typeface="+mn-ea"/>
              <a:cs typeface="+mn-cs"/>
            </a:rPr>
            <a:t>Economic Implications of an Ageing Australia</a:t>
          </a:r>
          <a:r>
            <a:rPr lang="en-AU" sz="1100">
              <a:solidFill>
                <a:schemeClr val="dk1"/>
              </a:solidFill>
              <a:effectLst/>
              <a:latin typeface="+mn-lt"/>
              <a:ea typeface="+mn-ea"/>
              <a:cs typeface="+mn-cs"/>
            </a:rPr>
            <a:t>, Productivity Commission Research Report, 24 March.</a:t>
          </a:r>
        </a:p>
        <a:p>
          <a:r>
            <a:rPr lang="en-AU" sz="1100">
              <a:solidFill>
                <a:schemeClr val="dk1"/>
              </a:solidFill>
              <a:effectLst/>
              <a:latin typeface="+mn-lt"/>
              <a:ea typeface="+mn-ea"/>
              <a:cs typeface="+mn-cs"/>
            </a:rPr>
            <a:t>——2011a, </a:t>
          </a:r>
          <a:r>
            <a:rPr lang="en-AU" sz="1100" i="1">
              <a:solidFill>
                <a:schemeClr val="dk1"/>
              </a:solidFill>
              <a:effectLst/>
              <a:latin typeface="+mn-lt"/>
              <a:ea typeface="+mn-ea"/>
              <a:cs typeface="+mn-cs"/>
            </a:rPr>
            <a:t>Caring for Older Australians</a:t>
          </a:r>
          <a:r>
            <a:rPr lang="en-AU" sz="1100">
              <a:solidFill>
                <a:schemeClr val="dk1"/>
              </a:solidFill>
              <a:effectLst/>
              <a:latin typeface="+mn-lt"/>
              <a:ea typeface="+mn-ea"/>
              <a:cs typeface="+mn-cs"/>
            </a:rPr>
            <a:t>, Inquiry Report, Volume 2, No. 53, Canberra.</a:t>
          </a:r>
        </a:p>
        <a:p>
          <a:r>
            <a:rPr lang="en-AU" sz="1100">
              <a:solidFill>
                <a:schemeClr val="dk1"/>
              </a:solidFill>
              <a:effectLst/>
              <a:latin typeface="+mn-lt"/>
              <a:ea typeface="+mn-ea"/>
              <a:cs typeface="+mn-cs"/>
            </a:rPr>
            <a:t>——2011b, </a:t>
          </a:r>
          <a:r>
            <a:rPr lang="en-AU" sz="1100" i="1">
              <a:solidFill>
                <a:schemeClr val="dk1"/>
              </a:solidFill>
              <a:effectLst/>
              <a:latin typeface="+mn-lt"/>
              <a:ea typeface="+mn-ea"/>
              <a:cs typeface="+mn-cs"/>
            </a:rPr>
            <a:t>Disability Care and Support</a:t>
          </a:r>
          <a:r>
            <a:rPr lang="en-AU" sz="1100">
              <a:solidFill>
                <a:schemeClr val="dk1"/>
              </a:solidFill>
              <a:effectLst/>
              <a:latin typeface="+mn-lt"/>
              <a:ea typeface="+mn-ea"/>
              <a:cs typeface="+mn-cs"/>
            </a:rPr>
            <a:t>, Inquiry Report No. 54, Canberra.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0.61668</cdr:x>
      <cdr:y>0.57219</cdr:y>
    </cdr:from>
    <cdr:to>
      <cdr:x>0.83445</cdr:x>
      <cdr:y>0.68053</cdr:y>
    </cdr:to>
    <cdr:sp macro="" textlink="">
      <cdr:nvSpPr>
        <cdr:cNvPr id="2" name="TextBox 1"/>
        <cdr:cNvSpPr txBox="1"/>
      </cdr:nvSpPr>
      <cdr:spPr>
        <a:xfrm xmlns:a="http://schemas.openxmlformats.org/drawingml/2006/main">
          <a:off x="2940920" y="1411689"/>
          <a:ext cx="1038547" cy="267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b="1">
              <a:solidFill>
                <a:schemeClr val="bg1"/>
              </a:solidFill>
              <a:latin typeface="Arial" pitchFamily="34" charset="0"/>
              <a:cs typeface="Arial" pitchFamily="34" charset="0"/>
            </a:rPr>
            <a:t>Section 85</a:t>
          </a:r>
        </a:p>
      </cdr:txBody>
    </cdr:sp>
  </cdr:relSizeAnchor>
  <cdr:relSizeAnchor xmlns:cdr="http://schemas.openxmlformats.org/drawingml/2006/chartDrawing">
    <cdr:from>
      <cdr:x>0.59495</cdr:x>
      <cdr:y>0.11038</cdr:y>
    </cdr:from>
    <cdr:to>
      <cdr:x>0.81272</cdr:x>
      <cdr:y>0.21871</cdr:y>
    </cdr:to>
    <cdr:sp macro="" textlink="">
      <cdr:nvSpPr>
        <cdr:cNvPr id="3" name="TextBox 1"/>
        <cdr:cNvSpPr txBox="1"/>
      </cdr:nvSpPr>
      <cdr:spPr>
        <a:xfrm xmlns:a="http://schemas.openxmlformats.org/drawingml/2006/main">
          <a:off x="2837278" y="272319"/>
          <a:ext cx="1038547" cy="2672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solidFill>
                <a:sysClr val="windowText" lastClr="000000"/>
              </a:solidFill>
              <a:latin typeface="Arial" pitchFamily="34" charset="0"/>
              <a:cs typeface="Arial" pitchFamily="34" charset="0"/>
            </a:rPr>
            <a:t>Non-Section 85</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352425</xdr:colOff>
      <xdr:row>7</xdr:row>
      <xdr:rowOff>1</xdr:rowOff>
    </xdr:from>
    <xdr:to>
      <xdr:col>5</xdr:col>
      <xdr:colOff>1066800</xdr:colOff>
      <xdr:row>15</xdr:row>
      <xdr:rowOff>161925</xdr:rowOff>
    </xdr:to>
    <xdr:sp macro="" textlink="">
      <xdr:nvSpPr>
        <xdr:cNvPr id="2" name="TextBox 1"/>
        <xdr:cNvSpPr txBox="1"/>
      </xdr:nvSpPr>
      <xdr:spPr>
        <a:xfrm>
          <a:off x="352425" y="1333501"/>
          <a:ext cx="8791575" cy="168592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DSP</a:t>
          </a:r>
          <a:r>
            <a:rPr lang="en-AU" sz="1100" baseline="0"/>
            <a:t> projections are done in a separate spreadsheet entitled 'Changing the pension Age', which is available from the Commission on request. These calculations are based on a constant coverage rate for all age groups below 65, with a linear projection used for the coverage rate amongst 65-70 year olds (which will phase in as the pension age increases).</a:t>
          </a:r>
        </a:p>
        <a:p>
          <a:endParaRPr lang="en-AU" sz="1100" baseline="0"/>
        </a:p>
        <a:p>
          <a:r>
            <a:rPr lang="en-AU" sz="1100" baseline="0"/>
            <a:t>The figures above are hard pasted, which means that when new input data is entered in the spreadsheet (such as population data), DSP costs must be repasted in the cells above (from row 133 of the DSP tab).</a:t>
          </a:r>
        </a:p>
        <a:p>
          <a:endParaRPr lang="en-AU" sz="1100" baseline="0"/>
        </a:p>
        <a:p>
          <a:r>
            <a:rPr lang="en-AU" sz="1100" baseline="0"/>
            <a:t>The figures below are from the same spreadsheet and feed into the summary of costs by age tab at the end of this workbook. They also need to be repasted when figures are updated (row  96 to 129).</a:t>
          </a:r>
          <a:endParaRPr lang="en-AU"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43</xdr:col>
      <xdr:colOff>0</xdr:colOff>
      <xdr:row>33</xdr:row>
      <xdr:rowOff>0</xdr:rowOff>
    </xdr:from>
    <xdr:to>
      <xdr:col>46</xdr:col>
      <xdr:colOff>773206</xdr:colOff>
      <xdr:row>47</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402010</xdr:colOff>
      <xdr:row>1</xdr:row>
      <xdr:rowOff>106457</xdr:rowOff>
    </xdr:from>
    <xdr:to>
      <xdr:col>10</xdr:col>
      <xdr:colOff>973511</xdr:colOff>
      <xdr:row>13</xdr:row>
      <xdr:rowOff>106456</xdr:rowOff>
    </xdr:to>
    <xdr:sp macro="" textlink="">
      <xdr:nvSpPr>
        <xdr:cNvPr id="2" name="TextBox 1"/>
        <xdr:cNvSpPr txBox="1"/>
      </xdr:nvSpPr>
      <xdr:spPr>
        <a:xfrm>
          <a:off x="402010" y="296957"/>
          <a:ext cx="13346907" cy="22859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a:t>
          </a:r>
          <a:r>
            <a:rPr lang="en-AU" sz="1100" baseline="0"/>
            <a:t> projection of age-related pension costs is assumed to follow the growth trend estimated by IGR 2010 up to  2049-50. However, some adjustsments have been made:</a:t>
          </a:r>
        </a:p>
        <a:p>
          <a:endParaRPr lang="en-AU" sz="1100"/>
        </a:p>
        <a:p>
          <a:pPr marL="171450" indent="-171450">
            <a:buFont typeface="Arial" pitchFamily="34" charset="0"/>
            <a:buChar char="•"/>
          </a:pPr>
          <a:r>
            <a:rPr lang="en-AU" sz="1100"/>
            <a:t>A new base year expenditure figure is imputed for 2012, based on the latest available data for age-related pensions</a:t>
          </a:r>
          <a:r>
            <a:rPr lang="en-AU" sz="1100" baseline="0"/>
            <a:t> (calculated in a separate spreadsheet).</a:t>
          </a:r>
          <a:endParaRPr lang="en-AU" sz="1100"/>
        </a:p>
        <a:p>
          <a:pPr marL="171450" marR="0" indent="-171450" defTabSz="914400" eaLnBrk="1" fontAlgn="auto" latinLnBrk="0" hangingPunct="1">
            <a:lnSpc>
              <a:spcPct val="100000"/>
            </a:lnSpc>
            <a:spcBef>
              <a:spcPts val="0"/>
            </a:spcBef>
            <a:spcAft>
              <a:spcPts val="0"/>
            </a:spcAft>
            <a:buClrTx/>
            <a:buSzTx/>
            <a:buFont typeface="Arial" pitchFamily="34" charset="0"/>
            <a:buChar char="•"/>
            <a:tabLst/>
            <a:defRPr/>
          </a:pPr>
          <a:r>
            <a:rPr lang="en-AU" sz="1100">
              <a:solidFill>
                <a:schemeClr val="dk1"/>
              </a:solidFill>
              <a:effectLst/>
              <a:latin typeface="+mn-lt"/>
              <a:ea typeface="+mn-ea"/>
              <a:cs typeface="+mn-cs"/>
            </a:rPr>
            <a:t>Costs following 2049-50 assumed to follow trend in change in share of GDP from 2024-25.</a:t>
          </a:r>
          <a:endParaRPr lang="en-AU">
            <a:effectLst/>
          </a:endParaRPr>
        </a:p>
        <a:p>
          <a:pPr marL="171450" indent="-171450">
            <a:buFont typeface="Arial" pitchFamily="34" charset="0"/>
            <a:buChar char="•"/>
          </a:pPr>
          <a:r>
            <a:rPr lang="en-AU" sz="1100"/>
            <a:t>The projection accounts for the superannuation guarantee  (SG) increasing to 12 per cent. </a:t>
          </a:r>
        </a:p>
        <a:p>
          <a:pPr marL="628650" lvl="1" indent="-171450">
            <a:buFont typeface="Arial" pitchFamily="34" charset="0"/>
            <a:buChar char="•"/>
          </a:pPr>
          <a:r>
            <a:rPr lang="en-AU" sz="1100"/>
            <a:t>It is assumed that the gradual effect on pension expenditure will begin in 2019 when the guarantee reaches 12 per cent (the guarantee will increase steadily from 9 per cent in 2012 to 12 per cent in 2019).</a:t>
          </a:r>
        </a:p>
        <a:p>
          <a:pPr marL="628650" marR="0" lvl="1" indent="-171450" defTabSz="914400" eaLnBrk="1" fontAlgn="auto" latinLnBrk="0" hangingPunct="1">
            <a:lnSpc>
              <a:spcPct val="100000"/>
            </a:lnSpc>
            <a:spcBef>
              <a:spcPts val="0"/>
            </a:spcBef>
            <a:spcAft>
              <a:spcPts val="0"/>
            </a:spcAft>
            <a:buClrTx/>
            <a:buSzTx/>
            <a:buFont typeface="Arial" pitchFamily="34" charset="0"/>
            <a:buChar char="•"/>
            <a:tabLst/>
            <a:defRPr/>
          </a:pPr>
          <a:r>
            <a:rPr lang="en-AU" sz="1100">
              <a:solidFill>
                <a:schemeClr val="dk1"/>
              </a:solidFill>
              <a:effectLst/>
              <a:latin typeface="+mn-lt"/>
              <a:ea typeface="+mn-ea"/>
              <a:cs typeface="+mn-cs"/>
            </a:rPr>
            <a:t>It is assumed that the effect of the change in SG will follow a</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logistic function (this is different to assuming that expenditure itself will follow a</a:t>
          </a:r>
          <a:r>
            <a:rPr lang="en-AU" sz="1100" baseline="0">
              <a:solidFill>
                <a:schemeClr val="dk1"/>
              </a:solidFill>
              <a:effectLst/>
              <a:latin typeface="+mn-lt"/>
              <a:ea typeface="+mn-ea"/>
              <a:cs typeface="+mn-cs"/>
            </a:rPr>
            <a:t> logistic </a:t>
          </a:r>
          <a:r>
            <a:rPr lang="en-AU" sz="1100">
              <a:solidFill>
                <a:schemeClr val="dk1"/>
              </a:solidFill>
              <a:effectLst/>
              <a:latin typeface="+mn-lt"/>
              <a:ea typeface="+mn-ea"/>
              <a:cs typeface="+mn-cs"/>
            </a:rPr>
            <a:t>function).  The</a:t>
          </a:r>
          <a:r>
            <a:rPr lang="en-AU" sz="1100" baseline="0">
              <a:solidFill>
                <a:schemeClr val="dk1"/>
              </a:solidFill>
              <a:effectLst/>
              <a:latin typeface="+mn-lt"/>
              <a:ea typeface="+mn-ea"/>
              <a:cs typeface="+mn-cs"/>
            </a:rPr>
            <a:t> distribution</a:t>
          </a:r>
          <a:r>
            <a:rPr lang="en-AU" sz="1100">
              <a:solidFill>
                <a:schemeClr val="dk1"/>
              </a:solidFill>
              <a:effectLst/>
              <a:latin typeface="+mn-lt"/>
              <a:ea typeface="+mn-ea"/>
              <a:cs typeface="+mn-cs"/>
            </a:rPr>
            <a:t> function </a:t>
          </a:r>
          <a:r>
            <a:rPr lang="en-AU" sz="1100" baseline="0">
              <a:solidFill>
                <a:schemeClr val="dk1"/>
              </a:solidFill>
              <a:effectLst/>
              <a:latin typeface="+mn-lt"/>
              <a:ea typeface="+mn-ea"/>
              <a:cs typeface="+mn-cs"/>
            </a:rPr>
            <a:t> is </a:t>
          </a:r>
          <a:r>
            <a:rPr lang="en-AU" sz="1100">
              <a:solidFill>
                <a:schemeClr val="dk1"/>
              </a:solidFill>
              <a:effectLst/>
              <a:latin typeface="+mn-lt"/>
              <a:ea typeface="+mn-ea"/>
              <a:cs typeface="+mn-cs"/>
            </a:rPr>
            <a:t>given by the formula</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Yt=1/(K+ab^t),</a:t>
          </a:r>
          <a:r>
            <a:rPr lang="en-AU" sz="1100" baseline="0">
              <a:solidFill>
                <a:schemeClr val="dk1"/>
              </a:solidFill>
              <a:effectLst/>
              <a:latin typeface="+mn-lt"/>
              <a:ea typeface="+mn-ea"/>
              <a:cs typeface="+mn-cs"/>
            </a:rPr>
            <a:t> where 1 is the initial value, K is the final value, t represents the time period and a and b are parameters. The distribution is calculated in a separate spreadsheet.</a:t>
          </a:r>
          <a:endParaRPr lang="en-AU">
            <a:effectLst/>
          </a:endParaRPr>
        </a:p>
        <a:p>
          <a:pPr marL="628650" lvl="1" indent="-171450">
            <a:buFont typeface="Arial" pitchFamily="34" charset="0"/>
            <a:buChar char="•"/>
          </a:pPr>
          <a:r>
            <a:rPr lang="en-AU" sz="1100"/>
            <a:t>The impact of the SG increase is assumed to be 1.511per cent in 2041, which is a simple average of estimates made by Kurdna and Woodland (2010), </a:t>
          </a:r>
          <a:r>
            <a:rPr lang="en-AU" sz="1100" baseline="0"/>
            <a:t> (for 2030 and 2040)</a:t>
          </a:r>
          <a:r>
            <a:rPr lang="en-AU" sz="1100"/>
            <a:t> Ding (2013) and the Association of Superannuation Funds of Australia (2011) (for 2035). The year 2041 was chosen as Ding (2013) and the Association of Superannuation Funds of Australia (2011) had estimated the 22 year period between 2013 and 2035.</a:t>
          </a:r>
        </a:p>
        <a:p>
          <a:pPr marL="628650" lvl="1" indent="-171450">
            <a:buFont typeface="Arial" pitchFamily="34" charset="0"/>
            <a:buChar char="•"/>
          </a:pPr>
          <a:r>
            <a:rPr lang="en-AU" sz="1100"/>
            <a:t>The</a:t>
          </a:r>
          <a:r>
            <a:rPr lang="en-AU" sz="1100" baseline="0"/>
            <a:t> end point of the logistic distribution  (K) was estimated using the long term trend from Kurdna and Woodland (2010).</a:t>
          </a:r>
          <a:endParaRPr lang="en-AU" sz="1100"/>
        </a:p>
      </xdr:txBody>
    </xdr:sp>
    <xdr:clientData/>
  </xdr:twoCellAnchor>
  <xdr:twoCellAnchor>
    <xdr:from>
      <xdr:col>4</xdr:col>
      <xdr:colOff>508748</xdr:colOff>
      <xdr:row>36</xdr:row>
      <xdr:rowOff>45944</xdr:rowOff>
    </xdr:from>
    <xdr:to>
      <xdr:col>8</xdr:col>
      <xdr:colOff>458048</xdr:colOff>
      <xdr:row>50</xdr:row>
      <xdr:rowOff>114944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0.40439</cdr:x>
      <cdr:y>0.08765</cdr:y>
    </cdr:from>
    <cdr:to>
      <cdr:x>0.59461</cdr:x>
      <cdr:y>0.21385</cdr:y>
    </cdr:to>
    <cdr:sp macro="" textlink="">
      <cdr:nvSpPr>
        <cdr:cNvPr id="2" name="TextBox 1"/>
        <cdr:cNvSpPr txBox="1"/>
      </cdr:nvSpPr>
      <cdr:spPr>
        <a:xfrm xmlns:a="http://schemas.openxmlformats.org/drawingml/2006/main">
          <a:off x="1943940" y="239807"/>
          <a:ext cx="914400" cy="345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a:latin typeface="Arial" pitchFamily="34" charset="0"/>
              <a:cs typeface="Arial" pitchFamily="34" charset="0"/>
            </a:rPr>
            <a:t>IGR 2010</a:t>
          </a:r>
        </a:p>
      </cdr:txBody>
    </cdr:sp>
  </cdr:relSizeAnchor>
  <cdr:relSizeAnchor xmlns:cdr="http://schemas.openxmlformats.org/drawingml/2006/chartDrawing">
    <cdr:from>
      <cdr:x>0.46878</cdr:x>
      <cdr:y>0.30143</cdr:y>
    </cdr:from>
    <cdr:to>
      <cdr:x>0.80564</cdr:x>
      <cdr:y>0.4706</cdr:y>
    </cdr:to>
    <cdr:sp macro="" textlink="">
      <cdr:nvSpPr>
        <cdr:cNvPr id="3" name="TextBox 1"/>
        <cdr:cNvSpPr txBox="1"/>
      </cdr:nvSpPr>
      <cdr:spPr>
        <a:xfrm xmlns:a="http://schemas.openxmlformats.org/drawingml/2006/main">
          <a:off x="2253456" y="824706"/>
          <a:ext cx="1619296" cy="4628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Arial" pitchFamily="34" charset="0"/>
              <a:cs typeface="Arial" pitchFamily="34" charset="0"/>
            </a:rPr>
            <a:t>Commission projection</a:t>
          </a:r>
        </a:p>
        <a:p xmlns:a="http://schemas.openxmlformats.org/drawingml/2006/main">
          <a:r>
            <a:rPr lang="en-AU" sz="1000">
              <a:latin typeface="Arial" pitchFamily="34" charset="0"/>
              <a:cs typeface="Arial" pitchFamily="34" charset="0"/>
            </a:rPr>
            <a:t> based on IGR 2010</a:t>
          </a:r>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123826</xdr:colOff>
      <xdr:row>1</xdr:row>
      <xdr:rowOff>1</xdr:rowOff>
    </xdr:from>
    <xdr:to>
      <xdr:col>10</xdr:col>
      <xdr:colOff>1114425</xdr:colOff>
      <xdr:row>10</xdr:row>
      <xdr:rowOff>28575</xdr:rowOff>
    </xdr:to>
    <xdr:sp macro="" textlink="">
      <xdr:nvSpPr>
        <xdr:cNvPr id="2" name="TextBox 1"/>
        <xdr:cNvSpPr txBox="1"/>
      </xdr:nvSpPr>
      <xdr:spPr>
        <a:xfrm>
          <a:off x="7058026" y="190501"/>
          <a:ext cx="4171949" cy="17430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latin typeface="Arial" pitchFamily="34" charset="0"/>
              <a:cs typeface="Arial" pitchFamily="34" charset="0"/>
            </a:rPr>
            <a:t>Coverage</a:t>
          </a:r>
          <a:r>
            <a:rPr lang="en-AU" sz="1100" baseline="0">
              <a:latin typeface="Arial" pitchFamily="34" charset="0"/>
              <a:cs typeface="Arial" pitchFamily="34" charset="0"/>
            </a:rPr>
            <a:t> and payment rates are taken from the PC 2005 report. While actual payments differ according to means testing, age of child and other factors, an average payment rate is used as per PC 2005 (see p.198). Payment rates are adjusted to 2011/12 dollars by multiplying by 1.35</a:t>
          </a:r>
        </a:p>
        <a:p>
          <a:endParaRPr lang="en-AU" sz="1100" baseline="0">
            <a:latin typeface="Arial" pitchFamily="34" charset="0"/>
            <a:cs typeface="Arial" pitchFamily="34" charset="0"/>
          </a:endParaRPr>
        </a:p>
        <a:p>
          <a:r>
            <a:rPr lang="en-AU" sz="1100" baseline="0">
              <a:latin typeface="Arial" pitchFamily="34" charset="0"/>
              <a:cs typeface="Arial" pitchFamily="34" charset="0"/>
            </a:rPr>
            <a:t>The scaling factor is used to ensure that total expenditure is equal to the budget figures in 2011/12 (estimated actual expenditure from the 2012-13 budget). This is calculated using the goalseek function.</a:t>
          </a:r>
          <a:endParaRPr lang="en-AU" sz="1100">
            <a:latin typeface="Arial" pitchFamily="34" charset="0"/>
            <a:cs typeface="Arial"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276225</xdr:colOff>
      <xdr:row>1</xdr:row>
      <xdr:rowOff>123825</xdr:rowOff>
    </xdr:from>
    <xdr:to>
      <xdr:col>4</xdr:col>
      <xdr:colOff>47625</xdr:colOff>
      <xdr:row>6</xdr:row>
      <xdr:rowOff>152400</xdr:rowOff>
    </xdr:to>
    <xdr:sp macro="" textlink="">
      <xdr:nvSpPr>
        <xdr:cNvPr id="2" name="TextBox 1"/>
        <xdr:cNvSpPr txBox="1"/>
      </xdr:nvSpPr>
      <xdr:spPr>
        <a:xfrm>
          <a:off x="276225" y="314325"/>
          <a:ext cx="3190875" cy="9810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Recipient numbers taken from Fahcsia Statistical paper number 10: a statistical overview 2011.</a:t>
          </a:r>
        </a:p>
        <a:p>
          <a:endParaRPr lang="en-AU" sz="1100"/>
        </a:p>
        <a:p>
          <a:r>
            <a:rPr lang="en-AU" sz="1100"/>
            <a:t>Total budget taken from the 2012-13 budget papers (Portfolio budget statement - DEEWR, p. 97)</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44</xdr:col>
      <xdr:colOff>0</xdr:colOff>
      <xdr:row>4</xdr:row>
      <xdr:rowOff>0</xdr:rowOff>
    </xdr:from>
    <xdr:to>
      <xdr:col>53</xdr:col>
      <xdr:colOff>114300</xdr:colOff>
      <xdr:row>12</xdr:row>
      <xdr:rowOff>66675</xdr:rowOff>
    </xdr:to>
    <xdr:sp macro="" textlink="">
      <xdr:nvSpPr>
        <xdr:cNvPr id="2" name="TextBox 1"/>
        <xdr:cNvSpPr txBox="1"/>
      </xdr:nvSpPr>
      <xdr:spPr>
        <a:xfrm>
          <a:off x="27393900" y="762000"/>
          <a:ext cx="5600700" cy="1590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Out to 2060 indicative</a:t>
          </a:r>
          <a:r>
            <a:rPr lang="en-AU" sz="1100" baseline="0"/>
            <a:t> projections calculated. Cost increases were assumed to increase at the average real increase of the past 5 years. Age-specific usage figures were assumed to remain at 2050 levels given their stability</a:t>
          </a:r>
          <a:endParaRPr lang="en-AU"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829236</xdr:colOff>
      <xdr:row>0</xdr:row>
      <xdr:rowOff>82364</xdr:rowOff>
    </xdr:from>
    <xdr:to>
      <xdr:col>9</xdr:col>
      <xdr:colOff>829795</xdr:colOff>
      <xdr:row>4</xdr:row>
      <xdr:rowOff>158564</xdr:rowOff>
    </xdr:to>
    <xdr:sp macro="" textlink="">
      <xdr:nvSpPr>
        <xdr:cNvPr id="2" name="TextBox 1"/>
        <xdr:cNvSpPr txBox="1"/>
      </xdr:nvSpPr>
      <xdr:spPr>
        <a:xfrm>
          <a:off x="6970060" y="82364"/>
          <a:ext cx="4527735" cy="838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withdrawal</a:t>
          </a:r>
          <a:r>
            <a:rPr lang="en-AU" sz="1100" baseline="0"/>
            <a:t> of informal care was modelled in the 2011 PC report into disability care and support  (an explanation of the methodology is on p. 644 of this report).</a:t>
          </a:r>
          <a:endParaRPr lang="en-AU" sz="1100"/>
        </a:p>
      </xdr:txBody>
    </xdr:sp>
    <xdr:clientData/>
  </xdr:twoCellAnchor>
  <xdr:twoCellAnchor>
    <xdr:from>
      <xdr:col>16</xdr:col>
      <xdr:colOff>180976</xdr:colOff>
      <xdr:row>85</xdr:row>
      <xdr:rowOff>47624</xdr:rowOff>
    </xdr:from>
    <xdr:to>
      <xdr:col>21</xdr:col>
      <xdr:colOff>128589</xdr:colOff>
      <xdr:row>99</xdr:row>
      <xdr:rowOff>123824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190501</xdr:colOff>
      <xdr:row>68</xdr:row>
      <xdr:rowOff>117764</xdr:rowOff>
    </xdr:from>
    <xdr:to>
      <xdr:col>21</xdr:col>
      <xdr:colOff>173182</xdr:colOff>
      <xdr:row>83</xdr:row>
      <xdr:rowOff>3464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247649</xdr:colOff>
      <xdr:row>6</xdr:row>
      <xdr:rowOff>160244</xdr:rowOff>
    </xdr:from>
    <xdr:to>
      <xdr:col>22</xdr:col>
      <xdr:colOff>191002</xdr:colOff>
      <xdr:row>17</xdr:row>
      <xdr:rowOff>134744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228600</xdr:colOff>
      <xdr:row>1</xdr:row>
      <xdr:rowOff>190499</xdr:rowOff>
    </xdr:from>
    <xdr:to>
      <xdr:col>1</xdr:col>
      <xdr:colOff>2476500</xdr:colOff>
      <xdr:row>8</xdr:row>
      <xdr:rowOff>123824</xdr:rowOff>
    </xdr:to>
    <xdr:sp macro="" textlink="">
      <xdr:nvSpPr>
        <xdr:cNvPr id="2" name="TextBox 1"/>
        <xdr:cNvSpPr txBox="1"/>
      </xdr:nvSpPr>
      <xdr:spPr>
        <a:xfrm>
          <a:off x="228600" y="390524"/>
          <a:ext cx="2857500" cy="12668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Figures on gross expenditure taken from the ABS government Finance Statistics.</a:t>
          </a:r>
        </a:p>
        <a:p>
          <a:endParaRPr lang="en-AU" sz="1100"/>
        </a:p>
        <a:p>
          <a:r>
            <a:rPr lang="en-AU" sz="1100"/>
            <a:t>The</a:t>
          </a:r>
          <a:r>
            <a:rPr lang="en-AU" sz="1100" baseline="0"/>
            <a:t> number of students in different types of education by age were taken from the ABS census 2011 table builder.</a:t>
          </a:r>
          <a:endParaRPr lang="en-AU"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16</xdr:row>
      <xdr:rowOff>0</xdr:rowOff>
    </xdr:from>
    <xdr:to>
      <xdr:col>5</xdr:col>
      <xdr:colOff>1162050</xdr:colOff>
      <xdr:row>29</xdr:row>
      <xdr:rowOff>171450</xdr:rowOff>
    </xdr:to>
    <xdr:sp macro="" textlink="">
      <xdr:nvSpPr>
        <xdr:cNvPr id="2" name="TextBox 1"/>
        <xdr:cNvSpPr txBox="1"/>
      </xdr:nvSpPr>
      <xdr:spPr>
        <a:xfrm>
          <a:off x="1885950" y="3048000"/>
          <a:ext cx="6657975" cy="26479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Defence</a:t>
          </a:r>
          <a:r>
            <a:rPr lang="en-AU" sz="1100" baseline="0"/>
            <a:t> expenditure is assumed to be around 1.8 per cent of GDP from 2029-30 onwards as per the 2010 IGR (p. 68). Between forward estimates and 2029-30, the IGR has defence spending at a greater share of GDP (but less than 2 per cent), without an explicit share nominated in the text (p.68). It has been assumed costs increase to 1.9 per cent of GDP (linearly) by 2019-20, then fall (linearly) to 1.8 per cent by 2029-30.</a:t>
          </a:r>
        </a:p>
        <a:p>
          <a:endParaRPr lang="en-AU" sz="1100" baseline="0"/>
        </a:p>
        <a:p>
          <a:r>
            <a:rPr lang="en-AU" sz="1100" baseline="0"/>
            <a:t>Other expenditures assumed to be  3.6 per cent of GDP as per pre GFC levels. (conservative) Increase over more recent history associated with reclassification of some expenditures in the 2009-10 budget plus the introduction of a number of GFC-related programs including labour market assistance to job seekers, increased spending on public housing plus grant programs such as the Green Car package and other fuel and energy related programs due to the carbon price (2009-10 Budget paper  no. 1 pp. 6-38 to 6-40). Most recent budget papers expect expenses in this category to fall back to pre-GFC levels.</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44</xdr:col>
      <xdr:colOff>694765</xdr:colOff>
      <xdr:row>11</xdr:row>
      <xdr:rowOff>0</xdr:rowOff>
    </xdr:from>
    <xdr:to>
      <xdr:col>47</xdr:col>
      <xdr:colOff>1165412</xdr:colOff>
      <xdr:row>17</xdr:row>
      <xdr:rowOff>122144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723900</xdr:colOff>
      <xdr:row>62</xdr:row>
      <xdr:rowOff>57150</xdr:rowOff>
    </xdr:from>
    <xdr:to>
      <xdr:col>3</xdr:col>
      <xdr:colOff>885825</xdr:colOff>
      <xdr:row>75</xdr:row>
      <xdr:rowOff>152400</xdr:rowOff>
    </xdr:to>
    <xdr:sp macro="" textlink="">
      <xdr:nvSpPr>
        <xdr:cNvPr id="2" name="TextBox 1"/>
        <xdr:cNvSpPr txBox="1"/>
      </xdr:nvSpPr>
      <xdr:spPr>
        <a:xfrm>
          <a:off x="723900" y="11868150"/>
          <a:ext cx="5838825" cy="2571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Costs</a:t>
          </a:r>
          <a:r>
            <a:rPr lang="en-AU" sz="1100" baseline="0"/>
            <a:t> per person of the carer payment for each age group derived from various sources. </a:t>
          </a:r>
        </a:p>
        <a:p>
          <a:endParaRPr lang="en-AU" sz="1100" baseline="0"/>
        </a:p>
        <a:p>
          <a:r>
            <a:rPr lang="en-AU" sz="1100" baseline="0"/>
            <a:t>The age distribution of carer payments was obtained from the ABS 2009-10 Household Expenditure Survey (CURF), with recipient numbers 'uprated' to match administrative data recipient numbers as set out in Bray  Bray 2012: Young carers in receipt of carer payment and carer allowance 2001 to 2006, p. 10.</a:t>
          </a:r>
        </a:p>
        <a:p>
          <a:endParaRPr lang="en-AU" sz="1100" baseline="0"/>
        </a:p>
        <a:p>
          <a:r>
            <a:rPr lang="en-AU" sz="1100" baseline="0"/>
            <a:t>Cost per recipient was derived from total payment costs  (Budget Paper No. 1 2009-10, p. 6-26) divided by the number of recipients in 2009-10. Costs were assumed to increase with CPI between 2009-10 and 2010-11. </a:t>
          </a:r>
        </a:p>
        <a:p>
          <a:endParaRPr lang="en-AU" sz="1100" baseline="0"/>
        </a:p>
        <a:p>
          <a:r>
            <a:rPr lang="en-AU" sz="1100" baseline="0"/>
            <a:t>Costs per person in each age group was determined by the total costs to each age group (number of relevant carers x payment rate) divided by relevant total population of that age group.</a:t>
          </a:r>
        </a:p>
        <a:p>
          <a:endParaRPr lang="en-AU" sz="1100" baseline="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228600</xdr:colOff>
      <xdr:row>76</xdr:row>
      <xdr:rowOff>19050</xdr:rowOff>
    </xdr:from>
    <xdr:to>
      <xdr:col>3</xdr:col>
      <xdr:colOff>1323975</xdr:colOff>
      <xdr:row>92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95250</xdr:rowOff>
    </xdr:from>
    <xdr:to>
      <xdr:col>3</xdr:col>
      <xdr:colOff>1095375</xdr:colOff>
      <xdr:row>112</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95250</xdr:rowOff>
    </xdr:from>
    <xdr:to>
      <xdr:col>3</xdr:col>
      <xdr:colOff>1095375</xdr:colOff>
      <xdr:row>131</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936171</xdr:colOff>
      <xdr:row>115</xdr:row>
      <xdr:rowOff>164647</xdr:rowOff>
    </xdr:from>
    <xdr:to>
      <xdr:col>8</xdr:col>
      <xdr:colOff>691243</xdr:colOff>
      <xdr:row>133</xdr:row>
      <xdr:rowOff>42183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257175</xdr:colOff>
      <xdr:row>39</xdr:row>
      <xdr:rowOff>71437</xdr:rowOff>
    </xdr:from>
    <xdr:to>
      <xdr:col>61</xdr:col>
      <xdr:colOff>561975</xdr:colOff>
      <xdr:row>53</xdr:row>
      <xdr:rowOff>147637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235403</xdr:colOff>
      <xdr:row>99</xdr:row>
      <xdr:rowOff>31976</xdr:rowOff>
    </xdr:from>
    <xdr:to>
      <xdr:col>22</xdr:col>
      <xdr:colOff>669471</xdr:colOff>
      <xdr:row>113</xdr:row>
      <xdr:rowOff>108176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835931</xdr:colOff>
      <xdr:row>120</xdr:row>
      <xdr:rowOff>73479</xdr:rowOff>
    </xdr:from>
    <xdr:to>
      <xdr:col>19</xdr:col>
      <xdr:colOff>497531</xdr:colOff>
      <xdr:row>134</xdr:row>
      <xdr:rowOff>142479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864052</xdr:colOff>
      <xdr:row>98</xdr:row>
      <xdr:rowOff>84364</xdr:rowOff>
    </xdr:from>
    <xdr:to>
      <xdr:col>19</xdr:col>
      <xdr:colOff>165652</xdr:colOff>
      <xdr:row>112</xdr:row>
      <xdr:rowOff>153364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1061357</xdr:colOff>
      <xdr:row>97</xdr:row>
      <xdr:rowOff>16329</xdr:rowOff>
    </xdr:from>
    <xdr:to>
      <xdr:col>7</xdr:col>
      <xdr:colOff>1306286</xdr:colOff>
      <xdr:row>111</xdr:row>
      <xdr:rowOff>92529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1268187</xdr:colOff>
      <xdr:row>78</xdr:row>
      <xdr:rowOff>157843</xdr:rowOff>
    </xdr:from>
    <xdr:to>
      <xdr:col>10</xdr:col>
      <xdr:colOff>1233952</xdr:colOff>
      <xdr:row>91</xdr:row>
      <xdr:rowOff>21343</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1284514</xdr:colOff>
      <xdr:row>97</xdr:row>
      <xdr:rowOff>48986</xdr:rowOff>
    </xdr:from>
    <xdr:to>
      <xdr:col>12</xdr:col>
      <xdr:colOff>359229</xdr:colOff>
      <xdr:row>111</xdr:row>
      <xdr:rowOff>125186</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1133475</xdr:colOff>
      <xdr:row>76</xdr:row>
      <xdr:rowOff>108857</xdr:rowOff>
    </xdr:from>
    <xdr:to>
      <xdr:col>8</xdr:col>
      <xdr:colOff>278947</xdr:colOff>
      <xdr:row>90</xdr:row>
      <xdr:rowOff>123265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53</xdr:col>
      <xdr:colOff>8805</xdr:colOff>
      <xdr:row>6</xdr:row>
      <xdr:rowOff>162805</xdr:rowOff>
    </xdr:from>
    <xdr:to>
      <xdr:col>60</xdr:col>
      <xdr:colOff>344181</xdr:colOff>
      <xdr:row>21</xdr:row>
      <xdr:rowOff>48505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53</xdr:col>
      <xdr:colOff>10406</xdr:colOff>
      <xdr:row>21</xdr:row>
      <xdr:rowOff>136392</xdr:rowOff>
    </xdr:from>
    <xdr:to>
      <xdr:col>60</xdr:col>
      <xdr:colOff>345782</xdr:colOff>
      <xdr:row>36</xdr:row>
      <xdr:rowOff>22092</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1076325</xdr:colOff>
      <xdr:row>120</xdr:row>
      <xdr:rowOff>77321</xdr:rowOff>
    </xdr:from>
    <xdr:to>
      <xdr:col>12</xdr:col>
      <xdr:colOff>445994</xdr:colOff>
      <xdr:row>134</xdr:row>
      <xdr:rowOff>153521</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898473</xdr:colOff>
      <xdr:row>99</xdr:row>
      <xdr:rowOff>5923</xdr:rowOff>
    </xdr:from>
    <xdr:to>
      <xdr:col>25</xdr:col>
      <xdr:colOff>1355111</xdr:colOff>
      <xdr:row>113</xdr:row>
      <xdr:rowOff>82123</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1333500</xdr:colOff>
      <xdr:row>99</xdr:row>
      <xdr:rowOff>95250</xdr:rowOff>
    </xdr:from>
    <xdr:to>
      <xdr:col>14</xdr:col>
      <xdr:colOff>1254441</xdr:colOff>
      <xdr:row>110</xdr:row>
      <xdr:rowOff>159750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381001</xdr:colOff>
      <xdr:row>121</xdr:row>
      <xdr:rowOff>61233</xdr:rowOff>
    </xdr:from>
    <xdr:to>
      <xdr:col>14</xdr:col>
      <xdr:colOff>1302203</xdr:colOff>
      <xdr:row>134</xdr:row>
      <xdr:rowOff>146958</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0.46859</cdr:x>
      <cdr:y>0.0669</cdr:y>
    </cdr:from>
    <cdr:to>
      <cdr:x>0.86787</cdr:x>
      <cdr:y>0.16022</cdr:y>
    </cdr:to>
    <cdr:sp macro="" textlink="">
      <cdr:nvSpPr>
        <cdr:cNvPr id="2" name="TextBox 1"/>
        <cdr:cNvSpPr txBox="1"/>
      </cdr:nvSpPr>
      <cdr:spPr>
        <a:xfrm xmlns:a="http://schemas.openxmlformats.org/drawingml/2006/main">
          <a:off x="2207759" y="183527"/>
          <a:ext cx="1881188" cy="2559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baseline="0">
              <a:latin typeface="Arial" pitchFamily="34" charset="0"/>
            </a:rPr>
            <a:t>State education expenditure</a:t>
          </a:r>
        </a:p>
      </cdr:txBody>
    </cdr:sp>
  </cdr:relSizeAnchor>
  <cdr:relSizeAnchor xmlns:cdr="http://schemas.openxmlformats.org/drawingml/2006/chartDrawing">
    <cdr:from>
      <cdr:x>0.41694</cdr:x>
      <cdr:y>0.5333</cdr:y>
    </cdr:from>
    <cdr:to>
      <cdr:x>0.94365</cdr:x>
      <cdr:y>0.63918</cdr:y>
    </cdr:to>
    <cdr:sp macro="" textlink="">
      <cdr:nvSpPr>
        <cdr:cNvPr id="3" name="TextBox 1"/>
        <cdr:cNvSpPr txBox="1"/>
      </cdr:nvSpPr>
      <cdr:spPr>
        <a:xfrm xmlns:a="http://schemas.openxmlformats.org/drawingml/2006/main">
          <a:off x="1962631" y="1462945"/>
          <a:ext cx="2479383" cy="290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aseline="0">
              <a:latin typeface="Arial" pitchFamily="34" charset="0"/>
            </a:rPr>
            <a:t>Commonwealth education expenditure</a:t>
          </a:r>
        </a:p>
      </cdr:txBody>
    </cdr:sp>
  </cdr:relSizeAnchor>
</c:userShapes>
</file>

<file path=xl/drawings/drawing23.xml><?xml version="1.0" encoding="utf-8"?>
<c:userShapes xmlns:c="http://schemas.openxmlformats.org/drawingml/2006/chart">
  <cdr:relSizeAnchor xmlns:cdr="http://schemas.openxmlformats.org/drawingml/2006/chartDrawing">
    <cdr:from>
      <cdr:x>0.44315</cdr:x>
      <cdr:y>0.07843</cdr:y>
    </cdr:from>
    <cdr:to>
      <cdr:x>0.77893</cdr:x>
      <cdr:y>0.20098</cdr:y>
    </cdr:to>
    <cdr:sp macro="" textlink="">
      <cdr:nvSpPr>
        <cdr:cNvPr id="2" name="TextBox 1"/>
        <cdr:cNvSpPr txBox="1"/>
      </cdr:nvSpPr>
      <cdr:spPr>
        <a:xfrm xmlns:a="http://schemas.openxmlformats.org/drawingml/2006/main">
          <a:off x="2031062" y="215146"/>
          <a:ext cx="1538949" cy="336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aseline="0">
              <a:latin typeface="Arial" pitchFamily="34" charset="0"/>
            </a:rPr>
            <a:t>Total health expenditure</a:t>
          </a:r>
        </a:p>
      </cdr:txBody>
    </cdr:sp>
  </cdr:relSizeAnchor>
  <cdr:relSizeAnchor xmlns:cdr="http://schemas.openxmlformats.org/drawingml/2006/chartDrawing">
    <cdr:from>
      <cdr:x>0.43124</cdr:x>
      <cdr:y>0.34123</cdr:y>
    </cdr:from>
    <cdr:to>
      <cdr:x>0.76703</cdr:x>
      <cdr:y>0.46378</cdr:y>
    </cdr:to>
    <cdr:sp macro="" textlink="">
      <cdr:nvSpPr>
        <cdr:cNvPr id="3" name="TextBox 1"/>
        <cdr:cNvSpPr txBox="1"/>
      </cdr:nvSpPr>
      <cdr:spPr>
        <a:xfrm xmlns:a="http://schemas.openxmlformats.org/drawingml/2006/main">
          <a:off x="1976462" y="936062"/>
          <a:ext cx="1538995" cy="3361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aseline="0">
              <a:latin typeface="Arial" pitchFamily="34" charset="0"/>
            </a:rPr>
            <a:t>Australian Government health expenditure</a:t>
          </a:r>
        </a:p>
      </cdr:txBody>
    </cdr:sp>
  </cdr:relSizeAnchor>
  <cdr:relSizeAnchor xmlns:cdr="http://schemas.openxmlformats.org/drawingml/2006/chartDrawing">
    <cdr:from>
      <cdr:x>0.56803</cdr:x>
      <cdr:y>0.67559</cdr:y>
    </cdr:from>
    <cdr:to>
      <cdr:x>0.90382</cdr:x>
      <cdr:y>0.79814</cdr:y>
    </cdr:to>
    <cdr:sp macro="" textlink="">
      <cdr:nvSpPr>
        <cdr:cNvPr id="4" name="TextBox 1"/>
        <cdr:cNvSpPr txBox="1"/>
      </cdr:nvSpPr>
      <cdr:spPr>
        <a:xfrm xmlns:a="http://schemas.openxmlformats.org/drawingml/2006/main">
          <a:off x="2603408" y="1853269"/>
          <a:ext cx="1538995" cy="33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aseline="0">
              <a:latin typeface="Arial" pitchFamily="34" charset="0"/>
            </a:rPr>
            <a:t>State health expenditure</a:t>
          </a:r>
        </a:p>
      </cdr:txBody>
    </cdr:sp>
  </cdr:relSizeAnchor>
</c:userShapes>
</file>

<file path=xl/drawings/drawing24.xml><?xml version="1.0" encoding="utf-8"?>
<c:userShapes xmlns:c="http://schemas.openxmlformats.org/drawingml/2006/chart">
  <cdr:relSizeAnchor xmlns:cdr="http://schemas.openxmlformats.org/drawingml/2006/chartDrawing">
    <cdr:from>
      <cdr:x>0.11279</cdr:x>
      <cdr:y>0.06513</cdr:y>
    </cdr:from>
    <cdr:to>
      <cdr:x>0.70145</cdr:x>
      <cdr:y>0.15875</cdr:y>
    </cdr:to>
    <cdr:sp macro="" textlink="">
      <cdr:nvSpPr>
        <cdr:cNvPr id="2" name="TextBox 1"/>
        <cdr:cNvSpPr txBox="1"/>
      </cdr:nvSpPr>
      <cdr:spPr>
        <a:xfrm xmlns:a="http://schemas.openxmlformats.org/drawingml/2006/main">
          <a:off x="304799" y="152400"/>
          <a:ext cx="15906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Arial" pitchFamily="34" charset="0"/>
              <a:cs typeface="Arial" pitchFamily="34" charset="0"/>
            </a:rPr>
            <a:t>Australian Government</a:t>
          </a:r>
        </a:p>
      </cdr:txBody>
    </cdr:sp>
  </cdr:relSizeAnchor>
  <cdr:relSizeAnchor xmlns:cdr="http://schemas.openxmlformats.org/drawingml/2006/chartDrawing">
    <cdr:from>
      <cdr:x>0.27259</cdr:x>
      <cdr:y>0.31072</cdr:y>
    </cdr:from>
    <cdr:to>
      <cdr:x>0.86124</cdr:x>
      <cdr:y>0.40434</cdr:y>
    </cdr:to>
    <cdr:sp macro="" textlink="">
      <cdr:nvSpPr>
        <cdr:cNvPr id="3" name="TextBox 1"/>
        <cdr:cNvSpPr txBox="1"/>
      </cdr:nvSpPr>
      <cdr:spPr>
        <a:xfrm xmlns:a="http://schemas.openxmlformats.org/drawingml/2006/main">
          <a:off x="736600" y="727075"/>
          <a:ext cx="15906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Arial" pitchFamily="34" charset="0"/>
              <a:cs typeface="Arial" pitchFamily="34" charset="0"/>
            </a:rPr>
            <a:t>State governments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12</xdr:col>
      <xdr:colOff>0</xdr:colOff>
      <xdr:row>34</xdr:row>
      <xdr:rowOff>0</xdr:rowOff>
    </xdr:from>
    <xdr:to>
      <xdr:col>19</xdr:col>
      <xdr:colOff>304800</xdr:colOff>
      <xdr:row>47</xdr:row>
      <xdr:rowOff>43500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19</xdr:col>
      <xdr:colOff>304800</xdr:colOff>
      <xdr:row>31</xdr:row>
      <xdr:rowOff>43500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314325</xdr:colOff>
      <xdr:row>17</xdr:row>
      <xdr:rowOff>147637</xdr:rowOff>
    </xdr:from>
    <xdr:to>
      <xdr:col>9</xdr:col>
      <xdr:colOff>9525</xdr:colOff>
      <xdr:row>32</xdr:row>
      <xdr:rowOff>33337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238125</xdr:colOff>
      <xdr:row>33</xdr:row>
      <xdr:rowOff>4762</xdr:rowOff>
    </xdr:from>
    <xdr:to>
      <xdr:col>8</xdr:col>
      <xdr:colOff>542925</xdr:colOff>
      <xdr:row>47</xdr:row>
      <xdr:rowOff>80962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2085975</xdr:colOff>
      <xdr:row>30</xdr:row>
      <xdr:rowOff>9525</xdr:rowOff>
    </xdr:from>
    <xdr:to>
      <xdr:col>5</xdr:col>
      <xdr:colOff>219075</xdr:colOff>
      <xdr:row>44</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46</xdr:row>
      <xdr:rowOff>133350</xdr:rowOff>
    </xdr:from>
    <xdr:to>
      <xdr:col>5</xdr:col>
      <xdr:colOff>352425</xdr:colOff>
      <xdr:row>61</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0.59583</cdr:x>
      <cdr:y>0.48958</cdr:y>
    </cdr:from>
    <cdr:to>
      <cdr:x>0.88333</cdr:x>
      <cdr:y>0.63542</cdr:y>
    </cdr:to>
    <cdr:sp macro="" textlink="">
      <cdr:nvSpPr>
        <cdr:cNvPr id="2" name="TextBox 1"/>
        <cdr:cNvSpPr txBox="1"/>
      </cdr:nvSpPr>
      <cdr:spPr>
        <a:xfrm xmlns:a="http://schemas.openxmlformats.org/drawingml/2006/main">
          <a:off x="2724150" y="1343025"/>
          <a:ext cx="1314450" cy="4000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a:latin typeface="Arial" pitchFamily="34" charset="0"/>
              <a:cs typeface="Arial" pitchFamily="34" charset="0"/>
            </a:rPr>
            <a:t>With </a:t>
          </a:r>
        </a:p>
        <a:p xmlns:a="http://schemas.openxmlformats.org/drawingml/2006/main">
          <a:r>
            <a:rPr lang="en-AU" sz="1000">
              <a:latin typeface="Arial" pitchFamily="34" charset="0"/>
              <a:cs typeface="Arial" pitchFamily="34" charset="0"/>
            </a:rPr>
            <a:t>productivity shock</a:t>
          </a:r>
        </a:p>
      </cdr:txBody>
    </cdr:sp>
  </cdr:relSizeAnchor>
  <cdr:relSizeAnchor xmlns:cdr="http://schemas.openxmlformats.org/drawingml/2006/chartDrawing">
    <cdr:from>
      <cdr:x>0.46736</cdr:x>
      <cdr:y>0.27199</cdr:y>
    </cdr:from>
    <cdr:to>
      <cdr:x>0.75486</cdr:x>
      <cdr:y>0.41782</cdr:y>
    </cdr:to>
    <cdr:sp macro="" textlink="">
      <cdr:nvSpPr>
        <cdr:cNvPr id="3" name="TextBox 1"/>
        <cdr:cNvSpPr txBox="1"/>
      </cdr:nvSpPr>
      <cdr:spPr>
        <a:xfrm xmlns:a="http://schemas.openxmlformats.org/drawingml/2006/main">
          <a:off x="2136775" y="746125"/>
          <a:ext cx="1314450"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Arial" pitchFamily="34" charset="0"/>
              <a:cs typeface="Arial" pitchFamily="34" charset="0"/>
            </a:rPr>
            <a:t>Business as usual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285751</xdr:colOff>
      <xdr:row>1</xdr:row>
      <xdr:rowOff>47625</xdr:rowOff>
    </xdr:from>
    <xdr:to>
      <xdr:col>5</xdr:col>
      <xdr:colOff>1066800</xdr:colOff>
      <xdr:row>7</xdr:row>
      <xdr:rowOff>76200</xdr:rowOff>
    </xdr:to>
    <xdr:sp macro="" textlink="">
      <xdr:nvSpPr>
        <xdr:cNvPr id="2" name="TextBox 1"/>
        <xdr:cNvSpPr txBox="1"/>
      </xdr:nvSpPr>
      <xdr:spPr>
        <a:xfrm>
          <a:off x="285751" y="238125"/>
          <a:ext cx="7820024" cy="1171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This sheet sets out a</a:t>
          </a:r>
          <a:r>
            <a:rPr lang="en-AU" sz="1100" baseline="0"/>
            <a:t> simple example of how labour productivity improvements could reduced aged care costs. </a:t>
          </a:r>
        </a:p>
        <a:p>
          <a:endParaRPr lang="en-AU" sz="1100" baseline="0"/>
        </a:p>
        <a:p>
          <a:r>
            <a:rPr lang="en-AU" sz="1100" baseline="0"/>
            <a:t>The 2010 IGR (Australian Government 2010, p. 145) estimates that 75% of total costs are labour costs. This is used to split total costs into labour and other. Adjustments are then made to labour costs and the total cost share of GDP recalculated. </a:t>
          </a:r>
          <a:endParaRPr lang="en-AU"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1047750</xdr:colOff>
      <xdr:row>34</xdr:row>
      <xdr:rowOff>176212</xdr:rowOff>
    </xdr:from>
    <xdr:to>
      <xdr:col>22</xdr:col>
      <xdr:colOff>219075</xdr:colOff>
      <xdr:row>49</xdr:row>
      <xdr:rowOff>61912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409575</xdr:colOff>
      <xdr:row>33</xdr:row>
      <xdr:rowOff>76200</xdr:rowOff>
    </xdr:from>
    <xdr:to>
      <xdr:col>2</xdr:col>
      <xdr:colOff>323850</xdr:colOff>
      <xdr:row>37</xdr:row>
      <xdr:rowOff>9525</xdr:rowOff>
    </xdr:to>
    <xdr:sp macro="" textlink="">
      <xdr:nvSpPr>
        <xdr:cNvPr id="2" name="TextBox 1"/>
        <xdr:cNvSpPr txBox="1"/>
      </xdr:nvSpPr>
      <xdr:spPr>
        <a:xfrm>
          <a:off x="409575" y="5029200"/>
          <a:ext cx="5476875" cy="6953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Below are the steps, where relevant, taken to convert the data from the age profiles in each expenditure projection sheet (linked and</a:t>
          </a:r>
          <a:r>
            <a:rPr lang="en-AU" sz="1100" baseline="0"/>
            <a:t> relevant parts reproduced below</a:t>
          </a:r>
          <a:r>
            <a:rPr lang="en-AU" sz="1100"/>
            <a:t>) to the age categories presented above</a:t>
          </a:r>
        </a:p>
      </xdr:txBody>
    </xdr:sp>
    <xdr:clientData/>
  </xdr:twoCellAnchor>
  <xdr:twoCellAnchor>
    <xdr:from>
      <xdr:col>0</xdr:col>
      <xdr:colOff>781050</xdr:colOff>
      <xdr:row>1</xdr:row>
      <xdr:rowOff>57150</xdr:rowOff>
    </xdr:from>
    <xdr:to>
      <xdr:col>1</xdr:col>
      <xdr:colOff>1400175</xdr:colOff>
      <xdr:row>5</xdr:row>
      <xdr:rowOff>161925</xdr:rowOff>
    </xdr:to>
    <xdr:sp macro="" textlink="">
      <xdr:nvSpPr>
        <xdr:cNvPr id="3" name="TextBox 2"/>
        <xdr:cNvSpPr txBox="1"/>
      </xdr:nvSpPr>
      <xdr:spPr>
        <a:xfrm>
          <a:off x="781050" y="247650"/>
          <a:ext cx="4676775" cy="866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Key assumption: expenditures without an age profile such as Defence and other expenditures &amp; other state expenditure, costs are uniformly split across all age groups</a:t>
          </a:r>
        </a:p>
      </xdr:txBody>
    </xdr:sp>
    <xdr:clientData/>
  </xdr:twoCellAnchor>
  <xdr:twoCellAnchor>
    <xdr:from>
      <xdr:col>15</xdr:col>
      <xdr:colOff>95250</xdr:colOff>
      <xdr:row>1</xdr:row>
      <xdr:rowOff>133350</xdr:rowOff>
    </xdr:from>
    <xdr:to>
      <xdr:col>16</xdr:col>
      <xdr:colOff>1457325</xdr:colOff>
      <xdr:row>7</xdr:row>
      <xdr:rowOff>161925</xdr:rowOff>
    </xdr:to>
    <xdr:sp macro="" textlink="">
      <xdr:nvSpPr>
        <xdr:cNvPr id="5" name="TextBox 4"/>
        <xdr:cNvSpPr txBox="1"/>
      </xdr:nvSpPr>
      <xdr:spPr>
        <a:xfrm>
          <a:off x="20326350" y="323850"/>
          <a:ext cx="2609850" cy="1171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State and territory (State)</a:t>
          </a:r>
          <a:r>
            <a:rPr lang="en-AU" sz="1100" baseline="0"/>
            <a:t> total expenditures taken from respective 2012-13 budget papers. 'Other State expenditure' derived as the total less the health, education and disability support expenditures set out in this workbook</a:t>
          </a:r>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12</xdr:row>
      <xdr:rowOff>166687</xdr:rowOff>
    </xdr:from>
    <xdr:to>
      <xdr:col>14</xdr:col>
      <xdr:colOff>304800</xdr:colOff>
      <xdr:row>27</xdr:row>
      <xdr:rowOff>52387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0.81851</cdr:x>
      <cdr:y>0.60949</cdr:y>
    </cdr:from>
    <cdr:to>
      <cdr:x>0.9345</cdr:x>
      <cdr:y>0.69632</cdr:y>
    </cdr:to>
    <cdr:sp macro="" textlink="">
      <cdr:nvSpPr>
        <cdr:cNvPr id="2" name="TextBox 1"/>
        <cdr:cNvSpPr txBox="1"/>
      </cdr:nvSpPr>
      <cdr:spPr>
        <a:xfrm xmlns:a="http://schemas.openxmlformats.org/drawingml/2006/main">
          <a:off x="4456162" y="1939011"/>
          <a:ext cx="631475" cy="2762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b="1">
              <a:solidFill>
                <a:schemeClr val="bg1"/>
              </a:solidFill>
              <a:latin typeface="Arial" pitchFamily="34" charset="0"/>
              <a:cs typeface="Arial" pitchFamily="34" charset="0"/>
            </a:rPr>
            <a:t>Health</a:t>
          </a:r>
        </a:p>
      </cdr:txBody>
    </cdr:sp>
  </cdr:relSizeAnchor>
  <cdr:relSizeAnchor xmlns:cdr="http://schemas.openxmlformats.org/drawingml/2006/chartDrawing">
    <cdr:from>
      <cdr:x>0.7579</cdr:x>
      <cdr:y>0.44923</cdr:y>
    </cdr:from>
    <cdr:to>
      <cdr:x>0.92662</cdr:x>
      <cdr:y>0.52708</cdr:y>
    </cdr:to>
    <cdr:sp macro="" textlink="">
      <cdr:nvSpPr>
        <cdr:cNvPr id="3" name="TextBox 2"/>
        <cdr:cNvSpPr txBox="1"/>
      </cdr:nvSpPr>
      <cdr:spPr>
        <a:xfrm xmlns:a="http://schemas.openxmlformats.org/drawingml/2006/main">
          <a:off x="3465134" y="1232340"/>
          <a:ext cx="771388" cy="2135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b="1">
              <a:solidFill>
                <a:schemeClr val="tx1"/>
              </a:solidFill>
              <a:latin typeface="Arial" pitchFamily="34" charset="0"/>
              <a:cs typeface="Arial" pitchFamily="34" charset="0"/>
            </a:rPr>
            <a:t>Age Pension</a:t>
          </a:r>
        </a:p>
      </cdr:txBody>
    </cdr:sp>
  </cdr:relSizeAnchor>
  <cdr:relSizeAnchor xmlns:cdr="http://schemas.openxmlformats.org/drawingml/2006/chartDrawing">
    <cdr:from>
      <cdr:x>0.54313</cdr:x>
      <cdr:y>0.73179</cdr:y>
    </cdr:from>
    <cdr:to>
      <cdr:x>0.65204</cdr:x>
      <cdr:y>0.81705</cdr:y>
    </cdr:to>
    <cdr:sp macro="" textlink="">
      <cdr:nvSpPr>
        <cdr:cNvPr id="4" name="TextBox 1"/>
        <cdr:cNvSpPr txBox="1"/>
      </cdr:nvSpPr>
      <cdr:spPr>
        <a:xfrm xmlns:a="http://schemas.openxmlformats.org/drawingml/2006/main">
          <a:off x="2945100" y="2328080"/>
          <a:ext cx="590559" cy="2712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b="1">
              <a:latin typeface="Arial" pitchFamily="34" charset="0"/>
              <a:cs typeface="Arial" pitchFamily="34" charset="0"/>
            </a:rPr>
            <a:t>Other</a:t>
          </a:r>
        </a:p>
      </cdr:txBody>
    </cdr:sp>
  </cdr:relSizeAnchor>
  <cdr:relSizeAnchor xmlns:cdr="http://schemas.openxmlformats.org/drawingml/2006/chartDrawing">
    <cdr:from>
      <cdr:x>0.80187</cdr:x>
      <cdr:y>0.27017</cdr:y>
    </cdr:from>
    <cdr:to>
      <cdr:x>0.93819</cdr:x>
      <cdr:y>0.35156</cdr:y>
    </cdr:to>
    <cdr:sp macro="" textlink="">
      <cdr:nvSpPr>
        <cdr:cNvPr id="5" name="TextBox 1"/>
        <cdr:cNvSpPr txBox="1"/>
      </cdr:nvSpPr>
      <cdr:spPr>
        <a:xfrm xmlns:a="http://schemas.openxmlformats.org/drawingml/2006/main">
          <a:off x="3666150" y="741118"/>
          <a:ext cx="623255" cy="2232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1">
              <a:solidFill>
                <a:schemeClr val="bg1"/>
              </a:solidFill>
              <a:latin typeface="Arial" pitchFamily="34" charset="0"/>
              <a:cs typeface="Arial" pitchFamily="34" charset="0"/>
            </a:rPr>
            <a:t>Aged care</a:t>
          </a:r>
        </a:p>
      </cdr:txBody>
    </cdr:sp>
  </cdr:relSizeAnchor>
  <cdr:relSizeAnchor xmlns:cdr="http://schemas.openxmlformats.org/drawingml/2006/chartDrawing">
    <cdr:from>
      <cdr:x>0.05673</cdr:x>
      <cdr:y>0.5673</cdr:y>
    </cdr:from>
    <cdr:to>
      <cdr:x>0.16563</cdr:x>
      <cdr:y>0.65256</cdr:y>
    </cdr:to>
    <cdr:sp macro="" textlink="">
      <cdr:nvSpPr>
        <cdr:cNvPr id="6" name="TextBox 1"/>
        <cdr:cNvSpPr txBox="1"/>
      </cdr:nvSpPr>
      <cdr:spPr>
        <a:xfrm xmlns:a="http://schemas.openxmlformats.org/drawingml/2006/main">
          <a:off x="283165" y="1556208"/>
          <a:ext cx="543530" cy="2338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1">
              <a:solidFill>
                <a:schemeClr val="bg1"/>
              </a:solidFill>
              <a:latin typeface="Arial" pitchFamily="34" charset="0"/>
              <a:cs typeface="Arial" pitchFamily="34" charset="0"/>
            </a:rPr>
            <a:t>Education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6184</xdr:colOff>
      <xdr:row>2</xdr:row>
      <xdr:rowOff>64324</xdr:rowOff>
    </xdr:from>
    <xdr:to>
      <xdr:col>1</xdr:col>
      <xdr:colOff>2700399</xdr:colOff>
      <xdr:row>14</xdr:row>
      <xdr:rowOff>86591</xdr:rowOff>
    </xdr:to>
    <xdr:sp macro="" textlink="">
      <xdr:nvSpPr>
        <xdr:cNvPr id="2" name="TextBox 1"/>
        <xdr:cNvSpPr txBox="1"/>
      </xdr:nvSpPr>
      <xdr:spPr>
        <a:xfrm>
          <a:off x="6184" y="462642"/>
          <a:ext cx="4148942" cy="18926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a:t>This sheet contains,</a:t>
          </a:r>
          <a:r>
            <a:rPr lang="en-AU" sz="1200" baseline="0"/>
            <a:t> from left to right:</a:t>
          </a:r>
        </a:p>
        <a:p>
          <a:r>
            <a:rPr lang="en-AU" sz="1200" baseline="0"/>
            <a:t>- Age profiles of expenditure and backwards projections to derive ageing adjustment</a:t>
          </a:r>
        </a:p>
        <a:p>
          <a:r>
            <a:rPr lang="en-AU" sz="1200" baseline="0"/>
            <a:t>- Per capita expenditure per age group accounting for non-demographic growth</a:t>
          </a:r>
        </a:p>
        <a:p>
          <a:r>
            <a:rPr lang="en-AU" sz="1200" baseline="0"/>
            <a:t>- Population projections per age group</a:t>
          </a:r>
        </a:p>
        <a:p>
          <a:r>
            <a:rPr lang="en-AU" sz="1200" baseline="0"/>
            <a:t>- Expenditure projections per age group accounting for both non-demographic and demographic sources of growth</a:t>
          </a:r>
        </a:p>
      </xdr:txBody>
    </xdr:sp>
    <xdr:clientData/>
  </xdr:twoCellAnchor>
  <xdr:twoCellAnchor>
    <xdr:from>
      <xdr:col>9</xdr:col>
      <xdr:colOff>324971</xdr:colOff>
      <xdr:row>21</xdr:row>
      <xdr:rowOff>118782</xdr:rowOff>
    </xdr:from>
    <xdr:to>
      <xdr:col>11</xdr:col>
      <xdr:colOff>626912</xdr:colOff>
      <xdr:row>33</xdr:row>
      <xdr:rowOff>36193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1098183</xdr:colOff>
      <xdr:row>22</xdr:row>
      <xdr:rowOff>73959</xdr:rowOff>
    </xdr:from>
    <xdr:to>
      <xdr:col>15</xdr:col>
      <xdr:colOff>447624</xdr:colOff>
      <xdr:row>33</xdr:row>
      <xdr:rowOff>148253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0.18676</cdr:x>
      <cdr:y>0.0772</cdr:y>
    </cdr:from>
    <cdr:to>
      <cdr:x>0.64745</cdr:x>
      <cdr:y>0.31999</cdr:y>
    </cdr:to>
    <cdr:sp macro="" textlink="">
      <cdr:nvSpPr>
        <cdr:cNvPr id="2" name="TextBox 1"/>
        <cdr:cNvSpPr txBox="1"/>
      </cdr:nvSpPr>
      <cdr:spPr>
        <a:xfrm xmlns:a="http://schemas.openxmlformats.org/drawingml/2006/main">
          <a:off x="504264" y="138953"/>
          <a:ext cx="1243853" cy="4370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Arial" pitchFamily="34" charset="0"/>
              <a:cs typeface="Arial" pitchFamily="34" charset="0"/>
            </a:rPr>
            <a:t>PBS (S85</a:t>
          </a:r>
          <a:r>
            <a:rPr lang="en-AU" sz="1000" baseline="0">
              <a:latin typeface="Arial" pitchFamily="34" charset="0"/>
              <a:cs typeface="Arial" pitchFamily="34" charset="0"/>
            </a:rPr>
            <a:t> drugs)</a:t>
          </a:r>
          <a:endParaRPr lang="en-AU" sz="10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0.17846</cdr:x>
      <cdr:y>0.127</cdr:y>
    </cdr:from>
    <cdr:to>
      <cdr:x>0.63915</cdr:x>
      <cdr:y>0.28264</cdr:y>
    </cdr:to>
    <cdr:sp macro="" textlink="">
      <cdr:nvSpPr>
        <cdr:cNvPr id="2" name="TextBox 1"/>
        <cdr:cNvSpPr txBox="1"/>
      </cdr:nvSpPr>
      <cdr:spPr>
        <a:xfrm xmlns:a="http://schemas.openxmlformats.org/drawingml/2006/main">
          <a:off x="481845" y="228599"/>
          <a:ext cx="1243853" cy="280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Arial" pitchFamily="34" charset="0"/>
              <a:cs typeface="Arial" pitchFamily="34" charset="0"/>
            </a:rPr>
            <a:t>Medicare</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231321</xdr:colOff>
      <xdr:row>2</xdr:row>
      <xdr:rowOff>13608</xdr:rowOff>
    </xdr:from>
    <xdr:to>
      <xdr:col>5</xdr:col>
      <xdr:colOff>33617</xdr:colOff>
      <xdr:row>8</xdr:row>
      <xdr:rowOff>122464</xdr:rowOff>
    </xdr:to>
    <xdr:sp macro="" textlink="">
      <xdr:nvSpPr>
        <xdr:cNvPr id="2" name="TextBox 1"/>
        <xdr:cNvSpPr txBox="1"/>
      </xdr:nvSpPr>
      <xdr:spPr>
        <a:xfrm>
          <a:off x="381000" y="340179"/>
          <a:ext cx="6184046" cy="108857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This sheet contains</a:t>
          </a:r>
          <a:r>
            <a:rPr lang="en-AU" sz="1100" baseline="0"/>
            <a:t> the non-demographic rates of growth for health projections (LHS in blue), some of the relevant background data (RHS in grey), and the application of the non-demographic growth rates to per capita health expenditures (RHS in green). The per capita expenditure with non-demographic growth (in green) is then used in the Health Demographic worksheet. Seperate workings are includedusing alternate age profiles of expenditure, taken from IGR 2010</a:t>
          </a:r>
        </a:p>
      </xdr:txBody>
    </xdr:sp>
    <xdr:clientData/>
  </xdr:twoCellAnchor>
  <xdr:twoCellAnchor>
    <xdr:from>
      <xdr:col>60</xdr:col>
      <xdr:colOff>532946</xdr:colOff>
      <xdr:row>12</xdr:row>
      <xdr:rowOff>9525</xdr:rowOff>
    </xdr:from>
    <xdr:to>
      <xdr:col>67</xdr:col>
      <xdr:colOff>351517</xdr:colOff>
      <xdr:row>25</xdr:row>
      <xdr:rowOff>126546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60</xdr:col>
      <xdr:colOff>523876</xdr:colOff>
      <xdr:row>38</xdr:row>
      <xdr:rowOff>185418</xdr:rowOff>
    </xdr:from>
    <xdr:to>
      <xdr:col>68</xdr:col>
      <xdr:colOff>582308</xdr:colOff>
      <xdr:row>46</xdr:row>
      <xdr:rowOff>47626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149679</xdr:colOff>
      <xdr:row>26</xdr:row>
      <xdr:rowOff>176893</xdr:rowOff>
    </xdr:from>
    <xdr:to>
      <xdr:col>60</xdr:col>
      <xdr:colOff>530679</xdr:colOff>
      <xdr:row>34</xdr:row>
      <xdr:rowOff>353786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402646</xdr:colOff>
      <xdr:row>26</xdr:row>
      <xdr:rowOff>126424</xdr:rowOff>
    </xdr:from>
    <xdr:to>
      <xdr:col>69</xdr:col>
      <xdr:colOff>313846</xdr:colOff>
      <xdr:row>34</xdr:row>
      <xdr:rowOff>45649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53</xdr:col>
      <xdr:colOff>136379</xdr:colOff>
      <xdr:row>38</xdr:row>
      <xdr:rowOff>26843</xdr:rowOff>
    </xdr:from>
    <xdr:to>
      <xdr:col>59</xdr:col>
      <xdr:colOff>83729</xdr:colOff>
      <xdr:row>46</xdr:row>
      <xdr:rowOff>122527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0.91768</cdr:x>
      <cdr:y>0.1035</cdr:y>
    </cdr:from>
    <cdr:to>
      <cdr:x>0.95382</cdr:x>
      <cdr:y>0.27217</cdr:y>
    </cdr:to>
    <cdr:sp macro="" textlink="">
      <cdr:nvSpPr>
        <cdr:cNvPr id="2" name="Right Brace 1"/>
        <cdr:cNvSpPr/>
      </cdr:nvSpPr>
      <cdr:spPr>
        <a:xfrm xmlns:a="http://schemas.openxmlformats.org/drawingml/2006/main">
          <a:off x="4149376" y="261338"/>
          <a:ext cx="163391" cy="425902"/>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0.95382</cdr:x>
      <cdr:y>0.18784</cdr:y>
    </cdr:from>
    <cdr:to>
      <cdr:x>0.95526</cdr:x>
      <cdr:y>0.41948</cdr:y>
    </cdr:to>
    <cdr:cxnSp macro="">
      <cdr:nvCxnSpPr>
        <cdr:cNvPr id="4" name="Straight Connector 3"/>
        <cdr:cNvCxnSpPr>
          <a:stCxn xmlns:a="http://schemas.openxmlformats.org/drawingml/2006/main" id="2" idx="1"/>
        </cdr:cNvCxnSpPr>
      </cdr:nvCxnSpPr>
      <cdr:spPr>
        <a:xfrm xmlns:a="http://schemas.openxmlformats.org/drawingml/2006/main">
          <a:off x="4312767" y="474289"/>
          <a:ext cx="6512" cy="5849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0.78663</cdr:x>
      <cdr:y>0.41426</cdr:y>
    </cdr:from>
    <cdr:to>
      <cdr:x>0.9652</cdr:x>
      <cdr:y>0.55713</cdr:y>
    </cdr:to>
    <cdr:sp macro="" textlink="">
      <cdr:nvSpPr>
        <cdr:cNvPr id="5" name="TextBox 4"/>
        <cdr:cNvSpPr txBox="1"/>
      </cdr:nvSpPr>
      <cdr:spPr>
        <a:xfrm xmlns:a="http://schemas.openxmlformats.org/drawingml/2006/main">
          <a:off x="3860409" y="1047759"/>
          <a:ext cx="876336" cy="361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aseline="0">
              <a:latin typeface="Arial" pitchFamily="34" charset="0"/>
            </a:rPr>
            <a:t>0.71 per cent of GDP</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nuch\Desktop\Ageing%202013\Data\Ageing_effects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ldridgd$\Disease%20Registers\Population%20data\CIA%20Populat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pdate%20on%20Ageing/Personal/Jared/Excel/Projection%20workbooks/Other%20social%20security%20and%20welfare%20pay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acc,%20second%20edition%20data%20cub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Exchange\Temp\Aus%20Health%202012%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proj\ahs\QMS\Excel\Chapter%2010%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nuch\Desktop\Ageing%202013\Data\Off%20cut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hiac-fs-01\shared\reporttemplates\Coverage%20Calculation%20Gol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onitor\04%20Working%20Groups\03%20VET\02%20Report\03%20Data\2010%20Report\Collection%20sheets\Jurisdictions\ACT%20-%202010%20Report%20Jurisdictions%20Collection%20Sh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Hospitals%20Unit\Australian%20Hospital%20Statistics\ahstables%20common%20vb\Chapter%2010%20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proj\ahs\AHS_creation\QMS\OUTPUT\Chapter_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onitor\05%20Current%20Report%20-%20WIP\2010%20Report\1.%202010%20Working%20Group%20draft\WG%20Draft%202010%20Attach11A%20Primary%20and%20community%20healt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eldridgd$\Disease%20Registers\Cancer\Cancer%20in%20Australia%20Trend%20data\ICD10%20spreadsheeds\Incid%20trends%201983%20onwards%20ICD10%202001%20std%20p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ackwards projections"/>
      <sheetName val="IGR 2010"/>
      <sheetName val="AIHW Hospitals Figure 7.5"/>
      <sheetName val="DoHA Medicare Table D1"/>
      <sheetName val="DoHA Medicare Table D2"/>
      <sheetName val="CPI"/>
      <sheetName val="ABS 3101 Data1"/>
      <sheetName val="ABS 3101 Data2"/>
      <sheetName val="1985-86 2010-11"/>
      <sheetName val="Combined 1985-86 2010-11"/>
      <sheetName val="AIHW Aus Health 2010"/>
      <sheetName val="PBS"/>
      <sheetName val="PBS various years"/>
      <sheetName val="PHI working"/>
      <sheetName val="PHIAC HT by age"/>
      <sheetName val="PHIAC H-ST by age"/>
      <sheetName val="ABS Deaths"/>
      <sheetName val="PHIAC Health Insurance"/>
      <sheetName val="Figure 7.3"/>
      <sheetName val="Figure 7.4"/>
    </sheetNames>
    <sheetDataSet>
      <sheetData sheetId="0"/>
      <sheetData sheetId="1"/>
      <sheetData sheetId="2">
        <row r="23">
          <cell r="B23" t="str">
            <v>0-4</v>
          </cell>
        </row>
      </sheetData>
      <sheetData sheetId="3">
        <row r="32">
          <cell r="Q32" t="str">
            <v>Female</v>
          </cell>
        </row>
      </sheetData>
      <sheetData sheetId="4"/>
      <sheetData sheetId="5">
        <row r="2020">
          <cell r="A2020" t="str">
            <v xml:space="preserve"> 0- 4</v>
          </cell>
        </row>
      </sheetData>
      <sheetData sheetId="6">
        <row r="21">
          <cell r="D21">
            <v>1.1504602991944766</v>
          </cell>
        </row>
      </sheetData>
      <sheetData sheetId="7">
        <row r="1">
          <cell r="B1" t="str">
            <v>Estimated Resident Population ;  Male ;  0 ;</v>
          </cell>
        </row>
        <row r="52">
          <cell r="B52">
            <v>152641</v>
          </cell>
          <cell r="CY52">
            <v>144605</v>
          </cell>
          <cell r="GV52">
            <v>297246</v>
          </cell>
        </row>
      </sheetData>
      <sheetData sheetId="8">
        <row r="1">
          <cell r="B1" t="str">
            <v>Estimated Resident Population ;  Persons ;  48 ;</v>
          </cell>
        </row>
      </sheetData>
      <sheetData sheetId="9"/>
      <sheetData sheetId="10"/>
      <sheetData sheetId="11"/>
      <sheetData sheetId="12">
        <row r="4">
          <cell r="C4" t="str">
            <v>0-24</v>
          </cell>
        </row>
      </sheetData>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A Populations"/>
      <sheetName val="Segi Standard Pop"/>
      <sheetName val="ICD 10 site codes"/>
      <sheetName val="1996-2000"/>
      <sheetName val="1989-1998"/>
      <sheetName val="DCIS age groups"/>
      <sheetName val="CIA 1997"/>
      <sheetName val="SA+TAS+WA"/>
      <sheetName val="NT+SA+TAS+WA"/>
      <sheetName val="1985-1988"/>
      <sheetName val="1989-1991"/>
      <sheetName val="1989-1992"/>
      <sheetName val="1989-1993"/>
      <sheetName val="1993-1995"/>
      <sheetName val="1993-1997"/>
      <sheetName val="1994-1998"/>
      <sheetName val="1986-1988"/>
      <sheetName val="1986-1990"/>
      <sheetName val="1982-1986"/>
      <sheetName val="1982-1987"/>
      <sheetName val="1982-1994"/>
      <sheetName val="1983-1985"/>
      <sheetName val="1983-1986"/>
      <sheetName val="1987-1990"/>
      <sheetName val="1987-1991"/>
      <sheetName val="1988-1990"/>
      <sheetName val="1988-1992"/>
      <sheetName val="1987-1992"/>
      <sheetName val="1987-1996"/>
      <sheetName val="1991-1994"/>
      <sheetName val="1991-1995"/>
      <sheetName val="1991-1996"/>
      <sheetName val="1992-1994"/>
      <sheetName val="1992-1995"/>
      <sheetName val="1995-1996"/>
      <sheetName val="1995-1997"/>
      <sheetName val="1995-1998 females"/>
      <sheetName val="1995-1999"/>
      <sheetName val="1992-1996"/>
      <sheetName val="1994-1997"/>
      <sheetName val="1993-1996"/>
      <sheetName val="1993-1994"/>
      <sheetName val="1997-2001"/>
      <sheetName val="1998-2000"/>
      <sheetName val="1998-2002"/>
      <sheetName val="1999-2002 females"/>
      <sheetName val="1982-1995"/>
      <sheetName val="1982-1996"/>
      <sheetName val="1983-1998"/>
      <sheetName val="1983-1999"/>
      <sheetName val="1983-2000"/>
    </sheetNames>
    <definedNames>
      <definedName name="Aust2001_f_population" refersTo="='CIA Populations'!$AA$425:$AA$442"/>
      <definedName name="Aust2001_m_population" refersTo="='CIA Populations'!$Z$425:$Z$442"/>
    </definedNames>
    <sheetDataSet>
      <sheetData sheetId="0">
        <row r="425">
          <cell r="Z425">
            <v>657499</v>
          </cell>
          <cell r="AA425">
            <v>624858</v>
          </cell>
        </row>
        <row r="426">
          <cell r="Z426">
            <v>693790</v>
          </cell>
          <cell r="AA426">
            <v>657874</v>
          </cell>
        </row>
        <row r="427">
          <cell r="Z427">
            <v>693083</v>
          </cell>
          <cell r="AA427">
            <v>660094</v>
          </cell>
        </row>
        <row r="428">
          <cell r="Z428">
            <v>690668</v>
          </cell>
          <cell r="AA428">
            <v>662077</v>
          </cell>
        </row>
        <row r="429">
          <cell r="Z429">
            <v>660776</v>
          </cell>
          <cell r="AA429">
            <v>641636</v>
          </cell>
        </row>
        <row r="430">
          <cell r="Z430">
            <v>700910</v>
          </cell>
          <cell r="AA430">
            <v>706171</v>
          </cell>
        </row>
        <row r="431">
          <cell r="Z431">
            <v>726919</v>
          </cell>
          <cell r="AA431">
            <v>739696</v>
          </cell>
        </row>
        <row r="432">
          <cell r="Z432">
            <v>741434</v>
          </cell>
          <cell r="AA432">
            <v>750770</v>
          </cell>
        </row>
        <row r="433">
          <cell r="Z433">
            <v>734436</v>
          </cell>
          <cell r="AA433">
            <v>744821</v>
          </cell>
        </row>
        <row r="434">
          <cell r="Z434">
            <v>675055</v>
          </cell>
          <cell r="AA434">
            <v>683539</v>
          </cell>
        </row>
        <row r="435">
          <cell r="Z435">
            <v>652540</v>
          </cell>
          <cell r="AA435">
            <v>648237</v>
          </cell>
        </row>
        <row r="436">
          <cell r="Z436">
            <v>512888</v>
          </cell>
          <cell r="AA436">
            <v>495911</v>
          </cell>
        </row>
        <row r="437">
          <cell r="Z437">
            <v>413982</v>
          </cell>
          <cell r="AA437">
            <v>408042</v>
          </cell>
        </row>
        <row r="438">
          <cell r="Z438">
            <v>335590</v>
          </cell>
          <cell r="AA438">
            <v>346923</v>
          </cell>
        </row>
        <row r="439">
          <cell r="Z439">
            <v>303554</v>
          </cell>
          <cell r="AA439">
            <v>334826</v>
          </cell>
        </row>
        <row r="440">
          <cell r="Z440">
            <v>227356</v>
          </cell>
          <cell r="AA440">
            <v>292000</v>
          </cell>
        </row>
        <row r="441">
          <cell r="Z441">
            <v>128250</v>
          </cell>
          <cell r="AA441">
            <v>201800</v>
          </cell>
        </row>
        <row r="442">
          <cell r="Z442">
            <v>81922</v>
          </cell>
          <cell r="AA442">
            <v>183313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Historical,budget proj expense"/>
      <sheetName val="Population"/>
      <sheetName val="Unemployment"/>
      <sheetName val="Carer payments age dist."/>
    </sheetNames>
    <sheetDataSet>
      <sheetData sheetId="0"/>
      <sheetData sheetId="1">
        <row r="14">
          <cell r="A14">
            <v>1.016</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Worksheet"/>
      <sheetName val="Contents"/>
      <sheetName val="Table 1"/>
      <sheetName val="Table 2"/>
      <sheetName val="Table 3"/>
      <sheetName val="Table 4"/>
      <sheetName val="Table 5"/>
      <sheetName val="Table 6"/>
      <sheetName val="Table 7"/>
      <sheetName val="Table 8"/>
      <sheetName val="Table 9"/>
      <sheetName val="Table 1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graphic"/>
      <sheetName val="Family structure"/>
      <sheetName val="Early learning"/>
      <sheetName val="Child care"/>
      <sheetName val="Preschool"/>
      <sheetName val="Transition to primary school"/>
      <sheetName val="Attendance"/>
      <sheetName val="Literacy and Numeracy"/>
      <sheetName val="Retention"/>
      <sheetName val="Completion"/>
      <sheetName val="Culture and leisur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k desc"/>
      <sheetName val="10.1 (pub)"/>
      <sheetName val="10.1 Final"/>
      <sheetName val="10.1 Dump"/>
      <sheetName val="10.2 (pub)"/>
      <sheetName val="10.2 Final"/>
      <sheetName val="10.2 Dump"/>
      <sheetName val="10.3 (pub)"/>
      <sheetName val="10.3 Final"/>
      <sheetName val="10.3 Dump"/>
      <sheetName val="10.4 Final"/>
      <sheetName val="10.4(pub)"/>
      <sheetName val="10.4 Dump"/>
      <sheetName val="10.5 (pub)"/>
      <sheetName val="10.5 Final"/>
      <sheetName val="10.5 Data"/>
      <sheetName val="10.6 (pub) (2)"/>
      <sheetName val="10.6 (pub)"/>
      <sheetName val="10.6 Final"/>
      <sheetName val="selproc_timeseries"/>
      <sheetName val="10.7 (pub) (2)"/>
      <sheetName val="10.7 (pub)"/>
      <sheetName val="10.7 Final"/>
      <sheetName val="10.8 (pub)"/>
      <sheetName val="10.8 Final"/>
      <sheetName val="10.8 Dump"/>
      <sheetName val="10.9 (pub)"/>
      <sheetName val="10.9 Final"/>
      <sheetName val="10.9 Dump"/>
      <sheetName val="10.10 (pub)"/>
      <sheetName val="10.10 Final"/>
      <sheetName val="10.10 Dump"/>
      <sheetName val="10.11 (pub)"/>
      <sheetName val="10.11 Final"/>
      <sheetName val="10.11 Dump"/>
      <sheetName val="10.12 (pub)"/>
      <sheetName val="10.12 Final"/>
      <sheetName val="10.12 Dump"/>
      <sheetName val="10.13 (pub)"/>
      <sheetName val="10.13 Final"/>
      <sheetName val="10.13 Dump"/>
      <sheetName val="10.14 (pub)"/>
      <sheetName val="10.14 Final"/>
      <sheetName val="10.14 Dump"/>
      <sheetName val="10.15 (pub)"/>
      <sheetName val="10.15 Final"/>
      <sheetName val="10.15 Dump"/>
      <sheetName val="10.16 (pub)"/>
      <sheetName val="10.16 Final"/>
      <sheetName val="10.16 Dump"/>
      <sheetName val="10.17 (pub)"/>
      <sheetName val="10.17 Final"/>
      <sheetName val="10.17 Dump"/>
      <sheetName val="10.18 (Pub)"/>
      <sheetName val="10.18 Final"/>
      <sheetName val="10.18 Dump"/>
      <sheetName val="10.19 (pub)"/>
      <sheetName val="10.19 Final"/>
      <sheetName val="10.19 Dump"/>
      <sheetName val="10.19 internet"/>
      <sheetName val="10.20 (pub)"/>
      <sheetName val="10.20 Dump"/>
      <sheetName val="10.20 Final"/>
      <sheetName val="no proc"/>
      <sheetName val="10.20 internet "/>
      <sheetName val="10.21 (pub)"/>
      <sheetName val="10.21 Final"/>
      <sheetName val="10.21 Dump"/>
      <sheetName val="figure 10.2 data"/>
      <sheetName val="Figure 10.2"/>
      <sheetName val="Figure 10.2 (pub)"/>
      <sheetName val="10.6 SAS"/>
      <sheetName val="10.7 SAS"/>
    </sheetNames>
    <sheetDataSet>
      <sheetData sheetId="0"/>
      <sheetData sheetId="1"/>
      <sheetData sheetId="2"/>
      <sheetData sheetId="3"/>
      <sheetData sheetId="4"/>
      <sheetData sheetId="5"/>
      <sheetData sheetId="6"/>
      <sheetData sheetId="7"/>
      <sheetData sheetId="8"/>
      <sheetData sheetId="9" refreshError="1">
        <row r="1">
          <cell r="A1">
            <v>1</v>
          </cell>
          <cell r="B1">
            <v>1</v>
          </cell>
          <cell r="C1">
            <v>21003</v>
          </cell>
          <cell r="D1">
            <v>19859</v>
          </cell>
          <cell r="E1">
            <v>10127</v>
          </cell>
          <cell r="F1">
            <v>8164</v>
          </cell>
          <cell r="G1">
            <v>6348</v>
          </cell>
          <cell r="H1">
            <v>1776</v>
          </cell>
          <cell r="I1">
            <v>1053</v>
          </cell>
          <cell r="J1">
            <v>688</v>
          </cell>
        </row>
        <row r="2">
          <cell r="A2">
            <v>1</v>
          </cell>
          <cell r="B2">
            <v>2</v>
          </cell>
          <cell r="C2">
            <v>2246</v>
          </cell>
          <cell r="D2">
            <v>1781</v>
          </cell>
          <cell r="E2">
            <v>1224</v>
          </cell>
          <cell r="F2">
            <v>549</v>
          </cell>
          <cell r="G2">
            <v>396</v>
          </cell>
          <cell r="H2">
            <v>130</v>
          </cell>
          <cell r="I2">
            <v>83</v>
          </cell>
          <cell r="J2">
            <v>39</v>
          </cell>
        </row>
        <row r="3">
          <cell r="A3">
            <v>1</v>
          </cell>
          <cell r="B3">
            <v>3</v>
          </cell>
          <cell r="C3">
            <v>25754</v>
          </cell>
          <cell r="D3">
            <v>22684</v>
          </cell>
          <cell r="E3">
            <v>10146</v>
          </cell>
          <cell r="F3">
            <v>9322</v>
          </cell>
          <cell r="G3">
            <v>6961</v>
          </cell>
          <cell r="H3">
            <v>701</v>
          </cell>
          <cell r="I3">
            <v>1262</v>
          </cell>
          <cell r="J3">
            <v>704</v>
          </cell>
        </row>
        <row r="4">
          <cell r="A4">
            <v>1</v>
          </cell>
          <cell r="B4">
            <v>4</v>
          </cell>
          <cell r="C4">
            <v>5269</v>
          </cell>
          <cell r="D4">
            <v>6675</v>
          </cell>
          <cell r="E4">
            <v>6038</v>
          </cell>
          <cell r="F4">
            <v>2410</v>
          </cell>
          <cell r="G4">
            <v>2526</v>
          </cell>
          <cell r="H4">
            <v>358</v>
          </cell>
          <cell r="I4">
            <v>345</v>
          </cell>
          <cell r="J4">
            <v>358</v>
          </cell>
        </row>
        <row r="5">
          <cell r="A5">
            <v>1</v>
          </cell>
          <cell r="B5">
            <v>5</v>
          </cell>
          <cell r="C5">
            <v>13584</v>
          </cell>
          <cell r="D5">
            <v>16131</v>
          </cell>
          <cell r="E5">
            <v>9604</v>
          </cell>
          <cell r="F5">
            <v>4979</v>
          </cell>
          <cell r="G5">
            <v>5051</v>
          </cell>
          <cell r="H5">
            <v>821</v>
          </cell>
          <cell r="I5">
            <v>863</v>
          </cell>
          <cell r="J5">
            <v>547</v>
          </cell>
        </row>
        <row r="6">
          <cell r="A6">
            <v>1</v>
          </cell>
          <cell r="B6">
            <v>6</v>
          </cell>
          <cell r="C6">
            <v>7254</v>
          </cell>
          <cell r="D6">
            <v>8973</v>
          </cell>
          <cell r="E6">
            <v>5755</v>
          </cell>
          <cell r="F6">
            <v>3277</v>
          </cell>
          <cell r="G6">
            <v>2549</v>
          </cell>
          <cell r="H6">
            <v>559</v>
          </cell>
          <cell r="I6">
            <v>260</v>
          </cell>
          <cell r="J6">
            <v>436</v>
          </cell>
        </row>
        <row r="7">
          <cell r="A7">
            <v>1</v>
          </cell>
          <cell r="B7">
            <v>7</v>
          </cell>
          <cell r="C7">
            <v>26582</v>
          </cell>
          <cell r="D7">
            <v>22021</v>
          </cell>
          <cell r="E7">
            <v>15687</v>
          </cell>
          <cell r="F7">
            <v>7949</v>
          </cell>
          <cell r="G7">
            <v>6803</v>
          </cell>
          <cell r="H7">
            <v>2077</v>
          </cell>
          <cell r="I7">
            <v>1311</v>
          </cell>
          <cell r="J7">
            <v>1091</v>
          </cell>
        </row>
        <row r="8">
          <cell r="A8">
            <v>1</v>
          </cell>
          <cell r="B8">
            <v>8</v>
          </cell>
          <cell r="C8">
            <v>59031</v>
          </cell>
          <cell r="D8">
            <v>55341</v>
          </cell>
          <cell r="E8">
            <v>34049</v>
          </cell>
          <cell r="F8">
            <v>18207</v>
          </cell>
          <cell r="G8">
            <v>16319</v>
          </cell>
          <cell r="H8">
            <v>5089</v>
          </cell>
          <cell r="I8">
            <v>4292</v>
          </cell>
          <cell r="J8">
            <v>2062</v>
          </cell>
        </row>
        <row r="9">
          <cell r="A9">
            <v>1</v>
          </cell>
          <cell r="B9">
            <v>9</v>
          </cell>
          <cell r="C9">
            <v>8522</v>
          </cell>
          <cell r="D9">
            <v>9336</v>
          </cell>
          <cell r="E9">
            <v>5313</v>
          </cell>
          <cell r="F9">
            <v>3048</v>
          </cell>
          <cell r="G9">
            <v>2863</v>
          </cell>
          <cell r="H9">
            <v>616</v>
          </cell>
          <cell r="I9">
            <v>775</v>
          </cell>
          <cell r="J9">
            <v>234</v>
          </cell>
        </row>
        <row r="10">
          <cell r="A10">
            <v>1</v>
          </cell>
          <cell r="B10">
            <v>10</v>
          </cell>
          <cell r="C10">
            <v>130128</v>
          </cell>
          <cell r="D10">
            <v>113467</v>
          </cell>
          <cell r="E10">
            <v>58056</v>
          </cell>
          <cell r="F10">
            <v>49814</v>
          </cell>
          <cell r="G10">
            <v>37744</v>
          </cell>
          <cell r="H10">
            <v>8029</v>
          </cell>
          <cell r="I10">
            <v>5439</v>
          </cell>
          <cell r="J10">
            <v>4063</v>
          </cell>
        </row>
        <row r="11">
          <cell r="A11">
            <v>1</v>
          </cell>
          <cell r="B11">
            <v>11</v>
          </cell>
          <cell r="C11">
            <v>274077</v>
          </cell>
          <cell r="D11">
            <v>262658</v>
          </cell>
          <cell r="E11">
            <v>137149</v>
          </cell>
          <cell r="F11">
            <v>98611</v>
          </cell>
          <cell r="G11">
            <v>65690</v>
          </cell>
          <cell r="H11">
            <v>15660</v>
          </cell>
          <cell r="I11">
            <v>21992</v>
          </cell>
          <cell r="J11">
            <v>37835</v>
          </cell>
        </row>
        <row r="12">
          <cell r="A12">
            <v>1</v>
          </cell>
          <cell r="B12">
            <v>12</v>
          </cell>
          <cell r="C12">
            <v>10418</v>
          </cell>
          <cell r="D12">
            <v>12816</v>
          </cell>
          <cell r="E12">
            <v>5123</v>
          </cell>
          <cell r="F12">
            <v>4818</v>
          </cell>
          <cell r="G12">
            <v>3617</v>
          </cell>
          <cell r="H12">
            <v>874</v>
          </cell>
          <cell r="I12">
            <v>388</v>
          </cell>
          <cell r="J12">
            <v>376</v>
          </cell>
        </row>
        <row r="13">
          <cell r="A13">
            <v>1</v>
          </cell>
          <cell r="B13">
            <v>13</v>
          </cell>
          <cell r="C13">
            <v>39098</v>
          </cell>
          <cell r="D13">
            <v>41243</v>
          </cell>
          <cell r="E13">
            <v>23603</v>
          </cell>
          <cell r="F13">
            <v>10998</v>
          </cell>
          <cell r="G13">
            <v>14695</v>
          </cell>
          <cell r="H13">
            <v>2648</v>
          </cell>
          <cell r="I13">
            <v>1658</v>
          </cell>
          <cell r="J13">
            <v>2180</v>
          </cell>
        </row>
        <row r="14">
          <cell r="A14">
            <v>1</v>
          </cell>
          <cell r="B14">
            <v>14</v>
          </cell>
          <cell r="C14">
            <v>61801</v>
          </cell>
          <cell r="D14">
            <v>44689</v>
          </cell>
          <cell r="E14">
            <v>36748</v>
          </cell>
          <cell r="F14">
            <v>20492</v>
          </cell>
          <cell r="G14">
            <v>12669</v>
          </cell>
          <cell r="H14">
            <v>3689</v>
          </cell>
          <cell r="I14">
            <v>3118</v>
          </cell>
          <cell r="J14">
            <v>2265</v>
          </cell>
        </row>
        <row r="15">
          <cell r="A15">
            <v>1</v>
          </cell>
          <cell r="B15">
            <v>15</v>
          </cell>
          <cell r="C15">
            <v>75914</v>
          </cell>
          <cell r="D15">
            <v>61634</v>
          </cell>
          <cell r="E15">
            <v>40402</v>
          </cell>
          <cell r="F15">
            <v>25544</v>
          </cell>
          <cell r="G15">
            <v>18166</v>
          </cell>
          <cell r="H15">
            <v>5980</v>
          </cell>
          <cell r="I15">
            <v>4766</v>
          </cell>
          <cell r="J15">
            <v>2981</v>
          </cell>
        </row>
        <row r="16">
          <cell r="A16">
            <v>1</v>
          </cell>
          <cell r="B16">
            <v>16</v>
          </cell>
          <cell r="C16">
            <v>48973</v>
          </cell>
          <cell r="D16">
            <v>48489</v>
          </cell>
          <cell r="E16">
            <v>36842</v>
          </cell>
          <cell r="F16">
            <v>18169</v>
          </cell>
          <cell r="G16">
            <v>16258</v>
          </cell>
          <cell r="H16">
            <v>3436</v>
          </cell>
          <cell r="I16">
            <v>2317</v>
          </cell>
          <cell r="J16">
            <v>3656</v>
          </cell>
        </row>
        <row r="17">
          <cell r="A17">
            <v>1</v>
          </cell>
          <cell r="B17">
            <v>17</v>
          </cell>
          <cell r="C17">
            <v>5569</v>
          </cell>
          <cell r="D17">
            <v>5378</v>
          </cell>
          <cell r="E17">
            <v>2907</v>
          </cell>
          <cell r="F17">
            <v>2774</v>
          </cell>
          <cell r="G17">
            <v>1530</v>
          </cell>
          <cell r="H17">
            <v>366</v>
          </cell>
          <cell r="I17">
            <v>248</v>
          </cell>
          <cell r="J17">
            <v>141</v>
          </cell>
        </row>
        <row r="18">
          <cell r="A18">
            <v>1</v>
          </cell>
          <cell r="B18">
            <v>18</v>
          </cell>
          <cell r="C18">
            <v>3180</v>
          </cell>
          <cell r="D18">
            <v>2723</v>
          </cell>
          <cell r="E18">
            <v>3017</v>
          </cell>
          <cell r="F18">
            <v>687</v>
          </cell>
          <cell r="G18">
            <v>637</v>
          </cell>
          <cell r="H18">
            <v>209</v>
          </cell>
          <cell r="I18">
            <v>202</v>
          </cell>
          <cell r="J18">
            <v>0</v>
          </cell>
        </row>
        <row r="19">
          <cell r="A19">
            <v>1</v>
          </cell>
          <cell r="B19">
            <v>19</v>
          </cell>
          <cell r="C19">
            <v>697469</v>
          </cell>
          <cell r="D19">
            <v>659817</v>
          </cell>
          <cell r="E19">
            <v>346574</v>
          </cell>
          <cell r="F19">
            <v>233897</v>
          </cell>
          <cell r="G19">
            <v>199299</v>
          </cell>
          <cell r="H19">
            <v>47941</v>
          </cell>
          <cell r="I19">
            <v>34861</v>
          </cell>
          <cell r="J19">
            <v>23169</v>
          </cell>
        </row>
        <row r="20">
          <cell r="A20">
            <v>1</v>
          </cell>
          <cell r="B20">
            <v>20</v>
          </cell>
          <cell r="C20">
            <v>182265</v>
          </cell>
          <cell r="D20">
            <v>124341</v>
          </cell>
          <cell r="E20">
            <v>66607</v>
          </cell>
          <cell r="F20">
            <v>36336</v>
          </cell>
          <cell r="G20">
            <v>31413</v>
          </cell>
          <cell r="H20">
            <v>10303</v>
          </cell>
          <cell r="I20">
            <v>7768</v>
          </cell>
          <cell r="J20">
            <v>5012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6"/>
      <sheetName val="Table 14"/>
      <sheetName val="Table 15"/>
      <sheetName val="Govt exp less PBS"/>
      <sheetName val="PHIAC Health Insurance"/>
      <sheetName val="Figure 7.3"/>
      <sheetName val="Figure 7.4"/>
      <sheetName val="AIHW Hospitals Figure 7.5"/>
    </sheetNames>
    <sheetDataSet>
      <sheetData sheetId="0" refreshError="1"/>
      <sheetData sheetId="1" refreshError="1"/>
      <sheetData sheetId="2" refreshError="1"/>
      <sheetData sheetId="3" refreshError="1"/>
      <sheetData sheetId="4">
        <row r="1">
          <cell r="AL1" t="str">
            <v>Australia</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
      <sheetName val="Basic Graph"/>
      <sheetName val="Coverage Calculation"/>
      <sheetName val="Coverage Calculation Gold Card"/>
      <sheetName val="DVA"/>
    </sheetNames>
    <sheetDataSet>
      <sheetData sheetId="0"/>
      <sheetData sheetId="1"/>
      <sheetData sheetId="2">
        <row r="6">
          <cell r="A6">
            <v>30285</v>
          </cell>
          <cell r="B6">
            <v>3004000</v>
          </cell>
          <cell r="C6">
            <v>2303000</v>
          </cell>
          <cell r="D6">
            <v>921000</v>
          </cell>
          <cell r="E6">
            <v>792000</v>
          </cell>
          <cell r="F6">
            <v>697000</v>
          </cell>
          <cell r="G6">
            <v>227000</v>
          </cell>
          <cell r="I6">
            <v>7944000</v>
          </cell>
          <cell r="J6" t="str">
            <v>Balance</v>
          </cell>
        </row>
        <row r="8">
          <cell r="A8">
            <v>30375</v>
          </cell>
          <cell r="B8">
            <v>3006000</v>
          </cell>
          <cell r="C8">
            <v>2263000</v>
          </cell>
          <cell r="D8">
            <v>918000</v>
          </cell>
          <cell r="E8">
            <v>785000</v>
          </cell>
          <cell r="F8">
            <v>701000</v>
          </cell>
          <cell r="G8">
            <v>227000</v>
          </cell>
          <cell r="I8">
            <v>7900000</v>
          </cell>
          <cell r="J8" t="str">
            <v>Balance</v>
          </cell>
        </row>
        <row r="10">
          <cell r="A10">
            <v>30467</v>
          </cell>
          <cell r="B10">
            <v>3023000</v>
          </cell>
          <cell r="C10">
            <v>2221000</v>
          </cell>
          <cell r="D10">
            <v>911000</v>
          </cell>
          <cell r="E10">
            <v>778000</v>
          </cell>
          <cell r="F10">
            <v>699000</v>
          </cell>
          <cell r="G10">
            <v>227000</v>
          </cell>
          <cell r="I10">
            <v>7859000</v>
          </cell>
          <cell r="J10" t="str">
            <v>Balance</v>
          </cell>
        </row>
        <row r="12">
          <cell r="A12">
            <v>30559</v>
          </cell>
          <cell r="B12">
            <v>3020000</v>
          </cell>
          <cell r="C12">
            <v>2237000</v>
          </cell>
          <cell r="D12">
            <v>905000</v>
          </cell>
          <cell r="E12">
            <v>773000</v>
          </cell>
          <cell r="F12">
            <v>692000</v>
          </cell>
          <cell r="G12">
            <v>225000</v>
          </cell>
          <cell r="I12">
            <v>7853000</v>
          </cell>
          <cell r="J12">
            <v>7852000</v>
          </cell>
        </row>
        <row r="14">
          <cell r="A14">
            <v>30650</v>
          </cell>
          <cell r="B14">
            <v>2998000</v>
          </cell>
          <cell r="C14">
            <v>2210000</v>
          </cell>
          <cell r="D14">
            <v>899000</v>
          </cell>
          <cell r="E14">
            <v>768000</v>
          </cell>
          <cell r="F14">
            <v>688000</v>
          </cell>
          <cell r="G14">
            <v>223000</v>
          </cell>
          <cell r="I14">
            <v>7786000</v>
          </cell>
          <cell r="J14" t="str">
            <v>Balance</v>
          </cell>
        </row>
        <row r="16">
          <cell r="A16">
            <v>30741</v>
          </cell>
          <cell r="B16">
            <v>2979000</v>
          </cell>
          <cell r="C16">
            <v>2186000</v>
          </cell>
          <cell r="D16">
            <v>898000</v>
          </cell>
          <cell r="E16">
            <v>766000</v>
          </cell>
          <cell r="F16">
            <v>689000</v>
          </cell>
          <cell r="G16">
            <v>222000</v>
          </cell>
          <cell r="I16">
            <v>7739000</v>
          </cell>
          <cell r="J16">
            <v>7740000</v>
          </cell>
        </row>
        <row r="18">
          <cell r="A18">
            <v>30833</v>
          </cell>
          <cell r="B18">
            <v>2995000</v>
          </cell>
          <cell r="C18">
            <v>2193000</v>
          </cell>
          <cell r="D18">
            <v>898000</v>
          </cell>
          <cell r="E18">
            <v>767000</v>
          </cell>
          <cell r="F18">
            <v>694000</v>
          </cell>
          <cell r="G18">
            <v>224000</v>
          </cell>
          <cell r="I18">
            <v>7770000</v>
          </cell>
          <cell r="J18">
            <v>7771000</v>
          </cell>
        </row>
        <row r="19">
          <cell r="J19">
            <v>-3000</v>
          </cell>
        </row>
        <row r="20">
          <cell r="A20">
            <v>30925</v>
          </cell>
          <cell r="B20">
            <v>2992000</v>
          </cell>
          <cell r="C20">
            <v>2202000</v>
          </cell>
          <cell r="D20">
            <v>903000</v>
          </cell>
          <cell r="E20">
            <v>764000</v>
          </cell>
          <cell r="F20">
            <v>683000</v>
          </cell>
          <cell r="G20">
            <v>222000</v>
          </cell>
          <cell r="I20">
            <v>7767000</v>
          </cell>
          <cell r="J20">
            <v>7766000</v>
          </cell>
        </row>
        <row r="21">
          <cell r="J21">
            <v>-63000</v>
          </cell>
        </row>
        <row r="22">
          <cell r="A22">
            <v>31016</v>
          </cell>
          <cell r="B22">
            <v>2973000</v>
          </cell>
          <cell r="C22">
            <v>2161000</v>
          </cell>
          <cell r="D22">
            <v>909000</v>
          </cell>
          <cell r="E22">
            <v>760000</v>
          </cell>
          <cell r="F22">
            <v>680000</v>
          </cell>
          <cell r="G22">
            <v>221000</v>
          </cell>
          <cell r="I22">
            <v>7704000</v>
          </cell>
          <cell r="J22" t="str">
            <v>Balance</v>
          </cell>
        </row>
        <row r="23">
          <cell r="J23">
            <v>-25000</v>
          </cell>
        </row>
        <row r="24">
          <cell r="A24">
            <v>31106</v>
          </cell>
          <cell r="B24">
            <v>2961000</v>
          </cell>
          <cell r="C24">
            <v>2147000</v>
          </cell>
          <cell r="D24">
            <v>911000</v>
          </cell>
          <cell r="E24">
            <v>762000</v>
          </cell>
          <cell r="F24">
            <v>678000</v>
          </cell>
          <cell r="G24">
            <v>220000</v>
          </cell>
          <cell r="I24">
            <v>7679000</v>
          </cell>
          <cell r="J24" t="str">
            <v>Balance</v>
          </cell>
        </row>
        <row r="25">
          <cell r="J25">
            <v>-36051</v>
          </cell>
        </row>
        <row r="26">
          <cell r="A26">
            <v>31198</v>
          </cell>
          <cell r="B26">
            <v>2872763</v>
          </cell>
          <cell r="C26">
            <v>2192915</v>
          </cell>
          <cell r="D26">
            <v>909775</v>
          </cell>
          <cell r="E26">
            <v>765017</v>
          </cell>
          <cell r="F26">
            <v>681875</v>
          </cell>
          <cell r="G26">
            <v>220604</v>
          </cell>
          <cell r="I26">
            <v>7642949</v>
          </cell>
          <cell r="J26" t="str">
            <v>Balance</v>
          </cell>
        </row>
        <row r="27">
          <cell r="J27">
            <v>45700</v>
          </cell>
        </row>
        <row r="28">
          <cell r="A28">
            <v>31290</v>
          </cell>
          <cell r="B28">
            <v>2906105</v>
          </cell>
          <cell r="C28">
            <v>2197970</v>
          </cell>
          <cell r="D28">
            <v>916413</v>
          </cell>
          <cell r="E28">
            <v>768004</v>
          </cell>
          <cell r="F28">
            <v>679286</v>
          </cell>
          <cell r="G28">
            <v>220871</v>
          </cell>
          <cell r="I28">
            <v>7688649</v>
          </cell>
          <cell r="J28" t="str">
            <v>Balance</v>
          </cell>
        </row>
        <row r="29">
          <cell r="J29">
            <v>-146291</v>
          </cell>
        </row>
        <row r="30">
          <cell r="A30">
            <v>31381</v>
          </cell>
          <cell r="B30">
            <v>2856467</v>
          </cell>
          <cell r="C30">
            <v>2173882</v>
          </cell>
          <cell r="D30">
            <v>920658</v>
          </cell>
          <cell r="E30">
            <v>703074</v>
          </cell>
          <cell r="F30">
            <v>667475</v>
          </cell>
          <cell r="G30">
            <v>220802</v>
          </cell>
          <cell r="I30">
            <v>7542358</v>
          </cell>
          <cell r="J30" t="str">
            <v>Balance</v>
          </cell>
        </row>
        <row r="31">
          <cell r="J31">
            <v>43959</v>
          </cell>
        </row>
        <row r="32">
          <cell r="A32">
            <v>31471</v>
          </cell>
          <cell r="B32">
            <v>2876091</v>
          </cell>
          <cell r="C32">
            <v>2197009</v>
          </cell>
          <cell r="D32">
            <v>916631</v>
          </cell>
          <cell r="E32">
            <v>708429</v>
          </cell>
          <cell r="F32">
            <v>668261</v>
          </cell>
          <cell r="G32">
            <v>219896</v>
          </cell>
          <cell r="I32">
            <v>7586317</v>
          </cell>
          <cell r="J32" t="str">
            <v>Balance</v>
          </cell>
        </row>
        <row r="33">
          <cell r="J33">
            <v>1371</v>
          </cell>
        </row>
        <row r="34">
          <cell r="A34">
            <v>31563</v>
          </cell>
          <cell r="B34">
            <v>2862563</v>
          </cell>
          <cell r="C34">
            <v>2208552</v>
          </cell>
          <cell r="D34">
            <v>917650</v>
          </cell>
          <cell r="E34">
            <v>709117</v>
          </cell>
          <cell r="F34">
            <v>670514</v>
          </cell>
          <cell r="G34">
            <v>219292</v>
          </cell>
          <cell r="I34">
            <v>7587688</v>
          </cell>
          <cell r="J34" t="str">
            <v>Balance</v>
          </cell>
        </row>
        <row r="35">
          <cell r="J35">
            <v>128439</v>
          </cell>
        </row>
        <row r="36">
          <cell r="A36">
            <v>31655</v>
          </cell>
          <cell r="B36">
            <v>2912308</v>
          </cell>
          <cell r="C36">
            <v>2270964</v>
          </cell>
          <cell r="D36">
            <v>930709</v>
          </cell>
          <cell r="E36">
            <v>712709</v>
          </cell>
          <cell r="F36">
            <v>670180</v>
          </cell>
          <cell r="G36">
            <v>219257</v>
          </cell>
          <cell r="I36">
            <v>7716127</v>
          </cell>
          <cell r="J36" t="str">
            <v>Balance</v>
          </cell>
        </row>
        <row r="37">
          <cell r="J37">
            <v>-67901</v>
          </cell>
        </row>
        <row r="38">
          <cell r="A38">
            <v>31746</v>
          </cell>
          <cell r="B38">
            <v>2890634</v>
          </cell>
          <cell r="C38">
            <v>2252046</v>
          </cell>
          <cell r="D38">
            <v>932501</v>
          </cell>
          <cell r="E38">
            <v>692808</v>
          </cell>
          <cell r="F38">
            <v>662181</v>
          </cell>
          <cell r="G38">
            <v>218056</v>
          </cell>
          <cell r="I38">
            <v>7648226</v>
          </cell>
          <cell r="J38" t="str">
            <v>Balance</v>
          </cell>
        </row>
        <row r="39">
          <cell r="J39">
            <v>-46312</v>
          </cell>
        </row>
        <row r="40">
          <cell r="A40">
            <v>31836</v>
          </cell>
          <cell r="B40">
            <v>2895554</v>
          </cell>
          <cell r="C40">
            <v>2216797</v>
          </cell>
          <cell r="D40">
            <v>930734</v>
          </cell>
          <cell r="E40">
            <v>682520</v>
          </cell>
          <cell r="F40">
            <v>662329</v>
          </cell>
          <cell r="G40">
            <v>213980</v>
          </cell>
          <cell r="I40">
            <v>7601914</v>
          </cell>
          <cell r="J40" t="str">
            <v>Balance</v>
          </cell>
        </row>
        <row r="41">
          <cell r="J41">
            <v>-53417</v>
          </cell>
        </row>
        <row r="42">
          <cell r="A42">
            <v>31928</v>
          </cell>
          <cell r="B42">
            <v>2874109</v>
          </cell>
          <cell r="C42">
            <v>2113852</v>
          </cell>
          <cell r="D42">
            <v>978955</v>
          </cell>
          <cell r="E42">
            <v>689245</v>
          </cell>
          <cell r="F42">
            <v>680073</v>
          </cell>
          <cell r="G42">
            <v>212263</v>
          </cell>
          <cell r="I42">
            <v>7548497</v>
          </cell>
          <cell r="J42" t="str">
            <v>Balance</v>
          </cell>
        </row>
        <row r="43">
          <cell r="J43">
            <v>-132388</v>
          </cell>
        </row>
        <row r="44">
          <cell r="A44">
            <v>32020</v>
          </cell>
          <cell r="B44">
            <v>2861035</v>
          </cell>
          <cell r="C44">
            <v>2019161</v>
          </cell>
          <cell r="D44">
            <v>982939</v>
          </cell>
          <cell r="E44">
            <v>668817</v>
          </cell>
          <cell r="F44">
            <v>675370</v>
          </cell>
          <cell r="G44">
            <v>208787</v>
          </cell>
          <cell r="I44">
            <v>7416109</v>
          </cell>
          <cell r="J44" t="str">
            <v>Balance</v>
          </cell>
        </row>
        <row r="45">
          <cell r="J45">
            <v>-125709</v>
          </cell>
        </row>
        <row r="46">
          <cell r="A46">
            <v>32111</v>
          </cell>
          <cell r="B46">
            <v>2811080</v>
          </cell>
          <cell r="C46">
            <v>1971503</v>
          </cell>
          <cell r="D46">
            <v>980860</v>
          </cell>
          <cell r="E46">
            <v>646778</v>
          </cell>
          <cell r="F46">
            <v>674880</v>
          </cell>
          <cell r="G46">
            <v>205299</v>
          </cell>
          <cell r="I46">
            <v>7290400</v>
          </cell>
          <cell r="J46" t="str">
            <v>Balance</v>
          </cell>
        </row>
        <row r="47">
          <cell r="J47">
            <v>-60736</v>
          </cell>
        </row>
        <row r="48">
          <cell r="A48">
            <v>32202</v>
          </cell>
          <cell r="B48">
            <v>2788396</v>
          </cell>
          <cell r="C48">
            <v>1942999</v>
          </cell>
          <cell r="D48">
            <v>976976</v>
          </cell>
          <cell r="E48">
            <v>647585</v>
          </cell>
          <cell r="F48">
            <v>670643</v>
          </cell>
          <cell r="G48">
            <v>203065</v>
          </cell>
          <cell r="I48">
            <v>7229664</v>
          </cell>
          <cell r="J48" t="str">
            <v>Balance</v>
          </cell>
        </row>
        <row r="49">
          <cell r="J49">
            <v>-65411</v>
          </cell>
        </row>
        <row r="50">
          <cell r="A50">
            <v>32294</v>
          </cell>
          <cell r="B50">
            <v>2760088</v>
          </cell>
          <cell r="C50">
            <v>1914823</v>
          </cell>
          <cell r="D50">
            <v>975569</v>
          </cell>
          <cell r="E50">
            <v>631578</v>
          </cell>
          <cell r="F50">
            <v>680335</v>
          </cell>
          <cell r="G50">
            <v>201860</v>
          </cell>
          <cell r="I50">
            <v>7164253</v>
          </cell>
          <cell r="J50" t="str">
            <v>Balance</v>
          </cell>
        </row>
        <row r="51">
          <cell r="J51">
            <v>-15570</v>
          </cell>
        </row>
        <row r="52">
          <cell r="A52">
            <v>32386</v>
          </cell>
          <cell r="B52">
            <v>2749162</v>
          </cell>
          <cell r="C52">
            <v>1899408</v>
          </cell>
          <cell r="D52">
            <v>995837</v>
          </cell>
          <cell r="E52">
            <v>621890</v>
          </cell>
          <cell r="F52">
            <v>680094</v>
          </cell>
          <cell r="G52">
            <v>202292</v>
          </cell>
          <cell r="I52">
            <v>7148683</v>
          </cell>
          <cell r="J52" t="str">
            <v>Balance</v>
          </cell>
        </row>
        <row r="53">
          <cell r="J53">
            <v>-51066</v>
          </cell>
        </row>
        <row r="54">
          <cell r="A54">
            <v>32477</v>
          </cell>
          <cell r="B54">
            <v>2724274</v>
          </cell>
          <cell r="C54">
            <v>1871727</v>
          </cell>
          <cell r="D54">
            <v>1004664</v>
          </cell>
          <cell r="E54">
            <v>615817</v>
          </cell>
          <cell r="F54">
            <v>679840</v>
          </cell>
          <cell r="G54">
            <v>201295</v>
          </cell>
          <cell r="I54">
            <v>7097617</v>
          </cell>
          <cell r="J54" t="str">
            <v>Balance</v>
          </cell>
        </row>
        <row r="55">
          <cell r="J55">
            <v>-74005</v>
          </cell>
        </row>
        <row r="56">
          <cell r="A56">
            <v>32567</v>
          </cell>
          <cell r="B56">
            <v>2686002</v>
          </cell>
          <cell r="C56">
            <v>1849622</v>
          </cell>
          <cell r="D56">
            <v>1005892</v>
          </cell>
          <cell r="E56">
            <v>609035</v>
          </cell>
          <cell r="F56">
            <v>675566</v>
          </cell>
          <cell r="G56">
            <v>197495</v>
          </cell>
          <cell r="I56">
            <v>7023612</v>
          </cell>
          <cell r="J56" t="str">
            <v>Balance</v>
          </cell>
        </row>
        <row r="57">
          <cell r="J57">
            <v>-56518</v>
          </cell>
        </row>
        <row r="58">
          <cell r="A58">
            <v>32659</v>
          </cell>
          <cell r="B58">
            <v>2664434</v>
          </cell>
          <cell r="C58">
            <v>1804090</v>
          </cell>
          <cell r="D58">
            <v>1019167</v>
          </cell>
          <cell r="E58">
            <v>599655</v>
          </cell>
          <cell r="F58">
            <v>682660</v>
          </cell>
          <cell r="G58">
            <v>197088</v>
          </cell>
          <cell r="I58">
            <v>6967094</v>
          </cell>
          <cell r="J58" t="str">
            <v>Balance</v>
          </cell>
        </row>
        <row r="59">
          <cell r="J59">
            <v>-73794</v>
          </cell>
        </row>
        <row r="60">
          <cell r="A60">
            <v>32751</v>
          </cell>
          <cell r="B60">
            <v>2635243</v>
          </cell>
          <cell r="C60">
            <v>1770865</v>
          </cell>
          <cell r="D60">
            <v>1029677</v>
          </cell>
          <cell r="E60">
            <v>590383</v>
          </cell>
          <cell r="F60">
            <v>674243</v>
          </cell>
          <cell r="G60">
            <v>192889</v>
          </cell>
          <cell r="I60">
            <v>6893300</v>
          </cell>
          <cell r="J60" t="str">
            <v>Balance</v>
          </cell>
        </row>
        <row r="61">
          <cell r="J61">
            <v>-79110</v>
          </cell>
        </row>
        <row r="62">
          <cell r="A62">
            <v>32842</v>
          </cell>
          <cell r="B62">
            <v>2596030</v>
          </cell>
          <cell r="C62">
            <v>1740235</v>
          </cell>
          <cell r="D62">
            <v>1038242</v>
          </cell>
          <cell r="E62">
            <v>581086</v>
          </cell>
          <cell r="F62">
            <v>668292</v>
          </cell>
          <cell r="G62">
            <v>190305</v>
          </cell>
          <cell r="I62">
            <v>6814190</v>
          </cell>
          <cell r="J62" t="str">
            <v>Balance</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efreshError="1">
        <row r="3">
          <cell r="B3" t="str">
            <v>Robert Fiori</v>
          </cell>
        </row>
        <row r="6">
          <cell r="B6">
            <v>40081</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block desc"/>
      <sheetName val="10.1 (pub)"/>
      <sheetName val="10.1 Final"/>
      <sheetName val="10.1 Dump"/>
      <sheetName val="10.2 (pub)"/>
      <sheetName val="10.2 Final"/>
      <sheetName val="10.2 Dump"/>
      <sheetName val="10.3 (pub)"/>
      <sheetName val="10.3 Final"/>
      <sheetName val="10.3 Dump"/>
      <sheetName val="10.4 Final"/>
      <sheetName val="10.4(pub)"/>
      <sheetName val="10.4 Dump"/>
      <sheetName val="10.5 (pub)"/>
      <sheetName val="10.5 Final"/>
      <sheetName val="10.5 Data"/>
      <sheetName val="10.6 (pub) (2)"/>
      <sheetName val="10.6 (pub)"/>
      <sheetName val="10.6 Final"/>
      <sheetName val="selproc_timeseries"/>
      <sheetName val="10.7 (pub) (2)"/>
      <sheetName val="10.7 (pub)"/>
      <sheetName val="10.7 Final"/>
      <sheetName val="10.8 (pub)"/>
      <sheetName val="10.8 Final"/>
      <sheetName val="10.8 Dump"/>
      <sheetName val="10.9 (pub)"/>
      <sheetName val="10.9 Final"/>
      <sheetName val="10.9 Dump"/>
      <sheetName val="10.10 (pub)"/>
      <sheetName val="10.10 Final"/>
      <sheetName val="10.10 Dump"/>
      <sheetName val="10.11 (pub)"/>
      <sheetName val="10.11 Final"/>
      <sheetName val="10.11 Dump"/>
      <sheetName val="10.12 (pub)"/>
      <sheetName val="10.12 Final"/>
      <sheetName val="10.12 Dump"/>
      <sheetName val="10.13 (pub)"/>
      <sheetName val="10.13 Final"/>
      <sheetName val="10.13 Dump"/>
      <sheetName val="10.14 (pub)"/>
      <sheetName val="10.14 Final"/>
      <sheetName val="10.14 Dump"/>
      <sheetName val="10.15 (pub)"/>
      <sheetName val="10.15 Final"/>
      <sheetName val="10.15 Dump"/>
      <sheetName val="10.16 (pub)"/>
      <sheetName val="10.16 Final"/>
      <sheetName val="10.16 Dump"/>
      <sheetName val="10.17 (pub)"/>
      <sheetName val="10.17 Final"/>
      <sheetName val="10.17 Dump"/>
      <sheetName val="10.18 (Pub)"/>
      <sheetName val="10.18 Final"/>
      <sheetName val="10.18 Dump"/>
      <sheetName val="10.19 (pub)"/>
      <sheetName val="10.19 Final"/>
      <sheetName val="10.19 Dump"/>
      <sheetName val="10.18 internet"/>
      <sheetName val="10.20 (pub final)"/>
      <sheetName val="10.20 (pub)"/>
      <sheetName val="10.20 Dump"/>
      <sheetName val="10.20 Final"/>
      <sheetName val="no proc"/>
      <sheetName val="10.19 internet "/>
      <sheetName val="10.21 (pub)"/>
      <sheetName val="10.21 Final"/>
      <sheetName val="10.21 Dump"/>
      <sheetName val="figure 10.2 data"/>
      <sheetName val="Figure 10.2"/>
      <sheetName val="Figure 10.2 (pub)"/>
      <sheetName val="10.19 internet"/>
      <sheetName val="10.20 internet "/>
      <sheetName val="10.6 SAS"/>
      <sheetName val="10.7 SAS"/>
    </sheetNames>
    <sheetDataSet>
      <sheetData sheetId="0"/>
      <sheetData sheetId="1"/>
      <sheetData sheetId="2"/>
      <sheetData sheetId="3"/>
      <sheetData sheetId="4"/>
      <sheetData sheetId="5"/>
      <sheetData sheetId="6"/>
      <sheetData sheetId="7"/>
      <sheetData sheetId="8"/>
      <sheetData sheetId="9"/>
      <sheetData sheetId="10">
        <row r="1">
          <cell r="A1">
            <v>1</v>
          </cell>
          <cell r="B1">
            <v>1</v>
          </cell>
          <cell r="C1">
            <v>21003</v>
          </cell>
          <cell r="D1">
            <v>19859</v>
          </cell>
          <cell r="E1">
            <v>10127</v>
          </cell>
          <cell r="F1">
            <v>8164</v>
          </cell>
          <cell r="G1">
            <v>6348</v>
          </cell>
          <cell r="H1">
            <v>1776</v>
          </cell>
          <cell r="I1">
            <v>1053</v>
          </cell>
          <cell r="J1">
            <v>688</v>
          </cell>
        </row>
        <row r="2">
          <cell r="A2">
            <v>1</v>
          </cell>
          <cell r="B2">
            <v>2</v>
          </cell>
          <cell r="C2">
            <v>2246</v>
          </cell>
          <cell r="D2">
            <v>1781</v>
          </cell>
          <cell r="E2">
            <v>1224</v>
          </cell>
          <cell r="F2">
            <v>549</v>
          </cell>
          <cell r="G2">
            <v>396</v>
          </cell>
          <cell r="H2">
            <v>130</v>
          </cell>
          <cell r="I2">
            <v>83</v>
          </cell>
          <cell r="J2">
            <v>39</v>
          </cell>
        </row>
        <row r="3">
          <cell r="A3">
            <v>1</v>
          </cell>
          <cell r="B3">
            <v>3</v>
          </cell>
          <cell r="C3">
            <v>25754</v>
          </cell>
          <cell r="D3">
            <v>22684</v>
          </cell>
          <cell r="E3">
            <v>10146</v>
          </cell>
          <cell r="F3">
            <v>9322</v>
          </cell>
          <cell r="G3">
            <v>6961</v>
          </cell>
          <cell r="H3">
            <v>701</v>
          </cell>
          <cell r="I3">
            <v>1262</v>
          </cell>
          <cell r="J3">
            <v>704</v>
          </cell>
        </row>
        <row r="4">
          <cell r="A4">
            <v>1</v>
          </cell>
          <cell r="B4">
            <v>4</v>
          </cell>
          <cell r="C4">
            <v>5269</v>
          </cell>
          <cell r="D4">
            <v>6675</v>
          </cell>
          <cell r="E4">
            <v>6038</v>
          </cell>
          <cell r="F4">
            <v>2410</v>
          </cell>
          <cell r="G4">
            <v>2526</v>
          </cell>
          <cell r="H4">
            <v>358</v>
          </cell>
          <cell r="I4">
            <v>345</v>
          </cell>
          <cell r="J4">
            <v>358</v>
          </cell>
        </row>
        <row r="5">
          <cell r="A5">
            <v>1</v>
          </cell>
          <cell r="B5">
            <v>5</v>
          </cell>
          <cell r="C5">
            <v>13584</v>
          </cell>
          <cell r="D5">
            <v>16131</v>
          </cell>
          <cell r="E5">
            <v>9604</v>
          </cell>
          <cell r="F5">
            <v>4979</v>
          </cell>
          <cell r="G5">
            <v>5051</v>
          </cell>
          <cell r="H5">
            <v>821</v>
          </cell>
          <cell r="I5">
            <v>863</v>
          </cell>
          <cell r="J5">
            <v>547</v>
          </cell>
        </row>
        <row r="6">
          <cell r="A6">
            <v>1</v>
          </cell>
          <cell r="B6">
            <v>6</v>
          </cell>
          <cell r="C6">
            <v>7254</v>
          </cell>
          <cell r="D6">
            <v>8973</v>
          </cell>
          <cell r="E6">
            <v>5755</v>
          </cell>
          <cell r="F6">
            <v>3277</v>
          </cell>
          <cell r="G6">
            <v>2549</v>
          </cell>
          <cell r="H6">
            <v>559</v>
          </cell>
          <cell r="I6">
            <v>260</v>
          </cell>
          <cell r="J6">
            <v>436</v>
          </cell>
        </row>
        <row r="7">
          <cell r="A7">
            <v>1</v>
          </cell>
          <cell r="B7">
            <v>7</v>
          </cell>
          <cell r="C7">
            <v>26582</v>
          </cell>
          <cell r="D7">
            <v>22021</v>
          </cell>
          <cell r="E7">
            <v>15687</v>
          </cell>
          <cell r="F7">
            <v>7949</v>
          </cell>
          <cell r="G7">
            <v>6803</v>
          </cell>
          <cell r="H7">
            <v>2077</v>
          </cell>
          <cell r="I7">
            <v>1311</v>
          </cell>
          <cell r="J7">
            <v>1091</v>
          </cell>
        </row>
        <row r="8">
          <cell r="A8">
            <v>1</v>
          </cell>
          <cell r="B8">
            <v>8</v>
          </cell>
          <cell r="C8">
            <v>59031</v>
          </cell>
          <cell r="D8">
            <v>55341</v>
          </cell>
          <cell r="E8">
            <v>34049</v>
          </cell>
          <cell r="F8">
            <v>18207</v>
          </cell>
          <cell r="G8">
            <v>16319</v>
          </cell>
          <cell r="H8">
            <v>5089</v>
          </cell>
          <cell r="I8">
            <v>4292</v>
          </cell>
          <cell r="J8">
            <v>2062</v>
          </cell>
        </row>
        <row r="9">
          <cell r="A9">
            <v>1</v>
          </cell>
          <cell r="B9">
            <v>9</v>
          </cell>
          <cell r="C9">
            <v>8522</v>
          </cell>
          <cell r="D9">
            <v>9353</v>
          </cell>
          <cell r="E9">
            <v>5313</v>
          </cell>
          <cell r="F9">
            <v>3048</v>
          </cell>
          <cell r="G9">
            <v>2863</v>
          </cell>
          <cell r="H9">
            <v>616</v>
          </cell>
          <cell r="I9">
            <v>775</v>
          </cell>
          <cell r="J9">
            <v>234</v>
          </cell>
        </row>
        <row r="10">
          <cell r="A10">
            <v>1</v>
          </cell>
          <cell r="B10">
            <v>10</v>
          </cell>
          <cell r="C10">
            <v>130128</v>
          </cell>
          <cell r="D10">
            <v>113470</v>
          </cell>
          <cell r="E10">
            <v>58056</v>
          </cell>
          <cell r="F10">
            <v>49814</v>
          </cell>
          <cell r="G10">
            <v>37744</v>
          </cell>
          <cell r="H10">
            <v>8029</v>
          </cell>
          <cell r="I10">
            <v>5439</v>
          </cell>
          <cell r="J10">
            <v>4063</v>
          </cell>
        </row>
        <row r="11">
          <cell r="A11">
            <v>1</v>
          </cell>
          <cell r="B11">
            <v>11</v>
          </cell>
          <cell r="C11">
            <v>274077</v>
          </cell>
          <cell r="D11">
            <v>262660</v>
          </cell>
          <cell r="E11">
            <v>137149</v>
          </cell>
          <cell r="F11">
            <v>98611</v>
          </cell>
          <cell r="G11">
            <v>65690</v>
          </cell>
          <cell r="H11">
            <v>15660</v>
          </cell>
          <cell r="I11">
            <v>21992</v>
          </cell>
          <cell r="J11">
            <v>37835</v>
          </cell>
        </row>
        <row r="12">
          <cell r="A12">
            <v>1</v>
          </cell>
          <cell r="B12">
            <v>12</v>
          </cell>
          <cell r="C12">
            <v>10418</v>
          </cell>
          <cell r="D12">
            <v>12816</v>
          </cell>
          <cell r="E12">
            <v>5123</v>
          </cell>
          <cell r="F12">
            <v>4818</v>
          </cell>
          <cell r="G12">
            <v>3617</v>
          </cell>
          <cell r="H12">
            <v>874</v>
          </cell>
          <cell r="I12">
            <v>388</v>
          </cell>
          <cell r="J12">
            <v>376</v>
          </cell>
        </row>
        <row r="13">
          <cell r="A13">
            <v>1</v>
          </cell>
          <cell r="B13">
            <v>13</v>
          </cell>
          <cell r="C13">
            <v>39098</v>
          </cell>
          <cell r="D13">
            <v>41243</v>
          </cell>
          <cell r="E13">
            <v>23603</v>
          </cell>
          <cell r="F13">
            <v>10998</v>
          </cell>
          <cell r="G13">
            <v>14695</v>
          </cell>
          <cell r="H13">
            <v>2648</v>
          </cell>
          <cell r="I13">
            <v>1658</v>
          </cell>
          <cell r="J13">
            <v>2180</v>
          </cell>
        </row>
        <row r="14">
          <cell r="A14">
            <v>1</v>
          </cell>
          <cell r="B14">
            <v>14</v>
          </cell>
          <cell r="C14">
            <v>61801</v>
          </cell>
          <cell r="D14">
            <v>44689</v>
          </cell>
          <cell r="E14">
            <v>36748</v>
          </cell>
          <cell r="F14">
            <v>20492</v>
          </cell>
          <cell r="G14">
            <v>12669</v>
          </cell>
          <cell r="H14">
            <v>3689</v>
          </cell>
          <cell r="I14">
            <v>3118</v>
          </cell>
          <cell r="J14">
            <v>2265</v>
          </cell>
        </row>
        <row r="15">
          <cell r="A15">
            <v>1</v>
          </cell>
          <cell r="B15">
            <v>15</v>
          </cell>
          <cell r="C15">
            <v>75914</v>
          </cell>
          <cell r="D15">
            <v>61634</v>
          </cell>
          <cell r="E15">
            <v>40402</v>
          </cell>
          <cell r="F15">
            <v>25544</v>
          </cell>
          <cell r="G15">
            <v>18166</v>
          </cell>
          <cell r="H15">
            <v>5980</v>
          </cell>
          <cell r="I15">
            <v>4766</v>
          </cell>
          <cell r="J15">
            <v>2981</v>
          </cell>
        </row>
        <row r="16">
          <cell r="A16">
            <v>1</v>
          </cell>
          <cell r="B16">
            <v>16</v>
          </cell>
          <cell r="C16">
            <v>48973</v>
          </cell>
          <cell r="D16">
            <v>48489</v>
          </cell>
          <cell r="E16">
            <v>36842</v>
          </cell>
          <cell r="F16">
            <v>18169</v>
          </cell>
          <cell r="G16">
            <v>16258</v>
          </cell>
          <cell r="H16">
            <v>3436</v>
          </cell>
          <cell r="I16">
            <v>2317</v>
          </cell>
          <cell r="J16">
            <v>3656</v>
          </cell>
        </row>
        <row r="17">
          <cell r="A17">
            <v>1</v>
          </cell>
          <cell r="B17">
            <v>17</v>
          </cell>
          <cell r="C17">
            <v>5569</v>
          </cell>
          <cell r="D17">
            <v>5378</v>
          </cell>
          <cell r="E17">
            <v>2907</v>
          </cell>
          <cell r="F17">
            <v>2774</v>
          </cell>
          <cell r="G17">
            <v>1530</v>
          </cell>
          <cell r="H17">
            <v>366</v>
          </cell>
          <cell r="I17">
            <v>248</v>
          </cell>
          <cell r="J17">
            <v>141</v>
          </cell>
        </row>
        <row r="18">
          <cell r="A18">
            <v>1</v>
          </cell>
          <cell r="B18">
            <v>18</v>
          </cell>
          <cell r="C18">
            <v>3180</v>
          </cell>
          <cell r="D18">
            <v>2723</v>
          </cell>
          <cell r="E18">
            <v>3017</v>
          </cell>
          <cell r="F18">
            <v>687</v>
          </cell>
          <cell r="G18">
            <v>637</v>
          </cell>
          <cell r="H18">
            <v>209</v>
          </cell>
          <cell r="I18">
            <v>202</v>
          </cell>
          <cell r="J18">
            <v>0</v>
          </cell>
        </row>
        <row r="19">
          <cell r="A19">
            <v>1</v>
          </cell>
          <cell r="B19">
            <v>19</v>
          </cell>
          <cell r="C19">
            <v>697469</v>
          </cell>
          <cell r="D19">
            <v>659841</v>
          </cell>
          <cell r="E19">
            <v>346574</v>
          </cell>
          <cell r="F19">
            <v>233897</v>
          </cell>
          <cell r="G19">
            <v>199299</v>
          </cell>
          <cell r="H19">
            <v>47941</v>
          </cell>
          <cell r="I19">
            <v>34861</v>
          </cell>
          <cell r="J19">
            <v>23169</v>
          </cell>
        </row>
        <row r="20">
          <cell r="A20">
            <v>1</v>
          </cell>
          <cell r="B20">
            <v>20</v>
          </cell>
          <cell r="C20">
            <v>182265</v>
          </cell>
          <cell r="D20">
            <v>124345</v>
          </cell>
          <cell r="E20">
            <v>66607</v>
          </cell>
          <cell r="F20">
            <v>36336</v>
          </cell>
          <cell r="G20">
            <v>31413</v>
          </cell>
          <cell r="H20">
            <v>10303</v>
          </cell>
          <cell r="I20">
            <v>7768</v>
          </cell>
          <cell r="J20">
            <v>5012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Report"/>
      <sheetName val="RowCheck"/>
      <sheetName val="Crosscheck"/>
      <sheetName val="SASlist"/>
      <sheetName val="DRG desc"/>
      <sheetName val="drg_figure.txt"/>
      <sheetName val="Figure 12.1"/>
      <sheetName val="12.1 pub"/>
      <sheetName val="12.1 Final"/>
      <sheetName val="drg_chap_sec_public.txt"/>
      <sheetName val="RSI data for 12.1 12.2"/>
      <sheetName val="12.2 pub"/>
      <sheetName val="12.2 Final"/>
      <sheetName val="drg_chap_sec_private_cw.txt"/>
      <sheetName val="12.3 Pub"/>
      <sheetName val="12.3 Final"/>
      <sheetName val="drg_chap_state_public.txt"/>
      <sheetName val="12.4 Pub"/>
      <sheetName val="12.4 Final"/>
      <sheetName val="drg_chap_state_private.txt"/>
      <sheetName val="12.5 pub"/>
      <sheetName val="12.5 final"/>
      <sheetName val="drg_timeseries_sector.txt"/>
      <sheetName val="12.6 pub"/>
      <sheetName val="12.6 final"/>
      <sheetName val="drg_timeseries_pes.txt"/>
      <sheetName val="12.7 pub"/>
      <sheetName val="12.7 Final"/>
      <sheetName val="top30drg_onight_public.txt"/>
      <sheetName val="12.8 pub"/>
      <sheetName val="12.8 Final"/>
      <sheetName val="top30drg_onight_private.txt"/>
      <sheetName val="12.9 pub"/>
      <sheetName val="12.9 Final"/>
      <sheetName val="top30drg_sameday_public.txt"/>
      <sheetName val="12.10 pub"/>
      <sheetName val="12.10 Final"/>
      <sheetName val="top30drg_sameday_private.txt"/>
      <sheetName val="12.11 pub"/>
      <sheetName val="12.11 Final"/>
      <sheetName val="top30drg_private_freest.txt"/>
      <sheetName val="12.12 pub"/>
      <sheetName val="12.12 Final"/>
      <sheetName val="top30drg_public_psych.txt"/>
      <sheetName val="12.13 Pub"/>
      <sheetName val="12.13 Final"/>
      <sheetName val="top30drg_public_bystate.txt"/>
      <sheetName val="12.14 Pub"/>
      <sheetName val="12.14 Final"/>
      <sheetName val="top30drg_private_bystate.txt"/>
      <sheetName val="12.15 Pub"/>
      <sheetName val="12.15 Final"/>
      <sheetName val="top30drg_alospub_state.txt"/>
      <sheetName val="12.16 Pub"/>
      <sheetName val="12.16 Final"/>
      <sheetName val="top30drg_alospriv_state.txt"/>
      <sheetName val="12.17 pub"/>
      <sheetName val="12.17 Final"/>
      <sheetName val="top30drg_male_age.txt"/>
      <sheetName val="12.18 pub"/>
      <sheetName val="12.18 Final"/>
      <sheetName val="top30drg_female_age.txt"/>
      <sheetName val="12.5 pub (2)"/>
      <sheetName val="12.6 pub (2)"/>
      <sheetName val="12.7 pub (enh)"/>
      <sheetName val="12.8 pub (enh)"/>
      <sheetName val="12.9 pub (enh)"/>
      <sheetName val="12.10 pub (enh2)"/>
      <sheetName val="12.11 pub (enh2)"/>
      <sheetName val="12.12 pub (enh2)"/>
      <sheetName val="12.13 Pub (enh2)"/>
      <sheetName val="12.14 Pub (2)"/>
      <sheetName val="12.15 Pub (2)"/>
      <sheetName val="12.16 Pub (enh2)"/>
      <sheetName val="12.17 pub (enh2)"/>
      <sheetName val="12.18 pub (enh2)"/>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Row</v>
          </cell>
          <cell r="B1" t="str">
            <v>MDC</v>
          </cell>
          <cell r="C1" t="str">
            <v>Seps</v>
          </cell>
          <cell r="D1" t="str">
            <v>Sameday</v>
          </cell>
          <cell r="E1" t="str">
            <v>Publicpat</v>
          </cell>
          <cell r="F1" t="str">
            <v>Seprate</v>
          </cell>
          <cell r="G1" t="str">
            <v>Days</v>
          </cell>
          <cell r="H1" t="str">
            <v>Bedrate</v>
          </cell>
        </row>
        <row r="2">
          <cell r="A2">
            <v>2</v>
          </cell>
          <cell r="C2">
            <v>11989</v>
          </cell>
          <cell r="D2">
            <v>241</v>
          </cell>
          <cell r="E2">
            <v>9456</v>
          </cell>
          <cell r="F2">
            <v>5.5</v>
          </cell>
          <cell r="G2">
            <v>352549</v>
          </cell>
          <cell r="H2">
            <v>162.9</v>
          </cell>
        </row>
        <row r="3">
          <cell r="A3">
            <v>3</v>
          </cell>
          <cell r="B3">
            <v>1</v>
          </cell>
          <cell r="C3">
            <v>234476</v>
          </cell>
          <cell r="D3">
            <v>88224</v>
          </cell>
          <cell r="E3">
            <v>194064</v>
          </cell>
          <cell r="F3">
            <v>108.3</v>
          </cell>
          <cell r="G3">
            <v>1095156</v>
          </cell>
          <cell r="H3">
            <v>506</v>
          </cell>
        </row>
        <row r="4">
          <cell r="A4">
            <v>4</v>
          </cell>
          <cell r="B4">
            <v>2</v>
          </cell>
          <cell r="C4">
            <v>95556</v>
          </cell>
          <cell r="D4">
            <v>78707</v>
          </cell>
          <cell r="E4">
            <v>78380</v>
          </cell>
          <cell r="F4">
            <v>44.1</v>
          </cell>
          <cell r="G4">
            <v>124917</v>
          </cell>
          <cell r="H4">
            <v>57.7</v>
          </cell>
        </row>
        <row r="5">
          <cell r="A5">
            <v>5</v>
          </cell>
          <cell r="B5">
            <v>3</v>
          </cell>
          <cell r="C5">
            <v>181372</v>
          </cell>
          <cell r="D5">
            <v>86658</v>
          </cell>
          <cell r="E5">
            <v>155947</v>
          </cell>
          <cell r="F5">
            <v>83.8</v>
          </cell>
          <cell r="G5">
            <v>293187</v>
          </cell>
          <cell r="H5">
            <v>135.5</v>
          </cell>
        </row>
        <row r="6">
          <cell r="A6">
            <v>6</v>
          </cell>
          <cell r="B6">
            <v>4</v>
          </cell>
          <cell r="C6">
            <v>273716</v>
          </cell>
          <cell r="D6">
            <v>44511</v>
          </cell>
          <cell r="E6">
            <v>228579</v>
          </cell>
          <cell r="F6">
            <v>126.5</v>
          </cell>
          <cell r="G6">
            <v>1273917</v>
          </cell>
          <cell r="H6">
            <v>588.6</v>
          </cell>
        </row>
        <row r="7">
          <cell r="A7">
            <v>7</v>
          </cell>
          <cell r="B7">
            <v>5</v>
          </cell>
          <cell r="C7">
            <v>397313</v>
          </cell>
          <cell r="D7">
            <v>112652</v>
          </cell>
          <cell r="E7">
            <v>328491</v>
          </cell>
          <cell r="F7">
            <v>183.6</v>
          </cell>
          <cell r="G7">
            <v>1393274</v>
          </cell>
          <cell r="H7">
            <v>643.70000000000005</v>
          </cell>
        </row>
        <row r="8">
          <cell r="A8">
            <v>8</v>
          </cell>
          <cell r="B8">
            <v>6</v>
          </cell>
          <cell r="C8">
            <v>476968</v>
          </cell>
          <cell r="D8">
            <v>228317</v>
          </cell>
          <cell r="E8">
            <v>405319</v>
          </cell>
          <cell r="F8">
            <v>220.4</v>
          </cell>
          <cell r="G8">
            <v>1248151</v>
          </cell>
          <cell r="H8">
            <v>576.70000000000005</v>
          </cell>
        </row>
        <row r="9">
          <cell r="A9">
            <v>9</v>
          </cell>
          <cell r="B9">
            <v>7</v>
          </cell>
          <cell r="C9">
            <v>87811</v>
          </cell>
          <cell r="D9">
            <v>17466</v>
          </cell>
          <cell r="E9">
            <v>75417</v>
          </cell>
          <cell r="F9">
            <v>40.6</v>
          </cell>
          <cell r="G9">
            <v>365709</v>
          </cell>
          <cell r="H9">
            <v>169</v>
          </cell>
        </row>
        <row r="10">
          <cell r="A10">
            <v>10</v>
          </cell>
          <cell r="B10">
            <v>8</v>
          </cell>
          <cell r="C10">
            <v>361181</v>
          </cell>
          <cell r="D10">
            <v>132492</v>
          </cell>
          <cell r="E10">
            <v>295762</v>
          </cell>
          <cell r="F10">
            <v>166.9</v>
          </cell>
          <cell r="G10">
            <v>1470610</v>
          </cell>
          <cell r="H10">
            <v>679.5</v>
          </cell>
        </row>
        <row r="11">
          <cell r="A11">
            <v>11</v>
          </cell>
          <cell r="B11">
            <v>9</v>
          </cell>
          <cell r="C11">
            <v>179980</v>
          </cell>
          <cell r="D11">
            <v>88578</v>
          </cell>
          <cell r="E11">
            <v>156039</v>
          </cell>
          <cell r="F11">
            <v>83.2</v>
          </cell>
          <cell r="G11">
            <v>525953</v>
          </cell>
          <cell r="H11">
            <v>243</v>
          </cell>
        </row>
        <row r="12">
          <cell r="A12">
            <v>12</v>
          </cell>
          <cell r="B12">
            <v>10</v>
          </cell>
          <cell r="C12">
            <v>72574</v>
          </cell>
          <cell r="D12">
            <v>20377</v>
          </cell>
          <cell r="E12">
            <v>61202</v>
          </cell>
          <cell r="F12">
            <v>33.5</v>
          </cell>
          <cell r="G12">
            <v>347199</v>
          </cell>
          <cell r="H12">
            <v>160.4</v>
          </cell>
        </row>
        <row r="13">
          <cell r="A13">
            <v>13</v>
          </cell>
          <cell r="B13">
            <v>11</v>
          </cell>
          <cell r="C13">
            <v>1032929</v>
          </cell>
          <cell r="D13">
            <v>934607</v>
          </cell>
          <cell r="E13">
            <v>898899</v>
          </cell>
          <cell r="F13">
            <v>477.2</v>
          </cell>
          <cell r="G13">
            <v>1389310</v>
          </cell>
          <cell r="H13">
            <v>641.9</v>
          </cell>
        </row>
        <row r="14">
          <cell r="A14">
            <v>14</v>
          </cell>
          <cell r="B14">
            <v>12</v>
          </cell>
          <cell r="C14">
            <v>45873</v>
          </cell>
          <cell r="D14">
            <v>24916</v>
          </cell>
          <cell r="E14">
            <v>39419</v>
          </cell>
          <cell r="F14">
            <v>21.2</v>
          </cell>
          <cell r="G14">
            <v>99503</v>
          </cell>
          <cell r="H14">
            <v>46</v>
          </cell>
        </row>
        <row r="15">
          <cell r="A15">
            <v>15</v>
          </cell>
          <cell r="B15">
            <v>13</v>
          </cell>
          <cell r="C15">
            <v>111424</v>
          </cell>
          <cell r="D15">
            <v>69059</v>
          </cell>
          <cell r="E15">
            <v>98881</v>
          </cell>
          <cell r="F15">
            <v>51.5</v>
          </cell>
          <cell r="G15">
            <v>197543</v>
          </cell>
          <cell r="H15">
            <v>91.3</v>
          </cell>
        </row>
        <row r="16">
          <cell r="A16">
            <v>16</v>
          </cell>
          <cell r="B16">
            <v>14</v>
          </cell>
          <cell r="C16">
            <v>350293</v>
          </cell>
          <cell r="D16">
            <v>86716</v>
          </cell>
          <cell r="E16">
            <v>321088</v>
          </cell>
          <cell r="F16">
            <v>161.80000000000001</v>
          </cell>
          <cell r="G16">
            <v>900672</v>
          </cell>
          <cell r="H16">
            <v>416.1</v>
          </cell>
        </row>
        <row r="17">
          <cell r="A17">
            <v>17</v>
          </cell>
          <cell r="B17">
            <v>15</v>
          </cell>
          <cell r="C17">
            <v>65731</v>
          </cell>
          <cell r="D17">
            <v>6103</v>
          </cell>
          <cell r="E17">
            <v>59997</v>
          </cell>
          <cell r="F17">
            <v>30.4</v>
          </cell>
          <cell r="G17">
            <v>505173</v>
          </cell>
          <cell r="H17">
            <v>233.4</v>
          </cell>
        </row>
        <row r="18">
          <cell r="A18">
            <v>18</v>
          </cell>
          <cell r="B18">
            <v>16</v>
          </cell>
          <cell r="C18">
            <v>77351</v>
          </cell>
          <cell r="D18">
            <v>51948</v>
          </cell>
          <cell r="E18">
            <v>64754</v>
          </cell>
          <cell r="F18">
            <v>35.700000000000003</v>
          </cell>
          <cell r="G18">
            <v>174188</v>
          </cell>
          <cell r="H18">
            <v>80.5</v>
          </cell>
        </row>
        <row r="19">
          <cell r="A19">
            <v>19</v>
          </cell>
          <cell r="B19">
            <v>17</v>
          </cell>
          <cell r="C19">
            <v>178626</v>
          </cell>
          <cell r="D19">
            <v>159223</v>
          </cell>
          <cell r="E19">
            <v>151398</v>
          </cell>
          <cell r="F19">
            <v>82.5</v>
          </cell>
          <cell r="G19">
            <v>328250</v>
          </cell>
          <cell r="H19">
            <v>151.69999999999999</v>
          </cell>
        </row>
        <row r="20">
          <cell r="A20">
            <v>20</v>
          </cell>
          <cell r="B20">
            <v>18</v>
          </cell>
          <cell r="C20">
            <v>58265</v>
          </cell>
          <cell r="D20">
            <v>11687</v>
          </cell>
          <cell r="E20">
            <v>48654</v>
          </cell>
          <cell r="F20">
            <v>26.9</v>
          </cell>
          <cell r="G20">
            <v>304278</v>
          </cell>
          <cell r="H20">
            <v>140.6</v>
          </cell>
        </row>
        <row r="21">
          <cell r="A21">
            <v>21</v>
          </cell>
          <cell r="B21">
            <v>19</v>
          </cell>
          <cell r="C21">
            <v>130107</v>
          </cell>
          <cell r="D21">
            <v>32867</v>
          </cell>
          <cell r="E21">
            <v>120722</v>
          </cell>
          <cell r="F21">
            <v>60.1</v>
          </cell>
          <cell r="G21">
            <v>1440272</v>
          </cell>
          <cell r="H21">
            <v>665.4</v>
          </cell>
        </row>
        <row r="22">
          <cell r="A22">
            <v>22</v>
          </cell>
          <cell r="B22">
            <v>20</v>
          </cell>
          <cell r="C22">
            <v>34111</v>
          </cell>
          <cell r="D22">
            <v>9303</v>
          </cell>
          <cell r="E22">
            <v>32235</v>
          </cell>
          <cell r="F22">
            <v>15.8</v>
          </cell>
          <cell r="G22">
            <v>127087</v>
          </cell>
          <cell r="H22">
            <v>58.7</v>
          </cell>
        </row>
        <row r="23">
          <cell r="A23">
            <v>23</v>
          </cell>
          <cell r="B23">
            <v>21</v>
          </cell>
          <cell r="C23">
            <v>147159</v>
          </cell>
          <cell r="D23">
            <v>55488</v>
          </cell>
          <cell r="E23">
            <v>120727</v>
          </cell>
          <cell r="F23">
            <v>68</v>
          </cell>
          <cell r="G23">
            <v>442635</v>
          </cell>
          <cell r="H23">
            <v>204.5</v>
          </cell>
        </row>
        <row r="24">
          <cell r="A24">
            <v>24</v>
          </cell>
          <cell r="B24">
            <v>22</v>
          </cell>
          <cell r="C24">
            <v>8341</v>
          </cell>
          <cell r="D24">
            <v>2976</v>
          </cell>
          <cell r="E24">
            <v>6944</v>
          </cell>
          <cell r="F24">
            <v>3.9</v>
          </cell>
          <cell r="G24">
            <v>42076</v>
          </cell>
          <cell r="H24">
            <v>19.399999999999999</v>
          </cell>
        </row>
        <row r="25">
          <cell r="A25">
            <v>25</v>
          </cell>
          <cell r="B25">
            <v>23</v>
          </cell>
          <cell r="C25">
            <v>127585</v>
          </cell>
          <cell r="D25">
            <v>94437</v>
          </cell>
          <cell r="E25">
            <v>109710</v>
          </cell>
          <cell r="F25">
            <v>58.9</v>
          </cell>
          <cell r="G25">
            <v>343198</v>
          </cell>
          <cell r="H25">
            <v>158.6</v>
          </cell>
        </row>
        <row r="26">
          <cell r="A26">
            <v>26</v>
          </cell>
          <cell r="C26">
            <v>5236</v>
          </cell>
          <cell r="D26">
            <v>1347</v>
          </cell>
          <cell r="E26">
            <v>4368</v>
          </cell>
          <cell r="F26">
            <v>2.4</v>
          </cell>
          <cell r="G26">
            <v>56254</v>
          </cell>
          <cell r="H26">
            <v>26</v>
          </cell>
        </row>
        <row r="27">
          <cell r="A27">
            <v>27</v>
          </cell>
          <cell r="C27">
            <v>947148</v>
          </cell>
          <cell r="D27">
            <v>359698</v>
          </cell>
          <cell r="E27">
            <v>804324</v>
          </cell>
          <cell r="F27">
            <v>437.6</v>
          </cell>
          <cell r="G27">
            <v>3812868</v>
          </cell>
          <cell r="H27">
            <v>1761.6</v>
          </cell>
        </row>
        <row r="28">
          <cell r="A28">
            <v>28</v>
          </cell>
          <cell r="C28">
            <v>3490657</v>
          </cell>
          <cell r="D28">
            <v>1842647</v>
          </cell>
          <cell r="E28">
            <v>3006532</v>
          </cell>
          <cell r="F28">
            <v>1612.8</v>
          </cell>
          <cell r="G28">
            <v>10389809</v>
          </cell>
          <cell r="H28">
            <v>4800.3</v>
          </cell>
        </row>
        <row r="29">
          <cell r="A29">
            <v>29</v>
          </cell>
          <cell r="C29">
            <v>308162</v>
          </cell>
          <cell r="D29">
            <v>236555</v>
          </cell>
          <cell r="E29">
            <v>255596</v>
          </cell>
          <cell r="F29">
            <v>142.4</v>
          </cell>
          <cell r="G29">
            <v>638384</v>
          </cell>
          <cell r="H29">
            <v>294.89999999999998</v>
          </cell>
        </row>
        <row r="30">
          <cell r="A30">
            <v>30</v>
          </cell>
          <cell r="C30">
            <v>4745967</v>
          </cell>
          <cell r="D30">
            <v>2438900</v>
          </cell>
          <cell r="E30">
            <v>4066452</v>
          </cell>
          <cell r="F30">
            <v>2192.6999999999998</v>
          </cell>
          <cell r="G30">
            <v>14841061</v>
          </cell>
          <cell r="H30">
            <v>6856.9</v>
          </cell>
        </row>
      </sheetData>
      <sheetData sheetId="10" refreshError="1"/>
      <sheetData sheetId="11" refreshError="1"/>
      <sheetData sheetId="12" refreshError="1"/>
      <sheetData sheetId="13" refreshError="1">
        <row r="1">
          <cell r="A1" t="str">
            <v>Row</v>
          </cell>
          <cell r="B1" t="str">
            <v>MDC</v>
          </cell>
          <cell r="C1" t="str">
            <v>Seps</v>
          </cell>
          <cell r="D1" t="str">
            <v>Sameday</v>
          </cell>
          <cell r="E1" t="str">
            <v>Publicpat</v>
          </cell>
          <cell r="F1" t="str">
            <v>Seprate</v>
          </cell>
          <cell r="G1" t="str">
            <v>Days</v>
          </cell>
          <cell r="H1" t="str">
            <v>Bedrate</v>
          </cell>
          <cell r="I1" t="str">
            <v>ALOS</v>
          </cell>
          <cell r="J1" t="str">
            <v>ALOSON</v>
          </cell>
        </row>
        <row r="2">
          <cell r="A2">
            <v>2</v>
          </cell>
          <cell r="C2">
            <v>1470</v>
          </cell>
          <cell r="D2">
            <v>13</v>
          </cell>
          <cell r="E2">
            <v>10</v>
          </cell>
          <cell r="F2">
            <v>0.7</v>
          </cell>
          <cell r="G2">
            <v>46410</v>
          </cell>
          <cell r="H2">
            <v>21.4</v>
          </cell>
          <cell r="I2">
            <v>31.6</v>
          </cell>
          <cell r="J2">
            <v>31.8</v>
          </cell>
        </row>
        <row r="3">
          <cell r="A3">
            <v>3</v>
          </cell>
          <cell r="B3">
            <v>1</v>
          </cell>
          <cell r="C3">
            <v>65557</v>
          </cell>
          <cell r="D3">
            <v>33494</v>
          </cell>
          <cell r="E3">
            <v>808</v>
          </cell>
          <cell r="F3">
            <v>30.3</v>
          </cell>
          <cell r="G3">
            <v>266355</v>
          </cell>
          <cell r="H3">
            <v>123.1</v>
          </cell>
          <cell r="I3">
            <v>4.0999999999999996</v>
          </cell>
          <cell r="J3">
            <v>7.3</v>
          </cell>
        </row>
        <row r="4">
          <cell r="A4">
            <v>4</v>
          </cell>
          <cell r="B4">
            <v>2</v>
          </cell>
          <cell r="C4">
            <v>199643</v>
          </cell>
          <cell r="D4">
            <v>187126</v>
          </cell>
          <cell r="E4">
            <v>3745</v>
          </cell>
          <cell r="F4">
            <v>92.2</v>
          </cell>
          <cell r="G4">
            <v>204061</v>
          </cell>
          <cell r="H4">
            <v>94.3</v>
          </cell>
          <cell r="I4">
            <v>1</v>
          </cell>
          <cell r="J4">
            <v>1.4</v>
          </cell>
        </row>
        <row r="5">
          <cell r="A5">
            <v>5</v>
          </cell>
          <cell r="B5">
            <v>3</v>
          </cell>
          <cell r="C5">
            <v>210097</v>
          </cell>
          <cell r="D5">
            <v>149434</v>
          </cell>
          <cell r="E5">
            <v>1935</v>
          </cell>
          <cell r="F5">
            <v>97.1</v>
          </cell>
          <cell r="G5">
            <v>240723</v>
          </cell>
          <cell r="H5">
            <v>111.2</v>
          </cell>
          <cell r="I5">
            <v>1.1000000000000001</v>
          </cell>
          <cell r="J5">
            <v>1.5</v>
          </cell>
        </row>
        <row r="6">
          <cell r="A6">
            <v>6</v>
          </cell>
          <cell r="B6">
            <v>4</v>
          </cell>
          <cell r="C6">
            <v>87921</v>
          </cell>
          <cell r="D6">
            <v>7683</v>
          </cell>
          <cell r="E6">
            <v>1379</v>
          </cell>
          <cell r="F6">
            <v>40.6</v>
          </cell>
          <cell r="G6">
            <v>370401</v>
          </cell>
          <cell r="H6">
            <v>171.1</v>
          </cell>
          <cell r="I6">
            <v>4.2</v>
          </cell>
          <cell r="J6">
            <v>4.5</v>
          </cell>
        </row>
        <row r="7">
          <cell r="A7">
            <v>7</v>
          </cell>
          <cell r="B7">
            <v>5</v>
          </cell>
          <cell r="C7">
            <v>156714</v>
          </cell>
          <cell r="D7">
            <v>41861</v>
          </cell>
          <cell r="E7">
            <v>4712</v>
          </cell>
          <cell r="F7">
            <v>72.400000000000006</v>
          </cell>
          <cell r="G7">
            <v>577070</v>
          </cell>
          <cell r="H7">
            <v>266.60000000000002</v>
          </cell>
          <cell r="I7">
            <v>3.7</v>
          </cell>
          <cell r="J7">
            <v>4.7</v>
          </cell>
        </row>
        <row r="8">
          <cell r="A8">
            <v>8</v>
          </cell>
          <cell r="B8">
            <v>6</v>
          </cell>
          <cell r="C8">
            <v>518465</v>
          </cell>
          <cell r="D8">
            <v>412858</v>
          </cell>
          <cell r="E8">
            <v>4731</v>
          </cell>
          <cell r="F8">
            <v>239.5</v>
          </cell>
          <cell r="G8">
            <v>836503</v>
          </cell>
          <cell r="H8">
            <v>386.5</v>
          </cell>
          <cell r="I8">
            <v>1.6</v>
          </cell>
          <cell r="J8">
            <v>4</v>
          </cell>
        </row>
        <row r="9">
          <cell r="A9">
            <v>9</v>
          </cell>
          <cell r="B9">
            <v>7</v>
          </cell>
          <cell r="C9">
            <v>33759</v>
          </cell>
          <cell r="D9">
            <v>4531</v>
          </cell>
          <cell r="E9">
            <v>577</v>
          </cell>
          <cell r="F9">
            <v>15.6</v>
          </cell>
          <cell r="G9">
            <v>108675</v>
          </cell>
          <cell r="H9">
            <v>50.2</v>
          </cell>
          <cell r="I9">
            <v>3.2</v>
          </cell>
          <cell r="J9">
            <v>3.6</v>
          </cell>
        </row>
        <row r="10">
          <cell r="A10">
            <v>10</v>
          </cell>
          <cell r="B10">
            <v>8</v>
          </cell>
          <cell r="C10">
            <v>332811</v>
          </cell>
          <cell r="D10">
            <v>138900</v>
          </cell>
          <cell r="E10">
            <v>2386</v>
          </cell>
          <cell r="F10">
            <v>153.80000000000001</v>
          </cell>
          <cell r="G10">
            <v>1050542</v>
          </cell>
          <cell r="H10">
            <v>485.4</v>
          </cell>
          <cell r="I10">
            <v>3.2</v>
          </cell>
          <cell r="J10">
            <v>4.7</v>
          </cell>
        </row>
        <row r="11">
          <cell r="A11">
            <v>11</v>
          </cell>
          <cell r="B11">
            <v>9</v>
          </cell>
          <cell r="C11">
            <v>171858</v>
          </cell>
          <cell r="D11">
            <v>120486</v>
          </cell>
          <cell r="E11">
            <v>1401</v>
          </cell>
          <cell r="F11">
            <v>79.400000000000006</v>
          </cell>
          <cell r="G11">
            <v>322465</v>
          </cell>
          <cell r="H11">
            <v>149</v>
          </cell>
          <cell r="I11">
            <v>1.9</v>
          </cell>
          <cell r="J11">
            <v>3.9</v>
          </cell>
        </row>
        <row r="12">
          <cell r="A12">
            <v>12</v>
          </cell>
          <cell r="B12">
            <v>10</v>
          </cell>
          <cell r="C12">
            <v>43475</v>
          </cell>
          <cell r="D12">
            <v>12718</v>
          </cell>
          <cell r="E12">
            <v>414</v>
          </cell>
          <cell r="F12">
            <v>20.100000000000001</v>
          </cell>
          <cell r="G12">
            <v>127413</v>
          </cell>
          <cell r="H12">
            <v>58.9</v>
          </cell>
          <cell r="I12">
            <v>2.9</v>
          </cell>
          <cell r="J12">
            <v>3.7</v>
          </cell>
        </row>
        <row r="13">
          <cell r="A13">
            <v>13</v>
          </cell>
          <cell r="B13">
            <v>11</v>
          </cell>
          <cell r="C13">
            <v>270630</v>
          </cell>
          <cell r="D13">
            <v>232475</v>
          </cell>
          <cell r="E13">
            <v>63415</v>
          </cell>
          <cell r="F13">
            <v>125</v>
          </cell>
          <cell r="G13">
            <v>388086</v>
          </cell>
          <cell r="H13">
            <v>179.3</v>
          </cell>
          <cell r="I13">
            <v>1.4</v>
          </cell>
          <cell r="J13">
            <v>4.0999999999999996</v>
          </cell>
        </row>
        <row r="14">
          <cell r="A14">
            <v>14</v>
          </cell>
          <cell r="B14">
            <v>12</v>
          </cell>
          <cell r="C14">
            <v>67204</v>
          </cell>
          <cell r="D14">
            <v>41629</v>
          </cell>
          <cell r="E14">
            <v>349</v>
          </cell>
          <cell r="F14">
            <v>31</v>
          </cell>
          <cell r="G14">
            <v>134441</v>
          </cell>
          <cell r="H14">
            <v>62.1</v>
          </cell>
          <cell r="I14">
            <v>2</v>
          </cell>
          <cell r="J14">
            <v>3.6</v>
          </cell>
        </row>
        <row r="15">
          <cell r="A15">
            <v>15</v>
          </cell>
          <cell r="B15">
            <v>13</v>
          </cell>
          <cell r="C15">
            <v>158979</v>
          </cell>
          <cell r="D15">
            <v>118666</v>
          </cell>
          <cell r="E15">
            <v>1576</v>
          </cell>
          <cell r="F15">
            <v>73.5</v>
          </cell>
          <cell r="G15">
            <v>245946</v>
          </cell>
          <cell r="H15">
            <v>113.6</v>
          </cell>
          <cell r="I15">
            <v>1.5</v>
          </cell>
          <cell r="J15">
            <v>3.2</v>
          </cell>
        </row>
        <row r="16">
          <cell r="A16">
            <v>16</v>
          </cell>
          <cell r="B16">
            <v>14</v>
          </cell>
          <cell r="C16">
            <v>153225</v>
          </cell>
          <cell r="D16">
            <v>58976</v>
          </cell>
          <cell r="E16">
            <v>897</v>
          </cell>
          <cell r="F16">
            <v>70.8</v>
          </cell>
          <cell r="G16">
            <v>477935</v>
          </cell>
          <cell r="H16">
            <v>220.8</v>
          </cell>
          <cell r="I16">
            <v>3.1</v>
          </cell>
          <cell r="J16">
            <v>4.4000000000000004</v>
          </cell>
        </row>
        <row r="17">
          <cell r="A17">
            <v>17</v>
          </cell>
          <cell r="B17">
            <v>15</v>
          </cell>
          <cell r="C17">
            <v>19861</v>
          </cell>
          <cell r="D17">
            <v>1804</v>
          </cell>
          <cell r="E17">
            <v>111</v>
          </cell>
          <cell r="F17">
            <v>9.1999999999999993</v>
          </cell>
          <cell r="G17">
            <v>117339</v>
          </cell>
          <cell r="H17">
            <v>54.2</v>
          </cell>
          <cell r="I17">
            <v>5.9</v>
          </cell>
          <cell r="J17">
            <v>6.4</v>
          </cell>
        </row>
        <row r="18">
          <cell r="A18">
            <v>18</v>
          </cell>
          <cell r="B18">
            <v>16</v>
          </cell>
          <cell r="C18">
            <v>35572</v>
          </cell>
          <cell r="D18">
            <v>27775</v>
          </cell>
          <cell r="E18">
            <v>337</v>
          </cell>
          <cell r="F18">
            <v>16.399999999999999</v>
          </cell>
          <cell r="G18">
            <v>61233</v>
          </cell>
          <cell r="H18">
            <v>28.3</v>
          </cell>
          <cell r="I18">
            <v>1.7</v>
          </cell>
          <cell r="J18">
            <v>4.3</v>
          </cell>
        </row>
        <row r="19">
          <cell r="A19">
            <v>19</v>
          </cell>
          <cell r="B19">
            <v>17</v>
          </cell>
          <cell r="C19">
            <v>214309</v>
          </cell>
          <cell r="D19">
            <v>202638</v>
          </cell>
          <cell r="E19">
            <v>3462</v>
          </cell>
          <cell r="F19">
            <v>99</v>
          </cell>
          <cell r="G19">
            <v>277921</v>
          </cell>
          <cell r="H19">
            <v>128.4</v>
          </cell>
          <cell r="I19">
            <v>1.3</v>
          </cell>
          <cell r="J19">
            <v>6.5</v>
          </cell>
        </row>
        <row r="20">
          <cell r="A20">
            <v>20</v>
          </cell>
          <cell r="B20">
            <v>18</v>
          </cell>
          <cell r="C20">
            <v>12329</v>
          </cell>
          <cell r="D20">
            <v>1999</v>
          </cell>
          <cell r="E20">
            <v>185</v>
          </cell>
          <cell r="F20">
            <v>5.7</v>
          </cell>
          <cell r="G20">
            <v>82723</v>
          </cell>
          <cell r="H20">
            <v>38.200000000000003</v>
          </cell>
          <cell r="I20">
            <v>6.7</v>
          </cell>
          <cell r="J20">
            <v>7.8</v>
          </cell>
        </row>
        <row r="21">
          <cell r="A21">
            <v>21</v>
          </cell>
          <cell r="B21">
            <v>19</v>
          </cell>
          <cell r="C21">
            <v>117758</v>
          </cell>
          <cell r="D21">
            <v>91423</v>
          </cell>
          <cell r="E21">
            <v>1928</v>
          </cell>
          <cell r="F21">
            <v>54.4</v>
          </cell>
          <cell r="G21">
            <v>575577</v>
          </cell>
          <cell r="H21">
            <v>265.89999999999998</v>
          </cell>
          <cell r="I21">
            <v>4.9000000000000004</v>
          </cell>
          <cell r="J21">
            <v>18.399999999999999</v>
          </cell>
        </row>
        <row r="22">
          <cell r="A22">
            <v>22</v>
          </cell>
          <cell r="B22">
            <v>20</v>
          </cell>
          <cell r="C22">
            <v>24607</v>
          </cell>
          <cell r="D22">
            <v>18596</v>
          </cell>
          <cell r="E22">
            <v>359</v>
          </cell>
          <cell r="F22">
            <v>11.4</v>
          </cell>
          <cell r="G22">
            <v>103561</v>
          </cell>
          <cell r="H22">
            <v>47.8</v>
          </cell>
          <cell r="I22">
            <v>4.2</v>
          </cell>
          <cell r="J22">
            <v>14.1</v>
          </cell>
        </row>
        <row r="23">
          <cell r="A23">
            <v>23</v>
          </cell>
          <cell r="B23">
            <v>21</v>
          </cell>
          <cell r="C23">
            <v>22961</v>
          </cell>
          <cell r="D23">
            <v>8368</v>
          </cell>
          <cell r="E23">
            <v>439</v>
          </cell>
          <cell r="F23">
            <v>10.6</v>
          </cell>
          <cell r="G23">
            <v>77833</v>
          </cell>
          <cell r="H23">
            <v>36</v>
          </cell>
          <cell r="I23">
            <v>3.4</v>
          </cell>
          <cell r="J23">
            <v>4.8</v>
          </cell>
        </row>
        <row r="24">
          <cell r="A24">
            <v>24</v>
          </cell>
          <cell r="B24">
            <v>22</v>
          </cell>
          <cell r="C24">
            <v>369</v>
          </cell>
          <cell r="D24">
            <v>181</v>
          </cell>
          <cell r="E24">
            <v>60</v>
          </cell>
          <cell r="F24">
            <v>0.2</v>
          </cell>
          <cell r="G24">
            <v>1449</v>
          </cell>
          <cell r="H24">
            <v>0.7</v>
          </cell>
          <cell r="I24">
            <v>3.9</v>
          </cell>
          <cell r="J24">
            <v>6.7</v>
          </cell>
        </row>
        <row r="25">
          <cell r="A25">
            <v>25</v>
          </cell>
          <cell r="B25">
            <v>23</v>
          </cell>
          <cell r="C25">
            <v>175295</v>
          </cell>
          <cell r="D25">
            <v>162422</v>
          </cell>
          <cell r="E25">
            <v>1681</v>
          </cell>
          <cell r="F25">
            <v>81</v>
          </cell>
          <cell r="G25">
            <v>225272</v>
          </cell>
          <cell r="H25">
            <v>104.1</v>
          </cell>
          <cell r="I25">
            <v>1.3</v>
          </cell>
          <cell r="J25">
            <v>4.9000000000000004</v>
          </cell>
        </row>
        <row r="26">
          <cell r="A26">
            <v>26</v>
          </cell>
          <cell r="C26">
            <v>7445</v>
          </cell>
          <cell r="D26">
            <v>3789</v>
          </cell>
          <cell r="E26">
            <v>18</v>
          </cell>
          <cell r="F26">
            <v>3.4</v>
          </cell>
          <cell r="G26">
            <v>32939</v>
          </cell>
          <cell r="H26">
            <v>15.2</v>
          </cell>
          <cell r="I26">
            <v>4.4000000000000004</v>
          </cell>
          <cell r="J26">
            <v>8</v>
          </cell>
        </row>
        <row r="27">
          <cell r="A27">
            <v>27</v>
          </cell>
          <cell r="C27">
            <v>1270489</v>
          </cell>
          <cell r="D27">
            <v>703408</v>
          </cell>
          <cell r="E27">
            <v>11961</v>
          </cell>
          <cell r="F27">
            <v>587</v>
          </cell>
          <cell r="G27">
            <v>2875721</v>
          </cell>
          <cell r="H27">
            <v>1328.6</v>
          </cell>
          <cell r="I27">
            <v>2.2999999999999998</v>
          </cell>
          <cell r="J27">
            <v>3.8</v>
          </cell>
        </row>
        <row r="28">
          <cell r="A28">
            <v>28</v>
          </cell>
          <cell r="C28">
            <v>1185332</v>
          </cell>
          <cell r="D28">
            <v>777531</v>
          </cell>
          <cell r="E28">
            <v>78359</v>
          </cell>
          <cell r="F28">
            <v>547.6</v>
          </cell>
          <cell r="G28">
            <v>3327889</v>
          </cell>
          <cell r="H28">
            <v>1537.6</v>
          </cell>
          <cell r="I28">
            <v>2.8</v>
          </cell>
          <cell r="J28">
            <v>6.3</v>
          </cell>
        </row>
        <row r="29">
          <cell r="A29">
            <v>29</v>
          </cell>
          <cell r="C29">
            <v>646493</v>
          </cell>
          <cell r="D29">
            <v>598906</v>
          </cell>
          <cell r="E29">
            <v>6595</v>
          </cell>
          <cell r="F29">
            <v>298.7</v>
          </cell>
          <cell r="G29">
            <v>749263</v>
          </cell>
          <cell r="H29">
            <v>346.2</v>
          </cell>
          <cell r="I29">
            <v>1.2</v>
          </cell>
          <cell r="J29">
            <v>3.2</v>
          </cell>
        </row>
        <row r="30">
          <cell r="A30">
            <v>30</v>
          </cell>
          <cell r="C30">
            <v>3102314</v>
          </cell>
          <cell r="D30">
            <v>2079845</v>
          </cell>
          <cell r="E30">
            <v>96915</v>
          </cell>
          <cell r="F30">
            <v>1433.3</v>
          </cell>
          <cell r="G30">
            <v>6952873</v>
          </cell>
          <cell r="H30">
            <v>3212.4</v>
          </cell>
          <cell r="I30">
            <v>2.2000000000000002</v>
          </cell>
          <cell r="J30">
            <v>4.8</v>
          </cell>
        </row>
      </sheetData>
      <sheetData sheetId="14" refreshError="1"/>
      <sheetData sheetId="15" refreshError="1"/>
      <sheetData sheetId="16" refreshError="1">
        <row r="1">
          <cell r="A1" t="str">
            <v>Row</v>
          </cell>
          <cell r="B1" t="str">
            <v>MDC</v>
          </cell>
          <cell r="C1" t="str">
            <v>NSW</v>
          </cell>
          <cell r="D1" t="str">
            <v>VIC</v>
          </cell>
          <cell r="E1" t="str">
            <v>QLD</v>
          </cell>
          <cell r="F1" t="str">
            <v>WA</v>
          </cell>
          <cell r="G1" t="str">
            <v>SA</v>
          </cell>
          <cell r="H1" t="str">
            <v>TAS</v>
          </cell>
          <cell r="I1" t="str">
            <v>ACT</v>
          </cell>
          <cell r="J1" t="str">
            <v>NT</v>
          </cell>
          <cell r="K1" t="str">
            <v>Total</v>
          </cell>
          <cell r="L1" t="str">
            <v>NoName</v>
          </cell>
        </row>
        <row r="2">
          <cell r="A2">
            <v>2</v>
          </cell>
          <cell r="C2">
            <v>4071</v>
          </cell>
          <cell r="D2">
            <v>3145</v>
          </cell>
          <cell r="E2">
            <v>2109</v>
          </cell>
          <cell r="F2">
            <v>1066</v>
          </cell>
          <cell r="G2">
            <v>1057</v>
          </cell>
          <cell r="H2">
            <v>226</v>
          </cell>
          <cell r="I2">
            <v>179</v>
          </cell>
          <cell r="J2">
            <v>136</v>
          </cell>
          <cell r="K2">
            <v>11989</v>
          </cell>
        </row>
        <row r="3">
          <cell r="A3">
            <v>3</v>
          </cell>
          <cell r="B3">
            <v>1</v>
          </cell>
          <cell r="C3">
            <v>74353</v>
          </cell>
          <cell r="D3">
            <v>65813</v>
          </cell>
          <cell r="E3">
            <v>42018</v>
          </cell>
          <cell r="F3">
            <v>20950</v>
          </cell>
          <cell r="G3">
            <v>19934</v>
          </cell>
          <cell r="H3">
            <v>5204</v>
          </cell>
          <cell r="I3">
            <v>3847</v>
          </cell>
          <cell r="J3">
            <v>2357</v>
          </cell>
          <cell r="K3">
            <v>234476</v>
          </cell>
        </row>
        <row r="4">
          <cell r="A4">
            <v>4</v>
          </cell>
          <cell r="B4">
            <v>2</v>
          </cell>
          <cell r="C4">
            <v>29690</v>
          </cell>
          <cell r="D4">
            <v>27179</v>
          </cell>
          <cell r="E4">
            <v>13605</v>
          </cell>
          <cell r="F4">
            <v>12770</v>
          </cell>
          <cell r="G4">
            <v>8586</v>
          </cell>
          <cell r="H4">
            <v>1162</v>
          </cell>
          <cell r="I4">
            <v>1542</v>
          </cell>
          <cell r="J4">
            <v>1022</v>
          </cell>
          <cell r="K4">
            <v>95556</v>
          </cell>
        </row>
        <row r="5">
          <cell r="A5">
            <v>5</v>
          </cell>
          <cell r="B5">
            <v>3</v>
          </cell>
          <cell r="C5">
            <v>48852</v>
          </cell>
          <cell r="D5">
            <v>52036</v>
          </cell>
          <cell r="E5">
            <v>36737</v>
          </cell>
          <cell r="F5">
            <v>18058</v>
          </cell>
          <cell r="G5">
            <v>16252</v>
          </cell>
          <cell r="H5">
            <v>3241</v>
          </cell>
          <cell r="I5">
            <v>2828</v>
          </cell>
          <cell r="J5">
            <v>3368</v>
          </cell>
          <cell r="K5">
            <v>181372</v>
          </cell>
        </row>
        <row r="6">
          <cell r="A6">
            <v>6</v>
          </cell>
          <cell r="B6">
            <v>4</v>
          </cell>
          <cell r="C6">
            <v>94727</v>
          </cell>
          <cell r="D6">
            <v>69554</v>
          </cell>
          <cell r="E6">
            <v>49077</v>
          </cell>
          <cell r="F6">
            <v>22446</v>
          </cell>
          <cell r="G6">
            <v>24650</v>
          </cell>
          <cell r="H6">
            <v>4985</v>
          </cell>
          <cell r="I6">
            <v>3437</v>
          </cell>
          <cell r="J6">
            <v>4840</v>
          </cell>
          <cell r="K6">
            <v>273716</v>
          </cell>
        </row>
        <row r="7">
          <cell r="A7">
            <v>7</v>
          </cell>
          <cell r="B7">
            <v>5</v>
          </cell>
          <cell r="C7">
            <v>131958</v>
          </cell>
          <cell r="D7">
            <v>102690</v>
          </cell>
          <cell r="E7">
            <v>77110</v>
          </cell>
          <cell r="F7">
            <v>31277</v>
          </cell>
          <cell r="G7">
            <v>35081</v>
          </cell>
          <cell r="H7">
            <v>8121</v>
          </cell>
          <cell r="I7">
            <v>7483</v>
          </cell>
          <cell r="J7">
            <v>3593</v>
          </cell>
          <cell r="K7">
            <v>397313</v>
          </cell>
        </row>
        <row r="8">
          <cell r="A8">
            <v>8</v>
          </cell>
          <cell r="B8">
            <v>6</v>
          </cell>
          <cell r="C8">
            <v>155410</v>
          </cell>
          <cell r="D8">
            <v>136441</v>
          </cell>
          <cell r="E8">
            <v>83134</v>
          </cell>
          <cell r="F8">
            <v>51809</v>
          </cell>
          <cell r="G8">
            <v>28507</v>
          </cell>
          <cell r="H8">
            <v>9369</v>
          </cell>
          <cell r="I8">
            <v>7272</v>
          </cell>
          <cell r="J8">
            <v>5026</v>
          </cell>
          <cell r="K8">
            <v>476968</v>
          </cell>
        </row>
        <row r="9">
          <cell r="A9">
            <v>9</v>
          </cell>
          <cell r="B9">
            <v>7</v>
          </cell>
          <cell r="C9">
            <v>29494</v>
          </cell>
          <cell r="D9">
            <v>23961</v>
          </cell>
          <cell r="E9">
            <v>15496</v>
          </cell>
          <cell r="F9">
            <v>7910</v>
          </cell>
          <cell r="G9">
            <v>6471</v>
          </cell>
          <cell r="H9">
            <v>1809</v>
          </cell>
          <cell r="I9">
            <v>1501</v>
          </cell>
          <cell r="J9">
            <v>1169</v>
          </cell>
          <cell r="K9">
            <v>87811</v>
          </cell>
        </row>
        <row r="10">
          <cell r="A10">
            <v>10</v>
          </cell>
          <cell r="B10">
            <v>8</v>
          </cell>
          <cell r="C10">
            <v>116765</v>
          </cell>
          <cell r="D10">
            <v>93433</v>
          </cell>
          <cell r="E10">
            <v>66218</v>
          </cell>
          <cell r="F10">
            <v>36277</v>
          </cell>
          <cell r="G10">
            <v>28513</v>
          </cell>
          <cell r="H10">
            <v>8187</v>
          </cell>
          <cell r="I10">
            <v>7718</v>
          </cell>
          <cell r="J10">
            <v>4070</v>
          </cell>
          <cell r="K10">
            <v>361181</v>
          </cell>
        </row>
        <row r="11">
          <cell r="A11">
            <v>11</v>
          </cell>
          <cell r="B11">
            <v>9</v>
          </cell>
          <cell r="C11">
            <v>51846</v>
          </cell>
          <cell r="D11">
            <v>45895</v>
          </cell>
          <cell r="E11">
            <v>37026</v>
          </cell>
          <cell r="F11">
            <v>18954</v>
          </cell>
          <cell r="G11">
            <v>17069</v>
          </cell>
          <cell r="H11">
            <v>3667</v>
          </cell>
          <cell r="I11">
            <v>2119</v>
          </cell>
          <cell r="J11">
            <v>3404</v>
          </cell>
          <cell r="K11">
            <v>179980</v>
          </cell>
        </row>
        <row r="12">
          <cell r="A12">
            <v>12</v>
          </cell>
          <cell r="B12">
            <v>10</v>
          </cell>
          <cell r="C12">
            <v>21827</v>
          </cell>
          <cell r="D12">
            <v>20148</v>
          </cell>
          <cell r="E12">
            <v>12803</v>
          </cell>
          <cell r="F12">
            <v>7223</v>
          </cell>
          <cell r="G12">
            <v>6367</v>
          </cell>
          <cell r="H12">
            <v>1803</v>
          </cell>
          <cell r="I12">
            <v>1173</v>
          </cell>
          <cell r="J12">
            <v>1230</v>
          </cell>
          <cell r="K12">
            <v>72574</v>
          </cell>
        </row>
        <row r="13">
          <cell r="A13">
            <v>13</v>
          </cell>
          <cell r="B13">
            <v>11</v>
          </cell>
          <cell r="C13">
            <v>321182</v>
          </cell>
          <cell r="D13">
            <v>298992</v>
          </cell>
          <cell r="E13">
            <v>163830</v>
          </cell>
          <cell r="F13">
            <v>88148</v>
          </cell>
          <cell r="G13">
            <v>71538</v>
          </cell>
          <cell r="H13">
            <v>17437</v>
          </cell>
          <cell r="I13">
            <v>26034</v>
          </cell>
          <cell r="J13">
            <v>45768</v>
          </cell>
          <cell r="K13">
            <v>1032929</v>
          </cell>
        </row>
        <row r="14">
          <cell r="A14">
            <v>14</v>
          </cell>
          <cell r="B14">
            <v>12</v>
          </cell>
          <cell r="C14">
            <v>13016</v>
          </cell>
          <cell r="D14">
            <v>13787</v>
          </cell>
          <cell r="E14">
            <v>7047</v>
          </cell>
          <cell r="F14">
            <v>5711</v>
          </cell>
          <cell r="G14">
            <v>4055</v>
          </cell>
          <cell r="H14">
            <v>1152</v>
          </cell>
          <cell r="I14">
            <v>656</v>
          </cell>
          <cell r="J14">
            <v>449</v>
          </cell>
          <cell r="K14">
            <v>45873</v>
          </cell>
        </row>
        <row r="15">
          <cell r="A15">
            <v>15</v>
          </cell>
          <cell r="B15">
            <v>13</v>
          </cell>
          <cell r="C15">
            <v>32387</v>
          </cell>
          <cell r="D15">
            <v>34426</v>
          </cell>
          <cell r="E15">
            <v>20972</v>
          </cell>
          <cell r="F15">
            <v>8268</v>
          </cell>
          <cell r="G15">
            <v>10137</v>
          </cell>
          <cell r="H15">
            <v>2402</v>
          </cell>
          <cell r="I15">
            <v>1456</v>
          </cell>
          <cell r="J15">
            <v>1376</v>
          </cell>
          <cell r="K15">
            <v>111424</v>
          </cell>
        </row>
        <row r="16">
          <cell r="A16">
            <v>16</v>
          </cell>
          <cell r="B16">
            <v>14</v>
          </cell>
          <cell r="C16">
            <v>113615</v>
          </cell>
          <cell r="D16">
            <v>85903</v>
          </cell>
          <cell r="E16">
            <v>72294</v>
          </cell>
          <cell r="F16">
            <v>32541</v>
          </cell>
          <cell r="G16">
            <v>27384</v>
          </cell>
          <cell r="H16">
            <v>6041</v>
          </cell>
          <cell r="I16">
            <v>5357</v>
          </cell>
          <cell r="J16">
            <v>7158</v>
          </cell>
          <cell r="K16">
            <v>350293</v>
          </cell>
        </row>
        <row r="17">
          <cell r="A17">
            <v>17</v>
          </cell>
          <cell r="B17">
            <v>15</v>
          </cell>
          <cell r="C17">
            <v>25708</v>
          </cell>
          <cell r="D17">
            <v>15529</v>
          </cell>
          <cell r="E17">
            <v>11645</v>
          </cell>
          <cell r="F17">
            <v>4683</v>
          </cell>
          <cell r="G17">
            <v>4556</v>
          </cell>
          <cell r="H17">
            <v>1226</v>
          </cell>
          <cell r="I17">
            <v>1282</v>
          </cell>
          <cell r="J17">
            <v>1102</v>
          </cell>
          <cell r="K17">
            <v>65731</v>
          </cell>
        </row>
        <row r="18">
          <cell r="A18">
            <v>18</v>
          </cell>
          <cell r="B18">
            <v>16</v>
          </cell>
          <cell r="C18">
            <v>20826</v>
          </cell>
          <cell r="D18">
            <v>26011</v>
          </cell>
          <cell r="E18">
            <v>11283</v>
          </cell>
          <cell r="F18">
            <v>8323</v>
          </cell>
          <cell r="G18">
            <v>7184</v>
          </cell>
          <cell r="H18">
            <v>1596</v>
          </cell>
          <cell r="I18">
            <v>1379</v>
          </cell>
          <cell r="J18">
            <v>749</v>
          </cell>
          <cell r="K18">
            <v>77351</v>
          </cell>
        </row>
        <row r="19">
          <cell r="A19">
            <v>19</v>
          </cell>
          <cell r="B19">
            <v>17</v>
          </cell>
          <cell r="C19">
            <v>14835</v>
          </cell>
          <cell r="D19">
            <v>90950</v>
          </cell>
          <cell r="E19">
            <v>33862</v>
          </cell>
          <cell r="F19">
            <v>28286</v>
          </cell>
          <cell r="G19">
            <v>5860</v>
          </cell>
          <cell r="H19">
            <v>2571</v>
          </cell>
          <cell r="I19">
            <v>1727</v>
          </cell>
          <cell r="J19">
            <v>535</v>
          </cell>
          <cell r="K19">
            <v>178626</v>
          </cell>
        </row>
        <row r="20">
          <cell r="A20">
            <v>20</v>
          </cell>
          <cell r="B20">
            <v>18</v>
          </cell>
          <cell r="C20">
            <v>20604</v>
          </cell>
          <cell r="D20">
            <v>14901</v>
          </cell>
          <cell r="E20">
            <v>10912</v>
          </cell>
          <cell r="F20">
            <v>5182</v>
          </cell>
          <cell r="G20">
            <v>3813</v>
          </cell>
          <cell r="H20">
            <v>932</v>
          </cell>
          <cell r="I20">
            <v>864</v>
          </cell>
          <cell r="J20">
            <v>1057</v>
          </cell>
          <cell r="K20">
            <v>58265</v>
          </cell>
        </row>
        <row r="21">
          <cell r="A21">
            <v>21</v>
          </cell>
          <cell r="B21">
            <v>19</v>
          </cell>
          <cell r="C21">
            <v>43989</v>
          </cell>
          <cell r="D21">
            <v>32438</v>
          </cell>
          <cell r="E21">
            <v>22458</v>
          </cell>
          <cell r="F21">
            <v>11902</v>
          </cell>
          <cell r="G21">
            <v>13060</v>
          </cell>
          <cell r="H21">
            <v>3577</v>
          </cell>
          <cell r="I21">
            <v>1411</v>
          </cell>
          <cell r="J21">
            <v>1272</v>
          </cell>
          <cell r="K21">
            <v>130107</v>
          </cell>
        </row>
        <row r="22">
          <cell r="A22">
            <v>22</v>
          </cell>
          <cell r="B22">
            <v>20</v>
          </cell>
          <cell r="C22">
            <v>13489</v>
          </cell>
          <cell r="D22">
            <v>6136</v>
          </cell>
          <cell r="E22">
            <v>5898</v>
          </cell>
          <cell r="F22">
            <v>3858</v>
          </cell>
          <cell r="G22">
            <v>2748</v>
          </cell>
          <cell r="H22">
            <v>758</v>
          </cell>
          <cell r="I22">
            <v>698</v>
          </cell>
          <cell r="J22">
            <v>526</v>
          </cell>
          <cell r="K22">
            <v>34111</v>
          </cell>
        </row>
        <row r="23">
          <cell r="A23">
            <v>23</v>
          </cell>
          <cell r="B23">
            <v>21</v>
          </cell>
          <cell r="C23">
            <v>45391</v>
          </cell>
          <cell r="D23">
            <v>38030</v>
          </cell>
          <cell r="E23">
            <v>31026</v>
          </cell>
          <cell r="F23">
            <v>13748</v>
          </cell>
          <cell r="G23">
            <v>10916</v>
          </cell>
          <cell r="H23">
            <v>3112</v>
          </cell>
          <cell r="I23">
            <v>2321</v>
          </cell>
          <cell r="J23">
            <v>2615</v>
          </cell>
          <cell r="K23">
            <v>147159</v>
          </cell>
        </row>
        <row r="24">
          <cell r="A24">
            <v>24</v>
          </cell>
          <cell r="B24">
            <v>22</v>
          </cell>
          <cell r="C24">
            <v>2294</v>
          </cell>
          <cell r="D24">
            <v>1663</v>
          </cell>
          <cell r="E24">
            <v>2087</v>
          </cell>
          <cell r="F24">
            <v>832</v>
          </cell>
          <cell r="G24">
            <v>857</v>
          </cell>
          <cell r="H24">
            <v>178</v>
          </cell>
          <cell r="I24">
            <v>63</v>
          </cell>
          <cell r="J24">
            <v>367</v>
          </cell>
          <cell r="K24">
            <v>8341</v>
          </cell>
        </row>
        <row r="25">
          <cell r="A25">
            <v>25</v>
          </cell>
          <cell r="B25">
            <v>23</v>
          </cell>
          <cell r="C25">
            <v>32478</v>
          </cell>
          <cell r="D25">
            <v>44650</v>
          </cell>
          <cell r="E25">
            <v>23273</v>
          </cell>
          <cell r="F25">
            <v>12981</v>
          </cell>
          <cell r="G25">
            <v>7881</v>
          </cell>
          <cell r="H25">
            <v>3876</v>
          </cell>
          <cell r="I25">
            <v>1526</v>
          </cell>
          <cell r="J25">
            <v>920</v>
          </cell>
          <cell r="K25">
            <v>127585</v>
          </cell>
        </row>
        <row r="26">
          <cell r="A26">
            <v>26</v>
          </cell>
          <cell r="C26">
            <v>1834</v>
          </cell>
          <cell r="D26">
            <v>1385</v>
          </cell>
          <cell r="E26">
            <v>627</v>
          </cell>
          <cell r="F26">
            <v>743</v>
          </cell>
          <cell r="G26">
            <v>447</v>
          </cell>
          <cell r="H26">
            <v>91</v>
          </cell>
          <cell r="I26">
            <v>39</v>
          </cell>
          <cell r="J26">
            <v>70</v>
          </cell>
          <cell r="K26">
            <v>5236</v>
          </cell>
        </row>
        <row r="27">
          <cell r="A27">
            <v>27</v>
          </cell>
          <cell r="C27">
            <v>291955</v>
          </cell>
          <cell r="D27">
            <v>266930</v>
          </cell>
          <cell r="E27">
            <v>158418</v>
          </cell>
          <cell r="F27">
            <v>96643</v>
          </cell>
          <cell r="G27">
            <v>87067</v>
          </cell>
          <cell r="H27">
            <v>18630</v>
          </cell>
          <cell r="I27">
            <v>16572</v>
          </cell>
          <cell r="J27">
            <v>10933</v>
          </cell>
          <cell r="K27">
            <v>947148</v>
          </cell>
        </row>
        <row r="28">
          <cell r="A28">
            <v>28</v>
          </cell>
          <cell r="C28">
            <v>1078291</v>
          </cell>
          <cell r="D28">
            <v>981300</v>
          </cell>
          <cell r="E28">
            <v>645206</v>
          </cell>
          <cell r="F28">
            <v>315363</v>
          </cell>
          <cell r="G28">
            <v>259329</v>
          </cell>
          <cell r="H28">
            <v>67827</v>
          </cell>
          <cell r="I28">
            <v>62999</v>
          </cell>
          <cell r="J28">
            <v>80342</v>
          </cell>
          <cell r="K28">
            <v>3490657</v>
          </cell>
        </row>
        <row r="29">
          <cell r="A29">
            <v>29</v>
          </cell>
          <cell r="C29">
            <v>90395</v>
          </cell>
          <cell r="D29">
            <v>96866</v>
          </cell>
          <cell r="E29">
            <v>48923</v>
          </cell>
          <cell r="F29">
            <v>41940</v>
          </cell>
          <cell r="G29">
            <v>16527</v>
          </cell>
          <cell r="H29">
            <v>6266</v>
          </cell>
          <cell r="I29">
            <v>4341</v>
          </cell>
          <cell r="J29">
            <v>2904</v>
          </cell>
          <cell r="K29">
            <v>308162</v>
          </cell>
        </row>
        <row r="30">
          <cell r="A30">
            <v>30</v>
          </cell>
          <cell r="C30">
            <v>1460641</v>
          </cell>
          <cell r="D30">
            <v>1345096</v>
          </cell>
          <cell r="E30">
            <v>852547</v>
          </cell>
          <cell r="F30">
            <v>453946</v>
          </cell>
          <cell r="G30">
            <v>362923</v>
          </cell>
          <cell r="H30">
            <v>92723</v>
          </cell>
          <cell r="I30">
            <v>83912</v>
          </cell>
          <cell r="J30">
            <v>94179</v>
          </cell>
          <cell r="K30">
            <v>4745967</v>
          </cell>
        </row>
      </sheetData>
      <sheetData sheetId="17" refreshError="1"/>
      <sheetData sheetId="18" refreshError="1"/>
      <sheetData sheetId="19" refreshError="1">
        <row r="1">
          <cell r="A1" t="str">
            <v>Row</v>
          </cell>
          <cell r="B1" t="str">
            <v>MDC</v>
          </cell>
          <cell r="C1" t="str">
            <v>NSW</v>
          </cell>
          <cell r="D1" t="str">
            <v>VIC</v>
          </cell>
          <cell r="E1" t="str">
            <v>QLD</v>
          </cell>
          <cell r="F1" t="str">
            <v>WA</v>
          </cell>
          <cell r="G1" t="str">
            <v>SA</v>
          </cell>
          <cell r="H1" t="str">
            <v>TAS</v>
          </cell>
          <cell r="I1" t="str">
            <v>ACT</v>
          </cell>
          <cell r="J1" t="str">
            <v>NT</v>
          </cell>
          <cell r="K1" t="str">
            <v>Total</v>
          </cell>
          <cell r="L1" t="str">
            <v>NoName</v>
          </cell>
        </row>
        <row r="2">
          <cell r="A2">
            <v>2</v>
          </cell>
          <cell r="C2">
            <v>292</v>
          </cell>
          <cell r="D2">
            <v>351</v>
          </cell>
          <cell r="E2">
            <v>538</v>
          </cell>
          <cell r="F2">
            <v>109</v>
          </cell>
          <cell r="G2">
            <v>140</v>
          </cell>
          <cell r="H2">
            <v>33</v>
          </cell>
          <cell r="I2">
            <v>7</v>
          </cell>
          <cell r="J2">
            <v>0</v>
          </cell>
          <cell r="K2">
            <v>1470</v>
          </cell>
        </row>
        <row r="3">
          <cell r="A3">
            <v>3</v>
          </cell>
          <cell r="B3">
            <v>1</v>
          </cell>
          <cell r="C3">
            <v>15662</v>
          </cell>
          <cell r="D3">
            <v>16647</v>
          </cell>
          <cell r="E3">
            <v>18698</v>
          </cell>
          <cell r="F3">
            <v>7272</v>
          </cell>
          <cell r="G3">
            <v>4980</v>
          </cell>
          <cell r="H3">
            <v>1519</v>
          </cell>
          <cell r="I3">
            <v>575</v>
          </cell>
          <cell r="J3">
            <v>204</v>
          </cell>
          <cell r="K3">
            <v>65557</v>
          </cell>
        </row>
        <row r="4">
          <cell r="A4">
            <v>4</v>
          </cell>
          <cell r="B4">
            <v>2</v>
          </cell>
          <cell r="C4">
            <v>72225</v>
          </cell>
          <cell r="D4">
            <v>40936</v>
          </cell>
          <cell r="E4">
            <v>49360</v>
          </cell>
          <cell r="F4">
            <v>16345</v>
          </cell>
          <cell r="G4">
            <v>13937</v>
          </cell>
          <cell r="H4">
            <v>5328</v>
          </cell>
          <cell r="I4">
            <v>1032</v>
          </cell>
          <cell r="J4">
            <v>480</v>
          </cell>
          <cell r="K4">
            <v>199643</v>
          </cell>
        </row>
        <row r="5">
          <cell r="A5">
            <v>5</v>
          </cell>
          <cell r="B5">
            <v>3</v>
          </cell>
          <cell r="C5">
            <v>61475</v>
          </cell>
          <cell r="D5">
            <v>50063</v>
          </cell>
          <cell r="E5">
            <v>44400</v>
          </cell>
          <cell r="F5">
            <v>27585</v>
          </cell>
          <cell r="G5">
            <v>19308</v>
          </cell>
          <cell r="H5">
            <v>3385</v>
          </cell>
          <cell r="I5">
            <v>3230</v>
          </cell>
          <cell r="J5">
            <v>651</v>
          </cell>
          <cell r="K5">
            <v>210097</v>
          </cell>
        </row>
        <row r="6">
          <cell r="A6">
            <v>6</v>
          </cell>
          <cell r="B6">
            <v>4</v>
          </cell>
          <cell r="C6">
            <v>18513</v>
          </cell>
          <cell r="D6">
            <v>23862</v>
          </cell>
          <cell r="E6">
            <v>27409</v>
          </cell>
          <cell r="F6">
            <v>7224</v>
          </cell>
          <cell r="G6">
            <v>8116</v>
          </cell>
          <cell r="H6">
            <v>1853</v>
          </cell>
          <cell r="I6">
            <v>538</v>
          </cell>
          <cell r="J6">
            <v>406</v>
          </cell>
          <cell r="K6">
            <v>87921</v>
          </cell>
        </row>
        <row r="7">
          <cell r="A7">
            <v>7</v>
          </cell>
          <cell r="B7">
            <v>5</v>
          </cell>
          <cell r="C7">
            <v>39637</v>
          </cell>
          <cell r="D7">
            <v>42515</v>
          </cell>
          <cell r="E7">
            <v>40342</v>
          </cell>
          <cell r="F7">
            <v>14534</v>
          </cell>
          <cell r="G7">
            <v>13835</v>
          </cell>
          <cell r="H7">
            <v>3224</v>
          </cell>
          <cell r="I7">
            <v>1730</v>
          </cell>
          <cell r="J7">
            <v>897</v>
          </cell>
          <cell r="K7">
            <v>156714</v>
          </cell>
        </row>
        <row r="8">
          <cell r="A8">
            <v>8</v>
          </cell>
          <cell r="B8">
            <v>6</v>
          </cell>
          <cell r="C8">
            <v>149694</v>
          </cell>
          <cell r="D8">
            <v>146147</v>
          </cell>
          <cell r="E8">
            <v>129942</v>
          </cell>
          <cell r="F8">
            <v>44181</v>
          </cell>
          <cell r="G8">
            <v>34244</v>
          </cell>
          <cell r="H8">
            <v>8507</v>
          </cell>
          <cell r="I8">
            <v>3714</v>
          </cell>
          <cell r="J8">
            <v>2036</v>
          </cell>
          <cell r="K8">
            <v>518465</v>
          </cell>
        </row>
        <row r="9">
          <cell r="A9">
            <v>9</v>
          </cell>
          <cell r="B9">
            <v>7</v>
          </cell>
          <cell r="C9">
            <v>8591</v>
          </cell>
          <cell r="D9">
            <v>8625</v>
          </cell>
          <cell r="E9">
            <v>9074</v>
          </cell>
          <cell r="F9">
            <v>3192</v>
          </cell>
          <cell r="G9">
            <v>2794</v>
          </cell>
          <cell r="H9">
            <v>809</v>
          </cell>
          <cell r="I9">
            <v>500</v>
          </cell>
          <cell r="J9">
            <v>174</v>
          </cell>
          <cell r="K9">
            <v>33759</v>
          </cell>
        </row>
        <row r="10">
          <cell r="A10">
            <v>10</v>
          </cell>
          <cell r="B10">
            <v>8</v>
          </cell>
          <cell r="C10">
            <v>89926</v>
          </cell>
          <cell r="D10">
            <v>80680</v>
          </cell>
          <cell r="E10">
            <v>71228</v>
          </cell>
          <cell r="F10">
            <v>43165</v>
          </cell>
          <cell r="G10">
            <v>33475</v>
          </cell>
          <cell r="H10">
            <v>7257</v>
          </cell>
          <cell r="I10">
            <v>5288</v>
          </cell>
          <cell r="J10">
            <v>1792</v>
          </cell>
          <cell r="K10">
            <v>332811</v>
          </cell>
        </row>
        <row r="11">
          <cell r="A11">
            <v>11</v>
          </cell>
          <cell r="B11">
            <v>9</v>
          </cell>
          <cell r="C11">
            <v>45257</v>
          </cell>
          <cell r="D11">
            <v>41460</v>
          </cell>
          <cell r="E11">
            <v>42367</v>
          </cell>
          <cell r="F11">
            <v>19264</v>
          </cell>
          <cell r="G11">
            <v>17302</v>
          </cell>
          <cell r="H11">
            <v>2720</v>
          </cell>
          <cell r="I11">
            <v>2887</v>
          </cell>
          <cell r="J11">
            <v>601</v>
          </cell>
          <cell r="K11">
            <v>171858</v>
          </cell>
        </row>
        <row r="12">
          <cell r="A12">
            <v>12</v>
          </cell>
          <cell r="B12">
            <v>10</v>
          </cell>
          <cell r="C12">
            <v>10658</v>
          </cell>
          <cell r="D12">
            <v>10041</v>
          </cell>
          <cell r="E12">
            <v>10525</v>
          </cell>
          <cell r="F12">
            <v>6199</v>
          </cell>
          <cell r="G12">
            <v>4163</v>
          </cell>
          <cell r="H12">
            <v>1199</v>
          </cell>
          <cell r="I12">
            <v>511</v>
          </cell>
          <cell r="J12">
            <v>179</v>
          </cell>
          <cell r="K12">
            <v>43475</v>
          </cell>
        </row>
        <row r="13">
          <cell r="A13">
            <v>13</v>
          </cell>
          <cell r="B13">
            <v>11</v>
          </cell>
          <cell r="C13">
            <v>49405</v>
          </cell>
          <cell r="D13">
            <v>54451</v>
          </cell>
          <cell r="E13">
            <v>74683</v>
          </cell>
          <cell r="F13">
            <v>61193</v>
          </cell>
          <cell r="G13">
            <v>27162</v>
          </cell>
          <cell r="H13">
            <v>2016</v>
          </cell>
          <cell r="I13">
            <v>1453</v>
          </cell>
          <cell r="J13">
            <v>267</v>
          </cell>
          <cell r="K13">
            <v>270630</v>
          </cell>
        </row>
        <row r="14">
          <cell r="A14">
            <v>14</v>
          </cell>
          <cell r="B14">
            <v>12</v>
          </cell>
          <cell r="C14">
            <v>21449</v>
          </cell>
          <cell r="D14">
            <v>16430</v>
          </cell>
          <cell r="E14">
            <v>13792</v>
          </cell>
          <cell r="F14">
            <v>7996</v>
          </cell>
          <cell r="G14">
            <v>5021</v>
          </cell>
          <cell r="H14">
            <v>1296</v>
          </cell>
          <cell r="I14">
            <v>932</v>
          </cell>
          <cell r="J14">
            <v>288</v>
          </cell>
          <cell r="K14">
            <v>67204</v>
          </cell>
        </row>
        <row r="15">
          <cell r="A15">
            <v>15</v>
          </cell>
          <cell r="B15">
            <v>13</v>
          </cell>
          <cell r="C15">
            <v>51505</v>
          </cell>
          <cell r="D15">
            <v>38036</v>
          </cell>
          <cell r="E15">
            <v>36133</v>
          </cell>
          <cell r="F15">
            <v>15303</v>
          </cell>
          <cell r="G15">
            <v>12130</v>
          </cell>
          <cell r="H15">
            <v>3135</v>
          </cell>
          <cell r="I15">
            <v>1789</v>
          </cell>
          <cell r="J15">
            <v>948</v>
          </cell>
          <cell r="K15">
            <v>158979</v>
          </cell>
        </row>
        <row r="16">
          <cell r="A16">
            <v>16</v>
          </cell>
          <cell r="B16">
            <v>14</v>
          </cell>
          <cell r="C16">
            <v>38456</v>
          </cell>
          <cell r="D16">
            <v>43151</v>
          </cell>
          <cell r="E16">
            <v>39825</v>
          </cell>
          <cell r="F16">
            <v>17778</v>
          </cell>
          <cell r="G16">
            <v>6775</v>
          </cell>
          <cell r="H16">
            <v>3961</v>
          </cell>
          <cell r="I16">
            <v>2308</v>
          </cell>
          <cell r="J16">
            <v>971</v>
          </cell>
          <cell r="K16">
            <v>153225</v>
          </cell>
        </row>
        <row r="17">
          <cell r="A17">
            <v>17</v>
          </cell>
          <cell r="B17">
            <v>15</v>
          </cell>
          <cell r="C17">
            <v>8339</v>
          </cell>
          <cell r="D17">
            <v>4093</v>
          </cell>
          <cell r="E17">
            <v>3223</v>
          </cell>
          <cell r="F17">
            <v>2374</v>
          </cell>
          <cell r="G17">
            <v>1160</v>
          </cell>
          <cell r="H17">
            <v>582</v>
          </cell>
          <cell r="I17">
            <v>83</v>
          </cell>
          <cell r="J17">
            <v>7</v>
          </cell>
          <cell r="K17">
            <v>19861</v>
          </cell>
        </row>
        <row r="18">
          <cell r="A18">
            <v>18</v>
          </cell>
          <cell r="B18">
            <v>16</v>
          </cell>
          <cell r="C18">
            <v>6766</v>
          </cell>
          <cell r="D18">
            <v>9859</v>
          </cell>
          <cell r="E18">
            <v>12331</v>
          </cell>
          <cell r="F18">
            <v>2811</v>
          </cell>
          <cell r="G18">
            <v>2708</v>
          </cell>
          <cell r="H18">
            <v>562</v>
          </cell>
          <cell r="I18">
            <v>457</v>
          </cell>
          <cell r="J18">
            <v>78</v>
          </cell>
          <cell r="K18">
            <v>35572</v>
          </cell>
        </row>
        <row r="19">
          <cell r="A19">
            <v>19</v>
          </cell>
          <cell r="B19">
            <v>17</v>
          </cell>
          <cell r="C19">
            <v>37539</v>
          </cell>
          <cell r="D19">
            <v>55342</v>
          </cell>
          <cell r="E19">
            <v>70850</v>
          </cell>
          <cell r="F19">
            <v>24686</v>
          </cell>
          <cell r="G19">
            <v>18819</v>
          </cell>
          <cell r="H19">
            <v>2158</v>
          </cell>
          <cell r="I19">
            <v>3029</v>
          </cell>
          <cell r="J19">
            <v>1886</v>
          </cell>
          <cell r="K19">
            <v>214309</v>
          </cell>
        </row>
        <row r="20">
          <cell r="A20">
            <v>20</v>
          </cell>
          <cell r="B20">
            <v>18</v>
          </cell>
          <cell r="C20">
            <v>2427</v>
          </cell>
          <cell r="D20">
            <v>3060</v>
          </cell>
          <cell r="E20">
            <v>3902</v>
          </cell>
          <cell r="F20">
            <v>1119</v>
          </cell>
          <cell r="G20">
            <v>1325</v>
          </cell>
          <cell r="H20">
            <v>309</v>
          </cell>
          <cell r="I20">
            <v>121</v>
          </cell>
          <cell r="J20">
            <v>66</v>
          </cell>
          <cell r="K20">
            <v>12329</v>
          </cell>
        </row>
        <row r="21">
          <cell r="A21">
            <v>21</v>
          </cell>
          <cell r="B21">
            <v>19</v>
          </cell>
          <cell r="C21">
            <v>33743</v>
          </cell>
          <cell r="D21">
            <v>33901</v>
          </cell>
          <cell r="E21">
            <v>28483</v>
          </cell>
          <cell r="F21">
            <v>14077</v>
          </cell>
          <cell r="G21">
            <v>2003</v>
          </cell>
          <cell r="H21">
            <v>3974</v>
          </cell>
          <cell r="I21">
            <v>1576</v>
          </cell>
          <cell r="J21">
            <v>1</v>
          </cell>
          <cell r="K21">
            <v>117758</v>
          </cell>
        </row>
        <row r="22">
          <cell r="A22">
            <v>22</v>
          </cell>
          <cell r="B22">
            <v>20</v>
          </cell>
          <cell r="C22">
            <v>9474</v>
          </cell>
          <cell r="D22">
            <v>6830</v>
          </cell>
          <cell r="E22">
            <v>5399</v>
          </cell>
          <cell r="F22">
            <v>2149</v>
          </cell>
          <cell r="G22">
            <v>220</v>
          </cell>
          <cell r="H22">
            <v>479</v>
          </cell>
          <cell r="I22">
            <v>56</v>
          </cell>
          <cell r="J22">
            <v>0</v>
          </cell>
          <cell r="K22">
            <v>24607</v>
          </cell>
        </row>
        <row r="23">
          <cell r="A23">
            <v>23</v>
          </cell>
          <cell r="B23">
            <v>21</v>
          </cell>
          <cell r="C23">
            <v>5021</v>
          </cell>
          <cell r="D23">
            <v>5694</v>
          </cell>
          <cell r="E23">
            <v>6453</v>
          </cell>
          <cell r="F23">
            <v>2705</v>
          </cell>
          <cell r="G23">
            <v>2008</v>
          </cell>
          <cell r="H23">
            <v>739</v>
          </cell>
          <cell r="I23">
            <v>205</v>
          </cell>
          <cell r="J23">
            <v>136</v>
          </cell>
          <cell r="K23">
            <v>22961</v>
          </cell>
        </row>
        <row r="24">
          <cell r="A24">
            <v>24</v>
          </cell>
          <cell r="B24">
            <v>22</v>
          </cell>
          <cell r="C24">
            <v>55</v>
          </cell>
          <cell r="D24">
            <v>94</v>
          </cell>
          <cell r="E24">
            <v>132</v>
          </cell>
          <cell r="F24">
            <v>14</v>
          </cell>
          <cell r="G24">
            <v>46</v>
          </cell>
          <cell r="H24">
            <v>14</v>
          </cell>
          <cell r="I24">
            <v>2</v>
          </cell>
          <cell r="J24">
            <v>12</v>
          </cell>
          <cell r="K24">
            <v>369</v>
          </cell>
        </row>
        <row r="25">
          <cell r="A25">
            <v>25</v>
          </cell>
          <cell r="B25">
            <v>23</v>
          </cell>
          <cell r="C25">
            <v>47573</v>
          </cell>
          <cell r="D25">
            <v>53823</v>
          </cell>
          <cell r="E25">
            <v>41822</v>
          </cell>
          <cell r="F25">
            <v>16280</v>
          </cell>
          <cell r="G25">
            <v>10524</v>
          </cell>
          <cell r="H25">
            <v>2396</v>
          </cell>
          <cell r="I25">
            <v>1378</v>
          </cell>
          <cell r="J25">
            <v>1499</v>
          </cell>
          <cell r="K25">
            <v>175295</v>
          </cell>
        </row>
        <row r="26">
          <cell r="A26">
            <v>26</v>
          </cell>
          <cell r="C26">
            <v>965</v>
          </cell>
          <cell r="D26">
            <v>4391</v>
          </cell>
          <cell r="E26">
            <v>914</v>
          </cell>
          <cell r="F26">
            <v>561</v>
          </cell>
          <cell r="G26">
            <v>536</v>
          </cell>
          <cell r="H26">
            <v>52</v>
          </cell>
          <cell r="I26">
            <v>15</v>
          </cell>
          <cell r="J26">
            <v>11</v>
          </cell>
          <cell r="K26">
            <v>7445</v>
          </cell>
        </row>
        <row r="27">
          <cell r="A27">
            <v>27</v>
          </cell>
          <cell r="C27">
            <v>390259</v>
          </cell>
          <cell r="D27">
            <v>299681</v>
          </cell>
          <cell r="E27">
            <v>291491</v>
          </cell>
          <cell r="F27">
            <v>135593</v>
          </cell>
          <cell r="G27">
            <v>105542</v>
          </cell>
          <cell r="H27">
            <v>24297</v>
          </cell>
          <cell r="I27">
            <v>18175</v>
          </cell>
          <cell r="J27">
            <v>5451</v>
          </cell>
          <cell r="K27">
            <v>1270489</v>
          </cell>
        </row>
        <row r="28">
          <cell r="A28">
            <v>28</v>
          </cell>
          <cell r="C28">
            <v>245463</v>
          </cell>
          <cell r="D28">
            <v>308552</v>
          </cell>
          <cell r="E28">
            <v>338045</v>
          </cell>
          <cell r="F28">
            <v>160678</v>
          </cell>
          <cell r="G28">
            <v>92858</v>
          </cell>
          <cell r="H28">
            <v>23439</v>
          </cell>
          <cell r="I28">
            <v>10379</v>
          </cell>
          <cell r="J28">
            <v>5918</v>
          </cell>
          <cell r="K28">
            <v>1185332</v>
          </cell>
        </row>
        <row r="29">
          <cell r="A29">
            <v>29</v>
          </cell>
          <cell r="C29">
            <v>188925</v>
          </cell>
          <cell r="D29">
            <v>182249</v>
          </cell>
          <cell r="E29">
            <v>152289</v>
          </cell>
          <cell r="F29">
            <v>61845</v>
          </cell>
          <cell r="G29">
            <v>44331</v>
          </cell>
          <cell r="H29">
            <v>9771</v>
          </cell>
          <cell r="I29">
            <v>4862</v>
          </cell>
          <cell r="J29">
            <v>2221</v>
          </cell>
          <cell r="K29">
            <v>646493</v>
          </cell>
        </row>
        <row r="30">
          <cell r="A30">
            <v>30</v>
          </cell>
          <cell r="C30">
            <v>824647</v>
          </cell>
          <cell r="D30">
            <v>790482</v>
          </cell>
          <cell r="E30">
            <v>781825</v>
          </cell>
          <cell r="F30">
            <v>358116</v>
          </cell>
          <cell r="G30">
            <v>242731</v>
          </cell>
          <cell r="H30">
            <v>57507</v>
          </cell>
          <cell r="I30">
            <v>33416</v>
          </cell>
          <cell r="J30">
            <v>13590</v>
          </cell>
          <cell r="K30">
            <v>3102314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A1" t="str">
            <v>Row</v>
          </cell>
          <cell r="B1" t="str">
            <v>No#</v>
          </cell>
          <cell r="C1" t="str">
            <v>DRG</v>
          </cell>
          <cell r="D1" t="str">
            <v>Seps</v>
          </cell>
          <cell r="E1" t="str">
            <v>Publicpat</v>
          </cell>
          <cell r="F1" t="str">
            <v>Seprate</v>
          </cell>
          <cell r="G1" t="str">
            <v>Days</v>
          </cell>
          <cell r="H1" t="str">
            <v>Bedrate</v>
          </cell>
          <cell r="I1" t="str">
            <v>ALOS</v>
          </cell>
          <cell r="J1" t="str">
            <v>Cost</v>
          </cell>
          <cell r="K1" t="str">
            <v>NoName</v>
          </cell>
        </row>
        <row r="2">
          <cell r="A2">
            <v>2</v>
          </cell>
          <cell r="B2">
            <v>1</v>
          </cell>
          <cell r="C2" t="str">
            <v>O60B</v>
          </cell>
          <cell r="D2">
            <v>101553</v>
          </cell>
          <cell r="E2">
            <v>93206</v>
          </cell>
          <cell r="F2">
            <v>46.9</v>
          </cell>
          <cell r="G2">
            <v>275490</v>
          </cell>
          <cell r="H2">
            <v>127.3</v>
          </cell>
          <cell r="I2">
            <v>2.7</v>
          </cell>
          <cell r="J2">
            <v>438099642</v>
          </cell>
        </row>
        <row r="3">
          <cell r="A3">
            <v>3</v>
          </cell>
          <cell r="B3">
            <v>2</v>
          </cell>
          <cell r="C3" t="str">
            <v>F74Z</v>
          </cell>
          <cell r="D3">
            <v>51327</v>
          </cell>
          <cell r="E3">
            <v>44123</v>
          </cell>
          <cell r="F3">
            <v>23.7</v>
          </cell>
          <cell r="G3">
            <v>87650</v>
          </cell>
          <cell r="H3">
            <v>40.5</v>
          </cell>
          <cell r="I3">
            <v>1.7</v>
          </cell>
          <cell r="J3">
            <v>77811732</v>
          </cell>
        </row>
        <row r="4">
          <cell r="A4">
            <v>4</v>
          </cell>
          <cell r="B4">
            <v>3</v>
          </cell>
          <cell r="C4" t="str">
            <v>O01C</v>
          </cell>
          <cell r="D4">
            <v>43616</v>
          </cell>
          <cell r="E4">
            <v>38732</v>
          </cell>
          <cell r="F4">
            <v>20.2</v>
          </cell>
          <cell r="G4">
            <v>176082</v>
          </cell>
          <cell r="H4">
            <v>81.400000000000006</v>
          </cell>
          <cell r="I4">
            <v>4</v>
          </cell>
          <cell r="J4">
            <v>337849536</v>
          </cell>
        </row>
        <row r="5">
          <cell r="A5">
            <v>5</v>
          </cell>
          <cell r="B5">
            <v>4</v>
          </cell>
          <cell r="C5" t="str">
            <v>G67B</v>
          </cell>
          <cell r="D5">
            <v>43111</v>
          </cell>
          <cell r="E5">
            <v>36145</v>
          </cell>
          <cell r="F5">
            <v>19.899999999999999</v>
          </cell>
          <cell r="G5">
            <v>106641</v>
          </cell>
          <cell r="H5">
            <v>49.3</v>
          </cell>
          <cell r="I5">
            <v>2.5</v>
          </cell>
          <cell r="J5">
            <v>74970029</v>
          </cell>
        </row>
        <row r="6">
          <cell r="A6">
            <v>6</v>
          </cell>
          <cell r="B6">
            <v>5</v>
          </cell>
          <cell r="C6" t="str">
            <v>J64B</v>
          </cell>
          <cell r="D6">
            <v>35834</v>
          </cell>
          <cell r="E6">
            <v>31309</v>
          </cell>
          <cell r="F6">
            <v>16.600000000000001</v>
          </cell>
          <cell r="G6">
            <v>150123</v>
          </cell>
          <cell r="H6">
            <v>69.400000000000006</v>
          </cell>
          <cell r="I6">
            <v>4.2</v>
          </cell>
          <cell r="J6">
            <v>129002400</v>
          </cell>
        </row>
        <row r="7">
          <cell r="A7">
            <v>7</v>
          </cell>
          <cell r="B7">
            <v>6</v>
          </cell>
          <cell r="C7" t="str">
            <v>O66A</v>
          </cell>
          <cell r="D7">
            <v>31189</v>
          </cell>
          <cell r="E7">
            <v>28804</v>
          </cell>
          <cell r="F7">
            <v>14.4</v>
          </cell>
          <cell r="G7">
            <v>73500</v>
          </cell>
          <cell r="H7">
            <v>34</v>
          </cell>
          <cell r="I7">
            <v>2.4</v>
          </cell>
          <cell r="J7">
            <v>76101160</v>
          </cell>
        </row>
        <row r="8">
          <cell r="A8">
            <v>8</v>
          </cell>
          <cell r="B8">
            <v>7</v>
          </cell>
          <cell r="C8" t="str">
            <v>G66B</v>
          </cell>
          <cell r="D8">
            <v>24530</v>
          </cell>
          <cell r="E8">
            <v>21320</v>
          </cell>
          <cell r="F8">
            <v>11.3</v>
          </cell>
          <cell r="G8">
            <v>43900</v>
          </cell>
          <cell r="H8">
            <v>20.3</v>
          </cell>
          <cell r="I8">
            <v>1.8</v>
          </cell>
          <cell r="J8">
            <v>35372260</v>
          </cell>
        </row>
        <row r="9">
          <cell r="A9">
            <v>9</v>
          </cell>
          <cell r="B9">
            <v>8</v>
          </cell>
          <cell r="C9" t="str">
            <v>O60C</v>
          </cell>
          <cell r="D9">
            <v>24258</v>
          </cell>
          <cell r="E9">
            <v>22824</v>
          </cell>
          <cell r="F9">
            <v>11.2</v>
          </cell>
          <cell r="G9">
            <v>49685</v>
          </cell>
          <cell r="H9">
            <v>23</v>
          </cell>
          <cell r="I9">
            <v>2</v>
          </cell>
          <cell r="J9">
            <v>86504028</v>
          </cell>
        </row>
        <row r="10">
          <cell r="A10">
            <v>10</v>
          </cell>
          <cell r="B10">
            <v>9</v>
          </cell>
          <cell r="C10" t="str">
            <v>E62C</v>
          </cell>
          <cell r="D10">
            <v>23842</v>
          </cell>
          <cell r="E10">
            <v>19538</v>
          </cell>
          <cell r="F10">
            <v>11</v>
          </cell>
          <cell r="G10">
            <v>88552</v>
          </cell>
          <cell r="H10">
            <v>40.9</v>
          </cell>
          <cell r="I10">
            <v>3.7</v>
          </cell>
          <cell r="J10">
            <v>79823016</v>
          </cell>
        </row>
        <row r="11">
          <cell r="A11">
            <v>11</v>
          </cell>
          <cell r="B11">
            <v>10</v>
          </cell>
          <cell r="C11" t="str">
            <v>E65B</v>
          </cell>
          <cell r="D11">
            <v>23608</v>
          </cell>
          <cell r="E11">
            <v>20313</v>
          </cell>
          <cell r="F11">
            <v>10.9</v>
          </cell>
          <cell r="G11">
            <v>118949</v>
          </cell>
          <cell r="H11">
            <v>55</v>
          </cell>
          <cell r="I11">
            <v>5</v>
          </cell>
          <cell r="J11">
            <v>98468968</v>
          </cell>
        </row>
        <row r="12">
          <cell r="A12">
            <v>12</v>
          </cell>
          <cell r="B12">
            <v>11</v>
          </cell>
          <cell r="C12" t="str">
            <v>F62B</v>
          </cell>
          <cell r="D12">
            <v>21239</v>
          </cell>
          <cell r="E12">
            <v>16492</v>
          </cell>
          <cell r="F12">
            <v>9.8000000000000007</v>
          </cell>
          <cell r="G12">
            <v>115924</v>
          </cell>
          <cell r="H12">
            <v>53.6</v>
          </cell>
          <cell r="I12">
            <v>5.5</v>
          </cell>
          <cell r="J12">
            <v>95660456</v>
          </cell>
        </row>
        <row r="13">
          <cell r="A13">
            <v>13</v>
          </cell>
          <cell r="B13">
            <v>12</v>
          </cell>
          <cell r="C13" t="str">
            <v>E69C</v>
          </cell>
          <cell r="D13">
            <v>21232</v>
          </cell>
          <cell r="E13">
            <v>18631</v>
          </cell>
          <cell r="F13">
            <v>9.8000000000000007</v>
          </cell>
          <cell r="G13">
            <v>36154</v>
          </cell>
          <cell r="H13">
            <v>16.7</v>
          </cell>
          <cell r="I13">
            <v>1.7</v>
          </cell>
          <cell r="J13">
            <v>42209216</v>
          </cell>
        </row>
        <row r="14">
          <cell r="A14">
            <v>14</v>
          </cell>
          <cell r="B14">
            <v>13</v>
          </cell>
          <cell r="C14" t="str">
            <v>F71B</v>
          </cell>
          <cell r="D14">
            <v>21194</v>
          </cell>
          <cell r="E14">
            <v>16480</v>
          </cell>
          <cell r="F14">
            <v>9.8000000000000007</v>
          </cell>
          <cell r="G14">
            <v>59885</v>
          </cell>
          <cell r="H14">
            <v>27.7</v>
          </cell>
          <cell r="I14">
            <v>2.8</v>
          </cell>
          <cell r="J14">
            <v>45779040</v>
          </cell>
        </row>
        <row r="15">
          <cell r="A15">
            <v>15</v>
          </cell>
          <cell r="B15">
            <v>14</v>
          </cell>
          <cell r="C15" t="str">
            <v>P67D</v>
          </cell>
          <cell r="D15">
            <v>21051</v>
          </cell>
          <cell r="E15">
            <v>19615</v>
          </cell>
          <cell r="F15">
            <v>9.6999999999999993</v>
          </cell>
          <cell r="G15">
            <v>57293</v>
          </cell>
          <cell r="H15">
            <v>26.5</v>
          </cell>
          <cell r="I15">
            <v>2.7</v>
          </cell>
          <cell r="J15">
            <v>42038847</v>
          </cell>
        </row>
        <row r="16">
          <cell r="A16">
            <v>16</v>
          </cell>
          <cell r="B16">
            <v>15</v>
          </cell>
          <cell r="C16" t="str">
            <v>U67Z</v>
          </cell>
          <cell r="D16">
            <v>20515</v>
          </cell>
          <cell r="E16">
            <v>19563</v>
          </cell>
          <cell r="F16">
            <v>9.5</v>
          </cell>
          <cell r="G16">
            <v>117436</v>
          </cell>
          <cell r="H16">
            <v>54.3</v>
          </cell>
          <cell r="I16">
            <v>5.7</v>
          </cell>
          <cell r="J16">
            <v>115191725</v>
          </cell>
        </row>
        <row r="17">
          <cell r="A17">
            <v>17</v>
          </cell>
          <cell r="B17">
            <v>16</v>
          </cell>
          <cell r="C17" t="str">
            <v>E65A</v>
          </cell>
          <cell r="D17">
            <v>20059</v>
          </cell>
          <cell r="E17">
            <v>16667</v>
          </cell>
          <cell r="F17">
            <v>9.3000000000000007</v>
          </cell>
          <cell r="G17">
            <v>156099</v>
          </cell>
          <cell r="H17">
            <v>72.099999999999994</v>
          </cell>
          <cell r="I17">
            <v>7.8</v>
          </cell>
          <cell r="J17">
            <v>138988811</v>
          </cell>
        </row>
        <row r="18">
          <cell r="A18">
            <v>18</v>
          </cell>
          <cell r="B18">
            <v>17</v>
          </cell>
          <cell r="C18" t="str">
            <v>E62B</v>
          </cell>
          <cell r="D18">
            <v>19581</v>
          </cell>
          <cell r="E18">
            <v>15750</v>
          </cell>
          <cell r="F18">
            <v>9</v>
          </cell>
          <cell r="G18">
            <v>121900</v>
          </cell>
          <cell r="H18">
            <v>56.3</v>
          </cell>
          <cell r="I18">
            <v>6.2</v>
          </cell>
          <cell r="J18">
            <v>114294297</v>
          </cell>
        </row>
        <row r="19">
          <cell r="A19">
            <v>19</v>
          </cell>
          <cell r="B19">
            <v>18</v>
          </cell>
          <cell r="C19" t="str">
            <v>G07B</v>
          </cell>
          <cell r="D19">
            <v>19491</v>
          </cell>
          <cell r="E19">
            <v>16126</v>
          </cell>
          <cell r="F19">
            <v>9</v>
          </cell>
          <cell r="G19">
            <v>50666</v>
          </cell>
          <cell r="H19">
            <v>23.4</v>
          </cell>
          <cell r="I19">
            <v>2.6</v>
          </cell>
          <cell r="J19">
            <v>108467415</v>
          </cell>
        </row>
        <row r="20">
          <cell r="A20">
            <v>20</v>
          </cell>
          <cell r="B20">
            <v>19</v>
          </cell>
          <cell r="C20" t="str">
            <v>H08B</v>
          </cell>
          <cell r="D20">
            <v>19221</v>
          </cell>
          <cell r="E20">
            <v>17472</v>
          </cell>
          <cell r="F20">
            <v>8.9</v>
          </cell>
          <cell r="G20">
            <v>37232</v>
          </cell>
          <cell r="H20">
            <v>17.2</v>
          </cell>
          <cell r="I20">
            <v>1.9</v>
          </cell>
          <cell r="J20">
            <v>104619903</v>
          </cell>
        </row>
        <row r="21">
          <cell r="A21">
            <v>21</v>
          </cell>
          <cell r="B21">
            <v>20</v>
          </cell>
          <cell r="C21" t="str">
            <v>D63B</v>
          </cell>
          <cell r="D21">
            <v>19144</v>
          </cell>
          <cell r="E21">
            <v>16805</v>
          </cell>
          <cell r="F21">
            <v>8.8000000000000007</v>
          </cell>
          <cell r="G21">
            <v>35589</v>
          </cell>
          <cell r="H21">
            <v>16.399999999999999</v>
          </cell>
          <cell r="I21">
            <v>1.9</v>
          </cell>
          <cell r="J21">
            <v>34822936</v>
          </cell>
        </row>
        <row r="22">
          <cell r="A22">
            <v>22</v>
          </cell>
          <cell r="B22">
            <v>21</v>
          </cell>
          <cell r="C22" t="str">
            <v>I68B</v>
          </cell>
          <cell r="D22">
            <v>18107</v>
          </cell>
          <cell r="E22">
            <v>13615</v>
          </cell>
          <cell r="F22">
            <v>8.4</v>
          </cell>
          <cell r="G22">
            <v>67589</v>
          </cell>
          <cell r="H22">
            <v>31.2</v>
          </cell>
          <cell r="I22">
            <v>3.7</v>
          </cell>
          <cell r="J22">
            <v>67104542</v>
          </cell>
        </row>
        <row r="23">
          <cell r="A23">
            <v>23</v>
          </cell>
          <cell r="B23">
            <v>22</v>
          </cell>
          <cell r="C23" t="str">
            <v>U63B</v>
          </cell>
          <cell r="D23">
            <v>17856</v>
          </cell>
          <cell r="E23">
            <v>16962</v>
          </cell>
          <cell r="F23">
            <v>8.1999999999999993</v>
          </cell>
          <cell r="G23">
            <v>256196</v>
          </cell>
          <cell r="H23">
            <v>118.4</v>
          </cell>
          <cell r="I23">
            <v>14.3</v>
          </cell>
          <cell r="J23">
            <v>214914816</v>
          </cell>
        </row>
        <row r="24">
          <cell r="A24">
            <v>24</v>
          </cell>
          <cell r="B24">
            <v>23</v>
          </cell>
          <cell r="C24" t="str">
            <v>X60C</v>
          </cell>
          <cell r="D24">
            <v>16205</v>
          </cell>
          <cell r="E24">
            <v>12838</v>
          </cell>
          <cell r="F24">
            <v>7.5</v>
          </cell>
          <cell r="G24">
            <v>32126</v>
          </cell>
          <cell r="H24">
            <v>14.8</v>
          </cell>
          <cell r="I24">
            <v>2</v>
          </cell>
          <cell r="J24">
            <v>23837555</v>
          </cell>
        </row>
        <row r="25">
          <cell r="A25">
            <v>25</v>
          </cell>
          <cell r="B25">
            <v>24</v>
          </cell>
          <cell r="C25" t="str">
            <v>B76B</v>
          </cell>
          <cell r="D25">
            <v>15994</v>
          </cell>
          <cell r="E25">
            <v>14010</v>
          </cell>
          <cell r="F25">
            <v>7.4</v>
          </cell>
          <cell r="G25">
            <v>40412</v>
          </cell>
          <cell r="H25">
            <v>18.7</v>
          </cell>
          <cell r="I25">
            <v>2.5</v>
          </cell>
          <cell r="J25">
            <v>38145690</v>
          </cell>
        </row>
        <row r="26">
          <cell r="A26">
            <v>26</v>
          </cell>
          <cell r="B26">
            <v>25</v>
          </cell>
          <cell r="C26" t="str">
            <v>X62B</v>
          </cell>
          <cell r="D26">
            <v>15759</v>
          </cell>
          <cell r="E26">
            <v>14824</v>
          </cell>
          <cell r="F26">
            <v>7.3</v>
          </cell>
          <cell r="G26">
            <v>28988</v>
          </cell>
          <cell r="H26">
            <v>13.4</v>
          </cell>
          <cell r="I26">
            <v>1.8</v>
          </cell>
          <cell r="J26">
            <v>24584040</v>
          </cell>
        </row>
        <row r="27">
          <cell r="A27">
            <v>27</v>
          </cell>
          <cell r="B27">
            <v>26</v>
          </cell>
          <cell r="C27" t="str">
            <v>F73B</v>
          </cell>
          <cell r="D27">
            <v>15646</v>
          </cell>
          <cell r="E27">
            <v>12285</v>
          </cell>
          <cell r="F27">
            <v>7.2</v>
          </cell>
          <cell r="G27">
            <v>38854</v>
          </cell>
          <cell r="H27">
            <v>18</v>
          </cell>
          <cell r="I27">
            <v>2.5</v>
          </cell>
          <cell r="J27">
            <v>29367542</v>
          </cell>
        </row>
        <row r="28">
          <cell r="A28">
            <v>28</v>
          </cell>
          <cell r="B28">
            <v>27</v>
          </cell>
          <cell r="C28" t="str">
            <v>L63C</v>
          </cell>
          <cell r="D28">
            <v>15326</v>
          </cell>
          <cell r="E28">
            <v>13216</v>
          </cell>
          <cell r="F28">
            <v>7.1</v>
          </cell>
          <cell r="G28">
            <v>42243</v>
          </cell>
          <cell r="H28">
            <v>19.5</v>
          </cell>
          <cell r="I28">
            <v>2.8</v>
          </cell>
          <cell r="J28">
            <v>40200098</v>
          </cell>
        </row>
        <row r="29">
          <cell r="A29">
            <v>29</v>
          </cell>
          <cell r="B29">
            <v>28</v>
          </cell>
          <cell r="C29" t="str">
            <v>L63B</v>
          </cell>
          <cell r="D29">
            <v>15307</v>
          </cell>
          <cell r="E29">
            <v>11810</v>
          </cell>
          <cell r="F29">
            <v>7.1</v>
          </cell>
          <cell r="G29">
            <v>84230</v>
          </cell>
          <cell r="H29">
            <v>38.9</v>
          </cell>
          <cell r="I29">
            <v>5.5</v>
          </cell>
          <cell r="J29">
            <v>68437597</v>
          </cell>
        </row>
        <row r="30">
          <cell r="A30">
            <v>30</v>
          </cell>
          <cell r="B30">
            <v>29</v>
          </cell>
          <cell r="C30" t="str">
            <v>K60B</v>
          </cell>
          <cell r="D30">
            <v>15197</v>
          </cell>
          <cell r="E30">
            <v>13111</v>
          </cell>
          <cell r="F30">
            <v>7</v>
          </cell>
          <cell r="G30">
            <v>64124</v>
          </cell>
          <cell r="H30">
            <v>29.6</v>
          </cell>
          <cell r="I30">
            <v>4.2</v>
          </cell>
          <cell r="J30">
            <v>56441658</v>
          </cell>
        </row>
        <row r="31">
          <cell r="A31">
            <v>31</v>
          </cell>
          <cell r="B31">
            <v>30</v>
          </cell>
          <cell r="C31" t="str">
            <v>U61A</v>
          </cell>
          <cell r="D31">
            <v>15023</v>
          </cell>
          <cell r="E31">
            <v>14578</v>
          </cell>
          <cell r="F31">
            <v>6.9</v>
          </cell>
          <cell r="G31">
            <v>470118</v>
          </cell>
          <cell r="H31">
            <v>217.2</v>
          </cell>
          <cell r="I31">
            <v>31.3</v>
          </cell>
          <cell r="J31">
            <v>326660112</v>
          </cell>
        </row>
        <row r="32">
          <cell r="A32">
            <v>32</v>
          </cell>
          <cell r="B32">
            <v>31</v>
          </cell>
          <cell r="C32" t="str">
            <v>D11Z</v>
          </cell>
          <cell r="D32">
            <v>14840</v>
          </cell>
          <cell r="E32">
            <v>12754</v>
          </cell>
          <cell r="F32">
            <v>6.9</v>
          </cell>
          <cell r="G32">
            <v>16792</v>
          </cell>
          <cell r="H32">
            <v>7.8</v>
          </cell>
          <cell r="I32">
            <v>1.1000000000000001</v>
          </cell>
          <cell r="J32">
            <v>40320280</v>
          </cell>
        </row>
        <row r="33">
          <cell r="A33">
            <v>33</v>
          </cell>
          <cell r="B33">
            <v>99</v>
          </cell>
          <cell r="C33" t="str">
            <v>9Tot</v>
          </cell>
          <cell r="D33">
            <v>2307067</v>
          </cell>
          <cell r="E33">
            <v>1942554</v>
          </cell>
          <cell r="F33">
            <v>1065.9000000000001</v>
          </cell>
          <cell r="G33">
            <v>12402161</v>
          </cell>
          <cell r="H33">
            <v>5730.1</v>
          </cell>
          <cell r="I33">
            <v>5.4</v>
          </cell>
          <cell r="J33">
            <v>14900093103</v>
          </cell>
        </row>
      </sheetData>
      <sheetData sheetId="29" refreshError="1"/>
      <sheetData sheetId="30" refreshError="1"/>
      <sheetData sheetId="31" refreshError="1">
        <row r="1">
          <cell r="C1" t="str">
            <v>DRG</v>
          </cell>
          <cell r="D1" t="str">
            <v>Seps</v>
          </cell>
          <cell r="E1" t="str">
            <v>Publicpat</v>
          </cell>
          <cell r="F1" t="str">
            <v>Seprate</v>
          </cell>
          <cell r="G1" t="str">
            <v>Days</v>
          </cell>
          <cell r="H1" t="str">
            <v>Bedrate</v>
          </cell>
          <cell r="I1" t="str">
            <v>ALOS</v>
          </cell>
          <cell r="J1" t="str">
            <v>Cost</v>
          </cell>
          <cell r="K1" t="str">
            <v>NoName</v>
          </cell>
        </row>
        <row r="2">
          <cell r="C2" t="str">
            <v>O60B</v>
          </cell>
          <cell r="D2">
            <v>36766</v>
          </cell>
          <cell r="E2">
            <v>234</v>
          </cell>
          <cell r="F2">
            <v>17</v>
          </cell>
          <cell r="G2">
            <v>154219</v>
          </cell>
          <cell r="H2">
            <v>71.3</v>
          </cell>
          <cell r="I2">
            <v>4.2</v>
          </cell>
          <cell r="J2">
            <v>166329384</v>
          </cell>
        </row>
        <row r="3">
          <cell r="C3" t="str">
            <v>E63Z</v>
          </cell>
          <cell r="D3">
            <v>34760</v>
          </cell>
          <cell r="E3">
            <v>46</v>
          </cell>
          <cell r="F3">
            <v>16.100000000000001</v>
          </cell>
          <cell r="G3">
            <v>35717</v>
          </cell>
          <cell r="H3">
            <v>16.5</v>
          </cell>
          <cell r="I3">
            <v>1</v>
          </cell>
          <cell r="J3">
            <v>22698280</v>
          </cell>
        </row>
        <row r="4">
          <cell r="C4" t="str">
            <v>O01C</v>
          </cell>
          <cell r="D4">
            <v>28775</v>
          </cell>
          <cell r="E4">
            <v>105</v>
          </cell>
          <cell r="F4">
            <v>13.3</v>
          </cell>
          <cell r="G4">
            <v>147280</v>
          </cell>
          <cell r="H4">
            <v>68</v>
          </cell>
          <cell r="I4">
            <v>5.0999999999999996</v>
          </cell>
          <cell r="J4">
            <v>157312925</v>
          </cell>
        </row>
        <row r="5">
          <cell r="C5" t="str">
            <v>I16Z</v>
          </cell>
          <cell r="D5">
            <v>27552</v>
          </cell>
          <cell r="E5">
            <v>156</v>
          </cell>
          <cell r="F5">
            <v>12.7</v>
          </cell>
          <cell r="G5">
            <v>39313</v>
          </cell>
          <cell r="H5">
            <v>18.2</v>
          </cell>
          <cell r="I5">
            <v>1.4</v>
          </cell>
          <cell r="J5">
            <v>96487104</v>
          </cell>
        </row>
        <row r="6">
          <cell r="C6" t="str">
            <v>I04Z</v>
          </cell>
          <cell r="D6">
            <v>23009</v>
          </cell>
          <cell r="E6">
            <v>246</v>
          </cell>
          <cell r="F6">
            <v>10.6</v>
          </cell>
          <cell r="G6">
            <v>166527</v>
          </cell>
          <cell r="H6">
            <v>76.900000000000006</v>
          </cell>
          <cell r="I6">
            <v>7.2</v>
          </cell>
          <cell r="J6">
            <v>351692565</v>
          </cell>
        </row>
        <row r="7">
          <cell r="C7" t="str">
            <v>D11Z</v>
          </cell>
          <cell r="D7">
            <v>19200</v>
          </cell>
          <cell r="E7">
            <v>183</v>
          </cell>
          <cell r="F7">
            <v>8.9</v>
          </cell>
          <cell r="G7">
            <v>20004</v>
          </cell>
          <cell r="H7">
            <v>9.1999999999999993</v>
          </cell>
          <cell r="I7">
            <v>1</v>
          </cell>
          <cell r="J7">
            <v>31718400</v>
          </cell>
        </row>
        <row r="8">
          <cell r="C8" t="str">
            <v>G09Z</v>
          </cell>
          <cell r="D8">
            <v>18427</v>
          </cell>
          <cell r="E8">
            <v>183</v>
          </cell>
          <cell r="F8">
            <v>8.5</v>
          </cell>
          <cell r="G8">
            <v>24514</v>
          </cell>
          <cell r="H8">
            <v>11.3</v>
          </cell>
          <cell r="I8">
            <v>1.3</v>
          </cell>
          <cell r="J8">
            <v>44685475</v>
          </cell>
        </row>
        <row r="9">
          <cell r="C9" t="str">
            <v>H08B</v>
          </cell>
          <cell r="D9">
            <v>16688</v>
          </cell>
          <cell r="E9">
            <v>318</v>
          </cell>
          <cell r="F9">
            <v>7.7</v>
          </cell>
          <cell r="G9">
            <v>28181</v>
          </cell>
          <cell r="H9">
            <v>13</v>
          </cell>
          <cell r="I9">
            <v>1.7</v>
          </cell>
          <cell r="J9">
            <v>53651920</v>
          </cell>
        </row>
        <row r="10">
          <cell r="C10" t="str">
            <v>F42B</v>
          </cell>
          <cell r="D10">
            <v>15428</v>
          </cell>
          <cell r="E10">
            <v>12</v>
          </cell>
          <cell r="F10">
            <v>7.1</v>
          </cell>
          <cell r="G10">
            <v>30647</v>
          </cell>
          <cell r="H10">
            <v>14.2</v>
          </cell>
          <cell r="I10">
            <v>2</v>
          </cell>
          <cell r="J10">
            <v>29868608</v>
          </cell>
        </row>
        <row r="11">
          <cell r="C11" t="str">
            <v>N04Z</v>
          </cell>
          <cell r="D11">
            <v>13749</v>
          </cell>
          <cell r="E11">
            <v>84</v>
          </cell>
          <cell r="F11">
            <v>6.4</v>
          </cell>
          <cell r="G11">
            <v>52731</v>
          </cell>
          <cell r="H11">
            <v>24.4</v>
          </cell>
          <cell r="I11">
            <v>3.8</v>
          </cell>
          <cell r="J11">
            <v>66421419</v>
          </cell>
        </row>
        <row r="12">
          <cell r="C12" t="str">
            <v>K04Z</v>
          </cell>
          <cell r="D12">
            <v>13658</v>
          </cell>
          <cell r="E12">
            <v>0</v>
          </cell>
          <cell r="F12">
            <v>6.3</v>
          </cell>
          <cell r="G12">
            <v>21737</v>
          </cell>
          <cell r="H12">
            <v>10</v>
          </cell>
          <cell r="I12">
            <v>1.6</v>
          </cell>
          <cell r="J12">
            <v>92888058</v>
          </cell>
        </row>
        <row r="13">
          <cell r="C13" t="str">
            <v>I03C</v>
          </cell>
          <cell r="D13">
            <v>12928</v>
          </cell>
          <cell r="E13">
            <v>131</v>
          </cell>
          <cell r="F13">
            <v>6</v>
          </cell>
          <cell r="G13">
            <v>89913</v>
          </cell>
          <cell r="H13">
            <v>41.5</v>
          </cell>
          <cell r="I13">
            <v>7</v>
          </cell>
          <cell r="J13">
            <v>227364736</v>
          </cell>
        </row>
        <row r="14">
          <cell r="C14" t="str">
            <v>U63B</v>
          </cell>
          <cell r="D14">
            <v>12127</v>
          </cell>
          <cell r="E14">
            <v>228</v>
          </cell>
          <cell r="F14">
            <v>5.6</v>
          </cell>
          <cell r="G14">
            <v>233723</v>
          </cell>
          <cell r="H14">
            <v>108</v>
          </cell>
          <cell r="I14">
            <v>19.3</v>
          </cell>
          <cell r="J14">
            <v>110198049</v>
          </cell>
        </row>
        <row r="15">
          <cell r="C15" t="str">
            <v>M02B</v>
          </cell>
          <cell r="D15">
            <v>11686</v>
          </cell>
          <cell r="E15">
            <v>76</v>
          </cell>
          <cell r="F15">
            <v>5.4</v>
          </cell>
          <cell r="G15">
            <v>34889</v>
          </cell>
          <cell r="H15">
            <v>16.100000000000001</v>
          </cell>
          <cell r="I15">
            <v>3</v>
          </cell>
          <cell r="J15">
            <v>36857644</v>
          </cell>
        </row>
        <row r="16">
          <cell r="C16" t="str">
            <v>I10B</v>
          </cell>
          <cell r="D16">
            <v>11416</v>
          </cell>
          <cell r="E16">
            <v>9</v>
          </cell>
          <cell r="F16">
            <v>5.3</v>
          </cell>
          <cell r="G16">
            <v>48343</v>
          </cell>
          <cell r="H16">
            <v>22.3</v>
          </cell>
          <cell r="I16">
            <v>4.2</v>
          </cell>
          <cell r="J16">
            <v>66498200</v>
          </cell>
        </row>
        <row r="17">
          <cell r="C17" t="str">
            <v>I18Z</v>
          </cell>
          <cell r="D17">
            <v>11157</v>
          </cell>
          <cell r="E17">
            <v>43</v>
          </cell>
          <cell r="F17">
            <v>5.2</v>
          </cell>
          <cell r="G17">
            <v>17300</v>
          </cell>
          <cell r="H17">
            <v>8</v>
          </cell>
          <cell r="I17">
            <v>1.6</v>
          </cell>
          <cell r="J17">
            <v>15229305</v>
          </cell>
        </row>
        <row r="18">
          <cell r="C18" t="str">
            <v>I20Z</v>
          </cell>
          <cell r="D18">
            <v>10356</v>
          </cell>
          <cell r="E18">
            <v>72</v>
          </cell>
          <cell r="F18">
            <v>4.8</v>
          </cell>
          <cell r="G18">
            <v>20113</v>
          </cell>
          <cell r="H18">
            <v>9.3000000000000007</v>
          </cell>
          <cell r="I18">
            <v>1.9</v>
          </cell>
          <cell r="J18">
            <v>32352144</v>
          </cell>
        </row>
        <row r="19">
          <cell r="C19" t="str">
            <v>D10Z</v>
          </cell>
          <cell r="D19">
            <v>10122</v>
          </cell>
          <cell r="E19">
            <v>81</v>
          </cell>
          <cell r="F19">
            <v>4.7</v>
          </cell>
          <cell r="G19">
            <v>11178</v>
          </cell>
          <cell r="H19">
            <v>5.2</v>
          </cell>
          <cell r="I19">
            <v>1.1000000000000001</v>
          </cell>
          <cell r="J19">
            <v>21590226</v>
          </cell>
        </row>
        <row r="20">
          <cell r="C20" t="str">
            <v>F15Z</v>
          </cell>
          <cell r="D20">
            <v>10051</v>
          </cell>
          <cell r="E20">
            <v>4</v>
          </cell>
          <cell r="F20">
            <v>4.5999999999999996</v>
          </cell>
          <cell r="G20">
            <v>23183</v>
          </cell>
          <cell r="H20">
            <v>10.7</v>
          </cell>
          <cell r="I20">
            <v>2.2999999999999998</v>
          </cell>
          <cell r="J20">
            <v>92006854</v>
          </cell>
        </row>
        <row r="21">
          <cell r="C21" t="str">
            <v>D06Z</v>
          </cell>
          <cell r="D21">
            <v>9777</v>
          </cell>
          <cell r="E21">
            <v>39</v>
          </cell>
          <cell r="F21">
            <v>4.5</v>
          </cell>
          <cell r="G21">
            <v>11491</v>
          </cell>
          <cell r="H21">
            <v>5.3</v>
          </cell>
          <cell r="I21">
            <v>1.2</v>
          </cell>
          <cell r="J21">
            <v>23885211</v>
          </cell>
        </row>
        <row r="22">
          <cell r="C22" t="str">
            <v>N06Z</v>
          </cell>
          <cell r="D22">
            <v>9550</v>
          </cell>
          <cell r="E22">
            <v>54</v>
          </cell>
          <cell r="F22">
            <v>4.4000000000000004</v>
          </cell>
          <cell r="G22">
            <v>27932</v>
          </cell>
          <cell r="H22">
            <v>12.9</v>
          </cell>
          <cell r="I22">
            <v>2.9</v>
          </cell>
          <cell r="J22">
            <v>38515150</v>
          </cell>
        </row>
        <row r="23">
          <cell r="C23" t="str">
            <v>I29Z</v>
          </cell>
          <cell r="D23">
            <v>8999</v>
          </cell>
          <cell r="E23">
            <v>31</v>
          </cell>
          <cell r="F23">
            <v>4.2</v>
          </cell>
          <cell r="G23">
            <v>11800</v>
          </cell>
          <cell r="H23">
            <v>5.5</v>
          </cell>
          <cell r="I23">
            <v>1.3</v>
          </cell>
          <cell r="J23">
            <v>33674258</v>
          </cell>
        </row>
        <row r="24">
          <cell r="C24" t="str">
            <v>J06B</v>
          </cell>
          <cell r="D24">
            <v>8978</v>
          </cell>
          <cell r="E24">
            <v>49</v>
          </cell>
          <cell r="F24">
            <v>4.0999999999999996</v>
          </cell>
          <cell r="G24">
            <v>15785</v>
          </cell>
          <cell r="H24">
            <v>7.3</v>
          </cell>
          <cell r="I24">
            <v>1.8</v>
          </cell>
          <cell r="J24">
            <v>33056996</v>
          </cell>
        </row>
        <row r="25">
          <cell r="C25" t="str">
            <v>G67B</v>
          </cell>
          <cell r="D25">
            <v>8900</v>
          </cell>
          <cell r="E25">
            <v>163</v>
          </cell>
          <cell r="F25">
            <v>4.0999999999999996</v>
          </cell>
          <cell r="G25">
            <v>31629</v>
          </cell>
          <cell r="H25">
            <v>14.6</v>
          </cell>
          <cell r="I25">
            <v>3.6</v>
          </cell>
          <cell r="J25">
            <v>13661500</v>
          </cell>
        </row>
        <row r="26">
          <cell r="C26" t="str">
            <v>I68B</v>
          </cell>
          <cell r="D26">
            <v>8359</v>
          </cell>
          <cell r="E26">
            <v>48</v>
          </cell>
          <cell r="F26">
            <v>3.9</v>
          </cell>
          <cell r="G26">
            <v>41115</v>
          </cell>
          <cell r="H26">
            <v>19</v>
          </cell>
          <cell r="I26">
            <v>4.9000000000000004</v>
          </cell>
          <cell r="J26">
            <v>24207664</v>
          </cell>
        </row>
        <row r="27">
          <cell r="C27" t="str">
            <v>P67D</v>
          </cell>
          <cell r="D27">
            <v>8343</v>
          </cell>
          <cell r="E27">
            <v>28</v>
          </cell>
          <cell r="F27">
            <v>3.9</v>
          </cell>
          <cell r="G27">
            <v>32300</v>
          </cell>
          <cell r="H27">
            <v>14.9</v>
          </cell>
          <cell r="I27">
            <v>3.9</v>
          </cell>
          <cell r="J27">
            <v>15059115</v>
          </cell>
        </row>
        <row r="28">
          <cell r="C28" t="str">
            <v>J06A</v>
          </cell>
          <cell r="D28">
            <v>7905</v>
          </cell>
          <cell r="E28">
            <v>15</v>
          </cell>
          <cell r="F28">
            <v>3.7</v>
          </cell>
          <cell r="G28">
            <v>24949</v>
          </cell>
          <cell r="H28">
            <v>11.5</v>
          </cell>
          <cell r="I28">
            <v>3.2</v>
          </cell>
          <cell r="J28">
            <v>28869060</v>
          </cell>
        </row>
        <row r="29">
          <cell r="C29" t="str">
            <v>G11B</v>
          </cell>
          <cell r="D29">
            <v>7729</v>
          </cell>
          <cell r="E29">
            <v>109</v>
          </cell>
          <cell r="F29">
            <v>3.6</v>
          </cell>
          <cell r="G29">
            <v>14184</v>
          </cell>
          <cell r="H29">
            <v>6.6</v>
          </cell>
          <cell r="I29">
            <v>1.8</v>
          </cell>
          <cell r="J29">
            <v>9985868</v>
          </cell>
        </row>
        <row r="30">
          <cell r="C30" t="str">
            <v>F74Z</v>
          </cell>
          <cell r="D30">
            <v>7718</v>
          </cell>
          <cell r="E30">
            <v>164</v>
          </cell>
          <cell r="F30">
            <v>3.6</v>
          </cell>
          <cell r="G30">
            <v>17646</v>
          </cell>
          <cell r="H30">
            <v>8.1999999999999993</v>
          </cell>
          <cell r="I30">
            <v>2.2999999999999998</v>
          </cell>
          <cell r="J30">
            <v>9300190</v>
          </cell>
        </row>
        <row r="31">
          <cell r="C31" t="str">
            <v>I30Z</v>
          </cell>
          <cell r="D31">
            <v>7610</v>
          </cell>
          <cell r="E31">
            <v>29</v>
          </cell>
          <cell r="F31">
            <v>3.5</v>
          </cell>
          <cell r="G31">
            <v>10126</v>
          </cell>
          <cell r="H31">
            <v>4.7</v>
          </cell>
          <cell r="I31">
            <v>1.3</v>
          </cell>
          <cell r="J31">
            <v>14900380</v>
          </cell>
        </row>
        <row r="32">
          <cell r="C32" t="str">
            <v>I13C</v>
          </cell>
          <cell r="D32">
            <v>7457</v>
          </cell>
          <cell r="E32">
            <v>25</v>
          </cell>
          <cell r="F32">
            <v>3.4</v>
          </cell>
          <cell r="G32">
            <v>17260</v>
          </cell>
          <cell r="H32">
            <v>8</v>
          </cell>
          <cell r="I32">
            <v>2.2999999999999998</v>
          </cell>
          <cell r="J32">
            <v>29380580</v>
          </cell>
        </row>
        <row r="33">
          <cell r="C33" t="str">
            <v>9Tot</v>
          </cell>
          <cell r="D33">
            <v>1022469</v>
          </cell>
          <cell r="E33">
            <v>9732</v>
          </cell>
          <cell r="F33">
            <v>472.4</v>
          </cell>
          <cell r="G33">
            <v>4873028</v>
          </cell>
          <cell r="H33">
            <v>2251.4</v>
          </cell>
          <cell r="I33">
            <v>4.8</v>
          </cell>
          <cell r="J33">
            <v>5234253910</v>
          </cell>
        </row>
      </sheetData>
      <sheetData sheetId="32" refreshError="1"/>
      <sheetData sheetId="33" refreshError="1"/>
      <sheetData sheetId="34" refreshError="1">
        <row r="1">
          <cell r="A1" t="str">
            <v>Row</v>
          </cell>
          <cell r="B1" t="str">
            <v>No#</v>
          </cell>
          <cell r="C1" t="str">
            <v>DRG</v>
          </cell>
          <cell r="D1" t="str">
            <v>Seps</v>
          </cell>
          <cell r="E1" t="str">
            <v>Publicpat</v>
          </cell>
          <cell r="F1" t="str">
            <v>Seprate</v>
          </cell>
          <cell r="G1" t="str">
            <v>Days</v>
          </cell>
          <cell r="H1" t="str">
            <v>Bedrate</v>
          </cell>
          <cell r="I1" t="str">
            <v>ALOS</v>
          </cell>
          <cell r="J1" t="str">
            <v>Cost</v>
          </cell>
          <cell r="K1" t="str">
            <v>NoName</v>
          </cell>
        </row>
        <row r="2">
          <cell r="A2">
            <v>2</v>
          </cell>
          <cell r="B2">
            <v>1</v>
          </cell>
          <cell r="C2" t="str">
            <v>L61Z</v>
          </cell>
          <cell r="D2">
            <v>855965</v>
          </cell>
          <cell r="E2">
            <v>745331</v>
          </cell>
          <cell r="F2">
            <v>395.5</v>
          </cell>
          <cell r="G2">
            <v>855965</v>
          </cell>
          <cell r="H2">
            <v>395.5</v>
          </cell>
          <cell r="I2">
            <v>1</v>
          </cell>
          <cell r="J2">
            <v>490467945</v>
          </cell>
        </row>
        <row r="3">
          <cell r="A3">
            <v>3</v>
          </cell>
          <cell r="B3">
            <v>2</v>
          </cell>
          <cell r="C3" t="str">
            <v>R63Z</v>
          </cell>
          <cell r="D3">
            <v>126859</v>
          </cell>
          <cell r="E3">
            <v>110982</v>
          </cell>
          <cell r="F3">
            <v>58.6</v>
          </cell>
          <cell r="G3">
            <v>126859</v>
          </cell>
          <cell r="H3">
            <v>58.6</v>
          </cell>
          <cell r="I3">
            <v>1</v>
          </cell>
          <cell r="J3">
            <v>161745225</v>
          </cell>
        </row>
        <row r="4">
          <cell r="A4">
            <v>4</v>
          </cell>
          <cell r="B4">
            <v>3</v>
          </cell>
          <cell r="C4" t="str">
            <v>G44C</v>
          </cell>
          <cell r="D4">
            <v>56673</v>
          </cell>
          <cell r="E4">
            <v>46575</v>
          </cell>
          <cell r="F4">
            <v>26.2</v>
          </cell>
          <cell r="G4">
            <v>56673</v>
          </cell>
          <cell r="H4">
            <v>26.2</v>
          </cell>
          <cell r="I4">
            <v>1</v>
          </cell>
          <cell r="J4">
            <v>72314748</v>
          </cell>
        </row>
        <row r="5">
          <cell r="A5">
            <v>5</v>
          </cell>
          <cell r="B5">
            <v>4</v>
          </cell>
          <cell r="C5" t="str">
            <v>C16B</v>
          </cell>
          <cell r="D5">
            <v>54875</v>
          </cell>
          <cell r="E5">
            <v>45445</v>
          </cell>
          <cell r="F5">
            <v>25.4</v>
          </cell>
          <cell r="G5">
            <v>54875</v>
          </cell>
          <cell r="H5">
            <v>25.4</v>
          </cell>
          <cell r="I5">
            <v>1</v>
          </cell>
          <cell r="J5">
            <v>126541750</v>
          </cell>
        </row>
        <row r="6">
          <cell r="A6">
            <v>6</v>
          </cell>
          <cell r="B6">
            <v>5</v>
          </cell>
          <cell r="C6" t="str">
            <v>O66B</v>
          </cell>
          <cell r="D6">
            <v>43350</v>
          </cell>
          <cell r="E6">
            <v>40590</v>
          </cell>
          <cell r="F6">
            <v>20</v>
          </cell>
          <cell r="G6">
            <v>43350</v>
          </cell>
          <cell r="H6">
            <v>20</v>
          </cell>
          <cell r="I6">
            <v>1</v>
          </cell>
          <cell r="J6">
            <v>21848400</v>
          </cell>
        </row>
        <row r="7">
          <cell r="A7">
            <v>7</v>
          </cell>
          <cell r="B7">
            <v>6</v>
          </cell>
          <cell r="C7" t="str">
            <v>Z64B</v>
          </cell>
          <cell r="D7">
            <v>42900</v>
          </cell>
          <cell r="E7">
            <v>37058</v>
          </cell>
          <cell r="F7">
            <v>19.8</v>
          </cell>
          <cell r="G7">
            <v>42900</v>
          </cell>
          <cell r="H7">
            <v>19.8</v>
          </cell>
          <cell r="I7">
            <v>1</v>
          </cell>
          <cell r="J7">
            <v>33504900</v>
          </cell>
        </row>
        <row r="8">
          <cell r="A8">
            <v>8</v>
          </cell>
          <cell r="B8">
            <v>7</v>
          </cell>
          <cell r="C8" t="str">
            <v>F74Z</v>
          </cell>
          <cell r="D8">
            <v>36322</v>
          </cell>
          <cell r="E8">
            <v>33238</v>
          </cell>
          <cell r="F8">
            <v>16.8</v>
          </cell>
          <cell r="G8">
            <v>36322</v>
          </cell>
          <cell r="H8">
            <v>16.8</v>
          </cell>
          <cell r="I8">
            <v>1</v>
          </cell>
          <cell r="J8">
            <v>55064152</v>
          </cell>
        </row>
        <row r="9">
          <cell r="A9">
            <v>9</v>
          </cell>
          <cell r="B9">
            <v>8</v>
          </cell>
          <cell r="C9" t="str">
            <v>G45B</v>
          </cell>
          <cell r="D9">
            <v>34797</v>
          </cell>
          <cell r="E9">
            <v>28196</v>
          </cell>
          <cell r="F9">
            <v>16.100000000000001</v>
          </cell>
          <cell r="G9">
            <v>34797</v>
          </cell>
          <cell r="H9">
            <v>16.100000000000001</v>
          </cell>
          <cell r="I9">
            <v>1</v>
          </cell>
          <cell r="J9">
            <v>38207106</v>
          </cell>
        </row>
        <row r="10">
          <cell r="A10">
            <v>10</v>
          </cell>
          <cell r="B10">
            <v>9</v>
          </cell>
          <cell r="C10" t="str">
            <v>J11Z</v>
          </cell>
          <cell r="D10">
            <v>33509</v>
          </cell>
          <cell r="E10">
            <v>30147</v>
          </cell>
          <cell r="F10">
            <v>15.5</v>
          </cell>
          <cell r="G10">
            <v>33509</v>
          </cell>
          <cell r="H10">
            <v>15.5</v>
          </cell>
          <cell r="I10">
            <v>1</v>
          </cell>
          <cell r="J10">
            <v>65778167</v>
          </cell>
        </row>
        <row r="11">
          <cell r="A11">
            <v>11</v>
          </cell>
          <cell r="B11">
            <v>10</v>
          </cell>
          <cell r="C11" t="str">
            <v>Q61C</v>
          </cell>
          <cell r="D11">
            <v>30629</v>
          </cell>
          <cell r="E11">
            <v>26900</v>
          </cell>
          <cell r="F11">
            <v>14.2</v>
          </cell>
          <cell r="G11">
            <v>30629</v>
          </cell>
          <cell r="H11">
            <v>14.2</v>
          </cell>
          <cell r="I11">
            <v>1</v>
          </cell>
          <cell r="J11">
            <v>44412050</v>
          </cell>
        </row>
        <row r="12">
          <cell r="A12">
            <v>12</v>
          </cell>
          <cell r="B12">
            <v>11</v>
          </cell>
          <cell r="C12" t="str">
            <v>G67B</v>
          </cell>
          <cell r="D12">
            <v>29737</v>
          </cell>
          <cell r="E12">
            <v>27776</v>
          </cell>
          <cell r="F12">
            <v>13.7</v>
          </cell>
          <cell r="G12">
            <v>29737</v>
          </cell>
          <cell r="H12">
            <v>13.7</v>
          </cell>
          <cell r="I12">
            <v>1</v>
          </cell>
          <cell r="J12">
            <v>51712643</v>
          </cell>
        </row>
        <row r="13">
          <cell r="A13">
            <v>13</v>
          </cell>
          <cell r="B13">
            <v>12</v>
          </cell>
          <cell r="C13" t="str">
            <v>Z40Z</v>
          </cell>
          <cell r="D13">
            <v>29471</v>
          </cell>
          <cell r="E13">
            <v>25773</v>
          </cell>
          <cell r="F13">
            <v>13.6</v>
          </cell>
          <cell r="G13">
            <v>29471</v>
          </cell>
          <cell r="H13">
            <v>13.6</v>
          </cell>
          <cell r="I13">
            <v>1</v>
          </cell>
          <cell r="J13">
            <v>32978049</v>
          </cell>
        </row>
        <row r="14">
          <cell r="A14">
            <v>14</v>
          </cell>
          <cell r="B14">
            <v>13</v>
          </cell>
          <cell r="C14" t="str">
            <v>G46C</v>
          </cell>
          <cell r="D14">
            <v>25820</v>
          </cell>
          <cell r="E14">
            <v>21224</v>
          </cell>
          <cell r="F14">
            <v>11.9</v>
          </cell>
          <cell r="G14">
            <v>25820</v>
          </cell>
          <cell r="H14">
            <v>11.9</v>
          </cell>
          <cell r="I14">
            <v>1</v>
          </cell>
          <cell r="J14">
            <v>37516460</v>
          </cell>
        </row>
        <row r="15">
          <cell r="A15">
            <v>15</v>
          </cell>
          <cell r="B15">
            <v>14</v>
          </cell>
          <cell r="C15" t="str">
            <v>O05Z</v>
          </cell>
          <cell r="D15">
            <v>23604</v>
          </cell>
          <cell r="E15">
            <v>20775</v>
          </cell>
          <cell r="F15">
            <v>10.9</v>
          </cell>
          <cell r="G15">
            <v>23604</v>
          </cell>
          <cell r="H15">
            <v>10.9</v>
          </cell>
          <cell r="I15">
            <v>1</v>
          </cell>
          <cell r="J15">
            <v>41377812</v>
          </cell>
        </row>
        <row r="16">
          <cell r="A16">
            <v>16</v>
          </cell>
          <cell r="B16">
            <v>15</v>
          </cell>
          <cell r="C16" t="str">
            <v>D40Z</v>
          </cell>
          <cell r="D16">
            <v>23014</v>
          </cell>
          <cell r="E16">
            <v>17914</v>
          </cell>
          <cell r="F16">
            <v>10.6</v>
          </cell>
          <cell r="G16">
            <v>23014</v>
          </cell>
          <cell r="H16">
            <v>10.6</v>
          </cell>
          <cell r="I16">
            <v>1</v>
          </cell>
          <cell r="J16">
            <v>50584772</v>
          </cell>
        </row>
        <row r="17">
          <cell r="A17">
            <v>17</v>
          </cell>
          <cell r="B17">
            <v>16</v>
          </cell>
          <cell r="C17" t="str">
            <v>L41Z</v>
          </cell>
          <cell r="D17">
            <v>22652</v>
          </cell>
          <cell r="E17">
            <v>20479</v>
          </cell>
          <cell r="F17">
            <v>10.5</v>
          </cell>
          <cell r="G17">
            <v>22652</v>
          </cell>
          <cell r="H17">
            <v>10.5</v>
          </cell>
          <cell r="I17">
            <v>1</v>
          </cell>
          <cell r="J17">
            <v>25891236</v>
          </cell>
        </row>
        <row r="18">
          <cell r="A18">
            <v>18</v>
          </cell>
          <cell r="B18">
            <v>17</v>
          </cell>
          <cell r="C18" t="str">
            <v>R61C</v>
          </cell>
          <cell r="D18">
            <v>22649</v>
          </cell>
          <cell r="E18">
            <v>18079</v>
          </cell>
          <cell r="F18">
            <v>10.5</v>
          </cell>
          <cell r="G18">
            <v>22649</v>
          </cell>
          <cell r="H18">
            <v>10.5</v>
          </cell>
          <cell r="I18">
            <v>1</v>
          </cell>
          <cell r="J18">
            <v>20384100</v>
          </cell>
        </row>
        <row r="19">
          <cell r="A19">
            <v>19</v>
          </cell>
          <cell r="B19">
            <v>18</v>
          </cell>
          <cell r="C19" t="str">
            <v>X60C</v>
          </cell>
          <cell r="D19">
            <v>21506</v>
          </cell>
          <cell r="E19">
            <v>17833</v>
          </cell>
          <cell r="F19">
            <v>9.9</v>
          </cell>
          <cell r="G19">
            <v>21506</v>
          </cell>
          <cell r="H19">
            <v>9.9</v>
          </cell>
          <cell r="I19">
            <v>1</v>
          </cell>
          <cell r="J19">
            <v>31635326</v>
          </cell>
        </row>
        <row r="20">
          <cell r="A20">
            <v>20</v>
          </cell>
          <cell r="B20">
            <v>19</v>
          </cell>
          <cell r="C20" t="str">
            <v>G66B</v>
          </cell>
          <cell r="D20">
            <v>21227</v>
          </cell>
          <cell r="E20">
            <v>20008</v>
          </cell>
          <cell r="F20">
            <v>9.8000000000000007</v>
          </cell>
          <cell r="G20">
            <v>21227</v>
          </cell>
          <cell r="H20">
            <v>9.8000000000000007</v>
          </cell>
          <cell r="I20">
            <v>1</v>
          </cell>
          <cell r="J20">
            <v>30609334</v>
          </cell>
        </row>
        <row r="21">
          <cell r="A21">
            <v>21</v>
          </cell>
          <cell r="B21">
            <v>20</v>
          </cell>
          <cell r="C21" t="str">
            <v>U60Z</v>
          </cell>
          <cell r="D21">
            <v>20431</v>
          </cell>
          <cell r="E21">
            <v>17201</v>
          </cell>
          <cell r="F21">
            <v>9.4</v>
          </cell>
          <cell r="G21">
            <v>20431</v>
          </cell>
          <cell r="H21">
            <v>9.4</v>
          </cell>
          <cell r="I21">
            <v>1</v>
          </cell>
          <cell r="J21">
            <v>14301700</v>
          </cell>
        </row>
        <row r="22">
          <cell r="A22">
            <v>22</v>
          </cell>
          <cell r="B22">
            <v>21</v>
          </cell>
          <cell r="C22" t="str">
            <v>L67C</v>
          </cell>
          <cell r="D22">
            <v>19038</v>
          </cell>
          <cell r="E22">
            <v>17068</v>
          </cell>
          <cell r="F22">
            <v>8.8000000000000007</v>
          </cell>
          <cell r="G22">
            <v>19038</v>
          </cell>
          <cell r="H22">
            <v>8.8000000000000007</v>
          </cell>
          <cell r="I22">
            <v>1</v>
          </cell>
          <cell r="J22">
            <v>36952758</v>
          </cell>
        </row>
        <row r="23">
          <cell r="A23">
            <v>23</v>
          </cell>
          <cell r="B23">
            <v>22</v>
          </cell>
          <cell r="C23" t="str">
            <v>I68C</v>
          </cell>
          <cell r="D23">
            <v>17418</v>
          </cell>
          <cell r="E23">
            <v>14606</v>
          </cell>
          <cell r="F23">
            <v>8</v>
          </cell>
          <cell r="G23">
            <v>17418</v>
          </cell>
          <cell r="H23">
            <v>8</v>
          </cell>
          <cell r="I23">
            <v>1</v>
          </cell>
          <cell r="J23">
            <v>16564518</v>
          </cell>
        </row>
        <row r="24">
          <cell r="A24">
            <v>24</v>
          </cell>
          <cell r="B24">
            <v>23</v>
          </cell>
          <cell r="C24" t="str">
            <v>N10Z</v>
          </cell>
          <cell r="D24">
            <v>16545</v>
          </cell>
          <cell r="E24">
            <v>15132</v>
          </cell>
          <cell r="F24">
            <v>7.6</v>
          </cell>
          <cell r="G24">
            <v>16545</v>
          </cell>
          <cell r="H24">
            <v>7.6</v>
          </cell>
          <cell r="I24">
            <v>1</v>
          </cell>
          <cell r="J24">
            <v>30939150</v>
          </cell>
        </row>
        <row r="25">
          <cell r="A25">
            <v>25</v>
          </cell>
          <cell r="B25">
            <v>24</v>
          </cell>
          <cell r="C25" t="str">
            <v>N09Z</v>
          </cell>
          <cell r="D25">
            <v>16133</v>
          </cell>
          <cell r="E25">
            <v>14778</v>
          </cell>
          <cell r="F25">
            <v>7.5</v>
          </cell>
          <cell r="G25">
            <v>16133</v>
          </cell>
          <cell r="H25">
            <v>7.5</v>
          </cell>
          <cell r="I25">
            <v>1</v>
          </cell>
          <cell r="J25">
            <v>33137182</v>
          </cell>
        </row>
        <row r="26">
          <cell r="A26">
            <v>26</v>
          </cell>
          <cell r="B26">
            <v>25</v>
          </cell>
          <cell r="C26" t="str">
            <v>I30Z</v>
          </cell>
          <cell r="D26">
            <v>15044</v>
          </cell>
          <cell r="E26">
            <v>12905</v>
          </cell>
          <cell r="F26">
            <v>7</v>
          </cell>
          <cell r="G26">
            <v>15044</v>
          </cell>
          <cell r="H26">
            <v>7</v>
          </cell>
          <cell r="I26">
            <v>1</v>
          </cell>
          <cell r="J26">
            <v>53767256</v>
          </cell>
        </row>
        <row r="27">
          <cell r="A27">
            <v>27</v>
          </cell>
          <cell r="B27">
            <v>26</v>
          </cell>
          <cell r="C27" t="str">
            <v>I18Z</v>
          </cell>
          <cell r="D27">
            <v>14499</v>
          </cell>
          <cell r="E27">
            <v>12899</v>
          </cell>
          <cell r="F27">
            <v>6.7</v>
          </cell>
          <cell r="G27">
            <v>14499</v>
          </cell>
          <cell r="H27">
            <v>6.7</v>
          </cell>
          <cell r="I27">
            <v>1</v>
          </cell>
          <cell r="J27">
            <v>44671419</v>
          </cell>
        </row>
        <row r="28">
          <cell r="A28">
            <v>28</v>
          </cell>
          <cell r="B28">
            <v>27</v>
          </cell>
          <cell r="C28" t="str">
            <v>I74C</v>
          </cell>
          <cell r="D28">
            <v>14450</v>
          </cell>
          <cell r="E28">
            <v>12625</v>
          </cell>
          <cell r="F28">
            <v>6.7</v>
          </cell>
          <cell r="G28">
            <v>14450</v>
          </cell>
          <cell r="H28">
            <v>6.7</v>
          </cell>
          <cell r="I28">
            <v>1</v>
          </cell>
          <cell r="J28">
            <v>23582400</v>
          </cell>
        </row>
        <row r="29">
          <cell r="A29">
            <v>29</v>
          </cell>
          <cell r="B29">
            <v>28</v>
          </cell>
          <cell r="C29" t="str">
            <v>Q60C</v>
          </cell>
          <cell r="D29">
            <v>14415</v>
          </cell>
          <cell r="E29">
            <v>11790</v>
          </cell>
          <cell r="F29">
            <v>6.7</v>
          </cell>
          <cell r="G29">
            <v>14415</v>
          </cell>
          <cell r="H29">
            <v>6.7</v>
          </cell>
          <cell r="I29">
            <v>1</v>
          </cell>
          <cell r="J29">
            <v>19128705</v>
          </cell>
        </row>
        <row r="30">
          <cell r="A30">
            <v>30</v>
          </cell>
          <cell r="B30">
            <v>29</v>
          </cell>
          <cell r="C30" t="str">
            <v>N07Z</v>
          </cell>
          <cell r="D30">
            <v>14122</v>
          </cell>
          <cell r="E30">
            <v>10686</v>
          </cell>
          <cell r="F30">
            <v>6.5</v>
          </cell>
          <cell r="G30">
            <v>14122</v>
          </cell>
          <cell r="H30">
            <v>6.5</v>
          </cell>
          <cell r="I30">
            <v>1</v>
          </cell>
          <cell r="J30">
            <v>44371324</v>
          </cell>
        </row>
        <row r="31">
          <cell r="A31">
            <v>31</v>
          </cell>
          <cell r="B31">
            <v>30</v>
          </cell>
          <cell r="C31" t="str">
            <v>G11B</v>
          </cell>
          <cell r="D31">
            <v>12462</v>
          </cell>
          <cell r="E31">
            <v>10965</v>
          </cell>
          <cell r="F31">
            <v>5.8</v>
          </cell>
          <cell r="G31">
            <v>12462</v>
          </cell>
          <cell r="H31">
            <v>5.8</v>
          </cell>
          <cell r="I31">
            <v>1</v>
          </cell>
          <cell r="J31">
            <v>31678404</v>
          </cell>
        </row>
        <row r="32">
          <cell r="A32">
            <v>32</v>
          </cell>
          <cell r="B32">
            <v>31</v>
          </cell>
          <cell r="C32" t="str">
            <v>U40Z</v>
          </cell>
          <cell r="D32">
            <v>12436</v>
          </cell>
          <cell r="E32">
            <v>12025</v>
          </cell>
          <cell r="F32">
            <v>5.7</v>
          </cell>
          <cell r="G32">
            <v>12436</v>
          </cell>
          <cell r="H32">
            <v>5.7</v>
          </cell>
          <cell r="I32">
            <v>1</v>
          </cell>
          <cell r="J32">
            <v>11080476</v>
          </cell>
        </row>
        <row r="33">
          <cell r="A33">
            <v>33</v>
          </cell>
          <cell r="B33">
            <v>99</v>
          </cell>
          <cell r="C33" t="str">
            <v>9Tot</v>
          </cell>
          <cell r="D33">
            <v>2438900</v>
          </cell>
          <cell r="E33">
            <v>2123898</v>
          </cell>
          <cell r="F33">
            <v>1126.8</v>
          </cell>
          <cell r="G33">
            <v>2438900</v>
          </cell>
          <cell r="H33">
            <v>1126.8</v>
          </cell>
          <cell r="I33">
            <v>1</v>
          </cell>
          <cell r="J33">
            <v>3884533641</v>
          </cell>
        </row>
      </sheetData>
      <sheetData sheetId="35" refreshError="1"/>
      <sheetData sheetId="36" refreshError="1"/>
      <sheetData sheetId="37" refreshError="1">
        <row r="1">
          <cell r="A1" t="str">
            <v>Row</v>
          </cell>
          <cell r="B1" t="str">
            <v>No#</v>
          </cell>
          <cell r="C1" t="str">
            <v>DRG</v>
          </cell>
          <cell r="D1" t="str">
            <v>Seps</v>
          </cell>
          <cell r="E1" t="str">
            <v>Publicpat</v>
          </cell>
          <cell r="F1" t="str">
            <v>Seprate</v>
          </cell>
          <cell r="G1" t="str">
            <v>Days</v>
          </cell>
          <cell r="H1" t="str">
            <v>Bedrate</v>
          </cell>
          <cell r="I1" t="str">
            <v>ALOS</v>
          </cell>
          <cell r="J1" t="str">
            <v>Cost</v>
          </cell>
          <cell r="K1" t="str">
            <v>NoName</v>
          </cell>
        </row>
        <row r="2">
          <cell r="A2">
            <v>2</v>
          </cell>
          <cell r="B2">
            <v>1</v>
          </cell>
          <cell r="C2" t="str">
            <v>R63Z</v>
          </cell>
          <cell r="D2">
            <v>185116</v>
          </cell>
          <cell r="E2">
            <v>3326</v>
          </cell>
          <cell r="F2">
            <v>85.5</v>
          </cell>
          <cell r="G2">
            <v>185116</v>
          </cell>
          <cell r="H2">
            <v>85.5</v>
          </cell>
          <cell r="I2">
            <v>1</v>
          </cell>
          <cell r="J2">
            <v>83857548</v>
          </cell>
        </row>
        <row r="3">
          <cell r="A3">
            <v>3</v>
          </cell>
          <cell r="B3">
            <v>2</v>
          </cell>
          <cell r="C3" t="str">
            <v>L61Z</v>
          </cell>
          <cell r="D3">
            <v>183108</v>
          </cell>
          <cell r="E3">
            <v>61385</v>
          </cell>
          <cell r="F3">
            <v>84.6</v>
          </cell>
          <cell r="G3">
            <v>183108</v>
          </cell>
          <cell r="H3">
            <v>84.6</v>
          </cell>
          <cell r="I3">
            <v>1</v>
          </cell>
          <cell r="J3">
            <v>80750628</v>
          </cell>
        </row>
        <row r="4">
          <cell r="A4">
            <v>4</v>
          </cell>
          <cell r="B4">
            <v>3</v>
          </cell>
          <cell r="C4" t="str">
            <v>G44C</v>
          </cell>
          <cell r="D4">
            <v>170558</v>
          </cell>
          <cell r="E4">
            <v>1443</v>
          </cell>
          <cell r="F4">
            <v>78.8</v>
          </cell>
          <cell r="G4">
            <v>170558</v>
          </cell>
          <cell r="H4">
            <v>78.8</v>
          </cell>
          <cell r="I4">
            <v>1</v>
          </cell>
          <cell r="J4">
            <v>119731716</v>
          </cell>
        </row>
        <row r="5">
          <cell r="A5">
            <v>5</v>
          </cell>
          <cell r="B5">
            <v>4</v>
          </cell>
          <cell r="C5" t="str">
            <v>C16B</v>
          </cell>
          <cell r="D5">
            <v>127975</v>
          </cell>
          <cell r="E5">
            <v>2991</v>
          </cell>
          <cell r="F5">
            <v>59.1</v>
          </cell>
          <cell r="G5">
            <v>127975</v>
          </cell>
          <cell r="H5">
            <v>59.1</v>
          </cell>
          <cell r="I5">
            <v>1</v>
          </cell>
          <cell r="J5">
            <v>172638275</v>
          </cell>
        </row>
        <row r="6">
          <cell r="A6">
            <v>6</v>
          </cell>
          <cell r="B6">
            <v>5</v>
          </cell>
          <cell r="C6" t="str">
            <v>G45B</v>
          </cell>
          <cell r="D6">
            <v>95445</v>
          </cell>
          <cell r="E6">
            <v>532</v>
          </cell>
          <cell r="F6">
            <v>44.1</v>
          </cell>
          <cell r="G6">
            <v>95445</v>
          </cell>
          <cell r="H6">
            <v>44.1</v>
          </cell>
          <cell r="I6">
            <v>1</v>
          </cell>
          <cell r="J6">
            <v>50872185</v>
          </cell>
        </row>
        <row r="7">
          <cell r="A7">
            <v>7</v>
          </cell>
          <cell r="B7">
            <v>6</v>
          </cell>
          <cell r="C7" t="str">
            <v>G46C</v>
          </cell>
          <cell r="D7">
            <v>95017</v>
          </cell>
          <cell r="E7">
            <v>554</v>
          </cell>
          <cell r="F7">
            <v>43.9</v>
          </cell>
          <cell r="G7">
            <v>95017</v>
          </cell>
          <cell r="H7">
            <v>43.9</v>
          </cell>
          <cell r="I7">
            <v>1</v>
          </cell>
          <cell r="J7">
            <v>79529229</v>
          </cell>
        </row>
        <row r="8">
          <cell r="A8">
            <v>8</v>
          </cell>
          <cell r="B8">
            <v>7</v>
          </cell>
          <cell r="C8" t="str">
            <v>D40Z</v>
          </cell>
          <cell r="D8">
            <v>94583</v>
          </cell>
          <cell r="E8">
            <v>364</v>
          </cell>
          <cell r="F8">
            <v>43.7</v>
          </cell>
          <cell r="G8">
            <v>94583</v>
          </cell>
          <cell r="H8">
            <v>43.7</v>
          </cell>
          <cell r="I8">
            <v>1</v>
          </cell>
          <cell r="J8">
            <v>94110085</v>
          </cell>
        </row>
        <row r="9">
          <cell r="A9">
            <v>9</v>
          </cell>
          <cell r="B9">
            <v>8</v>
          </cell>
          <cell r="C9" t="str">
            <v>U60Z</v>
          </cell>
          <cell r="D9">
            <v>87022</v>
          </cell>
          <cell r="E9">
            <v>1456</v>
          </cell>
          <cell r="F9">
            <v>40.200000000000003</v>
          </cell>
          <cell r="G9">
            <v>87022</v>
          </cell>
          <cell r="H9">
            <v>40.200000000000003</v>
          </cell>
          <cell r="I9">
            <v>1</v>
          </cell>
          <cell r="J9">
            <v>14967784</v>
          </cell>
        </row>
        <row r="10">
          <cell r="A10">
            <v>10</v>
          </cell>
          <cell r="B10">
            <v>9</v>
          </cell>
          <cell r="C10" t="str">
            <v>Z64B</v>
          </cell>
          <cell r="D10">
            <v>83262</v>
          </cell>
          <cell r="E10">
            <v>707</v>
          </cell>
          <cell r="F10">
            <v>38.5</v>
          </cell>
          <cell r="G10">
            <v>83262</v>
          </cell>
          <cell r="H10">
            <v>38.5</v>
          </cell>
          <cell r="I10">
            <v>1</v>
          </cell>
          <cell r="J10">
            <v>42297096</v>
          </cell>
        </row>
        <row r="11">
          <cell r="A11">
            <v>11</v>
          </cell>
          <cell r="B11">
            <v>10</v>
          </cell>
          <cell r="C11" t="str">
            <v>Z40Z</v>
          </cell>
          <cell r="D11">
            <v>63926</v>
          </cell>
          <cell r="E11">
            <v>525</v>
          </cell>
          <cell r="F11">
            <v>29.5</v>
          </cell>
          <cell r="G11">
            <v>63926</v>
          </cell>
          <cell r="H11">
            <v>29.5</v>
          </cell>
          <cell r="I11">
            <v>1</v>
          </cell>
          <cell r="J11">
            <v>40593010</v>
          </cell>
        </row>
        <row r="12">
          <cell r="A12">
            <v>12</v>
          </cell>
          <cell r="B12">
            <v>11</v>
          </cell>
          <cell r="C12" t="str">
            <v>I18Z</v>
          </cell>
          <cell r="D12">
            <v>53881</v>
          </cell>
          <cell r="E12">
            <v>237</v>
          </cell>
          <cell r="F12">
            <v>24.9</v>
          </cell>
          <cell r="G12">
            <v>53881</v>
          </cell>
          <cell r="H12">
            <v>24.9</v>
          </cell>
          <cell r="I12">
            <v>1</v>
          </cell>
          <cell r="J12">
            <v>73547565</v>
          </cell>
        </row>
        <row r="13">
          <cell r="A13">
            <v>13</v>
          </cell>
          <cell r="B13">
            <v>12</v>
          </cell>
          <cell r="C13" t="str">
            <v>O05Z</v>
          </cell>
          <cell r="D13">
            <v>51168</v>
          </cell>
          <cell r="E13">
            <v>92</v>
          </cell>
          <cell r="F13">
            <v>23.6</v>
          </cell>
          <cell r="G13">
            <v>51168</v>
          </cell>
          <cell r="H13">
            <v>23.6</v>
          </cell>
          <cell r="I13">
            <v>1</v>
          </cell>
          <cell r="J13">
            <v>37813152</v>
          </cell>
        </row>
        <row r="14">
          <cell r="A14">
            <v>14</v>
          </cell>
          <cell r="B14">
            <v>13</v>
          </cell>
          <cell r="C14" t="str">
            <v>J11Z</v>
          </cell>
          <cell r="D14">
            <v>51000</v>
          </cell>
          <cell r="E14">
            <v>366</v>
          </cell>
          <cell r="F14">
            <v>23.6</v>
          </cell>
          <cell r="G14">
            <v>51000</v>
          </cell>
          <cell r="H14">
            <v>23.6</v>
          </cell>
          <cell r="I14">
            <v>1</v>
          </cell>
          <cell r="J14">
            <v>54009000</v>
          </cell>
        </row>
        <row r="15">
          <cell r="A15">
            <v>15</v>
          </cell>
          <cell r="B15">
            <v>14</v>
          </cell>
          <cell r="C15" t="str">
            <v>N07Z</v>
          </cell>
          <cell r="D15">
            <v>47661</v>
          </cell>
          <cell r="E15">
            <v>943</v>
          </cell>
          <cell r="F15">
            <v>22</v>
          </cell>
          <cell r="G15">
            <v>47661</v>
          </cell>
          <cell r="H15">
            <v>22</v>
          </cell>
          <cell r="I15">
            <v>1</v>
          </cell>
          <cell r="J15">
            <v>62864859</v>
          </cell>
        </row>
        <row r="16">
          <cell r="A16">
            <v>16</v>
          </cell>
          <cell r="B16">
            <v>15</v>
          </cell>
          <cell r="C16" t="str">
            <v>L41Z</v>
          </cell>
          <cell r="D16">
            <v>26182</v>
          </cell>
          <cell r="E16">
            <v>241</v>
          </cell>
          <cell r="F16">
            <v>12.1</v>
          </cell>
          <cell r="G16">
            <v>26182</v>
          </cell>
          <cell r="H16">
            <v>12.1</v>
          </cell>
          <cell r="I16">
            <v>1</v>
          </cell>
          <cell r="J16">
            <v>17594304</v>
          </cell>
        </row>
        <row r="17">
          <cell r="A17">
            <v>17</v>
          </cell>
          <cell r="B17">
            <v>16</v>
          </cell>
          <cell r="C17" t="str">
            <v>N11B</v>
          </cell>
          <cell r="D17">
            <v>24538</v>
          </cell>
          <cell r="E17">
            <v>9</v>
          </cell>
          <cell r="F17">
            <v>11.3</v>
          </cell>
          <cell r="G17">
            <v>24538</v>
          </cell>
          <cell r="H17">
            <v>11.3</v>
          </cell>
          <cell r="I17">
            <v>1</v>
          </cell>
          <cell r="J17">
            <v>10060580</v>
          </cell>
        </row>
        <row r="18">
          <cell r="A18">
            <v>18</v>
          </cell>
          <cell r="B18">
            <v>17</v>
          </cell>
          <cell r="C18" t="str">
            <v>J08B</v>
          </cell>
          <cell r="D18">
            <v>23380</v>
          </cell>
          <cell r="E18">
            <v>149</v>
          </cell>
          <cell r="F18">
            <v>10.8</v>
          </cell>
          <cell r="G18">
            <v>23380</v>
          </cell>
          <cell r="H18">
            <v>10.8</v>
          </cell>
          <cell r="I18">
            <v>1</v>
          </cell>
          <cell r="J18">
            <v>39418680</v>
          </cell>
        </row>
        <row r="19">
          <cell r="A19">
            <v>19</v>
          </cell>
          <cell r="B19">
            <v>18</v>
          </cell>
          <cell r="C19" t="str">
            <v>C03Z</v>
          </cell>
          <cell r="D19">
            <v>22516</v>
          </cell>
          <cell r="E19">
            <v>39</v>
          </cell>
          <cell r="F19">
            <v>10.4</v>
          </cell>
          <cell r="G19">
            <v>22516</v>
          </cell>
          <cell r="H19">
            <v>10.4</v>
          </cell>
          <cell r="I19">
            <v>1</v>
          </cell>
          <cell r="J19">
            <v>45234644</v>
          </cell>
        </row>
        <row r="20">
          <cell r="A20">
            <v>20</v>
          </cell>
          <cell r="B20">
            <v>19</v>
          </cell>
          <cell r="C20" t="str">
            <v>I68C</v>
          </cell>
          <cell r="D20">
            <v>21298</v>
          </cell>
          <cell r="E20">
            <v>166</v>
          </cell>
          <cell r="F20">
            <v>9.8000000000000007</v>
          </cell>
          <cell r="G20">
            <v>21298</v>
          </cell>
          <cell r="H20">
            <v>9.8000000000000007</v>
          </cell>
          <cell r="I20">
            <v>1</v>
          </cell>
          <cell r="J20">
            <v>13076972</v>
          </cell>
        </row>
        <row r="21">
          <cell r="A21">
            <v>21</v>
          </cell>
          <cell r="B21">
            <v>20</v>
          </cell>
          <cell r="C21" t="str">
            <v>G11B</v>
          </cell>
          <cell r="D21">
            <v>19885</v>
          </cell>
          <cell r="E21">
            <v>192</v>
          </cell>
          <cell r="F21">
            <v>9.1999999999999993</v>
          </cell>
          <cell r="G21">
            <v>19885</v>
          </cell>
          <cell r="H21">
            <v>9.1999999999999993</v>
          </cell>
          <cell r="I21">
            <v>1</v>
          </cell>
          <cell r="J21">
            <v>25691420</v>
          </cell>
        </row>
        <row r="22">
          <cell r="A22">
            <v>22</v>
          </cell>
          <cell r="B22">
            <v>21</v>
          </cell>
          <cell r="C22" t="str">
            <v>I30Z</v>
          </cell>
          <cell r="D22">
            <v>18935</v>
          </cell>
          <cell r="E22">
            <v>149</v>
          </cell>
          <cell r="F22">
            <v>8.6999999999999993</v>
          </cell>
          <cell r="G22">
            <v>18935</v>
          </cell>
          <cell r="H22">
            <v>8.6999999999999993</v>
          </cell>
          <cell r="I22">
            <v>1</v>
          </cell>
          <cell r="J22">
            <v>37074730</v>
          </cell>
        </row>
        <row r="23">
          <cell r="A23">
            <v>23</v>
          </cell>
          <cell r="B23">
            <v>22</v>
          </cell>
          <cell r="C23" t="str">
            <v>J10Z</v>
          </cell>
          <cell r="D23">
            <v>18741</v>
          </cell>
          <cell r="E23">
            <v>114</v>
          </cell>
          <cell r="F23">
            <v>8.6999999999999993</v>
          </cell>
          <cell r="G23">
            <v>18741</v>
          </cell>
          <cell r="H23">
            <v>8.6999999999999993</v>
          </cell>
          <cell r="I23">
            <v>1</v>
          </cell>
          <cell r="J23">
            <v>36807324</v>
          </cell>
        </row>
        <row r="24">
          <cell r="A24">
            <v>24</v>
          </cell>
          <cell r="B24">
            <v>23</v>
          </cell>
          <cell r="C24" t="str">
            <v>N10Z</v>
          </cell>
          <cell r="D24">
            <v>17711</v>
          </cell>
          <cell r="E24">
            <v>112</v>
          </cell>
          <cell r="F24">
            <v>8.1999999999999993</v>
          </cell>
          <cell r="G24">
            <v>17711</v>
          </cell>
          <cell r="H24">
            <v>8.1999999999999993</v>
          </cell>
          <cell r="I24">
            <v>1</v>
          </cell>
          <cell r="J24">
            <v>13194695</v>
          </cell>
        </row>
        <row r="25">
          <cell r="A25">
            <v>25</v>
          </cell>
          <cell r="B25">
            <v>24</v>
          </cell>
          <cell r="C25" t="str">
            <v>Q61C</v>
          </cell>
          <cell r="D25">
            <v>17674</v>
          </cell>
          <cell r="E25">
            <v>135</v>
          </cell>
          <cell r="F25">
            <v>8.1999999999999993</v>
          </cell>
          <cell r="G25">
            <v>17674</v>
          </cell>
          <cell r="H25">
            <v>8.1999999999999993</v>
          </cell>
          <cell r="I25">
            <v>1</v>
          </cell>
          <cell r="J25">
            <v>16772626</v>
          </cell>
        </row>
        <row r="26">
          <cell r="A26">
            <v>26</v>
          </cell>
          <cell r="B26">
            <v>25</v>
          </cell>
          <cell r="C26" t="str">
            <v>F42B</v>
          </cell>
          <cell r="D26">
            <v>17050</v>
          </cell>
          <cell r="E26">
            <v>1249</v>
          </cell>
          <cell r="F26">
            <v>7.9</v>
          </cell>
          <cell r="G26">
            <v>17050</v>
          </cell>
          <cell r="H26">
            <v>7.9</v>
          </cell>
          <cell r="I26">
            <v>1</v>
          </cell>
          <cell r="J26">
            <v>33008800</v>
          </cell>
        </row>
        <row r="27">
          <cell r="A27">
            <v>27</v>
          </cell>
          <cell r="B27">
            <v>26</v>
          </cell>
          <cell r="C27" t="str">
            <v>B05Z</v>
          </cell>
          <cell r="D27">
            <v>16121</v>
          </cell>
          <cell r="E27">
            <v>131</v>
          </cell>
          <cell r="F27">
            <v>7.4</v>
          </cell>
          <cell r="G27">
            <v>16121</v>
          </cell>
          <cell r="H27">
            <v>7.4</v>
          </cell>
          <cell r="I27">
            <v>1</v>
          </cell>
          <cell r="J27">
            <v>14847441</v>
          </cell>
        </row>
        <row r="28">
          <cell r="A28">
            <v>28</v>
          </cell>
          <cell r="B28">
            <v>27</v>
          </cell>
          <cell r="C28" t="str">
            <v>V62B</v>
          </cell>
          <cell r="D28">
            <v>14613</v>
          </cell>
          <cell r="E28">
            <v>254</v>
          </cell>
          <cell r="F28">
            <v>6.8</v>
          </cell>
          <cell r="G28">
            <v>14613</v>
          </cell>
          <cell r="H28">
            <v>6.8</v>
          </cell>
          <cell r="I28">
            <v>1</v>
          </cell>
          <cell r="J28">
            <v>1519752</v>
          </cell>
        </row>
        <row r="29">
          <cell r="A29">
            <v>29</v>
          </cell>
          <cell r="B29">
            <v>28</v>
          </cell>
          <cell r="C29" t="str">
            <v>R61C</v>
          </cell>
          <cell r="D29">
            <v>13694</v>
          </cell>
          <cell r="E29">
            <v>66</v>
          </cell>
          <cell r="F29">
            <v>6.3</v>
          </cell>
          <cell r="G29">
            <v>13694</v>
          </cell>
          <cell r="H29">
            <v>6.3</v>
          </cell>
          <cell r="I29">
            <v>1</v>
          </cell>
          <cell r="J29">
            <v>6888082</v>
          </cell>
        </row>
        <row r="30">
          <cell r="A30">
            <v>30</v>
          </cell>
          <cell r="B30">
            <v>29</v>
          </cell>
          <cell r="C30" t="str">
            <v>D13Z</v>
          </cell>
          <cell r="D30">
            <v>13164</v>
          </cell>
          <cell r="E30">
            <v>88</v>
          </cell>
          <cell r="F30">
            <v>6.1</v>
          </cell>
          <cell r="G30">
            <v>13164</v>
          </cell>
          <cell r="H30">
            <v>6.1</v>
          </cell>
          <cell r="I30">
            <v>1</v>
          </cell>
          <cell r="J30">
            <v>11018268</v>
          </cell>
        </row>
        <row r="31">
          <cell r="A31">
            <v>31</v>
          </cell>
          <cell r="B31">
            <v>30</v>
          </cell>
          <cell r="C31" t="str">
            <v>N09Z</v>
          </cell>
          <cell r="D31">
            <v>12356</v>
          </cell>
          <cell r="E31">
            <v>92</v>
          </cell>
          <cell r="F31">
            <v>5.7</v>
          </cell>
          <cell r="G31">
            <v>12356</v>
          </cell>
          <cell r="H31">
            <v>5.7</v>
          </cell>
          <cell r="I31">
            <v>1</v>
          </cell>
          <cell r="J31">
            <v>11281028</v>
          </cell>
        </row>
        <row r="32">
          <cell r="A32">
            <v>32</v>
          </cell>
          <cell r="B32">
            <v>31</v>
          </cell>
          <cell r="C32" t="str">
            <v>C11Z</v>
          </cell>
          <cell r="D32">
            <v>11800</v>
          </cell>
          <cell r="E32">
            <v>80</v>
          </cell>
          <cell r="F32">
            <v>5.5</v>
          </cell>
          <cell r="G32">
            <v>11800</v>
          </cell>
          <cell r="H32">
            <v>5.5</v>
          </cell>
          <cell r="I32">
            <v>1</v>
          </cell>
          <cell r="J32">
            <v>20178000</v>
          </cell>
        </row>
        <row r="33">
          <cell r="A33">
            <v>33</v>
          </cell>
          <cell r="B33">
            <v>0</v>
          </cell>
          <cell r="C33" t="str">
            <v>9Tot</v>
          </cell>
          <cell r="D33">
            <v>2079845</v>
          </cell>
          <cell r="E33">
            <v>87183</v>
          </cell>
          <cell r="F33">
            <v>960.9</v>
          </cell>
          <cell r="G33">
            <v>2079845</v>
          </cell>
          <cell r="H33">
            <v>960.9</v>
          </cell>
          <cell r="I33">
            <v>1</v>
          </cell>
          <cell r="J33">
            <v>2139157512</v>
          </cell>
        </row>
      </sheetData>
      <sheetData sheetId="38" refreshError="1"/>
      <sheetData sheetId="39" refreshError="1"/>
      <sheetData sheetId="40" refreshError="1">
        <row r="1">
          <cell r="A1" t="str">
            <v>Row</v>
          </cell>
          <cell r="B1" t="str">
            <v>No#</v>
          </cell>
          <cell r="C1" t="str">
            <v>DRG</v>
          </cell>
          <cell r="D1" t="str">
            <v>Seps</v>
          </cell>
          <cell r="E1" t="str">
            <v>Publicpat</v>
          </cell>
          <cell r="F1" t="str">
            <v>Seprate</v>
          </cell>
          <cell r="G1" t="str">
            <v>Days</v>
          </cell>
          <cell r="H1" t="str">
            <v>Bedrate</v>
          </cell>
          <cell r="I1" t="str">
            <v>ALOS</v>
          </cell>
          <cell r="J1" t="str">
            <v>Cost</v>
          </cell>
          <cell r="K1" t="str">
            <v>NoName</v>
          </cell>
        </row>
        <row r="2">
          <cell r="A2">
            <v>2</v>
          </cell>
          <cell r="B2">
            <v>1</v>
          </cell>
          <cell r="C2" t="str">
            <v>L61Z</v>
          </cell>
          <cell r="D2">
            <v>106399</v>
          </cell>
          <cell r="E2">
            <v>50219</v>
          </cell>
          <cell r="F2">
            <v>49.2</v>
          </cell>
          <cell r="G2">
            <v>106399</v>
          </cell>
          <cell r="H2">
            <v>49.2</v>
          </cell>
          <cell r="I2">
            <v>1</v>
          </cell>
          <cell r="J2">
            <v>46921959</v>
          </cell>
        </row>
        <row r="3">
          <cell r="A3">
            <v>3</v>
          </cell>
          <cell r="B3">
            <v>2</v>
          </cell>
          <cell r="C3" t="str">
            <v>G44C</v>
          </cell>
          <cell r="D3">
            <v>72502</v>
          </cell>
          <cell r="E3">
            <v>85</v>
          </cell>
          <cell r="F3">
            <v>33.5</v>
          </cell>
          <cell r="G3">
            <v>72502</v>
          </cell>
          <cell r="H3">
            <v>33.5</v>
          </cell>
          <cell r="I3">
            <v>1</v>
          </cell>
          <cell r="J3">
            <v>50896404</v>
          </cell>
        </row>
        <row r="4">
          <cell r="A4">
            <v>4</v>
          </cell>
          <cell r="B4">
            <v>3</v>
          </cell>
          <cell r="C4" t="str">
            <v>C16B</v>
          </cell>
          <cell r="D4">
            <v>70515</v>
          </cell>
          <cell r="E4">
            <v>1325</v>
          </cell>
          <cell r="F4">
            <v>32.6</v>
          </cell>
          <cell r="G4">
            <v>70515</v>
          </cell>
          <cell r="H4">
            <v>32.6</v>
          </cell>
          <cell r="I4">
            <v>1</v>
          </cell>
          <cell r="J4">
            <v>95124735</v>
          </cell>
        </row>
        <row r="5">
          <cell r="A5">
            <v>5</v>
          </cell>
          <cell r="B5">
            <v>4</v>
          </cell>
          <cell r="C5" t="str">
            <v>G45B</v>
          </cell>
          <cell r="D5">
            <v>46455</v>
          </cell>
          <cell r="E5">
            <v>21</v>
          </cell>
          <cell r="F5">
            <v>21.5</v>
          </cell>
          <cell r="G5">
            <v>46455</v>
          </cell>
          <cell r="H5">
            <v>21.5</v>
          </cell>
          <cell r="I5">
            <v>1</v>
          </cell>
          <cell r="J5">
            <v>24760515</v>
          </cell>
        </row>
        <row r="6">
          <cell r="A6">
            <v>6</v>
          </cell>
          <cell r="B6">
            <v>5</v>
          </cell>
          <cell r="C6" t="str">
            <v>R63Z</v>
          </cell>
          <cell r="D6">
            <v>46085</v>
          </cell>
          <cell r="E6">
            <v>1418</v>
          </cell>
          <cell r="F6">
            <v>21.3</v>
          </cell>
          <cell r="G6">
            <v>46085</v>
          </cell>
          <cell r="H6">
            <v>21.3</v>
          </cell>
          <cell r="I6">
            <v>1</v>
          </cell>
          <cell r="J6">
            <v>20876505</v>
          </cell>
        </row>
        <row r="7">
          <cell r="A7">
            <v>7</v>
          </cell>
          <cell r="B7">
            <v>6</v>
          </cell>
          <cell r="C7" t="str">
            <v>O05Z</v>
          </cell>
          <cell r="D7">
            <v>41495</v>
          </cell>
          <cell r="E7">
            <v>42</v>
          </cell>
          <cell r="F7">
            <v>19.2</v>
          </cell>
          <cell r="G7">
            <v>41495</v>
          </cell>
          <cell r="H7">
            <v>19.2</v>
          </cell>
          <cell r="I7">
            <v>1</v>
          </cell>
          <cell r="J7">
            <v>30664805</v>
          </cell>
        </row>
        <row r="8">
          <cell r="A8">
            <v>8</v>
          </cell>
          <cell r="B8">
            <v>7</v>
          </cell>
          <cell r="C8" t="str">
            <v>G46C</v>
          </cell>
          <cell r="D8">
            <v>39185</v>
          </cell>
          <cell r="E8">
            <v>28</v>
          </cell>
          <cell r="F8">
            <v>18.100000000000001</v>
          </cell>
          <cell r="G8">
            <v>39185</v>
          </cell>
          <cell r="H8">
            <v>18.100000000000001</v>
          </cell>
          <cell r="I8">
            <v>1</v>
          </cell>
          <cell r="J8">
            <v>32797845</v>
          </cell>
        </row>
        <row r="9">
          <cell r="A9">
            <v>9</v>
          </cell>
          <cell r="B9">
            <v>8</v>
          </cell>
          <cell r="C9" t="str">
            <v>D40Z</v>
          </cell>
          <cell r="D9">
            <v>25571</v>
          </cell>
          <cell r="E9">
            <v>0</v>
          </cell>
          <cell r="F9">
            <v>11.8</v>
          </cell>
          <cell r="G9">
            <v>25571</v>
          </cell>
          <cell r="H9">
            <v>11.8</v>
          </cell>
          <cell r="I9">
            <v>1</v>
          </cell>
          <cell r="J9">
            <v>25443145</v>
          </cell>
        </row>
        <row r="10">
          <cell r="A10">
            <v>10</v>
          </cell>
          <cell r="B10">
            <v>9</v>
          </cell>
          <cell r="C10" t="str">
            <v>Z64B</v>
          </cell>
          <cell r="D10">
            <v>23596</v>
          </cell>
          <cell r="E10">
            <v>36</v>
          </cell>
          <cell r="F10">
            <v>10.9</v>
          </cell>
          <cell r="G10">
            <v>23596</v>
          </cell>
          <cell r="H10">
            <v>10.9</v>
          </cell>
          <cell r="I10">
            <v>1</v>
          </cell>
          <cell r="J10">
            <v>11986768</v>
          </cell>
        </row>
        <row r="11">
          <cell r="A11">
            <v>11</v>
          </cell>
          <cell r="B11">
            <v>10</v>
          </cell>
          <cell r="C11" t="str">
            <v>J11Z</v>
          </cell>
          <cell r="D11">
            <v>19920</v>
          </cell>
          <cell r="E11">
            <v>57</v>
          </cell>
          <cell r="F11">
            <v>9.1999999999999993</v>
          </cell>
          <cell r="G11">
            <v>19922</v>
          </cell>
          <cell r="H11">
            <v>9.1999999999999993</v>
          </cell>
          <cell r="I11">
            <v>1</v>
          </cell>
          <cell r="J11">
            <v>21095280</v>
          </cell>
        </row>
        <row r="12">
          <cell r="A12">
            <v>12</v>
          </cell>
          <cell r="B12">
            <v>11</v>
          </cell>
          <cell r="C12" t="str">
            <v>C03Z</v>
          </cell>
          <cell r="D12">
            <v>19443</v>
          </cell>
          <cell r="E12">
            <v>37</v>
          </cell>
          <cell r="F12">
            <v>9</v>
          </cell>
          <cell r="G12">
            <v>19443</v>
          </cell>
          <cell r="H12">
            <v>9</v>
          </cell>
          <cell r="I12">
            <v>1</v>
          </cell>
          <cell r="J12">
            <v>39060987</v>
          </cell>
        </row>
        <row r="13">
          <cell r="A13">
            <v>13</v>
          </cell>
          <cell r="B13">
            <v>12</v>
          </cell>
          <cell r="C13" t="str">
            <v>Z40Z</v>
          </cell>
          <cell r="D13">
            <v>19187</v>
          </cell>
          <cell r="E13">
            <v>15</v>
          </cell>
          <cell r="F13">
            <v>8.9</v>
          </cell>
          <cell r="G13">
            <v>19224</v>
          </cell>
          <cell r="H13">
            <v>8.9</v>
          </cell>
          <cell r="I13">
            <v>1</v>
          </cell>
          <cell r="J13">
            <v>12183745</v>
          </cell>
        </row>
        <row r="14">
          <cell r="A14">
            <v>14</v>
          </cell>
          <cell r="B14">
            <v>13</v>
          </cell>
          <cell r="C14" t="str">
            <v>N07Z</v>
          </cell>
          <cell r="D14">
            <v>16302</v>
          </cell>
          <cell r="E14">
            <v>814</v>
          </cell>
          <cell r="F14">
            <v>7.5</v>
          </cell>
          <cell r="G14">
            <v>16302</v>
          </cell>
          <cell r="H14">
            <v>7.5</v>
          </cell>
          <cell r="I14">
            <v>1</v>
          </cell>
          <cell r="J14">
            <v>21502338</v>
          </cell>
        </row>
        <row r="15">
          <cell r="A15">
            <v>15</v>
          </cell>
          <cell r="B15">
            <v>14</v>
          </cell>
          <cell r="C15" t="str">
            <v>N11B</v>
          </cell>
          <cell r="D15">
            <v>16052</v>
          </cell>
          <cell r="E15">
            <v>5</v>
          </cell>
          <cell r="F15">
            <v>7.4</v>
          </cell>
          <cell r="G15">
            <v>16052</v>
          </cell>
          <cell r="H15">
            <v>7.4</v>
          </cell>
          <cell r="I15">
            <v>1</v>
          </cell>
          <cell r="J15">
            <v>6581320</v>
          </cell>
        </row>
        <row r="16">
          <cell r="A16">
            <v>16</v>
          </cell>
          <cell r="B16">
            <v>15</v>
          </cell>
          <cell r="C16" t="str">
            <v>J08B</v>
          </cell>
          <cell r="D16">
            <v>9007</v>
          </cell>
          <cell r="E16">
            <v>88</v>
          </cell>
          <cell r="F16">
            <v>4.2</v>
          </cell>
          <cell r="G16">
            <v>9007</v>
          </cell>
          <cell r="H16">
            <v>4.2</v>
          </cell>
          <cell r="I16">
            <v>1</v>
          </cell>
          <cell r="J16">
            <v>15185802</v>
          </cell>
        </row>
        <row r="17">
          <cell r="A17">
            <v>17</v>
          </cell>
          <cell r="B17">
            <v>16</v>
          </cell>
          <cell r="C17" t="str">
            <v>J10Z</v>
          </cell>
          <cell r="D17">
            <v>7237</v>
          </cell>
          <cell r="E17">
            <v>48</v>
          </cell>
          <cell r="F17">
            <v>3.3</v>
          </cell>
          <cell r="G17">
            <v>7237</v>
          </cell>
          <cell r="H17">
            <v>3.3</v>
          </cell>
          <cell r="I17">
            <v>1</v>
          </cell>
          <cell r="J17">
            <v>14213468</v>
          </cell>
        </row>
        <row r="18">
          <cell r="A18">
            <v>18</v>
          </cell>
          <cell r="B18">
            <v>17</v>
          </cell>
          <cell r="C18" t="str">
            <v>C11Z</v>
          </cell>
          <cell r="D18">
            <v>6325</v>
          </cell>
          <cell r="E18">
            <v>31</v>
          </cell>
          <cell r="F18">
            <v>2.9</v>
          </cell>
          <cell r="G18">
            <v>6325</v>
          </cell>
          <cell r="H18">
            <v>2.9</v>
          </cell>
          <cell r="I18">
            <v>1</v>
          </cell>
          <cell r="J18">
            <v>10815750</v>
          </cell>
        </row>
        <row r="19">
          <cell r="A19">
            <v>19</v>
          </cell>
          <cell r="B19">
            <v>18</v>
          </cell>
          <cell r="C19" t="str">
            <v>Q61C</v>
          </cell>
          <cell r="D19">
            <v>5978</v>
          </cell>
          <cell r="E19">
            <v>8</v>
          </cell>
          <cell r="F19">
            <v>2.8</v>
          </cell>
          <cell r="G19">
            <v>5978</v>
          </cell>
          <cell r="H19">
            <v>2.8</v>
          </cell>
          <cell r="I19">
            <v>1</v>
          </cell>
          <cell r="J19">
            <v>5673122</v>
          </cell>
        </row>
        <row r="20">
          <cell r="A20">
            <v>20</v>
          </cell>
          <cell r="B20">
            <v>19</v>
          </cell>
          <cell r="C20" t="str">
            <v>I68C</v>
          </cell>
          <cell r="D20">
            <v>5298</v>
          </cell>
          <cell r="E20">
            <v>0</v>
          </cell>
          <cell r="F20">
            <v>2.4</v>
          </cell>
          <cell r="G20">
            <v>5298</v>
          </cell>
          <cell r="H20">
            <v>2.4</v>
          </cell>
          <cell r="I20">
            <v>1</v>
          </cell>
          <cell r="J20">
            <v>3252972</v>
          </cell>
        </row>
        <row r="21">
          <cell r="A21">
            <v>21</v>
          </cell>
          <cell r="B21">
            <v>20</v>
          </cell>
          <cell r="C21" t="str">
            <v>R61C</v>
          </cell>
          <cell r="D21">
            <v>4984</v>
          </cell>
          <cell r="E21">
            <v>1</v>
          </cell>
          <cell r="F21">
            <v>2.2999999999999998</v>
          </cell>
          <cell r="G21">
            <v>4984</v>
          </cell>
          <cell r="H21">
            <v>2.2999999999999998</v>
          </cell>
          <cell r="I21">
            <v>1</v>
          </cell>
          <cell r="J21">
            <v>2506952</v>
          </cell>
        </row>
        <row r="22">
          <cell r="A22">
            <v>22</v>
          </cell>
          <cell r="B22">
            <v>21</v>
          </cell>
          <cell r="C22" t="str">
            <v>I18Z</v>
          </cell>
          <cell r="D22">
            <v>4720</v>
          </cell>
          <cell r="E22">
            <v>0</v>
          </cell>
          <cell r="F22">
            <v>2.2000000000000002</v>
          </cell>
          <cell r="G22">
            <v>4720</v>
          </cell>
          <cell r="H22">
            <v>2.2000000000000002</v>
          </cell>
          <cell r="I22">
            <v>1</v>
          </cell>
          <cell r="J22">
            <v>6442800</v>
          </cell>
        </row>
        <row r="23">
          <cell r="A23">
            <v>23</v>
          </cell>
          <cell r="B23">
            <v>22</v>
          </cell>
          <cell r="C23" t="str">
            <v>G42B</v>
          </cell>
          <cell r="D23">
            <v>4396</v>
          </cell>
          <cell r="E23">
            <v>1</v>
          </cell>
          <cell r="F23">
            <v>2</v>
          </cell>
          <cell r="G23">
            <v>4396</v>
          </cell>
          <cell r="H23">
            <v>2</v>
          </cell>
          <cell r="I23">
            <v>1</v>
          </cell>
          <cell r="J23">
            <v>2510116</v>
          </cell>
        </row>
        <row r="24">
          <cell r="A24">
            <v>24</v>
          </cell>
          <cell r="B24">
            <v>23</v>
          </cell>
          <cell r="C24" t="str">
            <v>J06B</v>
          </cell>
          <cell r="D24">
            <v>3868</v>
          </cell>
          <cell r="E24">
            <v>43</v>
          </cell>
          <cell r="F24">
            <v>1.8</v>
          </cell>
          <cell r="G24">
            <v>3868</v>
          </cell>
          <cell r="H24">
            <v>1.8</v>
          </cell>
          <cell r="I24">
            <v>1</v>
          </cell>
          <cell r="J24">
            <v>14241976</v>
          </cell>
        </row>
        <row r="25">
          <cell r="A25">
            <v>25</v>
          </cell>
          <cell r="B25">
            <v>24</v>
          </cell>
          <cell r="C25" t="str">
            <v>C14Z</v>
          </cell>
          <cell r="D25">
            <v>3799</v>
          </cell>
          <cell r="E25">
            <v>13</v>
          </cell>
          <cell r="F25">
            <v>1.8</v>
          </cell>
          <cell r="G25">
            <v>3799</v>
          </cell>
          <cell r="H25">
            <v>1.8</v>
          </cell>
          <cell r="I25">
            <v>1</v>
          </cell>
          <cell r="J25">
            <v>4083925</v>
          </cell>
        </row>
        <row r="26">
          <cell r="A26">
            <v>26</v>
          </cell>
          <cell r="B26">
            <v>25</v>
          </cell>
          <cell r="C26" t="str">
            <v>C12Z</v>
          </cell>
          <cell r="D26">
            <v>3491</v>
          </cell>
          <cell r="E26">
            <v>33</v>
          </cell>
          <cell r="F26">
            <v>1.6</v>
          </cell>
          <cell r="G26">
            <v>3491</v>
          </cell>
          <cell r="H26">
            <v>1.6</v>
          </cell>
          <cell r="I26">
            <v>1</v>
          </cell>
          <cell r="J26">
            <v>4842017</v>
          </cell>
        </row>
        <row r="27">
          <cell r="A27">
            <v>27</v>
          </cell>
          <cell r="B27">
            <v>26</v>
          </cell>
          <cell r="C27" t="str">
            <v>G11B</v>
          </cell>
          <cell r="D27">
            <v>3037</v>
          </cell>
          <cell r="E27">
            <v>2</v>
          </cell>
          <cell r="F27">
            <v>1.4</v>
          </cell>
          <cell r="G27">
            <v>3037</v>
          </cell>
          <cell r="H27">
            <v>1.4</v>
          </cell>
          <cell r="I27">
            <v>1</v>
          </cell>
          <cell r="J27">
            <v>3923804</v>
          </cell>
        </row>
        <row r="28">
          <cell r="A28">
            <v>28</v>
          </cell>
          <cell r="B28">
            <v>27</v>
          </cell>
          <cell r="C28" t="str">
            <v>L41Z</v>
          </cell>
          <cell r="D28">
            <v>2840</v>
          </cell>
          <cell r="E28">
            <v>5</v>
          </cell>
          <cell r="F28">
            <v>1.3</v>
          </cell>
          <cell r="G28">
            <v>2840</v>
          </cell>
          <cell r="H28">
            <v>1.3</v>
          </cell>
          <cell r="I28">
            <v>1</v>
          </cell>
          <cell r="J28">
            <v>1908480</v>
          </cell>
        </row>
        <row r="29">
          <cell r="A29">
            <v>29</v>
          </cell>
          <cell r="B29">
            <v>28</v>
          </cell>
          <cell r="C29" t="str">
            <v>I30Z</v>
          </cell>
          <cell r="D29">
            <v>2668</v>
          </cell>
          <cell r="E29">
            <v>12</v>
          </cell>
          <cell r="F29">
            <v>1.2</v>
          </cell>
          <cell r="G29">
            <v>2668</v>
          </cell>
          <cell r="H29">
            <v>1.2</v>
          </cell>
          <cell r="I29">
            <v>1</v>
          </cell>
          <cell r="J29">
            <v>5223944</v>
          </cell>
        </row>
        <row r="30">
          <cell r="A30">
            <v>30</v>
          </cell>
          <cell r="B30">
            <v>29</v>
          </cell>
          <cell r="C30" t="str">
            <v>M63Z</v>
          </cell>
          <cell r="D30">
            <v>2656</v>
          </cell>
          <cell r="E30">
            <v>0</v>
          </cell>
          <cell r="F30">
            <v>1.2</v>
          </cell>
          <cell r="G30">
            <v>2656</v>
          </cell>
          <cell r="H30">
            <v>1.2</v>
          </cell>
          <cell r="I30">
            <v>1</v>
          </cell>
          <cell r="J30">
            <v>2257600</v>
          </cell>
        </row>
        <row r="31">
          <cell r="A31">
            <v>31</v>
          </cell>
          <cell r="B31">
            <v>30</v>
          </cell>
          <cell r="C31" t="str">
            <v>C04Z</v>
          </cell>
          <cell r="D31">
            <v>2604</v>
          </cell>
          <cell r="E31">
            <v>0</v>
          </cell>
          <cell r="F31">
            <v>1.2</v>
          </cell>
          <cell r="G31">
            <v>2604</v>
          </cell>
          <cell r="H31">
            <v>1.2</v>
          </cell>
          <cell r="I31">
            <v>1</v>
          </cell>
          <cell r="J31">
            <v>8220828</v>
          </cell>
        </row>
        <row r="32">
          <cell r="A32">
            <v>32</v>
          </cell>
          <cell r="B32">
            <v>31</v>
          </cell>
          <cell r="C32" t="str">
            <v>D14Z</v>
          </cell>
          <cell r="D32">
            <v>2212</v>
          </cell>
          <cell r="E32">
            <v>1</v>
          </cell>
          <cell r="F32">
            <v>1</v>
          </cell>
          <cell r="G32">
            <v>2212</v>
          </cell>
          <cell r="H32">
            <v>1</v>
          </cell>
          <cell r="I32">
            <v>1</v>
          </cell>
          <cell r="J32">
            <v>3348968</v>
          </cell>
        </row>
        <row r="33">
          <cell r="A33">
            <v>33</v>
          </cell>
          <cell r="B33">
            <v>0</v>
          </cell>
          <cell r="C33" t="str">
            <v>9Tot</v>
          </cell>
          <cell r="D33">
            <v>711257</v>
          </cell>
          <cell r="E33">
            <v>58492</v>
          </cell>
          <cell r="F33">
            <v>328.6</v>
          </cell>
          <cell r="G33">
            <v>711318</v>
          </cell>
          <cell r="H33">
            <v>328.6</v>
          </cell>
          <cell r="I33">
            <v>1</v>
          </cell>
          <cell r="J33">
            <v>711235974</v>
          </cell>
        </row>
      </sheetData>
      <sheetData sheetId="41" refreshError="1"/>
      <sheetData sheetId="42" refreshError="1"/>
      <sheetData sheetId="43" refreshError="1">
        <row r="1">
          <cell r="A1" t="str">
            <v>Row</v>
          </cell>
          <cell r="B1" t="str">
            <v>No#</v>
          </cell>
          <cell r="C1" t="str">
            <v>DRG</v>
          </cell>
          <cell r="D1" t="str">
            <v>Seps</v>
          </cell>
          <cell r="E1" t="str">
            <v>Sameday</v>
          </cell>
          <cell r="F1" t="str">
            <v>Publicpat</v>
          </cell>
          <cell r="G1" t="str">
            <v>Seprate</v>
          </cell>
          <cell r="H1" t="str">
            <v>Days</v>
          </cell>
          <cell r="I1" t="str">
            <v>Bedrate</v>
          </cell>
          <cell r="J1" t="str">
            <v>ALOS</v>
          </cell>
          <cell r="K1" t="str">
            <v>ALOSON</v>
          </cell>
        </row>
        <row r="2">
          <cell r="A2">
            <v>2</v>
          </cell>
          <cell r="B2">
            <v>1</v>
          </cell>
          <cell r="C2" t="str">
            <v>U61A</v>
          </cell>
          <cell r="D2">
            <v>2305</v>
          </cell>
          <cell r="E2">
            <v>0</v>
          </cell>
          <cell r="F2">
            <v>1997</v>
          </cell>
          <cell r="G2">
            <v>1.1000000000000001</v>
          </cell>
          <cell r="H2">
            <v>118739</v>
          </cell>
          <cell r="I2">
            <v>54.9</v>
          </cell>
          <cell r="J2">
            <v>51.5</v>
          </cell>
          <cell r="K2">
            <v>0</v>
          </cell>
        </row>
        <row r="3">
          <cell r="A3">
            <v>3</v>
          </cell>
          <cell r="B3">
            <v>2</v>
          </cell>
          <cell r="C3" t="str">
            <v>U67Z</v>
          </cell>
          <cell r="D3">
            <v>1584</v>
          </cell>
          <cell r="E3">
            <v>0</v>
          </cell>
          <cell r="F3">
            <v>1512</v>
          </cell>
          <cell r="G3">
            <v>0.7</v>
          </cell>
          <cell r="H3">
            <v>17311</v>
          </cell>
          <cell r="I3">
            <v>8</v>
          </cell>
          <cell r="J3">
            <v>10.9</v>
          </cell>
          <cell r="K3">
            <v>0</v>
          </cell>
        </row>
        <row r="4">
          <cell r="A4">
            <v>4</v>
          </cell>
          <cell r="B4">
            <v>3</v>
          </cell>
          <cell r="C4" t="str">
            <v>U63B</v>
          </cell>
          <cell r="D4">
            <v>1337</v>
          </cell>
          <cell r="E4">
            <v>0</v>
          </cell>
          <cell r="F4">
            <v>1281</v>
          </cell>
          <cell r="G4">
            <v>0.6</v>
          </cell>
          <cell r="H4">
            <v>26873</v>
          </cell>
          <cell r="I4">
            <v>12.4</v>
          </cell>
          <cell r="J4">
            <v>20.100000000000001</v>
          </cell>
          <cell r="K4">
            <v>0</v>
          </cell>
        </row>
        <row r="5">
          <cell r="A5">
            <v>5</v>
          </cell>
          <cell r="B5">
            <v>4</v>
          </cell>
          <cell r="C5" t="str">
            <v>U61B</v>
          </cell>
          <cell r="D5">
            <v>570</v>
          </cell>
          <cell r="E5">
            <v>0</v>
          </cell>
          <cell r="F5">
            <v>569</v>
          </cell>
          <cell r="G5">
            <v>0.3</v>
          </cell>
          <cell r="H5">
            <v>22389</v>
          </cell>
          <cell r="I5">
            <v>10.3</v>
          </cell>
          <cell r="J5">
            <v>39.299999999999997</v>
          </cell>
          <cell r="K5">
            <v>0</v>
          </cell>
        </row>
        <row r="6">
          <cell r="A6">
            <v>6</v>
          </cell>
          <cell r="B6">
            <v>5</v>
          </cell>
          <cell r="C6" t="str">
            <v>U63A</v>
          </cell>
          <cell r="D6">
            <v>560</v>
          </cell>
          <cell r="E6">
            <v>0</v>
          </cell>
          <cell r="F6">
            <v>524</v>
          </cell>
          <cell r="G6">
            <v>0.3</v>
          </cell>
          <cell r="H6">
            <v>12400</v>
          </cell>
          <cell r="I6">
            <v>5.7</v>
          </cell>
          <cell r="J6">
            <v>22.1</v>
          </cell>
          <cell r="K6">
            <v>0</v>
          </cell>
        </row>
        <row r="7">
          <cell r="A7">
            <v>7</v>
          </cell>
          <cell r="B7">
            <v>6</v>
          </cell>
          <cell r="C7" t="str">
            <v>U64Z</v>
          </cell>
          <cell r="D7">
            <v>431</v>
          </cell>
          <cell r="E7">
            <v>0</v>
          </cell>
          <cell r="F7">
            <v>360</v>
          </cell>
          <cell r="G7">
            <v>0.2</v>
          </cell>
          <cell r="H7">
            <v>4970</v>
          </cell>
          <cell r="I7">
            <v>2.2999999999999998</v>
          </cell>
          <cell r="J7">
            <v>11.5</v>
          </cell>
          <cell r="K7">
            <v>0</v>
          </cell>
        </row>
        <row r="8">
          <cell r="A8">
            <v>8</v>
          </cell>
          <cell r="B8">
            <v>7</v>
          </cell>
          <cell r="C8" t="str">
            <v>U40Z</v>
          </cell>
          <cell r="D8">
            <v>410</v>
          </cell>
          <cell r="E8">
            <v>410</v>
          </cell>
          <cell r="F8">
            <v>410</v>
          </cell>
          <cell r="G8">
            <v>0.2</v>
          </cell>
          <cell r="H8">
            <v>410</v>
          </cell>
          <cell r="I8">
            <v>0.2</v>
          </cell>
          <cell r="J8">
            <v>1</v>
          </cell>
          <cell r="K8">
            <v>0</v>
          </cell>
        </row>
        <row r="9">
          <cell r="A9">
            <v>9</v>
          </cell>
          <cell r="B9">
            <v>8</v>
          </cell>
          <cell r="C9" t="str">
            <v>Z64A</v>
          </cell>
          <cell r="D9">
            <v>344</v>
          </cell>
          <cell r="E9">
            <v>0</v>
          </cell>
          <cell r="F9">
            <v>339</v>
          </cell>
          <cell r="G9">
            <v>0.2</v>
          </cell>
          <cell r="H9">
            <v>2004</v>
          </cell>
          <cell r="I9">
            <v>0.9</v>
          </cell>
          <cell r="J9">
            <v>5.8</v>
          </cell>
          <cell r="K9">
            <v>0</v>
          </cell>
        </row>
        <row r="10">
          <cell r="A10">
            <v>10</v>
          </cell>
          <cell r="B10">
            <v>9</v>
          </cell>
          <cell r="C10" t="str">
            <v>U62A</v>
          </cell>
          <cell r="D10">
            <v>339</v>
          </cell>
          <cell r="E10">
            <v>0</v>
          </cell>
          <cell r="F10">
            <v>285</v>
          </cell>
          <cell r="G10">
            <v>0.2</v>
          </cell>
          <cell r="H10">
            <v>8435</v>
          </cell>
          <cell r="I10">
            <v>3.9</v>
          </cell>
          <cell r="J10">
            <v>24.9</v>
          </cell>
          <cell r="K10">
            <v>0</v>
          </cell>
        </row>
        <row r="11">
          <cell r="A11">
            <v>11</v>
          </cell>
          <cell r="B11">
            <v>10</v>
          </cell>
          <cell r="C11" t="str">
            <v>V61Z</v>
          </cell>
          <cell r="D11">
            <v>302</v>
          </cell>
          <cell r="E11">
            <v>4</v>
          </cell>
          <cell r="F11">
            <v>293</v>
          </cell>
          <cell r="G11">
            <v>0.1</v>
          </cell>
          <cell r="H11">
            <v>2940</v>
          </cell>
          <cell r="I11">
            <v>1.4</v>
          </cell>
          <cell r="J11">
            <v>9.6999999999999993</v>
          </cell>
          <cell r="K11">
            <v>9.9</v>
          </cell>
        </row>
        <row r="12">
          <cell r="A12">
            <v>12</v>
          </cell>
          <cell r="B12">
            <v>11</v>
          </cell>
          <cell r="C12" t="str">
            <v>B63Z</v>
          </cell>
          <cell r="D12">
            <v>299</v>
          </cell>
          <cell r="E12">
            <v>2</v>
          </cell>
          <cell r="F12">
            <v>263</v>
          </cell>
          <cell r="G12">
            <v>0.1</v>
          </cell>
          <cell r="H12">
            <v>25490</v>
          </cell>
          <cell r="I12">
            <v>11.8</v>
          </cell>
          <cell r="J12">
            <v>85.3</v>
          </cell>
          <cell r="K12">
            <v>85.8</v>
          </cell>
        </row>
        <row r="13">
          <cell r="A13">
            <v>13</v>
          </cell>
          <cell r="B13">
            <v>12</v>
          </cell>
          <cell r="C13" t="str">
            <v>V60B</v>
          </cell>
          <cell r="D13">
            <v>272</v>
          </cell>
          <cell r="E13">
            <v>32</v>
          </cell>
          <cell r="F13">
            <v>270</v>
          </cell>
          <cell r="G13">
            <v>0.1</v>
          </cell>
          <cell r="H13">
            <v>1525</v>
          </cell>
          <cell r="I13">
            <v>0.7</v>
          </cell>
          <cell r="J13">
            <v>5.6</v>
          </cell>
          <cell r="K13">
            <v>6.2</v>
          </cell>
        </row>
        <row r="14">
          <cell r="A14">
            <v>14</v>
          </cell>
          <cell r="B14">
            <v>13</v>
          </cell>
          <cell r="C14" t="str">
            <v>V62A</v>
          </cell>
          <cell r="D14">
            <v>229</v>
          </cell>
          <cell r="E14">
            <v>0</v>
          </cell>
          <cell r="F14">
            <v>228</v>
          </cell>
          <cell r="G14">
            <v>0.1</v>
          </cell>
          <cell r="H14">
            <v>3807</v>
          </cell>
          <cell r="I14">
            <v>1.8</v>
          </cell>
          <cell r="J14">
            <v>16.600000000000001</v>
          </cell>
          <cell r="K14">
            <v>0</v>
          </cell>
        </row>
        <row r="15">
          <cell r="A15">
            <v>15</v>
          </cell>
          <cell r="B15">
            <v>14</v>
          </cell>
          <cell r="C15" t="str">
            <v>V64Z</v>
          </cell>
          <cell r="D15">
            <v>202</v>
          </cell>
          <cell r="E15">
            <v>6</v>
          </cell>
          <cell r="F15">
            <v>196</v>
          </cell>
          <cell r="G15">
            <v>0.1</v>
          </cell>
          <cell r="H15">
            <v>1410</v>
          </cell>
          <cell r="I15">
            <v>0.7</v>
          </cell>
          <cell r="J15">
            <v>7</v>
          </cell>
          <cell r="K15">
            <v>7.2</v>
          </cell>
        </row>
        <row r="16">
          <cell r="A16">
            <v>16</v>
          </cell>
          <cell r="B16">
            <v>15</v>
          </cell>
          <cell r="C16" t="str">
            <v>U60Z</v>
          </cell>
          <cell r="D16">
            <v>154</v>
          </cell>
          <cell r="E16">
            <v>154</v>
          </cell>
          <cell r="F16">
            <v>145</v>
          </cell>
          <cell r="G16">
            <v>0.1</v>
          </cell>
          <cell r="H16">
            <v>154</v>
          </cell>
          <cell r="I16">
            <v>0.1</v>
          </cell>
          <cell r="J16">
            <v>1</v>
          </cell>
          <cell r="K16">
            <v>0</v>
          </cell>
        </row>
        <row r="17">
          <cell r="A17">
            <v>17</v>
          </cell>
          <cell r="B17">
            <v>16</v>
          </cell>
          <cell r="C17" t="str">
            <v>U65Z</v>
          </cell>
          <cell r="D17">
            <v>90</v>
          </cell>
          <cell r="E17">
            <v>0</v>
          </cell>
          <cell r="F17">
            <v>79</v>
          </cell>
          <cell r="G17">
            <v>0</v>
          </cell>
          <cell r="H17">
            <v>1570</v>
          </cell>
          <cell r="I17">
            <v>0.7</v>
          </cell>
          <cell r="J17">
            <v>17.399999999999999</v>
          </cell>
          <cell r="K17">
            <v>0</v>
          </cell>
        </row>
        <row r="18">
          <cell r="A18">
            <v>18</v>
          </cell>
          <cell r="B18">
            <v>17</v>
          </cell>
          <cell r="C18" t="str">
            <v>U62B</v>
          </cell>
          <cell r="D18">
            <v>58</v>
          </cell>
          <cell r="E18">
            <v>0</v>
          </cell>
          <cell r="F18">
            <v>56</v>
          </cell>
          <cell r="G18">
            <v>0</v>
          </cell>
          <cell r="H18">
            <v>1068</v>
          </cell>
          <cell r="I18">
            <v>0.5</v>
          </cell>
          <cell r="J18">
            <v>18.399999999999999</v>
          </cell>
          <cell r="K18">
            <v>0</v>
          </cell>
        </row>
        <row r="19">
          <cell r="A19">
            <v>19</v>
          </cell>
          <cell r="B19">
            <v>18</v>
          </cell>
          <cell r="C19" t="str">
            <v>V63A</v>
          </cell>
          <cell r="D19">
            <v>53</v>
          </cell>
          <cell r="E19">
            <v>3</v>
          </cell>
          <cell r="F19">
            <v>53</v>
          </cell>
          <cell r="G19">
            <v>0</v>
          </cell>
          <cell r="H19">
            <v>295</v>
          </cell>
          <cell r="I19">
            <v>0.1</v>
          </cell>
          <cell r="J19">
            <v>5.6</v>
          </cell>
          <cell r="K19">
            <v>5.8</v>
          </cell>
        </row>
        <row r="20">
          <cell r="A20">
            <v>20</v>
          </cell>
          <cell r="B20">
            <v>19</v>
          </cell>
          <cell r="C20" t="str">
            <v>U68Z</v>
          </cell>
          <cell r="D20">
            <v>52</v>
          </cell>
          <cell r="E20">
            <v>0</v>
          </cell>
          <cell r="F20">
            <v>50</v>
          </cell>
          <cell r="G20">
            <v>0</v>
          </cell>
          <cell r="H20">
            <v>993</v>
          </cell>
          <cell r="I20">
            <v>0.5</v>
          </cell>
          <cell r="J20">
            <v>19.100000000000001</v>
          </cell>
          <cell r="K20">
            <v>0</v>
          </cell>
        </row>
        <row r="21">
          <cell r="A21">
            <v>21</v>
          </cell>
          <cell r="B21">
            <v>20</v>
          </cell>
          <cell r="C21" t="str">
            <v>V60A</v>
          </cell>
          <cell r="D21">
            <v>52</v>
          </cell>
          <cell r="E21">
            <v>2</v>
          </cell>
          <cell r="F21">
            <v>52</v>
          </cell>
          <cell r="G21">
            <v>0</v>
          </cell>
          <cell r="H21">
            <v>539</v>
          </cell>
          <cell r="I21">
            <v>0.2</v>
          </cell>
          <cell r="J21">
            <v>10.4</v>
          </cell>
          <cell r="K21">
            <v>10.7</v>
          </cell>
        </row>
        <row r="22">
          <cell r="A22">
            <v>22</v>
          </cell>
          <cell r="B22">
            <v>21</v>
          </cell>
          <cell r="C22" t="str">
            <v>B64B</v>
          </cell>
          <cell r="D22">
            <v>42</v>
          </cell>
          <cell r="E22">
            <v>1</v>
          </cell>
          <cell r="F22">
            <v>40</v>
          </cell>
          <cell r="G22">
            <v>0</v>
          </cell>
          <cell r="H22">
            <v>738</v>
          </cell>
          <cell r="I22">
            <v>0.3</v>
          </cell>
          <cell r="J22">
            <v>17.600000000000001</v>
          </cell>
          <cell r="K22">
            <v>18</v>
          </cell>
        </row>
        <row r="23">
          <cell r="A23">
            <v>23</v>
          </cell>
          <cell r="B23">
            <v>22</v>
          </cell>
          <cell r="C23" t="str">
            <v>B81B</v>
          </cell>
          <cell r="D23">
            <v>37</v>
          </cell>
          <cell r="E23">
            <v>1</v>
          </cell>
          <cell r="F23">
            <v>34</v>
          </cell>
          <cell r="G23">
            <v>0</v>
          </cell>
          <cell r="H23">
            <v>536</v>
          </cell>
          <cell r="I23">
            <v>0.2</v>
          </cell>
          <cell r="J23">
            <v>14.5</v>
          </cell>
          <cell r="K23">
            <v>14.9</v>
          </cell>
        </row>
        <row r="24">
          <cell r="A24">
            <v>24</v>
          </cell>
          <cell r="B24">
            <v>23</v>
          </cell>
          <cell r="C24" t="str">
            <v>Z60B</v>
          </cell>
          <cell r="D24">
            <v>27</v>
          </cell>
          <cell r="E24">
            <v>0</v>
          </cell>
          <cell r="F24">
            <v>27</v>
          </cell>
          <cell r="G24">
            <v>0</v>
          </cell>
          <cell r="H24">
            <v>23711</v>
          </cell>
          <cell r="I24">
            <v>11</v>
          </cell>
          <cell r="J24">
            <v>878.2</v>
          </cell>
          <cell r="K24">
            <v>0</v>
          </cell>
        </row>
        <row r="25">
          <cell r="A25">
            <v>25</v>
          </cell>
          <cell r="B25">
            <v>24</v>
          </cell>
          <cell r="C25" t="str">
            <v>U66Z</v>
          </cell>
          <cell r="D25">
            <v>24</v>
          </cell>
          <cell r="E25">
            <v>0</v>
          </cell>
          <cell r="F25">
            <v>22</v>
          </cell>
          <cell r="G25">
            <v>0</v>
          </cell>
          <cell r="H25">
            <v>528</v>
          </cell>
          <cell r="I25">
            <v>0.2</v>
          </cell>
          <cell r="J25">
            <v>22</v>
          </cell>
          <cell r="K25">
            <v>0</v>
          </cell>
        </row>
        <row r="26">
          <cell r="A26">
            <v>26</v>
          </cell>
          <cell r="B26">
            <v>25</v>
          </cell>
          <cell r="C26" t="str">
            <v>Z60A</v>
          </cell>
          <cell r="D26">
            <v>24</v>
          </cell>
          <cell r="E26">
            <v>0</v>
          </cell>
          <cell r="F26">
            <v>24</v>
          </cell>
          <cell r="G26">
            <v>0</v>
          </cell>
          <cell r="H26">
            <v>13595</v>
          </cell>
          <cell r="I26">
            <v>6.3</v>
          </cell>
          <cell r="J26">
            <v>566.5</v>
          </cell>
          <cell r="K26">
            <v>0</v>
          </cell>
        </row>
        <row r="27">
          <cell r="A27">
            <v>27</v>
          </cell>
          <cell r="B27">
            <v>26</v>
          </cell>
          <cell r="C27" t="str">
            <v>B67B</v>
          </cell>
          <cell r="D27">
            <v>13</v>
          </cell>
          <cell r="E27">
            <v>0</v>
          </cell>
          <cell r="F27">
            <v>9</v>
          </cell>
          <cell r="G27">
            <v>0</v>
          </cell>
          <cell r="H27">
            <v>474</v>
          </cell>
          <cell r="I27">
            <v>0.2</v>
          </cell>
          <cell r="J27">
            <v>36.5</v>
          </cell>
          <cell r="K27">
            <v>0</v>
          </cell>
        </row>
        <row r="28">
          <cell r="A28">
            <v>28</v>
          </cell>
          <cell r="B28">
            <v>27</v>
          </cell>
          <cell r="C28" t="str">
            <v>O61Z</v>
          </cell>
          <cell r="D28">
            <v>8</v>
          </cell>
          <cell r="E28">
            <v>0</v>
          </cell>
          <cell r="F28">
            <v>8</v>
          </cell>
          <cell r="G28">
            <v>0</v>
          </cell>
          <cell r="H28">
            <v>84</v>
          </cell>
          <cell r="I28">
            <v>0</v>
          </cell>
          <cell r="J28">
            <v>10.5</v>
          </cell>
          <cell r="K28">
            <v>0</v>
          </cell>
        </row>
        <row r="29">
          <cell r="A29">
            <v>29</v>
          </cell>
          <cell r="B29">
            <v>28</v>
          </cell>
          <cell r="C29" t="str">
            <v>B64A</v>
          </cell>
          <cell r="D29">
            <v>7</v>
          </cell>
          <cell r="E29">
            <v>0</v>
          </cell>
          <cell r="F29">
            <v>4</v>
          </cell>
          <cell r="G29">
            <v>0</v>
          </cell>
          <cell r="H29">
            <v>154</v>
          </cell>
          <cell r="I29">
            <v>0.1</v>
          </cell>
          <cell r="J29">
            <v>22</v>
          </cell>
          <cell r="K29">
            <v>0</v>
          </cell>
        </row>
        <row r="30">
          <cell r="A30">
            <v>30</v>
          </cell>
          <cell r="B30">
            <v>29</v>
          </cell>
          <cell r="C30" t="str">
            <v>B67A</v>
          </cell>
          <cell r="D30">
            <v>6</v>
          </cell>
          <cell r="E30">
            <v>0</v>
          </cell>
          <cell r="F30">
            <v>5</v>
          </cell>
          <cell r="G30">
            <v>0</v>
          </cell>
          <cell r="H30">
            <v>472</v>
          </cell>
          <cell r="I30">
            <v>0.2</v>
          </cell>
          <cell r="J30">
            <v>78.7</v>
          </cell>
          <cell r="K30">
            <v>0</v>
          </cell>
        </row>
        <row r="31">
          <cell r="A31">
            <v>31</v>
          </cell>
          <cell r="B31">
            <v>30</v>
          </cell>
          <cell r="C31" t="str">
            <v>B67C</v>
          </cell>
          <cell r="D31">
            <v>6</v>
          </cell>
          <cell r="E31">
            <v>1</v>
          </cell>
          <cell r="F31">
            <v>6</v>
          </cell>
          <cell r="G31">
            <v>0</v>
          </cell>
          <cell r="H31">
            <v>128</v>
          </cell>
          <cell r="I31">
            <v>0.1</v>
          </cell>
          <cell r="J31">
            <v>21.3</v>
          </cell>
          <cell r="K31">
            <v>25.4</v>
          </cell>
        </row>
        <row r="32">
          <cell r="A32">
            <v>32</v>
          </cell>
          <cell r="B32">
            <v>31</v>
          </cell>
          <cell r="C32" t="str">
            <v>V62B</v>
          </cell>
          <cell r="D32">
            <v>6</v>
          </cell>
          <cell r="E32">
            <v>6</v>
          </cell>
          <cell r="F32">
            <v>6</v>
          </cell>
          <cell r="G32">
            <v>0</v>
          </cell>
          <cell r="H32">
            <v>6</v>
          </cell>
          <cell r="I32">
            <v>0</v>
          </cell>
          <cell r="J32">
            <v>1</v>
          </cell>
          <cell r="K32">
            <v>0</v>
          </cell>
        </row>
        <row r="33">
          <cell r="A33">
            <v>33</v>
          </cell>
          <cell r="B33">
            <v>32</v>
          </cell>
          <cell r="C33" t="str">
            <v>Z64B</v>
          </cell>
          <cell r="D33">
            <v>6</v>
          </cell>
          <cell r="E33">
            <v>6</v>
          </cell>
          <cell r="F33">
            <v>6</v>
          </cell>
          <cell r="G33">
            <v>0</v>
          </cell>
          <cell r="H33">
            <v>6</v>
          </cell>
          <cell r="I33">
            <v>0</v>
          </cell>
          <cell r="J33">
            <v>1</v>
          </cell>
          <cell r="K33">
            <v>0</v>
          </cell>
        </row>
        <row r="34">
          <cell r="A34">
            <v>34</v>
          </cell>
          <cell r="B34">
            <v>0</v>
          </cell>
          <cell r="C34" t="str">
            <v>9Tot</v>
          </cell>
          <cell r="D34">
            <v>9886</v>
          </cell>
          <cell r="E34">
            <v>630</v>
          </cell>
          <cell r="F34">
            <v>9190</v>
          </cell>
          <cell r="G34">
            <v>4.5999999999999996</v>
          </cell>
          <cell r="H34">
            <v>294845</v>
          </cell>
          <cell r="I34">
            <v>136.19999999999999</v>
          </cell>
          <cell r="J34">
            <v>29.8</v>
          </cell>
          <cell r="K34">
            <v>31.8</v>
          </cell>
        </row>
      </sheetData>
      <sheetData sheetId="44" refreshError="1"/>
      <sheetData sheetId="45" refreshError="1"/>
      <sheetData sheetId="46" refreshError="1">
        <row r="1">
          <cell r="A1" t="str">
            <v>Row</v>
          </cell>
          <cell r="B1" t="str">
            <v>No#</v>
          </cell>
          <cell r="C1" t="str">
            <v>DRG</v>
          </cell>
          <cell r="D1" t="str">
            <v>NSW</v>
          </cell>
          <cell r="E1" t="str">
            <v>VIC</v>
          </cell>
          <cell r="F1" t="str">
            <v>QLD</v>
          </cell>
          <cell r="G1" t="str">
            <v>WA</v>
          </cell>
          <cell r="H1" t="str">
            <v>SA</v>
          </cell>
          <cell r="I1" t="str">
            <v>TAS</v>
          </cell>
          <cell r="J1" t="str">
            <v>ACT</v>
          </cell>
          <cell r="K1" t="str">
            <v>NT</v>
          </cell>
          <cell r="L1" t="str">
            <v>Total</v>
          </cell>
        </row>
        <row r="2">
          <cell r="A2">
            <v>2</v>
          </cell>
          <cell r="B2">
            <v>1</v>
          </cell>
          <cell r="C2" t="str">
            <v>L61Z</v>
          </cell>
          <cell r="D2">
            <v>266148</v>
          </cell>
          <cell r="E2">
            <v>250162</v>
          </cell>
          <cell r="F2">
            <v>131961</v>
          </cell>
          <cell r="G2">
            <v>71695</v>
          </cell>
          <cell r="H2">
            <v>56814</v>
          </cell>
          <cell r="I2">
            <v>14057</v>
          </cell>
          <cell r="J2">
            <v>23098</v>
          </cell>
          <cell r="K2">
            <v>43503</v>
          </cell>
          <cell r="L2">
            <v>857438</v>
          </cell>
        </row>
        <row r="3">
          <cell r="A3">
            <v>3</v>
          </cell>
          <cell r="B3">
            <v>2</v>
          </cell>
          <cell r="C3" t="str">
            <v>R63Z</v>
          </cell>
          <cell r="D3">
            <v>2836</v>
          </cell>
          <cell r="E3">
            <v>72637</v>
          </cell>
          <cell r="F3">
            <v>24843</v>
          </cell>
          <cell r="G3">
            <v>23523</v>
          </cell>
          <cell r="H3">
            <v>68</v>
          </cell>
          <cell r="I3">
            <v>1703</v>
          </cell>
          <cell r="J3">
            <v>983</v>
          </cell>
          <cell r="K3">
            <v>332</v>
          </cell>
          <cell r="L3">
            <v>126925</v>
          </cell>
        </row>
        <row r="4">
          <cell r="A4">
            <v>4</v>
          </cell>
          <cell r="B4">
            <v>3</v>
          </cell>
          <cell r="C4" t="str">
            <v>O60B</v>
          </cell>
          <cell r="D4">
            <v>36414</v>
          </cell>
          <cell r="E4">
            <v>27202</v>
          </cell>
          <cell r="F4">
            <v>19808</v>
          </cell>
          <cell r="G4">
            <v>9764</v>
          </cell>
          <cell r="H4">
            <v>6702</v>
          </cell>
          <cell r="I4">
            <v>1790</v>
          </cell>
          <cell r="J4">
            <v>1972</v>
          </cell>
          <cell r="K4">
            <v>1304</v>
          </cell>
          <cell r="L4">
            <v>104956</v>
          </cell>
        </row>
        <row r="5">
          <cell r="A5">
            <v>5</v>
          </cell>
          <cell r="B5">
            <v>4</v>
          </cell>
          <cell r="C5" t="str">
            <v>F74Z</v>
          </cell>
          <cell r="D5">
            <v>27161</v>
          </cell>
          <cell r="E5">
            <v>22717</v>
          </cell>
          <cell r="F5">
            <v>19098</v>
          </cell>
          <cell r="G5">
            <v>6804</v>
          </cell>
          <cell r="H5">
            <v>7572</v>
          </cell>
          <cell r="I5">
            <v>1636</v>
          </cell>
          <cell r="J5">
            <v>1661</v>
          </cell>
          <cell r="K5">
            <v>1000</v>
          </cell>
          <cell r="L5">
            <v>87649</v>
          </cell>
        </row>
        <row r="6">
          <cell r="A6">
            <v>6</v>
          </cell>
          <cell r="B6">
            <v>5</v>
          </cell>
          <cell r="C6" t="str">
            <v>G67B</v>
          </cell>
          <cell r="D6">
            <v>23118</v>
          </cell>
          <cell r="E6">
            <v>21030</v>
          </cell>
          <cell r="F6">
            <v>14517</v>
          </cell>
          <cell r="G6">
            <v>5271</v>
          </cell>
          <cell r="H6">
            <v>5734</v>
          </cell>
          <cell r="I6">
            <v>1428</v>
          </cell>
          <cell r="J6">
            <v>1095</v>
          </cell>
          <cell r="K6">
            <v>655</v>
          </cell>
          <cell r="L6">
            <v>72848</v>
          </cell>
        </row>
        <row r="7">
          <cell r="A7">
            <v>7</v>
          </cell>
          <cell r="B7">
            <v>6</v>
          </cell>
          <cell r="C7" t="str">
            <v>G44C</v>
          </cell>
          <cell r="D7">
            <v>17193</v>
          </cell>
          <cell r="E7">
            <v>18073</v>
          </cell>
          <cell r="F7">
            <v>8513</v>
          </cell>
          <cell r="G7">
            <v>10689</v>
          </cell>
          <cell r="H7">
            <v>133</v>
          </cell>
          <cell r="I7">
            <v>1085</v>
          </cell>
          <cell r="J7">
            <v>605</v>
          </cell>
          <cell r="K7">
            <v>382</v>
          </cell>
          <cell r="L7">
            <v>56673</v>
          </cell>
        </row>
        <row r="8">
          <cell r="A8">
            <v>8</v>
          </cell>
          <cell r="B8">
            <v>7</v>
          </cell>
          <cell r="C8" t="str">
            <v>C16B</v>
          </cell>
          <cell r="D8">
            <v>17551</v>
          </cell>
          <cell r="E8">
            <v>16483</v>
          </cell>
          <cell r="F8">
            <v>6148</v>
          </cell>
          <cell r="G8">
            <v>7401</v>
          </cell>
          <cell r="H8">
            <v>5106</v>
          </cell>
          <cell r="I8">
            <v>722</v>
          </cell>
          <cell r="J8">
            <v>991</v>
          </cell>
          <cell r="K8">
            <v>473</v>
          </cell>
          <cell r="L8">
            <v>54875</v>
          </cell>
        </row>
        <row r="9">
          <cell r="A9">
            <v>9</v>
          </cell>
          <cell r="B9">
            <v>8</v>
          </cell>
          <cell r="C9" t="str">
            <v>G66B</v>
          </cell>
          <cell r="D9">
            <v>13615</v>
          </cell>
          <cell r="E9">
            <v>14310</v>
          </cell>
          <cell r="F9">
            <v>9306</v>
          </cell>
          <cell r="G9">
            <v>3292</v>
          </cell>
          <cell r="H9">
            <v>2945</v>
          </cell>
          <cell r="I9">
            <v>1033</v>
          </cell>
          <cell r="J9">
            <v>778</v>
          </cell>
          <cell r="K9">
            <v>478</v>
          </cell>
          <cell r="L9">
            <v>45757</v>
          </cell>
        </row>
        <row r="10">
          <cell r="A10">
            <v>10</v>
          </cell>
          <cell r="B10">
            <v>9</v>
          </cell>
          <cell r="C10" t="str">
            <v>O01C</v>
          </cell>
          <cell r="D10">
            <v>14805</v>
          </cell>
          <cell r="E10">
            <v>10591</v>
          </cell>
          <cell r="F10">
            <v>9093</v>
          </cell>
          <cell r="G10">
            <v>4030</v>
          </cell>
          <cell r="H10">
            <v>3181</v>
          </cell>
          <cell r="I10">
            <v>803</v>
          </cell>
          <cell r="J10">
            <v>652</v>
          </cell>
          <cell r="K10">
            <v>547</v>
          </cell>
          <cell r="L10">
            <v>43702</v>
          </cell>
        </row>
        <row r="11">
          <cell r="A11">
            <v>11</v>
          </cell>
          <cell r="B11">
            <v>10</v>
          </cell>
          <cell r="C11" t="str">
            <v>O66B</v>
          </cell>
          <cell r="D11">
            <v>12642</v>
          </cell>
          <cell r="E11">
            <v>11440</v>
          </cell>
          <cell r="F11">
            <v>12092</v>
          </cell>
          <cell r="G11">
            <v>2900</v>
          </cell>
          <cell r="H11">
            <v>2223</v>
          </cell>
          <cell r="I11">
            <v>761</v>
          </cell>
          <cell r="J11">
            <v>228</v>
          </cell>
          <cell r="K11">
            <v>1064</v>
          </cell>
          <cell r="L11">
            <v>43350</v>
          </cell>
        </row>
        <row r="12">
          <cell r="A12">
            <v>12</v>
          </cell>
          <cell r="B12">
            <v>11</v>
          </cell>
          <cell r="C12" t="str">
            <v>Z64B</v>
          </cell>
          <cell r="D12">
            <v>6165</v>
          </cell>
          <cell r="E12">
            <v>18168</v>
          </cell>
          <cell r="F12">
            <v>9588</v>
          </cell>
          <cell r="G12">
            <v>4817</v>
          </cell>
          <cell r="H12">
            <v>1630</v>
          </cell>
          <cell r="I12">
            <v>1367</v>
          </cell>
          <cell r="J12">
            <v>906</v>
          </cell>
          <cell r="K12">
            <v>259</v>
          </cell>
          <cell r="L12">
            <v>42900</v>
          </cell>
        </row>
        <row r="13">
          <cell r="A13">
            <v>13</v>
          </cell>
          <cell r="B13">
            <v>12</v>
          </cell>
          <cell r="C13" t="str">
            <v>J64B</v>
          </cell>
          <cell r="D13">
            <v>13389</v>
          </cell>
          <cell r="E13">
            <v>8901</v>
          </cell>
          <cell r="F13">
            <v>9888</v>
          </cell>
          <cell r="G13">
            <v>4531</v>
          </cell>
          <cell r="H13">
            <v>2735</v>
          </cell>
          <cell r="I13">
            <v>620</v>
          </cell>
          <cell r="J13">
            <v>540</v>
          </cell>
          <cell r="K13">
            <v>1797</v>
          </cell>
          <cell r="L13">
            <v>42401</v>
          </cell>
        </row>
        <row r="14">
          <cell r="A14">
            <v>14</v>
          </cell>
          <cell r="B14">
            <v>13</v>
          </cell>
          <cell r="C14" t="str">
            <v>Q61C</v>
          </cell>
          <cell r="D14">
            <v>10256</v>
          </cell>
          <cell r="E14">
            <v>14992</v>
          </cell>
          <cell r="F14">
            <v>4694</v>
          </cell>
          <cell r="G14">
            <v>4164</v>
          </cell>
          <cell r="H14">
            <v>3345</v>
          </cell>
          <cell r="I14">
            <v>977</v>
          </cell>
          <cell r="J14">
            <v>412</v>
          </cell>
          <cell r="K14">
            <v>397</v>
          </cell>
          <cell r="L14">
            <v>39237</v>
          </cell>
        </row>
        <row r="15">
          <cell r="A15">
            <v>15</v>
          </cell>
          <cell r="B15">
            <v>14</v>
          </cell>
          <cell r="C15" t="str">
            <v>X60C</v>
          </cell>
          <cell r="D15">
            <v>10804</v>
          </cell>
          <cell r="E15">
            <v>8824</v>
          </cell>
          <cell r="F15">
            <v>10512</v>
          </cell>
          <cell r="G15">
            <v>3215</v>
          </cell>
          <cell r="H15">
            <v>2072</v>
          </cell>
          <cell r="I15">
            <v>606</v>
          </cell>
          <cell r="J15">
            <v>461</v>
          </cell>
          <cell r="K15">
            <v>1217</v>
          </cell>
          <cell r="L15">
            <v>37711</v>
          </cell>
        </row>
        <row r="16">
          <cell r="A16">
            <v>16</v>
          </cell>
          <cell r="B16">
            <v>15</v>
          </cell>
          <cell r="C16" t="str">
            <v>J11Z</v>
          </cell>
          <cell r="D16">
            <v>8369</v>
          </cell>
          <cell r="E16">
            <v>12603</v>
          </cell>
          <cell r="F16">
            <v>7658</v>
          </cell>
          <cell r="G16">
            <v>4429</v>
          </cell>
          <cell r="H16">
            <v>3353</v>
          </cell>
          <cell r="I16">
            <v>720</v>
          </cell>
          <cell r="J16">
            <v>259</v>
          </cell>
          <cell r="K16">
            <v>275</v>
          </cell>
          <cell r="L16">
            <v>37666</v>
          </cell>
        </row>
        <row r="17">
          <cell r="A17">
            <v>17</v>
          </cell>
          <cell r="B17">
            <v>16</v>
          </cell>
          <cell r="C17" t="str">
            <v>G45B</v>
          </cell>
          <cell r="D17">
            <v>9379</v>
          </cell>
          <cell r="E17">
            <v>12263</v>
          </cell>
          <cell r="F17">
            <v>5417</v>
          </cell>
          <cell r="G17">
            <v>6087</v>
          </cell>
          <cell r="H17">
            <v>350</v>
          </cell>
          <cell r="I17">
            <v>591</v>
          </cell>
          <cell r="J17">
            <v>390</v>
          </cell>
          <cell r="K17">
            <v>320</v>
          </cell>
          <cell r="L17">
            <v>34797</v>
          </cell>
        </row>
        <row r="18">
          <cell r="A18">
            <v>18</v>
          </cell>
          <cell r="B18">
            <v>17</v>
          </cell>
          <cell r="C18" t="str">
            <v>F71B</v>
          </cell>
          <cell r="D18">
            <v>11382</v>
          </cell>
          <cell r="E18">
            <v>7817</v>
          </cell>
          <cell r="F18">
            <v>5843</v>
          </cell>
          <cell r="G18">
            <v>2538</v>
          </cell>
          <cell r="H18">
            <v>2763</v>
          </cell>
          <cell r="I18">
            <v>763</v>
          </cell>
          <cell r="J18">
            <v>644</v>
          </cell>
          <cell r="K18">
            <v>252</v>
          </cell>
          <cell r="L18">
            <v>32002</v>
          </cell>
        </row>
        <row r="19">
          <cell r="A19">
            <v>19</v>
          </cell>
          <cell r="B19">
            <v>18</v>
          </cell>
          <cell r="C19" t="str">
            <v>O66A</v>
          </cell>
          <cell r="D19">
            <v>10808</v>
          </cell>
          <cell r="E19">
            <v>5937</v>
          </cell>
          <cell r="F19">
            <v>6743</v>
          </cell>
          <cell r="G19">
            <v>3502</v>
          </cell>
          <cell r="H19">
            <v>2171</v>
          </cell>
          <cell r="I19">
            <v>599</v>
          </cell>
          <cell r="J19">
            <v>532</v>
          </cell>
          <cell r="K19">
            <v>897</v>
          </cell>
          <cell r="L19">
            <v>31189</v>
          </cell>
        </row>
        <row r="20">
          <cell r="A20">
            <v>20</v>
          </cell>
          <cell r="B20">
            <v>19</v>
          </cell>
          <cell r="C20" t="str">
            <v>Z40Z</v>
          </cell>
          <cell r="D20">
            <v>7913</v>
          </cell>
          <cell r="E20">
            <v>10353</v>
          </cell>
          <cell r="F20">
            <v>5726</v>
          </cell>
          <cell r="G20">
            <v>4087</v>
          </cell>
          <cell r="H20">
            <v>1568</v>
          </cell>
          <cell r="I20">
            <v>517</v>
          </cell>
          <cell r="J20">
            <v>275</v>
          </cell>
          <cell r="K20">
            <v>140</v>
          </cell>
          <cell r="L20">
            <v>30579</v>
          </cell>
        </row>
        <row r="21">
          <cell r="A21">
            <v>21</v>
          </cell>
          <cell r="B21">
            <v>20</v>
          </cell>
          <cell r="C21" t="str">
            <v>E62C</v>
          </cell>
          <cell r="D21">
            <v>10325</v>
          </cell>
          <cell r="E21">
            <v>6339</v>
          </cell>
          <cell r="F21">
            <v>5736</v>
          </cell>
          <cell r="G21">
            <v>2572</v>
          </cell>
          <cell r="H21">
            <v>2042</v>
          </cell>
          <cell r="I21">
            <v>574</v>
          </cell>
          <cell r="J21">
            <v>406</v>
          </cell>
          <cell r="K21">
            <v>647</v>
          </cell>
          <cell r="L21">
            <v>28641</v>
          </cell>
        </row>
        <row r="22">
          <cell r="A22">
            <v>22</v>
          </cell>
          <cell r="B22">
            <v>21</v>
          </cell>
          <cell r="C22" t="str">
            <v>O05Z</v>
          </cell>
          <cell r="D22">
            <v>6713</v>
          </cell>
          <cell r="E22">
            <v>8374</v>
          </cell>
          <cell r="F22">
            <v>3271</v>
          </cell>
          <cell r="G22">
            <v>2413</v>
          </cell>
          <cell r="H22">
            <v>6032</v>
          </cell>
          <cell r="I22">
            <v>381</v>
          </cell>
          <cell r="J22">
            <v>231</v>
          </cell>
          <cell r="K22">
            <v>1122</v>
          </cell>
          <cell r="L22">
            <v>28537</v>
          </cell>
        </row>
        <row r="23">
          <cell r="A23">
            <v>23</v>
          </cell>
          <cell r="B23">
            <v>22</v>
          </cell>
          <cell r="C23" t="str">
            <v>D63B</v>
          </cell>
          <cell r="D23">
            <v>9157</v>
          </cell>
          <cell r="E23">
            <v>6521</v>
          </cell>
          <cell r="F23">
            <v>6426</v>
          </cell>
          <cell r="G23">
            <v>2362</v>
          </cell>
          <cell r="H23">
            <v>2332</v>
          </cell>
          <cell r="I23">
            <v>480</v>
          </cell>
          <cell r="J23">
            <v>379</v>
          </cell>
          <cell r="K23">
            <v>554</v>
          </cell>
          <cell r="L23">
            <v>28211</v>
          </cell>
        </row>
        <row r="24">
          <cell r="A24">
            <v>24</v>
          </cell>
          <cell r="B24">
            <v>23</v>
          </cell>
          <cell r="C24" t="str">
            <v>E69C</v>
          </cell>
          <cell r="D24">
            <v>10169</v>
          </cell>
          <cell r="E24">
            <v>6818</v>
          </cell>
          <cell r="F24">
            <v>4666</v>
          </cell>
          <cell r="G24">
            <v>2304</v>
          </cell>
          <cell r="H24">
            <v>2826</v>
          </cell>
          <cell r="I24">
            <v>391</v>
          </cell>
          <cell r="J24">
            <v>296</v>
          </cell>
          <cell r="K24">
            <v>341</v>
          </cell>
          <cell r="L24">
            <v>27811</v>
          </cell>
        </row>
        <row r="25">
          <cell r="A25">
            <v>25</v>
          </cell>
          <cell r="B25">
            <v>24</v>
          </cell>
          <cell r="C25" t="str">
            <v>E65B</v>
          </cell>
          <cell r="D25">
            <v>10113</v>
          </cell>
          <cell r="E25">
            <v>5531</v>
          </cell>
          <cell r="F25">
            <v>5358</v>
          </cell>
          <cell r="G25">
            <v>2214</v>
          </cell>
          <cell r="H25">
            <v>2633</v>
          </cell>
          <cell r="I25">
            <v>786</v>
          </cell>
          <cell r="J25">
            <v>300</v>
          </cell>
          <cell r="K25">
            <v>522</v>
          </cell>
          <cell r="L25">
            <v>27457</v>
          </cell>
        </row>
        <row r="26">
          <cell r="A26">
            <v>26</v>
          </cell>
          <cell r="B26">
            <v>25</v>
          </cell>
          <cell r="C26" t="str">
            <v>O60C</v>
          </cell>
          <cell r="D26">
            <v>9957</v>
          </cell>
          <cell r="E26">
            <v>3849</v>
          </cell>
          <cell r="F26">
            <v>7450</v>
          </cell>
          <cell r="G26">
            <v>2385</v>
          </cell>
          <cell r="H26">
            <v>1747</v>
          </cell>
          <cell r="I26">
            <v>504</v>
          </cell>
          <cell r="J26">
            <v>486</v>
          </cell>
          <cell r="K26">
            <v>537</v>
          </cell>
          <cell r="L26">
            <v>26915</v>
          </cell>
        </row>
        <row r="27">
          <cell r="A27">
            <v>27</v>
          </cell>
          <cell r="B27">
            <v>26</v>
          </cell>
          <cell r="C27" t="str">
            <v>L67C</v>
          </cell>
          <cell r="D27">
            <v>7364</v>
          </cell>
          <cell r="E27">
            <v>7341</v>
          </cell>
          <cell r="F27">
            <v>6055</v>
          </cell>
          <cell r="G27">
            <v>2141</v>
          </cell>
          <cell r="H27">
            <v>2255</v>
          </cell>
          <cell r="I27">
            <v>576</v>
          </cell>
          <cell r="J27">
            <v>587</v>
          </cell>
          <cell r="K27">
            <v>289</v>
          </cell>
          <cell r="L27">
            <v>26608</v>
          </cell>
        </row>
        <row r="28">
          <cell r="A28">
            <v>28</v>
          </cell>
          <cell r="B28">
            <v>27</v>
          </cell>
          <cell r="C28" t="str">
            <v>X62B</v>
          </cell>
          <cell r="D28">
            <v>7218</v>
          </cell>
          <cell r="E28">
            <v>6696</v>
          </cell>
          <cell r="F28">
            <v>5917</v>
          </cell>
          <cell r="G28">
            <v>2825</v>
          </cell>
          <cell r="H28">
            <v>2369</v>
          </cell>
          <cell r="I28">
            <v>744</v>
          </cell>
          <cell r="J28">
            <v>432</v>
          </cell>
          <cell r="K28">
            <v>228</v>
          </cell>
          <cell r="L28">
            <v>26429</v>
          </cell>
        </row>
        <row r="29">
          <cell r="A29">
            <v>29</v>
          </cell>
          <cell r="B29">
            <v>28</v>
          </cell>
          <cell r="C29" t="str">
            <v>I30Z</v>
          </cell>
          <cell r="D29">
            <v>8040</v>
          </cell>
          <cell r="E29">
            <v>7479</v>
          </cell>
          <cell r="F29">
            <v>4146</v>
          </cell>
          <cell r="G29">
            <v>2680</v>
          </cell>
          <cell r="H29">
            <v>2139</v>
          </cell>
          <cell r="I29">
            <v>693</v>
          </cell>
          <cell r="J29">
            <v>629</v>
          </cell>
          <cell r="K29">
            <v>331</v>
          </cell>
          <cell r="L29">
            <v>26137</v>
          </cell>
        </row>
        <row r="30">
          <cell r="A30">
            <v>30</v>
          </cell>
          <cell r="B30">
            <v>29</v>
          </cell>
          <cell r="C30" t="str">
            <v>I74C</v>
          </cell>
          <cell r="D30">
            <v>8622</v>
          </cell>
          <cell r="E30">
            <v>6205</v>
          </cell>
          <cell r="F30">
            <v>6369</v>
          </cell>
          <cell r="G30">
            <v>1916</v>
          </cell>
          <cell r="H30">
            <v>1329</v>
          </cell>
          <cell r="I30">
            <v>429</v>
          </cell>
          <cell r="J30">
            <v>576</v>
          </cell>
          <cell r="K30">
            <v>492</v>
          </cell>
          <cell r="L30">
            <v>25938</v>
          </cell>
        </row>
        <row r="31">
          <cell r="A31">
            <v>31</v>
          </cell>
          <cell r="B31">
            <v>30</v>
          </cell>
          <cell r="C31" t="str">
            <v>G46C</v>
          </cell>
          <cell r="D31">
            <v>10209</v>
          </cell>
          <cell r="E31">
            <v>7415</v>
          </cell>
          <cell r="F31">
            <v>3124</v>
          </cell>
          <cell r="G31">
            <v>4195</v>
          </cell>
          <cell r="H31">
            <v>92</v>
          </cell>
          <cell r="I31">
            <v>309</v>
          </cell>
          <cell r="J31">
            <v>282</v>
          </cell>
          <cell r="K31">
            <v>194</v>
          </cell>
          <cell r="L31">
            <v>25820</v>
          </cell>
        </row>
        <row r="32">
          <cell r="A32">
            <v>32</v>
          </cell>
          <cell r="B32">
            <v>31</v>
          </cell>
          <cell r="C32" t="str">
            <v>D40Z</v>
          </cell>
          <cell r="D32">
            <v>5593</v>
          </cell>
          <cell r="E32">
            <v>8536</v>
          </cell>
          <cell r="F32">
            <v>4942</v>
          </cell>
          <cell r="G32">
            <v>2616</v>
          </cell>
          <cell r="H32">
            <v>2124</v>
          </cell>
          <cell r="I32">
            <v>269</v>
          </cell>
          <cell r="J32">
            <v>326</v>
          </cell>
          <cell r="K32">
            <v>590</v>
          </cell>
          <cell r="L32">
            <v>24996</v>
          </cell>
        </row>
        <row r="33">
          <cell r="A33">
            <v>33</v>
          </cell>
          <cell r="B33">
            <v>99</v>
          </cell>
          <cell r="C33" t="str">
            <v>9Tot</v>
          </cell>
          <cell r="D33">
            <v>1460641</v>
          </cell>
          <cell r="E33">
            <v>1345096</v>
          </cell>
          <cell r="F33">
            <v>852547</v>
          </cell>
          <cell r="G33">
            <v>453946</v>
          </cell>
          <cell r="H33">
            <v>362923</v>
          </cell>
          <cell r="I33">
            <v>92723</v>
          </cell>
          <cell r="J33">
            <v>83912</v>
          </cell>
          <cell r="K33">
            <v>94179</v>
          </cell>
          <cell r="L33">
            <v>4745967</v>
          </cell>
        </row>
      </sheetData>
      <sheetData sheetId="47" refreshError="1"/>
      <sheetData sheetId="48" refreshError="1"/>
      <sheetData sheetId="49" refreshError="1">
        <row r="1">
          <cell r="A1" t="str">
            <v>Row</v>
          </cell>
          <cell r="B1" t="str">
            <v>No#</v>
          </cell>
          <cell r="C1" t="str">
            <v>DRG</v>
          </cell>
          <cell r="D1" t="str">
            <v>NSW</v>
          </cell>
          <cell r="E1" t="str">
            <v>VIC</v>
          </cell>
          <cell r="F1" t="str">
            <v>QLD</v>
          </cell>
          <cell r="G1" t="str">
            <v>WA</v>
          </cell>
          <cell r="H1" t="str">
            <v>SA</v>
          </cell>
          <cell r="I1" t="str">
            <v>TAS</v>
          </cell>
          <cell r="J1" t="str">
            <v>ACT</v>
          </cell>
          <cell r="K1" t="str">
            <v>NT</v>
          </cell>
          <cell r="L1" t="str">
            <v>Total</v>
          </cell>
        </row>
        <row r="2">
          <cell r="A2">
            <v>2</v>
          </cell>
          <cell r="B2">
            <v>1</v>
          </cell>
          <cell r="C2" t="str">
            <v>R63Z</v>
          </cell>
          <cell r="D2">
            <v>33453</v>
          </cell>
          <cell r="E2">
            <v>47789</v>
          </cell>
          <cell r="F2">
            <v>58659</v>
          </cell>
          <cell r="G2">
            <v>22261</v>
          </cell>
          <cell r="H2">
            <v>16732</v>
          </cell>
          <cell r="I2">
            <v>1743</v>
          </cell>
          <cell r="J2">
            <v>2785</v>
          </cell>
          <cell r="K2">
            <v>1787</v>
          </cell>
          <cell r="L2">
            <v>185209</v>
          </cell>
        </row>
        <row r="3">
          <cell r="A3">
            <v>3</v>
          </cell>
          <cell r="B3">
            <v>2</v>
          </cell>
          <cell r="C3" t="str">
            <v>L61Z</v>
          </cell>
          <cell r="D3">
            <v>24616</v>
          </cell>
          <cell r="E3">
            <v>34130</v>
          </cell>
          <cell r="F3">
            <v>53145</v>
          </cell>
          <cell r="G3">
            <v>51813</v>
          </cell>
          <cell r="H3">
            <v>19417</v>
          </cell>
          <cell r="I3">
            <v>0</v>
          </cell>
          <cell r="J3">
            <v>0</v>
          </cell>
          <cell r="K3">
            <v>0</v>
          </cell>
          <cell r="L3">
            <v>183121</v>
          </cell>
        </row>
        <row r="4">
          <cell r="A4">
            <v>4</v>
          </cell>
          <cell r="B4">
            <v>3</v>
          </cell>
          <cell r="C4" t="str">
            <v>G44C</v>
          </cell>
          <cell r="D4">
            <v>47452</v>
          </cell>
          <cell r="E4">
            <v>49572</v>
          </cell>
          <cell r="F4">
            <v>42734</v>
          </cell>
          <cell r="G4">
            <v>15730</v>
          </cell>
          <cell r="H4">
            <v>10707</v>
          </cell>
          <cell r="I4">
            <v>2686</v>
          </cell>
          <cell r="J4">
            <v>1134</v>
          </cell>
          <cell r="K4">
            <v>543</v>
          </cell>
          <cell r="L4">
            <v>170558</v>
          </cell>
        </row>
        <row r="5">
          <cell r="A5">
            <v>5</v>
          </cell>
          <cell r="B5">
            <v>4</v>
          </cell>
          <cell r="C5" t="str">
            <v>C16B</v>
          </cell>
          <cell r="D5">
            <v>44562</v>
          </cell>
          <cell r="E5">
            <v>27786</v>
          </cell>
          <cell r="F5">
            <v>33009</v>
          </cell>
          <cell r="G5">
            <v>8737</v>
          </cell>
          <cell r="H5">
            <v>8910</v>
          </cell>
          <cell r="I5">
            <v>3807</v>
          </cell>
          <cell r="J5">
            <v>839</v>
          </cell>
          <cell r="K5">
            <v>325</v>
          </cell>
          <cell r="L5">
            <v>127975</v>
          </cell>
        </row>
        <row r="6">
          <cell r="A6">
            <v>6</v>
          </cell>
          <cell r="B6">
            <v>5</v>
          </cell>
          <cell r="C6" t="str">
            <v>D40Z</v>
          </cell>
          <cell r="D6">
            <v>26236</v>
          </cell>
          <cell r="E6">
            <v>25621</v>
          </cell>
          <cell r="F6">
            <v>19692</v>
          </cell>
          <cell r="G6">
            <v>14509</v>
          </cell>
          <cell r="H6">
            <v>7961</v>
          </cell>
          <cell r="I6">
            <v>1562</v>
          </cell>
          <cell r="J6">
            <v>1025</v>
          </cell>
          <cell r="K6">
            <v>17</v>
          </cell>
          <cell r="L6">
            <v>96623</v>
          </cell>
        </row>
        <row r="7">
          <cell r="A7">
            <v>7</v>
          </cell>
          <cell r="B7">
            <v>6</v>
          </cell>
          <cell r="C7" t="str">
            <v>G45B</v>
          </cell>
          <cell r="D7">
            <v>23966</v>
          </cell>
          <cell r="E7">
            <v>34442</v>
          </cell>
          <cell r="F7">
            <v>22978</v>
          </cell>
          <cell r="G7">
            <v>6257</v>
          </cell>
          <cell r="H7">
            <v>5849</v>
          </cell>
          <cell r="I7">
            <v>1312</v>
          </cell>
          <cell r="J7">
            <v>390</v>
          </cell>
          <cell r="K7">
            <v>251</v>
          </cell>
          <cell r="L7">
            <v>95445</v>
          </cell>
        </row>
        <row r="8">
          <cell r="A8">
            <v>8</v>
          </cell>
          <cell r="B8">
            <v>7</v>
          </cell>
          <cell r="C8" t="str">
            <v>G46C</v>
          </cell>
          <cell r="D8">
            <v>36421</v>
          </cell>
          <cell r="E8">
            <v>22681</v>
          </cell>
          <cell r="F8">
            <v>21385</v>
          </cell>
          <cell r="G8">
            <v>7930</v>
          </cell>
          <cell r="H8">
            <v>5084</v>
          </cell>
          <cell r="I8">
            <v>814</v>
          </cell>
          <cell r="J8">
            <v>405</v>
          </cell>
          <cell r="K8">
            <v>297</v>
          </cell>
          <cell r="L8">
            <v>95017</v>
          </cell>
        </row>
        <row r="9">
          <cell r="A9">
            <v>9</v>
          </cell>
          <cell r="B9">
            <v>8</v>
          </cell>
          <cell r="C9" t="str">
            <v>U60Z</v>
          </cell>
          <cell r="D9">
            <v>25099</v>
          </cell>
          <cell r="E9">
            <v>25970</v>
          </cell>
          <cell r="F9">
            <v>21278</v>
          </cell>
          <cell r="G9">
            <v>10426</v>
          </cell>
          <cell r="H9">
            <v>28</v>
          </cell>
          <cell r="I9">
            <v>3012</v>
          </cell>
          <cell r="J9">
            <v>1209</v>
          </cell>
          <cell r="K9">
            <v>0</v>
          </cell>
          <cell r="L9">
            <v>87022</v>
          </cell>
        </row>
        <row r="10">
          <cell r="A10">
            <v>10</v>
          </cell>
          <cell r="B10">
            <v>9</v>
          </cell>
          <cell r="C10" t="str">
            <v>Z64B</v>
          </cell>
          <cell r="D10">
            <v>18177</v>
          </cell>
          <cell r="E10">
            <v>28757</v>
          </cell>
          <cell r="F10">
            <v>22696</v>
          </cell>
          <cell r="G10">
            <v>7735</v>
          </cell>
          <cell r="H10">
            <v>4211</v>
          </cell>
          <cell r="I10">
            <v>767</v>
          </cell>
          <cell r="J10">
            <v>546</v>
          </cell>
          <cell r="K10">
            <v>373</v>
          </cell>
          <cell r="L10">
            <v>83262</v>
          </cell>
        </row>
        <row r="11">
          <cell r="A11">
            <v>11</v>
          </cell>
          <cell r="B11">
            <v>10</v>
          </cell>
          <cell r="C11" t="str">
            <v>Z40Z</v>
          </cell>
          <cell r="D11">
            <v>20691</v>
          </cell>
          <cell r="E11">
            <v>18483</v>
          </cell>
          <cell r="F11">
            <v>14973</v>
          </cell>
          <cell r="G11">
            <v>5349</v>
          </cell>
          <cell r="H11">
            <v>4520</v>
          </cell>
          <cell r="I11">
            <v>1005</v>
          </cell>
          <cell r="J11">
            <v>371</v>
          </cell>
          <cell r="K11">
            <v>147</v>
          </cell>
          <cell r="L11">
            <v>65539</v>
          </cell>
        </row>
        <row r="12">
          <cell r="A12">
            <v>12</v>
          </cell>
          <cell r="B12">
            <v>11</v>
          </cell>
          <cell r="C12" t="str">
            <v>I18Z</v>
          </cell>
          <cell r="D12">
            <v>17329</v>
          </cell>
          <cell r="E12">
            <v>15803</v>
          </cell>
          <cell r="F12">
            <v>12726</v>
          </cell>
          <cell r="G12">
            <v>7458</v>
          </cell>
          <cell r="H12">
            <v>8702</v>
          </cell>
          <cell r="I12">
            <v>1260</v>
          </cell>
          <cell r="J12">
            <v>1154</v>
          </cell>
          <cell r="K12">
            <v>606</v>
          </cell>
          <cell r="L12">
            <v>65038</v>
          </cell>
        </row>
        <row r="13">
          <cell r="A13">
            <v>13</v>
          </cell>
          <cell r="B13">
            <v>12</v>
          </cell>
          <cell r="C13" t="str">
            <v>J11Z</v>
          </cell>
          <cell r="D13">
            <v>13873</v>
          </cell>
          <cell r="E13">
            <v>13318</v>
          </cell>
          <cell r="F13">
            <v>11990</v>
          </cell>
          <cell r="G13">
            <v>7780</v>
          </cell>
          <cell r="H13">
            <v>5626</v>
          </cell>
          <cell r="I13">
            <v>1042</v>
          </cell>
          <cell r="J13">
            <v>747</v>
          </cell>
          <cell r="K13">
            <v>174</v>
          </cell>
          <cell r="L13">
            <v>54550</v>
          </cell>
        </row>
        <row r="14">
          <cell r="A14">
            <v>14</v>
          </cell>
          <cell r="B14">
            <v>13</v>
          </cell>
          <cell r="C14" t="str">
            <v>N07Z</v>
          </cell>
          <cell r="D14">
            <v>17658</v>
          </cell>
          <cell r="E14">
            <v>13785</v>
          </cell>
          <cell r="F14">
            <v>11233</v>
          </cell>
          <cell r="G14">
            <v>4639</v>
          </cell>
          <cell r="H14">
            <v>4283</v>
          </cell>
          <cell r="I14">
            <v>835</v>
          </cell>
          <cell r="J14">
            <v>506</v>
          </cell>
          <cell r="K14">
            <v>393</v>
          </cell>
          <cell r="L14">
            <v>53332</v>
          </cell>
        </row>
        <row r="15">
          <cell r="A15">
            <v>15</v>
          </cell>
          <cell r="B15">
            <v>14</v>
          </cell>
          <cell r="C15" t="str">
            <v>O05Z</v>
          </cell>
          <cell r="D15">
            <v>9980</v>
          </cell>
          <cell r="E15">
            <v>18387</v>
          </cell>
          <cell r="F15">
            <v>16633</v>
          </cell>
          <cell r="G15">
            <v>5806</v>
          </cell>
          <cell r="H15">
            <v>780</v>
          </cell>
          <cell r="I15">
            <v>241</v>
          </cell>
          <cell r="J15">
            <v>161</v>
          </cell>
          <cell r="K15">
            <v>76</v>
          </cell>
          <cell r="L15">
            <v>52064</v>
          </cell>
        </row>
        <row r="16">
          <cell r="A16">
            <v>16</v>
          </cell>
          <cell r="B16">
            <v>15</v>
          </cell>
          <cell r="C16" t="str">
            <v>O60B</v>
          </cell>
          <cell r="D16">
            <v>10947</v>
          </cell>
          <cell r="E16">
            <v>9406</v>
          </cell>
          <cell r="F16">
            <v>7472</v>
          </cell>
          <cell r="G16">
            <v>4127</v>
          </cell>
          <cell r="H16">
            <v>2426</v>
          </cell>
          <cell r="I16">
            <v>1203</v>
          </cell>
          <cell r="J16">
            <v>907</v>
          </cell>
          <cell r="K16">
            <v>348</v>
          </cell>
          <cell r="L16">
            <v>36836</v>
          </cell>
        </row>
        <row r="17">
          <cell r="A17">
            <v>17</v>
          </cell>
          <cell r="B17">
            <v>16</v>
          </cell>
          <cell r="C17" t="str">
            <v>E63Z</v>
          </cell>
          <cell r="D17">
            <v>10121</v>
          </cell>
          <cell r="E17">
            <v>9454</v>
          </cell>
          <cell r="F17">
            <v>9756</v>
          </cell>
          <cell r="G17">
            <v>1860</v>
          </cell>
          <cell r="H17">
            <v>3041</v>
          </cell>
          <cell r="I17">
            <v>418</v>
          </cell>
          <cell r="J17">
            <v>0</v>
          </cell>
          <cell r="K17">
            <v>278</v>
          </cell>
          <cell r="L17">
            <v>34928</v>
          </cell>
        </row>
        <row r="18">
          <cell r="A18">
            <v>18</v>
          </cell>
          <cell r="B18">
            <v>17</v>
          </cell>
          <cell r="C18" t="str">
            <v>F42B</v>
          </cell>
          <cell r="D18">
            <v>9730</v>
          </cell>
          <cell r="E18">
            <v>8518</v>
          </cell>
          <cell r="F18">
            <v>7363</v>
          </cell>
          <cell r="G18">
            <v>2916</v>
          </cell>
          <cell r="H18">
            <v>2415</v>
          </cell>
          <cell r="I18">
            <v>461</v>
          </cell>
          <cell r="J18">
            <v>493</v>
          </cell>
          <cell r="K18">
            <v>582</v>
          </cell>
          <cell r="L18">
            <v>32478</v>
          </cell>
        </row>
        <row r="19">
          <cell r="A19">
            <v>19</v>
          </cell>
          <cell r="B19">
            <v>18</v>
          </cell>
          <cell r="C19" t="str">
            <v>I16Z</v>
          </cell>
          <cell r="D19">
            <v>8069</v>
          </cell>
          <cell r="E19">
            <v>6706</v>
          </cell>
          <cell r="F19">
            <v>6487</v>
          </cell>
          <cell r="G19">
            <v>4748</v>
          </cell>
          <cell r="H19">
            <v>2802</v>
          </cell>
          <cell r="I19">
            <v>398</v>
          </cell>
          <cell r="J19">
            <v>513</v>
          </cell>
          <cell r="K19">
            <v>201</v>
          </cell>
          <cell r="L19">
            <v>29924</v>
          </cell>
        </row>
        <row r="20">
          <cell r="A20">
            <v>20</v>
          </cell>
          <cell r="B20">
            <v>19</v>
          </cell>
          <cell r="C20" t="str">
            <v>J08B</v>
          </cell>
          <cell r="D20">
            <v>8683</v>
          </cell>
          <cell r="E20">
            <v>6792</v>
          </cell>
          <cell r="F20">
            <v>7548</v>
          </cell>
          <cell r="G20">
            <v>1419</v>
          </cell>
          <cell r="H20">
            <v>3788</v>
          </cell>
          <cell r="I20">
            <v>284</v>
          </cell>
          <cell r="J20">
            <v>558</v>
          </cell>
          <cell r="K20">
            <v>49</v>
          </cell>
          <cell r="L20">
            <v>29121</v>
          </cell>
        </row>
        <row r="21">
          <cell r="A21">
            <v>21</v>
          </cell>
          <cell r="B21">
            <v>20</v>
          </cell>
          <cell r="C21" t="str">
            <v>O01C</v>
          </cell>
          <cell r="D21">
            <v>7796</v>
          </cell>
          <cell r="E21">
            <v>6413</v>
          </cell>
          <cell r="F21">
            <v>7436</v>
          </cell>
          <cell r="G21">
            <v>3798</v>
          </cell>
          <cell r="H21">
            <v>1798</v>
          </cell>
          <cell r="I21">
            <v>697</v>
          </cell>
          <cell r="J21">
            <v>609</v>
          </cell>
          <cell r="K21">
            <v>241</v>
          </cell>
          <cell r="L21">
            <v>28788</v>
          </cell>
        </row>
        <row r="22">
          <cell r="A22">
            <v>22</v>
          </cell>
          <cell r="B22">
            <v>21</v>
          </cell>
          <cell r="C22" t="str">
            <v>G11B</v>
          </cell>
          <cell r="D22">
            <v>11349</v>
          </cell>
          <cell r="E22">
            <v>5900</v>
          </cell>
          <cell r="F22">
            <v>5758</v>
          </cell>
          <cell r="G22">
            <v>1877</v>
          </cell>
          <cell r="H22">
            <v>1637</v>
          </cell>
          <cell r="I22">
            <v>498</v>
          </cell>
          <cell r="J22">
            <v>297</v>
          </cell>
          <cell r="K22">
            <v>298</v>
          </cell>
          <cell r="L22">
            <v>27614</v>
          </cell>
        </row>
        <row r="23">
          <cell r="A23">
            <v>23</v>
          </cell>
          <cell r="B23">
            <v>22</v>
          </cell>
          <cell r="C23" t="str">
            <v>I30Z</v>
          </cell>
          <cell r="D23">
            <v>7474</v>
          </cell>
          <cell r="E23">
            <v>5865</v>
          </cell>
          <cell r="F23">
            <v>6096</v>
          </cell>
          <cell r="G23">
            <v>3238</v>
          </cell>
          <cell r="H23">
            <v>2751</v>
          </cell>
          <cell r="I23">
            <v>637</v>
          </cell>
          <cell r="J23">
            <v>357</v>
          </cell>
          <cell r="K23">
            <v>127</v>
          </cell>
          <cell r="L23">
            <v>26545</v>
          </cell>
        </row>
        <row r="24">
          <cell r="A24">
            <v>24</v>
          </cell>
          <cell r="B24">
            <v>23</v>
          </cell>
          <cell r="C24" t="str">
            <v>L41Z</v>
          </cell>
          <cell r="D24">
            <v>8242</v>
          </cell>
          <cell r="E24">
            <v>5763</v>
          </cell>
          <cell r="F24">
            <v>5232</v>
          </cell>
          <cell r="G24">
            <v>3388</v>
          </cell>
          <cell r="H24">
            <v>2291</v>
          </cell>
          <cell r="I24">
            <v>661</v>
          </cell>
          <cell r="J24">
            <v>511</v>
          </cell>
          <cell r="K24">
            <v>94</v>
          </cell>
          <cell r="L24">
            <v>26182</v>
          </cell>
        </row>
        <row r="25">
          <cell r="A25">
            <v>25</v>
          </cell>
          <cell r="B25">
            <v>24</v>
          </cell>
          <cell r="C25" t="str">
            <v>D11Z</v>
          </cell>
          <cell r="D25">
            <v>9250</v>
          </cell>
          <cell r="E25">
            <v>4703</v>
          </cell>
          <cell r="F25">
            <v>6207</v>
          </cell>
          <cell r="G25">
            <v>2789</v>
          </cell>
          <cell r="H25">
            <v>2079</v>
          </cell>
          <cell r="I25">
            <v>349</v>
          </cell>
          <cell r="J25">
            <v>626</v>
          </cell>
          <cell r="K25">
            <v>110</v>
          </cell>
          <cell r="L25">
            <v>26113</v>
          </cell>
        </row>
        <row r="26">
          <cell r="A26">
            <v>26</v>
          </cell>
          <cell r="B26">
            <v>25</v>
          </cell>
          <cell r="C26" t="str">
            <v>N11B</v>
          </cell>
          <cell r="D26">
            <v>10344</v>
          </cell>
          <cell r="E26">
            <v>5277</v>
          </cell>
          <cell r="F26">
            <v>4887</v>
          </cell>
          <cell r="G26">
            <v>1916</v>
          </cell>
          <cell r="H26">
            <v>1564</v>
          </cell>
          <cell r="I26">
            <v>672</v>
          </cell>
          <cell r="J26">
            <v>2</v>
          </cell>
          <cell r="K26">
            <v>4</v>
          </cell>
          <cell r="L26">
            <v>24666</v>
          </cell>
        </row>
        <row r="27">
          <cell r="A27">
            <v>27</v>
          </cell>
          <cell r="B27">
            <v>26</v>
          </cell>
          <cell r="C27" t="str">
            <v>C03Z</v>
          </cell>
          <cell r="D27">
            <v>12018</v>
          </cell>
          <cell r="E27">
            <v>4313</v>
          </cell>
          <cell r="F27">
            <v>6167</v>
          </cell>
          <cell r="G27">
            <v>752</v>
          </cell>
          <cell r="H27">
            <v>823</v>
          </cell>
          <cell r="I27">
            <v>365</v>
          </cell>
          <cell r="J27">
            <v>8</v>
          </cell>
          <cell r="K27">
            <v>0</v>
          </cell>
          <cell r="L27">
            <v>24446</v>
          </cell>
        </row>
        <row r="28">
          <cell r="A28">
            <v>28</v>
          </cell>
          <cell r="B28">
            <v>27</v>
          </cell>
          <cell r="C28" t="str">
            <v>J10Z</v>
          </cell>
          <cell r="D28">
            <v>5417</v>
          </cell>
          <cell r="E28">
            <v>5628</v>
          </cell>
          <cell r="F28">
            <v>6306</v>
          </cell>
          <cell r="G28">
            <v>2931</v>
          </cell>
          <cell r="H28">
            <v>2353</v>
          </cell>
          <cell r="I28">
            <v>290</v>
          </cell>
          <cell r="J28">
            <v>510</v>
          </cell>
          <cell r="K28">
            <v>62</v>
          </cell>
          <cell r="L28">
            <v>23497</v>
          </cell>
        </row>
        <row r="29">
          <cell r="A29">
            <v>29</v>
          </cell>
          <cell r="B29">
            <v>28</v>
          </cell>
          <cell r="C29" t="str">
            <v>I04Z</v>
          </cell>
          <cell r="D29">
            <v>7440</v>
          </cell>
          <cell r="E29">
            <v>4871</v>
          </cell>
          <cell r="F29">
            <v>5108</v>
          </cell>
          <cell r="G29">
            <v>2379</v>
          </cell>
          <cell r="H29">
            <v>2326</v>
          </cell>
          <cell r="I29">
            <v>362</v>
          </cell>
          <cell r="J29">
            <v>511</v>
          </cell>
          <cell r="K29">
            <v>55</v>
          </cell>
          <cell r="L29">
            <v>23052</v>
          </cell>
        </row>
        <row r="30">
          <cell r="A30">
            <v>30</v>
          </cell>
          <cell r="B30">
            <v>29</v>
          </cell>
          <cell r="C30" t="str">
            <v>G09Z</v>
          </cell>
          <cell r="D30">
            <v>7244</v>
          </cell>
          <cell r="E30">
            <v>5163</v>
          </cell>
          <cell r="F30">
            <v>5233</v>
          </cell>
          <cell r="G30">
            <v>2352</v>
          </cell>
          <cell r="H30">
            <v>1600</v>
          </cell>
          <cell r="I30">
            <v>456</v>
          </cell>
          <cell r="J30">
            <v>418</v>
          </cell>
          <cell r="K30">
            <v>153</v>
          </cell>
          <cell r="L30">
            <v>22619</v>
          </cell>
        </row>
        <row r="31">
          <cell r="A31">
            <v>31</v>
          </cell>
          <cell r="B31">
            <v>30</v>
          </cell>
          <cell r="C31" t="str">
            <v>Q61C</v>
          </cell>
          <cell r="D31">
            <v>4773</v>
          </cell>
          <cell r="E31">
            <v>7151</v>
          </cell>
          <cell r="F31">
            <v>5541</v>
          </cell>
          <cell r="G31">
            <v>1810</v>
          </cell>
          <cell r="H31">
            <v>1636</v>
          </cell>
          <cell r="I31">
            <v>404</v>
          </cell>
          <cell r="J31">
            <v>264</v>
          </cell>
          <cell r="K31">
            <v>46</v>
          </cell>
          <cell r="L31">
            <v>21625</v>
          </cell>
        </row>
        <row r="32">
          <cell r="A32">
            <v>32</v>
          </cell>
          <cell r="B32">
            <v>31</v>
          </cell>
          <cell r="C32" t="str">
            <v>I68C</v>
          </cell>
          <cell r="D32">
            <v>3859</v>
          </cell>
          <cell r="E32">
            <v>5757</v>
          </cell>
          <cell r="F32">
            <v>3677</v>
          </cell>
          <cell r="G32">
            <v>4516</v>
          </cell>
          <cell r="H32">
            <v>2368</v>
          </cell>
          <cell r="I32">
            <v>991</v>
          </cell>
          <cell r="J32">
            <v>60</v>
          </cell>
          <cell r="K32">
            <v>70</v>
          </cell>
          <cell r="L32">
            <v>21298</v>
          </cell>
        </row>
        <row r="33">
          <cell r="A33">
            <v>33</v>
          </cell>
          <cell r="B33">
            <v>99</v>
          </cell>
          <cell r="C33" t="str">
            <v>9Tot</v>
          </cell>
          <cell r="D33">
            <v>824647</v>
          </cell>
          <cell r="E33">
            <v>790482</v>
          </cell>
          <cell r="F33">
            <v>781825</v>
          </cell>
          <cell r="G33">
            <v>358116</v>
          </cell>
          <cell r="H33">
            <v>242731</v>
          </cell>
          <cell r="I33">
            <v>57507</v>
          </cell>
          <cell r="J33">
            <v>33416</v>
          </cell>
          <cell r="K33">
            <v>13590</v>
          </cell>
          <cell r="L33">
            <v>3102314</v>
          </cell>
        </row>
      </sheetData>
      <sheetData sheetId="50" refreshError="1"/>
      <sheetData sheetId="51" refreshError="1"/>
      <sheetData sheetId="52" refreshError="1">
        <row r="1">
          <cell r="A1" t="str">
            <v>Row</v>
          </cell>
          <cell r="B1" t="str">
            <v>No#</v>
          </cell>
          <cell r="C1" t="str">
            <v>DRG</v>
          </cell>
          <cell r="D1" t="str">
            <v>NSW</v>
          </cell>
          <cell r="E1" t="str">
            <v>VIC</v>
          </cell>
          <cell r="F1" t="str">
            <v>QLD</v>
          </cell>
          <cell r="G1" t="str">
            <v>WA</v>
          </cell>
          <cell r="H1" t="str">
            <v>SA</v>
          </cell>
          <cell r="I1" t="str">
            <v>TAS</v>
          </cell>
          <cell r="J1" t="str">
            <v>ACT</v>
          </cell>
          <cell r="K1" t="str">
            <v>NT</v>
          </cell>
          <cell r="L1" t="str">
            <v>Total</v>
          </cell>
        </row>
        <row r="2">
          <cell r="A2">
            <v>2</v>
          </cell>
          <cell r="B2">
            <v>1</v>
          </cell>
          <cell r="C2" t="str">
            <v>L61Z</v>
          </cell>
          <cell r="D2">
            <v>1</v>
          </cell>
          <cell r="E2">
            <v>1</v>
          </cell>
          <cell r="F2">
            <v>1</v>
          </cell>
          <cell r="G2">
            <v>1</v>
          </cell>
          <cell r="H2">
            <v>1</v>
          </cell>
          <cell r="I2">
            <v>1</v>
          </cell>
          <cell r="J2">
            <v>1</v>
          </cell>
          <cell r="K2">
            <v>1</v>
          </cell>
          <cell r="L2">
            <v>1</v>
          </cell>
        </row>
        <row r="3">
          <cell r="A3">
            <v>3</v>
          </cell>
          <cell r="B3">
            <v>2</v>
          </cell>
          <cell r="C3" t="str">
            <v>R63Z</v>
          </cell>
          <cell r="D3">
            <v>1</v>
          </cell>
          <cell r="E3">
            <v>1</v>
          </cell>
          <cell r="F3">
            <v>1</v>
          </cell>
          <cell r="G3">
            <v>1</v>
          </cell>
          <cell r="H3">
            <v>1</v>
          </cell>
          <cell r="I3">
            <v>1</v>
          </cell>
          <cell r="J3">
            <v>1</v>
          </cell>
          <cell r="K3">
            <v>1</v>
          </cell>
          <cell r="L3">
            <v>1</v>
          </cell>
        </row>
        <row r="4">
          <cell r="A4">
            <v>4</v>
          </cell>
          <cell r="B4">
            <v>3</v>
          </cell>
          <cell r="C4" t="str">
            <v>O60B</v>
          </cell>
          <cell r="D4">
            <v>2.8</v>
          </cell>
          <cell r="E4">
            <v>2.6</v>
          </cell>
          <cell r="F4">
            <v>2.4</v>
          </cell>
          <cell r="G4">
            <v>2.8</v>
          </cell>
          <cell r="H4">
            <v>2.8</v>
          </cell>
          <cell r="I4">
            <v>2.7</v>
          </cell>
          <cell r="J4">
            <v>2.2999999999999998</v>
          </cell>
          <cell r="K4">
            <v>3.3</v>
          </cell>
          <cell r="L4">
            <v>2.7</v>
          </cell>
        </row>
        <row r="5">
          <cell r="A5">
            <v>5</v>
          </cell>
          <cell r="B5">
            <v>4</v>
          </cell>
          <cell r="C5" t="str">
            <v>F74Z</v>
          </cell>
          <cell r="D5">
            <v>1.6</v>
          </cell>
          <cell r="E5">
            <v>1.2</v>
          </cell>
          <cell r="F5">
            <v>1.4</v>
          </cell>
          <cell r="G5">
            <v>1.3</v>
          </cell>
          <cell r="H5">
            <v>1.5</v>
          </cell>
          <cell r="I5">
            <v>1.2</v>
          </cell>
          <cell r="J5">
            <v>1.1000000000000001</v>
          </cell>
          <cell r="K5">
            <v>1.6</v>
          </cell>
          <cell r="L5">
            <v>1.4</v>
          </cell>
        </row>
        <row r="6">
          <cell r="A6">
            <v>6</v>
          </cell>
          <cell r="B6">
            <v>5</v>
          </cell>
          <cell r="C6" t="str">
            <v>G67B</v>
          </cell>
          <cell r="D6">
            <v>2.2000000000000002</v>
          </cell>
          <cell r="E6">
            <v>1.6</v>
          </cell>
          <cell r="F6">
            <v>1.7</v>
          </cell>
          <cell r="G6">
            <v>2.1</v>
          </cell>
          <cell r="H6">
            <v>2.1</v>
          </cell>
          <cell r="I6">
            <v>1.8</v>
          </cell>
          <cell r="J6">
            <v>1.7</v>
          </cell>
          <cell r="K6">
            <v>1.9</v>
          </cell>
          <cell r="L6">
            <v>1.9</v>
          </cell>
        </row>
        <row r="7">
          <cell r="A7">
            <v>7</v>
          </cell>
          <cell r="B7">
            <v>6</v>
          </cell>
          <cell r="C7" t="str">
            <v>G44C</v>
          </cell>
          <cell r="D7">
            <v>1</v>
          </cell>
          <cell r="E7">
            <v>1</v>
          </cell>
          <cell r="F7">
            <v>1</v>
          </cell>
          <cell r="G7">
            <v>1</v>
          </cell>
          <cell r="H7">
            <v>1</v>
          </cell>
          <cell r="I7">
            <v>1</v>
          </cell>
          <cell r="J7">
            <v>1</v>
          </cell>
          <cell r="K7">
            <v>1</v>
          </cell>
          <cell r="L7">
            <v>1</v>
          </cell>
        </row>
        <row r="8">
          <cell r="A8">
            <v>8</v>
          </cell>
          <cell r="B8">
            <v>7</v>
          </cell>
          <cell r="C8" t="str">
            <v>C16B</v>
          </cell>
          <cell r="D8">
            <v>1</v>
          </cell>
          <cell r="E8">
            <v>1</v>
          </cell>
          <cell r="F8">
            <v>1</v>
          </cell>
          <cell r="G8">
            <v>1</v>
          </cell>
          <cell r="H8">
            <v>1</v>
          </cell>
          <cell r="I8">
            <v>1</v>
          </cell>
          <cell r="J8">
            <v>1</v>
          </cell>
          <cell r="K8">
            <v>1</v>
          </cell>
          <cell r="L8">
            <v>1</v>
          </cell>
        </row>
        <row r="9">
          <cell r="A9">
            <v>9</v>
          </cell>
          <cell r="B9">
            <v>8</v>
          </cell>
          <cell r="C9" t="str">
            <v>G66B</v>
          </cell>
          <cell r="D9">
            <v>1.6</v>
          </cell>
          <cell r="E9">
            <v>1.3</v>
          </cell>
          <cell r="F9">
            <v>1.3</v>
          </cell>
          <cell r="G9">
            <v>1.6</v>
          </cell>
          <cell r="H9">
            <v>1.6</v>
          </cell>
          <cell r="I9">
            <v>1.3</v>
          </cell>
          <cell r="J9">
            <v>1.2</v>
          </cell>
          <cell r="K9">
            <v>1.4</v>
          </cell>
          <cell r="L9">
            <v>1.4</v>
          </cell>
        </row>
        <row r="10">
          <cell r="A10">
            <v>10</v>
          </cell>
          <cell r="B10">
            <v>9</v>
          </cell>
          <cell r="C10" t="str">
            <v>O01C</v>
          </cell>
          <cell r="D10">
            <v>4.0999999999999996</v>
          </cell>
          <cell r="E10">
            <v>4.0999999999999996</v>
          </cell>
          <cell r="F10">
            <v>3.7</v>
          </cell>
          <cell r="G10">
            <v>4.0999999999999996</v>
          </cell>
          <cell r="H10">
            <v>4.4000000000000004</v>
          </cell>
          <cell r="I10">
            <v>3.8</v>
          </cell>
          <cell r="J10">
            <v>3.9</v>
          </cell>
          <cell r="K10">
            <v>5.2</v>
          </cell>
          <cell r="L10">
            <v>4</v>
          </cell>
        </row>
        <row r="11">
          <cell r="A11">
            <v>11</v>
          </cell>
          <cell r="B11">
            <v>10</v>
          </cell>
          <cell r="C11" t="str">
            <v>O66B</v>
          </cell>
          <cell r="D11">
            <v>1</v>
          </cell>
          <cell r="E11">
            <v>1</v>
          </cell>
          <cell r="F11">
            <v>1</v>
          </cell>
          <cell r="G11">
            <v>1</v>
          </cell>
          <cell r="H11">
            <v>1</v>
          </cell>
          <cell r="I11">
            <v>1</v>
          </cell>
          <cell r="J11">
            <v>1</v>
          </cell>
          <cell r="K11">
            <v>1</v>
          </cell>
          <cell r="L11">
            <v>1</v>
          </cell>
        </row>
        <row r="12">
          <cell r="A12">
            <v>12</v>
          </cell>
          <cell r="B12">
            <v>11</v>
          </cell>
          <cell r="C12" t="str">
            <v>Z64B</v>
          </cell>
          <cell r="D12">
            <v>1</v>
          </cell>
          <cell r="E12">
            <v>1</v>
          </cell>
          <cell r="F12">
            <v>1</v>
          </cell>
          <cell r="G12">
            <v>1</v>
          </cell>
          <cell r="H12">
            <v>1</v>
          </cell>
          <cell r="I12">
            <v>1</v>
          </cell>
          <cell r="J12">
            <v>1</v>
          </cell>
          <cell r="K12">
            <v>1</v>
          </cell>
          <cell r="L12">
            <v>1</v>
          </cell>
        </row>
        <row r="13">
          <cell r="A13">
            <v>13</v>
          </cell>
          <cell r="B13">
            <v>12</v>
          </cell>
          <cell r="C13" t="str">
            <v>J64B</v>
          </cell>
          <cell r="D13">
            <v>3.8</v>
          </cell>
          <cell r="E13">
            <v>3.9</v>
          </cell>
          <cell r="F13">
            <v>3.2</v>
          </cell>
          <cell r="G13">
            <v>3.9</v>
          </cell>
          <cell r="H13">
            <v>4.4000000000000004</v>
          </cell>
          <cell r="I13">
            <v>3.8</v>
          </cell>
          <cell r="J13">
            <v>3.8</v>
          </cell>
          <cell r="K13">
            <v>3.5</v>
          </cell>
          <cell r="L13">
            <v>3.7</v>
          </cell>
        </row>
        <row r="14">
          <cell r="A14">
            <v>14</v>
          </cell>
          <cell r="B14">
            <v>13</v>
          </cell>
          <cell r="C14" t="str">
            <v>Q61C</v>
          </cell>
          <cell r="D14">
            <v>1.6</v>
          </cell>
          <cell r="E14">
            <v>1.2</v>
          </cell>
          <cell r="F14">
            <v>1.5</v>
          </cell>
          <cell r="G14">
            <v>1.3</v>
          </cell>
          <cell r="H14">
            <v>1.5</v>
          </cell>
          <cell r="I14">
            <v>1.3</v>
          </cell>
          <cell r="J14">
            <v>1.4</v>
          </cell>
          <cell r="K14">
            <v>1.5</v>
          </cell>
          <cell r="L14">
            <v>1.4</v>
          </cell>
        </row>
        <row r="15">
          <cell r="A15">
            <v>15</v>
          </cell>
          <cell r="B15">
            <v>14</v>
          </cell>
          <cell r="C15" t="str">
            <v>X60C</v>
          </cell>
          <cell r="D15">
            <v>1.5</v>
          </cell>
          <cell r="E15">
            <v>1.3</v>
          </cell>
          <cell r="F15">
            <v>1.3</v>
          </cell>
          <cell r="G15">
            <v>1.7</v>
          </cell>
          <cell r="H15">
            <v>1.5</v>
          </cell>
          <cell r="I15">
            <v>1.6</v>
          </cell>
          <cell r="J15">
            <v>1.3</v>
          </cell>
          <cell r="K15">
            <v>1.7</v>
          </cell>
          <cell r="L15">
            <v>1.4</v>
          </cell>
        </row>
        <row r="16">
          <cell r="A16">
            <v>16</v>
          </cell>
          <cell r="B16">
            <v>15</v>
          </cell>
          <cell r="C16" t="str">
            <v>J11Z</v>
          </cell>
          <cell r="D16">
            <v>1.3</v>
          </cell>
          <cell r="E16">
            <v>1.2</v>
          </cell>
          <cell r="F16">
            <v>1.2</v>
          </cell>
          <cell r="G16">
            <v>1.3</v>
          </cell>
          <cell r="H16">
            <v>1.3</v>
          </cell>
          <cell r="I16">
            <v>1.2</v>
          </cell>
          <cell r="J16">
            <v>1.3</v>
          </cell>
          <cell r="K16">
            <v>2.4</v>
          </cell>
          <cell r="L16">
            <v>1.2</v>
          </cell>
        </row>
        <row r="17">
          <cell r="A17">
            <v>17</v>
          </cell>
          <cell r="B17">
            <v>16</v>
          </cell>
          <cell r="C17" t="str">
            <v>G45B</v>
          </cell>
          <cell r="D17">
            <v>1</v>
          </cell>
          <cell r="E17">
            <v>1</v>
          </cell>
          <cell r="F17">
            <v>1</v>
          </cell>
          <cell r="G17">
            <v>1</v>
          </cell>
          <cell r="H17">
            <v>1</v>
          </cell>
          <cell r="I17">
            <v>1</v>
          </cell>
          <cell r="J17">
            <v>1</v>
          </cell>
          <cell r="K17">
            <v>1</v>
          </cell>
          <cell r="L17">
            <v>1</v>
          </cell>
        </row>
        <row r="18">
          <cell r="A18">
            <v>18</v>
          </cell>
          <cell r="B18">
            <v>17</v>
          </cell>
          <cell r="C18" t="str">
            <v>F71B</v>
          </cell>
          <cell r="D18">
            <v>2.5</v>
          </cell>
          <cell r="E18">
            <v>2</v>
          </cell>
          <cell r="F18">
            <v>2.1</v>
          </cell>
          <cell r="G18">
            <v>1.8</v>
          </cell>
          <cell r="H18">
            <v>2.2999999999999998</v>
          </cell>
          <cell r="I18">
            <v>2</v>
          </cell>
          <cell r="J18">
            <v>2.1</v>
          </cell>
          <cell r="K18">
            <v>2.2999999999999998</v>
          </cell>
          <cell r="L18">
            <v>2.2000000000000002</v>
          </cell>
        </row>
        <row r="19">
          <cell r="A19">
            <v>19</v>
          </cell>
          <cell r="B19">
            <v>18</v>
          </cell>
          <cell r="C19" t="str">
            <v>O66A</v>
          </cell>
          <cell r="D19">
            <v>2.4</v>
          </cell>
          <cell r="E19">
            <v>2.6</v>
          </cell>
          <cell r="F19">
            <v>2</v>
          </cell>
          <cell r="G19">
            <v>2.2999999999999998</v>
          </cell>
          <cell r="H19">
            <v>2.2999999999999998</v>
          </cell>
          <cell r="I19">
            <v>2.1</v>
          </cell>
          <cell r="J19">
            <v>2.8</v>
          </cell>
          <cell r="K19">
            <v>2.7</v>
          </cell>
          <cell r="L19">
            <v>2.4</v>
          </cell>
        </row>
        <row r="20">
          <cell r="A20">
            <v>20</v>
          </cell>
          <cell r="B20">
            <v>19</v>
          </cell>
          <cell r="C20" t="str">
            <v>Z40Z</v>
          </cell>
          <cell r="D20">
            <v>1.1000000000000001</v>
          </cell>
          <cell r="E20">
            <v>1.1000000000000001</v>
          </cell>
          <cell r="F20">
            <v>1</v>
          </cell>
          <cell r="G20">
            <v>1</v>
          </cell>
          <cell r="H20">
            <v>1</v>
          </cell>
          <cell r="I20">
            <v>1</v>
          </cell>
          <cell r="J20">
            <v>1</v>
          </cell>
          <cell r="K20">
            <v>1.1000000000000001</v>
          </cell>
          <cell r="L20">
            <v>1</v>
          </cell>
        </row>
        <row r="21">
          <cell r="A21">
            <v>21</v>
          </cell>
          <cell r="B21">
            <v>20</v>
          </cell>
          <cell r="C21" t="str">
            <v>E62C</v>
          </cell>
          <cell r="D21">
            <v>3.6</v>
          </cell>
          <cell r="E21">
            <v>2.8</v>
          </cell>
          <cell r="F21">
            <v>2.9</v>
          </cell>
          <cell r="G21">
            <v>3.2</v>
          </cell>
          <cell r="H21">
            <v>3.3</v>
          </cell>
          <cell r="I21">
            <v>4.0999999999999996</v>
          </cell>
          <cell r="J21">
            <v>2.9</v>
          </cell>
          <cell r="K21">
            <v>4</v>
          </cell>
          <cell r="L21">
            <v>3.3</v>
          </cell>
        </row>
        <row r="22">
          <cell r="A22">
            <v>22</v>
          </cell>
          <cell r="B22">
            <v>21</v>
          </cell>
          <cell r="C22" t="str">
            <v>O05Z</v>
          </cell>
          <cell r="D22">
            <v>1.1000000000000001</v>
          </cell>
          <cell r="E22">
            <v>1</v>
          </cell>
          <cell r="F22">
            <v>1.1000000000000001</v>
          </cell>
          <cell r="G22">
            <v>1.1000000000000001</v>
          </cell>
          <cell r="H22">
            <v>1</v>
          </cell>
          <cell r="I22">
            <v>1.1000000000000001</v>
          </cell>
          <cell r="J22">
            <v>1.1000000000000001</v>
          </cell>
          <cell r="K22">
            <v>1.1000000000000001</v>
          </cell>
          <cell r="L22">
            <v>1.1000000000000001</v>
          </cell>
        </row>
        <row r="23">
          <cell r="A23">
            <v>23</v>
          </cell>
          <cell r="B23">
            <v>22</v>
          </cell>
          <cell r="C23" t="str">
            <v>D63B</v>
          </cell>
          <cell r="D23">
            <v>1.7</v>
          </cell>
          <cell r="E23">
            <v>1.5</v>
          </cell>
          <cell r="F23">
            <v>1.4</v>
          </cell>
          <cell r="G23">
            <v>1.7</v>
          </cell>
          <cell r="H23">
            <v>1.6</v>
          </cell>
          <cell r="I23">
            <v>1.6</v>
          </cell>
          <cell r="J23">
            <v>1.5</v>
          </cell>
          <cell r="K23">
            <v>1.8</v>
          </cell>
          <cell r="L23">
            <v>1.6</v>
          </cell>
        </row>
        <row r="24">
          <cell r="A24">
            <v>24</v>
          </cell>
          <cell r="B24">
            <v>23</v>
          </cell>
          <cell r="C24" t="str">
            <v>E69C</v>
          </cell>
          <cell r="D24">
            <v>1.6</v>
          </cell>
          <cell r="E24">
            <v>1.4</v>
          </cell>
          <cell r="F24">
            <v>1.5</v>
          </cell>
          <cell r="G24">
            <v>1.6</v>
          </cell>
          <cell r="H24">
            <v>1.6</v>
          </cell>
          <cell r="I24">
            <v>1.6</v>
          </cell>
          <cell r="J24">
            <v>1.5</v>
          </cell>
          <cell r="K24">
            <v>1.8</v>
          </cell>
          <cell r="L24">
            <v>1.5</v>
          </cell>
        </row>
        <row r="25">
          <cell r="A25">
            <v>25</v>
          </cell>
          <cell r="B25">
            <v>24</v>
          </cell>
          <cell r="C25" t="str">
            <v>E65B</v>
          </cell>
          <cell r="D25">
            <v>4.8</v>
          </cell>
          <cell r="E25">
            <v>3.9</v>
          </cell>
          <cell r="F25">
            <v>4.3</v>
          </cell>
          <cell r="G25">
            <v>4.5</v>
          </cell>
          <cell r="H25">
            <v>4.4000000000000004</v>
          </cell>
          <cell r="I25">
            <v>5.3</v>
          </cell>
          <cell r="J25">
            <v>3.8</v>
          </cell>
          <cell r="K25">
            <v>4.3</v>
          </cell>
          <cell r="L25">
            <v>4.5</v>
          </cell>
        </row>
        <row r="26">
          <cell r="A26">
            <v>26</v>
          </cell>
          <cell r="B26">
            <v>25</v>
          </cell>
          <cell r="C26" t="str">
            <v>O60C</v>
          </cell>
          <cell r="D26">
            <v>2</v>
          </cell>
          <cell r="E26">
            <v>2</v>
          </cell>
          <cell r="F26">
            <v>1.7</v>
          </cell>
          <cell r="G26">
            <v>2</v>
          </cell>
          <cell r="H26">
            <v>1.9</v>
          </cell>
          <cell r="I26">
            <v>2.1</v>
          </cell>
          <cell r="J26">
            <v>1.6</v>
          </cell>
          <cell r="K26">
            <v>2.6</v>
          </cell>
          <cell r="L26">
            <v>1.9</v>
          </cell>
        </row>
        <row r="27">
          <cell r="A27">
            <v>27</v>
          </cell>
          <cell r="B27">
            <v>26</v>
          </cell>
          <cell r="C27" t="str">
            <v>L67C</v>
          </cell>
          <cell r="D27">
            <v>1.9</v>
          </cell>
          <cell r="E27">
            <v>1.5</v>
          </cell>
          <cell r="F27">
            <v>1.6</v>
          </cell>
          <cell r="G27">
            <v>1.9</v>
          </cell>
          <cell r="H27">
            <v>1.7</v>
          </cell>
          <cell r="I27">
            <v>1.8</v>
          </cell>
          <cell r="J27">
            <v>1.5</v>
          </cell>
          <cell r="K27">
            <v>3.1</v>
          </cell>
          <cell r="L27">
            <v>1.7</v>
          </cell>
        </row>
        <row r="28">
          <cell r="A28">
            <v>28</v>
          </cell>
          <cell r="B28">
            <v>27</v>
          </cell>
          <cell r="C28" t="str">
            <v>X62B</v>
          </cell>
          <cell r="D28">
            <v>1.8</v>
          </cell>
          <cell r="E28">
            <v>1.3</v>
          </cell>
          <cell r="F28">
            <v>1.6</v>
          </cell>
          <cell r="G28">
            <v>1.2</v>
          </cell>
          <cell r="H28">
            <v>1.5</v>
          </cell>
          <cell r="I28">
            <v>1.5</v>
          </cell>
          <cell r="J28">
            <v>1.9</v>
          </cell>
          <cell r="K28">
            <v>1.5</v>
          </cell>
          <cell r="L28">
            <v>1.5</v>
          </cell>
        </row>
        <row r="29">
          <cell r="A29">
            <v>29</v>
          </cell>
          <cell r="B29">
            <v>28</v>
          </cell>
          <cell r="C29" t="str">
            <v>I30Z</v>
          </cell>
          <cell r="D29">
            <v>1.3</v>
          </cell>
          <cell r="E29">
            <v>1.2</v>
          </cell>
          <cell r="F29">
            <v>1.5</v>
          </cell>
          <cell r="G29">
            <v>1.6</v>
          </cell>
          <cell r="H29">
            <v>1.4</v>
          </cell>
          <cell r="I29">
            <v>1.4</v>
          </cell>
          <cell r="J29">
            <v>1.3</v>
          </cell>
          <cell r="K29">
            <v>2.6</v>
          </cell>
          <cell r="L29">
            <v>1.4</v>
          </cell>
        </row>
        <row r="30">
          <cell r="A30">
            <v>30</v>
          </cell>
          <cell r="B30">
            <v>29</v>
          </cell>
          <cell r="C30" t="str">
            <v>I74C</v>
          </cell>
          <cell r="D30">
            <v>1.1000000000000001</v>
          </cell>
          <cell r="E30">
            <v>1.2</v>
          </cell>
          <cell r="F30">
            <v>1.1000000000000001</v>
          </cell>
          <cell r="G30">
            <v>1.2</v>
          </cell>
          <cell r="H30">
            <v>1.2</v>
          </cell>
          <cell r="I30">
            <v>1.1000000000000001</v>
          </cell>
          <cell r="J30">
            <v>1.1000000000000001</v>
          </cell>
          <cell r="K30">
            <v>1.5</v>
          </cell>
          <cell r="L30">
            <v>1.2</v>
          </cell>
        </row>
        <row r="31">
          <cell r="A31">
            <v>31</v>
          </cell>
          <cell r="B31">
            <v>30</v>
          </cell>
          <cell r="C31" t="str">
            <v>G46C</v>
          </cell>
          <cell r="D31">
            <v>1</v>
          </cell>
          <cell r="E31">
            <v>1</v>
          </cell>
          <cell r="F31">
            <v>1</v>
          </cell>
          <cell r="G31">
            <v>1</v>
          </cell>
          <cell r="H31">
            <v>1</v>
          </cell>
          <cell r="I31">
            <v>1</v>
          </cell>
          <cell r="J31">
            <v>1</v>
          </cell>
          <cell r="K31">
            <v>1</v>
          </cell>
          <cell r="L31">
            <v>1</v>
          </cell>
        </row>
        <row r="32">
          <cell r="A32">
            <v>32</v>
          </cell>
          <cell r="B32">
            <v>31</v>
          </cell>
          <cell r="C32" t="str">
            <v>D40Z</v>
          </cell>
          <cell r="D32">
            <v>1.1000000000000001</v>
          </cell>
          <cell r="E32">
            <v>1</v>
          </cell>
          <cell r="F32">
            <v>1.1000000000000001</v>
          </cell>
          <cell r="G32">
            <v>1</v>
          </cell>
          <cell r="H32">
            <v>1</v>
          </cell>
          <cell r="I32">
            <v>1.1000000000000001</v>
          </cell>
          <cell r="J32">
            <v>1.3</v>
          </cell>
          <cell r="K32">
            <v>1.2</v>
          </cell>
          <cell r="L32">
            <v>1.1000000000000001</v>
          </cell>
        </row>
        <row r="33">
          <cell r="A33">
            <v>33</v>
          </cell>
          <cell r="B33">
            <v>99</v>
          </cell>
          <cell r="C33" t="str">
            <v>9Tot</v>
          </cell>
          <cell r="D33">
            <v>3.6</v>
          </cell>
          <cell r="E33">
            <v>2.8</v>
          </cell>
          <cell r="F33">
            <v>2.9</v>
          </cell>
          <cell r="G33">
            <v>3</v>
          </cell>
          <cell r="H33">
            <v>3.4</v>
          </cell>
          <cell r="I33">
            <v>3.6</v>
          </cell>
          <cell r="J33">
            <v>2.7</v>
          </cell>
          <cell r="K33">
            <v>2.7</v>
          </cell>
          <cell r="L33">
            <v>3.1</v>
          </cell>
        </row>
      </sheetData>
      <sheetData sheetId="53" refreshError="1"/>
      <sheetData sheetId="54" refreshError="1"/>
      <sheetData sheetId="55" refreshError="1">
        <row r="1">
          <cell r="A1" t="str">
            <v>Row</v>
          </cell>
          <cell r="B1" t="str">
            <v>No#</v>
          </cell>
          <cell r="C1" t="str">
            <v>DRG</v>
          </cell>
          <cell r="D1" t="str">
            <v>NSW</v>
          </cell>
          <cell r="E1" t="str">
            <v>VIC</v>
          </cell>
          <cell r="F1" t="str">
            <v>QLD</v>
          </cell>
          <cell r="G1" t="str">
            <v>WA</v>
          </cell>
          <cell r="H1" t="str">
            <v>SA</v>
          </cell>
          <cell r="I1" t="str">
            <v>TAS</v>
          </cell>
          <cell r="J1" t="str">
            <v>ACT</v>
          </cell>
          <cell r="K1" t="str">
            <v>NT</v>
          </cell>
          <cell r="L1" t="str">
            <v>Total</v>
          </cell>
        </row>
        <row r="2">
          <cell r="A2">
            <v>2</v>
          </cell>
          <cell r="B2">
            <v>1</v>
          </cell>
          <cell r="C2" t="str">
            <v>R63Z</v>
          </cell>
          <cell r="D2">
            <v>1</v>
          </cell>
          <cell r="E2">
            <v>1</v>
          </cell>
          <cell r="F2">
            <v>1</v>
          </cell>
          <cell r="G2">
            <v>1</v>
          </cell>
          <cell r="H2">
            <v>1</v>
          </cell>
          <cell r="I2">
            <v>1</v>
          </cell>
          <cell r="J2">
            <v>1</v>
          </cell>
          <cell r="K2">
            <v>1</v>
          </cell>
          <cell r="L2">
            <v>1</v>
          </cell>
        </row>
        <row r="3">
          <cell r="A3">
            <v>3</v>
          </cell>
          <cell r="B3">
            <v>2</v>
          </cell>
          <cell r="C3" t="str">
            <v>L61Z</v>
          </cell>
          <cell r="D3">
            <v>1</v>
          </cell>
          <cell r="E3">
            <v>1</v>
          </cell>
          <cell r="F3">
            <v>1</v>
          </cell>
          <cell r="G3">
            <v>1</v>
          </cell>
          <cell r="H3">
            <v>1</v>
          </cell>
          <cell r="I3">
            <v>0</v>
          </cell>
          <cell r="J3">
            <v>0</v>
          </cell>
          <cell r="K3">
            <v>0</v>
          </cell>
          <cell r="L3">
            <v>1</v>
          </cell>
        </row>
        <row r="4">
          <cell r="A4">
            <v>4</v>
          </cell>
          <cell r="B4">
            <v>3</v>
          </cell>
          <cell r="C4" t="str">
            <v>G44C</v>
          </cell>
          <cell r="D4">
            <v>1</v>
          </cell>
          <cell r="E4">
            <v>1</v>
          </cell>
          <cell r="F4">
            <v>1</v>
          </cell>
          <cell r="G4">
            <v>1</v>
          </cell>
          <cell r="H4">
            <v>1</v>
          </cell>
          <cell r="I4">
            <v>1</v>
          </cell>
          <cell r="J4">
            <v>1</v>
          </cell>
          <cell r="K4">
            <v>1</v>
          </cell>
          <cell r="L4">
            <v>1</v>
          </cell>
        </row>
        <row r="5">
          <cell r="A5">
            <v>5</v>
          </cell>
          <cell r="B5">
            <v>4</v>
          </cell>
          <cell r="C5" t="str">
            <v>C16B</v>
          </cell>
          <cell r="D5">
            <v>1</v>
          </cell>
          <cell r="E5">
            <v>1</v>
          </cell>
          <cell r="F5">
            <v>1</v>
          </cell>
          <cell r="G5">
            <v>1</v>
          </cell>
          <cell r="H5">
            <v>1</v>
          </cell>
          <cell r="I5">
            <v>1</v>
          </cell>
          <cell r="J5">
            <v>1</v>
          </cell>
          <cell r="K5">
            <v>1</v>
          </cell>
          <cell r="L5">
            <v>1</v>
          </cell>
        </row>
        <row r="6">
          <cell r="A6">
            <v>6</v>
          </cell>
          <cell r="B6">
            <v>5</v>
          </cell>
          <cell r="C6" t="str">
            <v>D40Z</v>
          </cell>
          <cell r="D6">
            <v>1</v>
          </cell>
          <cell r="E6">
            <v>1</v>
          </cell>
          <cell r="F6">
            <v>1</v>
          </cell>
          <cell r="G6">
            <v>1</v>
          </cell>
          <cell r="H6">
            <v>1</v>
          </cell>
          <cell r="I6">
            <v>1</v>
          </cell>
          <cell r="J6">
            <v>1</v>
          </cell>
          <cell r="K6">
            <v>1.1000000000000001</v>
          </cell>
          <cell r="L6">
            <v>1</v>
          </cell>
        </row>
        <row r="7">
          <cell r="A7">
            <v>7</v>
          </cell>
          <cell r="B7">
            <v>6</v>
          </cell>
          <cell r="C7" t="str">
            <v>G45B</v>
          </cell>
          <cell r="D7">
            <v>1</v>
          </cell>
          <cell r="E7">
            <v>1</v>
          </cell>
          <cell r="F7">
            <v>1</v>
          </cell>
          <cell r="G7">
            <v>1</v>
          </cell>
          <cell r="H7">
            <v>1</v>
          </cell>
          <cell r="I7">
            <v>1</v>
          </cell>
          <cell r="J7">
            <v>1</v>
          </cell>
          <cell r="K7">
            <v>1</v>
          </cell>
          <cell r="L7">
            <v>1</v>
          </cell>
        </row>
        <row r="8">
          <cell r="A8">
            <v>8</v>
          </cell>
          <cell r="B8">
            <v>7</v>
          </cell>
          <cell r="C8" t="str">
            <v>G46C</v>
          </cell>
          <cell r="D8">
            <v>1</v>
          </cell>
          <cell r="E8">
            <v>1</v>
          </cell>
          <cell r="F8">
            <v>1</v>
          </cell>
          <cell r="G8">
            <v>1</v>
          </cell>
          <cell r="H8">
            <v>1</v>
          </cell>
          <cell r="I8">
            <v>1</v>
          </cell>
          <cell r="J8">
            <v>1</v>
          </cell>
          <cell r="K8">
            <v>1</v>
          </cell>
          <cell r="L8">
            <v>1</v>
          </cell>
        </row>
        <row r="9">
          <cell r="A9">
            <v>9</v>
          </cell>
          <cell r="B9">
            <v>8</v>
          </cell>
          <cell r="C9" t="str">
            <v>U60Z</v>
          </cell>
          <cell r="D9">
            <v>1</v>
          </cell>
          <cell r="E9">
            <v>1</v>
          </cell>
          <cell r="F9">
            <v>1</v>
          </cell>
          <cell r="G9">
            <v>1</v>
          </cell>
          <cell r="H9">
            <v>1</v>
          </cell>
          <cell r="I9">
            <v>1</v>
          </cell>
          <cell r="J9">
            <v>1</v>
          </cell>
          <cell r="K9">
            <v>0</v>
          </cell>
          <cell r="L9">
            <v>1</v>
          </cell>
        </row>
        <row r="10">
          <cell r="A10">
            <v>10</v>
          </cell>
          <cell r="B10">
            <v>9</v>
          </cell>
          <cell r="C10" t="str">
            <v>Z64B</v>
          </cell>
          <cell r="D10">
            <v>1</v>
          </cell>
          <cell r="E10">
            <v>1</v>
          </cell>
          <cell r="F10">
            <v>1</v>
          </cell>
          <cell r="G10">
            <v>1</v>
          </cell>
          <cell r="H10">
            <v>1</v>
          </cell>
          <cell r="I10">
            <v>1</v>
          </cell>
          <cell r="J10">
            <v>1</v>
          </cell>
          <cell r="K10">
            <v>1</v>
          </cell>
          <cell r="L10">
            <v>1</v>
          </cell>
        </row>
        <row r="11">
          <cell r="A11">
            <v>11</v>
          </cell>
          <cell r="B11">
            <v>10</v>
          </cell>
          <cell r="C11" t="str">
            <v>Z40Z</v>
          </cell>
          <cell r="D11">
            <v>1</v>
          </cell>
          <cell r="E11">
            <v>1</v>
          </cell>
          <cell r="F11">
            <v>1</v>
          </cell>
          <cell r="G11">
            <v>1</v>
          </cell>
          <cell r="H11">
            <v>1</v>
          </cell>
          <cell r="I11">
            <v>1</v>
          </cell>
          <cell r="J11">
            <v>1</v>
          </cell>
          <cell r="K11">
            <v>1</v>
          </cell>
          <cell r="L11">
            <v>1</v>
          </cell>
        </row>
        <row r="12">
          <cell r="A12">
            <v>12</v>
          </cell>
          <cell r="B12">
            <v>11</v>
          </cell>
          <cell r="C12" t="str">
            <v>I18Z</v>
          </cell>
          <cell r="D12">
            <v>1.1000000000000001</v>
          </cell>
          <cell r="E12">
            <v>1.1000000000000001</v>
          </cell>
          <cell r="F12">
            <v>1.1000000000000001</v>
          </cell>
          <cell r="G12">
            <v>1.1000000000000001</v>
          </cell>
          <cell r="H12">
            <v>1.1000000000000001</v>
          </cell>
          <cell r="I12">
            <v>1.1000000000000001</v>
          </cell>
          <cell r="J12">
            <v>1</v>
          </cell>
          <cell r="K12">
            <v>1.2</v>
          </cell>
          <cell r="L12">
            <v>1.1000000000000001</v>
          </cell>
        </row>
        <row r="13">
          <cell r="A13">
            <v>13</v>
          </cell>
          <cell r="B13">
            <v>12</v>
          </cell>
          <cell r="C13" t="str">
            <v>J11Z</v>
          </cell>
          <cell r="D13">
            <v>1.1000000000000001</v>
          </cell>
          <cell r="E13">
            <v>1.1000000000000001</v>
          </cell>
          <cell r="F13">
            <v>1.1000000000000001</v>
          </cell>
          <cell r="G13">
            <v>1.1000000000000001</v>
          </cell>
          <cell r="H13">
            <v>1</v>
          </cell>
          <cell r="I13">
            <v>1</v>
          </cell>
          <cell r="J13">
            <v>1.1000000000000001</v>
          </cell>
          <cell r="K13">
            <v>1.1000000000000001</v>
          </cell>
          <cell r="L13">
            <v>1.1000000000000001</v>
          </cell>
        </row>
        <row r="14">
          <cell r="A14">
            <v>14</v>
          </cell>
          <cell r="B14">
            <v>13</v>
          </cell>
          <cell r="C14" t="str">
            <v>N07Z</v>
          </cell>
          <cell r="D14">
            <v>1.1000000000000001</v>
          </cell>
          <cell r="E14">
            <v>1.1000000000000001</v>
          </cell>
          <cell r="F14">
            <v>1.1000000000000001</v>
          </cell>
          <cell r="G14">
            <v>1.1000000000000001</v>
          </cell>
          <cell r="H14">
            <v>1.1000000000000001</v>
          </cell>
          <cell r="I14">
            <v>1.1000000000000001</v>
          </cell>
          <cell r="J14">
            <v>1.1000000000000001</v>
          </cell>
          <cell r="K14">
            <v>1.1000000000000001</v>
          </cell>
          <cell r="L14">
            <v>1.1000000000000001</v>
          </cell>
        </row>
        <row r="15">
          <cell r="A15">
            <v>15</v>
          </cell>
          <cell r="B15">
            <v>14</v>
          </cell>
          <cell r="C15" t="str">
            <v>O05Z</v>
          </cell>
          <cell r="D15">
            <v>1</v>
          </cell>
          <cell r="E15">
            <v>1</v>
          </cell>
          <cell r="F15">
            <v>1</v>
          </cell>
          <cell r="G15">
            <v>1</v>
          </cell>
          <cell r="H15">
            <v>1</v>
          </cell>
          <cell r="I15">
            <v>1</v>
          </cell>
          <cell r="J15">
            <v>1</v>
          </cell>
          <cell r="K15">
            <v>1</v>
          </cell>
          <cell r="L15">
            <v>1</v>
          </cell>
        </row>
        <row r="16">
          <cell r="A16">
            <v>16</v>
          </cell>
          <cell r="B16">
            <v>15</v>
          </cell>
          <cell r="C16" t="str">
            <v>O60B</v>
          </cell>
          <cell r="D16">
            <v>4.2</v>
          </cell>
          <cell r="E16">
            <v>4.2</v>
          </cell>
          <cell r="F16">
            <v>3.9</v>
          </cell>
          <cell r="G16">
            <v>4.5999999999999996</v>
          </cell>
          <cell r="H16">
            <v>4.2</v>
          </cell>
          <cell r="I16">
            <v>3.7</v>
          </cell>
          <cell r="J16">
            <v>4.2</v>
          </cell>
          <cell r="K16">
            <v>4.3</v>
          </cell>
          <cell r="L16">
            <v>4.2</v>
          </cell>
        </row>
        <row r="17">
          <cell r="A17">
            <v>17</v>
          </cell>
          <cell r="B17">
            <v>16</v>
          </cell>
          <cell r="C17" t="str">
            <v>E63Z</v>
          </cell>
          <cell r="D17">
            <v>1</v>
          </cell>
          <cell r="E17">
            <v>1</v>
          </cell>
          <cell r="F17">
            <v>1</v>
          </cell>
          <cell r="G17">
            <v>1.3</v>
          </cell>
          <cell r="H17">
            <v>1</v>
          </cell>
          <cell r="I17">
            <v>1</v>
          </cell>
          <cell r="J17">
            <v>0</v>
          </cell>
          <cell r="K17">
            <v>1</v>
          </cell>
          <cell r="L17">
            <v>1</v>
          </cell>
        </row>
        <row r="18">
          <cell r="A18">
            <v>18</v>
          </cell>
          <cell r="B18">
            <v>17</v>
          </cell>
          <cell r="C18" t="str">
            <v>F42B</v>
          </cell>
          <cell r="D18">
            <v>1.3</v>
          </cell>
          <cell r="E18">
            <v>1.5</v>
          </cell>
          <cell r="F18">
            <v>1.6</v>
          </cell>
          <cell r="G18">
            <v>1.5</v>
          </cell>
          <cell r="H18">
            <v>1.6</v>
          </cell>
          <cell r="I18">
            <v>1.4</v>
          </cell>
          <cell r="J18">
            <v>1.3</v>
          </cell>
          <cell r="K18">
            <v>1.1000000000000001</v>
          </cell>
          <cell r="L18">
            <v>1.5</v>
          </cell>
        </row>
        <row r="19">
          <cell r="A19">
            <v>19</v>
          </cell>
          <cell r="B19">
            <v>18</v>
          </cell>
          <cell r="C19" t="str">
            <v>I16Z</v>
          </cell>
          <cell r="D19">
            <v>1.4</v>
          </cell>
          <cell r="E19">
            <v>1.4</v>
          </cell>
          <cell r="F19">
            <v>1.3</v>
          </cell>
          <cell r="G19">
            <v>1.4</v>
          </cell>
          <cell r="H19">
            <v>1.4</v>
          </cell>
          <cell r="I19">
            <v>1.6</v>
          </cell>
          <cell r="J19">
            <v>1.1000000000000001</v>
          </cell>
          <cell r="K19">
            <v>2.1</v>
          </cell>
          <cell r="L19">
            <v>1.4</v>
          </cell>
        </row>
        <row r="20">
          <cell r="A20">
            <v>20</v>
          </cell>
          <cell r="B20">
            <v>19</v>
          </cell>
          <cell r="C20" t="str">
            <v>J08B</v>
          </cell>
          <cell r="D20">
            <v>1.2</v>
          </cell>
          <cell r="E20">
            <v>1.3</v>
          </cell>
          <cell r="F20">
            <v>1.3</v>
          </cell>
          <cell r="G20">
            <v>1.5</v>
          </cell>
          <cell r="H20">
            <v>1.1000000000000001</v>
          </cell>
          <cell r="I20">
            <v>1.4</v>
          </cell>
          <cell r="J20">
            <v>1.2</v>
          </cell>
          <cell r="K20">
            <v>1.3</v>
          </cell>
          <cell r="L20">
            <v>1.3</v>
          </cell>
        </row>
        <row r="21">
          <cell r="A21">
            <v>21</v>
          </cell>
          <cell r="B21">
            <v>20</v>
          </cell>
          <cell r="C21" t="str">
            <v>O01C</v>
          </cell>
          <cell r="D21">
            <v>5.0999999999999996</v>
          </cell>
          <cell r="E21">
            <v>5.2</v>
          </cell>
          <cell r="F21">
            <v>4.5999999999999996</v>
          </cell>
          <cell r="G21">
            <v>5.8</v>
          </cell>
          <cell r="H21">
            <v>5.2</v>
          </cell>
          <cell r="I21">
            <v>5</v>
          </cell>
          <cell r="J21">
            <v>5.2</v>
          </cell>
          <cell r="K21">
            <v>5</v>
          </cell>
          <cell r="L21">
            <v>5.0999999999999996</v>
          </cell>
        </row>
        <row r="22">
          <cell r="A22">
            <v>22</v>
          </cell>
          <cell r="B22">
            <v>21</v>
          </cell>
          <cell r="C22" t="str">
            <v>G11B</v>
          </cell>
          <cell r="D22">
            <v>1.1000000000000001</v>
          </cell>
          <cell r="E22">
            <v>1.3</v>
          </cell>
          <cell r="F22">
            <v>1.3</v>
          </cell>
          <cell r="G22">
            <v>1.5</v>
          </cell>
          <cell r="H22">
            <v>1.4</v>
          </cell>
          <cell r="I22">
            <v>1.2</v>
          </cell>
          <cell r="J22">
            <v>1.2</v>
          </cell>
          <cell r="K22">
            <v>1.2</v>
          </cell>
          <cell r="L22">
            <v>1.2</v>
          </cell>
        </row>
        <row r="23">
          <cell r="A23">
            <v>23</v>
          </cell>
          <cell r="B23">
            <v>22</v>
          </cell>
          <cell r="C23" t="str">
            <v>I30Z</v>
          </cell>
          <cell r="D23">
            <v>1.1000000000000001</v>
          </cell>
          <cell r="E23">
            <v>1.1000000000000001</v>
          </cell>
          <cell r="F23">
            <v>1.1000000000000001</v>
          </cell>
          <cell r="G23">
            <v>1.2</v>
          </cell>
          <cell r="H23">
            <v>1.1000000000000001</v>
          </cell>
          <cell r="I23">
            <v>1.2</v>
          </cell>
          <cell r="J23">
            <v>1.1000000000000001</v>
          </cell>
          <cell r="K23">
            <v>1.4</v>
          </cell>
          <cell r="L23">
            <v>1.1000000000000001</v>
          </cell>
        </row>
        <row r="24">
          <cell r="A24">
            <v>24</v>
          </cell>
          <cell r="B24">
            <v>23</v>
          </cell>
          <cell r="C24" t="str">
            <v>L41Z</v>
          </cell>
          <cell r="D24">
            <v>1</v>
          </cell>
          <cell r="E24">
            <v>1</v>
          </cell>
          <cell r="F24">
            <v>1</v>
          </cell>
          <cell r="G24">
            <v>1</v>
          </cell>
          <cell r="H24">
            <v>1</v>
          </cell>
          <cell r="I24">
            <v>1</v>
          </cell>
          <cell r="J24">
            <v>1</v>
          </cell>
          <cell r="K24">
            <v>1</v>
          </cell>
          <cell r="L24">
            <v>1</v>
          </cell>
        </row>
        <row r="25">
          <cell r="A25">
            <v>25</v>
          </cell>
          <cell r="B25">
            <v>24</v>
          </cell>
          <cell r="C25" t="str">
            <v>D11Z</v>
          </cell>
          <cell r="D25">
            <v>1</v>
          </cell>
          <cell r="E25">
            <v>1</v>
          </cell>
          <cell r="F25">
            <v>1</v>
          </cell>
          <cell r="G25">
            <v>1</v>
          </cell>
          <cell r="H25">
            <v>1</v>
          </cell>
          <cell r="I25">
            <v>1.1000000000000001</v>
          </cell>
          <cell r="J25">
            <v>1</v>
          </cell>
          <cell r="K25">
            <v>1</v>
          </cell>
          <cell r="L25">
            <v>1</v>
          </cell>
        </row>
        <row r="26">
          <cell r="A26">
            <v>26</v>
          </cell>
          <cell r="B26">
            <v>25</v>
          </cell>
          <cell r="C26" t="str">
            <v>N11B</v>
          </cell>
          <cell r="D26">
            <v>1</v>
          </cell>
          <cell r="E26">
            <v>1</v>
          </cell>
          <cell r="F26">
            <v>1</v>
          </cell>
          <cell r="G26">
            <v>1</v>
          </cell>
          <cell r="H26">
            <v>1</v>
          </cell>
          <cell r="I26">
            <v>1</v>
          </cell>
          <cell r="J26">
            <v>3.5</v>
          </cell>
          <cell r="K26">
            <v>4</v>
          </cell>
          <cell r="L26">
            <v>1</v>
          </cell>
        </row>
        <row r="27">
          <cell r="A27">
            <v>27</v>
          </cell>
          <cell r="B27">
            <v>26</v>
          </cell>
          <cell r="C27" t="str">
            <v>C03Z</v>
          </cell>
          <cell r="D27">
            <v>1</v>
          </cell>
          <cell r="E27">
            <v>1</v>
          </cell>
          <cell r="F27">
            <v>1</v>
          </cell>
          <cell r="G27">
            <v>1.1000000000000001</v>
          </cell>
          <cell r="H27">
            <v>1.1000000000000001</v>
          </cell>
          <cell r="I27">
            <v>1</v>
          </cell>
          <cell r="J27">
            <v>1</v>
          </cell>
          <cell r="K27">
            <v>0</v>
          </cell>
          <cell r="L27">
            <v>1</v>
          </cell>
        </row>
        <row r="28">
          <cell r="A28">
            <v>28</v>
          </cell>
          <cell r="B28">
            <v>27</v>
          </cell>
          <cell r="C28" t="str">
            <v>J10Z</v>
          </cell>
          <cell r="D28">
            <v>1.2</v>
          </cell>
          <cell r="E28">
            <v>1.2</v>
          </cell>
          <cell r="F28">
            <v>1.1000000000000001</v>
          </cell>
          <cell r="G28">
            <v>1.2</v>
          </cell>
          <cell r="H28">
            <v>1.1000000000000001</v>
          </cell>
          <cell r="I28">
            <v>1.1000000000000001</v>
          </cell>
          <cell r="J28">
            <v>1.2</v>
          </cell>
          <cell r="K28">
            <v>1.2</v>
          </cell>
          <cell r="L28">
            <v>1.2</v>
          </cell>
        </row>
        <row r="29">
          <cell r="A29">
            <v>29</v>
          </cell>
          <cell r="B29">
            <v>28</v>
          </cell>
          <cell r="C29" t="str">
            <v>I04Z</v>
          </cell>
          <cell r="D29">
            <v>6.9</v>
          </cell>
          <cell r="E29">
            <v>7.6</v>
          </cell>
          <cell r="F29">
            <v>6.6</v>
          </cell>
          <cell r="G29">
            <v>9.6999999999999993</v>
          </cell>
          <cell r="H29">
            <v>6.8</v>
          </cell>
          <cell r="I29">
            <v>7.2</v>
          </cell>
          <cell r="J29">
            <v>5.3</v>
          </cell>
          <cell r="K29">
            <v>7.5</v>
          </cell>
          <cell r="L29">
            <v>7.2</v>
          </cell>
        </row>
        <row r="30">
          <cell r="A30">
            <v>30</v>
          </cell>
          <cell r="B30">
            <v>29</v>
          </cell>
          <cell r="C30" t="str">
            <v>G09Z</v>
          </cell>
          <cell r="D30">
            <v>1.3</v>
          </cell>
          <cell r="E30">
            <v>1.3</v>
          </cell>
          <cell r="F30">
            <v>1.2</v>
          </cell>
          <cell r="G30">
            <v>1.3</v>
          </cell>
          <cell r="H30">
            <v>1.3</v>
          </cell>
          <cell r="I30">
            <v>1.2</v>
          </cell>
          <cell r="J30">
            <v>1.1000000000000001</v>
          </cell>
          <cell r="K30">
            <v>1.3</v>
          </cell>
          <cell r="L30">
            <v>1.3</v>
          </cell>
        </row>
        <row r="31">
          <cell r="A31">
            <v>31</v>
          </cell>
          <cell r="B31">
            <v>30</v>
          </cell>
          <cell r="C31" t="str">
            <v>Q61C</v>
          </cell>
          <cell r="D31">
            <v>1.2</v>
          </cell>
          <cell r="E31">
            <v>1.3</v>
          </cell>
          <cell r="F31">
            <v>1.3</v>
          </cell>
          <cell r="G31">
            <v>1.4</v>
          </cell>
          <cell r="H31">
            <v>1.5</v>
          </cell>
          <cell r="I31">
            <v>1.3</v>
          </cell>
          <cell r="J31">
            <v>1.3</v>
          </cell>
          <cell r="K31">
            <v>1.1000000000000001</v>
          </cell>
          <cell r="L31">
            <v>1.3</v>
          </cell>
        </row>
        <row r="32">
          <cell r="A32">
            <v>32</v>
          </cell>
          <cell r="B32">
            <v>31</v>
          </cell>
          <cell r="C32" t="str">
            <v>I68C</v>
          </cell>
          <cell r="D32">
            <v>1</v>
          </cell>
          <cell r="E32">
            <v>1</v>
          </cell>
          <cell r="F32">
            <v>1</v>
          </cell>
          <cell r="G32">
            <v>1</v>
          </cell>
          <cell r="H32">
            <v>1</v>
          </cell>
          <cell r="I32">
            <v>1</v>
          </cell>
          <cell r="J32">
            <v>1</v>
          </cell>
          <cell r="K32">
            <v>1</v>
          </cell>
          <cell r="L32">
            <v>1</v>
          </cell>
        </row>
        <row r="33">
          <cell r="A33">
            <v>33</v>
          </cell>
          <cell r="B33">
            <v>99</v>
          </cell>
          <cell r="C33" t="str">
            <v>9Tot</v>
          </cell>
          <cell r="D33">
            <v>2.2000000000000002</v>
          </cell>
          <cell r="E33">
            <v>2.2999999999999998</v>
          </cell>
          <cell r="F33">
            <v>2.2999999999999998</v>
          </cell>
          <cell r="G33">
            <v>2.1</v>
          </cell>
          <cell r="H33">
            <v>2.2999999999999998</v>
          </cell>
          <cell r="I33">
            <v>2.6</v>
          </cell>
          <cell r="J33">
            <v>2.2999999999999998</v>
          </cell>
          <cell r="K33">
            <v>2</v>
          </cell>
          <cell r="L33">
            <v>2.2000000000000002</v>
          </cell>
        </row>
      </sheetData>
      <sheetData sheetId="56" refreshError="1"/>
      <sheetData sheetId="57" refreshError="1"/>
      <sheetData sheetId="58" refreshError="1">
        <row r="1">
          <cell r="B1" t="str">
            <v>No#</v>
          </cell>
          <cell r="C1" t="str">
            <v>DRG</v>
          </cell>
          <cell r="D1" t="str">
            <v>0 years</v>
          </cell>
          <cell r="E1" t="str">
            <v>1-4 yrs</v>
          </cell>
          <cell r="F1" t="str">
            <v>5-9 yrs</v>
          </cell>
          <cell r="G1" t="str">
            <v>10-14 yrs</v>
          </cell>
          <cell r="H1" t="str">
            <v>15-19 yrs</v>
          </cell>
          <cell r="I1" t="str">
            <v>20-24 yrs</v>
          </cell>
          <cell r="J1" t="str">
            <v>25-29 yrs</v>
          </cell>
          <cell r="K1" t="str">
            <v>30-34 yrs</v>
          </cell>
          <cell r="L1" t="str">
            <v>35-39 yrs</v>
          </cell>
          <cell r="M1" t="str">
            <v>40-44 yrs</v>
          </cell>
          <cell r="N1" t="str">
            <v>45-49 yrs</v>
          </cell>
          <cell r="O1" t="str">
            <v>50-54 yrs</v>
          </cell>
          <cell r="P1" t="str">
            <v>55-59 yrs</v>
          </cell>
          <cell r="Q1" t="str">
            <v>60-64 yrs</v>
          </cell>
          <cell r="R1" t="str">
            <v>65-69 yrs</v>
          </cell>
          <cell r="S1" t="str">
            <v>70-74 yrs</v>
          </cell>
          <cell r="T1" t="str">
            <v>75-79 yrs</v>
          </cell>
          <cell r="U1" t="str">
            <v>80-84 yrs</v>
          </cell>
          <cell r="V1" t="str">
            <v>85 yrs +</v>
          </cell>
          <cell r="W1" t="str">
            <v>NoName</v>
          </cell>
        </row>
        <row r="2">
          <cell r="B2">
            <v>1</v>
          </cell>
          <cell r="C2" t="str">
            <v>L61Z</v>
          </cell>
          <cell r="D2">
            <v>0</v>
          </cell>
          <cell r="E2">
            <v>176</v>
          </cell>
          <cell r="F2">
            <v>137</v>
          </cell>
          <cell r="G2">
            <v>218</v>
          </cell>
          <cell r="H2">
            <v>1515</v>
          </cell>
          <cell r="I2">
            <v>5366</v>
          </cell>
          <cell r="J2">
            <v>6884</v>
          </cell>
          <cell r="K2">
            <v>11320</v>
          </cell>
          <cell r="L2">
            <v>19517</v>
          </cell>
          <cell r="M2">
            <v>29702</v>
          </cell>
          <cell r="N2">
            <v>39007</v>
          </cell>
          <cell r="O2">
            <v>48564</v>
          </cell>
          <cell r="P2">
            <v>60704</v>
          </cell>
          <cell r="Q2">
            <v>73974</v>
          </cell>
          <cell r="R2">
            <v>67642</v>
          </cell>
          <cell r="S2">
            <v>79053</v>
          </cell>
          <cell r="T2">
            <v>91300</v>
          </cell>
          <cell r="U2">
            <v>61301</v>
          </cell>
          <cell r="V2">
            <v>25382</v>
          </cell>
          <cell r="W2">
            <v>621762</v>
          </cell>
        </row>
        <row r="3">
          <cell r="B3">
            <v>2</v>
          </cell>
          <cell r="C3" t="str">
            <v>R63Z</v>
          </cell>
          <cell r="D3">
            <v>52</v>
          </cell>
          <cell r="E3">
            <v>924</v>
          </cell>
          <cell r="F3">
            <v>1134</v>
          </cell>
          <cell r="G3">
            <v>658</v>
          </cell>
          <cell r="H3">
            <v>997</v>
          </cell>
          <cell r="I3">
            <v>988</v>
          </cell>
          <cell r="J3">
            <v>1325</v>
          </cell>
          <cell r="K3">
            <v>1480</v>
          </cell>
          <cell r="L3">
            <v>2037</v>
          </cell>
          <cell r="M3">
            <v>3334</v>
          </cell>
          <cell r="N3">
            <v>6615</v>
          </cell>
          <cell r="O3">
            <v>10222</v>
          </cell>
          <cell r="P3">
            <v>16068</v>
          </cell>
          <cell r="Q3">
            <v>21330</v>
          </cell>
          <cell r="R3">
            <v>24106</v>
          </cell>
          <cell r="S3">
            <v>21082</v>
          </cell>
          <cell r="T3">
            <v>15687</v>
          </cell>
          <cell r="U3">
            <v>8898</v>
          </cell>
          <cell r="V3">
            <v>3302</v>
          </cell>
          <cell r="W3">
            <v>140239</v>
          </cell>
        </row>
        <row r="4">
          <cell r="B4">
            <v>3</v>
          </cell>
          <cell r="C4" t="str">
            <v>G44C</v>
          </cell>
          <cell r="D4">
            <v>3</v>
          </cell>
          <cell r="E4">
            <v>50</v>
          </cell>
          <cell r="F4">
            <v>53</v>
          </cell>
          <cell r="G4">
            <v>103</v>
          </cell>
          <cell r="H4">
            <v>587</v>
          </cell>
          <cell r="I4">
            <v>1566</v>
          </cell>
          <cell r="J4">
            <v>2369</v>
          </cell>
          <cell r="K4">
            <v>3342</v>
          </cell>
          <cell r="L4">
            <v>4917</v>
          </cell>
          <cell r="M4">
            <v>6776</v>
          </cell>
          <cell r="N4">
            <v>9098</v>
          </cell>
          <cell r="O4">
            <v>13166</v>
          </cell>
          <cell r="P4">
            <v>15231</v>
          </cell>
          <cell r="Q4">
            <v>15939</v>
          </cell>
          <cell r="R4">
            <v>15320</v>
          </cell>
          <cell r="S4">
            <v>11181</v>
          </cell>
          <cell r="T4">
            <v>8305</v>
          </cell>
          <cell r="U4">
            <v>4544</v>
          </cell>
          <cell r="V4">
            <v>1563</v>
          </cell>
          <cell r="W4">
            <v>114113</v>
          </cell>
        </row>
        <row r="5">
          <cell r="B5">
            <v>4</v>
          </cell>
          <cell r="C5" t="str">
            <v>C16B</v>
          </cell>
          <cell r="D5">
            <v>5</v>
          </cell>
          <cell r="E5">
            <v>23</v>
          </cell>
          <cell r="F5">
            <v>29</v>
          </cell>
          <cell r="G5">
            <v>19</v>
          </cell>
          <cell r="H5">
            <v>44</v>
          </cell>
          <cell r="I5">
            <v>65</v>
          </cell>
          <cell r="J5">
            <v>91</v>
          </cell>
          <cell r="K5">
            <v>160</v>
          </cell>
          <cell r="L5">
            <v>214</v>
          </cell>
          <cell r="M5">
            <v>480</v>
          </cell>
          <cell r="N5">
            <v>1089</v>
          </cell>
          <cell r="O5">
            <v>2252</v>
          </cell>
          <cell r="P5">
            <v>4248</v>
          </cell>
          <cell r="Q5">
            <v>7176</v>
          </cell>
          <cell r="R5">
            <v>10596</v>
          </cell>
          <cell r="S5">
            <v>14370</v>
          </cell>
          <cell r="T5">
            <v>17408</v>
          </cell>
          <cell r="U5">
            <v>13905</v>
          </cell>
          <cell r="V5">
            <v>6420</v>
          </cell>
          <cell r="W5">
            <v>78594</v>
          </cell>
        </row>
        <row r="6">
          <cell r="B6">
            <v>5</v>
          </cell>
          <cell r="C6" t="str">
            <v>Z64B</v>
          </cell>
          <cell r="D6">
            <v>369</v>
          </cell>
          <cell r="E6">
            <v>1213</v>
          </cell>
          <cell r="F6">
            <v>967</v>
          </cell>
          <cell r="G6">
            <v>471</v>
          </cell>
          <cell r="H6">
            <v>552</v>
          </cell>
          <cell r="I6">
            <v>440</v>
          </cell>
          <cell r="J6">
            <v>678</v>
          </cell>
          <cell r="K6">
            <v>1093</v>
          </cell>
          <cell r="L6">
            <v>1834</v>
          </cell>
          <cell r="M6">
            <v>3327</v>
          </cell>
          <cell r="N6">
            <v>4865</v>
          </cell>
          <cell r="O6">
            <v>7053</v>
          </cell>
          <cell r="P6">
            <v>7928</v>
          </cell>
          <cell r="Q6">
            <v>8654</v>
          </cell>
          <cell r="R6">
            <v>7847</v>
          </cell>
          <cell r="S6">
            <v>5980</v>
          </cell>
          <cell r="T6">
            <v>3352</v>
          </cell>
          <cell r="U6">
            <v>1476</v>
          </cell>
          <cell r="V6">
            <v>432</v>
          </cell>
          <cell r="W6">
            <v>58531</v>
          </cell>
        </row>
        <row r="7">
          <cell r="B7">
            <v>6</v>
          </cell>
          <cell r="C7" t="str">
            <v>Z40Z</v>
          </cell>
          <cell r="D7">
            <v>3</v>
          </cell>
          <cell r="E7">
            <v>40</v>
          </cell>
          <cell r="F7">
            <v>28</v>
          </cell>
          <cell r="G7">
            <v>34</v>
          </cell>
          <cell r="H7">
            <v>98</v>
          </cell>
          <cell r="I7">
            <v>198</v>
          </cell>
          <cell r="J7">
            <v>290</v>
          </cell>
          <cell r="K7">
            <v>501</v>
          </cell>
          <cell r="L7">
            <v>950</v>
          </cell>
          <cell r="M7">
            <v>1608</v>
          </cell>
          <cell r="N7">
            <v>2727</v>
          </cell>
          <cell r="O7">
            <v>4232</v>
          </cell>
          <cell r="P7">
            <v>6003</v>
          </cell>
          <cell r="Q7">
            <v>7745</v>
          </cell>
          <cell r="R7">
            <v>8249</v>
          </cell>
          <cell r="S7">
            <v>7901</v>
          </cell>
          <cell r="T7">
            <v>7173</v>
          </cell>
          <cell r="U7">
            <v>4961</v>
          </cell>
          <cell r="V7">
            <v>2337</v>
          </cell>
          <cell r="W7">
            <v>55078</v>
          </cell>
        </row>
        <row r="8">
          <cell r="B8">
            <v>7</v>
          </cell>
          <cell r="C8" t="str">
            <v>G45B</v>
          </cell>
          <cell r="D8">
            <v>95</v>
          </cell>
          <cell r="E8">
            <v>654</v>
          </cell>
          <cell r="F8">
            <v>595</v>
          </cell>
          <cell r="G8">
            <v>618</v>
          </cell>
          <cell r="H8">
            <v>1112</v>
          </cell>
          <cell r="I8">
            <v>1759</v>
          </cell>
          <cell r="J8">
            <v>2406</v>
          </cell>
          <cell r="K8">
            <v>3136</v>
          </cell>
          <cell r="L8">
            <v>3976</v>
          </cell>
          <cell r="M8">
            <v>4270</v>
          </cell>
          <cell r="N8">
            <v>4894</v>
          </cell>
          <cell r="O8">
            <v>5060</v>
          </cell>
          <cell r="P8">
            <v>5429</v>
          </cell>
          <cell r="Q8">
            <v>5651</v>
          </cell>
          <cell r="R8">
            <v>4743</v>
          </cell>
          <cell r="S8">
            <v>3835</v>
          </cell>
          <cell r="T8">
            <v>2985</v>
          </cell>
          <cell r="U8">
            <v>2108</v>
          </cell>
          <cell r="V8">
            <v>1200</v>
          </cell>
          <cell r="W8">
            <v>54526</v>
          </cell>
        </row>
        <row r="9">
          <cell r="B9">
            <v>8</v>
          </cell>
          <cell r="C9" t="str">
            <v>D40Z</v>
          </cell>
          <cell r="D9">
            <v>9</v>
          </cell>
          <cell r="E9">
            <v>4290</v>
          </cell>
          <cell r="F9">
            <v>6639</v>
          </cell>
          <cell r="G9">
            <v>3317</v>
          </cell>
          <cell r="H9">
            <v>10922</v>
          </cell>
          <cell r="I9">
            <v>8753</v>
          </cell>
          <cell r="J9">
            <v>4792</v>
          </cell>
          <cell r="K9">
            <v>3360</v>
          </cell>
          <cell r="L9">
            <v>2489</v>
          </cell>
          <cell r="M9">
            <v>1665</v>
          </cell>
          <cell r="N9">
            <v>1501</v>
          </cell>
          <cell r="O9">
            <v>1227</v>
          </cell>
          <cell r="P9">
            <v>1104</v>
          </cell>
          <cell r="Q9">
            <v>965</v>
          </cell>
          <cell r="R9">
            <v>611</v>
          </cell>
          <cell r="S9">
            <v>467</v>
          </cell>
          <cell r="T9">
            <v>394</v>
          </cell>
          <cell r="U9">
            <v>273</v>
          </cell>
          <cell r="V9">
            <v>250</v>
          </cell>
          <cell r="W9">
            <v>53028</v>
          </cell>
        </row>
        <row r="10">
          <cell r="B10">
            <v>9</v>
          </cell>
          <cell r="C10" t="str">
            <v>G46C</v>
          </cell>
          <cell r="D10">
            <v>16</v>
          </cell>
          <cell r="E10">
            <v>113</v>
          </cell>
          <cell r="F10">
            <v>117</v>
          </cell>
          <cell r="G10">
            <v>231</v>
          </cell>
          <cell r="H10">
            <v>539</v>
          </cell>
          <cell r="I10">
            <v>907</v>
          </cell>
          <cell r="J10">
            <v>1332</v>
          </cell>
          <cell r="K10">
            <v>1843</v>
          </cell>
          <cell r="L10">
            <v>2444</v>
          </cell>
          <cell r="M10">
            <v>3362</v>
          </cell>
          <cell r="N10">
            <v>4574</v>
          </cell>
          <cell r="O10">
            <v>5756</v>
          </cell>
          <cell r="P10">
            <v>6564</v>
          </cell>
          <cell r="Q10">
            <v>7179</v>
          </cell>
          <cell r="R10">
            <v>6063</v>
          </cell>
          <cell r="S10">
            <v>4755</v>
          </cell>
          <cell r="T10">
            <v>3463</v>
          </cell>
          <cell r="U10">
            <v>2049</v>
          </cell>
          <cell r="V10">
            <v>703</v>
          </cell>
          <cell r="W10">
            <v>52010</v>
          </cell>
        </row>
        <row r="11">
          <cell r="B11">
            <v>10</v>
          </cell>
          <cell r="C11" t="str">
            <v>F74Z</v>
          </cell>
          <cell r="D11">
            <v>2</v>
          </cell>
          <cell r="E11">
            <v>4</v>
          </cell>
          <cell r="F11">
            <v>36</v>
          </cell>
          <cell r="G11">
            <v>82</v>
          </cell>
          <cell r="H11">
            <v>388</v>
          </cell>
          <cell r="I11">
            <v>737</v>
          </cell>
          <cell r="J11">
            <v>1134</v>
          </cell>
          <cell r="K11">
            <v>1854</v>
          </cell>
          <cell r="L11">
            <v>3328</v>
          </cell>
          <cell r="M11">
            <v>4375</v>
          </cell>
          <cell r="N11">
            <v>5492</v>
          </cell>
          <cell r="O11">
            <v>5618</v>
          </cell>
          <cell r="P11">
            <v>5587</v>
          </cell>
          <cell r="Q11">
            <v>5535</v>
          </cell>
          <cell r="R11">
            <v>4545</v>
          </cell>
          <cell r="S11">
            <v>3935</v>
          </cell>
          <cell r="T11">
            <v>3441</v>
          </cell>
          <cell r="U11">
            <v>2689</v>
          </cell>
          <cell r="V11">
            <v>1888</v>
          </cell>
          <cell r="W11">
            <v>50670</v>
          </cell>
        </row>
        <row r="12">
          <cell r="B12">
            <v>11</v>
          </cell>
          <cell r="C12" t="str">
            <v>I18Z</v>
          </cell>
          <cell r="D12">
            <v>2</v>
          </cell>
          <cell r="E12">
            <v>6</v>
          </cell>
          <cell r="F12">
            <v>30</v>
          </cell>
          <cell r="G12">
            <v>393</v>
          </cell>
          <cell r="H12">
            <v>2145</v>
          </cell>
          <cell r="I12">
            <v>2340</v>
          </cell>
          <cell r="J12">
            <v>2569</v>
          </cell>
          <cell r="K12">
            <v>2929</v>
          </cell>
          <cell r="L12">
            <v>4217</v>
          </cell>
          <cell r="M12">
            <v>4969</v>
          </cell>
          <cell r="N12">
            <v>5655</v>
          </cell>
          <cell r="O12">
            <v>5715</v>
          </cell>
          <cell r="P12">
            <v>5626</v>
          </cell>
          <cell r="Q12">
            <v>4965</v>
          </cell>
          <cell r="R12">
            <v>3071</v>
          </cell>
          <cell r="S12">
            <v>1804</v>
          </cell>
          <cell r="T12">
            <v>990</v>
          </cell>
          <cell r="U12">
            <v>465</v>
          </cell>
          <cell r="V12">
            <v>156</v>
          </cell>
          <cell r="W12">
            <v>48047</v>
          </cell>
        </row>
        <row r="13">
          <cell r="B13">
            <v>12</v>
          </cell>
          <cell r="C13" t="str">
            <v>J11Z</v>
          </cell>
          <cell r="D13">
            <v>145</v>
          </cell>
          <cell r="E13">
            <v>715</v>
          </cell>
          <cell r="F13">
            <v>768</v>
          </cell>
          <cell r="G13">
            <v>875</v>
          </cell>
          <cell r="H13">
            <v>1004</v>
          </cell>
          <cell r="I13">
            <v>1028</v>
          </cell>
          <cell r="J13">
            <v>1333</v>
          </cell>
          <cell r="K13">
            <v>1630</v>
          </cell>
          <cell r="L13">
            <v>2247</v>
          </cell>
          <cell r="M13">
            <v>2566</v>
          </cell>
          <cell r="N13">
            <v>3263</v>
          </cell>
          <cell r="O13">
            <v>3714</v>
          </cell>
          <cell r="P13">
            <v>4267</v>
          </cell>
          <cell r="Q13">
            <v>4819</v>
          </cell>
          <cell r="R13">
            <v>4403</v>
          </cell>
          <cell r="S13">
            <v>4161</v>
          </cell>
          <cell r="T13">
            <v>4028</v>
          </cell>
          <cell r="U13">
            <v>3641</v>
          </cell>
          <cell r="V13">
            <v>2811</v>
          </cell>
          <cell r="W13">
            <v>47418</v>
          </cell>
        </row>
        <row r="14">
          <cell r="B14">
            <v>13</v>
          </cell>
          <cell r="C14" t="str">
            <v>U60Z</v>
          </cell>
          <cell r="D14">
            <v>601</v>
          </cell>
          <cell r="E14">
            <v>285</v>
          </cell>
          <cell r="F14">
            <v>904</v>
          </cell>
          <cell r="G14">
            <v>836</v>
          </cell>
          <cell r="H14">
            <v>1142</v>
          </cell>
          <cell r="I14">
            <v>1972</v>
          </cell>
          <cell r="J14">
            <v>2113</v>
          </cell>
          <cell r="K14">
            <v>2620</v>
          </cell>
          <cell r="L14">
            <v>3386</v>
          </cell>
          <cell r="M14">
            <v>3679</v>
          </cell>
          <cell r="N14">
            <v>3426</v>
          </cell>
          <cell r="O14">
            <v>3301</v>
          </cell>
          <cell r="P14">
            <v>4135</v>
          </cell>
          <cell r="Q14">
            <v>5464</v>
          </cell>
          <cell r="R14">
            <v>2120</v>
          </cell>
          <cell r="S14">
            <v>819</v>
          </cell>
          <cell r="T14">
            <v>544</v>
          </cell>
          <cell r="U14">
            <v>1038</v>
          </cell>
          <cell r="V14">
            <v>1691</v>
          </cell>
          <cell r="W14">
            <v>40076</v>
          </cell>
        </row>
        <row r="15">
          <cell r="B15">
            <v>14</v>
          </cell>
          <cell r="C15" t="str">
            <v>G09Z</v>
          </cell>
          <cell r="D15">
            <v>0</v>
          </cell>
          <cell r="E15">
            <v>822</v>
          </cell>
          <cell r="F15">
            <v>617</v>
          </cell>
          <cell r="G15">
            <v>259</v>
          </cell>
          <cell r="H15">
            <v>463</v>
          </cell>
          <cell r="I15">
            <v>913</v>
          </cell>
          <cell r="J15">
            <v>1066</v>
          </cell>
          <cell r="K15">
            <v>1287</v>
          </cell>
          <cell r="L15">
            <v>1951</v>
          </cell>
          <cell r="M15">
            <v>2193</v>
          </cell>
          <cell r="N15">
            <v>2729</v>
          </cell>
          <cell r="O15">
            <v>3192</v>
          </cell>
          <cell r="P15">
            <v>3757</v>
          </cell>
          <cell r="Q15">
            <v>4060</v>
          </cell>
          <cell r="R15">
            <v>3557</v>
          </cell>
          <cell r="S15">
            <v>2965</v>
          </cell>
          <cell r="T15">
            <v>2684</v>
          </cell>
          <cell r="U15">
            <v>1723</v>
          </cell>
          <cell r="V15">
            <v>891</v>
          </cell>
          <cell r="W15">
            <v>35129</v>
          </cell>
        </row>
        <row r="16">
          <cell r="B16">
            <v>15</v>
          </cell>
          <cell r="C16" t="str">
            <v>G67B</v>
          </cell>
          <cell r="D16">
            <v>0</v>
          </cell>
          <cell r="E16">
            <v>0</v>
          </cell>
          <cell r="F16">
            <v>0</v>
          </cell>
          <cell r="G16">
            <v>1526</v>
          </cell>
          <cell r="H16">
            <v>1521</v>
          </cell>
          <cell r="I16">
            <v>2207</v>
          </cell>
          <cell r="J16">
            <v>2247</v>
          </cell>
          <cell r="K16">
            <v>2148</v>
          </cell>
          <cell r="L16">
            <v>2381</v>
          </cell>
          <cell r="M16">
            <v>2270</v>
          </cell>
          <cell r="N16">
            <v>2406</v>
          </cell>
          <cell r="O16">
            <v>2132</v>
          </cell>
          <cell r="P16">
            <v>2334</v>
          </cell>
          <cell r="Q16">
            <v>2371</v>
          </cell>
          <cell r="R16">
            <v>2143</v>
          </cell>
          <cell r="S16">
            <v>2199</v>
          </cell>
          <cell r="T16">
            <v>2358</v>
          </cell>
          <cell r="U16">
            <v>2266</v>
          </cell>
          <cell r="V16">
            <v>2194</v>
          </cell>
          <cell r="W16">
            <v>34703</v>
          </cell>
        </row>
        <row r="17">
          <cell r="B17">
            <v>16</v>
          </cell>
          <cell r="C17" t="str">
            <v>I30Z</v>
          </cell>
          <cell r="D17">
            <v>76</v>
          </cell>
          <cell r="E17">
            <v>393</v>
          </cell>
          <cell r="F17">
            <v>270</v>
          </cell>
          <cell r="G17">
            <v>952</v>
          </cell>
          <cell r="H17">
            <v>3579</v>
          </cell>
          <cell r="I17">
            <v>4038</v>
          </cell>
          <cell r="J17">
            <v>3188</v>
          </cell>
          <cell r="K17">
            <v>2542</v>
          </cell>
          <cell r="L17">
            <v>2496</v>
          </cell>
          <cell r="M17">
            <v>2032</v>
          </cell>
          <cell r="N17">
            <v>2142</v>
          </cell>
          <cell r="O17">
            <v>2101</v>
          </cell>
          <cell r="P17">
            <v>2243</v>
          </cell>
          <cell r="Q17">
            <v>2408</v>
          </cell>
          <cell r="R17">
            <v>1845</v>
          </cell>
          <cell r="S17">
            <v>1427</v>
          </cell>
          <cell r="T17">
            <v>988</v>
          </cell>
          <cell r="U17">
            <v>513</v>
          </cell>
          <cell r="V17">
            <v>230</v>
          </cell>
          <cell r="W17">
            <v>33463</v>
          </cell>
        </row>
        <row r="18">
          <cell r="B18">
            <v>17</v>
          </cell>
          <cell r="C18" t="str">
            <v>F42B</v>
          </cell>
          <cell r="D18">
            <v>0</v>
          </cell>
          <cell r="E18">
            <v>0</v>
          </cell>
          <cell r="F18">
            <v>0</v>
          </cell>
          <cell r="G18">
            <v>11</v>
          </cell>
          <cell r="H18">
            <v>99</v>
          </cell>
          <cell r="I18">
            <v>99</v>
          </cell>
          <cell r="J18">
            <v>151</v>
          </cell>
          <cell r="K18">
            <v>261</v>
          </cell>
          <cell r="L18">
            <v>541</v>
          </cell>
          <cell r="M18">
            <v>1022</v>
          </cell>
          <cell r="N18">
            <v>1772</v>
          </cell>
          <cell r="O18">
            <v>2636</v>
          </cell>
          <cell r="P18">
            <v>3735</v>
          </cell>
          <cell r="Q18">
            <v>5042</v>
          </cell>
          <cell r="R18">
            <v>4904</v>
          </cell>
          <cell r="S18">
            <v>4528</v>
          </cell>
          <cell r="T18">
            <v>3583</v>
          </cell>
          <cell r="U18">
            <v>2202</v>
          </cell>
          <cell r="V18">
            <v>780</v>
          </cell>
          <cell r="W18">
            <v>31366</v>
          </cell>
        </row>
        <row r="19">
          <cell r="B19">
            <v>18</v>
          </cell>
          <cell r="C19" t="str">
            <v>L41Z</v>
          </cell>
          <cell r="D19">
            <v>158</v>
          </cell>
          <cell r="E19">
            <v>161</v>
          </cell>
          <cell r="F19">
            <v>144</v>
          </cell>
          <cell r="G19">
            <v>107</v>
          </cell>
          <cell r="H19">
            <v>216</v>
          </cell>
          <cell r="I19">
            <v>385</v>
          </cell>
          <cell r="J19">
            <v>489</v>
          </cell>
          <cell r="K19">
            <v>746</v>
          </cell>
          <cell r="L19">
            <v>1089</v>
          </cell>
          <cell r="M19">
            <v>1406</v>
          </cell>
          <cell r="N19">
            <v>1897</v>
          </cell>
          <cell r="O19">
            <v>2412</v>
          </cell>
          <cell r="P19">
            <v>2896</v>
          </cell>
          <cell r="Q19">
            <v>3513</v>
          </cell>
          <cell r="R19">
            <v>3615</v>
          </cell>
          <cell r="S19">
            <v>3616</v>
          </cell>
          <cell r="T19">
            <v>3462</v>
          </cell>
          <cell r="U19">
            <v>2680</v>
          </cell>
          <cell r="V19">
            <v>1634</v>
          </cell>
          <cell r="W19">
            <v>30626</v>
          </cell>
        </row>
        <row r="20">
          <cell r="B20">
            <v>19</v>
          </cell>
          <cell r="C20" t="str">
            <v>E63Z</v>
          </cell>
          <cell r="D20">
            <v>119</v>
          </cell>
          <cell r="E20">
            <v>785</v>
          </cell>
          <cell r="F20">
            <v>506</v>
          </cell>
          <cell r="G20">
            <v>203</v>
          </cell>
          <cell r="H20">
            <v>236</v>
          </cell>
          <cell r="I20">
            <v>340</v>
          </cell>
          <cell r="J20">
            <v>611</v>
          </cell>
          <cell r="K20">
            <v>1143</v>
          </cell>
          <cell r="L20">
            <v>1908</v>
          </cell>
          <cell r="M20">
            <v>2442</v>
          </cell>
          <cell r="N20">
            <v>3011</v>
          </cell>
          <cell r="O20">
            <v>3303</v>
          </cell>
          <cell r="P20">
            <v>3668</v>
          </cell>
          <cell r="Q20">
            <v>3835</v>
          </cell>
          <cell r="R20">
            <v>2646</v>
          </cell>
          <cell r="S20">
            <v>1842</v>
          </cell>
          <cell r="T20">
            <v>1183</v>
          </cell>
          <cell r="U20">
            <v>715</v>
          </cell>
          <cell r="V20">
            <v>256</v>
          </cell>
          <cell r="W20">
            <v>28752</v>
          </cell>
        </row>
        <row r="21">
          <cell r="B21">
            <v>20</v>
          </cell>
          <cell r="C21" t="str">
            <v>G11B</v>
          </cell>
          <cell r="D21">
            <v>186</v>
          </cell>
          <cell r="E21">
            <v>79</v>
          </cell>
          <cell r="F21">
            <v>71</v>
          </cell>
          <cell r="G21">
            <v>109</v>
          </cell>
          <cell r="H21">
            <v>297</v>
          </cell>
          <cell r="I21">
            <v>791</v>
          </cell>
          <cell r="J21">
            <v>1319</v>
          </cell>
          <cell r="K21">
            <v>1943</v>
          </cell>
          <cell r="L21">
            <v>2817</v>
          </cell>
          <cell r="M21">
            <v>3013</v>
          </cell>
          <cell r="N21">
            <v>3466</v>
          </cell>
          <cell r="O21">
            <v>3425</v>
          </cell>
          <cell r="P21">
            <v>3411</v>
          </cell>
          <cell r="Q21">
            <v>2848</v>
          </cell>
          <cell r="R21">
            <v>2021</v>
          </cell>
          <cell r="S21">
            <v>1369</v>
          </cell>
          <cell r="T21">
            <v>809</v>
          </cell>
          <cell r="U21">
            <v>481</v>
          </cell>
          <cell r="V21">
            <v>176</v>
          </cell>
          <cell r="W21">
            <v>28631</v>
          </cell>
        </row>
        <row r="22">
          <cell r="B22">
            <v>21</v>
          </cell>
          <cell r="C22" t="str">
            <v>J64B</v>
          </cell>
          <cell r="D22">
            <v>300</v>
          </cell>
          <cell r="E22">
            <v>1251</v>
          </cell>
          <cell r="F22">
            <v>873</v>
          </cell>
          <cell r="G22">
            <v>883</v>
          </cell>
          <cell r="H22">
            <v>1848</v>
          </cell>
          <cell r="I22">
            <v>2275</v>
          </cell>
          <cell r="J22">
            <v>2034</v>
          </cell>
          <cell r="K22">
            <v>1899</v>
          </cell>
          <cell r="L22">
            <v>2039</v>
          </cell>
          <cell r="M22">
            <v>1910</v>
          </cell>
          <cell r="N22">
            <v>2047</v>
          </cell>
          <cell r="O22">
            <v>1873</v>
          </cell>
          <cell r="P22">
            <v>1763</v>
          </cell>
          <cell r="Q22">
            <v>1544</v>
          </cell>
          <cell r="R22">
            <v>1223</v>
          </cell>
          <cell r="S22">
            <v>1101</v>
          </cell>
          <cell r="T22">
            <v>1001</v>
          </cell>
          <cell r="U22">
            <v>974</v>
          </cell>
          <cell r="V22">
            <v>996</v>
          </cell>
          <cell r="W22">
            <v>27834</v>
          </cell>
        </row>
        <row r="23">
          <cell r="B23">
            <v>22</v>
          </cell>
          <cell r="C23" t="str">
            <v>Q61C</v>
          </cell>
          <cell r="D23">
            <v>104</v>
          </cell>
          <cell r="E23">
            <v>338</v>
          </cell>
          <cell r="F23">
            <v>312</v>
          </cell>
          <cell r="G23">
            <v>359</v>
          </cell>
          <cell r="H23">
            <v>418</v>
          </cell>
          <cell r="I23">
            <v>474</v>
          </cell>
          <cell r="J23">
            <v>563</v>
          </cell>
          <cell r="K23">
            <v>892</v>
          </cell>
          <cell r="L23">
            <v>983</v>
          </cell>
          <cell r="M23">
            <v>1198</v>
          </cell>
          <cell r="N23">
            <v>1522</v>
          </cell>
          <cell r="O23">
            <v>1722</v>
          </cell>
          <cell r="P23">
            <v>1888</v>
          </cell>
          <cell r="Q23">
            <v>2527</v>
          </cell>
          <cell r="R23">
            <v>2557</v>
          </cell>
          <cell r="S23">
            <v>2942</v>
          </cell>
          <cell r="T23">
            <v>2954</v>
          </cell>
          <cell r="U23">
            <v>2731</v>
          </cell>
          <cell r="V23">
            <v>2314</v>
          </cell>
          <cell r="W23">
            <v>26798</v>
          </cell>
        </row>
        <row r="24">
          <cell r="B24">
            <v>23</v>
          </cell>
          <cell r="C24" t="str">
            <v>X60C</v>
          </cell>
          <cell r="D24">
            <v>60</v>
          </cell>
          <cell r="E24">
            <v>1261</v>
          </cell>
          <cell r="F24">
            <v>1122</v>
          </cell>
          <cell r="G24">
            <v>1476</v>
          </cell>
          <cell r="H24">
            <v>2979</v>
          </cell>
          <cell r="I24">
            <v>3291</v>
          </cell>
          <cell r="J24">
            <v>2677</v>
          </cell>
          <cell r="K24">
            <v>2199</v>
          </cell>
          <cell r="L24">
            <v>2352</v>
          </cell>
          <cell r="M24">
            <v>2031</v>
          </cell>
          <cell r="N24">
            <v>1877</v>
          </cell>
          <cell r="O24">
            <v>1540</v>
          </cell>
          <cell r="P24">
            <v>1238</v>
          </cell>
          <cell r="Q24">
            <v>1265</v>
          </cell>
          <cell r="R24">
            <v>0</v>
          </cell>
          <cell r="S24">
            <v>0</v>
          </cell>
          <cell r="T24">
            <v>0</v>
          </cell>
          <cell r="U24">
            <v>0</v>
          </cell>
          <cell r="V24">
            <v>0</v>
          </cell>
          <cell r="W24">
            <v>25368</v>
          </cell>
        </row>
        <row r="25">
          <cell r="B25">
            <v>24</v>
          </cell>
          <cell r="C25" t="str">
            <v>L67C</v>
          </cell>
          <cell r="D25">
            <v>170</v>
          </cell>
          <cell r="E25">
            <v>321</v>
          </cell>
          <cell r="F25">
            <v>305</v>
          </cell>
          <cell r="G25">
            <v>214</v>
          </cell>
          <cell r="H25">
            <v>277</v>
          </cell>
          <cell r="I25">
            <v>350</v>
          </cell>
          <cell r="J25">
            <v>314</v>
          </cell>
          <cell r="K25">
            <v>337</v>
          </cell>
          <cell r="L25">
            <v>692</v>
          </cell>
          <cell r="M25">
            <v>691</v>
          </cell>
          <cell r="N25">
            <v>1018</v>
          </cell>
          <cell r="O25">
            <v>1523</v>
          </cell>
          <cell r="P25">
            <v>2088</v>
          </cell>
          <cell r="Q25">
            <v>3063</v>
          </cell>
          <cell r="R25">
            <v>2898</v>
          </cell>
          <cell r="S25">
            <v>3228</v>
          </cell>
          <cell r="T25">
            <v>2900</v>
          </cell>
          <cell r="U25">
            <v>2436</v>
          </cell>
          <cell r="V25">
            <v>2390</v>
          </cell>
          <cell r="W25">
            <v>25215</v>
          </cell>
        </row>
        <row r="26">
          <cell r="B26">
            <v>25</v>
          </cell>
          <cell r="C26" t="str">
            <v>J08B</v>
          </cell>
          <cell r="D26">
            <v>5</v>
          </cell>
          <cell r="E26">
            <v>66</v>
          </cell>
          <cell r="F26">
            <v>73</v>
          </cell>
          <cell r="G26">
            <v>117</v>
          </cell>
          <cell r="H26">
            <v>389</v>
          </cell>
          <cell r="I26">
            <v>490</v>
          </cell>
          <cell r="J26">
            <v>387</v>
          </cell>
          <cell r="K26">
            <v>382</v>
          </cell>
          <cell r="L26">
            <v>481</v>
          </cell>
          <cell r="M26">
            <v>620</v>
          </cell>
          <cell r="N26">
            <v>934</v>
          </cell>
          <cell r="O26">
            <v>1259</v>
          </cell>
          <cell r="P26">
            <v>1754</v>
          </cell>
          <cell r="Q26">
            <v>2305</v>
          </cell>
          <cell r="R26">
            <v>2432</v>
          </cell>
          <cell r="S26">
            <v>2670</v>
          </cell>
          <cell r="T26">
            <v>2797</v>
          </cell>
          <cell r="U26">
            <v>3174</v>
          </cell>
          <cell r="V26">
            <v>3006</v>
          </cell>
          <cell r="W26">
            <v>23341</v>
          </cell>
        </row>
        <row r="27">
          <cell r="B27">
            <v>26</v>
          </cell>
          <cell r="C27" t="str">
            <v>F71B</v>
          </cell>
          <cell r="D27">
            <v>36</v>
          </cell>
          <cell r="E27">
            <v>34</v>
          </cell>
          <cell r="F27">
            <v>38</v>
          </cell>
          <cell r="G27">
            <v>43</v>
          </cell>
          <cell r="H27">
            <v>92</v>
          </cell>
          <cell r="I27">
            <v>184</v>
          </cell>
          <cell r="J27">
            <v>263</v>
          </cell>
          <cell r="K27">
            <v>377</v>
          </cell>
          <cell r="L27">
            <v>632</v>
          </cell>
          <cell r="M27">
            <v>804</v>
          </cell>
          <cell r="N27">
            <v>1266</v>
          </cell>
          <cell r="O27">
            <v>1801</v>
          </cell>
          <cell r="P27">
            <v>2568</v>
          </cell>
          <cell r="Q27">
            <v>3237</v>
          </cell>
          <cell r="R27">
            <v>2976</v>
          </cell>
          <cell r="S27">
            <v>3001</v>
          </cell>
          <cell r="T27">
            <v>2620</v>
          </cell>
          <cell r="U27">
            <v>1990</v>
          </cell>
          <cell r="V27">
            <v>1322</v>
          </cell>
          <cell r="W27">
            <v>23284</v>
          </cell>
        </row>
        <row r="28">
          <cell r="B28">
            <v>27</v>
          </cell>
          <cell r="C28" t="str">
            <v>I16Z</v>
          </cell>
          <cell r="D28">
            <v>0</v>
          </cell>
          <cell r="E28">
            <v>1</v>
          </cell>
          <cell r="F28">
            <v>2</v>
          </cell>
          <cell r="G28">
            <v>60</v>
          </cell>
          <cell r="H28">
            <v>1133</v>
          </cell>
          <cell r="I28">
            <v>1475</v>
          </cell>
          <cell r="J28">
            <v>1131</v>
          </cell>
          <cell r="K28">
            <v>1054</v>
          </cell>
          <cell r="L28">
            <v>1349</v>
          </cell>
          <cell r="M28">
            <v>1659</v>
          </cell>
          <cell r="N28">
            <v>2254</v>
          </cell>
          <cell r="O28">
            <v>2656</v>
          </cell>
          <cell r="P28">
            <v>3034</v>
          </cell>
          <cell r="Q28">
            <v>3049</v>
          </cell>
          <cell r="R28">
            <v>1846</v>
          </cell>
          <cell r="S28">
            <v>1150</v>
          </cell>
          <cell r="T28">
            <v>598</v>
          </cell>
          <cell r="U28">
            <v>220</v>
          </cell>
          <cell r="V28">
            <v>49</v>
          </cell>
          <cell r="W28">
            <v>22720</v>
          </cell>
        </row>
        <row r="29">
          <cell r="B29">
            <v>28</v>
          </cell>
          <cell r="C29" t="str">
            <v>R61C</v>
          </cell>
          <cell r="D29">
            <v>6</v>
          </cell>
          <cell r="E29">
            <v>42</v>
          </cell>
          <cell r="F29">
            <v>47</v>
          </cell>
          <cell r="G29">
            <v>74</v>
          </cell>
          <cell r="H29">
            <v>134</v>
          </cell>
          <cell r="I29">
            <v>101</v>
          </cell>
          <cell r="J29">
            <v>110</v>
          </cell>
          <cell r="K29">
            <v>223</v>
          </cell>
          <cell r="L29">
            <v>250</v>
          </cell>
          <cell r="M29">
            <v>417</v>
          </cell>
          <cell r="N29">
            <v>768</v>
          </cell>
          <cell r="O29">
            <v>1190</v>
          </cell>
          <cell r="P29">
            <v>2235</v>
          </cell>
          <cell r="Q29">
            <v>2935</v>
          </cell>
          <cell r="R29">
            <v>3070</v>
          </cell>
          <cell r="S29">
            <v>3057</v>
          </cell>
          <cell r="T29">
            <v>3401</v>
          </cell>
          <cell r="U29">
            <v>2699</v>
          </cell>
          <cell r="V29">
            <v>1755</v>
          </cell>
          <cell r="W29">
            <v>22514</v>
          </cell>
        </row>
        <row r="30">
          <cell r="B30">
            <v>29</v>
          </cell>
          <cell r="C30" t="str">
            <v>D11Z</v>
          </cell>
          <cell r="D30">
            <v>63</v>
          </cell>
          <cell r="E30">
            <v>8149</v>
          </cell>
          <cell r="F30">
            <v>6318</v>
          </cell>
          <cell r="G30">
            <v>1868</v>
          </cell>
          <cell r="H30">
            <v>1799</v>
          </cell>
          <cell r="I30">
            <v>1227</v>
          </cell>
          <cell r="J30">
            <v>628</v>
          </cell>
          <cell r="K30">
            <v>568</v>
          </cell>
          <cell r="L30">
            <v>385</v>
          </cell>
          <cell r="M30">
            <v>205</v>
          </cell>
          <cell r="N30">
            <v>149</v>
          </cell>
          <cell r="O30">
            <v>111</v>
          </cell>
          <cell r="P30">
            <v>81</v>
          </cell>
          <cell r="Q30">
            <v>58</v>
          </cell>
          <cell r="R30">
            <v>30</v>
          </cell>
          <cell r="S30">
            <v>25</v>
          </cell>
          <cell r="T30">
            <v>16</v>
          </cell>
          <cell r="U30">
            <v>3</v>
          </cell>
          <cell r="V30">
            <v>2</v>
          </cell>
          <cell r="W30">
            <v>21685</v>
          </cell>
        </row>
        <row r="31">
          <cell r="B31">
            <v>30</v>
          </cell>
          <cell r="C31" t="str">
            <v>L64Z</v>
          </cell>
          <cell r="D31">
            <v>31</v>
          </cell>
          <cell r="E31">
            <v>23</v>
          </cell>
          <cell r="F31">
            <v>16</v>
          </cell>
          <cell r="G31">
            <v>34</v>
          </cell>
          <cell r="H31">
            <v>147</v>
          </cell>
          <cell r="I31">
            <v>457</v>
          </cell>
          <cell r="J31">
            <v>808</v>
          </cell>
          <cell r="K31">
            <v>1154</v>
          </cell>
          <cell r="L31">
            <v>1813</v>
          </cell>
          <cell r="M31">
            <v>2140</v>
          </cell>
          <cell r="N31">
            <v>2534</v>
          </cell>
          <cell r="O31">
            <v>2530</v>
          </cell>
          <cell r="P31">
            <v>2542</v>
          </cell>
          <cell r="Q31">
            <v>2482</v>
          </cell>
          <cell r="R31">
            <v>1830</v>
          </cell>
          <cell r="S31">
            <v>1332</v>
          </cell>
          <cell r="T31">
            <v>946</v>
          </cell>
          <cell r="U31">
            <v>556</v>
          </cell>
          <cell r="V31">
            <v>290</v>
          </cell>
          <cell r="W31">
            <v>21665</v>
          </cell>
        </row>
        <row r="32">
          <cell r="B32">
            <v>31</v>
          </cell>
          <cell r="C32" t="str">
            <v>P67D</v>
          </cell>
          <cell r="D32">
            <v>18749</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18749</v>
          </cell>
        </row>
        <row r="33">
          <cell r="B33">
            <v>99</v>
          </cell>
          <cell r="C33" t="str">
            <v>9Tot</v>
          </cell>
          <cell r="D33">
            <v>88480</v>
          </cell>
          <cell r="E33">
            <v>103080</v>
          </cell>
          <cell r="F33">
            <v>71986</v>
          </cell>
          <cell r="G33">
            <v>62105</v>
          </cell>
          <cell r="H33">
            <v>98659</v>
          </cell>
          <cell r="I33">
            <v>110093</v>
          </cell>
          <cell r="J33">
            <v>110172</v>
          </cell>
          <cell r="K33">
            <v>122729</v>
          </cell>
          <cell r="L33">
            <v>159752</v>
          </cell>
          <cell r="M33">
            <v>182082</v>
          </cell>
          <cell r="N33">
            <v>221031</v>
          </cell>
          <cell r="O33">
            <v>258471</v>
          </cell>
          <cell r="P33">
            <v>309524</v>
          </cell>
          <cell r="Q33">
            <v>365749</v>
          </cell>
          <cell r="R33">
            <v>345163</v>
          </cell>
          <cell r="S33">
            <v>339018</v>
          </cell>
          <cell r="T33">
            <v>334349</v>
          </cell>
          <cell r="U33">
            <v>262371</v>
          </cell>
          <cell r="V33">
            <v>176796</v>
          </cell>
          <cell r="W33">
            <v>3721614</v>
          </cell>
        </row>
      </sheetData>
      <sheetData sheetId="59" refreshError="1"/>
      <sheetData sheetId="60" refreshError="1"/>
      <sheetData sheetId="61" refreshError="1">
        <row r="1">
          <cell r="A1" t="str">
            <v>Row</v>
          </cell>
          <cell r="B1" t="str">
            <v>No#</v>
          </cell>
          <cell r="C1" t="str">
            <v>DRG</v>
          </cell>
          <cell r="D1" t="str">
            <v>0 years</v>
          </cell>
          <cell r="E1" t="str">
            <v>1-4 yrs</v>
          </cell>
          <cell r="F1" t="str">
            <v>5-9 yrs</v>
          </cell>
          <cell r="G1" t="str">
            <v>10-14 yrs</v>
          </cell>
          <cell r="H1" t="str">
            <v>15-19 yrs</v>
          </cell>
          <cell r="I1" t="str">
            <v>20-24 yrs</v>
          </cell>
          <cell r="J1" t="str">
            <v>25-29 yrs</v>
          </cell>
          <cell r="K1" t="str">
            <v>30-34 yrs</v>
          </cell>
          <cell r="L1" t="str">
            <v>35-39 yrs</v>
          </cell>
          <cell r="M1" t="str">
            <v>40-44 yrs</v>
          </cell>
          <cell r="N1" t="str">
            <v>45-49 yrs</v>
          </cell>
          <cell r="O1" t="str">
            <v>50-54 yrs</v>
          </cell>
          <cell r="P1" t="str">
            <v>55-59 yrs</v>
          </cell>
          <cell r="Q1" t="str">
            <v>60-64 yrs</v>
          </cell>
          <cell r="R1" t="str">
            <v>65-69 yrs</v>
          </cell>
          <cell r="S1" t="str">
            <v>70-74 yrs</v>
          </cell>
          <cell r="T1" t="str">
            <v>75-79 yrs</v>
          </cell>
          <cell r="U1" t="str">
            <v>80-84 yrs</v>
          </cell>
          <cell r="V1" t="str">
            <v>85 yrs +</v>
          </cell>
          <cell r="W1" t="str">
            <v>NoName</v>
          </cell>
        </row>
        <row r="2">
          <cell r="A2">
            <v>2</v>
          </cell>
          <cell r="B2">
            <v>1</v>
          </cell>
          <cell r="C2" t="str">
            <v>L61Z</v>
          </cell>
          <cell r="D2">
            <v>0</v>
          </cell>
          <cell r="E2">
            <v>7</v>
          </cell>
          <cell r="F2">
            <v>119</v>
          </cell>
          <cell r="G2">
            <v>401</v>
          </cell>
          <cell r="H2">
            <v>1341</v>
          </cell>
          <cell r="I2">
            <v>2629</v>
          </cell>
          <cell r="J2">
            <v>5095</v>
          </cell>
          <cell r="K2">
            <v>9659</v>
          </cell>
          <cell r="L2">
            <v>11400</v>
          </cell>
          <cell r="M2">
            <v>19744</v>
          </cell>
          <cell r="N2">
            <v>27514</v>
          </cell>
          <cell r="O2">
            <v>34475</v>
          </cell>
          <cell r="P2">
            <v>39217</v>
          </cell>
          <cell r="Q2">
            <v>47251</v>
          </cell>
          <cell r="R2">
            <v>49654</v>
          </cell>
          <cell r="S2">
            <v>62677</v>
          </cell>
          <cell r="T2">
            <v>55864</v>
          </cell>
          <cell r="U2">
            <v>37679</v>
          </cell>
          <cell r="V2">
            <v>14071</v>
          </cell>
          <cell r="W2">
            <v>418797</v>
          </cell>
        </row>
        <row r="3">
          <cell r="A3">
            <v>3</v>
          </cell>
          <cell r="B3">
            <v>2</v>
          </cell>
          <cell r="C3" t="str">
            <v>R63Z</v>
          </cell>
          <cell r="D3">
            <v>33</v>
          </cell>
          <cell r="E3">
            <v>928</v>
          </cell>
          <cell r="F3">
            <v>628</v>
          </cell>
          <cell r="G3">
            <v>462</v>
          </cell>
          <cell r="H3">
            <v>490</v>
          </cell>
          <cell r="I3">
            <v>732</v>
          </cell>
          <cell r="J3">
            <v>1317</v>
          </cell>
          <cell r="K3">
            <v>2663</v>
          </cell>
          <cell r="L3">
            <v>6224</v>
          </cell>
          <cell r="M3">
            <v>10558</v>
          </cell>
          <cell r="N3">
            <v>16990</v>
          </cell>
          <cell r="O3">
            <v>21413</v>
          </cell>
          <cell r="P3">
            <v>24081</v>
          </cell>
          <cell r="Q3">
            <v>26578</v>
          </cell>
          <cell r="R3">
            <v>21590</v>
          </cell>
          <cell r="S3">
            <v>16377</v>
          </cell>
          <cell r="T3">
            <v>11341</v>
          </cell>
          <cell r="U3">
            <v>6692</v>
          </cell>
          <cell r="V3">
            <v>2798</v>
          </cell>
          <cell r="W3">
            <v>171895</v>
          </cell>
        </row>
        <row r="4">
          <cell r="A4">
            <v>4</v>
          </cell>
          <cell r="B4">
            <v>3</v>
          </cell>
          <cell r="C4" t="str">
            <v>O60B</v>
          </cell>
          <cell r="D4">
            <v>0</v>
          </cell>
          <cell r="E4">
            <v>0</v>
          </cell>
          <cell r="F4">
            <v>0</v>
          </cell>
          <cell r="G4">
            <v>43</v>
          </cell>
          <cell r="H4">
            <v>6560</v>
          </cell>
          <cell r="I4">
            <v>22255</v>
          </cell>
          <cell r="J4">
            <v>40353</v>
          </cell>
          <cell r="K4">
            <v>44233</v>
          </cell>
          <cell r="L4">
            <v>24218</v>
          </cell>
          <cell r="M4">
            <v>4002</v>
          </cell>
          <cell r="N4">
            <v>128</v>
          </cell>
          <cell r="O4">
            <v>0</v>
          </cell>
          <cell r="P4">
            <v>0</v>
          </cell>
          <cell r="Q4">
            <v>0</v>
          </cell>
          <cell r="R4">
            <v>0</v>
          </cell>
          <cell r="S4">
            <v>0</v>
          </cell>
          <cell r="T4">
            <v>0</v>
          </cell>
          <cell r="U4">
            <v>0</v>
          </cell>
          <cell r="V4">
            <v>0</v>
          </cell>
          <cell r="W4">
            <v>141792</v>
          </cell>
        </row>
        <row r="5">
          <cell r="A5">
            <v>5</v>
          </cell>
          <cell r="B5">
            <v>4</v>
          </cell>
          <cell r="C5" t="str">
            <v>G44C</v>
          </cell>
          <cell r="D5">
            <v>2</v>
          </cell>
          <cell r="E5">
            <v>12</v>
          </cell>
          <cell r="F5">
            <v>26</v>
          </cell>
          <cell r="G5">
            <v>98</v>
          </cell>
          <cell r="H5">
            <v>839</v>
          </cell>
          <cell r="I5">
            <v>2233</v>
          </cell>
          <cell r="J5">
            <v>3020</v>
          </cell>
          <cell r="K5">
            <v>3457</v>
          </cell>
          <cell r="L5">
            <v>5254</v>
          </cell>
          <cell r="M5">
            <v>7279</v>
          </cell>
          <cell r="N5">
            <v>9827</v>
          </cell>
          <cell r="O5">
            <v>13437</v>
          </cell>
          <cell r="P5">
            <v>14706</v>
          </cell>
          <cell r="Q5">
            <v>14988</v>
          </cell>
          <cell r="R5">
            <v>13692</v>
          </cell>
          <cell r="S5">
            <v>10259</v>
          </cell>
          <cell r="T5">
            <v>7919</v>
          </cell>
          <cell r="U5">
            <v>4481</v>
          </cell>
          <cell r="V5">
            <v>1584</v>
          </cell>
          <cell r="W5">
            <v>113113</v>
          </cell>
        </row>
        <row r="6">
          <cell r="A6">
            <v>6</v>
          </cell>
          <cell r="B6">
            <v>5</v>
          </cell>
          <cell r="C6" t="str">
            <v>C16B</v>
          </cell>
          <cell r="D6">
            <v>4</v>
          </cell>
          <cell r="E6">
            <v>24</v>
          </cell>
          <cell r="F6">
            <v>27</v>
          </cell>
          <cell r="G6">
            <v>19</v>
          </cell>
          <cell r="H6">
            <v>32</v>
          </cell>
          <cell r="I6">
            <v>57</v>
          </cell>
          <cell r="J6">
            <v>103</v>
          </cell>
          <cell r="K6">
            <v>142</v>
          </cell>
          <cell r="L6">
            <v>203</v>
          </cell>
          <cell r="M6">
            <v>499</v>
          </cell>
          <cell r="N6">
            <v>1138</v>
          </cell>
          <cell r="O6">
            <v>2555</v>
          </cell>
          <cell r="P6">
            <v>4802</v>
          </cell>
          <cell r="Q6">
            <v>8673</v>
          </cell>
          <cell r="R6">
            <v>13695</v>
          </cell>
          <cell r="S6">
            <v>19978</v>
          </cell>
          <cell r="T6">
            <v>23788</v>
          </cell>
          <cell r="U6">
            <v>18670</v>
          </cell>
          <cell r="V6">
            <v>9843</v>
          </cell>
          <cell r="W6">
            <v>104252</v>
          </cell>
        </row>
        <row r="7">
          <cell r="A7">
            <v>7</v>
          </cell>
          <cell r="B7">
            <v>6</v>
          </cell>
          <cell r="C7" t="str">
            <v>O05Z</v>
          </cell>
          <cell r="D7">
            <v>0</v>
          </cell>
          <cell r="E7">
            <v>0</v>
          </cell>
          <cell r="F7">
            <v>0</v>
          </cell>
          <cell r="G7">
            <v>206</v>
          </cell>
          <cell r="H7">
            <v>9225</v>
          </cell>
          <cell r="I7">
            <v>17635</v>
          </cell>
          <cell r="J7">
            <v>17085</v>
          </cell>
          <cell r="K7">
            <v>16014</v>
          </cell>
          <cell r="L7">
            <v>14062</v>
          </cell>
          <cell r="M7">
            <v>5821</v>
          </cell>
          <cell r="N7">
            <v>527</v>
          </cell>
          <cell r="O7">
            <v>23</v>
          </cell>
          <cell r="P7">
            <v>1</v>
          </cell>
          <cell r="Q7">
            <v>0</v>
          </cell>
          <cell r="R7">
            <v>0</v>
          </cell>
          <cell r="S7">
            <v>1</v>
          </cell>
          <cell r="T7">
            <v>0</v>
          </cell>
          <cell r="U7">
            <v>0</v>
          </cell>
          <cell r="V7">
            <v>1</v>
          </cell>
          <cell r="W7">
            <v>80601</v>
          </cell>
        </row>
        <row r="8">
          <cell r="A8">
            <v>8</v>
          </cell>
          <cell r="B8">
            <v>7</v>
          </cell>
          <cell r="C8" t="str">
            <v>G45B</v>
          </cell>
          <cell r="D8">
            <v>81</v>
          </cell>
          <cell r="E8">
            <v>493</v>
          </cell>
          <cell r="F8">
            <v>545</v>
          </cell>
          <cell r="G8">
            <v>723</v>
          </cell>
          <cell r="H8">
            <v>2080</v>
          </cell>
          <cell r="I8">
            <v>2693</v>
          </cell>
          <cell r="J8">
            <v>3084</v>
          </cell>
          <cell r="K8">
            <v>3515</v>
          </cell>
          <cell r="L8">
            <v>4735</v>
          </cell>
          <cell r="M8">
            <v>5680</v>
          </cell>
          <cell r="N8">
            <v>6872</v>
          </cell>
          <cell r="O8">
            <v>7516</v>
          </cell>
          <cell r="P8">
            <v>8175</v>
          </cell>
          <cell r="Q8">
            <v>8169</v>
          </cell>
          <cell r="R8">
            <v>6791</v>
          </cell>
          <cell r="S8">
            <v>5499</v>
          </cell>
          <cell r="T8">
            <v>4138</v>
          </cell>
          <cell r="U8">
            <v>3075</v>
          </cell>
          <cell r="V8">
            <v>1851</v>
          </cell>
          <cell r="W8">
            <v>75715</v>
          </cell>
        </row>
        <row r="9">
          <cell r="A9">
            <v>9</v>
          </cell>
          <cell r="B9">
            <v>8</v>
          </cell>
          <cell r="C9" t="str">
            <v>O01C</v>
          </cell>
          <cell r="D9">
            <v>0</v>
          </cell>
          <cell r="E9">
            <v>0</v>
          </cell>
          <cell r="F9">
            <v>0</v>
          </cell>
          <cell r="G9">
            <v>12</v>
          </cell>
          <cell r="H9">
            <v>1557</v>
          </cell>
          <cell r="I9">
            <v>7117</v>
          </cell>
          <cell r="J9">
            <v>17212</v>
          </cell>
          <cell r="K9">
            <v>24990</v>
          </cell>
          <cell r="L9">
            <v>17658</v>
          </cell>
          <cell r="M9">
            <v>3743</v>
          </cell>
          <cell r="N9">
            <v>189</v>
          </cell>
          <cell r="O9">
            <v>12</v>
          </cell>
          <cell r="P9">
            <v>0</v>
          </cell>
          <cell r="Q9">
            <v>0</v>
          </cell>
          <cell r="R9">
            <v>0</v>
          </cell>
          <cell r="S9">
            <v>0</v>
          </cell>
          <cell r="T9">
            <v>0</v>
          </cell>
          <cell r="U9">
            <v>0</v>
          </cell>
          <cell r="V9">
            <v>0</v>
          </cell>
          <cell r="W9">
            <v>72490</v>
          </cell>
        </row>
        <row r="10">
          <cell r="A10">
            <v>10</v>
          </cell>
          <cell r="B10">
            <v>9</v>
          </cell>
          <cell r="C10" t="str">
            <v>N07Z</v>
          </cell>
          <cell r="D10">
            <v>3</v>
          </cell>
          <cell r="E10">
            <v>2</v>
          </cell>
          <cell r="F10">
            <v>9</v>
          </cell>
          <cell r="G10">
            <v>153</v>
          </cell>
          <cell r="H10">
            <v>936</v>
          </cell>
          <cell r="I10">
            <v>2639</v>
          </cell>
          <cell r="J10">
            <v>6385</v>
          </cell>
          <cell r="K10">
            <v>13151</v>
          </cell>
          <cell r="L10">
            <v>18625</v>
          </cell>
          <cell r="M10">
            <v>14335</v>
          </cell>
          <cell r="N10">
            <v>6558</v>
          </cell>
          <cell r="O10">
            <v>3771</v>
          </cell>
          <cell r="P10">
            <v>2080</v>
          </cell>
          <cell r="Q10">
            <v>1407</v>
          </cell>
          <cell r="R10">
            <v>909</v>
          </cell>
          <cell r="S10">
            <v>654</v>
          </cell>
          <cell r="T10">
            <v>391</v>
          </cell>
          <cell r="U10">
            <v>192</v>
          </cell>
          <cell r="V10">
            <v>111</v>
          </cell>
          <cell r="W10">
            <v>72311</v>
          </cell>
        </row>
        <row r="11">
          <cell r="A11">
            <v>11</v>
          </cell>
          <cell r="B11">
            <v>10</v>
          </cell>
          <cell r="C11" t="str">
            <v>G46C</v>
          </cell>
          <cell r="D11">
            <v>17</v>
          </cell>
          <cell r="E11">
            <v>57</v>
          </cell>
          <cell r="F11">
            <v>86</v>
          </cell>
          <cell r="G11">
            <v>200</v>
          </cell>
          <cell r="H11">
            <v>981</v>
          </cell>
          <cell r="I11">
            <v>2127</v>
          </cell>
          <cell r="J11">
            <v>2456</v>
          </cell>
          <cell r="K11">
            <v>2635</v>
          </cell>
          <cell r="L11">
            <v>3694</v>
          </cell>
          <cell r="M11">
            <v>4782</v>
          </cell>
          <cell r="N11">
            <v>6522</v>
          </cell>
          <cell r="O11">
            <v>8117</v>
          </cell>
          <cell r="P11">
            <v>8525</v>
          </cell>
          <cell r="Q11">
            <v>8840</v>
          </cell>
          <cell r="R11">
            <v>7179</v>
          </cell>
          <cell r="S11">
            <v>5650</v>
          </cell>
          <cell r="T11">
            <v>3988</v>
          </cell>
          <cell r="U11">
            <v>2173</v>
          </cell>
          <cell r="V11">
            <v>796</v>
          </cell>
          <cell r="W11">
            <v>68825</v>
          </cell>
        </row>
        <row r="12">
          <cell r="A12">
            <v>12</v>
          </cell>
          <cell r="B12">
            <v>11</v>
          </cell>
          <cell r="C12" t="str">
            <v>D40Z</v>
          </cell>
          <cell r="D12">
            <v>2</v>
          </cell>
          <cell r="E12">
            <v>3618</v>
          </cell>
          <cell r="F12">
            <v>5935</v>
          </cell>
          <cell r="G12">
            <v>4197</v>
          </cell>
          <cell r="H12">
            <v>16063</v>
          </cell>
          <cell r="I12">
            <v>14905</v>
          </cell>
          <cell r="J12">
            <v>6839</v>
          </cell>
          <cell r="K12">
            <v>3853</v>
          </cell>
          <cell r="L12">
            <v>2800</v>
          </cell>
          <cell r="M12">
            <v>2076</v>
          </cell>
          <cell r="N12">
            <v>1908</v>
          </cell>
          <cell r="O12">
            <v>1587</v>
          </cell>
          <cell r="P12">
            <v>1374</v>
          </cell>
          <cell r="Q12">
            <v>1030</v>
          </cell>
          <cell r="R12">
            <v>687</v>
          </cell>
          <cell r="S12">
            <v>506</v>
          </cell>
          <cell r="T12">
            <v>438</v>
          </cell>
          <cell r="U12">
            <v>421</v>
          </cell>
          <cell r="V12">
            <v>349</v>
          </cell>
          <cell r="W12">
            <v>68588</v>
          </cell>
        </row>
        <row r="13">
          <cell r="A13">
            <v>13</v>
          </cell>
          <cell r="B13">
            <v>12</v>
          </cell>
          <cell r="C13" t="str">
            <v>Z64B</v>
          </cell>
          <cell r="D13">
            <v>266</v>
          </cell>
          <cell r="E13">
            <v>931</v>
          </cell>
          <cell r="F13">
            <v>663</v>
          </cell>
          <cell r="G13">
            <v>390</v>
          </cell>
          <cell r="H13">
            <v>656</v>
          </cell>
          <cell r="I13">
            <v>765</v>
          </cell>
          <cell r="J13">
            <v>945</v>
          </cell>
          <cell r="K13">
            <v>1528</v>
          </cell>
          <cell r="L13">
            <v>2821</v>
          </cell>
          <cell r="M13">
            <v>4701</v>
          </cell>
          <cell r="N13">
            <v>7466</v>
          </cell>
          <cell r="O13">
            <v>9496</v>
          </cell>
          <cell r="P13">
            <v>9569</v>
          </cell>
          <cell r="Q13">
            <v>9890</v>
          </cell>
          <cell r="R13">
            <v>7340</v>
          </cell>
          <cell r="S13">
            <v>4900</v>
          </cell>
          <cell r="T13">
            <v>3312</v>
          </cell>
          <cell r="U13">
            <v>1491</v>
          </cell>
          <cell r="V13">
            <v>499</v>
          </cell>
          <cell r="W13">
            <v>67629</v>
          </cell>
        </row>
        <row r="14">
          <cell r="A14">
            <v>14</v>
          </cell>
          <cell r="B14">
            <v>13</v>
          </cell>
          <cell r="C14" t="str">
            <v>U60Z</v>
          </cell>
          <cell r="D14">
            <v>453</v>
          </cell>
          <cell r="E14">
            <v>176</v>
          </cell>
          <cell r="F14">
            <v>258</v>
          </cell>
          <cell r="G14">
            <v>490</v>
          </cell>
          <cell r="H14">
            <v>3339</v>
          </cell>
          <cell r="I14">
            <v>6616</v>
          </cell>
          <cell r="J14">
            <v>5430</v>
          </cell>
          <cell r="K14">
            <v>6288</v>
          </cell>
          <cell r="L14">
            <v>7974</v>
          </cell>
          <cell r="M14">
            <v>6505</v>
          </cell>
          <cell r="N14">
            <v>7258</v>
          </cell>
          <cell r="O14">
            <v>7517</v>
          </cell>
          <cell r="P14">
            <v>5963</v>
          </cell>
          <cell r="Q14">
            <v>4453</v>
          </cell>
          <cell r="R14">
            <v>1736</v>
          </cell>
          <cell r="S14">
            <v>941</v>
          </cell>
          <cell r="T14">
            <v>531</v>
          </cell>
          <cell r="U14">
            <v>923</v>
          </cell>
          <cell r="V14">
            <v>525</v>
          </cell>
          <cell r="W14">
            <v>67376</v>
          </cell>
        </row>
        <row r="15">
          <cell r="A15">
            <v>15</v>
          </cell>
          <cell r="B15">
            <v>14</v>
          </cell>
          <cell r="C15" t="str">
            <v>G67B</v>
          </cell>
          <cell r="D15">
            <v>0</v>
          </cell>
          <cell r="E15">
            <v>0</v>
          </cell>
          <cell r="F15">
            <v>0</v>
          </cell>
          <cell r="G15">
            <v>1336</v>
          </cell>
          <cell r="H15">
            <v>2394</v>
          </cell>
          <cell r="I15">
            <v>3351</v>
          </cell>
          <cell r="J15">
            <v>3352</v>
          </cell>
          <cell r="K15">
            <v>3055</v>
          </cell>
          <cell r="L15">
            <v>2873</v>
          </cell>
          <cell r="M15">
            <v>2496</v>
          </cell>
          <cell r="N15">
            <v>2977</v>
          </cell>
          <cell r="O15">
            <v>3084</v>
          </cell>
          <cell r="P15">
            <v>3117</v>
          </cell>
          <cell r="Q15">
            <v>3299</v>
          </cell>
          <cell r="R15">
            <v>3189</v>
          </cell>
          <cell r="S15">
            <v>3268</v>
          </cell>
          <cell r="T15">
            <v>3472</v>
          </cell>
          <cell r="U15">
            <v>3617</v>
          </cell>
          <cell r="V15">
            <v>4203</v>
          </cell>
          <cell r="W15">
            <v>49083</v>
          </cell>
        </row>
        <row r="16">
          <cell r="A16">
            <v>16</v>
          </cell>
          <cell r="B16">
            <v>15</v>
          </cell>
          <cell r="C16" t="str">
            <v>F74Z</v>
          </cell>
          <cell r="D16">
            <v>2</v>
          </cell>
          <cell r="E16">
            <v>5</v>
          </cell>
          <cell r="F16">
            <v>32</v>
          </cell>
          <cell r="G16">
            <v>86</v>
          </cell>
          <cell r="H16">
            <v>385</v>
          </cell>
          <cell r="I16">
            <v>684</v>
          </cell>
          <cell r="J16">
            <v>906</v>
          </cell>
          <cell r="K16">
            <v>1338</v>
          </cell>
          <cell r="L16">
            <v>2409</v>
          </cell>
          <cell r="M16">
            <v>3458</v>
          </cell>
          <cell r="N16">
            <v>4616</v>
          </cell>
          <cell r="O16">
            <v>5245</v>
          </cell>
          <cell r="P16">
            <v>5406</v>
          </cell>
          <cell r="Q16">
            <v>5008</v>
          </cell>
          <cell r="R16">
            <v>4223</v>
          </cell>
          <cell r="S16">
            <v>3961</v>
          </cell>
          <cell r="T16">
            <v>3896</v>
          </cell>
          <cell r="U16">
            <v>3610</v>
          </cell>
          <cell r="V16">
            <v>3416</v>
          </cell>
          <cell r="W16">
            <v>48686</v>
          </cell>
        </row>
        <row r="17">
          <cell r="A17">
            <v>17</v>
          </cell>
          <cell r="B17">
            <v>16</v>
          </cell>
          <cell r="C17" t="str">
            <v>O66B</v>
          </cell>
          <cell r="D17">
            <v>0</v>
          </cell>
          <cell r="E17">
            <v>0</v>
          </cell>
          <cell r="F17">
            <v>0</v>
          </cell>
          <cell r="G17">
            <v>18</v>
          </cell>
          <cell r="H17">
            <v>3522</v>
          </cell>
          <cell r="I17">
            <v>9614</v>
          </cell>
          <cell r="J17">
            <v>13360</v>
          </cell>
          <cell r="K17">
            <v>12131</v>
          </cell>
          <cell r="L17">
            <v>7285</v>
          </cell>
          <cell r="M17">
            <v>1590</v>
          </cell>
          <cell r="N17">
            <v>93</v>
          </cell>
          <cell r="O17">
            <v>5</v>
          </cell>
          <cell r="P17">
            <v>0</v>
          </cell>
          <cell r="Q17">
            <v>0</v>
          </cell>
          <cell r="R17">
            <v>0</v>
          </cell>
          <cell r="S17">
            <v>0</v>
          </cell>
          <cell r="T17">
            <v>0</v>
          </cell>
          <cell r="U17">
            <v>0</v>
          </cell>
          <cell r="V17">
            <v>0</v>
          </cell>
          <cell r="W17">
            <v>47618</v>
          </cell>
        </row>
        <row r="18">
          <cell r="A18">
            <v>18</v>
          </cell>
          <cell r="B18">
            <v>17</v>
          </cell>
          <cell r="C18" t="str">
            <v>J11Z</v>
          </cell>
          <cell r="D18">
            <v>149</v>
          </cell>
          <cell r="E18">
            <v>797</v>
          </cell>
          <cell r="F18">
            <v>929</v>
          </cell>
          <cell r="G18">
            <v>1063</v>
          </cell>
          <cell r="H18">
            <v>1164</v>
          </cell>
          <cell r="I18">
            <v>1263</v>
          </cell>
          <cell r="J18">
            <v>1528</v>
          </cell>
          <cell r="K18">
            <v>2078</v>
          </cell>
          <cell r="L18">
            <v>2767</v>
          </cell>
          <cell r="M18">
            <v>3152</v>
          </cell>
          <cell r="N18">
            <v>3713</v>
          </cell>
          <cell r="O18">
            <v>4114</v>
          </cell>
          <cell r="P18">
            <v>4003</v>
          </cell>
          <cell r="Q18">
            <v>3905</v>
          </cell>
          <cell r="R18">
            <v>3166</v>
          </cell>
          <cell r="S18">
            <v>2721</v>
          </cell>
          <cell r="T18">
            <v>2737</v>
          </cell>
          <cell r="U18">
            <v>2706</v>
          </cell>
          <cell r="V18">
            <v>2843</v>
          </cell>
          <cell r="W18">
            <v>44798</v>
          </cell>
        </row>
        <row r="19">
          <cell r="A19">
            <v>19</v>
          </cell>
          <cell r="B19">
            <v>18</v>
          </cell>
          <cell r="C19" t="str">
            <v>Z40Z</v>
          </cell>
          <cell r="D19">
            <v>8</v>
          </cell>
          <cell r="E19">
            <v>30</v>
          </cell>
          <cell r="F19">
            <v>22</v>
          </cell>
          <cell r="G19">
            <v>19</v>
          </cell>
          <cell r="H19">
            <v>114</v>
          </cell>
          <cell r="I19">
            <v>342</v>
          </cell>
          <cell r="J19">
            <v>456</v>
          </cell>
          <cell r="K19">
            <v>543</v>
          </cell>
          <cell r="L19">
            <v>1025</v>
          </cell>
          <cell r="M19">
            <v>1660</v>
          </cell>
          <cell r="N19">
            <v>2668</v>
          </cell>
          <cell r="O19">
            <v>3647</v>
          </cell>
          <cell r="P19">
            <v>4950</v>
          </cell>
          <cell r="Q19">
            <v>5878</v>
          </cell>
          <cell r="R19">
            <v>5735</v>
          </cell>
          <cell r="S19">
            <v>5169</v>
          </cell>
          <cell r="T19">
            <v>4475</v>
          </cell>
          <cell r="U19">
            <v>2970</v>
          </cell>
          <cell r="V19">
            <v>1329</v>
          </cell>
          <cell r="W19">
            <v>41040</v>
          </cell>
        </row>
        <row r="20">
          <cell r="A20">
            <v>20</v>
          </cell>
          <cell r="B20">
            <v>19</v>
          </cell>
          <cell r="C20" t="str">
            <v>O66A</v>
          </cell>
          <cell r="D20">
            <v>0</v>
          </cell>
          <cell r="E20">
            <v>0</v>
          </cell>
          <cell r="F20">
            <v>1</v>
          </cell>
          <cell r="G20">
            <v>39</v>
          </cell>
          <cell r="H20">
            <v>2960</v>
          </cell>
          <cell r="I20">
            <v>7728</v>
          </cell>
          <cell r="J20">
            <v>10229</v>
          </cell>
          <cell r="K20">
            <v>9838</v>
          </cell>
          <cell r="L20">
            <v>6130</v>
          </cell>
          <cell r="M20">
            <v>1315</v>
          </cell>
          <cell r="N20">
            <v>69</v>
          </cell>
          <cell r="O20">
            <v>5</v>
          </cell>
          <cell r="P20">
            <v>1</v>
          </cell>
          <cell r="Q20">
            <v>0</v>
          </cell>
          <cell r="R20">
            <v>0</v>
          </cell>
          <cell r="S20">
            <v>0</v>
          </cell>
          <cell r="T20">
            <v>0</v>
          </cell>
          <cell r="U20">
            <v>0</v>
          </cell>
          <cell r="V20">
            <v>0</v>
          </cell>
          <cell r="W20">
            <v>38315</v>
          </cell>
        </row>
        <row r="21">
          <cell r="A21">
            <v>21</v>
          </cell>
          <cell r="B21">
            <v>20</v>
          </cell>
          <cell r="C21" t="str">
            <v>N10Z</v>
          </cell>
          <cell r="D21">
            <v>1</v>
          </cell>
          <cell r="E21">
            <v>0</v>
          </cell>
          <cell r="F21">
            <v>2</v>
          </cell>
          <cell r="G21">
            <v>20</v>
          </cell>
          <cell r="H21">
            <v>150</v>
          </cell>
          <cell r="I21">
            <v>569</v>
          </cell>
          <cell r="J21">
            <v>1219</v>
          </cell>
          <cell r="K21">
            <v>2424</v>
          </cell>
          <cell r="L21">
            <v>4156</v>
          </cell>
          <cell r="M21">
            <v>5639</v>
          </cell>
          <cell r="N21">
            <v>7139</v>
          </cell>
          <cell r="O21">
            <v>6138</v>
          </cell>
          <cell r="P21">
            <v>3112</v>
          </cell>
          <cell r="Q21">
            <v>1821</v>
          </cell>
          <cell r="R21">
            <v>1335</v>
          </cell>
          <cell r="S21">
            <v>891</v>
          </cell>
          <cell r="T21">
            <v>603</v>
          </cell>
          <cell r="U21">
            <v>348</v>
          </cell>
          <cell r="V21">
            <v>182</v>
          </cell>
          <cell r="W21">
            <v>35749</v>
          </cell>
        </row>
        <row r="22">
          <cell r="A22">
            <v>22</v>
          </cell>
          <cell r="B22">
            <v>21</v>
          </cell>
          <cell r="C22" t="str">
            <v>I18Z</v>
          </cell>
          <cell r="D22">
            <v>0</v>
          </cell>
          <cell r="E22">
            <v>12</v>
          </cell>
          <cell r="F22">
            <v>40</v>
          </cell>
          <cell r="G22">
            <v>376</v>
          </cell>
          <cell r="H22">
            <v>1053</v>
          </cell>
          <cell r="I22">
            <v>972</v>
          </cell>
          <cell r="J22">
            <v>1089</v>
          </cell>
          <cell r="K22">
            <v>1266</v>
          </cell>
          <cell r="L22">
            <v>2008</v>
          </cell>
          <cell r="M22">
            <v>2552</v>
          </cell>
          <cell r="N22">
            <v>3534</v>
          </cell>
          <cell r="O22">
            <v>4645</v>
          </cell>
          <cell r="P22">
            <v>5108</v>
          </cell>
          <cell r="Q22">
            <v>4668</v>
          </cell>
          <cell r="R22">
            <v>3257</v>
          </cell>
          <cell r="S22">
            <v>2287</v>
          </cell>
          <cell r="T22">
            <v>1571</v>
          </cell>
          <cell r="U22">
            <v>787</v>
          </cell>
          <cell r="V22">
            <v>271</v>
          </cell>
          <cell r="W22">
            <v>35496</v>
          </cell>
        </row>
        <row r="23">
          <cell r="A23">
            <v>23</v>
          </cell>
          <cell r="B23">
            <v>22</v>
          </cell>
          <cell r="C23" t="str">
            <v>Q61C</v>
          </cell>
          <cell r="D23">
            <v>105</v>
          </cell>
          <cell r="E23">
            <v>327</v>
          </cell>
          <cell r="F23">
            <v>223</v>
          </cell>
          <cell r="G23">
            <v>302</v>
          </cell>
          <cell r="H23">
            <v>632</v>
          </cell>
          <cell r="I23">
            <v>764</v>
          </cell>
          <cell r="J23">
            <v>1012</v>
          </cell>
          <cell r="K23">
            <v>1344</v>
          </cell>
          <cell r="L23">
            <v>1832</v>
          </cell>
          <cell r="M23">
            <v>2507</v>
          </cell>
          <cell r="N23">
            <v>3171</v>
          </cell>
          <cell r="O23">
            <v>2610</v>
          </cell>
          <cell r="P23">
            <v>1806</v>
          </cell>
          <cell r="Q23">
            <v>2142</v>
          </cell>
          <cell r="R23">
            <v>2480</v>
          </cell>
          <cell r="S23">
            <v>2903</v>
          </cell>
          <cell r="T23">
            <v>3162</v>
          </cell>
          <cell r="U23">
            <v>3468</v>
          </cell>
          <cell r="V23">
            <v>3274</v>
          </cell>
          <cell r="W23">
            <v>34064</v>
          </cell>
        </row>
        <row r="24">
          <cell r="A24">
            <v>24</v>
          </cell>
          <cell r="B24">
            <v>23</v>
          </cell>
          <cell r="C24" t="str">
            <v>O60C</v>
          </cell>
          <cell r="D24">
            <v>0</v>
          </cell>
          <cell r="E24">
            <v>0</v>
          </cell>
          <cell r="F24">
            <v>0</v>
          </cell>
          <cell r="G24">
            <v>16</v>
          </cell>
          <cell r="H24">
            <v>1861</v>
          </cell>
          <cell r="I24">
            <v>6456</v>
          </cell>
          <cell r="J24">
            <v>9354</v>
          </cell>
          <cell r="K24">
            <v>9167</v>
          </cell>
          <cell r="L24">
            <v>4813</v>
          </cell>
          <cell r="M24">
            <v>834</v>
          </cell>
          <cell r="N24">
            <v>30</v>
          </cell>
          <cell r="O24">
            <v>1</v>
          </cell>
          <cell r="P24">
            <v>0</v>
          </cell>
          <cell r="Q24">
            <v>0</v>
          </cell>
          <cell r="R24">
            <v>0</v>
          </cell>
          <cell r="S24">
            <v>0</v>
          </cell>
          <cell r="T24">
            <v>0</v>
          </cell>
          <cell r="U24">
            <v>0</v>
          </cell>
          <cell r="V24">
            <v>0</v>
          </cell>
          <cell r="W24">
            <v>32532</v>
          </cell>
        </row>
        <row r="25">
          <cell r="A25">
            <v>25</v>
          </cell>
          <cell r="B25">
            <v>24</v>
          </cell>
          <cell r="C25" t="str">
            <v>G66B</v>
          </cell>
          <cell r="D25">
            <v>61</v>
          </cell>
          <cell r="E25">
            <v>301</v>
          </cell>
          <cell r="F25">
            <v>881</v>
          </cell>
          <cell r="G25">
            <v>1934</v>
          </cell>
          <cell r="H25">
            <v>3253</v>
          </cell>
          <cell r="I25">
            <v>3651</v>
          </cell>
          <cell r="J25">
            <v>3259</v>
          </cell>
          <cell r="K25">
            <v>2902</v>
          </cell>
          <cell r="L25">
            <v>2727</v>
          </cell>
          <cell r="M25">
            <v>2183</v>
          </cell>
          <cell r="N25">
            <v>2056</v>
          </cell>
          <cell r="O25">
            <v>1647</v>
          </cell>
          <cell r="P25">
            <v>1483</v>
          </cell>
          <cell r="Q25">
            <v>1258</v>
          </cell>
          <cell r="R25">
            <v>1068</v>
          </cell>
          <cell r="S25">
            <v>945</v>
          </cell>
          <cell r="T25">
            <v>1020</v>
          </cell>
          <cell r="U25">
            <v>957</v>
          </cell>
          <cell r="V25">
            <v>911</v>
          </cell>
          <cell r="W25">
            <v>32497</v>
          </cell>
        </row>
        <row r="26">
          <cell r="A26">
            <v>26</v>
          </cell>
          <cell r="B26">
            <v>25</v>
          </cell>
          <cell r="C26" t="str">
            <v>N09Z</v>
          </cell>
          <cell r="D26">
            <v>18</v>
          </cell>
          <cell r="E26">
            <v>66</v>
          </cell>
          <cell r="F26">
            <v>73</v>
          </cell>
          <cell r="G26">
            <v>129</v>
          </cell>
          <cell r="H26">
            <v>1191</v>
          </cell>
          <cell r="I26">
            <v>4798</v>
          </cell>
          <cell r="J26">
            <v>5283</v>
          </cell>
          <cell r="K26">
            <v>4362</v>
          </cell>
          <cell r="L26">
            <v>3823</v>
          </cell>
          <cell r="M26">
            <v>3032</v>
          </cell>
          <cell r="N26">
            <v>2845</v>
          </cell>
          <cell r="O26">
            <v>2087</v>
          </cell>
          <cell r="P26">
            <v>1442</v>
          </cell>
          <cell r="Q26">
            <v>1075</v>
          </cell>
          <cell r="R26">
            <v>696</v>
          </cell>
          <cell r="S26">
            <v>441</v>
          </cell>
          <cell r="T26">
            <v>318</v>
          </cell>
          <cell r="U26">
            <v>228</v>
          </cell>
          <cell r="V26">
            <v>208</v>
          </cell>
          <cell r="W26">
            <v>32115</v>
          </cell>
        </row>
        <row r="27">
          <cell r="A27">
            <v>27</v>
          </cell>
          <cell r="B27">
            <v>26</v>
          </cell>
          <cell r="C27" t="str">
            <v>H08B</v>
          </cell>
          <cell r="D27">
            <v>0</v>
          </cell>
          <cell r="E27">
            <v>1</v>
          </cell>
          <cell r="F27">
            <v>4</v>
          </cell>
          <cell r="G27">
            <v>66</v>
          </cell>
          <cell r="H27">
            <v>623</v>
          </cell>
          <cell r="I27">
            <v>1485</v>
          </cell>
          <cell r="J27">
            <v>2086</v>
          </cell>
          <cell r="K27">
            <v>2541</v>
          </cell>
          <cell r="L27">
            <v>2947</v>
          </cell>
          <cell r="M27">
            <v>2661</v>
          </cell>
          <cell r="N27">
            <v>2777</v>
          </cell>
          <cell r="O27">
            <v>2702</v>
          </cell>
          <cell r="P27">
            <v>2510</v>
          </cell>
          <cell r="Q27">
            <v>2103</v>
          </cell>
          <cell r="R27">
            <v>1608</v>
          </cell>
          <cell r="S27">
            <v>1189</v>
          </cell>
          <cell r="T27">
            <v>808</v>
          </cell>
          <cell r="U27">
            <v>523</v>
          </cell>
          <cell r="V27">
            <v>230</v>
          </cell>
          <cell r="W27">
            <v>26864</v>
          </cell>
        </row>
        <row r="28">
          <cell r="A28">
            <v>28</v>
          </cell>
          <cell r="B28">
            <v>27</v>
          </cell>
          <cell r="C28" t="str">
            <v>N11B</v>
          </cell>
          <cell r="D28">
            <v>0</v>
          </cell>
          <cell r="E28">
            <v>3</v>
          </cell>
          <cell r="F28">
            <v>3</v>
          </cell>
          <cell r="G28">
            <v>2</v>
          </cell>
          <cell r="H28">
            <v>22</v>
          </cell>
          <cell r="I28">
            <v>265</v>
          </cell>
          <cell r="J28">
            <v>2252</v>
          </cell>
          <cell r="K28">
            <v>6907</v>
          </cell>
          <cell r="L28">
            <v>10070</v>
          </cell>
          <cell r="M28">
            <v>5688</v>
          </cell>
          <cell r="N28">
            <v>540</v>
          </cell>
          <cell r="O28">
            <v>73</v>
          </cell>
          <cell r="P28">
            <v>34</v>
          </cell>
          <cell r="Q28">
            <v>18</v>
          </cell>
          <cell r="R28">
            <v>0</v>
          </cell>
          <cell r="S28">
            <v>0</v>
          </cell>
          <cell r="T28">
            <v>0</v>
          </cell>
          <cell r="U28">
            <v>0</v>
          </cell>
          <cell r="V28">
            <v>0</v>
          </cell>
          <cell r="W28">
            <v>25877</v>
          </cell>
        </row>
        <row r="29">
          <cell r="A29">
            <v>29</v>
          </cell>
          <cell r="B29">
            <v>28</v>
          </cell>
          <cell r="C29" t="str">
            <v>N04Z</v>
          </cell>
          <cell r="D29">
            <v>0</v>
          </cell>
          <cell r="E29">
            <v>0</v>
          </cell>
          <cell r="F29">
            <v>0</v>
          </cell>
          <cell r="G29">
            <v>1</v>
          </cell>
          <cell r="H29">
            <v>7</v>
          </cell>
          <cell r="I29">
            <v>14</v>
          </cell>
          <cell r="J29">
            <v>174</v>
          </cell>
          <cell r="K29">
            <v>917</v>
          </cell>
          <cell r="L29">
            <v>2722</v>
          </cell>
          <cell r="M29">
            <v>4870</v>
          </cell>
          <cell r="N29">
            <v>5912</v>
          </cell>
          <cell r="O29">
            <v>3558</v>
          </cell>
          <cell r="P29">
            <v>1962</v>
          </cell>
          <cell r="Q29">
            <v>1656</v>
          </cell>
          <cell r="R29">
            <v>1173</v>
          </cell>
          <cell r="S29">
            <v>855</v>
          </cell>
          <cell r="T29">
            <v>579</v>
          </cell>
          <cell r="U29">
            <v>273</v>
          </cell>
          <cell r="V29">
            <v>91</v>
          </cell>
          <cell r="W29">
            <v>24764</v>
          </cell>
        </row>
        <row r="30">
          <cell r="A30">
            <v>30</v>
          </cell>
          <cell r="B30">
            <v>29</v>
          </cell>
          <cell r="C30" t="str">
            <v>D11Z</v>
          </cell>
          <cell r="D30">
            <v>28</v>
          </cell>
          <cell r="E30">
            <v>5245</v>
          </cell>
          <cell r="F30">
            <v>5846</v>
          </cell>
          <cell r="G30">
            <v>2809</v>
          </cell>
          <cell r="H30">
            <v>4107</v>
          </cell>
          <cell r="I30">
            <v>2352</v>
          </cell>
          <cell r="J30">
            <v>1113</v>
          </cell>
          <cell r="K30">
            <v>779</v>
          </cell>
          <cell r="L30">
            <v>500</v>
          </cell>
          <cell r="M30">
            <v>232</v>
          </cell>
          <cell r="N30">
            <v>157</v>
          </cell>
          <cell r="O30">
            <v>103</v>
          </cell>
          <cell r="P30">
            <v>85</v>
          </cell>
          <cell r="Q30">
            <v>82</v>
          </cell>
          <cell r="R30">
            <v>30</v>
          </cell>
          <cell r="S30">
            <v>15</v>
          </cell>
          <cell r="T30">
            <v>13</v>
          </cell>
          <cell r="U30">
            <v>2</v>
          </cell>
          <cell r="V30">
            <v>5</v>
          </cell>
          <cell r="W30">
            <v>23503</v>
          </cell>
        </row>
        <row r="31">
          <cell r="A31">
            <v>31</v>
          </cell>
          <cell r="B31">
            <v>30</v>
          </cell>
          <cell r="C31" t="str">
            <v>N08Z</v>
          </cell>
          <cell r="D31">
            <v>1</v>
          </cell>
          <cell r="E31">
            <v>2</v>
          </cell>
          <cell r="F31">
            <v>1</v>
          </cell>
          <cell r="G31">
            <v>98</v>
          </cell>
          <cell r="H31">
            <v>1102</v>
          </cell>
          <cell r="I31">
            <v>2324</v>
          </cell>
          <cell r="J31">
            <v>3301</v>
          </cell>
          <cell r="K31">
            <v>4882</v>
          </cell>
          <cell r="L31">
            <v>5411</v>
          </cell>
          <cell r="M31">
            <v>3215</v>
          </cell>
          <cell r="N31">
            <v>1362</v>
          </cell>
          <cell r="O31">
            <v>536</v>
          </cell>
          <cell r="P31">
            <v>215</v>
          </cell>
          <cell r="Q31">
            <v>133</v>
          </cell>
          <cell r="R31">
            <v>78</v>
          </cell>
          <cell r="S31">
            <v>45</v>
          </cell>
          <cell r="T31">
            <v>38</v>
          </cell>
          <cell r="U31">
            <v>13</v>
          </cell>
          <cell r="V31">
            <v>8</v>
          </cell>
          <cell r="W31">
            <v>22765</v>
          </cell>
        </row>
        <row r="32">
          <cell r="A32">
            <v>32</v>
          </cell>
          <cell r="B32">
            <v>31</v>
          </cell>
          <cell r="C32" t="str">
            <v>I68C</v>
          </cell>
          <cell r="D32">
            <v>3</v>
          </cell>
          <cell r="E32">
            <v>50</v>
          </cell>
          <cell r="F32">
            <v>45</v>
          </cell>
          <cell r="G32">
            <v>97</v>
          </cell>
          <cell r="H32">
            <v>298</v>
          </cell>
          <cell r="I32">
            <v>449</v>
          </cell>
          <cell r="J32">
            <v>610</v>
          </cell>
          <cell r="K32">
            <v>824</v>
          </cell>
          <cell r="L32">
            <v>1235</v>
          </cell>
          <cell r="M32">
            <v>1585</v>
          </cell>
          <cell r="N32">
            <v>1997</v>
          </cell>
          <cell r="O32">
            <v>2095</v>
          </cell>
          <cell r="P32">
            <v>2231</v>
          </cell>
          <cell r="Q32">
            <v>2218</v>
          </cell>
          <cell r="R32">
            <v>1908</v>
          </cell>
          <cell r="S32">
            <v>1738</v>
          </cell>
          <cell r="T32">
            <v>1664</v>
          </cell>
          <cell r="U32">
            <v>1398</v>
          </cell>
          <cell r="V32">
            <v>988</v>
          </cell>
          <cell r="W32">
            <v>21433</v>
          </cell>
        </row>
        <row r="33">
          <cell r="A33">
            <v>33</v>
          </cell>
          <cell r="B33">
            <v>99</v>
          </cell>
          <cell r="C33" t="str">
            <v>9Tot</v>
          </cell>
          <cell r="D33">
            <v>65614</v>
          </cell>
          <cell r="E33">
            <v>72913</v>
          </cell>
          <cell r="F33">
            <v>53253</v>
          </cell>
          <cell r="G33">
            <v>49114</v>
          </cell>
          <cell r="H33">
            <v>130198</v>
          </cell>
          <cell r="I33">
            <v>207107</v>
          </cell>
          <cell r="J33">
            <v>260720</v>
          </cell>
          <cell r="K33">
            <v>300694</v>
          </cell>
          <cell r="L33">
            <v>296759</v>
          </cell>
          <cell r="M33">
            <v>241583</v>
          </cell>
          <cell r="N33">
            <v>254274</v>
          </cell>
          <cell r="O33">
            <v>275298</v>
          </cell>
          <cell r="P33">
            <v>288434</v>
          </cell>
          <cell r="Q33">
            <v>306326</v>
          </cell>
          <cell r="R33">
            <v>284329</v>
          </cell>
          <cell r="S33">
            <v>285347</v>
          </cell>
          <cell r="T33">
            <v>279596</v>
          </cell>
          <cell r="U33">
            <v>247047</v>
          </cell>
          <cell r="V33">
            <v>227999</v>
          </cell>
          <cell r="W33">
            <v>4126609</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1983- "/>
      <sheetName val="Summary males (ASR)"/>
      <sheetName val="Summary females (ASR)"/>
      <sheetName val="cases"/>
      <sheetName val="Summary males (cases)"/>
      <sheetName val="Summary females (cases)"/>
      <sheetName val="93-98 males"/>
      <sheetName val="95-99 males"/>
      <sheetName val="96-2000 males"/>
      <sheetName val="90-2000 males"/>
      <sheetName val="91-2001 males"/>
      <sheetName val="93-98 females"/>
      <sheetName val="95-99 females"/>
      <sheetName val="90-2000 females"/>
      <sheetName val="91-2001 female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PC Colours">
      <a:dk1>
        <a:sysClr val="windowText" lastClr="000000"/>
      </a:dk1>
      <a:lt1>
        <a:sysClr val="window" lastClr="FFFFFF"/>
      </a:lt1>
      <a:dk2>
        <a:srgbClr val="1F497D"/>
      </a:dk2>
      <a:lt2>
        <a:srgbClr val="953735"/>
      </a:lt2>
      <a:accent1>
        <a:srgbClr val="39580D"/>
      </a:accent1>
      <a:accent2>
        <a:srgbClr val="78A22F"/>
      </a:accent2>
      <a:accent3>
        <a:srgbClr val="B4C98B"/>
      </a:accent3>
      <a:accent4>
        <a:srgbClr val="344893"/>
      </a:accent4>
      <a:accent5>
        <a:srgbClr val="787878"/>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C Colours">
    <a:dk1>
      <a:sysClr val="windowText" lastClr="000000"/>
    </a:dk1>
    <a:lt1>
      <a:sysClr val="window" lastClr="FFFFFF"/>
    </a:lt1>
    <a:dk2>
      <a:srgbClr val="1F497D"/>
    </a:dk2>
    <a:lt2>
      <a:srgbClr val="953735"/>
    </a:lt2>
    <a:accent1>
      <a:srgbClr val="78A22F"/>
    </a:accent1>
    <a:accent2>
      <a:srgbClr val="344893"/>
    </a:accent2>
    <a:accent3>
      <a:srgbClr val="B4C98B"/>
    </a:accent3>
    <a:accent4>
      <a:srgbClr val="787878"/>
    </a:accent4>
    <a:accent5>
      <a:srgbClr val="39580D"/>
    </a:accent5>
    <a:accent6>
      <a:srgbClr val="CDCDCD"/>
    </a:accent6>
    <a:hlink>
      <a:srgbClr val="953735"/>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www.health.gov.au/medicarestats"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
  <sheetViews>
    <sheetView workbookViewId="0">
      <selection activeCell="B2" sqref="A1:B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CU112"/>
  <sheetViews>
    <sheetView zoomScaleNormal="100" workbookViewId="0">
      <selection activeCell="C25" sqref="C25"/>
    </sheetView>
  </sheetViews>
  <sheetFormatPr defaultRowHeight="15"/>
  <cols>
    <col min="1" max="1" width="35.7109375" style="318" bestFit="1" customWidth="1"/>
    <col min="2" max="2" width="18.42578125" style="318" bestFit="1" customWidth="1"/>
    <col min="3" max="3" width="25" style="318" bestFit="1" customWidth="1"/>
    <col min="4" max="4" width="18.5703125" style="318" customWidth="1"/>
    <col min="5" max="5" width="23.42578125" style="318" customWidth="1"/>
    <col min="6" max="6" width="18.140625" style="318" customWidth="1"/>
    <col min="7" max="7" width="13.42578125" style="318" customWidth="1"/>
    <col min="8" max="8" width="18" style="318" bestFit="1" customWidth="1"/>
    <col min="9" max="9" width="13.28515625" style="318" customWidth="1"/>
    <col min="10" max="10" width="16.85546875" style="318" customWidth="1"/>
    <col min="11" max="13" width="18" style="318" bestFit="1" customWidth="1"/>
    <col min="14" max="14" width="24.7109375" style="318" customWidth="1"/>
    <col min="15" max="15" width="18" style="318" bestFit="1" customWidth="1"/>
    <col min="16" max="16" width="12.7109375" style="318" customWidth="1"/>
    <col min="17" max="50" width="18" style="318" bestFit="1" customWidth="1"/>
    <col min="51" max="16384" width="9.140625" style="318"/>
  </cols>
  <sheetData>
    <row r="1" spans="1:50" ht="18.75">
      <c r="A1" s="379" t="s">
        <v>857</v>
      </c>
    </row>
    <row r="3" spans="1:50">
      <c r="B3" s="319"/>
      <c r="C3" s="320"/>
      <c r="G3" s="321"/>
      <c r="H3" s="321"/>
      <c r="J3" s="319"/>
      <c r="K3" s="321"/>
      <c r="L3" s="321"/>
      <c r="M3" s="321"/>
      <c r="N3" s="321"/>
      <c r="O3" s="319"/>
      <c r="P3" s="321"/>
      <c r="Q3" s="321"/>
      <c r="R3" s="321"/>
      <c r="S3" s="321"/>
      <c r="T3" s="319"/>
      <c r="U3" s="321"/>
      <c r="V3" s="321"/>
      <c r="W3" s="321"/>
      <c r="X3" s="321"/>
      <c r="Y3" s="319"/>
      <c r="Z3" s="321"/>
      <c r="AA3" s="321"/>
      <c r="AB3" s="321"/>
      <c r="AC3" s="321"/>
      <c r="AD3" s="322"/>
      <c r="AE3" s="321"/>
    </row>
    <row r="4" spans="1:50" s="323" customFormat="1">
      <c r="B4" s="323" t="s">
        <v>191</v>
      </c>
      <c r="F4" s="322"/>
      <c r="K4" s="324"/>
      <c r="L4" s="324"/>
      <c r="M4" s="324"/>
      <c r="O4" s="382"/>
      <c r="P4" s="382"/>
      <c r="Q4" s="382"/>
      <c r="R4" s="324"/>
      <c r="S4" s="324"/>
      <c r="T4" s="324"/>
      <c r="U4" s="324"/>
      <c r="V4" s="324"/>
      <c r="W4" s="324"/>
      <c r="X4" s="324"/>
      <c r="Y4" s="324"/>
      <c r="Z4" s="324"/>
      <c r="AA4" s="324"/>
      <c r="AB4" s="324"/>
      <c r="AC4" s="324"/>
      <c r="AD4" s="324"/>
      <c r="AE4" s="324"/>
    </row>
    <row r="5" spans="1:50">
      <c r="B5" s="318">
        <v>2012</v>
      </c>
      <c r="C5" s="318">
        <f t="shared" ref="C5:AX5" si="0">B5+1</f>
        <v>2013</v>
      </c>
      <c r="D5" s="318">
        <f t="shared" si="0"/>
        <v>2014</v>
      </c>
      <c r="E5" s="318">
        <f t="shared" si="0"/>
        <v>2015</v>
      </c>
      <c r="F5" s="318">
        <f t="shared" si="0"/>
        <v>2016</v>
      </c>
      <c r="G5" s="318">
        <f t="shared" si="0"/>
        <v>2017</v>
      </c>
      <c r="H5" s="318">
        <f t="shared" si="0"/>
        <v>2018</v>
      </c>
      <c r="I5" s="318">
        <f t="shared" si="0"/>
        <v>2019</v>
      </c>
      <c r="J5" s="318">
        <f t="shared" si="0"/>
        <v>2020</v>
      </c>
      <c r="K5" s="318">
        <f t="shared" si="0"/>
        <v>2021</v>
      </c>
      <c r="L5" s="318">
        <f t="shared" si="0"/>
        <v>2022</v>
      </c>
      <c r="M5" s="318">
        <f t="shared" si="0"/>
        <v>2023</v>
      </c>
      <c r="N5" s="318">
        <f t="shared" si="0"/>
        <v>2024</v>
      </c>
      <c r="O5" s="318">
        <f t="shared" si="0"/>
        <v>2025</v>
      </c>
      <c r="P5" s="318">
        <f t="shared" si="0"/>
        <v>2026</v>
      </c>
      <c r="Q5" s="318">
        <f t="shared" si="0"/>
        <v>2027</v>
      </c>
      <c r="R5" s="318">
        <f t="shared" si="0"/>
        <v>2028</v>
      </c>
      <c r="S5" s="318">
        <f t="shared" si="0"/>
        <v>2029</v>
      </c>
      <c r="T5" s="318">
        <f t="shared" si="0"/>
        <v>2030</v>
      </c>
      <c r="U5" s="318">
        <f t="shared" si="0"/>
        <v>2031</v>
      </c>
      <c r="V5" s="318">
        <f t="shared" si="0"/>
        <v>2032</v>
      </c>
      <c r="W5" s="318">
        <f t="shared" si="0"/>
        <v>2033</v>
      </c>
      <c r="X5" s="318">
        <f t="shared" si="0"/>
        <v>2034</v>
      </c>
      <c r="Y5" s="318">
        <f t="shared" si="0"/>
        <v>2035</v>
      </c>
      <c r="Z5" s="318">
        <f t="shared" si="0"/>
        <v>2036</v>
      </c>
      <c r="AA5" s="318">
        <f t="shared" si="0"/>
        <v>2037</v>
      </c>
      <c r="AB5" s="318">
        <f>AA5+1</f>
        <v>2038</v>
      </c>
      <c r="AC5" s="318">
        <f t="shared" si="0"/>
        <v>2039</v>
      </c>
      <c r="AD5" s="318">
        <f t="shared" si="0"/>
        <v>2040</v>
      </c>
      <c r="AE5" s="318">
        <f t="shared" si="0"/>
        <v>2041</v>
      </c>
      <c r="AF5" s="318">
        <f t="shared" si="0"/>
        <v>2042</v>
      </c>
      <c r="AG5" s="318">
        <f t="shared" si="0"/>
        <v>2043</v>
      </c>
      <c r="AH5" s="318">
        <f t="shared" si="0"/>
        <v>2044</v>
      </c>
      <c r="AI5" s="318">
        <f t="shared" si="0"/>
        <v>2045</v>
      </c>
      <c r="AJ5" s="318">
        <f t="shared" si="0"/>
        <v>2046</v>
      </c>
      <c r="AK5" s="318">
        <f t="shared" si="0"/>
        <v>2047</v>
      </c>
      <c r="AL5" s="318">
        <f t="shared" si="0"/>
        <v>2048</v>
      </c>
      <c r="AM5" s="318">
        <f t="shared" si="0"/>
        <v>2049</v>
      </c>
      <c r="AN5" s="318">
        <f t="shared" si="0"/>
        <v>2050</v>
      </c>
      <c r="AO5" s="318">
        <f t="shared" si="0"/>
        <v>2051</v>
      </c>
      <c r="AP5" s="318">
        <f t="shared" si="0"/>
        <v>2052</v>
      </c>
      <c r="AQ5" s="318">
        <f t="shared" si="0"/>
        <v>2053</v>
      </c>
      <c r="AR5" s="318">
        <f t="shared" si="0"/>
        <v>2054</v>
      </c>
      <c r="AS5" s="318">
        <f t="shared" si="0"/>
        <v>2055</v>
      </c>
      <c r="AT5" s="318">
        <f t="shared" si="0"/>
        <v>2056</v>
      </c>
      <c r="AU5" s="318">
        <f t="shared" si="0"/>
        <v>2057</v>
      </c>
      <c r="AV5" s="318">
        <f t="shared" si="0"/>
        <v>2058</v>
      </c>
      <c r="AW5" s="318">
        <f t="shared" si="0"/>
        <v>2059</v>
      </c>
      <c r="AX5" s="318">
        <f t="shared" si="0"/>
        <v>2060</v>
      </c>
    </row>
    <row r="6" spans="1:50">
      <c r="A6" s="318" t="s">
        <v>840</v>
      </c>
      <c r="B6" s="357">
        <v>14503973000.000002</v>
      </c>
      <c r="C6" s="357">
        <v>14853608894.430832</v>
      </c>
      <c r="D6" s="357">
        <v>15236473153.007645</v>
      </c>
      <c r="E6" s="357">
        <v>15680549464.227554</v>
      </c>
      <c r="F6" s="357">
        <v>16138801511.31978</v>
      </c>
      <c r="G6" s="357">
        <v>16590139845.336401</v>
      </c>
      <c r="H6" s="357">
        <v>17414718371.668663</v>
      </c>
      <c r="I6" s="357">
        <v>17897605350.786156</v>
      </c>
      <c r="J6" s="357">
        <v>18777964563.788666</v>
      </c>
      <c r="K6" s="357">
        <v>19285825775.203793</v>
      </c>
      <c r="L6" s="357">
        <v>20235985625.408604</v>
      </c>
      <c r="M6" s="357">
        <v>20769646922.312183</v>
      </c>
      <c r="N6" s="357">
        <v>21778471444.128555</v>
      </c>
      <c r="O6" s="357">
        <v>22337483488.635178</v>
      </c>
      <c r="P6" s="357">
        <v>22898156572.143021</v>
      </c>
      <c r="Q6" s="357">
        <v>23466463935.5452</v>
      </c>
      <c r="R6" s="357">
        <v>24045648929.090847</v>
      </c>
      <c r="S6" s="357">
        <v>24645692292.440136</v>
      </c>
      <c r="T6" s="357">
        <v>25273636515.78698</v>
      </c>
      <c r="U6" s="357">
        <v>25921804192.719807</v>
      </c>
      <c r="V6" s="357">
        <v>26582277180.847126</v>
      </c>
      <c r="W6" s="357">
        <v>27246702204.08136</v>
      </c>
      <c r="X6" s="357">
        <v>27919360988.712112</v>
      </c>
      <c r="Y6" s="357">
        <v>28623942814.573818</v>
      </c>
      <c r="Z6" s="357">
        <v>29328750823.990868</v>
      </c>
      <c r="AA6" s="357">
        <v>30057106932.256931</v>
      </c>
      <c r="AB6" s="357">
        <v>30815644117.436115</v>
      </c>
      <c r="AC6" s="357">
        <v>31587529941.434944</v>
      </c>
      <c r="AD6" s="357">
        <v>32390870139.852722</v>
      </c>
      <c r="AE6" s="357">
        <v>33188241222.73996</v>
      </c>
      <c r="AF6" s="357">
        <v>34015178663.092743</v>
      </c>
      <c r="AG6" s="357">
        <v>34897593551.192474</v>
      </c>
      <c r="AH6" s="357">
        <v>35808786592.309799</v>
      </c>
      <c r="AI6" s="357">
        <v>36751235554.26519</v>
      </c>
      <c r="AJ6" s="357">
        <v>37692819245.876305</v>
      </c>
      <c r="AK6" s="357">
        <v>38629417494.923203</v>
      </c>
      <c r="AL6" s="357">
        <v>39561706066.393188</v>
      </c>
      <c r="AM6" s="357">
        <v>40497846812.244995</v>
      </c>
      <c r="AN6" s="357">
        <v>41436566489.752113</v>
      </c>
      <c r="AO6" s="357">
        <v>42348024811.552399</v>
      </c>
      <c r="AP6" s="357">
        <v>43250731729.547363</v>
      </c>
      <c r="AQ6" s="357">
        <v>44139729236.193687</v>
      </c>
      <c r="AR6" s="357">
        <v>45040068019.410629</v>
      </c>
      <c r="AS6" s="357">
        <v>45945513857.919228</v>
      </c>
      <c r="AT6" s="357">
        <v>46877901321.087204</v>
      </c>
      <c r="AU6" s="357">
        <v>47844023450.036491</v>
      </c>
      <c r="AV6" s="357">
        <v>48826421060.43895</v>
      </c>
      <c r="AW6" s="357">
        <v>49824372874.350624</v>
      </c>
      <c r="AX6" s="357">
        <v>50830563621.669136</v>
      </c>
    </row>
    <row r="7" spans="1:50">
      <c r="D7" s="325"/>
      <c r="I7" s="325"/>
      <c r="J7" s="320"/>
      <c r="L7" s="320"/>
      <c r="M7" s="321"/>
      <c r="N7" s="321"/>
      <c r="O7" s="320"/>
      <c r="P7" s="320"/>
      <c r="Q7" s="320"/>
      <c r="R7" s="321"/>
      <c r="S7" s="321"/>
      <c r="T7" s="320"/>
      <c r="U7" s="320"/>
      <c r="V7" s="320"/>
      <c r="W7" s="321"/>
      <c r="X7" s="321"/>
      <c r="Y7" s="320"/>
      <c r="Z7" s="320"/>
      <c r="AA7" s="321"/>
      <c r="AB7" s="321"/>
      <c r="AC7" s="321"/>
      <c r="AD7" s="320"/>
      <c r="AE7" s="320"/>
    </row>
    <row r="8" spans="1:50" ht="15" customHeight="1">
      <c r="D8" s="325"/>
      <c r="I8" s="325"/>
      <c r="J8" s="320"/>
      <c r="L8" s="320"/>
      <c r="M8" s="321"/>
      <c r="O8" s="323"/>
      <c r="P8" s="323"/>
      <c r="Q8" s="320"/>
      <c r="R8" s="321"/>
      <c r="S8" s="321"/>
      <c r="T8" s="320"/>
      <c r="U8" s="320"/>
      <c r="V8" s="320"/>
      <c r="W8" s="321"/>
      <c r="X8" s="321"/>
      <c r="Y8" s="320"/>
      <c r="Z8" s="320"/>
      <c r="AA8" s="321"/>
      <c r="AB8" s="321"/>
      <c r="AC8" s="321"/>
      <c r="AD8" s="320"/>
      <c r="AE8" s="320"/>
    </row>
    <row r="9" spans="1:50">
      <c r="D9" s="325"/>
      <c r="I9" s="325"/>
      <c r="J9" s="320"/>
      <c r="L9" s="320"/>
      <c r="M9" s="321"/>
      <c r="R9" s="321"/>
      <c r="S9" s="321"/>
      <c r="T9" s="320"/>
      <c r="U9" s="320"/>
      <c r="V9" s="320"/>
      <c r="W9" s="321"/>
      <c r="X9" s="321"/>
      <c r="Y9" s="320"/>
      <c r="Z9" s="320"/>
      <c r="AA9" s="321"/>
      <c r="AB9" s="321"/>
      <c r="AC9" s="321"/>
      <c r="AD9" s="320"/>
      <c r="AE9" s="320"/>
    </row>
    <row r="10" spans="1:50">
      <c r="D10" s="325"/>
      <c r="I10" s="325"/>
      <c r="J10" s="320"/>
      <c r="L10" s="324"/>
      <c r="M10" s="324"/>
      <c r="R10" s="324"/>
      <c r="S10" s="324"/>
      <c r="T10" s="324"/>
      <c r="U10" s="324"/>
      <c r="V10" s="324"/>
      <c r="W10" s="324"/>
      <c r="X10" s="324"/>
      <c r="Y10" s="324"/>
      <c r="Z10" s="324"/>
      <c r="AA10" s="324"/>
      <c r="AB10" s="324"/>
      <c r="AC10" s="324"/>
      <c r="AD10" s="324"/>
      <c r="AE10" s="324"/>
    </row>
    <row r="11" spans="1:50">
      <c r="D11" s="325"/>
      <c r="I11" s="325"/>
      <c r="J11" s="320"/>
      <c r="L11" s="326"/>
      <c r="M11" s="321"/>
      <c r="R11" s="321"/>
      <c r="S11" s="327"/>
      <c r="T11" s="326"/>
      <c r="U11" s="326"/>
      <c r="V11" s="326"/>
      <c r="W11" s="321"/>
      <c r="X11" s="327"/>
      <c r="Y11" s="326"/>
      <c r="Z11" s="321"/>
      <c r="AA11" s="321"/>
      <c r="AB11" s="321"/>
      <c r="AC11" s="327"/>
      <c r="AD11" s="326"/>
      <c r="AE11" s="321"/>
    </row>
    <row r="12" spans="1:50">
      <c r="D12" s="325"/>
      <c r="I12" s="325"/>
      <c r="J12" s="320"/>
      <c r="L12" s="326"/>
      <c r="M12" s="321"/>
      <c r="N12" s="327"/>
      <c r="O12" s="326"/>
      <c r="P12" s="326"/>
      <c r="Q12" s="326"/>
      <c r="R12" s="321"/>
      <c r="S12" s="327"/>
      <c r="T12" s="326"/>
      <c r="U12" s="326"/>
      <c r="V12" s="326"/>
      <c r="W12" s="321"/>
      <c r="X12" s="327"/>
      <c r="Y12" s="326"/>
      <c r="Z12" s="321"/>
      <c r="AA12" s="321"/>
      <c r="AB12" s="321"/>
      <c r="AC12" s="327"/>
      <c r="AD12" s="326"/>
      <c r="AE12" s="321"/>
    </row>
    <row r="13" spans="1:50">
      <c r="D13" s="325"/>
      <c r="I13" s="325"/>
      <c r="J13" s="320"/>
      <c r="L13" s="326"/>
      <c r="M13" s="321"/>
      <c r="N13" s="327"/>
      <c r="O13" s="326"/>
      <c r="P13" s="326"/>
      <c r="Q13" s="326"/>
      <c r="R13" s="321"/>
      <c r="S13" s="327"/>
      <c r="T13" s="326"/>
      <c r="U13" s="326"/>
      <c r="V13" s="326"/>
      <c r="W13" s="321"/>
      <c r="X13" s="327"/>
      <c r="Y13" s="326"/>
      <c r="Z13" s="321"/>
      <c r="AA13" s="321"/>
      <c r="AB13" s="321"/>
      <c r="AC13" s="327"/>
      <c r="AD13" s="326"/>
      <c r="AE13" s="321"/>
    </row>
    <row r="14" spans="1:50">
      <c r="D14" s="325"/>
      <c r="I14" s="325"/>
      <c r="J14" s="320"/>
      <c r="L14" s="326"/>
      <c r="M14" s="321"/>
      <c r="N14" s="327"/>
      <c r="O14" s="326"/>
      <c r="P14" s="326"/>
      <c r="Q14" s="326"/>
      <c r="R14" s="321"/>
      <c r="S14" s="327"/>
      <c r="T14" s="326"/>
      <c r="U14" s="326"/>
      <c r="V14" s="326"/>
      <c r="W14" s="321"/>
      <c r="X14" s="327"/>
      <c r="Y14" s="326"/>
      <c r="Z14" s="321"/>
      <c r="AA14" s="321"/>
      <c r="AB14" s="321"/>
      <c r="AC14" s="327"/>
      <c r="AD14" s="326"/>
      <c r="AE14" s="321"/>
    </row>
    <row r="15" spans="1:50">
      <c r="D15" s="325"/>
      <c r="I15" s="325"/>
      <c r="J15" s="320"/>
      <c r="L15" s="326"/>
      <c r="M15" s="321"/>
      <c r="N15" s="327"/>
      <c r="O15" s="326"/>
      <c r="P15" s="326"/>
      <c r="Q15" s="326"/>
      <c r="R15" s="321"/>
      <c r="S15" s="327"/>
      <c r="T15" s="326"/>
      <c r="U15" s="326"/>
      <c r="V15" s="326"/>
      <c r="W15" s="321"/>
      <c r="X15" s="327"/>
      <c r="Y15" s="326"/>
      <c r="Z15" s="321"/>
      <c r="AA15" s="321"/>
      <c r="AB15" s="321"/>
      <c r="AC15" s="327"/>
      <c r="AD15" s="326"/>
      <c r="AE15" s="321"/>
    </row>
    <row r="16" spans="1:50">
      <c r="L16" s="326"/>
      <c r="M16" s="321"/>
      <c r="N16" s="327"/>
      <c r="O16" s="326"/>
      <c r="P16" s="326"/>
      <c r="Q16" s="326"/>
      <c r="R16" s="321"/>
      <c r="S16" s="327"/>
      <c r="T16" s="326"/>
      <c r="U16" s="326"/>
      <c r="V16" s="326"/>
      <c r="W16" s="321"/>
      <c r="X16" s="327"/>
      <c r="Y16" s="326"/>
      <c r="Z16" s="321"/>
      <c r="AA16" s="321"/>
      <c r="AB16" s="321"/>
      <c r="AC16" s="327"/>
      <c r="AD16" s="326"/>
      <c r="AE16" s="321"/>
    </row>
    <row r="17" spans="1:59">
      <c r="B17" s="327"/>
      <c r="C17" s="327"/>
      <c r="D17" s="327"/>
      <c r="E17" s="321"/>
      <c r="F17" s="321"/>
      <c r="G17" s="326"/>
      <c r="H17" s="321"/>
      <c r="I17" s="327"/>
      <c r="L17" s="326"/>
      <c r="M17" s="321"/>
      <c r="N17" s="327"/>
      <c r="O17" s="326"/>
      <c r="P17" s="326"/>
      <c r="Q17" s="326"/>
      <c r="R17" s="321"/>
      <c r="S17" s="327"/>
      <c r="T17" s="326"/>
      <c r="U17" s="326"/>
      <c r="V17" s="326"/>
      <c r="W17" s="321"/>
      <c r="X17" s="327"/>
      <c r="Y17" s="326"/>
      <c r="Z17" s="321"/>
      <c r="AA17" s="321"/>
      <c r="AB17" s="321"/>
      <c r="AC17" s="327"/>
      <c r="AD17" s="326"/>
      <c r="AE17" s="321"/>
    </row>
    <row r="18" spans="1:59">
      <c r="A18" s="358" t="s">
        <v>845</v>
      </c>
      <c r="B18" s="359"/>
      <c r="C18" s="359"/>
      <c r="D18" s="326"/>
      <c r="E18" s="321"/>
      <c r="F18" s="321"/>
      <c r="G18" s="326"/>
      <c r="H18" s="321"/>
      <c r="I18" s="327"/>
      <c r="J18" s="326"/>
      <c r="K18" s="326"/>
      <c r="L18" s="326"/>
      <c r="M18" s="321"/>
      <c r="N18" s="327"/>
      <c r="O18" s="326"/>
      <c r="P18" s="326"/>
      <c r="Q18" s="326"/>
      <c r="R18" s="321"/>
      <c r="S18" s="327"/>
      <c r="T18" s="326"/>
      <c r="U18" s="326"/>
      <c r="V18" s="326"/>
      <c r="W18" s="321"/>
      <c r="X18" s="327"/>
      <c r="Y18" s="326"/>
      <c r="Z18" s="321"/>
      <c r="AA18" s="321"/>
      <c r="AB18" s="321"/>
      <c r="AC18" s="327"/>
      <c r="AD18" s="326"/>
      <c r="AE18" s="321"/>
    </row>
    <row r="19" spans="1:59">
      <c r="A19" s="338" t="s">
        <v>42</v>
      </c>
      <c r="B19" s="360"/>
      <c r="C19" s="358"/>
      <c r="E19" s="321"/>
      <c r="F19" s="321"/>
      <c r="G19" s="326"/>
      <c r="H19" s="321"/>
      <c r="I19" s="327"/>
      <c r="J19" s="326"/>
      <c r="K19" s="326"/>
      <c r="L19" s="326"/>
      <c r="M19" s="321"/>
      <c r="N19" s="327"/>
      <c r="O19" s="326"/>
      <c r="P19" s="326"/>
      <c r="Q19" s="326"/>
      <c r="R19" s="321"/>
      <c r="S19" s="327"/>
      <c r="T19" s="326"/>
      <c r="U19" s="326"/>
      <c r="V19" s="326"/>
      <c r="W19" s="321"/>
      <c r="X19" s="327"/>
      <c r="Y19" s="326"/>
      <c r="Z19" s="321"/>
      <c r="AA19" s="321"/>
      <c r="AB19" s="321"/>
      <c r="AC19" s="327"/>
      <c r="AD19" s="326"/>
      <c r="AE19" s="321"/>
    </row>
    <row r="20" spans="1:59">
      <c r="A20" s="338" t="s">
        <v>36</v>
      </c>
      <c r="B20" s="365">
        <v>135748470.14823624</v>
      </c>
      <c r="C20" s="359"/>
      <c r="D20" s="326"/>
      <c r="E20" s="321"/>
      <c r="F20" s="321"/>
      <c r="G20" s="326"/>
      <c r="H20" s="321"/>
      <c r="I20" s="327"/>
      <c r="J20" s="326"/>
      <c r="K20" s="326"/>
      <c r="L20" s="326"/>
      <c r="M20" s="321"/>
      <c r="N20" s="327"/>
      <c r="O20" s="326"/>
      <c r="P20" s="326"/>
      <c r="Q20" s="326"/>
      <c r="R20" s="321"/>
      <c r="S20" s="327"/>
      <c r="T20" s="326"/>
      <c r="U20" s="326"/>
      <c r="V20" s="326"/>
      <c r="W20" s="321"/>
      <c r="X20" s="327"/>
      <c r="Y20" s="326"/>
      <c r="Z20" s="321"/>
      <c r="AA20" s="321"/>
      <c r="AB20" s="321"/>
      <c r="AC20" s="327"/>
      <c r="AD20" s="326"/>
      <c r="AE20" s="321"/>
    </row>
    <row r="21" spans="1:59">
      <c r="A21" s="338" t="s">
        <v>37</v>
      </c>
      <c r="B21" s="365">
        <v>242116399.09644938</v>
      </c>
      <c r="C21" s="359"/>
      <c r="D21" s="326"/>
      <c r="E21" s="321"/>
      <c r="F21" s="321"/>
      <c r="G21" s="326"/>
      <c r="H21" s="321"/>
      <c r="I21" s="327"/>
      <c r="J21" s="326"/>
      <c r="K21" s="326"/>
      <c r="L21" s="326"/>
      <c r="M21" s="321"/>
      <c r="N21" s="327"/>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row>
    <row r="22" spans="1:59">
      <c r="A22" s="338" t="s">
        <v>38</v>
      </c>
      <c r="B22" s="365">
        <v>280826820.39557344</v>
      </c>
      <c r="C22" s="361"/>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row>
    <row r="23" spans="1:59">
      <c r="A23" s="338" t="s">
        <v>39</v>
      </c>
      <c r="B23" s="365">
        <v>321790225.24243987</v>
      </c>
      <c r="C23" s="362"/>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row>
    <row r="24" spans="1:59">
      <c r="A24" s="338" t="s">
        <v>40</v>
      </c>
      <c r="B24" s="365">
        <v>418660035.48451984</v>
      </c>
      <c r="C24" s="362"/>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row>
    <row r="25" spans="1:59">
      <c r="A25" s="338" t="s">
        <v>41</v>
      </c>
      <c r="B25" s="365">
        <v>598778591.37009132</v>
      </c>
      <c r="C25" s="359"/>
      <c r="D25" s="326"/>
      <c r="E25" s="321"/>
      <c r="F25" s="321"/>
      <c r="G25" s="326"/>
      <c r="H25" s="321"/>
      <c r="I25" s="327"/>
      <c r="J25" s="326"/>
      <c r="K25" s="326"/>
      <c r="L25" s="326"/>
      <c r="M25" s="321"/>
      <c r="N25" s="327"/>
      <c r="O25" s="326"/>
      <c r="P25" s="326"/>
      <c r="Q25" s="326"/>
      <c r="R25" s="321"/>
      <c r="S25" s="327"/>
      <c r="T25" s="326"/>
      <c r="U25" s="326"/>
      <c r="V25" s="326"/>
      <c r="W25" s="321"/>
      <c r="X25" s="327"/>
      <c r="Y25" s="326"/>
      <c r="Z25" s="321"/>
      <c r="AA25" s="321"/>
      <c r="AB25" s="321"/>
      <c r="AC25" s="327"/>
      <c r="AD25" s="326"/>
      <c r="AE25" s="321"/>
    </row>
    <row r="26" spans="1:59">
      <c r="A26" s="338" t="s">
        <v>44</v>
      </c>
      <c r="B26" s="365">
        <v>764671129.09251046</v>
      </c>
      <c r="C26" s="363"/>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row>
    <row r="27" spans="1:59">
      <c r="A27" s="338" t="s">
        <v>45</v>
      </c>
      <c r="B27" s="365">
        <v>1037819131.1173989</v>
      </c>
      <c r="C27" s="361"/>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row>
    <row r="28" spans="1:59">
      <c r="A28" s="338" t="s">
        <v>46</v>
      </c>
      <c r="B28" s="357">
        <v>1265446490.4374592</v>
      </c>
      <c r="C28" s="358"/>
    </row>
    <row r="29" spans="1:59">
      <c r="A29" s="338" t="s">
        <v>47</v>
      </c>
      <c r="B29" s="357">
        <v>1399539867.3722591</v>
      </c>
      <c r="C29" s="358"/>
    </row>
    <row r="30" spans="1:59">
      <c r="A30" s="338"/>
      <c r="B30" s="357"/>
      <c r="C30" s="358"/>
    </row>
    <row r="31" spans="1:59">
      <c r="A31" s="338" t="s">
        <v>35</v>
      </c>
      <c r="B31" s="357"/>
      <c r="C31" s="358"/>
    </row>
    <row r="32" spans="1:59">
      <c r="A32" s="338" t="s">
        <v>36</v>
      </c>
      <c r="B32" s="357">
        <v>227700561.94596544</v>
      </c>
      <c r="C32" s="358"/>
    </row>
    <row r="33" spans="1:59">
      <c r="A33" s="338" t="s">
        <v>37</v>
      </c>
      <c r="B33" s="357">
        <v>341087474.38896757</v>
      </c>
      <c r="C33" s="358"/>
    </row>
    <row r="34" spans="1:59">
      <c r="A34" s="338" t="s">
        <v>38</v>
      </c>
      <c r="B34" s="357">
        <v>384099215.81885195</v>
      </c>
      <c r="C34" s="358"/>
    </row>
    <row r="35" spans="1:59">
      <c r="A35" s="338" t="s">
        <v>39</v>
      </c>
      <c r="B35" s="357">
        <v>453751127.61462873</v>
      </c>
      <c r="C35" s="358"/>
    </row>
    <row r="36" spans="1:59">
      <c r="A36" s="338" t="s">
        <v>40</v>
      </c>
      <c r="B36" s="357">
        <v>563081826.73405468</v>
      </c>
      <c r="C36" s="358"/>
    </row>
    <row r="37" spans="1:59">
      <c r="A37" s="338" t="s">
        <v>41</v>
      </c>
      <c r="B37" s="357">
        <v>750631173.68558347</v>
      </c>
      <c r="C37" s="358"/>
    </row>
    <row r="38" spans="1:59">
      <c r="A38" s="338" t="s">
        <v>44</v>
      </c>
      <c r="B38" s="357">
        <v>890383640.68217719</v>
      </c>
      <c r="C38" s="358"/>
    </row>
    <row r="39" spans="1:59">
      <c r="A39" s="338" t="s">
        <v>45</v>
      </c>
      <c r="B39" s="357">
        <v>1072671595.5914191</v>
      </c>
      <c r="C39" s="338"/>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row>
    <row r="40" spans="1:59">
      <c r="A40" s="338" t="s">
        <v>46</v>
      </c>
      <c r="B40" s="365">
        <v>1253261427.2293212</v>
      </c>
      <c r="C40" s="364"/>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27"/>
      <c r="AY40" s="321"/>
      <c r="AZ40" s="327"/>
      <c r="BA40" s="321"/>
      <c r="BB40" s="327"/>
      <c r="BC40" s="321"/>
      <c r="BD40" s="327"/>
      <c r="BE40" s="321"/>
      <c r="BF40" s="327"/>
      <c r="BG40" s="327"/>
    </row>
    <row r="41" spans="1:59">
      <c r="A41" s="338" t="s">
        <v>47</v>
      </c>
      <c r="B41" s="365">
        <v>1715363868.3606241</v>
      </c>
      <c r="C41" s="364"/>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row>
    <row r="42" spans="1:59">
      <c r="A42" s="338"/>
      <c r="B42" s="365"/>
      <c r="C42" s="363"/>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row>
    <row r="43" spans="1:59">
      <c r="A43" s="338" t="s">
        <v>841</v>
      </c>
      <c r="B43" s="365"/>
      <c r="C43" s="361"/>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row>
    <row r="44" spans="1:59">
      <c r="A44" s="338" t="s">
        <v>42</v>
      </c>
      <c r="B44" s="365"/>
      <c r="C44" s="361"/>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row>
    <row r="45" spans="1:59">
      <c r="A45" s="338" t="s">
        <v>842</v>
      </c>
      <c r="B45" s="365">
        <v>133374342.3064322</v>
      </c>
      <c r="C45" s="361"/>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row>
    <row r="46" spans="1:59">
      <c r="A46" s="338" t="s">
        <v>843</v>
      </c>
      <c r="B46" s="365">
        <v>133374342.3064322</v>
      </c>
      <c r="C46" s="361"/>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row>
    <row r="47" spans="1:59">
      <c r="A47" s="338" t="s">
        <v>844</v>
      </c>
      <c r="B47" s="365">
        <v>133374342.3064322</v>
      </c>
      <c r="C47" s="361"/>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row>
    <row r="48" spans="1:59">
      <c r="A48" s="338"/>
      <c r="B48" s="365"/>
      <c r="C48" s="361"/>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row>
    <row r="49" spans="1:99">
      <c r="A49" s="338" t="s">
        <v>43</v>
      </c>
      <c r="B49" s="365"/>
      <c r="C49" s="361"/>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row>
    <row r="50" spans="1:99">
      <c r="A50" s="338" t="s">
        <v>842</v>
      </c>
      <c r="B50" s="365">
        <v>253169585.88503814</v>
      </c>
      <c r="C50" s="361"/>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row>
    <row r="51" spans="1:99">
      <c r="A51" s="338" t="s">
        <v>843</v>
      </c>
      <c r="B51" s="365">
        <v>253169585.88503814</v>
      </c>
      <c r="C51" s="361"/>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row>
    <row r="52" spans="1:99">
      <c r="A52" s="338" t="s">
        <v>844</v>
      </c>
      <c r="B52" s="365">
        <v>253169585.88503814</v>
      </c>
      <c r="C52" s="361"/>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row>
    <row r="53" spans="1:99">
      <c r="A53" s="358"/>
      <c r="B53" s="361"/>
      <c r="C53" s="361"/>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row>
    <row r="54" spans="1:99">
      <c r="A54" s="358"/>
      <c r="B54" s="361"/>
      <c r="C54" s="361"/>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row>
    <row r="55" spans="1:99">
      <c r="A55" s="358"/>
      <c r="B55" s="361"/>
      <c r="C55" s="361"/>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row>
    <row r="56" spans="1:99">
      <c r="A56" s="358"/>
      <c r="B56" s="361"/>
      <c r="C56" s="361"/>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row>
    <row r="57" spans="1:99">
      <c r="A57" s="332"/>
      <c r="B57" s="359"/>
      <c r="C57" s="359"/>
      <c r="D57" s="321"/>
      <c r="E57" s="326"/>
      <c r="F57" s="326"/>
      <c r="G57" s="326"/>
      <c r="H57" s="321"/>
      <c r="I57" s="327"/>
      <c r="J57" s="321"/>
      <c r="K57" s="326"/>
      <c r="L57" s="326"/>
      <c r="M57" s="321"/>
      <c r="N57" s="327"/>
      <c r="O57" s="321"/>
      <c r="P57" s="326"/>
      <c r="Q57" s="326"/>
      <c r="R57" s="321"/>
      <c r="S57" s="327"/>
      <c r="T57" s="321"/>
      <c r="U57" s="326"/>
      <c r="V57" s="326"/>
      <c r="W57" s="321"/>
      <c r="X57" s="327"/>
      <c r="Y57" s="321"/>
      <c r="Z57" s="326"/>
      <c r="AA57" s="321"/>
      <c r="AB57" s="321"/>
      <c r="AC57" s="327"/>
      <c r="AD57" s="321"/>
      <c r="AE57" s="326"/>
    </row>
    <row r="58" spans="1:99">
      <c r="A58" s="358"/>
      <c r="B58" s="359"/>
      <c r="C58" s="359"/>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row>
    <row r="59" spans="1:99">
      <c r="A59" s="358"/>
      <c r="B59" s="359"/>
      <c r="C59" s="359"/>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row>
    <row r="60" spans="1:99">
      <c r="A60" s="358"/>
      <c r="B60" s="359"/>
      <c r="C60" s="359"/>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Y60" s="320"/>
      <c r="AZ60" s="327"/>
      <c r="BB60" s="320"/>
      <c r="BC60" s="327"/>
      <c r="BE60" s="320"/>
      <c r="BF60" s="327"/>
      <c r="BH60" s="320"/>
      <c r="BI60" s="327"/>
      <c r="BK60" s="320"/>
      <c r="BL60" s="327"/>
      <c r="BN60" s="320"/>
      <c r="BO60" s="327"/>
      <c r="BQ60" s="320"/>
      <c r="BR60" s="327"/>
      <c r="BT60" s="320"/>
      <c r="BU60" s="327"/>
      <c r="BW60" s="320"/>
      <c r="BX60" s="327"/>
      <c r="BZ60" s="320"/>
      <c r="CA60" s="327"/>
      <c r="CC60" s="320"/>
      <c r="CD60" s="327"/>
      <c r="CF60" s="320"/>
      <c r="CG60" s="327"/>
      <c r="CI60" s="320"/>
      <c r="CJ60" s="327"/>
      <c r="CL60" s="320"/>
      <c r="CM60" s="327"/>
      <c r="CO60" s="320"/>
      <c r="CP60" s="327"/>
      <c r="CR60" s="320"/>
      <c r="CS60" s="327"/>
      <c r="CU60" s="320"/>
    </row>
    <row r="61" spans="1:99">
      <c r="A61" s="333"/>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row>
    <row r="62" spans="1:99">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1"/>
      <c r="AY62" s="326"/>
      <c r="AZ62" s="326"/>
      <c r="BA62" s="321"/>
      <c r="BB62" s="327"/>
      <c r="BC62" s="321"/>
      <c r="BD62" s="326"/>
      <c r="BE62" s="321"/>
      <c r="BF62" s="321"/>
      <c r="BG62" s="327"/>
      <c r="BH62" s="321"/>
      <c r="BI62" s="326"/>
      <c r="BJ62" s="326"/>
      <c r="BK62" s="321"/>
      <c r="BL62" s="334"/>
    </row>
    <row r="63" spans="1:99">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row>
    <row r="64" spans="1:99">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Y64" s="320"/>
      <c r="AZ64" s="327"/>
      <c r="BB64" s="320"/>
      <c r="BC64" s="327"/>
      <c r="BE64" s="320"/>
      <c r="BF64" s="327"/>
      <c r="BH64" s="320"/>
      <c r="BI64" s="327"/>
      <c r="BK64" s="320"/>
      <c r="BL64" s="327"/>
      <c r="BN64" s="320"/>
      <c r="BO64" s="327"/>
      <c r="BQ64" s="320"/>
      <c r="BR64" s="327"/>
      <c r="BT64" s="320"/>
      <c r="BU64" s="327"/>
      <c r="BW64" s="320"/>
      <c r="BX64" s="327"/>
      <c r="BZ64" s="320"/>
      <c r="CA64" s="327"/>
      <c r="CC64" s="320"/>
      <c r="CD64" s="327"/>
      <c r="CF64" s="320"/>
      <c r="CG64" s="327"/>
      <c r="CI64" s="320"/>
      <c r="CJ64" s="327"/>
      <c r="CL64" s="320"/>
      <c r="CM64" s="327"/>
      <c r="CO64" s="320"/>
      <c r="CP64" s="327"/>
      <c r="CR64" s="320"/>
      <c r="CS64" s="327"/>
      <c r="CU64" s="320"/>
    </row>
    <row r="65" spans="1:99">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row>
    <row r="66" spans="1:99">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1"/>
      <c r="AY66" s="326"/>
      <c r="AZ66" s="326"/>
      <c r="BA66" s="321"/>
      <c r="BB66" s="327"/>
      <c r="BC66" s="321"/>
      <c r="BD66" s="326"/>
      <c r="BE66" s="321"/>
      <c r="BF66" s="321"/>
      <c r="BG66" s="327"/>
      <c r="BH66" s="321"/>
      <c r="BI66" s="326"/>
      <c r="BJ66" s="326"/>
      <c r="BK66" s="321"/>
      <c r="BL66" s="334"/>
    </row>
    <row r="67" spans="1:99">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row>
    <row r="68" spans="1:99">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row>
    <row r="69" spans="1:99">
      <c r="B69" s="327"/>
      <c r="C69" s="327"/>
      <c r="D69" s="321"/>
      <c r="E69" s="326"/>
      <c r="F69" s="326"/>
      <c r="G69" s="326"/>
      <c r="H69" s="321"/>
      <c r="I69" s="327"/>
      <c r="J69" s="321"/>
      <c r="K69" s="326"/>
      <c r="L69" s="326"/>
      <c r="M69" s="321"/>
      <c r="N69" s="327"/>
      <c r="O69" s="321"/>
      <c r="P69" s="326"/>
      <c r="Q69" s="326"/>
      <c r="R69" s="321"/>
      <c r="S69" s="327"/>
      <c r="T69" s="321"/>
      <c r="U69" s="326"/>
      <c r="V69" s="326"/>
      <c r="W69" s="321"/>
      <c r="X69" s="327"/>
      <c r="Y69" s="321"/>
      <c r="Z69" s="326"/>
      <c r="AA69" s="321"/>
      <c r="AB69" s="321"/>
      <c r="AC69" s="327"/>
      <c r="AD69" s="321"/>
      <c r="AE69" s="326"/>
    </row>
    <row r="70" spans="1:99">
      <c r="B70" s="327"/>
      <c r="C70" s="327"/>
      <c r="D70" s="321"/>
      <c r="E70" s="326"/>
      <c r="F70" s="326"/>
      <c r="G70" s="326"/>
      <c r="H70" s="321"/>
      <c r="I70" s="327"/>
      <c r="J70" s="321"/>
      <c r="K70" s="326"/>
      <c r="L70" s="326"/>
      <c r="M70" s="321"/>
      <c r="N70" s="327"/>
      <c r="O70" s="321"/>
      <c r="P70" s="326"/>
      <c r="Q70" s="326"/>
      <c r="R70" s="321"/>
      <c r="S70" s="327"/>
      <c r="T70" s="321"/>
      <c r="U70" s="326"/>
      <c r="V70" s="326"/>
      <c r="W70" s="321"/>
      <c r="X70" s="327"/>
      <c r="Y70" s="321"/>
      <c r="Z70" s="326"/>
      <c r="AA70" s="321"/>
      <c r="AB70" s="321"/>
      <c r="AC70" s="327"/>
      <c r="AD70" s="321"/>
      <c r="AE70" s="326"/>
    </row>
    <row r="71" spans="1:99">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row>
    <row r="72" spans="1:99">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row>
    <row r="73" spans="1:99">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row>
    <row r="74" spans="1:99">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row>
    <row r="75" spans="1:99">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row>
    <row r="76" spans="1:99">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row>
    <row r="77" spans="1:99">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row>
    <row r="78" spans="1:99">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row>
    <row r="79" spans="1:99">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row>
    <row r="80" spans="1:99">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row>
    <row r="81" spans="1:59">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row>
    <row r="82" spans="1:59">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row>
    <row r="83" spans="1:59">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row>
    <row r="84" spans="1:59">
      <c r="A84" s="332"/>
      <c r="B84" s="327"/>
      <c r="C84" s="327"/>
      <c r="D84" s="321"/>
      <c r="E84" s="326"/>
      <c r="F84" s="326"/>
      <c r="G84" s="326"/>
      <c r="H84" s="321"/>
      <c r="I84" s="327"/>
      <c r="J84" s="321"/>
      <c r="K84" s="326"/>
      <c r="L84" s="326"/>
      <c r="M84" s="321"/>
      <c r="N84" s="327"/>
      <c r="O84" s="321"/>
      <c r="P84" s="326"/>
      <c r="Q84" s="326"/>
      <c r="R84" s="321"/>
      <c r="S84" s="327"/>
      <c r="T84" s="321"/>
      <c r="U84" s="326"/>
      <c r="V84" s="326"/>
      <c r="W84" s="321"/>
      <c r="X84" s="327"/>
      <c r="Y84" s="321"/>
      <c r="Z84" s="326"/>
      <c r="AA84" s="321"/>
      <c r="AB84" s="321"/>
      <c r="AC84" s="327"/>
      <c r="AD84" s="321"/>
      <c r="AE84" s="326"/>
    </row>
    <row r="85" spans="1:59">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row>
    <row r="86" spans="1:59">
      <c r="B86" s="335"/>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row>
    <row r="87" spans="1:59">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row>
    <row r="88" spans="1:59">
      <c r="B88" s="335"/>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row>
    <row r="89" spans="1:59">
      <c r="B89" s="335"/>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row>
    <row r="90" spans="1:59">
      <c r="B90" s="335"/>
      <c r="C90" s="335"/>
      <c r="D90" s="335"/>
      <c r="E90" s="335"/>
      <c r="F90" s="335"/>
      <c r="G90" s="335"/>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row>
    <row r="91" spans="1:59">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row>
    <row r="92" spans="1:59">
      <c r="B92" s="335"/>
      <c r="C92" s="335"/>
      <c r="D92" s="335"/>
      <c r="E92" s="335"/>
      <c r="F92" s="335"/>
      <c r="G92" s="335"/>
      <c r="H92" s="335"/>
      <c r="I92" s="335"/>
      <c r="J92" s="335"/>
      <c r="K92" s="335"/>
      <c r="L92" s="335"/>
      <c r="M92" s="335"/>
      <c r="N92" s="335"/>
      <c r="O92" s="335"/>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row>
    <row r="93" spans="1:59">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row>
    <row r="94" spans="1:59">
      <c r="B94" s="335"/>
      <c r="C94" s="335"/>
      <c r="D94" s="335"/>
      <c r="E94" s="335"/>
      <c r="F94" s="335"/>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row>
    <row r="95" spans="1:59">
      <c r="B95" s="335"/>
      <c r="C95" s="335"/>
      <c r="D95" s="335"/>
      <c r="E95" s="335"/>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row>
    <row r="96" spans="1:59">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row>
    <row r="97" spans="2:49">
      <c r="B97" s="335"/>
      <c r="C97" s="335"/>
      <c r="D97" s="336"/>
      <c r="E97" s="335"/>
      <c r="F97" s="335"/>
      <c r="G97" s="335"/>
      <c r="H97" s="336"/>
      <c r="I97" s="335"/>
      <c r="J97" s="336"/>
      <c r="K97" s="335"/>
      <c r="L97" s="335"/>
      <c r="M97" s="336"/>
      <c r="N97" s="335"/>
      <c r="O97" s="336"/>
      <c r="P97" s="335"/>
      <c r="Q97" s="335"/>
      <c r="R97" s="336"/>
      <c r="S97" s="335"/>
      <c r="T97" s="336"/>
      <c r="U97" s="335"/>
      <c r="V97" s="335"/>
      <c r="W97" s="336"/>
      <c r="X97" s="335"/>
      <c r="Y97" s="336"/>
      <c r="Z97" s="335"/>
      <c r="AA97" s="336"/>
      <c r="AB97" s="336"/>
      <c r="AC97" s="335"/>
      <c r="AD97" s="336"/>
      <c r="AE97" s="335"/>
      <c r="AF97" s="337"/>
      <c r="AG97" s="337"/>
      <c r="AH97" s="337"/>
      <c r="AI97" s="337"/>
      <c r="AJ97" s="337"/>
      <c r="AK97" s="337"/>
      <c r="AL97" s="337"/>
      <c r="AM97" s="337"/>
      <c r="AN97" s="337"/>
      <c r="AO97" s="337"/>
      <c r="AP97" s="337"/>
      <c r="AQ97" s="337"/>
      <c r="AR97" s="337"/>
      <c r="AS97" s="337"/>
      <c r="AT97" s="337"/>
      <c r="AU97" s="337"/>
      <c r="AV97" s="337"/>
      <c r="AW97" s="337"/>
    </row>
    <row r="98" spans="2:49">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row>
    <row r="99" spans="2:49">
      <c r="B99" s="335"/>
      <c r="C99" s="335"/>
      <c r="D99" s="335"/>
      <c r="E99" s="335"/>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row>
    <row r="100" spans="2:49">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row>
    <row r="101" spans="2:49">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row>
    <row r="102" spans="2:49">
      <c r="B102" s="335"/>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35"/>
      <c r="AF102" s="335"/>
      <c r="AG102" s="335"/>
      <c r="AH102" s="335"/>
      <c r="AI102" s="335"/>
      <c r="AJ102" s="335"/>
      <c r="AK102" s="335"/>
      <c r="AL102" s="335"/>
      <c r="AM102" s="335"/>
      <c r="AN102" s="335"/>
      <c r="AO102" s="335"/>
      <c r="AP102" s="335"/>
      <c r="AQ102" s="335"/>
      <c r="AR102" s="335"/>
      <c r="AS102" s="335"/>
      <c r="AT102" s="335"/>
      <c r="AU102" s="335"/>
      <c r="AV102" s="335"/>
      <c r="AW102" s="335"/>
    </row>
    <row r="103" spans="2:49">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row>
    <row r="104" spans="2:49">
      <c r="B104" s="335"/>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c r="AC104" s="335"/>
      <c r="AD104" s="335"/>
      <c r="AE104" s="335"/>
      <c r="AF104" s="335"/>
      <c r="AG104" s="335"/>
      <c r="AH104" s="335"/>
      <c r="AI104" s="335"/>
      <c r="AJ104" s="335"/>
      <c r="AK104" s="335"/>
      <c r="AL104" s="335"/>
      <c r="AM104" s="335"/>
      <c r="AN104" s="335"/>
      <c r="AO104" s="335"/>
      <c r="AP104" s="335"/>
      <c r="AQ104" s="335"/>
      <c r="AR104" s="335"/>
      <c r="AS104" s="335"/>
      <c r="AT104" s="335"/>
      <c r="AU104" s="335"/>
      <c r="AV104" s="335"/>
      <c r="AW104" s="335"/>
    </row>
    <row r="105" spans="2:49">
      <c r="B105" s="335"/>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row>
    <row r="106" spans="2:49">
      <c r="B106" s="335"/>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row>
    <row r="107" spans="2:49">
      <c r="B107" s="335"/>
      <c r="C107" s="335"/>
      <c r="D107" s="335"/>
      <c r="E107" s="335"/>
      <c r="F107" s="335"/>
      <c r="G107" s="335"/>
      <c r="H107" s="335"/>
      <c r="I107" s="335"/>
      <c r="J107" s="335"/>
      <c r="K107" s="335"/>
      <c r="L107" s="335"/>
      <c r="M107" s="335"/>
      <c r="N107" s="335"/>
      <c r="O107" s="335"/>
      <c r="P107" s="335"/>
      <c r="Q107" s="335"/>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335"/>
      <c r="AR107" s="335"/>
      <c r="AS107" s="335"/>
      <c r="AT107" s="335"/>
      <c r="AU107" s="335"/>
      <c r="AV107" s="335"/>
      <c r="AW107" s="335"/>
    </row>
    <row r="108" spans="2:49">
      <c r="B108" s="335"/>
      <c r="C108" s="335"/>
      <c r="D108" s="335"/>
      <c r="E108" s="335"/>
      <c r="F108" s="335"/>
      <c r="G108" s="335"/>
      <c r="H108" s="335"/>
      <c r="I108" s="335"/>
      <c r="J108" s="335"/>
      <c r="K108" s="335"/>
      <c r="L108" s="335"/>
      <c r="M108" s="335"/>
      <c r="N108" s="335"/>
      <c r="O108" s="335"/>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row>
    <row r="109" spans="2:49">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c r="AA109" s="337"/>
      <c r="AB109" s="337"/>
      <c r="AC109" s="337"/>
      <c r="AD109" s="337"/>
      <c r="AE109" s="337"/>
      <c r="AF109" s="337"/>
      <c r="AG109" s="337"/>
      <c r="AH109" s="337"/>
      <c r="AI109" s="337"/>
      <c r="AJ109" s="337"/>
      <c r="AK109" s="337"/>
      <c r="AL109" s="337"/>
      <c r="AM109" s="337"/>
      <c r="AN109" s="337"/>
      <c r="AO109" s="337"/>
      <c r="AP109" s="337"/>
      <c r="AQ109" s="337"/>
      <c r="AR109" s="337"/>
      <c r="AS109" s="337"/>
      <c r="AT109" s="337"/>
      <c r="AU109" s="337"/>
      <c r="AV109" s="337"/>
      <c r="AW109" s="337"/>
    </row>
    <row r="110" spans="2:49">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row>
    <row r="111" spans="2:49">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c r="AA111" s="337"/>
      <c r="AB111" s="337"/>
      <c r="AC111" s="337"/>
      <c r="AD111" s="337"/>
      <c r="AE111" s="337"/>
      <c r="AF111" s="337"/>
      <c r="AG111" s="337"/>
      <c r="AH111" s="337"/>
      <c r="AI111" s="337"/>
      <c r="AJ111" s="337"/>
      <c r="AK111" s="337"/>
      <c r="AL111" s="337"/>
      <c r="AM111" s="337"/>
      <c r="AN111" s="337"/>
      <c r="AO111" s="337"/>
      <c r="AP111" s="337"/>
      <c r="AQ111" s="337"/>
      <c r="AR111" s="337"/>
      <c r="AS111" s="337"/>
      <c r="AT111" s="337"/>
      <c r="AU111" s="337"/>
      <c r="AV111" s="337"/>
      <c r="AW111" s="337"/>
    </row>
    <row r="112" spans="2:49">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c r="AA112" s="337"/>
      <c r="AB112" s="337"/>
      <c r="AC112" s="337"/>
      <c r="AD112" s="337"/>
      <c r="AE112" s="337"/>
      <c r="AF112" s="337"/>
      <c r="AG112" s="337"/>
      <c r="AH112" s="337"/>
      <c r="AI112" s="337"/>
      <c r="AJ112" s="337"/>
      <c r="AK112" s="337"/>
      <c r="AL112" s="337"/>
      <c r="AM112" s="337"/>
      <c r="AN112" s="337"/>
      <c r="AO112" s="337"/>
      <c r="AP112" s="337"/>
      <c r="AQ112" s="337"/>
      <c r="AR112" s="337"/>
      <c r="AS112" s="337"/>
      <c r="AT112" s="337"/>
      <c r="AU112" s="337"/>
      <c r="AV112" s="337"/>
      <c r="AW112" s="337"/>
    </row>
  </sheetData>
  <mergeCells count="1">
    <mergeCell ref="O4:Q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BL163"/>
  <sheetViews>
    <sheetView zoomScaleNormal="100" workbookViewId="0">
      <pane xSplit="1" topLeftCell="B1" activePane="topRight" state="frozen"/>
      <selection pane="topRight" activeCell="B27" sqref="B27"/>
    </sheetView>
  </sheetViews>
  <sheetFormatPr defaultRowHeight="15"/>
  <cols>
    <col min="1" max="1" width="42.42578125" style="175" customWidth="1"/>
    <col min="2" max="2" width="17" style="175" customWidth="1"/>
    <col min="3" max="3" width="12.140625" style="175" bestFit="1" customWidth="1"/>
    <col min="4" max="4" width="10.7109375" style="175" bestFit="1" customWidth="1"/>
    <col min="5" max="29" width="18.140625" style="175" bestFit="1" customWidth="1"/>
    <col min="30" max="43" width="19.140625" style="175" bestFit="1" customWidth="1"/>
    <col min="44" max="53" width="19" style="175" bestFit="1" customWidth="1"/>
    <col min="54" max="16384" width="9.140625" style="175"/>
  </cols>
  <sheetData>
    <row r="1" spans="1:60" ht="18.75">
      <c r="A1" s="378" t="s">
        <v>188</v>
      </c>
    </row>
    <row r="14" spans="1:60" s="179" customFormat="1">
      <c r="A14" s="176"/>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row>
    <row r="15" spans="1:60" s="179" customFormat="1">
      <c r="A15" s="176"/>
      <c r="B15" s="177"/>
      <c r="C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row>
    <row r="16" spans="1:60" s="179" customFormat="1">
      <c r="A16" s="81" t="s">
        <v>879</v>
      </c>
      <c r="B16" s="366">
        <v>39474217118.861176</v>
      </c>
      <c r="C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D16" s="182"/>
      <c r="AE16" s="177"/>
      <c r="AF16" s="177"/>
      <c r="AG16" s="177"/>
      <c r="AH16" s="177"/>
      <c r="AI16" s="177"/>
      <c r="AJ16" s="177"/>
      <c r="AK16" s="177"/>
      <c r="AL16" s="177"/>
      <c r="AM16" s="177"/>
      <c r="AN16" s="177"/>
      <c r="AO16" s="177"/>
      <c r="AP16" s="177"/>
      <c r="AQ16" s="177"/>
      <c r="AR16" s="177"/>
      <c r="AS16" s="177"/>
      <c r="AT16" s="177"/>
    </row>
    <row r="17" spans="1:60" s="179" customFormat="1">
      <c r="A17" s="81" t="s">
        <v>685</v>
      </c>
      <c r="B17" s="81">
        <f>1-0.01511</f>
        <v>0.98489000000000004</v>
      </c>
      <c r="C17" s="177"/>
      <c r="D17" s="94"/>
      <c r="E17" s="94"/>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D17" s="182"/>
      <c r="AE17" s="177"/>
      <c r="AF17" s="177"/>
      <c r="AG17" s="177"/>
      <c r="AH17" s="177"/>
      <c r="AI17" s="177"/>
      <c r="AJ17" s="177"/>
      <c r="AK17" s="177"/>
      <c r="AL17" s="177"/>
      <c r="AM17" s="177"/>
      <c r="AN17" s="177"/>
      <c r="AO17" s="177"/>
      <c r="AP17" s="177"/>
      <c r="AQ17" s="177"/>
      <c r="AR17" s="177"/>
      <c r="AS17" s="177"/>
      <c r="AT17" s="177"/>
    </row>
    <row r="18" spans="1:60" s="179" customFormat="1">
      <c r="A18" s="81" t="s">
        <v>836</v>
      </c>
      <c r="B18" s="368">
        <f>B16/GDP!C4*100</f>
        <v>2.6562806971444282</v>
      </c>
      <c r="C18" s="177"/>
      <c r="D18" s="94"/>
      <c r="E18" s="94"/>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D18" s="182"/>
      <c r="AE18" s="177"/>
      <c r="AF18" s="177"/>
      <c r="AG18" s="177"/>
      <c r="AH18" s="177"/>
      <c r="AI18" s="177"/>
      <c r="AJ18" s="177"/>
      <c r="AK18" s="177"/>
      <c r="AL18" s="177"/>
      <c r="AM18" s="177"/>
      <c r="AN18" s="177"/>
      <c r="AO18" s="177"/>
      <c r="AP18" s="177"/>
      <c r="AQ18" s="177"/>
      <c r="AR18" s="177"/>
      <c r="AS18" s="177"/>
      <c r="AT18" s="177"/>
    </row>
    <row r="19" spans="1:60" s="179" customFormat="1">
      <c r="A19" s="81"/>
      <c r="B19" s="368"/>
      <c r="C19" s="177"/>
      <c r="D19" s="94"/>
      <c r="E19" s="94"/>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D19" s="182"/>
      <c r="AE19" s="177"/>
      <c r="AF19" s="177"/>
      <c r="AG19" s="177"/>
      <c r="AH19" s="177"/>
      <c r="AI19" s="177"/>
      <c r="AJ19" s="177"/>
      <c r="AK19" s="177"/>
      <c r="AL19" s="177"/>
      <c r="AM19" s="177"/>
      <c r="AN19" s="177"/>
      <c r="AO19" s="177"/>
      <c r="AP19" s="177"/>
      <c r="AQ19" s="177"/>
      <c r="AR19" s="177"/>
      <c r="AS19" s="177"/>
      <c r="AT19" s="177"/>
    </row>
    <row r="20" spans="1:60">
      <c r="A20" s="174"/>
      <c r="B20" s="174" t="s">
        <v>216</v>
      </c>
      <c r="C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6"/>
      <c r="AS20" s="176"/>
      <c r="AT20" s="176"/>
    </row>
    <row r="21" spans="1:60">
      <c r="A21" s="174"/>
      <c r="B21" s="174">
        <v>2009</v>
      </c>
      <c r="C21" s="174">
        <v>2010</v>
      </c>
      <c r="D21" s="174">
        <v>2011</v>
      </c>
      <c r="E21" s="248" t="s">
        <v>191</v>
      </c>
      <c r="F21" s="248" t="s">
        <v>205</v>
      </c>
      <c r="G21" s="248" t="s">
        <v>193</v>
      </c>
      <c r="H21" s="248" t="s">
        <v>194</v>
      </c>
      <c r="I21" s="248" t="s">
        <v>195</v>
      </c>
      <c r="J21" s="248" t="s">
        <v>196</v>
      </c>
      <c r="K21" s="248" t="s">
        <v>502</v>
      </c>
      <c r="L21" s="248" t="s">
        <v>503</v>
      </c>
      <c r="M21" s="248" t="s">
        <v>504</v>
      </c>
      <c r="N21" s="248" t="s">
        <v>505</v>
      </c>
      <c r="O21" s="248" t="s">
        <v>506</v>
      </c>
      <c r="P21" s="248" t="s">
        <v>508</v>
      </c>
      <c r="Q21" s="248" t="s">
        <v>507</v>
      </c>
      <c r="R21" s="248" t="s">
        <v>509</v>
      </c>
      <c r="S21" s="248" t="s">
        <v>510</v>
      </c>
      <c r="T21" s="248" t="s">
        <v>511</v>
      </c>
      <c r="U21" s="248" t="s">
        <v>512</v>
      </c>
      <c r="V21" s="248" t="s">
        <v>513</v>
      </c>
      <c r="W21" s="248" t="s">
        <v>514</v>
      </c>
      <c r="X21" s="248" t="s">
        <v>515</v>
      </c>
      <c r="Y21" s="248" t="s">
        <v>516</v>
      </c>
      <c r="Z21" s="248" t="s">
        <v>517</v>
      </c>
      <c r="AA21" s="248" t="s">
        <v>518</v>
      </c>
      <c r="AB21" s="248" t="s">
        <v>519</v>
      </c>
      <c r="AC21" s="248" t="s">
        <v>521</v>
      </c>
      <c r="AD21" s="248" t="s">
        <v>520</v>
      </c>
      <c r="AE21" s="248" t="s">
        <v>522</v>
      </c>
      <c r="AF21" s="248" t="s">
        <v>523</v>
      </c>
      <c r="AG21" s="248" t="s">
        <v>524</v>
      </c>
      <c r="AH21" s="248" t="s">
        <v>525</v>
      </c>
      <c r="AI21" s="248" t="s">
        <v>526</v>
      </c>
      <c r="AJ21" s="248" t="s">
        <v>527</v>
      </c>
      <c r="AK21" s="248" t="s">
        <v>528</v>
      </c>
      <c r="AL21" s="248" t="s">
        <v>529</v>
      </c>
      <c r="AM21" s="248" t="s">
        <v>530</v>
      </c>
      <c r="AN21" s="248" t="s">
        <v>531</v>
      </c>
      <c r="AO21" s="248" t="s">
        <v>532</v>
      </c>
      <c r="AP21" s="248" t="s">
        <v>533</v>
      </c>
      <c r="AQ21" s="248" t="s">
        <v>534</v>
      </c>
      <c r="AR21" s="248" t="s">
        <v>535</v>
      </c>
      <c r="AS21" s="248" t="s">
        <v>536</v>
      </c>
      <c r="AT21" s="248" t="s">
        <v>538</v>
      </c>
      <c r="AU21" s="248" t="s">
        <v>537</v>
      </c>
      <c r="AV21" s="248" t="s">
        <v>539</v>
      </c>
      <c r="AW21" s="248" t="s">
        <v>540</v>
      </c>
      <c r="AX21" s="248" t="s">
        <v>541</v>
      </c>
      <c r="AY21" s="248" t="s">
        <v>542</v>
      </c>
      <c r="AZ21" s="248" t="s">
        <v>543</v>
      </c>
      <c r="BA21" s="248" t="s">
        <v>544</v>
      </c>
    </row>
    <row r="22" spans="1:60">
      <c r="A22" s="317" t="s">
        <v>835</v>
      </c>
      <c r="B22" s="315">
        <v>2.74850668196544</v>
      </c>
      <c r="C22" s="315">
        <v>2.7529781992440565</v>
      </c>
      <c r="D22" s="315">
        <v>2.7573840967722534</v>
      </c>
      <c r="E22" s="315">
        <v>2.76628963432925</v>
      </c>
      <c r="F22" s="315">
        <v>2.7679957478401702</v>
      </c>
      <c r="G22" s="315">
        <v>2.7816352816774623</v>
      </c>
      <c r="H22" s="315">
        <v>2.79887452753779</v>
      </c>
      <c r="I22" s="315">
        <v>2.8146795131389433</v>
      </c>
      <c r="J22" s="315">
        <v>2.8313844267458568</v>
      </c>
      <c r="K22" s="315">
        <v>2.8486892923566098</v>
      </c>
      <c r="L22" s="315">
        <v>2.871853064254855</v>
      </c>
      <c r="M22" s="315">
        <v>2.9071658642308562</v>
      </c>
      <c r="N22" s="315">
        <v>2.9370697219222435</v>
      </c>
      <c r="O22" s="315">
        <v>2.9675735316174667</v>
      </c>
      <c r="P22" s="315">
        <v>3.0007771253299729</v>
      </c>
      <c r="Q22" s="315">
        <v>3.0396896373290128</v>
      </c>
      <c r="R22" s="315">
        <v>3.0982505774538005</v>
      </c>
      <c r="S22" s="315">
        <v>3.1533524193064499</v>
      </c>
      <c r="T22" s="315">
        <v>3.20725435715143</v>
      </c>
      <c r="U22" s="315">
        <v>3.2626561750060006</v>
      </c>
      <c r="V22" s="315">
        <v>3.3222670311375078</v>
      </c>
      <c r="W22" s="315">
        <v>3.3706287871970235</v>
      </c>
      <c r="X22" s="315">
        <v>3.4068321409287239</v>
      </c>
      <c r="Y22" s="315">
        <v>3.445135326673864</v>
      </c>
      <c r="Z22" s="315">
        <v>3.484338440424763</v>
      </c>
      <c r="AA22" s="315">
        <v>3.5256507604391625</v>
      </c>
      <c r="AB22" s="315">
        <v>3.5632133804295631</v>
      </c>
      <c r="AC22" s="315">
        <v>3.5943171421286264</v>
      </c>
      <c r="AD22" s="315">
        <v>3.6230210958123332</v>
      </c>
      <c r="AE22" s="315">
        <v>3.652325001499876</v>
      </c>
      <c r="AF22" s="315">
        <v>3.68898769348452</v>
      </c>
      <c r="AG22" s="315">
        <v>3.7138013333933269</v>
      </c>
      <c r="AH22" s="315">
        <v>3.7335060070194364</v>
      </c>
      <c r="AI22" s="315">
        <v>3.7520107766378703</v>
      </c>
      <c r="AJ22" s="315">
        <v>3.7723154022678167</v>
      </c>
      <c r="AK22" s="315">
        <v>3.7947292341612648</v>
      </c>
      <c r="AL22" s="315">
        <v>3.8190929100671935</v>
      </c>
      <c r="AM22" s="315">
        <v>3.8387975836933035</v>
      </c>
      <c r="AN22" s="315">
        <v>3.8576023293136532</v>
      </c>
      <c r="AO22" s="315">
        <v>3.8773070029397636</v>
      </c>
      <c r="AP22" s="315">
        <v>3.8815148386343403</v>
      </c>
      <c r="AQ22" s="315">
        <v>3.8924066324693998</v>
      </c>
      <c r="AR22" s="176"/>
      <c r="AS22" s="176"/>
      <c r="AT22" s="176"/>
    </row>
    <row r="23" spans="1:60">
      <c r="A23" s="317" t="s">
        <v>837</v>
      </c>
      <c r="B23" s="315"/>
      <c r="C23" s="346">
        <f>C22/B22</f>
        <v>1.0016268897245026</v>
      </c>
      <c r="D23" s="346">
        <f t="shared" ref="D23:AQ23" si="0">D22/C22</f>
        <v>1.0016004113397654</v>
      </c>
      <c r="E23" s="346">
        <f t="shared" si="0"/>
        <v>1.0032297051279222</v>
      </c>
      <c r="F23" s="346">
        <f t="shared" si="0"/>
        <v>1.0006167515829678</v>
      </c>
      <c r="G23" s="346">
        <f t="shared" si="0"/>
        <v>1.0049275848230383</v>
      </c>
      <c r="H23" s="346">
        <f t="shared" si="0"/>
        <v>1.0061975220022128</v>
      </c>
      <c r="I23" s="346">
        <f t="shared" si="0"/>
        <v>1.0056469075143062</v>
      </c>
      <c r="J23" s="346">
        <f t="shared" si="0"/>
        <v>1.0059349256385797</v>
      </c>
      <c r="K23" s="346">
        <f t="shared" si="0"/>
        <v>1.0061118036276839</v>
      </c>
      <c r="L23" s="346">
        <f t="shared" si="0"/>
        <v>1.0081313788626918</v>
      </c>
      <c r="M23" s="346">
        <f t="shared" si="0"/>
        <v>1.0122961722573935</v>
      </c>
      <c r="N23" s="346">
        <f t="shared" si="0"/>
        <v>1.0102862578497216</v>
      </c>
      <c r="O23" s="346">
        <f t="shared" si="0"/>
        <v>1.0103857969279868</v>
      </c>
      <c r="P23" s="346">
        <f t="shared" si="0"/>
        <v>1.0111888023527453</v>
      </c>
      <c r="Q23" s="346">
        <f t="shared" si="0"/>
        <v>1.0129674782144178</v>
      </c>
      <c r="R23" s="346">
        <f t="shared" si="0"/>
        <v>1.0192654340119558</v>
      </c>
      <c r="S23" s="346">
        <f t="shared" si="0"/>
        <v>1.0177848242016412</v>
      </c>
      <c r="T23" s="346">
        <f t="shared" si="0"/>
        <v>1.017093534333481</v>
      </c>
      <c r="U23" s="346">
        <f t="shared" si="0"/>
        <v>1.0172739083606006</v>
      </c>
      <c r="V23" s="346">
        <f t="shared" si="0"/>
        <v>1.0182706521723508</v>
      </c>
      <c r="W23" s="346">
        <f t="shared" si="0"/>
        <v>1.0145568539814083</v>
      </c>
      <c r="X23" s="346">
        <f t="shared" si="0"/>
        <v>1.0107408308708496</v>
      </c>
      <c r="Y23" s="346">
        <f t="shared" si="0"/>
        <v>1.0112430504822871</v>
      </c>
      <c r="Z23" s="346">
        <f t="shared" si="0"/>
        <v>1.0113792667148283</v>
      </c>
      <c r="AA23" s="346">
        <f t="shared" si="0"/>
        <v>1.0118565749914246</v>
      </c>
      <c r="AB23" s="346">
        <f t="shared" si="0"/>
        <v>1.0106540955252532</v>
      </c>
      <c r="AC23" s="346">
        <f t="shared" si="0"/>
        <v>1.00872913249313</v>
      </c>
      <c r="AD23" s="346">
        <f t="shared" si="0"/>
        <v>1.0079859268252294</v>
      </c>
      <c r="AE23" s="346">
        <f t="shared" si="0"/>
        <v>1.0080882514654452</v>
      </c>
      <c r="AF23" s="346">
        <f t="shared" si="0"/>
        <v>1.0100381789598647</v>
      </c>
      <c r="AG23" s="346">
        <f t="shared" si="0"/>
        <v>1.0067264089692227</v>
      </c>
      <c r="AH23" s="346">
        <f t="shared" si="0"/>
        <v>1.0053057963679779</v>
      </c>
      <c r="AI23" s="346">
        <f t="shared" si="0"/>
        <v>1.0049564054761511</v>
      </c>
      <c r="AJ23" s="346">
        <f t="shared" si="0"/>
        <v>1.0054116650614051</v>
      </c>
      <c r="AK23" s="346">
        <f t="shared" si="0"/>
        <v>1.0059416643369676</v>
      </c>
      <c r="AL23" s="346">
        <f t="shared" si="0"/>
        <v>1.0064203990331115</v>
      </c>
      <c r="AM23" s="346">
        <f t="shared" si="0"/>
        <v>1.0051595166941785</v>
      </c>
      <c r="AN23" s="346">
        <f t="shared" si="0"/>
        <v>1.0048986030678537</v>
      </c>
      <c r="AO23" s="346">
        <f t="shared" si="0"/>
        <v>1.005108010609693</v>
      </c>
      <c r="AP23" s="346">
        <f t="shared" si="0"/>
        <v>1.0010852469746105</v>
      </c>
      <c r="AQ23" s="346">
        <f t="shared" si="0"/>
        <v>1.0028060678080239</v>
      </c>
      <c r="AR23" s="176"/>
      <c r="AS23" s="176"/>
      <c r="AT23" s="176"/>
    </row>
    <row r="24" spans="1:60" ht="45">
      <c r="A24" s="347" t="s">
        <v>851</v>
      </c>
      <c r="B24" s="315"/>
      <c r="C24" s="315"/>
      <c r="D24" s="315"/>
      <c r="E24" s="367">
        <v>1</v>
      </c>
      <c r="F24" s="316">
        <v>1</v>
      </c>
      <c r="G24" s="316">
        <v>1</v>
      </c>
      <c r="H24" s="316">
        <v>1</v>
      </c>
      <c r="I24" s="316">
        <v>1</v>
      </c>
      <c r="J24" s="316">
        <v>1</v>
      </c>
      <c r="K24" s="316">
        <v>1</v>
      </c>
      <c r="L24" s="316">
        <v>0.99779704483397968</v>
      </c>
      <c r="M24" s="316">
        <v>0.99754798349521889</v>
      </c>
      <c r="N24" s="316">
        <v>0.9972735451471848</v>
      </c>
      <c r="O24" s="316">
        <v>0.99697179112978795</v>
      </c>
      <c r="P24" s="316">
        <v>0.99664078302083481</v>
      </c>
      <c r="Q24" s="316">
        <v>0.99627862134196843</v>
      </c>
      <c r="R24" s="316">
        <v>0.99588349205362536</v>
      </c>
      <c r="S24" s="316">
        <v>0.99545372088074158</v>
      </c>
      <c r="T24" s="316">
        <v>0.99498783504681565</v>
      </c>
      <c r="U24" s="316">
        <v>0.99448463140252075</v>
      </c>
      <c r="V24" s="316">
        <v>0.99394324922846511</v>
      </c>
      <c r="W24" s="316">
        <v>0.99336324520217967</v>
      </c>
      <c r="X24" s="316">
        <v>0.99274466720330801</v>
      </c>
      <c r="Y24" s="316">
        <v>0.99208812287014381</v>
      </c>
      <c r="Z24" s="316">
        <v>0.9913948382194594</v>
      </c>
      <c r="AA24" s="316">
        <v>0.99066670131796586</v>
      </c>
      <c r="AB24" s="316">
        <v>0.9899062860640131</v>
      </c>
      <c r="AC24" s="316">
        <v>0.98911685169588837</v>
      </c>
      <c r="AD24" s="316">
        <v>0.98830231473556918</v>
      </c>
      <c r="AE24" s="316">
        <v>0.98746719168331143</v>
      </c>
      <c r="AF24" s="316">
        <v>0.98661651279678697</v>
      </c>
      <c r="AG24" s="316">
        <v>0.9857557095352576</v>
      </c>
      <c r="AH24" s="316">
        <v>0.98489048047774697</v>
      </c>
      <c r="AI24" s="316">
        <v>0.98402664245877891</v>
      </c>
      <c r="AJ24" s="316">
        <v>0.98316997504747483</v>
      </c>
      <c r="AK24" s="316">
        <v>0.98232606713170123</v>
      </c>
      <c r="AL24" s="316">
        <v>0.98150017416698487</v>
      </c>
      <c r="AM24" s="316">
        <v>0.98069709363929158</v>
      </c>
      <c r="AN24" s="316">
        <v>0.97992106461560813</v>
      </c>
      <c r="AO24" s="316">
        <v>0.9791756951469136</v>
      </c>
      <c r="AP24" s="316">
        <v>0.97846391901733287</v>
      </c>
      <c r="AQ24" s="316">
        <v>0.97778798116803967</v>
      </c>
      <c r="AR24" s="348">
        <v>0.97714944928465708</v>
      </c>
      <c r="AS24" s="348">
        <v>0.97654924766822604</v>
      </c>
      <c r="AT24" s="348">
        <v>0.97598770867464546</v>
      </c>
      <c r="AU24" s="316">
        <v>0.97546463669177919</v>
      </c>
      <c r="AV24" s="316">
        <v>0.97497937975481352</v>
      </c>
      <c r="AW24" s="316">
        <v>0.97453090437162493</v>
      </c>
      <c r="AX24" s="316">
        <v>0.97411786982149773</v>
      </c>
      <c r="AY24" s="316">
        <v>0.97373869898951304</v>
      </c>
      <c r="AZ24" s="316">
        <v>0.97339164361100772</v>
      </c>
      <c r="BA24" s="316">
        <v>0.97307484255589627</v>
      </c>
    </row>
    <row r="25" spans="1:60">
      <c r="A25" s="347"/>
      <c r="B25" s="315"/>
      <c r="C25" s="315"/>
      <c r="D25" s="31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48"/>
      <c r="AS25" s="348"/>
      <c r="AT25" s="348"/>
      <c r="AU25" s="316"/>
      <c r="AV25" s="316"/>
      <c r="AW25" s="316"/>
      <c r="AX25" s="316"/>
      <c r="AY25" s="316"/>
      <c r="AZ25" s="316"/>
      <c r="BA25" s="316"/>
    </row>
    <row r="26" spans="1:60">
      <c r="A26" s="86"/>
      <c r="B26" s="189"/>
      <c r="C26" s="189"/>
      <c r="D26" s="189"/>
      <c r="L26" s="174"/>
      <c r="M26" s="174"/>
      <c r="N26" s="174"/>
      <c r="O26" s="174"/>
      <c r="P26" s="174"/>
      <c r="Q26" s="174"/>
      <c r="R26" s="174"/>
      <c r="S26" s="174"/>
      <c r="T26" s="174"/>
      <c r="U26" s="174"/>
      <c r="V26" s="174"/>
      <c r="W26" s="174"/>
      <c r="X26" s="174"/>
      <c r="Y26" s="174"/>
      <c r="Z26" s="174"/>
      <c r="AA26" s="174"/>
      <c r="AB26" s="174"/>
      <c r="AC26" s="174"/>
      <c r="AD26" s="174"/>
      <c r="AE26" s="174"/>
      <c r="AF26" s="174"/>
      <c r="AG26" s="174"/>
      <c r="AI26" s="174"/>
      <c r="AJ26" s="174"/>
      <c r="AK26" s="174"/>
      <c r="AL26" s="174"/>
      <c r="AM26" s="174"/>
      <c r="AN26" s="174"/>
      <c r="AO26" s="174"/>
      <c r="AP26" s="174"/>
      <c r="AQ26" s="174"/>
      <c r="AR26" s="194" t="s">
        <v>687</v>
      </c>
      <c r="AS26" s="176"/>
      <c r="AT26" s="176"/>
    </row>
    <row r="27" spans="1:60" ht="30">
      <c r="A27" s="86" t="s">
        <v>838</v>
      </c>
      <c r="B27" s="189"/>
      <c r="C27" s="189"/>
      <c r="D27" s="189"/>
      <c r="E27" s="315">
        <f>B18</f>
        <v>2.6562806971444282</v>
      </c>
      <c r="F27" s="189">
        <f>E27*F23</f>
        <v>2.657918962469199</v>
      </c>
      <c r="G27" s="189">
        <f t="shared" ref="G27:I27" si="1">F27*G23</f>
        <v>2.671016083609528</v>
      </c>
      <c r="H27" s="189">
        <f t="shared" si="1"/>
        <v>2.6875697645559624</v>
      </c>
      <c r="I27" s="189">
        <f t="shared" si="1"/>
        <v>2.7027462224546555</v>
      </c>
      <c r="J27" s="189">
        <f>I27*J23</f>
        <v>2.7187868203048757</v>
      </c>
      <c r="K27" s="189">
        <f t="shared" ref="K27:AQ27" si="2">J27*K23</f>
        <v>2.7354035114561142</v>
      </c>
      <c r="L27" s="189">
        <f t="shared" si="2"/>
        <v>2.7576461137501012</v>
      </c>
      <c r="M27" s="189">
        <f t="shared" si="2"/>
        <v>2.7915546053897042</v>
      </c>
      <c r="N27" s="189">
        <f t="shared" si="2"/>
        <v>2.8202692558623204</v>
      </c>
      <c r="O27" s="189">
        <f t="shared" si="2"/>
        <v>2.8495599996359511</v>
      </c>
      <c r="P27" s="189">
        <f t="shared" si="2"/>
        <v>2.8814431632641666</v>
      </c>
      <c r="Q27" s="189">
        <f t="shared" si="2"/>
        <v>2.9188082147098777</v>
      </c>
      <c r="R27" s="189">
        <f t="shared" si="2"/>
        <v>2.9750403217639252</v>
      </c>
      <c r="S27" s="189">
        <f t="shared" si="2"/>
        <v>3.0279508908792905</v>
      </c>
      <c r="T27" s="189">
        <f t="shared" si="2"/>
        <v>3.0797092733926301</v>
      </c>
      <c r="U27" s="189">
        <f t="shared" si="2"/>
        <v>3.1329078891585063</v>
      </c>
      <c r="V27" s="189">
        <f t="shared" si="2"/>
        <v>3.1901481594893353</v>
      </c>
      <c r="W27" s="189">
        <f t="shared" si="2"/>
        <v>3.2365866804260799</v>
      </c>
      <c r="X27" s="189">
        <f t="shared" si="2"/>
        <v>3.2713503105593813</v>
      </c>
      <c r="Y27" s="189">
        <f t="shared" si="2"/>
        <v>3.3081302672462463</v>
      </c>
      <c r="Z27" s="189">
        <f t="shared" si="2"/>
        <v>3.3457743638846376</v>
      </c>
      <c r="AA27" s="189">
        <f t="shared" si="2"/>
        <v>3.3854437885344217</v>
      </c>
      <c r="AB27" s="189">
        <f t="shared" si="2"/>
        <v>3.4215126300528427</v>
      </c>
      <c r="AC27" s="189">
        <f t="shared" si="2"/>
        <v>3.4513794671274916</v>
      </c>
      <c r="AD27" s="189">
        <f t="shared" si="2"/>
        <v>3.4789419309980709</v>
      </c>
      <c r="AE27" s="189">
        <f t="shared" si="2"/>
        <v>3.5070804881696649</v>
      </c>
      <c r="AF27" s="189">
        <f t="shared" si="2"/>
        <v>3.5422851897365617</v>
      </c>
      <c r="AG27" s="189">
        <f t="shared" si="2"/>
        <v>3.5661120486083506</v>
      </c>
      <c r="AH27" s="189">
        <f t="shared" si="2"/>
        <v>3.585033112963659</v>
      </c>
      <c r="AI27" s="189">
        <f t="shared" si="2"/>
        <v>3.6028019907169351</v>
      </c>
      <c r="AJ27" s="189">
        <f t="shared" si="2"/>
        <v>3.6222991483732585</v>
      </c>
      <c r="AK27" s="189">
        <f t="shared" si="2"/>
        <v>3.6438216340409761</v>
      </c>
      <c r="AL27" s="189">
        <f t="shared" si="2"/>
        <v>3.6672164229370039</v>
      </c>
      <c r="AM27" s="189">
        <f t="shared" si="2"/>
        <v>3.6861374872923127</v>
      </c>
      <c r="AN27" s="189">
        <f t="shared" si="2"/>
        <v>3.7041944116960934</v>
      </c>
      <c r="AO27" s="189">
        <f t="shared" si="2"/>
        <v>3.7231154760514027</v>
      </c>
      <c r="AP27" s="189">
        <f t="shared" si="2"/>
        <v>3.7271559758579134</v>
      </c>
      <c r="AQ27" s="189">
        <f t="shared" si="2"/>
        <v>3.7376146282572522</v>
      </c>
      <c r="AR27" s="195">
        <f>AQ27+AR28</f>
        <v>3.7461732806565911</v>
      </c>
      <c r="AS27" s="195">
        <f>AR27+AS28</f>
        <v>3.7528319330559299</v>
      </c>
      <c r="AT27" s="195">
        <f>AS27+AT28</f>
        <v>3.7575905854552687</v>
      </c>
      <c r="AU27" s="195">
        <f t="shared" ref="AU27" si="3">AT27+AU28</f>
        <v>3.7604492378546075</v>
      </c>
      <c r="AV27" s="195">
        <f t="shared" ref="AV27" si="4">AU27+AV28</f>
        <v>3.7614078902539463</v>
      </c>
      <c r="AW27" s="195">
        <f t="shared" ref="AW27" si="5">AV27+AW28</f>
        <v>3.7614078902539463</v>
      </c>
      <c r="AX27" s="195">
        <f t="shared" ref="AX27" si="6">AW27+AX28</f>
        <v>3.7614078902539463</v>
      </c>
      <c r="AY27" s="195">
        <f t="shared" ref="AY27" si="7">AX27+AY28</f>
        <v>3.7614078902539463</v>
      </c>
      <c r="AZ27" s="195">
        <f t="shared" ref="AZ27" si="8">AY27+AZ28</f>
        <v>3.7614078902539463</v>
      </c>
      <c r="BA27" s="195">
        <f t="shared" ref="BA27" si="9">AZ27+BA28</f>
        <v>3.7614078902539463</v>
      </c>
    </row>
    <row r="28" spans="1:60">
      <c r="A28" s="86"/>
      <c r="B28" s="189"/>
      <c r="C28" s="189"/>
      <c r="D28" s="189"/>
      <c r="E28" s="192"/>
      <c r="F28" s="192">
        <f t="shared" ref="F28" si="10">F27-E27</f>
        <v>1.638265324770849E-3</v>
      </c>
      <c r="G28" s="192">
        <f t="shared" ref="G28" si="11">G27-F27</f>
        <v>1.3097121140329016E-2</v>
      </c>
      <c r="H28" s="192">
        <f t="shared" ref="H28" si="12">H27-G27</f>
        <v>1.655368094643439E-2</v>
      </c>
      <c r="I28" s="192">
        <f t="shared" ref="I28" si="13">I27-H27</f>
        <v>1.5176457898693041E-2</v>
      </c>
      <c r="J28" s="192">
        <f t="shared" ref="J28" si="14">J27-I27</f>
        <v>1.6040597850220273E-2</v>
      </c>
      <c r="K28" s="192">
        <f t="shared" ref="K28" si="15">K27-J27</f>
        <v>1.6616691151238427E-2</v>
      </c>
      <c r="L28" s="192">
        <f t="shared" ref="L28" si="16">L27-K27</f>
        <v>2.2242602293987002E-2</v>
      </c>
      <c r="M28" s="192">
        <f t="shared" ref="M28" si="17">M27-L27</f>
        <v>3.3908491639603078E-2</v>
      </c>
      <c r="N28" s="192">
        <f t="shared" ref="N28" si="18">N27-M27</f>
        <v>2.8714650472616121E-2</v>
      </c>
      <c r="O28" s="192">
        <f t="shared" ref="O28" si="19">O27-N27</f>
        <v>2.9290743773630723E-2</v>
      </c>
      <c r="P28" s="192">
        <f t="shared" ref="P28" si="20">P27-O27</f>
        <v>3.1883163628215527E-2</v>
      </c>
      <c r="Q28" s="192">
        <f t="shared" ref="Q28" si="21">Q27-P27</f>
        <v>3.7365051445711117E-2</v>
      </c>
      <c r="R28" s="192">
        <f t="shared" ref="R28" si="22">R27-Q27</f>
        <v>5.6232107054047464E-2</v>
      </c>
      <c r="S28" s="192">
        <f t="shared" ref="S28" si="23">S27-R27</f>
        <v>5.2910569115365291E-2</v>
      </c>
      <c r="T28" s="192">
        <f t="shared" ref="T28" si="24">T27-S27</f>
        <v>5.175838251333964E-2</v>
      </c>
      <c r="U28" s="192">
        <f t="shared" ref="U28" si="25">U27-T27</f>
        <v>5.3198615765876145E-2</v>
      </c>
      <c r="V28" s="192">
        <f t="shared" ref="V28" si="26">V27-U27</f>
        <v>5.7240270330829013E-2</v>
      </c>
      <c r="W28" s="192">
        <f t="shared" ref="W28" si="27">W27-V27</f>
        <v>4.6438520936744609E-2</v>
      </c>
      <c r="X28" s="192">
        <f t="shared" ref="X28" si="28">X27-W27</f>
        <v>3.4763630133301415E-2</v>
      </c>
      <c r="Y28" s="192">
        <f t="shared" ref="Y28" si="29">Y27-X27</f>
        <v>3.6779956686864956E-2</v>
      </c>
      <c r="Z28" s="192">
        <f t="shared" ref="Z28" si="30">Z27-Y27</f>
        <v>3.76440966383913E-2</v>
      </c>
      <c r="AA28" s="192">
        <f t="shared" ref="AA28" si="31">AA27-Z27</f>
        <v>3.966942464978418E-2</v>
      </c>
      <c r="AB28" s="192">
        <f t="shared" ref="AB28" si="32">AB27-AA27</f>
        <v>3.6068841518420935E-2</v>
      </c>
      <c r="AC28" s="192">
        <f t="shared" ref="AC28" si="33">AC27-AB27</f>
        <v>2.9866837074648878E-2</v>
      </c>
      <c r="AD28" s="192">
        <f t="shared" ref="AD28" si="34">AD27-AC27</f>
        <v>2.7562463870579368E-2</v>
      </c>
      <c r="AE28" s="192">
        <f t="shared" ref="AE28" si="35">AE27-AD27</f>
        <v>2.813855717159397E-2</v>
      </c>
      <c r="AF28" s="192">
        <f t="shared" ref="AF28" si="36">AF27-AE27</f>
        <v>3.5204701566896812E-2</v>
      </c>
      <c r="AG28" s="192">
        <f t="shared" ref="AG28" si="37">AG27-AF27</f>
        <v>2.3826858871788925E-2</v>
      </c>
      <c r="AH28" s="192">
        <f t="shared" ref="AH28" si="38">AH27-AG27</f>
        <v>1.8921064355308381E-2</v>
      </c>
      <c r="AI28" s="192">
        <f t="shared" ref="AI28" si="39">AI27-AH27</f>
        <v>1.7768877753276069E-2</v>
      </c>
      <c r="AJ28" s="192">
        <f t="shared" ref="AJ28" si="40">AJ27-AI27</f>
        <v>1.9497157656323427E-2</v>
      </c>
      <c r="AK28" s="192">
        <f t="shared" ref="AK28" si="41">AK27-AJ27</f>
        <v>2.1522485667717639E-2</v>
      </c>
      <c r="AL28" s="192">
        <f t="shared" ref="AL28" si="42">AL27-AK27</f>
        <v>2.3394788896027752E-2</v>
      </c>
      <c r="AM28" s="192">
        <f t="shared" ref="AM28" si="43">AM27-AL27</f>
        <v>1.8921064355308825E-2</v>
      </c>
      <c r="AN28" s="192">
        <f t="shared" ref="AN28" si="44">AN27-AM27</f>
        <v>1.8056924403780705E-2</v>
      </c>
      <c r="AO28" s="192">
        <f t="shared" ref="AO28" si="45">AO27-AN27</f>
        <v>1.8921064355309269E-2</v>
      </c>
      <c r="AP28" s="192">
        <f t="shared" ref="AP28" si="46">AP27-AO27</f>
        <v>4.0404998065106668E-3</v>
      </c>
      <c r="AQ28" s="192">
        <f t="shared" ref="AQ28" si="47">AQ27-AP27</f>
        <v>1.0458652399338852E-2</v>
      </c>
      <c r="AR28" s="193">
        <f>AQ28-0.0019</f>
        <v>8.5586523993388518E-3</v>
      </c>
      <c r="AS28" s="193">
        <f t="shared" ref="AS28" si="48">AR28-0.0019</f>
        <v>6.6586523993388521E-3</v>
      </c>
      <c r="AT28" s="193">
        <f t="shared" ref="AT28" si="49">AS28-0.0019</f>
        <v>4.7586523993388523E-3</v>
      </c>
      <c r="AU28" s="193">
        <f t="shared" ref="AU28" si="50">AT28-0.0019</f>
        <v>2.8586523993388525E-3</v>
      </c>
      <c r="AV28" s="193">
        <f>AU28-0.0019</f>
        <v>9.5865239933885251E-4</v>
      </c>
      <c r="AW28" s="193">
        <v>0</v>
      </c>
      <c r="AX28" s="193">
        <v>0</v>
      </c>
      <c r="AY28" s="193">
        <v>0</v>
      </c>
      <c r="AZ28" s="193">
        <v>0</v>
      </c>
      <c r="BA28" s="193">
        <v>0</v>
      </c>
    </row>
    <row r="29" spans="1:60" ht="45">
      <c r="A29" s="86" t="s">
        <v>839</v>
      </c>
      <c r="B29" s="189"/>
      <c r="C29" s="189"/>
      <c r="D29" s="189"/>
      <c r="E29" s="189">
        <f>E27*E24</f>
        <v>2.6562806971444282</v>
      </c>
      <c r="F29" s="189">
        <f t="shared" ref="F29:BA29" si="51">F27*F24</f>
        <v>2.657918962469199</v>
      </c>
      <c r="G29" s="189">
        <f t="shared" si="51"/>
        <v>2.671016083609528</v>
      </c>
      <c r="H29" s="189">
        <f t="shared" si="51"/>
        <v>2.6875697645559624</v>
      </c>
      <c r="I29" s="189">
        <f t="shared" si="51"/>
        <v>2.7027462224546555</v>
      </c>
      <c r="J29" s="189">
        <f t="shared" si="51"/>
        <v>2.7187868203048757</v>
      </c>
      <c r="K29" s="189">
        <f t="shared" si="51"/>
        <v>2.7354035114561142</v>
      </c>
      <c r="L29" s="189">
        <f t="shared" si="51"/>
        <v>2.7515711429977596</v>
      </c>
      <c r="M29" s="189">
        <f t="shared" si="51"/>
        <v>2.7847096674232912</v>
      </c>
      <c r="N29" s="189">
        <f>N27*N24</f>
        <v>2.8125799190634289</v>
      </c>
      <c r="O29" s="189">
        <f t="shared" si="51"/>
        <v>2.840930936768852</v>
      </c>
      <c r="P29" s="189">
        <f t="shared" si="51"/>
        <v>2.87176377046563</v>
      </c>
      <c r="Q29" s="189">
        <f t="shared" si="51"/>
        <v>2.9079462241127692</v>
      </c>
      <c r="R29" s="189">
        <f t="shared" si="51"/>
        <v>2.9627935446385991</v>
      </c>
      <c r="S29" s="189">
        <f t="shared" si="51"/>
        <v>3.0141849809699459</v>
      </c>
      <c r="T29" s="189">
        <f t="shared" si="51"/>
        <v>3.0642732625065348</v>
      </c>
      <c r="U29" s="189">
        <f t="shared" si="51"/>
        <v>3.1156287473678463</v>
      </c>
      <c r="V29" s="189">
        <f t="shared" si="51"/>
        <v>3.1708262271630376</v>
      </c>
      <c r="W29" s="189">
        <f t="shared" si="51"/>
        <v>3.2151062482462005</v>
      </c>
      <c r="X29" s="189">
        <f t="shared" si="51"/>
        <v>3.2476155753617113</v>
      </c>
      <c r="Y29" s="189">
        <f t="shared" si="51"/>
        <v>3.2819567470422357</v>
      </c>
      <c r="Z29" s="189">
        <f t="shared" si="51"/>
        <v>3.3169834342022249</v>
      </c>
      <c r="AA29" s="189">
        <f t="shared" si="51"/>
        <v>3.3538464304847926</v>
      </c>
      <c r="AB29" s="189">
        <f t="shared" si="51"/>
        <v>3.386976860336723</v>
      </c>
      <c r="AC29" s="189">
        <f t="shared" si="51"/>
        <v>3.4138175925329772</v>
      </c>
      <c r="AD29" s="189">
        <f t="shared" si="51"/>
        <v>3.4382463632360243</v>
      </c>
      <c r="AE29" s="189">
        <f t="shared" si="51"/>
        <v>3.463126920660236</v>
      </c>
      <c r="AF29" s="189">
        <f t="shared" si="51"/>
        <v>3.4948770612295914</v>
      </c>
      <c r="AG29" s="189">
        <f t="shared" si="51"/>
        <v>3.5153153127581556</v>
      </c>
      <c r="AH29" s="189">
        <f t="shared" si="51"/>
        <v>3.5308649851554113</v>
      </c>
      <c r="AI29" s="189">
        <f t="shared" si="51"/>
        <v>3.5452531463689905</v>
      </c>
      <c r="AJ29" s="189">
        <f t="shared" si="51"/>
        <v>3.561335763320626</v>
      </c>
      <c r="AK29" s="189">
        <f t="shared" si="51"/>
        <v>3.5794209750968813</v>
      </c>
      <c r="AL29" s="189">
        <f t="shared" si="51"/>
        <v>3.5993735578206967</v>
      </c>
      <c r="AM29" s="189">
        <f t="shared" si="51"/>
        <v>3.6149843205424124</v>
      </c>
      <c r="AN29" s="189">
        <f t="shared" si="51"/>
        <v>3.629818131452422</v>
      </c>
      <c r="AO29" s="189">
        <f t="shared" si="51"/>
        <v>3.6455841843748642</v>
      </c>
      <c r="AP29" s="189">
        <f t="shared" si="51"/>
        <v>3.6468876429268056</v>
      </c>
      <c r="AQ29" s="189">
        <f t="shared" si="51"/>
        <v>3.6545946617477916</v>
      </c>
      <c r="AR29" s="349">
        <f t="shared" si="51"/>
        <v>3.660571158118485</v>
      </c>
      <c r="AS29" s="349">
        <f>AS27*AS24</f>
        <v>3.6648252008510629</v>
      </c>
      <c r="AT29" s="349">
        <f t="shared" si="51"/>
        <v>3.6673622256359071</v>
      </c>
      <c r="AU29" s="349">
        <f t="shared" si="51"/>
        <v>3.6681852496017227</v>
      </c>
      <c r="AV29" s="349">
        <f t="shared" si="51"/>
        <v>3.6672951318446541</v>
      </c>
      <c r="AW29" s="349">
        <f t="shared" si="51"/>
        <v>3.6656082329997441</v>
      </c>
      <c r="AX29" s="349">
        <f t="shared" si="51"/>
        <v>3.6640546415839479</v>
      </c>
      <c r="AY29" s="349">
        <f t="shared" si="51"/>
        <v>3.6626284254247667</v>
      </c>
      <c r="AZ29" s="349">
        <f t="shared" si="51"/>
        <v>3.6613230085857018</v>
      </c>
      <c r="BA29" s="349">
        <f t="shared" si="51"/>
        <v>3.6601313905973649</v>
      </c>
    </row>
    <row r="30" spans="1:60">
      <c r="A30" s="191" t="s">
        <v>688</v>
      </c>
      <c r="C30" s="192"/>
      <c r="D30" s="192"/>
      <c r="E30" s="192"/>
      <c r="F30" s="192">
        <f t="shared" ref="F30:AQ30" si="52">F29-E29</f>
        <v>1.638265324770849E-3</v>
      </c>
      <c r="G30" s="192">
        <f t="shared" si="52"/>
        <v>1.3097121140329016E-2</v>
      </c>
      <c r="H30" s="192">
        <f t="shared" si="52"/>
        <v>1.655368094643439E-2</v>
      </c>
      <c r="I30" s="192">
        <f t="shared" si="52"/>
        <v>1.5176457898693041E-2</v>
      </c>
      <c r="J30" s="192">
        <f t="shared" si="52"/>
        <v>1.6040597850220273E-2</v>
      </c>
      <c r="K30" s="192">
        <f t="shared" si="52"/>
        <v>1.6616691151238427E-2</v>
      </c>
      <c r="L30" s="192">
        <f t="shared" si="52"/>
        <v>1.6167631541645466E-2</v>
      </c>
      <c r="M30" s="192">
        <f t="shared" si="52"/>
        <v>3.3138524425531557E-2</v>
      </c>
      <c r="N30" s="192">
        <f t="shared" si="52"/>
        <v>2.7870251640137678E-2</v>
      </c>
      <c r="O30" s="192">
        <f t="shared" si="52"/>
        <v>2.8351017705423143E-2</v>
      </c>
      <c r="P30" s="192">
        <f t="shared" si="52"/>
        <v>3.0832833696778028E-2</v>
      </c>
      <c r="Q30" s="192">
        <f t="shared" si="52"/>
        <v>3.6182453647139123E-2</v>
      </c>
      <c r="R30" s="192">
        <f t="shared" si="52"/>
        <v>5.4847320525829968E-2</v>
      </c>
      <c r="S30" s="192">
        <f t="shared" si="52"/>
        <v>5.1391436331346796E-2</v>
      </c>
      <c r="T30" s="192">
        <f t="shared" si="52"/>
        <v>5.0088281536588841E-2</v>
      </c>
      <c r="U30" s="192">
        <f t="shared" si="52"/>
        <v>5.1355484861311584E-2</v>
      </c>
      <c r="V30" s="192">
        <f t="shared" si="52"/>
        <v>5.5197479795191295E-2</v>
      </c>
      <c r="W30" s="192">
        <f t="shared" si="52"/>
        <v>4.4280021083162868E-2</v>
      </c>
      <c r="X30" s="192">
        <f t="shared" si="52"/>
        <v>3.25093271155108E-2</v>
      </c>
      <c r="Y30" s="192">
        <f t="shared" si="52"/>
        <v>3.4341171680524418E-2</v>
      </c>
      <c r="Z30" s="192">
        <f t="shared" si="52"/>
        <v>3.5026687159989134E-2</v>
      </c>
      <c r="AA30" s="192">
        <f t="shared" si="52"/>
        <v>3.6862996282567728E-2</v>
      </c>
      <c r="AB30" s="192">
        <f t="shared" si="52"/>
        <v>3.3130429851930376E-2</v>
      </c>
      <c r="AC30" s="192">
        <f t="shared" si="52"/>
        <v>2.6840732196254269E-2</v>
      </c>
      <c r="AD30" s="192">
        <f t="shared" si="52"/>
        <v>2.4428770703047054E-2</v>
      </c>
      <c r="AE30" s="192">
        <f t="shared" si="52"/>
        <v>2.4880557424211691E-2</v>
      </c>
      <c r="AF30" s="192">
        <f t="shared" si="52"/>
        <v>3.1750140569355434E-2</v>
      </c>
      <c r="AG30" s="192">
        <f t="shared" si="52"/>
        <v>2.0438251528564155E-2</v>
      </c>
      <c r="AH30" s="192">
        <f t="shared" si="52"/>
        <v>1.5549672397255687E-2</v>
      </c>
      <c r="AI30" s="192">
        <f t="shared" si="52"/>
        <v>1.438816121357922E-2</v>
      </c>
      <c r="AJ30" s="192">
        <f t="shared" si="52"/>
        <v>1.6082616951635487E-2</v>
      </c>
      <c r="AK30" s="192">
        <f t="shared" si="52"/>
        <v>1.8085211776255328E-2</v>
      </c>
      <c r="AL30" s="192">
        <f t="shared" si="52"/>
        <v>1.9952582723815393E-2</v>
      </c>
      <c r="AM30" s="192">
        <f t="shared" si="52"/>
        <v>1.5610762721715687E-2</v>
      </c>
      <c r="AN30" s="192">
        <f t="shared" si="52"/>
        <v>1.4833810910009682E-2</v>
      </c>
      <c r="AO30" s="192">
        <f t="shared" si="52"/>
        <v>1.5766052922442153E-2</v>
      </c>
      <c r="AP30" s="192">
        <f t="shared" si="52"/>
        <v>1.3034585519413611E-3</v>
      </c>
      <c r="AQ30" s="192">
        <f t="shared" si="52"/>
        <v>7.7070188209860113E-3</v>
      </c>
      <c r="AR30" s="193">
        <f>AQ30-0.0019</f>
        <v>5.8070188209860115E-3</v>
      </c>
      <c r="AS30" s="193">
        <f t="shared" ref="AS30:AU30" si="53">AR30-0.0019</f>
        <v>3.9070188209860118E-3</v>
      </c>
      <c r="AT30" s="193">
        <f t="shared" si="53"/>
        <v>2.007018820986012E-3</v>
      </c>
      <c r="AU30" s="193">
        <f t="shared" si="53"/>
        <v>1.0701882098601199E-4</v>
      </c>
      <c r="AV30" s="193">
        <f>AU30-0.0019</f>
        <v>-1.792981179013988E-3</v>
      </c>
      <c r="AW30" s="193">
        <v>0</v>
      </c>
      <c r="AX30" s="193">
        <v>0</v>
      </c>
      <c r="AY30" s="193">
        <v>0</v>
      </c>
      <c r="AZ30" s="193">
        <v>0</v>
      </c>
      <c r="BA30" s="193">
        <v>0</v>
      </c>
    </row>
    <row r="31" spans="1:60">
      <c r="A31" s="178"/>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row>
    <row r="32" spans="1:60">
      <c r="A32" s="173" t="s">
        <v>684</v>
      </c>
      <c r="B32" s="176"/>
      <c r="C32" s="173"/>
      <c r="D32" s="173"/>
      <c r="E32" s="183">
        <f>B16</f>
        <v>39474217118.861176</v>
      </c>
      <c r="F32" s="183">
        <f>F29*GDP!D4/100</f>
        <v>40524599361.837639</v>
      </c>
      <c r="G32" s="183">
        <f>G29*GDP!E4/100</f>
        <v>42801425360.711205</v>
      </c>
      <c r="H32" s="183">
        <f>H29*GDP!F4/100</f>
        <v>44510623898.752556</v>
      </c>
      <c r="I32" s="183">
        <f>I29*GDP!G4/100</f>
        <v>46207085064.14669</v>
      </c>
      <c r="J32" s="183">
        <f>J29*GDP!H4/100</f>
        <v>47914436066.54528</v>
      </c>
      <c r="K32" s="183">
        <f>K29*GDP!I4/100</f>
        <v>49614329788.057899</v>
      </c>
      <c r="L32" s="183">
        <f>L29*GDP!J4/100</f>
        <v>51318220675.311012</v>
      </c>
      <c r="M32" s="183">
        <f>M29*GDP!K4/100</f>
        <v>53376962221.495674</v>
      </c>
      <c r="N32" s="183">
        <f>N29*GDP!L4/100</f>
        <v>55373965687.519363</v>
      </c>
      <c r="O32" s="183">
        <f>O29*GDP!M4/100</f>
        <v>57417929939.566933</v>
      </c>
      <c r="P32" s="183">
        <f>P29*GDP!N4/100</f>
        <v>59555176352.403015</v>
      </c>
      <c r="Q32" s="183">
        <f>Q29*GDP!O4/100</f>
        <v>61858257128.230476</v>
      </c>
      <c r="R32" s="183">
        <f>R29*GDP!P4/100</f>
        <v>64637394974.708702</v>
      </c>
      <c r="S32" s="183">
        <f>S29*GDP!Q4/100</f>
        <v>67425125971.169708</v>
      </c>
      <c r="T32" s="183">
        <f>T29*GDP!R4/100</f>
        <v>70263409389.374496</v>
      </c>
      <c r="U32" s="183">
        <f>U29*GDP!S4/100</f>
        <v>73222986883.51564</v>
      </c>
      <c r="V32" s="183">
        <f>V29*GDP!T4/100</f>
        <v>76371564896.059082</v>
      </c>
      <c r="W32" s="183">
        <f>W29*GDP!U4/100</f>
        <v>79362519765.651871</v>
      </c>
      <c r="X32" s="183">
        <f>X29*GDP!V4/100</f>
        <v>82149390578.491745</v>
      </c>
      <c r="Y32" s="183">
        <f>Y29*GDP!W4/100</f>
        <v>85060940017.589691</v>
      </c>
      <c r="Z32" s="183">
        <f>Z29*GDP!X4/100</f>
        <v>88090170702.040314</v>
      </c>
      <c r="AA32" s="183">
        <f>AA29*GDP!Y4/100</f>
        <v>91266822174.820053</v>
      </c>
      <c r="AB32" s="183">
        <f>AB29*GDP!Z4/100</f>
        <v>94442663868.456848</v>
      </c>
      <c r="AC32" s="183">
        <f>AC29*GDP!AA4/100</f>
        <v>97525868397.976089</v>
      </c>
      <c r="AD32" s="183">
        <f>AD29*GDP!AB4/100</f>
        <v>100614833487.99191</v>
      </c>
      <c r="AE32" s="183">
        <f>AE29*GDP!AC4/100</f>
        <v>103813451928.96771</v>
      </c>
      <c r="AF32" s="183">
        <f>AF29*GDP!AD4/100</f>
        <v>107313104437.18925</v>
      </c>
      <c r="AG32" s="183">
        <f>AG29*GDP!AE4/100</f>
        <v>110550994874.65887</v>
      </c>
      <c r="AH32" s="183">
        <f>AH29*GDP!AF4/100</f>
        <v>113695578141.07567</v>
      </c>
      <c r="AI32" s="183">
        <f>AI29*GDP!AG4/100</f>
        <v>116858939363.6797</v>
      </c>
      <c r="AJ32" s="183">
        <f>AJ29*GDP!AH4/100</f>
        <v>120153393409.61264</v>
      </c>
      <c r="AK32" s="183">
        <f>AK29*GDP!AI4/100</f>
        <v>123591263671.98795</v>
      </c>
      <c r="AL32" s="183">
        <f>AL29*GDP!AJ4/100</f>
        <v>127165671204.06538</v>
      </c>
      <c r="AM32" s="183">
        <f>AM29*GDP!AK4/100</f>
        <v>130649172504.55687</v>
      </c>
      <c r="AN32" s="183">
        <f>AN29*GDP!AL4/100</f>
        <v>134164347090.35748</v>
      </c>
      <c r="AO32" s="183">
        <f>AO29*GDP!AM4/100</f>
        <v>137770267245.74176</v>
      </c>
      <c r="AP32" s="183">
        <f>AP29*GDP!AN4/100</f>
        <v>140872566361.5379</v>
      </c>
      <c r="AQ32" s="183">
        <f>AQ29*GDP!AO4/100</f>
        <v>144260741856.64798</v>
      </c>
      <c r="AR32" s="183">
        <f>AR29*GDP!AP4/100</f>
        <v>147629581626.36511</v>
      </c>
      <c r="AS32" s="183">
        <f>AS29*GDP!AQ4/100</f>
        <v>150993774163.11386</v>
      </c>
      <c r="AT32" s="183">
        <f>AT29*GDP!AR4/100</f>
        <v>154346014666.63321</v>
      </c>
      <c r="AU32" s="183">
        <f>AU29*GDP!AS4/100</f>
        <v>157677665645.12753</v>
      </c>
      <c r="AV32" s="183">
        <f>AV29*GDP!AT4/100</f>
        <v>160984730408.25854</v>
      </c>
      <c r="AW32" s="183">
        <f>AW29*GDP!AU4/100</f>
        <v>164326276402.6265</v>
      </c>
      <c r="AX32" s="183">
        <f>AX29*GDP!AV4/100</f>
        <v>167771295291.84775</v>
      </c>
      <c r="AY32" s="183">
        <f>AY29*GDP!AW4/100</f>
        <v>171310220616.11029</v>
      </c>
      <c r="AZ32" s="183">
        <f>AZ29*GDP!AX4/100</f>
        <v>174928682697.04056</v>
      </c>
      <c r="BA32" s="183">
        <f>BA29*GDP!AY4/100</f>
        <v>178618268773.61261</v>
      </c>
      <c r="BB32" s="173"/>
      <c r="BC32" s="173"/>
      <c r="BD32" s="173"/>
      <c r="BE32" s="173"/>
      <c r="BF32" s="173"/>
      <c r="BG32" s="173"/>
      <c r="BH32" s="173"/>
    </row>
    <row r="33" spans="1:64">
      <c r="A33" s="173"/>
      <c r="B33" s="176"/>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row>
    <row r="34" spans="1:64">
      <c r="A34" s="173"/>
      <c r="B34" s="176"/>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row>
    <row r="35" spans="1:64">
      <c r="A35" s="173"/>
      <c r="B35" s="176"/>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row>
    <row r="36" spans="1:64">
      <c r="A36" s="173"/>
      <c r="B36" s="176"/>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row>
    <row r="37" spans="1:64">
      <c r="A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L37" s="184"/>
    </row>
    <row r="38" spans="1:64">
      <c r="A38" s="176"/>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6"/>
      <c r="AU38" s="173"/>
      <c r="BL38" s="184"/>
    </row>
    <row r="39" spans="1:64">
      <c r="D39" s="173"/>
      <c r="E39" s="173"/>
      <c r="F39" s="173"/>
      <c r="G39" s="173"/>
      <c r="H39" s="173"/>
      <c r="I39" s="173"/>
      <c r="AD39" s="173"/>
      <c r="AE39" s="173"/>
      <c r="AF39" s="173"/>
      <c r="AG39" s="173"/>
      <c r="AH39" s="173"/>
      <c r="AI39" s="173"/>
      <c r="AJ39" s="173"/>
      <c r="AK39" s="173"/>
      <c r="AL39" s="173"/>
      <c r="AM39" s="173"/>
      <c r="AN39" s="173"/>
      <c r="AO39" s="173"/>
      <c r="AP39" s="173"/>
      <c r="AQ39" s="173"/>
      <c r="AR39" s="173"/>
      <c r="AS39" s="173"/>
      <c r="AT39" s="176"/>
      <c r="BL39" s="184"/>
    </row>
    <row r="40" spans="1:64">
      <c r="A40" s="176"/>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6"/>
      <c r="AU40" s="173"/>
      <c r="BL40" s="184"/>
    </row>
    <row r="41" spans="1:64">
      <c r="A41" s="176"/>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6"/>
      <c r="AU41" s="173"/>
      <c r="BL41" s="184"/>
    </row>
    <row r="42" spans="1:64">
      <c r="A42" s="176"/>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6"/>
      <c r="AU42" s="173"/>
      <c r="BL42" s="184"/>
    </row>
    <row r="43" spans="1:64">
      <c r="A43" s="173"/>
      <c r="B43" s="176"/>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row>
    <row r="44" spans="1:64">
      <c r="A44" s="173"/>
      <c r="B44" s="176"/>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L44" s="184"/>
    </row>
    <row r="45" spans="1:64">
      <c r="A45" s="173"/>
      <c r="B45" s="176"/>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L45" s="184"/>
    </row>
    <row r="46" spans="1:64">
      <c r="A46" s="173"/>
      <c r="B46" s="176"/>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L46" s="184"/>
    </row>
    <row r="47" spans="1:64">
      <c r="A47" s="173"/>
      <c r="B47" s="176"/>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L47" s="184"/>
    </row>
    <row r="48" spans="1:64">
      <c r="A48" s="173"/>
      <c r="B48" s="176"/>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L48" s="184"/>
    </row>
    <row r="50" spans="1:10">
      <c r="J50" s="173"/>
    </row>
    <row r="51" spans="1:10">
      <c r="A51" s="173"/>
    </row>
    <row r="53" spans="1:10">
      <c r="A53" s="173"/>
    </row>
    <row r="54" spans="1:10">
      <c r="A54" s="173"/>
    </row>
    <row r="55" spans="1:10">
      <c r="A55" s="173"/>
    </row>
    <row r="56" spans="1:10">
      <c r="A56" s="173"/>
    </row>
    <row r="57" spans="1:10">
      <c r="A57" s="173"/>
    </row>
    <row r="58" spans="1:10">
      <c r="A58" s="173"/>
    </row>
    <row r="60" spans="1:10">
      <c r="A60" s="176"/>
    </row>
    <row r="61" spans="1:10">
      <c r="A61" s="173"/>
    </row>
    <row r="62" spans="1:10">
      <c r="A62" s="173"/>
    </row>
    <row r="63" spans="1:10">
      <c r="A63" s="173"/>
    </row>
    <row r="64" spans="1:10">
      <c r="A64" s="173"/>
    </row>
    <row r="65" spans="1:60">
      <c r="A65" s="173"/>
    </row>
    <row r="66" spans="1:60">
      <c r="A66" s="173"/>
    </row>
    <row r="67" spans="1:60">
      <c r="J67" s="185"/>
    </row>
    <row r="68" spans="1:60">
      <c r="A68" s="185"/>
      <c r="B68" s="185"/>
      <c r="C68" s="186"/>
      <c r="D68" s="185"/>
      <c r="E68" s="185"/>
      <c r="F68" s="185"/>
      <c r="G68" s="185"/>
      <c r="H68" s="185"/>
      <c r="I68" s="185"/>
      <c r="J68" s="184"/>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row>
    <row r="69" spans="1:60">
      <c r="A69" s="184"/>
      <c r="B69" s="184"/>
      <c r="C69" s="187"/>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row>
    <row r="70" spans="1:60">
      <c r="A70" s="184"/>
      <c r="B70" s="184"/>
      <c r="C70" s="187"/>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row>
    <row r="71" spans="1:60">
      <c r="A71" s="184"/>
      <c r="B71" s="184"/>
      <c r="C71" s="187"/>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row>
    <row r="72" spans="1:60">
      <c r="A72" s="184"/>
      <c r="B72" s="184"/>
      <c r="C72" s="187"/>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row>
    <row r="73" spans="1:60">
      <c r="A73" s="184"/>
      <c r="B73" s="184"/>
      <c r="C73" s="187"/>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row>
    <row r="74" spans="1:60">
      <c r="A74" s="184"/>
      <c r="B74" s="184"/>
      <c r="C74" s="187"/>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row>
    <row r="75" spans="1:60">
      <c r="A75" s="184"/>
      <c r="B75" s="184"/>
      <c r="C75" s="187"/>
      <c r="D75" s="184"/>
      <c r="E75" s="184"/>
      <c r="F75" s="184"/>
      <c r="G75" s="184"/>
      <c r="H75" s="184"/>
      <c r="I75" s="184"/>
      <c r="J75" s="186"/>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row>
    <row r="76" spans="1:60">
      <c r="A76" s="185"/>
      <c r="B76" s="185"/>
      <c r="C76" s="186"/>
      <c r="D76" s="186"/>
      <c r="E76" s="186"/>
      <c r="F76" s="186"/>
      <c r="G76" s="186"/>
      <c r="H76" s="186"/>
      <c r="I76" s="186"/>
      <c r="J76" s="185"/>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7"/>
    </row>
    <row r="77" spans="1:60">
      <c r="A77" s="185"/>
      <c r="B77" s="185"/>
      <c r="C77" s="186"/>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4"/>
    </row>
    <row r="78" spans="1:60">
      <c r="A78" s="185"/>
      <c r="B78" s="185"/>
      <c r="C78" s="186"/>
      <c r="D78" s="185"/>
      <c r="E78" s="185"/>
      <c r="F78" s="185"/>
      <c r="G78" s="185"/>
      <c r="H78" s="185"/>
      <c r="I78" s="185"/>
      <c r="J78" s="184"/>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4"/>
    </row>
    <row r="79" spans="1:60">
      <c r="A79" s="184"/>
      <c r="B79" s="184"/>
      <c r="C79" s="187"/>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row>
    <row r="80" spans="1:60">
      <c r="A80" s="184"/>
      <c r="B80" s="184"/>
      <c r="C80" s="187"/>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row>
    <row r="81" spans="1:60">
      <c r="A81" s="184"/>
      <c r="B81" s="184"/>
      <c r="C81" s="187"/>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row>
    <row r="82" spans="1:60">
      <c r="A82" s="184"/>
      <c r="B82" s="184"/>
      <c r="C82" s="187"/>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row>
    <row r="83" spans="1:60">
      <c r="A83" s="184"/>
      <c r="B83" s="184"/>
      <c r="C83" s="187"/>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row>
    <row r="84" spans="1:60">
      <c r="A84" s="184"/>
      <c r="B84" s="184"/>
      <c r="C84" s="187"/>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row>
    <row r="85" spans="1:60">
      <c r="A85" s="184"/>
      <c r="B85" s="184"/>
      <c r="C85" s="187"/>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row>
    <row r="86" spans="1:60">
      <c r="A86" s="184"/>
      <c r="B86" s="184"/>
      <c r="C86" s="187"/>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row>
    <row r="87" spans="1:60">
      <c r="A87" s="184"/>
      <c r="B87" s="184"/>
      <c r="C87" s="187"/>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row>
    <row r="88" spans="1:60">
      <c r="A88" s="184"/>
      <c r="B88" s="184"/>
      <c r="C88" s="187"/>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row>
    <row r="89" spans="1:60">
      <c r="A89" s="184"/>
      <c r="B89" s="184"/>
      <c r="C89" s="187"/>
      <c r="D89" s="184"/>
      <c r="E89" s="184"/>
      <c r="F89" s="184"/>
      <c r="G89" s="184"/>
      <c r="H89" s="184"/>
      <c r="I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row>
    <row r="91" spans="1:60">
      <c r="K91" s="184"/>
    </row>
    <row r="92" spans="1:60">
      <c r="K92" s="184"/>
    </row>
    <row r="93" spans="1:60">
      <c r="K93" s="184"/>
    </row>
    <row r="94" spans="1:60">
      <c r="K94" s="184"/>
    </row>
    <row r="95" spans="1:60">
      <c r="K95" s="184"/>
    </row>
    <row r="96" spans="1:60">
      <c r="K96" s="184"/>
    </row>
    <row r="97" spans="11:60">
      <c r="K97" s="184"/>
    </row>
    <row r="99" spans="11:60">
      <c r="K99" s="185"/>
    </row>
    <row r="100" spans="11:60">
      <c r="K100" s="184"/>
    </row>
    <row r="101" spans="11:60">
      <c r="K101" s="184"/>
    </row>
    <row r="102" spans="11:60">
      <c r="K102" s="184"/>
    </row>
    <row r="103" spans="11:60">
      <c r="K103" s="184"/>
    </row>
    <row r="104" spans="11:60">
      <c r="K104" s="184"/>
    </row>
    <row r="105" spans="11:60" ht="15.75" customHeight="1">
      <c r="K105" s="184"/>
    </row>
    <row r="106" spans="11:60" ht="15.75" customHeight="1">
      <c r="K106" s="184"/>
    </row>
    <row r="107" spans="11:60" ht="15.75" customHeight="1">
      <c r="K107" s="184"/>
    </row>
    <row r="108" spans="11:60" ht="15.75" customHeight="1">
      <c r="K108" s="184"/>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row>
    <row r="109" spans="11:60">
      <c r="K109" s="184"/>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row>
    <row r="110" spans="11:60">
      <c r="K110" s="184"/>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row>
    <row r="111" spans="11:60">
      <c r="K111" s="184"/>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row>
    <row r="112" spans="11:60">
      <c r="K112" s="184"/>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row>
    <row r="113" spans="11:60">
      <c r="K113" s="184"/>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row>
    <row r="114" spans="11:60">
      <c r="K114" s="184"/>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row>
    <row r="115" spans="11:60">
      <c r="K115" s="184"/>
    </row>
    <row r="116" spans="11:60">
      <c r="K116" s="184"/>
    </row>
    <row r="117" spans="11:60">
      <c r="K117" s="184"/>
    </row>
    <row r="118" spans="11:60">
      <c r="K118" s="184"/>
    </row>
    <row r="119" spans="11:60">
      <c r="K119" s="184"/>
    </row>
    <row r="120" spans="11:60">
      <c r="K120" s="184"/>
    </row>
    <row r="121" spans="11:60">
      <c r="K121" s="184"/>
    </row>
    <row r="122" spans="11:60">
      <c r="K122" s="184"/>
    </row>
    <row r="123" spans="11:60">
      <c r="K123" s="184"/>
    </row>
    <row r="124" spans="11:60">
      <c r="K124" s="184"/>
    </row>
    <row r="125" spans="11:60">
      <c r="K125" s="184"/>
    </row>
    <row r="126" spans="11:60">
      <c r="K126" s="184"/>
    </row>
    <row r="127" spans="11:60">
      <c r="K127" s="184"/>
    </row>
    <row r="128" spans="11:60">
      <c r="K128" s="184"/>
    </row>
    <row r="129" spans="11:11">
      <c r="K129" s="184"/>
    </row>
    <row r="130" spans="11:11">
      <c r="K130" s="184"/>
    </row>
    <row r="131" spans="11:11">
      <c r="K131" s="184"/>
    </row>
    <row r="133" spans="11:11">
      <c r="K133" s="184"/>
    </row>
    <row r="134" spans="11:11">
      <c r="K134" s="184"/>
    </row>
    <row r="135" spans="11:11">
      <c r="K135" s="184"/>
    </row>
    <row r="136" spans="11:11">
      <c r="K136" s="184"/>
    </row>
    <row r="137" spans="11:11">
      <c r="K137" s="184"/>
    </row>
    <row r="138" spans="11:11">
      <c r="K138" s="184"/>
    </row>
    <row r="139" spans="11:11">
      <c r="K139" s="184"/>
    </row>
    <row r="140" spans="11:11">
      <c r="K140" s="184"/>
    </row>
    <row r="142" spans="11:11">
      <c r="K142" s="184"/>
    </row>
    <row r="150" spans="3:60">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row>
    <row r="152" spans="3:6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row>
    <row r="157" spans="3:60">
      <c r="D157" s="180"/>
      <c r="E157" s="180"/>
      <c r="F157" s="180"/>
      <c r="G157" s="180"/>
      <c r="H157" s="180"/>
      <c r="I157" s="180"/>
    </row>
    <row r="159" spans="3:60">
      <c r="C159" s="184"/>
    </row>
    <row r="163" spans="4:9">
      <c r="D163" s="181"/>
      <c r="E163" s="181"/>
      <c r="F163" s="181"/>
      <c r="G163" s="181"/>
      <c r="H163" s="181"/>
      <c r="I163" s="181"/>
    </row>
  </sheetData>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X92"/>
  <sheetViews>
    <sheetView zoomScaleNormal="100" workbookViewId="0"/>
  </sheetViews>
  <sheetFormatPr defaultRowHeight="15"/>
  <cols>
    <col min="1" max="1" width="9.140625" style="6"/>
    <col min="2" max="2" width="15.140625" style="6" customWidth="1"/>
    <col min="3" max="3" width="17.140625" style="6" customWidth="1"/>
    <col min="4" max="4" width="25.28515625" style="6" bestFit="1" customWidth="1"/>
    <col min="5" max="5" width="16.85546875" style="6" customWidth="1"/>
    <col min="6" max="6" width="20.42578125" style="6" customWidth="1"/>
    <col min="7" max="7" width="17.42578125" style="6" bestFit="1" customWidth="1"/>
    <col min="8" max="8" width="12" style="6" bestFit="1" customWidth="1"/>
    <col min="9" max="10" width="9.140625" style="6"/>
    <col min="11" max="11" width="26.5703125" style="6" customWidth="1"/>
    <col min="12" max="12" width="12" style="6" bestFit="1" customWidth="1"/>
    <col min="13" max="16384" width="9.140625" style="6"/>
  </cols>
  <sheetData>
    <row r="1" spans="1:7" ht="18.75">
      <c r="A1" s="371" t="s">
        <v>892</v>
      </c>
      <c r="B1" s="6" t="s">
        <v>153</v>
      </c>
      <c r="C1" s="6" t="s">
        <v>154</v>
      </c>
      <c r="D1" s="6" t="s">
        <v>155</v>
      </c>
      <c r="E1" s="6" t="s">
        <v>156</v>
      </c>
      <c r="F1" s="6" t="s">
        <v>157</v>
      </c>
    </row>
    <row r="2" spans="1:7">
      <c r="A2" s="6">
        <v>0</v>
      </c>
      <c r="B2" s="6">
        <v>0.72967411201714472</v>
      </c>
      <c r="C2" s="6">
        <v>0.56890568365851779</v>
      </c>
      <c r="D2" s="6">
        <f>$E$24*1.35*$D$26</f>
        <v>3469.9337955672381</v>
      </c>
      <c r="E2" s="6">
        <f>E$22*1.35*D$26</f>
        <v>3311.8706316952457</v>
      </c>
      <c r="F2" s="6">
        <f>B2*D2+C2*E2</f>
        <v>4416.062886951956</v>
      </c>
      <c r="G2" s="21"/>
    </row>
    <row r="3" spans="1:7">
      <c r="A3" s="6">
        <v>1</v>
      </c>
      <c r="B3" s="6">
        <v>0.8120467585263047</v>
      </c>
      <c r="C3" s="6">
        <v>0.65305238266841048</v>
      </c>
      <c r="D3" s="248">
        <f t="shared" ref="D3:D20" si="0">$E$24*1.35*$D$26</f>
        <v>3469.9337955672381</v>
      </c>
      <c r="E3" s="248">
        <f t="shared" ref="E3:E6" si="1">E$22*1.35*D$26</f>
        <v>3311.8706316952457</v>
      </c>
      <c r="F3" s="6">
        <f t="shared" ref="F3:F20" si="2">B3*D3+C3*E3</f>
        <v>4980.5734981093665</v>
      </c>
      <c r="G3" s="21"/>
    </row>
    <row r="4" spans="1:7">
      <c r="A4" s="6">
        <v>2</v>
      </c>
      <c r="B4" s="6">
        <v>0.79780459652787039</v>
      </c>
      <c r="C4" s="6">
        <v>0.62938040311879206</v>
      </c>
      <c r="D4" s="248">
        <f t="shared" si="0"/>
        <v>3469.9337955672381</v>
      </c>
      <c r="E4" s="248">
        <f t="shared" si="1"/>
        <v>3311.8706316952457</v>
      </c>
      <c r="F4" s="6">
        <f t="shared" si="2"/>
        <v>4852.7556050045841</v>
      </c>
      <c r="G4" s="21"/>
    </row>
    <row r="5" spans="1:7">
      <c r="A5" s="6">
        <v>3</v>
      </c>
      <c r="B5" s="6">
        <v>0.80195687272953076</v>
      </c>
      <c r="C5" s="6">
        <v>0.62935464340050296</v>
      </c>
      <c r="D5" s="248">
        <f t="shared" si="0"/>
        <v>3469.9337955672381</v>
      </c>
      <c r="E5" s="248">
        <f t="shared" si="1"/>
        <v>3311.8706316952457</v>
      </c>
      <c r="F5" s="6">
        <f t="shared" si="2"/>
        <v>4867.0784156707732</v>
      </c>
      <c r="G5" s="21"/>
    </row>
    <row r="6" spans="1:7">
      <c r="A6" s="6">
        <v>4</v>
      </c>
      <c r="B6" s="6">
        <v>0.80643715986296027</v>
      </c>
      <c r="C6" s="6">
        <v>0.62764433011591214</v>
      </c>
      <c r="D6" s="248">
        <f t="shared" si="0"/>
        <v>3469.9337955672381</v>
      </c>
      <c r="E6" s="248">
        <f t="shared" si="1"/>
        <v>3311.8706316952457</v>
      </c>
      <c r="F6" s="6">
        <f t="shared" si="2"/>
        <v>4876.9603790706706</v>
      </c>
      <c r="G6" s="21"/>
    </row>
    <row r="7" spans="1:7">
      <c r="A7" s="6">
        <v>5</v>
      </c>
      <c r="B7" s="6">
        <v>0.79990343575580836</v>
      </c>
      <c r="C7" s="6">
        <v>0.57863998918480464</v>
      </c>
      <c r="D7" s="248">
        <f t="shared" si="0"/>
        <v>3469.9337955672381</v>
      </c>
      <c r="E7" s="28">
        <f>E$23*1.35*D$26</f>
        <v>2761.631881989912</v>
      </c>
      <c r="F7" s="6">
        <f t="shared" si="2"/>
        <v>4373.6026072464811</v>
      </c>
      <c r="G7" s="21"/>
    </row>
    <row r="8" spans="1:7">
      <c r="A8" s="6">
        <v>6</v>
      </c>
      <c r="B8" s="6">
        <v>0.78339306461196112</v>
      </c>
      <c r="C8" s="6">
        <v>0.5563334708351152</v>
      </c>
      <c r="D8" s="248">
        <f t="shared" si="0"/>
        <v>3469.9337955672381</v>
      </c>
      <c r="E8" s="248">
        <f t="shared" ref="E8:E20" si="3">E$23*1.35*D$26</f>
        <v>2761.631881989912</v>
      </c>
      <c r="F8" s="6">
        <f t="shared" si="2"/>
        <v>4254.710320186392</v>
      </c>
      <c r="G8" s="21"/>
    </row>
    <row r="9" spans="1:7">
      <c r="A9" s="6">
        <v>7</v>
      </c>
      <c r="B9" s="6">
        <v>0.77161743843507746</v>
      </c>
      <c r="C9" s="6">
        <v>0.53339047825810293</v>
      </c>
      <c r="D9" s="248">
        <f t="shared" si="0"/>
        <v>3469.9337955672381</v>
      </c>
      <c r="E9" s="248">
        <f t="shared" si="3"/>
        <v>2761.631881989912</v>
      </c>
      <c r="F9" s="6">
        <f t="shared" si="2"/>
        <v>4150.4895771823221</v>
      </c>
      <c r="G9" s="21"/>
    </row>
    <row r="10" spans="1:7">
      <c r="A10" s="6">
        <v>8</v>
      </c>
      <c r="B10" s="6">
        <v>0.76343326981386728</v>
      </c>
      <c r="C10" s="6">
        <v>0.51544035083227568</v>
      </c>
      <c r="D10" s="248">
        <f t="shared" si="0"/>
        <v>3469.9337955672381</v>
      </c>
      <c r="E10" s="248">
        <f t="shared" si="3"/>
        <v>2761.631881989912</v>
      </c>
      <c r="F10" s="6">
        <f t="shared" si="2"/>
        <v>4072.519409710018</v>
      </c>
      <c r="G10" s="21"/>
    </row>
    <row r="11" spans="1:7">
      <c r="A11" s="6">
        <v>9</v>
      </c>
      <c r="B11" s="6">
        <v>0.75587545568112913</v>
      </c>
      <c r="C11" s="6">
        <v>0.4988055492647005</v>
      </c>
      <c r="D11" s="248">
        <f t="shared" si="0"/>
        <v>3469.9337955672381</v>
      </c>
      <c r="E11" s="248">
        <f t="shared" si="3"/>
        <v>2761.631881989912</v>
      </c>
      <c r="F11" s="6">
        <f t="shared" si="2"/>
        <v>4000.3550966706225</v>
      </c>
      <c r="G11" s="21"/>
    </row>
    <row r="12" spans="1:7">
      <c r="A12" s="6">
        <v>10</v>
      </c>
      <c r="B12" s="6">
        <v>0.74517580851558862</v>
      </c>
      <c r="C12" s="6">
        <v>0.48131761865984179</v>
      </c>
      <c r="D12" s="248">
        <f t="shared" si="0"/>
        <v>3469.9337955672381</v>
      </c>
      <c r="E12" s="248">
        <f t="shared" si="3"/>
        <v>2761.631881989912</v>
      </c>
      <c r="F12" s="6">
        <f t="shared" si="2"/>
        <v>3914.9328026618632</v>
      </c>
      <c r="G12" s="21"/>
    </row>
    <row r="13" spans="1:7">
      <c r="A13" s="6">
        <v>11</v>
      </c>
      <c r="B13" s="6">
        <v>0.72700912846289401</v>
      </c>
      <c r="C13" s="6">
        <v>0.46272423953548836</v>
      </c>
      <c r="D13" s="248">
        <f t="shared" si="0"/>
        <v>3469.9337955672381</v>
      </c>
      <c r="E13" s="248">
        <f t="shared" si="3"/>
        <v>2761.631881989912</v>
      </c>
      <c r="F13" s="6">
        <f t="shared" si="2"/>
        <v>3800.5475570100211</v>
      </c>
      <c r="G13" s="21"/>
    </row>
    <row r="14" spans="1:7">
      <c r="A14" s="6">
        <v>12</v>
      </c>
      <c r="B14" s="6">
        <v>0.7182447125356145</v>
      </c>
      <c r="C14" s="6">
        <v>0.44796503491484801</v>
      </c>
      <c r="D14" s="248">
        <f t="shared" si="0"/>
        <v>3469.9337955672381</v>
      </c>
      <c r="E14" s="248">
        <f t="shared" si="3"/>
        <v>2761.631881989912</v>
      </c>
      <c r="F14" s="6">
        <f t="shared" si="2"/>
        <v>3729.3761239523728</v>
      </c>
      <c r="G14" s="21"/>
    </row>
    <row r="15" spans="1:7">
      <c r="A15" s="6">
        <v>13</v>
      </c>
      <c r="B15" s="6">
        <v>0.71112302797968008</v>
      </c>
      <c r="C15" s="6">
        <v>0.43770698513692724</v>
      </c>
      <c r="D15" s="248">
        <f t="shared" si="0"/>
        <v>3469.9337955672381</v>
      </c>
      <c r="E15" s="248">
        <f t="shared" si="3"/>
        <v>2761.631881989912</v>
      </c>
      <c r="F15" s="6">
        <f t="shared" si="2"/>
        <v>3676.3353927166213</v>
      </c>
      <c r="G15" s="21"/>
    </row>
    <row r="16" spans="1:7">
      <c r="A16" s="6">
        <v>14</v>
      </c>
      <c r="B16" s="6">
        <v>0.68758179518668561</v>
      </c>
      <c r="C16" s="6">
        <v>0.41871803801528679</v>
      </c>
      <c r="D16" s="248">
        <f t="shared" si="0"/>
        <v>3469.9337955672381</v>
      </c>
      <c r="E16" s="248">
        <f t="shared" si="3"/>
        <v>2761.631881989912</v>
      </c>
      <c r="F16" s="6">
        <f t="shared" si="2"/>
        <v>3542.2083916823512</v>
      </c>
      <c r="G16" s="21"/>
    </row>
    <row r="17" spans="1:50">
      <c r="A17" s="6">
        <v>15</v>
      </c>
      <c r="B17" s="6">
        <v>0.66554245413990343</v>
      </c>
      <c r="C17" s="6">
        <v>0.40219906336190142</v>
      </c>
      <c r="D17" s="248">
        <f t="shared" si="0"/>
        <v>3469.9337955672381</v>
      </c>
      <c r="E17" s="248">
        <f t="shared" si="3"/>
        <v>2761.631881989912</v>
      </c>
      <c r="F17" s="6">
        <f t="shared" si="2"/>
        <v>3420.1140102915178</v>
      </c>
      <c r="G17" s="21"/>
    </row>
    <row r="18" spans="1:50">
      <c r="A18" s="6">
        <v>16</v>
      </c>
      <c r="B18" s="6">
        <v>0.31255715454589211</v>
      </c>
      <c r="C18" s="6">
        <v>0.11060677302194363</v>
      </c>
      <c r="D18" s="248">
        <f t="shared" si="0"/>
        <v>3469.9337955672381</v>
      </c>
      <c r="E18" s="248">
        <f t="shared" si="3"/>
        <v>2761.631881989912</v>
      </c>
      <c r="F18" s="6">
        <f t="shared" si="2"/>
        <v>1390.0078243465446</v>
      </c>
      <c r="G18" s="21"/>
    </row>
    <row r="19" spans="1:50">
      <c r="A19" s="6">
        <v>17</v>
      </c>
      <c r="B19" s="6">
        <v>0.25326242794862042</v>
      </c>
      <c r="C19" s="6">
        <v>8.6596980425432304E-2</v>
      </c>
      <c r="D19" s="248">
        <f t="shared" si="0"/>
        <v>3469.9337955672381</v>
      </c>
      <c r="E19" s="248">
        <f t="shared" si="3"/>
        <v>2761.631881989912</v>
      </c>
      <c r="F19" s="6">
        <f t="shared" si="2"/>
        <v>1117.952839913261</v>
      </c>
      <c r="G19" s="21"/>
    </row>
    <row r="20" spans="1:50">
      <c r="A20" s="6">
        <v>18</v>
      </c>
      <c r="B20" s="6">
        <v>0.16838113314160286</v>
      </c>
      <c r="C20" s="6">
        <v>3.4192739838164024E-2</v>
      </c>
      <c r="D20" s="248">
        <f t="shared" si="0"/>
        <v>3469.9337955672381</v>
      </c>
      <c r="E20" s="248">
        <f t="shared" si="3"/>
        <v>2761.631881989912</v>
      </c>
      <c r="F20" s="6">
        <f t="shared" si="2"/>
        <v>678.69914489361486</v>
      </c>
      <c r="G20" s="21"/>
    </row>
    <row r="22" spans="1:50">
      <c r="D22" s="248" t="s">
        <v>832</v>
      </c>
      <c r="E22" s="6">
        <v>2221</v>
      </c>
    </row>
    <row r="23" spans="1:50">
      <c r="D23" s="248" t="s">
        <v>831</v>
      </c>
      <c r="E23" s="6">
        <v>1852</v>
      </c>
    </row>
    <row r="24" spans="1:50">
      <c r="D24" s="6" t="s">
        <v>830</v>
      </c>
      <c r="E24" s="6">
        <v>2327</v>
      </c>
    </row>
    <row r="25" spans="1:50">
      <c r="D25" s="6" t="s">
        <v>158</v>
      </c>
      <c r="E25" s="6" t="s">
        <v>150</v>
      </c>
    </row>
    <row r="26" spans="1:50">
      <c r="D26" s="6">
        <v>1.1045643876449531</v>
      </c>
      <c r="E26" s="2">
        <v>1</v>
      </c>
    </row>
    <row r="28" spans="1:50">
      <c r="A28" s="313" t="s">
        <v>159</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252"/>
      <c r="AT28" s="252"/>
      <c r="AU28" s="252"/>
      <c r="AV28" s="252"/>
      <c r="AW28" s="252"/>
      <c r="AX28" s="252"/>
    </row>
    <row r="29" spans="1:50">
      <c r="A29" s="313"/>
      <c r="B29" s="313" t="s">
        <v>49</v>
      </c>
      <c r="C29" s="313" t="s">
        <v>50</v>
      </c>
      <c r="D29" s="313" t="s">
        <v>51</v>
      </c>
      <c r="E29" s="313" t="s">
        <v>52</v>
      </c>
      <c r="F29" s="313" t="s">
        <v>53</v>
      </c>
      <c r="G29" s="313" t="s">
        <v>54</v>
      </c>
      <c r="H29" s="313" t="s">
        <v>55</v>
      </c>
      <c r="I29" s="313" t="s">
        <v>56</v>
      </c>
      <c r="J29" s="313" t="s">
        <v>57</v>
      </c>
      <c r="K29" s="313" t="s">
        <v>58</v>
      </c>
      <c r="L29" s="313" t="s">
        <v>59</v>
      </c>
      <c r="M29" s="313" t="s">
        <v>60</v>
      </c>
      <c r="N29" s="313" t="s">
        <v>61</v>
      </c>
      <c r="O29" s="313" t="s">
        <v>62</v>
      </c>
      <c r="P29" s="313" t="s">
        <v>63</v>
      </c>
      <c r="Q29" s="313" t="s">
        <v>64</v>
      </c>
      <c r="R29" s="313" t="s">
        <v>65</v>
      </c>
      <c r="S29" s="313" t="s">
        <v>66</v>
      </c>
      <c r="T29" s="313" t="s">
        <v>67</v>
      </c>
      <c r="U29" s="313" t="s">
        <v>68</v>
      </c>
      <c r="V29" s="313" t="s">
        <v>69</v>
      </c>
      <c r="W29" s="313" t="s">
        <v>70</v>
      </c>
      <c r="X29" s="313" t="s">
        <v>71</v>
      </c>
      <c r="Y29" s="313" t="s">
        <v>72</v>
      </c>
      <c r="Z29" s="313" t="s">
        <v>73</v>
      </c>
      <c r="AA29" s="313" t="s">
        <v>74</v>
      </c>
      <c r="AB29" s="313" t="s">
        <v>75</v>
      </c>
      <c r="AC29" s="313" t="s">
        <v>76</v>
      </c>
      <c r="AD29" s="313" t="s">
        <v>77</v>
      </c>
      <c r="AE29" s="313" t="s">
        <v>78</v>
      </c>
      <c r="AF29" s="313" t="s">
        <v>79</v>
      </c>
      <c r="AG29" s="313" t="s">
        <v>80</v>
      </c>
      <c r="AH29" s="313" t="s">
        <v>81</v>
      </c>
      <c r="AI29" s="313" t="s">
        <v>82</v>
      </c>
      <c r="AJ29" s="313" t="s">
        <v>83</v>
      </c>
      <c r="AK29" s="313" t="s">
        <v>84</v>
      </c>
      <c r="AL29" s="313" t="s">
        <v>85</v>
      </c>
      <c r="AM29" s="313" t="s">
        <v>86</v>
      </c>
      <c r="AN29" s="313" t="s">
        <v>87</v>
      </c>
      <c r="AO29" s="313" t="s">
        <v>88</v>
      </c>
      <c r="AP29" s="313" t="s">
        <v>89</v>
      </c>
      <c r="AQ29" s="313" t="s">
        <v>90</v>
      </c>
      <c r="AR29" s="313" t="s">
        <v>91</v>
      </c>
      <c r="AS29" s="313" t="s">
        <v>92</v>
      </c>
      <c r="AT29" s="313" t="s">
        <v>93</v>
      </c>
      <c r="AU29" s="313" t="s">
        <v>94</v>
      </c>
      <c r="AV29" s="313" t="s">
        <v>95</v>
      </c>
      <c r="AW29" s="313" t="s">
        <v>96</v>
      </c>
      <c r="AX29" s="313" t="s">
        <v>97</v>
      </c>
    </row>
    <row r="30" spans="1:50">
      <c r="A30" s="252">
        <v>0</v>
      </c>
      <c r="B30" s="252">
        <f>F2</f>
        <v>4416.062886951956</v>
      </c>
      <c r="C30" s="252">
        <f>B30*$E$26</f>
        <v>4416.062886951956</v>
      </c>
      <c r="D30" s="252">
        <f t="shared" ref="D30:S45" si="4">C30*$E$26</f>
        <v>4416.062886951956</v>
      </c>
      <c r="E30" s="252">
        <f t="shared" si="4"/>
        <v>4416.062886951956</v>
      </c>
      <c r="F30" s="252">
        <f t="shared" si="4"/>
        <v>4416.062886951956</v>
      </c>
      <c r="G30" s="252">
        <f t="shared" si="4"/>
        <v>4416.062886951956</v>
      </c>
      <c r="H30" s="252">
        <f t="shared" si="4"/>
        <v>4416.062886951956</v>
      </c>
      <c r="I30" s="252">
        <f t="shared" si="4"/>
        <v>4416.062886951956</v>
      </c>
      <c r="J30" s="252">
        <f t="shared" si="4"/>
        <v>4416.062886951956</v>
      </c>
      <c r="K30" s="252">
        <f t="shared" si="4"/>
        <v>4416.062886951956</v>
      </c>
      <c r="L30" s="252">
        <f t="shared" si="4"/>
        <v>4416.062886951956</v>
      </c>
      <c r="M30" s="252">
        <f t="shared" si="4"/>
        <v>4416.062886951956</v>
      </c>
      <c r="N30" s="252">
        <f t="shared" si="4"/>
        <v>4416.062886951956</v>
      </c>
      <c r="O30" s="252">
        <f t="shared" si="4"/>
        <v>4416.062886951956</v>
      </c>
      <c r="P30" s="252">
        <f t="shared" si="4"/>
        <v>4416.062886951956</v>
      </c>
      <c r="Q30" s="252">
        <f t="shared" si="4"/>
        <v>4416.062886951956</v>
      </c>
      <c r="R30" s="252">
        <f t="shared" si="4"/>
        <v>4416.062886951956</v>
      </c>
      <c r="S30" s="252">
        <f t="shared" si="4"/>
        <v>4416.062886951956</v>
      </c>
      <c r="T30" s="252">
        <f t="shared" ref="T30:AI45" si="5">S30*$E$26</f>
        <v>4416.062886951956</v>
      </c>
      <c r="U30" s="252">
        <f t="shared" si="5"/>
        <v>4416.062886951956</v>
      </c>
      <c r="V30" s="252">
        <f t="shared" si="5"/>
        <v>4416.062886951956</v>
      </c>
      <c r="W30" s="252">
        <f t="shared" si="5"/>
        <v>4416.062886951956</v>
      </c>
      <c r="X30" s="252">
        <f t="shared" si="5"/>
        <v>4416.062886951956</v>
      </c>
      <c r="Y30" s="252">
        <f t="shared" si="5"/>
        <v>4416.062886951956</v>
      </c>
      <c r="Z30" s="252">
        <f t="shared" si="5"/>
        <v>4416.062886951956</v>
      </c>
      <c r="AA30" s="252">
        <f t="shared" si="5"/>
        <v>4416.062886951956</v>
      </c>
      <c r="AB30" s="252">
        <f t="shared" si="5"/>
        <v>4416.062886951956</v>
      </c>
      <c r="AC30" s="252">
        <f t="shared" si="5"/>
        <v>4416.062886951956</v>
      </c>
      <c r="AD30" s="252">
        <f t="shared" si="5"/>
        <v>4416.062886951956</v>
      </c>
      <c r="AE30" s="252">
        <f t="shared" si="5"/>
        <v>4416.062886951956</v>
      </c>
      <c r="AF30" s="252">
        <f t="shared" si="5"/>
        <v>4416.062886951956</v>
      </c>
      <c r="AG30" s="252">
        <f t="shared" si="5"/>
        <v>4416.062886951956</v>
      </c>
      <c r="AH30" s="252">
        <f t="shared" si="5"/>
        <v>4416.062886951956</v>
      </c>
      <c r="AI30" s="252">
        <f t="shared" si="5"/>
        <v>4416.062886951956</v>
      </c>
      <c r="AJ30" s="252">
        <f t="shared" ref="AJ30:AX45" si="6">AI30*$E$26</f>
        <v>4416.062886951956</v>
      </c>
      <c r="AK30" s="252">
        <f t="shared" si="6"/>
        <v>4416.062886951956</v>
      </c>
      <c r="AL30" s="252">
        <f t="shared" si="6"/>
        <v>4416.062886951956</v>
      </c>
      <c r="AM30" s="252">
        <f t="shared" si="6"/>
        <v>4416.062886951956</v>
      </c>
      <c r="AN30" s="252">
        <f t="shared" si="6"/>
        <v>4416.062886951956</v>
      </c>
      <c r="AO30" s="252">
        <f t="shared" si="6"/>
        <v>4416.062886951956</v>
      </c>
      <c r="AP30" s="252">
        <f t="shared" si="6"/>
        <v>4416.062886951956</v>
      </c>
      <c r="AQ30" s="252">
        <f t="shared" si="6"/>
        <v>4416.062886951956</v>
      </c>
      <c r="AR30" s="252">
        <f t="shared" si="6"/>
        <v>4416.062886951956</v>
      </c>
      <c r="AS30" s="252">
        <f t="shared" si="6"/>
        <v>4416.062886951956</v>
      </c>
      <c r="AT30" s="252">
        <f t="shared" si="6"/>
        <v>4416.062886951956</v>
      </c>
      <c r="AU30" s="252">
        <f t="shared" si="6"/>
        <v>4416.062886951956</v>
      </c>
      <c r="AV30" s="252">
        <f t="shared" si="6"/>
        <v>4416.062886951956</v>
      </c>
      <c r="AW30" s="252">
        <f t="shared" si="6"/>
        <v>4416.062886951956</v>
      </c>
      <c r="AX30" s="252">
        <f t="shared" si="6"/>
        <v>4416.062886951956</v>
      </c>
    </row>
    <row r="31" spans="1:50">
      <c r="A31" s="252">
        <v>1</v>
      </c>
      <c r="B31" s="252">
        <f t="shared" ref="B31:B48" si="7">F3</f>
        <v>4980.5734981093665</v>
      </c>
      <c r="C31" s="252">
        <f t="shared" ref="C31:R48" si="8">B31*$E$26</f>
        <v>4980.5734981093665</v>
      </c>
      <c r="D31" s="252">
        <f t="shared" si="8"/>
        <v>4980.5734981093665</v>
      </c>
      <c r="E31" s="252">
        <f t="shared" si="8"/>
        <v>4980.5734981093665</v>
      </c>
      <c r="F31" s="252">
        <f t="shared" si="8"/>
        <v>4980.5734981093665</v>
      </c>
      <c r="G31" s="252">
        <f t="shared" si="8"/>
        <v>4980.5734981093665</v>
      </c>
      <c r="H31" s="252">
        <f t="shared" si="8"/>
        <v>4980.5734981093665</v>
      </c>
      <c r="I31" s="252">
        <f t="shared" si="8"/>
        <v>4980.5734981093665</v>
      </c>
      <c r="J31" s="252">
        <f t="shared" si="8"/>
        <v>4980.5734981093665</v>
      </c>
      <c r="K31" s="252">
        <f t="shared" si="8"/>
        <v>4980.5734981093665</v>
      </c>
      <c r="L31" s="252">
        <f t="shared" si="8"/>
        <v>4980.5734981093665</v>
      </c>
      <c r="M31" s="252">
        <f t="shared" si="8"/>
        <v>4980.5734981093665</v>
      </c>
      <c r="N31" s="252">
        <f t="shared" si="8"/>
        <v>4980.5734981093665</v>
      </c>
      <c r="O31" s="252">
        <f t="shared" si="8"/>
        <v>4980.5734981093665</v>
      </c>
      <c r="P31" s="252">
        <f t="shared" si="8"/>
        <v>4980.5734981093665</v>
      </c>
      <c r="Q31" s="252">
        <f t="shared" si="8"/>
        <v>4980.5734981093665</v>
      </c>
      <c r="R31" s="252">
        <f t="shared" si="8"/>
        <v>4980.5734981093665</v>
      </c>
      <c r="S31" s="252">
        <f t="shared" si="4"/>
        <v>4980.5734981093665</v>
      </c>
      <c r="T31" s="252">
        <f t="shared" si="5"/>
        <v>4980.5734981093665</v>
      </c>
      <c r="U31" s="252">
        <f t="shared" si="5"/>
        <v>4980.5734981093665</v>
      </c>
      <c r="V31" s="252">
        <f t="shared" si="5"/>
        <v>4980.5734981093665</v>
      </c>
      <c r="W31" s="252">
        <f t="shared" si="5"/>
        <v>4980.5734981093665</v>
      </c>
      <c r="X31" s="252">
        <f t="shared" si="5"/>
        <v>4980.5734981093665</v>
      </c>
      <c r="Y31" s="252">
        <f t="shared" si="5"/>
        <v>4980.5734981093665</v>
      </c>
      <c r="Z31" s="252">
        <f t="shared" si="5"/>
        <v>4980.5734981093665</v>
      </c>
      <c r="AA31" s="252">
        <f t="shared" si="5"/>
        <v>4980.5734981093665</v>
      </c>
      <c r="AB31" s="252">
        <f t="shared" si="5"/>
        <v>4980.5734981093665</v>
      </c>
      <c r="AC31" s="252">
        <f t="shared" si="5"/>
        <v>4980.5734981093665</v>
      </c>
      <c r="AD31" s="252">
        <f t="shared" si="5"/>
        <v>4980.5734981093665</v>
      </c>
      <c r="AE31" s="252">
        <f t="shared" si="5"/>
        <v>4980.5734981093665</v>
      </c>
      <c r="AF31" s="252">
        <f t="shared" si="5"/>
        <v>4980.5734981093665</v>
      </c>
      <c r="AG31" s="252">
        <f t="shared" si="5"/>
        <v>4980.5734981093665</v>
      </c>
      <c r="AH31" s="252">
        <f t="shared" si="5"/>
        <v>4980.5734981093665</v>
      </c>
      <c r="AI31" s="252">
        <f t="shared" si="5"/>
        <v>4980.5734981093665</v>
      </c>
      <c r="AJ31" s="252">
        <f t="shared" si="6"/>
        <v>4980.5734981093665</v>
      </c>
      <c r="AK31" s="252">
        <f t="shared" si="6"/>
        <v>4980.5734981093665</v>
      </c>
      <c r="AL31" s="252">
        <f t="shared" si="6"/>
        <v>4980.5734981093665</v>
      </c>
      <c r="AM31" s="252">
        <f t="shared" si="6"/>
        <v>4980.5734981093665</v>
      </c>
      <c r="AN31" s="252">
        <f t="shared" si="6"/>
        <v>4980.5734981093665</v>
      </c>
      <c r="AO31" s="252">
        <f t="shared" si="6"/>
        <v>4980.5734981093665</v>
      </c>
      <c r="AP31" s="252">
        <f t="shared" si="6"/>
        <v>4980.5734981093665</v>
      </c>
      <c r="AQ31" s="252">
        <f t="shared" si="6"/>
        <v>4980.5734981093665</v>
      </c>
      <c r="AR31" s="252">
        <f t="shared" si="6"/>
        <v>4980.5734981093665</v>
      </c>
      <c r="AS31" s="252">
        <f t="shared" si="6"/>
        <v>4980.5734981093665</v>
      </c>
      <c r="AT31" s="252">
        <f t="shared" si="6"/>
        <v>4980.5734981093665</v>
      </c>
      <c r="AU31" s="252">
        <f t="shared" si="6"/>
        <v>4980.5734981093665</v>
      </c>
      <c r="AV31" s="252">
        <f t="shared" si="6"/>
        <v>4980.5734981093665</v>
      </c>
      <c r="AW31" s="252">
        <f t="shared" si="6"/>
        <v>4980.5734981093665</v>
      </c>
      <c r="AX31" s="252">
        <f t="shared" si="6"/>
        <v>4980.5734981093665</v>
      </c>
    </row>
    <row r="32" spans="1:50">
      <c r="A32" s="252">
        <v>2</v>
      </c>
      <c r="B32" s="252">
        <f t="shared" si="7"/>
        <v>4852.7556050045841</v>
      </c>
      <c r="C32" s="252">
        <f t="shared" si="8"/>
        <v>4852.7556050045841</v>
      </c>
      <c r="D32" s="252">
        <f t="shared" si="8"/>
        <v>4852.7556050045841</v>
      </c>
      <c r="E32" s="252">
        <f t="shared" si="8"/>
        <v>4852.7556050045841</v>
      </c>
      <c r="F32" s="252">
        <f t="shared" si="8"/>
        <v>4852.7556050045841</v>
      </c>
      <c r="G32" s="252">
        <f t="shared" si="8"/>
        <v>4852.7556050045841</v>
      </c>
      <c r="H32" s="252">
        <f t="shared" si="8"/>
        <v>4852.7556050045841</v>
      </c>
      <c r="I32" s="252">
        <f t="shared" si="8"/>
        <v>4852.7556050045841</v>
      </c>
      <c r="J32" s="252">
        <f t="shared" si="8"/>
        <v>4852.7556050045841</v>
      </c>
      <c r="K32" s="252">
        <f t="shared" si="8"/>
        <v>4852.7556050045841</v>
      </c>
      <c r="L32" s="252">
        <f t="shared" si="8"/>
        <v>4852.7556050045841</v>
      </c>
      <c r="M32" s="252">
        <f t="shared" si="8"/>
        <v>4852.7556050045841</v>
      </c>
      <c r="N32" s="252">
        <f t="shared" si="8"/>
        <v>4852.7556050045841</v>
      </c>
      <c r="O32" s="252">
        <f t="shared" si="8"/>
        <v>4852.7556050045841</v>
      </c>
      <c r="P32" s="252">
        <f t="shared" si="8"/>
        <v>4852.7556050045841</v>
      </c>
      <c r="Q32" s="252">
        <f t="shared" si="8"/>
        <v>4852.7556050045841</v>
      </c>
      <c r="R32" s="252">
        <f t="shared" si="8"/>
        <v>4852.7556050045841</v>
      </c>
      <c r="S32" s="252">
        <f t="shared" si="4"/>
        <v>4852.7556050045841</v>
      </c>
      <c r="T32" s="252">
        <f t="shared" si="5"/>
        <v>4852.7556050045841</v>
      </c>
      <c r="U32" s="252">
        <f t="shared" si="5"/>
        <v>4852.7556050045841</v>
      </c>
      <c r="V32" s="252">
        <f t="shared" si="5"/>
        <v>4852.7556050045841</v>
      </c>
      <c r="W32" s="252">
        <f t="shared" si="5"/>
        <v>4852.7556050045841</v>
      </c>
      <c r="X32" s="252">
        <f t="shared" si="5"/>
        <v>4852.7556050045841</v>
      </c>
      <c r="Y32" s="252">
        <f t="shared" si="5"/>
        <v>4852.7556050045841</v>
      </c>
      <c r="Z32" s="252">
        <f t="shared" si="5"/>
        <v>4852.7556050045841</v>
      </c>
      <c r="AA32" s="252">
        <f t="shared" si="5"/>
        <v>4852.7556050045841</v>
      </c>
      <c r="AB32" s="252">
        <f t="shared" si="5"/>
        <v>4852.7556050045841</v>
      </c>
      <c r="AC32" s="252">
        <f t="shared" si="5"/>
        <v>4852.7556050045841</v>
      </c>
      <c r="AD32" s="252">
        <f t="shared" si="5"/>
        <v>4852.7556050045841</v>
      </c>
      <c r="AE32" s="252">
        <f t="shared" si="5"/>
        <v>4852.7556050045841</v>
      </c>
      <c r="AF32" s="252">
        <f t="shared" si="5"/>
        <v>4852.7556050045841</v>
      </c>
      <c r="AG32" s="252">
        <f t="shared" si="5"/>
        <v>4852.7556050045841</v>
      </c>
      <c r="AH32" s="252">
        <f t="shared" si="5"/>
        <v>4852.7556050045841</v>
      </c>
      <c r="AI32" s="252">
        <f t="shared" si="5"/>
        <v>4852.7556050045841</v>
      </c>
      <c r="AJ32" s="252">
        <f t="shared" si="6"/>
        <v>4852.7556050045841</v>
      </c>
      <c r="AK32" s="252">
        <f t="shared" si="6"/>
        <v>4852.7556050045841</v>
      </c>
      <c r="AL32" s="252">
        <f t="shared" si="6"/>
        <v>4852.7556050045841</v>
      </c>
      <c r="AM32" s="252">
        <f t="shared" si="6"/>
        <v>4852.7556050045841</v>
      </c>
      <c r="AN32" s="252">
        <f t="shared" si="6"/>
        <v>4852.7556050045841</v>
      </c>
      <c r="AO32" s="252">
        <f t="shared" si="6"/>
        <v>4852.7556050045841</v>
      </c>
      <c r="AP32" s="252">
        <f t="shared" si="6"/>
        <v>4852.7556050045841</v>
      </c>
      <c r="AQ32" s="252">
        <f t="shared" si="6"/>
        <v>4852.7556050045841</v>
      </c>
      <c r="AR32" s="252">
        <f t="shared" si="6"/>
        <v>4852.7556050045841</v>
      </c>
      <c r="AS32" s="252">
        <f t="shared" si="6"/>
        <v>4852.7556050045841</v>
      </c>
      <c r="AT32" s="252">
        <f t="shared" si="6"/>
        <v>4852.7556050045841</v>
      </c>
      <c r="AU32" s="252">
        <f t="shared" si="6"/>
        <v>4852.7556050045841</v>
      </c>
      <c r="AV32" s="252">
        <f t="shared" si="6"/>
        <v>4852.7556050045841</v>
      </c>
      <c r="AW32" s="252">
        <f t="shared" si="6"/>
        <v>4852.7556050045841</v>
      </c>
      <c r="AX32" s="252">
        <f t="shared" si="6"/>
        <v>4852.7556050045841</v>
      </c>
    </row>
    <row r="33" spans="1:50">
      <c r="A33" s="252">
        <v>3</v>
      </c>
      <c r="B33" s="252">
        <f t="shared" si="7"/>
        <v>4867.0784156707732</v>
      </c>
      <c r="C33" s="252">
        <f t="shared" si="8"/>
        <v>4867.0784156707732</v>
      </c>
      <c r="D33" s="252">
        <f t="shared" si="8"/>
        <v>4867.0784156707732</v>
      </c>
      <c r="E33" s="252">
        <f t="shared" si="8"/>
        <v>4867.0784156707732</v>
      </c>
      <c r="F33" s="252">
        <f t="shared" si="8"/>
        <v>4867.0784156707732</v>
      </c>
      <c r="G33" s="252">
        <f t="shared" si="8"/>
        <v>4867.0784156707732</v>
      </c>
      <c r="H33" s="252">
        <f t="shared" si="8"/>
        <v>4867.0784156707732</v>
      </c>
      <c r="I33" s="252">
        <f t="shared" si="8"/>
        <v>4867.0784156707732</v>
      </c>
      <c r="J33" s="252">
        <f t="shared" si="8"/>
        <v>4867.0784156707732</v>
      </c>
      <c r="K33" s="252">
        <f t="shared" si="8"/>
        <v>4867.0784156707732</v>
      </c>
      <c r="L33" s="252">
        <f t="shared" si="8"/>
        <v>4867.0784156707732</v>
      </c>
      <c r="M33" s="252">
        <f t="shared" si="8"/>
        <v>4867.0784156707732</v>
      </c>
      <c r="N33" s="252">
        <f t="shared" si="8"/>
        <v>4867.0784156707732</v>
      </c>
      <c r="O33" s="252">
        <f t="shared" si="8"/>
        <v>4867.0784156707732</v>
      </c>
      <c r="P33" s="252">
        <f t="shared" si="8"/>
        <v>4867.0784156707732</v>
      </c>
      <c r="Q33" s="252">
        <f t="shared" si="8"/>
        <v>4867.0784156707732</v>
      </c>
      <c r="R33" s="252">
        <f t="shared" si="8"/>
        <v>4867.0784156707732</v>
      </c>
      <c r="S33" s="252">
        <f t="shared" si="4"/>
        <v>4867.0784156707732</v>
      </c>
      <c r="T33" s="252">
        <f t="shared" si="5"/>
        <v>4867.0784156707732</v>
      </c>
      <c r="U33" s="252">
        <f t="shared" si="5"/>
        <v>4867.0784156707732</v>
      </c>
      <c r="V33" s="252">
        <f t="shared" si="5"/>
        <v>4867.0784156707732</v>
      </c>
      <c r="W33" s="252">
        <f t="shared" si="5"/>
        <v>4867.0784156707732</v>
      </c>
      <c r="X33" s="252">
        <f t="shared" si="5"/>
        <v>4867.0784156707732</v>
      </c>
      <c r="Y33" s="252">
        <f t="shared" si="5"/>
        <v>4867.0784156707732</v>
      </c>
      <c r="Z33" s="252">
        <f t="shared" si="5"/>
        <v>4867.0784156707732</v>
      </c>
      <c r="AA33" s="252">
        <f t="shared" si="5"/>
        <v>4867.0784156707732</v>
      </c>
      <c r="AB33" s="252">
        <f t="shared" si="5"/>
        <v>4867.0784156707732</v>
      </c>
      <c r="AC33" s="252">
        <f t="shared" si="5"/>
        <v>4867.0784156707732</v>
      </c>
      <c r="AD33" s="252">
        <f t="shared" si="5"/>
        <v>4867.0784156707732</v>
      </c>
      <c r="AE33" s="252">
        <f t="shared" si="5"/>
        <v>4867.0784156707732</v>
      </c>
      <c r="AF33" s="252">
        <f t="shared" si="5"/>
        <v>4867.0784156707732</v>
      </c>
      <c r="AG33" s="252">
        <f t="shared" si="5"/>
        <v>4867.0784156707732</v>
      </c>
      <c r="AH33" s="252">
        <f t="shared" si="5"/>
        <v>4867.0784156707732</v>
      </c>
      <c r="AI33" s="252">
        <f t="shared" si="5"/>
        <v>4867.0784156707732</v>
      </c>
      <c r="AJ33" s="252">
        <f t="shared" si="6"/>
        <v>4867.0784156707732</v>
      </c>
      <c r="AK33" s="252">
        <f t="shared" si="6"/>
        <v>4867.0784156707732</v>
      </c>
      <c r="AL33" s="252">
        <f t="shared" si="6"/>
        <v>4867.0784156707732</v>
      </c>
      <c r="AM33" s="252">
        <f t="shared" si="6"/>
        <v>4867.0784156707732</v>
      </c>
      <c r="AN33" s="252">
        <f t="shared" si="6"/>
        <v>4867.0784156707732</v>
      </c>
      <c r="AO33" s="252">
        <f t="shared" si="6"/>
        <v>4867.0784156707732</v>
      </c>
      <c r="AP33" s="252">
        <f t="shared" si="6"/>
        <v>4867.0784156707732</v>
      </c>
      <c r="AQ33" s="252">
        <f t="shared" si="6"/>
        <v>4867.0784156707732</v>
      </c>
      <c r="AR33" s="252">
        <f t="shared" si="6"/>
        <v>4867.0784156707732</v>
      </c>
      <c r="AS33" s="252">
        <f t="shared" si="6"/>
        <v>4867.0784156707732</v>
      </c>
      <c r="AT33" s="252">
        <f t="shared" si="6"/>
        <v>4867.0784156707732</v>
      </c>
      <c r="AU33" s="252">
        <f t="shared" si="6"/>
        <v>4867.0784156707732</v>
      </c>
      <c r="AV33" s="252">
        <f t="shared" si="6"/>
        <v>4867.0784156707732</v>
      </c>
      <c r="AW33" s="252">
        <f t="shared" si="6"/>
        <v>4867.0784156707732</v>
      </c>
      <c r="AX33" s="252">
        <f t="shared" si="6"/>
        <v>4867.0784156707732</v>
      </c>
    </row>
    <row r="34" spans="1:50">
      <c r="A34" s="252">
        <v>4</v>
      </c>
      <c r="B34" s="252">
        <f t="shared" si="7"/>
        <v>4876.9603790706706</v>
      </c>
      <c r="C34" s="252">
        <f t="shared" si="8"/>
        <v>4876.9603790706706</v>
      </c>
      <c r="D34" s="252">
        <f t="shared" si="8"/>
        <v>4876.9603790706706</v>
      </c>
      <c r="E34" s="252">
        <f t="shared" si="8"/>
        <v>4876.9603790706706</v>
      </c>
      <c r="F34" s="252">
        <f t="shared" si="8"/>
        <v>4876.9603790706706</v>
      </c>
      <c r="G34" s="252">
        <f t="shared" si="8"/>
        <v>4876.9603790706706</v>
      </c>
      <c r="H34" s="252">
        <f t="shared" si="8"/>
        <v>4876.9603790706706</v>
      </c>
      <c r="I34" s="252">
        <f t="shared" si="8"/>
        <v>4876.9603790706706</v>
      </c>
      <c r="J34" s="252">
        <f t="shared" si="8"/>
        <v>4876.9603790706706</v>
      </c>
      <c r="K34" s="252">
        <f t="shared" si="8"/>
        <v>4876.9603790706706</v>
      </c>
      <c r="L34" s="252">
        <f t="shared" si="8"/>
        <v>4876.9603790706706</v>
      </c>
      <c r="M34" s="252">
        <f t="shared" si="8"/>
        <v>4876.9603790706706</v>
      </c>
      <c r="N34" s="252">
        <f t="shared" si="8"/>
        <v>4876.9603790706706</v>
      </c>
      <c r="O34" s="252">
        <f t="shared" si="8"/>
        <v>4876.9603790706706</v>
      </c>
      <c r="P34" s="252">
        <f t="shared" si="8"/>
        <v>4876.9603790706706</v>
      </c>
      <c r="Q34" s="252">
        <f t="shared" si="8"/>
        <v>4876.9603790706706</v>
      </c>
      <c r="R34" s="252">
        <f t="shared" si="8"/>
        <v>4876.9603790706706</v>
      </c>
      <c r="S34" s="252">
        <f t="shared" si="4"/>
        <v>4876.9603790706706</v>
      </c>
      <c r="T34" s="252">
        <f t="shared" si="5"/>
        <v>4876.9603790706706</v>
      </c>
      <c r="U34" s="252">
        <f t="shared" si="5"/>
        <v>4876.9603790706706</v>
      </c>
      <c r="V34" s="252">
        <f t="shared" si="5"/>
        <v>4876.9603790706706</v>
      </c>
      <c r="W34" s="252">
        <f t="shared" si="5"/>
        <v>4876.9603790706706</v>
      </c>
      <c r="X34" s="252">
        <f t="shared" si="5"/>
        <v>4876.9603790706706</v>
      </c>
      <c r="Y34" s="252">
        <f t="shared" si="5"/>
        <v>4876.9603790706706</v>
      </c>
      <c r="Z34" s="252">
        <f t="shared" si="5"/>
        <v>4876.9603790706706</v>
      </c>
      <c r="AA34" s="252">
        <f t="shared" si="5"/>
        <v>4876.9603790706706</v>
      </c>
      <c r="AB34" s="252">
        <f t="shared" si="5"/>
        <v>4876.9603790706706</v>
      </c>
      <c r="AC34" s="252">
        <f t="shared" si="5"/>
        <v>4876.9603790706706</v>
      </c>
      <c r="AD34" s="252">
        <f t="shared" si="5"/>
        <v>4876.9603790706706</v>
      </c>
      <c r="AE34" s="252">
        <f t="shared" si="5"/>
        <v>4876.9603790706706</v>
      </c>
      <c r="AF34" s="252">
        <f t="shared" si="5"/>
        <v>4876.9603790706706</v>
      </c>
      <c r="AG34" s="252">
        <f t="shared" si="5"/>
        <v>4876.9603790706706</v>
      </c>
      <c r="AH34" s="252">
        <f t="shared" si="5"/>
        <v>4876.9603790706706</v>
      </c>
      <c r="AI34" s="252">
        <f t="shared" si="5"/>
        <v>4876.9603790706706</v>
      </c>
      <c r="AJ34" s="252">
        <f t="shared" si="6"/>
        <v>4876.9603790706706</v>
      </c>
      <c r="AK34" s="252">
        <f t="shared" si="6"/>
        <v>4876.9603790706706</v>
      </c>
      <c r="AL34" s="252">
        <f t="shared" si="6"/>
        <v>4876.9603790706706</v>
      </c>
      <c r="AM34" s="252">
        <f t="shared" si="6"/>
        <v>4876.9603790706706</v>
      </c>
      <c r="AN34" s="252">
        <f t="shared" si="6"/>
        <v>4876.9603790706706</v>
      </c>
      <c r="AO34" s="252">
        <f t="shared" si="6"/>
        <v>4876.9603790706706</v>
      </c>
      <c r="AP34" s="252">
        <f t="shared" si="6"/>
        <v>4876.9603790706706</v>
      </c>
      <c r="AQ34" s="252">
        <f t="shared" si="6"/>
        <v>4876.9603790706706</v>
      </c>
      <c r="AR34" s="252">
        <f t="shared" si="6"/>
        <v>4876.9603790706706</v>
      </c>
      <c r="AS34" s="252">
        <f t="shared" si="6"/>
        <v>4876.9603790706706</v>
      </c>
      <c r="AT34" s="252">
        <f t="shared" si="6"/>
        <v>4876.9603790706706</v>
      </c>
      <c r="AU34" s="252">
        <f t="shared" si="6"/>
        <v>4876.9603790706706</v>
      </c>
      <c r="AV34" s="252">
        <f t="shared" si="6"/>
        <v>4876.9603790706706</v>
      </c>
      <c r="AW34" s="252">
        <f t="shared" si="6"/>
        <v>4876.9603790706706</v>
      </c>
      <c r="AX34" s="252">
        <f t="shared" si="6"/>
        <v>4876.9603790706706</v>
      </c>
    </row>
    <row r="35" spans="1:50">
      <c r="A35" s="252">
        <v>5</v>
      </c>
      <c r="B35" s="252">
        <f t="shared" si="7"/>
        <v>4373.6026072464811</v>
      </c>
      <c r="C35" s="252">
        <f t="shared" si="8"/>
        <v>4373.6026072464811</v>
      </c>
      <c r="D35" s="252">
        <f t="shared" si="8"/>
        <v>4373.6026072464811</v>
      </c>
      <c r="E35" s="252">
        <f t="shared" si="8"/>
        <v>4373.6026072464811</v>
      </c>
      <c r="F35" s="252">
        <f t="shared" si="8"/>
        <v>4373.6026072464811</v>
      </c>
      <c r="G35" s="252">
        <f t="shared" si="8"/>
        <v>4373.6026072464811</v>
      </c>
      <c r="H35" s="252">
        <f t="shared" si="8"/>
        <v>4373.6026072464811</v>
      </c>
      <c r="I35" s="252">
        <f t="shared" si="8"/>
        <v>4373.6026072464811</v>
      </c>
      <c r="J35" s="252">
        <f t="shared" si="8"/>
        <v>4373.6026072464811</v>
      </c>
      <c r="K35" s="252">
        <f t="shared" si="8"/>
        <v>4373.6026072464811</v>
      </c>
      <c r="L35" s="252">
        <f t="shared" si="8"/>
        <v>4373.6026072464811</v>
      </c>
      <c r="M35" s="252">
        <f t="shared" si="8"/>
        <v>4373.6026072464811</v>
      </c>
      <c r="N35" s="252">
        <f t="shared" si="8"/>
        <v>4373.6026072464811</v>
      </c>
      <c r="O35" s="252">
        <f t="shared" si="8"/>
        <v>4373.6026072464811</v>
      </c>
      <c r="P35" s="252">
        <f t="shared" si="8"/>
        <v>4373.6026072464811</v>
      </c>
      <c r="Q35" s="252">
        <f t="shared" si="8"/>
        <v>4373.6026072464811</v>
      </c>
      <c r="R35" s="252">
        <f t="shared" si="8"/>
        <v>4373.6026072464811</v>
      </c>
      <c r="S35" s="252">
        <f t="shared" si="4"/>
        <v>4373.6026072464811</v>
      </c>
      <c r="T35" s="252">
        <f t="shared" si="5"/>
        <v>4373.6026072464811</v>
      </c>
      <c r="U35" s="252">
        <f t="shared" si="5"/>
        <v>4373.6026072464811</v>
      </c>
      <c r="V35" s="252">
        <f t="shared" si="5"/>
        <v>4373.6026072464811</v>
      </c>
      <c r="W35" s="252">
        <f t="shared" si="5"/>
        <v>4373.6026072464811</v>
      </c>
      <c r="X35" s="252">
        <f t="shared" si="5"/>
        <v>4373.6026072464811</v>
      </c>
      <c r="Y35" s="252">
        <f t="shared" si="5"/>
        <v>4373.6026072464811</v>
      </c>
      <c r="Z35" s="252">
        <f t="shared" si="5"/>
        <v>4373.6026072464811</v>
      </c>
      <c r="AA35" s="252">
        <f t="shared" si="5"/>
        <v>4373.6026072464811</v>
      </c>
      <c r="AB35" s="252">
        <f t="shared" si="5"/>
        <v>4373.6026072464811</v>
      </c>
      <c r="AC35" s="252">
        <f t="shared" si="5"/>
        <v>4373.6026072464811</v>
      </c>
      <c r="AD35" s="252">
        <f t="shared" si="5"/>
        <v>4373.6026072464811</v>
      </c>
      <c r="AE35" s="252">
        <f t="shared" si="5"/>
        <v>4373.6026072464811</v>
      </c>
      <c r="AF35" s="252">
        <f t="shared" si="5"/>
        <v>4373.6026072464811</v>
      </c>
      <c r="AG35" s="252">
        <f t="shared" si="5"/>
        <v>4373.6026072464811</v>
      </c>
      <c r="AH35" s="252">
        <f t="shared" si="5"/>
        <v>4373.6026072464811</v>
      </c>
      <c r="AI35" s="252">
        <f t="shared" si="5"/>
        <v>4373.6026072464811</v>
      </c>
      <c r="AJ35" s="252">
        <f t="shared" si="6"/>
        <v>4373.6026072464811</v>
      </c>
      <c r="AK35" s="252">
        <f t="shared" si="6"/>
        <v>4373.6026072464811</v>
      </c>
      <c r="AL35" s="252">
        <f t="shared" si="6"/>
        <v>4373.6026072464811</v>
      </c>
      <c r="AM35" s="252">
        <f t="shared" si="6"/>
        <v>4373.6026072464811</v>
      </c>
      <c r="AN35" s="252">
        <f t="shared" si="6"/>
        <v>4373.6026072464811</v>
      </c>
      <c r="AO35" s="252">
        <f t="shared" si="6"/>
        <v>4373.6026072464811</v>
      </c>
      <c r="AP35" s="252">
        <f t="shared" si="6"/>
        <v>4373.6026072464811</v>
      </c>
      <c r="AQ35" s="252">
        <f t="shared" si="6"/>
        <v>4373.6026072464811</v>
      </c>
      <c r="AR35" s="252">
        <f t="shared" si="6"/>
        <v>4373.6026072464811</v>
      </c>
      <c r="AS35" s="252">
        <f t="shared" si="6"/>
        <v>4373.6026072464811</v>
      </c>
      <c r="AT35" s="252">
        <f t="shared" si="6"/>
        <v>4373.6026072464811</v>
      </c>
      <c r="AU35" s="252">
        <f t="shared" si="6"/>
        <v>4373.6026072464811</v>
      </c>
      <c r="AV35" s="252">
        <f t="shared" si="6"/>
        <v>4373.6026072464811</v>
      </c>
      <c r="AW35" s="252">
        <f t="shared" si="6"/>
        <v>4373.6026072464811</v>
      </c>
      <c r="AX35" s="252">
        <f t="shared" si="6"/>
        <v>4373.6026072464811</v>
      </c>
    </row>
    <row r="36" spans="1:50">
      <c r="A36" s="252">
        <v>6</v>
      </c>
      <c r="B36" s="252">
        <f t="shared" si="7"/>
        <v>4254.710320186392</v>
      </c>
      <c r="C36" s="252">
        <f t="shared" si="8"/>
        <v>4254.710320186392</v>
      </c>
      <c r="D36" s="252">
        <f t="shared" si="8"/>
        <v>4254.710320186392</v>
      </c>
      <c r="E36" s="252">
        <f t="shared" si="8"/>
        <v>4254.710320186392</v>
      </c>
      <c r="F36" s="252">
        <f t="shared" si="8"/>
        <v>4254.710320186392</v>
      </c>
      <c r="G36" s="252">
        <f t="shared" si="8"/>
        <v>4254.710320186392</v>
      </c>
      <c r="H36" s="252">
        <f t="shared" si="8"/>
        <v>4254.710320186392</v>
      </c>
      <c r="I36" s="252">
        <f t="shared" si="8"/>
        <v>4254.710320186392</v>
      </c>
      <c r="J36" s="252">
        <f t="shared" si="8"/>
        <v>4254.710320186392</v>
      </c>
      <c r="K36" s="252">
        <f t="shared" si="8"/>
        <v>4254.710320186392</v>
      </c>
      <c r="L36" s="252">
        <f t="shared" si="8"/>
        <v>4254.710320186392</v>
      </c>
      <c r="M36" s="252">
        <f t="shared" si="8"/>
        <v>4254.710320186392</v>
      </c>
      <c r="N36" s="252">
        <f t="shared" si="8"/>
        <v>4254.710320186392</v>
      </c>
      <c r="O36" s="252">
        <f t="shared" si="8"/>
        <v>4254.710320186392</v>
      </c>
      <c r="P36" s="252">
        <f t="shared" si="8"/>
        <v>4254.710320186392</v>
      </c>
      <c r="Q36" s="252">
        <f t="shared" si="8"/>
        <v>4254.710320186392</v>
      </c>
      <c r="R36" s="252">
        <f t="shared" si="8"/>
        <v>4254.710320186392</v>
      </c>
      <c r="S36" s="252">
        <f t="shared" si="4"/>
        <v>4254.710320186392</v>
      </c>
      <c r="T36" s="252">
        <f t="shared" si="5"/>
        <v>4254.710320186392</v>
      </c>
      <c r="U36" s="252">
        <f t="shared" si="5"/>
        <v>4254.710320186392</v>
      </c>
      <c r="V36" s="252">
        <f t="shared" si="5"/>
        <v>4254.710320186392</v>
      </c>
      <c r="W36" s="252">
        <f t="shared" si="5"/>
        <v>4254.710320186392</v>
      </c>
      <c r="X36" s="252">
        <f t="shared" si="5"/>
        <v>4254.710320186392</v>
      </c>
      <c r="Y36" s="252">
        <f t="shared" si="5"/>
        <v>4254.710320186392</v>
      </c>
      <c r="Z36" s="252">
        <f t="shared" si="5"/>
        <v>4254.710320186392</v>
      </c>
      <c r="AA36" s="252">
        <f t="shared" si="5"/>
        <v>4254.710320186392</v>
      </c>
      <c r="AB36" s="252">
        <f t="shared" si="5"/>
        <v>4254.710320186392</v>
      </c>
      <c r="AC36" s="252">
        <f t="shared" si="5"/>
        <v>4254.710320186392</v>
      </c>
      <c r="AD36" s="252">
        <f t="shared" si="5"/>
        <v>4254.710320186392</v>
      </c>
      <c r="AE36" s="252">
        <f t="shared" si="5"/>
        <v>4254.710320186392</v>
      </c>
      <c r="AF36" s="252">
        <f t="shared" si="5"/>
        <v>4254.710320186392</v>
      </c>
      <c r="AG36" s="252">
        <f t="shared" si="5"/>
        <v>4254.710320186392</v>
      </c>
      <c r="AH36" s="252">
        <f t="shared" si="5"/>
        <v>4254.710320186392</v>
      </c>
      <c r="AI36" s="252">
        <f t="shared" si="5"/>
        <v>4254.710320186392</v>
      </c>
      <c r="AJ36" s="252">
        <f t="shared" si="6"/>
        <v>4254.710320186392</v>
      </c>
      <c r="AK36" s="252">
        <f t="shared" si="6"/>
        <v>4254.710320186392</v>
      </c>
      <c r="AL36" s="252">
        <f t="shared" si="6"/>
        <v>4254.710320186392</v>
      </c>
      <c r="AM36" s="252">
        <f t="shared" si="6"/>
        <v>4254.710320186392</v>
      </c>
      <c r="AN36" s="252">
        <f t="shared" si="6"/>
        <v>4254.710320186392</v>
      </c>
      <c r="AO36" s="252">
        <f t="shared" si="6"/>
        <v>4254.710320186392</v>
      </c>
      <c r="AP36" s="252">
        <f t="shared" si="6"/>
        <v>4254.710320186392</v>
      </c>
      <c r="AQ36" s="252">
        <f t="shared" si="6"/>
        <v>4254.710320186392</v>
      </c>
      <c r="AR36" s="252">
        <f t="shared" si="6"/>
        <v>4254.710320186392</v>
      </c>
      <c r="AS36" s="252">
        <f t="shared" si="6"/>
        <v>4254.710320186392</v>
      </c>
      <c r="AT36" s="252">
        <f t="shared" si="6"/>
        <v>4254.710320186392</v>
      </c>
      <c r="AU36" s="252">
        <f t="shared" si="6"/>
        <v>4254.710320186392</v>
      </c>
      <c r="AV36" s="252">
        <f t="shared" si="6"/>
        <v>4254.710320186392</v>
      </c>
      <c r="AW36" s="252">
        <f t="shared" si="6"/>
        <v>4254.710320186392</v>
      </c>
      <c r="AX36" s="252">
        <f t="shared" si="6"/>
        <v>4254.710320186392</v>
      </c>
    </row>
    <row r="37" spans="1:50">
      <c r="A37" s="252">
        <v>7</v>
      </c>
      <c r="B37" s="252">
        <f t="shared" si="7"/>
        <v>4150.4895771823221</v>
      </c>
      <c r="C37" s="252">
        <f t="shared" si="8"/>
        <v>4150.4895771823221</v>
      </c>
      <c r="D37" s="252">
        <f t="shared" si="8"/>
        <v>4150.4895771823221</v>
      </c>
      <c r="E37" s="252">
        <f t="shared" si="8"/>
        <v>4150.4895771823221</v>
      </c>
      <c r="F37" s="252">
        <f t="shared" si="8"/>
        <v>4150.4895771823221</v>
      </c>
      <c r="G37" s="252">
        <f t="shared" si="8"/>
        <v>4150.4895771823221</v>
      </c>
      <c r="H37" s="252">
        <f t="shared" si="8"/>
        <v>4150.4895771823221</v>
      </c>
      <c r="I37" s="252">
        <f t="shared" si="8"/>
        <v>4150.4895771823221</v>
      </c>
      <c r="J37" s="252">
        <f t="shared" si="8"/>
        <v>4150.4895771823221</v>
      </c>
      <c r="K37" s="252">
        <f t="shared" si="8"/>
        <v>4150.4895771823221</v>
      </c>
      <c r="L37" s="252">
        <f t="shared" si="8"/>
        <v>4150.4895771823221</v>
      </c>
      <c r="M37" s="252">
        <f t="shared" si="8"/>
        <v>4150.4895771823221</v>
      </c>
      <c r="N37" s="252">
        <f t="shared" si="8"/>
        <v>4150.4895771823221</v>
      </c>
      <c r="O37" s="252">
        <f t="shared" si="8"/>
        <v>4150.4895771823221</v>
      </c>
      <c r="P37" s="252">
        <f t="shared" si="8"/>
        <v>4150.4895771823221</v>
      </c>
      <c r="Q37" s="252">
        <f t="shared" si="8"/>
        <v>4150.4895771823221</v>
      </c>
      <c r="R37" s="252">
        <f t="shared" si="8"/>
        <v>4150.4895771823221</v>
      </c>
      <c r="S37" s="252">
        <f t="shared" si="4"/>
        <v>4150.4895771823221</v>
      </c>
      <c r="T37" s="252">
        <f t="shared" si="5"/>
        <v>4150.4895771823221</v>
      </c>
      <c r="U37" s="252">
        <f t="shared" si="5"/>
        <v>4150.4895771823221</v>
      </c>
      <c r="V37" s="252">
        <f t="shared" si="5"/>
        <v>4150.4895771823221</v>
      </c>
      <c r="W37" s="252">
        <f t="shared" si="5"/>
        <v>4150.4895771823221</v>
      </c>
      <c r="X37" s="252">
        <f t="shared" si="5"/>
        <v>4150.4895771823221</v>
      </c>
      <c r="Y37" s="252">
        <f t="shared" si="5"/>
        <v>4150.4895771823221</v>
      </c>
      <c r="Z37" s="252">
        <f t="shared" si="5"/>
        <v>4150.4895771823221</v>
      </c>
      <c r="AA37" s="252">
        <f t="shared" si="5"/>
        <v>4150.4895771823221</v>
      </c>
      <c r="AB37" s="252">
        <f t="shared" si="5"/>
        <v>4150.4895771823221</v>
      </c>
      <c r="AC37" s="252">
        <f t="shared" si="5"/>
        <v>4150.4895771823221</v>
      </c>
      <c r="AD37" s="252">
        <f t="shared" si="5"/>
        <v>4150.4895771823221</v>
      </c>
      <c r="AE37" s="252">
        <f t="shared" si="5"/>
        <v>4150.4895771823221</v>
      </c>
      <c r="AF37" s="252">
        <f t="shared" si="5"/>
        <v>4150.4895771823221</v>
      </c>
      <c r="AG37" s="252">
        <f t="shared" si="5"/>
        <v>4150.4895771823221</v>
      </c>
      <c r="AH37" s="252">
        <f t="shared" si="5"/>
        <v>4150.4895771823221</v>
      </c>
      <c r="AI37" s="252">
        <f t="shared" si="5"/>
        <v>4150.4895771823221</v>
      </c>
      <c r="AJ37" s="252">
        <f t="shared" si="6"/>
        <v>4150.4895771823221</v>
      </c>
      <c r="AK37" s="252">
        <f t="shared" si="6"/>
        <v>4150.4895771823221</v>
      </c>
      <c r="AL37" s="252">
        <f t="shared" si="6"/>
        <v>4150.4895771823221</v>
      </c>
      <c r="AM37" s="252">
        <f t="shared" si="6"/>
        <v>4150.4895771823221</v>
      </c>
      <c r="AN37" s="252">
        <f t="shared" si="6"/>
        <v>4150.4895771823221</v>
      </c>
      <c r="AO37" s="252">
        <f t="shared" si="6"/>
        <v>4150.4895771823221</v>
      </c>
      <c r="AP37" s="252">
        <f t="shared" si="6"/>
        <v>4150.4895771823221</v>
      </c>
      <c r="AQ37" s="252">
        <f t="shared" si="6"/>
        <v>4150.4895771823221</v>
      </c>
      <c r="AR37" s="252">
        <f t="shared" si="6"/>
        <v>4150.4895771823221</v>
      </c>
      <c r="AS37" s="252">
        <f t="shared" si="6"/>
        <v>4150.4895771823221</v>
      </c>
      <c r="AT37" s="252">
        <f t="shared" si="6"/>
        <v>4150.4895771823221</v>
      </c>
      <c r="AU37" s="252">
        <f t="shared" si="6"/>
        <v>4150.4895771823221</v>
      </c>
      <c r="AV37" s="252">
        <f t="shared" si="6"/>
        <v>4150.4895771823221</v>
      </c>
      <c r="AW37" s="252">
        <f t="shared" si="6"/>
        <v>4150.4895771823221</v>
      </c>
      <c r="AX37" s="252">
        <f t="shared" si="6"/>
        <v>4150.4895771823221</v>
      </c>
    </row>
    <row r="38" spans="1:50">
      <c r="A38" s="252">
        <v>8</v>
      </c>
      <c r="B38" s="252">
        <f t="shared" si="7"/>
        <v>4072.519409710018</v>
      </c>
      <c r="C38" s="252">
        <f t="shared" si="8"/>
        <v>4072.519409710018</v>
      </c>
      <c r="D38" s="252">
        <f t="shared" si="8"/>
        <v>4072.519409710018</v>
      </c>
      <c r="E38" s="252">
        <f t="shared" si="8"/>
        <v>4072.519409710018</v>
      </c>
      <c r="F38" s="252">
        <f t="shared" si="8"/>
        <v>4072.519409710018</v>
      </c>
      <c r="G38" s="252">
        <f t="shared" si="8"/>
        <v>4072.519409710018</v>
      </c>
      <c r="H38" s="252">
        <f t="shared" si="8"/>
        <v>4072.519409710018</v>
      </c>
      <c r="I38" s="252">
        <f t="shared" si="8"/>
        <v>4072.519409710018</v>
      </c>
      <c r="J38" s="252">
        <f t="shared" si="8"/>
        <v>4072.519409710018</v>
      </c>
      <c r="K38" s="252">
        <f t="shared" si="8"/>
        <v>4072.519409710018</v>
      </c>
      <c r="L38" s="252">
        <f t="shared" si="8"/>
        <v>4072.519409710018</v>
      </c>
      <c r="M38" s="252">
        <f t="shared" si="8"/>
        <v>4072.519409710018</v>
      </c>
      <c r="N38" s="252">
        <f t="shared" si="8"/>
        <v>4072.519409710018</v>
      </c>
      <c r="O38" s="252">
        <f t="shared" si="8"/>
        <v>4072.519409710018</v>
      </c>
      <c r="P38" s="252">
        <f t="shared" si="8"/>
        <v>4072.519409710018</v>
      </c>
      <c r="Q38" s="252">
        <f t="shared" si="8"/>
        <v>4072.519409710018</v>
      </c>
      <c r="R38" s="252">
        <f t="shared" si="8"/>
        <v>4072.519409710018</v>
      </c>
      <c r="S38" s="252">
        <f t="shared" si="4"/>
        <v>4072.519409710018</v>
      </c>
      <c r="T38" s="252">
        <f t="shared" si="5"/>
        <v>4072.519409710018</v>
      </c>
      <c r="U38" s="252">
        <f t="shared" si="5"/>
        <v>4072.519409710018</v>
      </c>
      <c r="V38" s="252">
        <f t="shared" si="5"/>
        <v>4072.519409710018</v>
      </c>
      <c r="W38" s="252">
        <f t="shared" si="5"/>
        <v>4072.519409710018</v>
      </c>
      <c r="X38" s="252">
        <f t="shared" si="5"/>
        <v>4072.519409710018</v>
      </c>
      <c r="Y38" s="252">
        <f t="shared" si="5"/>
        <v>4072.519409710018</v>
      </c>
      <c r="Z38" s="252">
        <f t="shared" si="5"/>
        <v>4072.519409710018</v>
      </c>
      <c r="AA38" s="252">
        <f t="shared" si="5"/>
        <v>4072.519409710018</v>
      </c>
      <c r="AB38" s="252">
        <f t="shared" si="5"/>
        <v>4072.519409710018</v>
      </c>
      <c r="AC38" s="252">
        <f t="shared" si="5"/>
        <v>4072.519409710018</v>
      </c>
      <c r="AD38" s="252">
        <f t="shared" si="5"/>
        <v>4072.519409710018</v>
      </c>
      <c r="AE38" s="252">
        <f t="shared" si="5"/>
        <v>4072.519409710018</v>
      </c>
      <c r="AF38" s="252">
        <f t="shared" si="5"/>
        <v>4072.519409710018</v>
      </c>
      <c r="AG38" s="252">
        <f t="shared" si="5"/>
        <v>4072.519409710018</v>
      </c>
      <c r="AH38" s="252">
        <f t="shared" si="5"/>
        <v>4072.519409710018</v>
      </c>
      <c r="AI38" s="252">
        <f t="shared" si="5"/>
        <v>4072.519409710018</v>
      </c>
      <c r="AJ38" s="252">
        <f t="shared" si="6"/>
        <v>4072.519409710018</v>
      </c>
      <c r="AK38" s="252">
        <f t="shared" si="6"/>
        <v>4072.519409710018</v>
      </c>
      <c r="AL38" s="252">
        <f t="shared" si="6"/>
        <v>4072.519409710018</v>
      </c>
      <c r="AM38" s="252">
        <f t="shared" si="6"/>
        <v>4072.519409710018</v>
      </c>
      <c r="AN38" s="252">
        <f t="shared" si="6"/>
        <v>4072.519409710018</v>
      </c>
      <c r="AO38" s="252">
        <f t="shared" si="6"/>
        <v>4072.519409710018</v>
      </c>
      <c r="AP38" s="252">
        <f t="shared" si="6"/>
        <v>4072.519409710018</v>
      </c>
      <c r="AQ38" s="252">
        <f t="shared" si="6"/>
        <v>4072.519409710018</v>
      </c>
      <c r="AR38" s="252">
        <f t="shared" si="6"/>
        <v>4072.519409710018</v>
      </c>
      <c r="AS38" s="252">
        <f t="shared" si="6"/>
        <v>4072.519409710018</v>
      </c>
      <c r="AT38" s="252">
        <f t="shared" si="6"/>
        <v>4072.519409710018</v>
      </c>
      <c r="AU38" s="252">
        <f t="shared" si="6"/>
        <v>4072.519409710018</v>
      </c>
      <c r="AV38" s="252">
        <f t="shared" si="6"/>
        <v>4072.519409710018</v>
      </c>
      <c r="AW38" s="252">
        <f t="shared" si="6"/>
        <v>4072.519409710018</v>
      </c>
      <c r="AX38" s="252">
        <f t="shared" si="6"/>
        <v>4072.519409710018</v>
      </c>
    </row>
    <row r="39" spans="1:50">
      <c r="A39" s="252">
        <v>9</v>
      </c>
      <c r="B39" s="252">
        <f t="shared" si="7"/>
        <v>4000.3550966706225</v>
      </c>
      <c r="C39" s="252">
        <f t="shared" si="8"/>
        <v>4000.3550966706225</v>
      </c>
      <c r="D39" s="252">
        <f t="shared" si="8"/>
        <v>4000.3550966706225</v>
      </c>
      <c r="E39" s="252">
        <f t="shared" si="8"/>
        <v>4000.3550966706225</v>
      </c>
      <c r="F39" s="252">
        <f t="shared" si="8"/>
        <v>4000.3550966706225</v>
      </c>
      <c r="G39" s="252">
        <f t="shared" si="8"/>
        <v>4000.3550966706225</v>
      </c>
      <c r="H39" s="252">
        <f t="shared" si="8"/>
        <v>4000.3550966706225</v>
      </c>
      <c r="I39" s="252">
        <f t="shared" si="8"/>
        <v>4000.3550966706225</v>
      </c>
      <c r="J39" s="252">
        <f t="shared" si="8"/>
        <v>4000.3550966706225</v>
      </c>
      <c r="K39" s="252">
        <f t="shared" si="8"/>
        <v>4000.3550966706225</v>
      </c>
      <c r="L39" s="252">
        <f t="shared" si="8"/>
        <v>4000.3550966706225</v>
      </c>
      <c r="M39" s="252">
        <f t="shared" si="8"/>
        <v>4000.3550966706225</v>
      </c>
      <c r="N39" s="252">
        <f t="shared" si="8"/>
        <v>4000.3550966706225</v>
      </c>
      <c r="O39" s="252">
        <f t="shared" si="8"/>
        <v>4000.3550966706225</v>
      </c>
      <c r="P39" s="252">
        <f t="shared" si="8"/>
        <v>4000.3550966706225</v>
      </c>
      <c r="Q39" s="252">
        <f t="shared" si="8"/>
        <v>4000.3550966706225</v>
      </c>
      <c r="R39" s="252">
        <f t="shared" si="8"/>
        <v>4000.3550966706225</v>
      </c>
      <c r="S39" s="252">
        <f t="shared" si="4"/>
        <v>4000.3550966706225</v>
      </c>
      <c r="T39" s="252">
        <f t="shared" si="5"/>
        <v>4000.3550966706225</v>
      </c>
      <c r="U39" s="252">
        <f t="shared" si="5"/>
        <v>4000.3550966706225</v>
      </c>
      <c r="V39" s="252">
        <f t="shared" si="5"/>
        <v>4000.3550966706225</v>
      </c>
      <c r="W39" s="252">
        <f t="shared" si="5"/>
        <v>4000.3550966706225</v>
      </c>
      <c r="X39" s="252">
        <f t="shared" si="5"/>
        <v>4000.3550966706225</v>
      </c>
      <c r="Y39" s="252">
        <f t="shared" si="5"/>
        <v>4000.3550966706225</v>
      </c>
      <c r="Z39" s="252">
        <f t="shared" si="5"/>
        <v>4000.3550966706225</v>
      </c>
      <c r="AA39" s="252">
        <f t="shared" si="5"/>
        <v>4000.3550966706225</v>
      </c>
      <c r="AB39" s="252">
        <f t="shared" si="5"/>
        <v>4000.3550966706225</v>
      </c>
      <c r="AC39" s="252">
        <f t="shared" si="5"/>
        <v>4000.3550966706225</v>
      </c>
      <c r="AD39" s="252">
        <f t="shared" si="5"/>
        <v>4000.3550966706225</v>
      </c>
      <c r="AE39" s="252">
        <f t="shared" si="5"/>
        <v>4000.3550966706225</v>
      </c>
      <c r="AF39" s="252">
        <f t="shared" si="5"/>
        <v>4000.3550966706225</v>
      </c>
      <c r="AG39" s="252">
        <f t="shared" si="5"/>
        <v>4000.3550966706225</v>
      </c>
      <c r="AH39" s="252">
        <f t="shared" si="5"/>
        <v>4000.3550966706225</v>
      </c>
      <c r="AI39" s="252">
        <f t="shared" si="5"/>
        <v>4000.3550966706225</v>
      </c>
      <c r="AJ39" s="252">
        <f t="shared" si="6"/>
        <v>4000.3550966706225</v>
      </c>
      <c r="AK39" s="252">
        <f t="shared" si="6"/>
        <v>4000.3550966706225</v>
      </c>
      <c r="AL39" s="252">
        <f t="shared" si="6"/>
        <v>4000.3550966706225</v>
      </c>
      <c r="AM39" s="252">
        <f t="shared" si="6"/>
        <v>4000.3550966706225</v>
      </c>
      <c r="AN39" s="252">
        <f t="shared" si="6"/>
        <v>4000.3550966706225</v>
      </c>
      <c r="AO39" s="252">
        <f t="shared" si="6"/>
        <v>4000.3550966706225</v>
      </c>
      <c r="AP39" s="252">
        <f t="shared" si="6"/>
        <v>4000.3550966706225</v>
      </c>
      <c r="AQ39" s="252">
        <f t="shared" si="6"/>
        <v>4000.3550966706225</v>
      </c>
      <c r="AR39" s="252">
        <f t="shared" si="6"/>
        <v>4000.3550966706225</v>
      </c>
      <c r="AS39" s="252">
        <f t="shared" si="6"/>
        <v>4000.3550966706225</v>
      </c>
      <c r="AT39" s="252">
        <f t="shared" si="6"/>
        <v>4000.3550966706225</v>
      </c>
      <c r="AU39" s="252">
        <f t="shared" si="6"/>
        <v>4000.3550966706225</v>
      </c>
      <c r="AV39" s="252">
        <f t="shared" si="6"/>
        <v>4000.3550966706225</v>
      </c>
      <c r="AW39" s="252">
        <f t="shared" si="6"/>
        <v>4000.3550966706225</v>
      </c>
      <c r="AX39" s="252">
        <f t="shared" si="6"/>
        <v>4000.3550966706225</v>
      </c>
    </row>
    <row r="40" spans="1:50">
      <c r="A40" s="252">
        <v>10</v>
      </c>
      <c r="B40" s="252">
        <f t="shared" si="7"/>
        <v>3914.9328026618632</v>
      </c>
      <c r="C40" s="252">
        <f t="shared" si="8"/>
        <v>3914.9328026618632</v>
      </c>
      <c r="D40" s="252">
        <f t="shared" si="8"/>
        <v>3914.9328026618632</v>
      </c>
      <c r="E40" s="252">
        <f t="shared" si="8"/>
        <v>3914.9328026618632</v>
      </c>
      <c r="F40" s="252">
        <f t="shared" si="8"/>
        <v>3914.9328026618632</v>
      </c>
      <c r="G40" s="252">
        <f t="shared" si="8"/>
        <v>3914.9328026618632</v>
      </c>
      <c r="H40" s="252">
        <f t="shared" si="8"/>
        <v>3914.9328026618632</v>
      </c>
      <c r="I40" s="252">
        <f t="shared" si="8"/>
        <v>3914.9328026618632</v>
      </c>
      <c r="J40" s="252">
        <f t="shared" si="8"/>
        <v>3914.9328026618632</v>
      </c>
      <c r="K40" s="252">
        <f t="shared" si="8"/>
        <v>3914.9328026618632</v>
      </c>
      <c r="L40" s="252">
        <f t="shared" si="8"/>
        <v>3914.9328026618632</v>
      </c>
      <c r="M40" s="252">
        <f t="shared" si="8"/>
        <v>3914.9328026618632</v>
      </c>
      <c r="N40" s="252">
        <f t="shared" si="8"/>
        <v>3914.9328026618632</v>
      </c>
      <c r="O40" s="252">
        <f t="shared" si="8"/>
        <v>3914.9328026618632</v>
      </c>
      <c r="P40" s="252">
        <f t="shared" si="8"/>
        <v>3914.9328026618632</v>
      </c>
      <c r="Q40" s="252">
        <f t="shared" si="8"/>
        <v>3914.9328026618632</v>
      </c>
      <c r="R40" s="252">
        <f t="shared" si="8"/>
        <v>3914.9328026618632</v>
      </c>
      <c r="S40" s="252">
        <f t="shared" si="4"/>
        <v>3914.9328026618632</v>
      </c>
      <c r="T40" s="252">
        <f t="shared" si="5"/>
        <v>3914.9328026618632</v>
      </c>
      <c r="U40" s="252">
        <f t="shared" si="5"/>
        <v>3914.9328026618632</v>
      </c>
      <c r="V40" s="252">
        <f t="shared" si="5"/>
        <v>3914.9328026618632</v>
      </c>
      <c r="W40" s="252">
        <f t="shared" si="5"/>
        <v>3914.9328026618632</v>
      </c>
      <c r="X40" s="252">
        <f t="shared" si="5"/>
        <v>3914.9328026618632</v>
      </c>
      <c r="Y40" s="252">
        <f t="shared" si="5"/>
        <v>3914.9328026618632</v>
      </c>
      <c r="Z40" s="252">
        <f t="shared" si="5"/>
        <v>3914.9328026618632</v>
      </c>
      <c r="AA40" s="252">
        <f t="shared" si="5"/>
        <v>3914.9328026618632</v>
      </c>
      <c r="AB40" s="252">
        <f t="shared" si="5"/>
        <v>3914.9328026618632</v>
      </c>
      <c r="AC40" s="252">
        <f t="shared" si="5"/>
        <v>3914.9328026618632</v>
      </c>
      <c r="AD40" s="252">
        <f t="shared" si="5"/>
        <v>3914.9328026618632</v>
      </c>
      <c r="AE40" s="252">
        <f t="shared" si="5"/>
        <v>3914.9328026618632</v>
      </c>
      <c r="AF40" s="252">
        <f t="shared" si="5"/>
        <v>3914.9328026618632</v>
      </c>
      <c r="AG40" s="252">
        <f t="shared" si="5"/>
        <v>3914.9328026618632</v>
      </c>
      <c r="AH40" s="252">
        <f t="shared" si="5"/>
        <v>3914.9328026618632</v>
      </c>
      <c r="AI40" s="252">
        <f t="shared" si="5"/>
        <v>3914.9328026618632</v>
      </c>
      <c r="AJ40" s="252">
        <f t="shared" si="6"/>
        <v>3914.9328026618632</v>
      </c>
      <c r="AK40" s="252">
        <f t="shared" si="6"/>
        <v>3914.9328026618632</v>
      </c>
      <c r="AL40" s="252">
        <f t="shared" si="6"/>
        <v>3914.9328026618632</v>
      </c>
      <c r="AM40" s="252">
        <f t="shared" si="6"/>
        <v>3914.9328026618632</v>
      </c>
      <c r="AN40" s="252">
        <f t="shared" si="6"/>
        <v>3914.9328026618632</v>
      </c>
      <c r="AO40" s="252">
        <f t="shared" si="6"/>
        <v>3914.9328026618632</v>
      </c>
      <c r="AP40" s="252">
        <f t="shared" si="6"/>
        <v>3914.9328026618632</v>
      </c>
      <c r="AQ40" s="252">
        <f t="shared" si="6"/>
        <v>3914.9328026618632</v>
      </c>
      <c r="AR40" s="252">
        <f t="shared" si="6"/>
        <v>3914.9328026618632</v>
      </c>
      <c r="AS40" s="252">
        <f t="shared" si="6"/>
        <v>3914.9328026618632</v>
      </c>
      <c r="AT40" s="252">
        <f t="shared" si="6"/>
        <v>3914.9328026618632</v>
      </c>
      <c r="AU40" s="252">
        <f t="shared" si="6"/>
        <v>3914.9328026618632</v>
      </c>
      <c r="AV40" s="252">
        <f t="shared" si="6"/>
        <v>3914.9328026618632</v>
      </c>
      <c r="AW40" s="252">
        <f t="shared" si="6"/>
        <v>3914.9328026618632</v>
      </c>
      <c r="AX40" s="252">
        <f t="shared" si="6"/>
        <v>3914.9328026618632</v>
      </c>
    </row>
    <row r="41" spans="1:50">
      <c r="A41" s="252">
        <v>11</v>
      </c>
      <c r="B41" s="252">
        <f t="shared" si="7"/>
        <v>3800.5475570100211</v>
      </c>
      <c r="C41" s="252">
        <f t="shared" si="8"/>
        <v>3800.5475570100211</v>
      </c>
      <c r="D41" s="252">
        <f t="shared" si="8"/>
        <v>3800.5475570100211</v>
      </c>
      <c r="E41" s="252">
        <f t="shared" si="8"/>
        <v>3800.5475570100211</v>
      </c>
      <c r="F41" s="252">
        <f t="shared" si="8"/>
        <v>3800.5475570100211</v>
      </c>
      <c r="G41" s="252">
        <f t="shared" si="8"/>
        <v>3800.5475570100211</v>
      </c>
      <c r="H41" s="252">
        <f t="shared" si="8"/>
        <v>3800.5475570100211</v>
      </c>
      <c r="I41" s="252">
        <f t="shared" si="8"/>
        <v>3800.5475570100211</v>
      </c>
      <c r="J41" s="252">
        <f t="shared" si="8"/>
        <v>3800.5475570100211</v>
      </c>
      <c r="K41" s="252">
        <f t="shared" si="8"/>
        <v>3800.5475570100211</v>
      </c>
      <c r="L41" s="252">
        <f t="shared" si="8"/>
        <v>3800.5475570100211</v>
      </c>
      <c r="M41" s="252">
        <f t="shared" si="8"/>
        <v>3800.5475570100211</v>
      </c>
      <c r="N41" s="252">
        <f t="shared" si="8"/>
        <v>3800.5475570100211</v>
      </c>
      <c r="O41" s="252">
        <f t="shared" si="8"/>
        <v>3800.5475570100211</v>
      </c>
      <c r="P41" s="252">
        <f t="shared" si="8"/>
        <v>3800.5475570100211</v>
      </c>
      <c r="Q41" s="252">
        <f t="shared" si="8"/>
        <v>3800.5475570100211</v>
      </c>
      <c r="R41" s="252">
        <f t="shared" si="8"/>
        <v>3800.5475570100211</v>
      </c>
      <c r="S41" s="252">
        <f t="shared" si="4"/>
        <v>3800.5475570100211</v>
      </c>
      <c r="T41" s="252">
        <f t="shared" si="5"/>
        <v>3800.5475570100211</v>
      </c>
      <c r="U41" s="252">
        <f t="shared" si="5"/>
        <v>3800.5475570100211</v>
      </c>
      <c r="V41" s="252">
        <f t="shared" si="5"/>
        <v>3800.5475570100211</v>
      </c>
      <c r="W41" s="252">
        <f t="shared" si="5"/>
        <v>3800.5475570100211</v>
      </c>
      <c r="X41" s="252">
        <f t="shared" si="5"/>
        <v>3800.5475570100211</v>
      </c>
      <c r="Y41" s="252">
        <f t="shared" si="5"/>
        <v>3800.5475570100211</v>
      </c>
      <c r="Z41" s="252">
        <f t="shared" si="5"/>
        <v>3800.5475570100211</v>
      </c>
      <c r="AA41" s="252">
        <f t="shared" si="5"/>
        <v>3800.5475570100211</v>
      </c>
      <c r="AB41" s="252">
        <f t="shared" si="5"/>
        <v>3800.5475570100211</v>
      </c>
      <c r="AC41" s="252">
        <f t="shared" si="5"/>
        <v>3800.5475570100211</v>
      </c>
      <c r="AD41" s="252">
        <f t="shared" si="5"/>
        <v>3800.5475570100211</v>
      </c>
      <c r="AE41" s="252">
        <f t="shared" si="5"/>
        <v>3800.5475570100211</v>
      </c>
      <c r="AF41" s="252">
        <f t="shared" si="5"/>
        <v>3800.5475570100211</v>
      </c>
      <c r="AG41" s="252">
        <f t="shared" si="5"/>
        <v>3800.5475570100211</v>
      </c>
      <c r="AH41" s="252">
        <f t="shared" si="5"/>
        <v>3800.5475570100211</v>
      </c>
      <c r="AI41" s="252">
        <f t="shared" si="5"/>
        <v>3800.5475570100211</v>
      </c>
      <c r="AJ41" s="252">
        <f t="shared" si="6"/>
        <v>3800.5475570100211</v>
      </c>
      <c r="AK41" s="252">
        <f t="shared" si="6"/>
        <v>3800.5475570100211</v>
      </c>
      <c r="AL41" s="252">
        <f t="shared" si="6"/>
        <v>3800.5475570100211</v>
      </c>
      <c r="AM41" s="252">
        <f t="shared" si="6"/>
        <v>3800.5475570100211</v>
      </c>
      <c r="AN41" s="252">
        <f t="shared" si="6"/>
        <v>3800.5475570100211</v>
      </c>
      <c r="AO41" s="252">
        <f t="shared" si="6"/>
        <v>3800.5475570100211</v>
      </c>
      <c r="AP41" s="252">
        <f t="shared" si="6"/>
        <v>3800.5475570100211</v>
      </c>
      <c r="AQ41" s="252">
        <f t="shared" si="6"/>
        <v>3800.5475570100211</v>
      </c>
      <c r="AR41" s="252">
        <f t="shared" si="6"/>
        <v>3800.5475570100211</v>
      </c>
      <c r="AS41" s="252">
        <f t="shared" si="6"/>
        <v>3800.5475570100211</v>
      </c>
      <c r="AT41" s="252">
        <f t="shared" si="6"/>
        <v>3800.5475570100211</v>
      </c>
      <c r="AU41" s="252">
        <f t="shared" si="6"/>
        <v>3800.5475570100211</v>
      </c>
      <c r="AV41" s="252">
        <f t="shared" si="6"/>
        <v>3800.5475570100211</v>
      </c>
      <c r="AW41" s="252">
        <f t="shared" si="6"/>
        <v>3800.5475570100211</v>
      </c>
      <c r="AX41" s="252">
        <f t="shared" si="6"/>
        <v>3800.5475570100211</v>
      </c>
    </row>
    <row r="42" spans="1:50">
      <c r="A42" s="252">
        <v>12</v>
      </c>
      <c r="B42" s="252">
        <f t="shared" si="7"/>
        <v>3729.3761239523728</v>
      </c>
      <c r="C42" s="252">
        <f t="shared" si="8"/>
        <v>3729.3761239523728</v>
      </c>
      <c r="D42" s="252">
        <f t="shared" si="8"/>
        <v>3729.3761239523728</v>
      </c>
      <c r="E42" s="252">
        <f t="shared" si="8"/>
        <v>3729.3761239523728</v>
      </c>
      <c r="F42" s="252">
        <f t="shared" si="8"/>
        <v>3729.3761239523728</v>
      </c>
      <c r="G42" s="252">
        <f t="shared" si="8"/>
        <v>3729.3761239523728</v>
      </c>
      <c r="H42" s="252">
        <f t="shared" si="8"/>
        <v>3729.3761239523728</v>
      </c>
      <c r="I42" s="252">
        <f t="shared" si="8"/>
        <v>3729.3761239523728</v>
      </c>
      <c r="J42" s="252">
        <f t="shared" si="8"/>
        <v>3729.3761239523728</v>
      </c>
      <c r="K42" s="252">
        <f t="shared" si="8"/>
        <v>3729.3761239523728</v>
      </c>
      <c r="L42" s="252">
        <f t="shared" si="8"/>
        <v>3729.3761239523728</v>
      </c>
      <c r="M42" s="252">
        <f t="shared" si="8"/>
        <v>3729.3761239523728</v>
      </c>
      <c r="N42" s="252">
        <f t="shared" si="8"/>
        <v>3729.3761239523728</v>
      </c>
      <c r="O42" s="252">
        <f t="shared" si="8"/>
        <v>3729.3761239523728</v>
      </c>
      <c r="P42" s="252">
        <f t="shared" si="8"/>
        <v>3729.3761239523728</v>
      </c>
      <c r="Q42" s="252">
        <f t="shared" si="8"/>
        <v>3729.3761239523728</v>
      </c>
      <c r="R42" s="252">
        <f t="shared" si="8"/>
        <v>3729.3761239523728</v>
      </c>
      <c r="S42" s="252">
        <f t="shared" si="4"/>
        <v>3729.3761239523728</v>
      </c>
      <c r="T42" s="252">
        <f t="shared" si="5"/>
        <v>3729.3761239523728</v>
      </c>
      <c r="U42" s="252">
        <f t="shared" si="5"/>
        <v>3729.3761239523728</v>
      </c>
      <c r="V42" s="252">
        <f t="shared" si="5"/>
        <v>3729.3761239523728</v>
      </c>
      <c r="W42" s="252">
        <f t="shared" si="5"/>
        <v>3729.3761239523728</v>
      </c>
      <c r="X42" s="252">
        <f t="shared" si="5"/>
        <v>3729.3761239523728</v>
      </c>
      <c r="Y42" s="252">
        <f t="shared" si="5"/>
        <v>3729.3761239523728</v>
      </c>
      <c r="Z42" s="252">
        <f t="shared" si="5"/>
        <v>3729.3761239523728</v>
      </c>
      <c r="AA42" s="252">
        <f t="shared" si="5"/>
        <v>3729.3761239523728</v>
      </c>
      <c r="AB42" s="252">
        <f t="shared" si="5"/>
        <v>3729.3761239523728</v>
      </c>
      <c r="AC42" s="252">
        <f t="shared" si="5"/>
        <v>3729.3761239523728</v>
      </c>
      <c r="AD42" s="252">
        <f t="shared" si="5"/>
        <v>3729.3761239523728</v>
      </c>
      <c r="AE42" s="252">
        <f t="shared" si="5"/>
        <v>3729.3761239523728</v>
      </c>
      <c r="AF42" s="252">
        <f t="shared" si="5"/>
        <v>3729.3761239523728</v>
      </c>
      <c r="AG42" s="252">
        <f t="shared" si="5"/>
        <v>3729.3761239523728</v>
      </c>
      <c r="AH42" s="252">
        <f t="shared" si="5"/>
        <v>3729.3761239523728</v>
      </c>
      <c r="AI42" s="252">
        <f t="shared" si="5"/>
        <v>3729.3761239523728</v>
      </c>
      <c r="AJ42" s="252">
        <f t="shared" si="6"/>
        <v>3729.3761239523728</v>
      </c>
      <c r="AK42" s="252">
        <f t="shared" si="6"/>
        <v>3729.3761239523728</v>
      </c>
      <c r="AL42" s="252">
        <f t="shared" si="6"/>
        <v>3729.3761239523728</v>
      </c>
      <c r="AM42" s="252">
        <f t="shared" si="6"/>
        <v>3729.3761239523728</v>
      </c>
      <c r="AN42" s="252">
        <f t="shared" si="6"/>
        <v>3729.3761239523728</v>
      </c>
      <c r="AO42" s="252">
        <f t="shared" si="6"/>
        <v>3729.3761239523728</v>
      </c>
      <c r="AP42" s="252">
        <f t="shared" si="6"/>
        <v>3729.3761239523728</v>
      </c>
      <c r="AQ42" s="252">
        <f t="shared" si="6"/>
        <v>3729.3761239523728</v>
      </c>
      <c r="AR42" s="252">
        <f t="shared" si="6"/>
        <v>3729.3761239523728</v>
      </c>
      <c r="AS42" s="252">
        <f t="shared" si="6"/>
        <v>3729.3761239523728</v>
      </c>
      <c r="AT42" s="252">
        <f t="shared" si="6"/>
        <v>3729.3761239523728</v>
      </c>
      <c r="AU42" s="252">
        <f t="shared" si="6"/>
        <v>3729.3761239523728</v>
      </c>
      <c r="AV42" s="252">
        <f t="shared" si="6"/>
        <v>3729.3761239523728</v>
      </c>
      <c r="AW42" s="252">
        <f t="shared" si="6"/>
        <v>3729.3761239523728</v>
      </c>
      <c r="AX42" s="252">
        <f t="shared" si="6"/>
        <v>3729.3761239523728</v>
      </c>
    </row>
    <row r="43" spans="1:50">
      <c r="A43" s="252">
        <v>13</v>
      </c>
      <c r="B43" s="252">
        <f t="shared" si="7"/>
        <v>3676.3353927166213</v>
      </c>
      <c r="C43" s="252">
        <f t="shared" si="8"/>
        <v>3676.3353927166213</v>
      </c>
      <c r="D43" s="252">
        <f t="shared" si="8"/>
        <v>3676.3353927166213</v>
      </c>
      <c r="E43" s="252">
        <f t="shared" si="8"/>
        <v>3676.3353927166213</v>
      </c>
      <c r="F43" s="252">
        <f t="shared" si="8"/>
        <v>3676.3353927166213</v>
      </c>
      <c r="G43" s="252">
        <f t="shared" si="8"/>
        <v>3676.3353927166213</v>
      </c>
      <c r="H43" s="252">
        <f t="shared" si="8"/>
        <v>3676.3353927166213</v>
      </c>
      <c r="I43" s="252">
        <f t="shared" si="8"/>
        <v>3676.3353927166213</v>
      </c>
      <c r="J43" s="252">
        <f t="shared" si="8"/>
        <v>3676.3353927166213</v>
      </c>
      <c r="K43" s="252">
        <f t="shared" si="8"/>
        <v>3676.3353927166213</v>
      </c>
      <c r="L43" s="252">
        <f t="shared" si="8"/>
        <v>3676.3353927166213</v>
      </c>
      <c r="M43" s="252">
        <f t="shared" si="8"/>
        <v>3676.3353927166213</v>
      </c>
      <c r="N43" s="252">
        <f t="shared" si="8"/>
        <v>3676.3353927166213</v>
      </c>
      <c r="O43" s="252">
        <f t="shared" si="8"/>
        <v>3676.3353927166213</v>
      </c>
      <c r="P43" s="252">
        <f t="shared" si="8"/>
        <v>3676.3353927166213</v>
      </c>
      <c r="Q43" s="252">
        <f t="shared" si="8"/>
        <v>3676.3353927166213</v>
      </c>
      <c r="R43" s="252">
        <f t="shared" si="8"/>
        <v>3676.3353927166213</v>
      </c>
      <c r="S43" s="252">
        <f t="shared" si="4"/>
        <v>3676.3353927166213</v>
      </c>
      <c r="T43" s="252">
        <f t="shared" si="5"/>
        <v>3676.3353927166213</v>
      </c>
      <c r="U43" s="252">
        <f t="shared" si="5"/>
        <v>3676.3353927166213</v>
      </c>
      <c r="V43" s="252">
        <f t="shared" si="5"/>
        <v>3676.3353927166213</v>
      </c>
      <c r="W43" s="252">
        <f t="shared" si="5"/>
        <v>3676.3353927166213</v>
      </c>
      <c r="X43" s="252">
        <f t="shared" si="5"/>
        <v>3676.3353927166213</v>
      </c>
      <c r="Y43" s="252">
        <f t="shared" si="5"/>
        <v>3676.3353927166213</v>
      </c>
      <c r="Z43" s="252">
        <f t="shared" si="5"/>
        <v>3676.3353927166213</v>
      </c>
      <c r="AA43" s="252">
        <f t="shared" si="5"/>
        <v>3676.3353927166213</v>
      </c>
      <c r="AB43" s="252">
        <f t="shared" si="5"/>
        <v>3676.3353927166213</v>
      </c>
      <c r="AC43" s="252">
        <f t="shared" si="5"/>
        <v>3676.3353927166213</v>
      </c>
      <c r="AD43" s="252">
        <f t="shared" si="5"/>
        <v>3676.3353927166213</v>
      </c>
      <c r="AE43" s="252">
        <f t="shared" si="5"/>
        <v>3676.3353927166213</v>
      </c>
      <c r="AF43" s="252">
        <f t="shared" si="5"/>
        <v>3676.3353927166213</v>
      </c>
      <c r="AG43" s="252">
        <f t="shared" si="5"/>
        <v>3676.3353927166213</v>
      </c>
      <c r="AH43" s="252">
        <f t="shared" si="5"/>
        <v>3676.3353927166213</v>
      </c>
      <c r="AI43" s="252">
        <f t="shared" si="5"/>
        <v>3676.3353927166213</v>
      </c>
      <c r="AJ43" s="252">
        <f t="shared" si="6"/>
        <v>3676.3353927166213</v>
      </c>
      <c r="AK43" s="252">
        <f t="shared" si="6"/>
        <v>3676.3353927166213</v>
      </c>
      <c r="AL43" s="252">
        <f t="shared" si="6"/>
        <v>3676.3353927166213</v>
      </c>
      <c r="AM43" s="252">
        <f t="shared" si="6"/>
        <v>3676.3353927166213</v>
      </c>
      <c r="AN43" s="252">
        <f t="shared" si="6"/>
        <v>3676.3353927166213</v>
      </c>
      <c r="AO43" s="252">
        <f t="shared" si="6"/>
        <v>3676.3353927166213</v>
      </c>
      <c r="AP43" s="252">
        <f t="shared" si="6"/>
        <v>3676.3353927166213</v>
      </c>
      <c r="AQ43" s="252">
        <f t="shared" si="6"/>
        <v>3676.3353927166213</v>
      </c>
      <c r="AR43" s="252">
        <f t="shared" si="6"/>
        <v>3676.3353927166213</v>
      </c>
      <c r="AS43" s="252">
        <f t="shared" si="6"/>
        <v>3676.3353927166213</v>
      </c>
      <c r="AT43" s="252">
        <f t="shared" si="6"/>
        <v>3676.3353927166213</v>
      </c>
      <c r="AU43" s="252">
        <f t="shared" si="6"/>
        <v>3676.3353927166213</v>
      </c>
      <c r="AV43" s="252">
        <f t="shared" si="6"/>
        <v>3676.3353927166213</v>
      </c>
      <c r="AW43" s="252">
        <f t="shared" si="6"/>
        <v>3676.3353927166213</v>
      </c>
      <c r="AX43" s="252">
        <f t="shared" si="6"/>
        <v>3676.3353927166213</v>
      </c>
    </row>
    <row r="44" spans="1:50">
      <c r="A44" s="252">
        <v>14</v>
      </c>
      <c r="B44" s="252">
        <f t="shared" si="7"/>
        <v>3542.2083916823512</v>
      </c>
      <c r="C44" s="252">
        <f t="shared" si="8"/>
        <v>3542.2083916823512</v>
      </c>
      <c r="D44" s="252">
        <f t="shared" si="8"/>
        <v>3542.2083916823512</v>
      </c>
      <c r="E44" s="252">
        <f t="shared" si="8"/>
        <v>3542.2083916823512</v>
      </c>
      <c r="F44" s="252">
        <f t="shared" si="8"/>
        <v>3542.2083916823512</v>
      </c>
      <c r="G44" s="252">
        <f t="shared" si="8"/>
        <v>3542.2083916823512</v>
      </c>
      <c r="H44" s="252">
        <f t="shared" si="8"/>
        <v>3542.2083916823512</v>
      </c>
      <c r="I44" s="252">
        <f t="shared" si="8"/>
        <v>3542.2083916823512</v>
      </c>
      <c r="J44" s="252">
        <f t="shared" si="8"/>
        <v>3542.2083916823512</v>
      </c>
      <c r="K44" s="252">
        <f t="shared" si="8"/>
        <v>3542.2083916823512</v>
      </c>
      <c r="L44" s="252">
        <f t="shared" si="8"/>
        <v>3542.2083916823512</v>
      </c>
      <c r="M44" s="252">
        <f t="shared" si="8"/>
        <v>3542.2083916823512</v>
      </c>
      <c r="N44" s="252">
        <f t="shared" si="8"/>
        <v>3542.2083916823512</v>
      </c>
      <c r="O44" s="252">
        <f t="shared" si="8"/>
        <v>3542.2083916823512</v>
      </c>
      <c r="P44" s="252">
        <f t="shared" si="8"/>
        <v>3542.2083916823512</v>
      </c>
      <c r="Q44" s="252">
        <f t="shared" si="8"/>
        <v>3542.2083916823512</v>
      </c>
      <c r="R44" s="252">
        <f t="shared" si="8"/>
        <v>3542.2083916823512</v>
      </c>
      <c r="S44" s="252">
        <f t="shared" si="4"/>
        <v>3542.2083916823512</v>
      </c>
      <c r="T44" s="252">
        <f t="shared" si="5"/>
        <v>3542.2083916823512</v>
      </c>
      <c r="U44" s="252">
        <f t="shared" si="5"/>
        <v>3542.2083916823512</v>
      </c>
      <c r="V44" s="252">
        <f t="shared" si="5"/>
        <v>3542.2083916823512</v>
      </c>
      <c r="W44" s="252">
        <f t="shared" si="5"/>
        <v>3542.2083916823512</v>
      </c>
      <c r="X44" s="252">
        <f t="shared" si="5"/>
        <v>3542.2083916823512</v>
      </c>
      <c r="Y44" s="252">
        <f t="shared" si="5"/>
        <v>3542.2083916823512</v>
      </c>
      <c r="Z44" s="252">
        <f t="shared" si="5"/>
        <v>3542.2083916823512</v>
      </c>
      <c r="AA44" s="252">
        <f t="shared" si="5"/>
        <v>3542.2083916823512</v>
      </c>
      <c r="AB44" s="252">
        <f t="shared" si="5"/>
        <v>3542.2083916823512</v>
      </c>
      <c r="AC44" s="252">
        <f t="shared" si="5"/>
        <v>3542.2083916823512</v>
      </c>
      <c r="AD44" s="252">
        <f t="shared" si="5"/>
        <v>3542.2083916823512</v>
      </c>
      <c r="AE44" s="252">
        <f t="shared" si="5"/>
        <v>3542.2083916823512</v>
      </c>
      <c r="AF44" s="252">
        <f t="shared" si="5"/>
        <v>3542.2083916823512</v>
      </c>
      <c r="AG44" s="252">
        <f t="shared" si="5"/>
        <v>3542.2083916823512</v>
      </c>
      <c r="AH44" s="252">
        <f t="shared" si="5"/>
        <v>3542.2083916823512</v>
      </c>
      <c r="AI44" s="252">
        <f t="shared" si="5"/>
        <v>3542.2083916823512</v>
      </c>
      <c r="AJ44" s="252">
        <f t="shared" si="6"/>
        <v>3542.2083916823512</v>
      </c>
      <c r="AK44" s="252">
        <f t="shared" si="6"/>
        <v>3542.2083916823512</v>
      </c>
      <c r="AL44" s="252">
        <f t="shared" si="6"/>
        <v>3542.2083916823512</v>
      </c>
      <c r="AM44" s="252">
        <f t="shared" si="6"/>
        <v>3542.2083916823512</v>
      </c>
      <c r="AN44" s="252">
        <f t="shared" si="6"/>
        <v>3542.2083916823512</v>
      </c>
      <c r="AO44" s="252">
        <f t="shared" si="6"/>
        <v>3542.2083916823512</v>
      </c>
      <c r="AP44" s="252">
        <f t="shared" si="6"/>
        <v>3542.2083916823512</v>
      </c>
      <c r="AQ44" s="252">
        <f t="shared" si="6"/>
        <v>3542.2083916823512</v>
      </c>
      <c r="AR44" s="252">
        <f t="shared" si="6"/>
        <v>3542.2083916823512</v>
      </c>
      <c r="AS44" s="252">
        <f t="shared" si="6"/>
        <v>3542.2083916823512</v>
      </c>
      <c r="AT44" s="252">
        <f t="shared" si="6"/>
        <v>3542.2083916823512</v>
      </c>
      <c r="AU44" s="252">
        <f t="shared" si="6"/>
        <v>3542.2083916823512</v>
      </c>
      <c r="AV44" s="252">
        <f t="shared" si="6"/>
        <v>3542.2083916823512</v>
      </c>
      <c r="AW44" s="252">
        <f t="shared" si="6"/>
        <v>3542.2083916823512</v>
      </c>
      <c r="AX44" s="252">
        <f t="shared" si="6"/>
        <v>3542.2083916823512</v>
      </c>
    </row>
    <row r="45" spans="1:50">
      <c r="A45" s="252">
        <v>15</v>
      </c>
      <c r="B45" s="252">
        <f t="shared" si="7"/>
        <v>3420.1140102915178</v>
      </c>
      <c r="C45" s="252">
        <f t="shared" si="8"/>
        <v>3420.1140102915178</v>
      </c>
      <c r="D45" s="252">
        <f t="shared" si="8"/>
        <v>3420.1140102915178</v>
      </c>
      <c r="E45" s="252">
        <f t="shared" si="8"/>
        <v>3420.1140102915178</v>
      </c>
      <c r="F45" s="252">
        <f t="shared" si="8"/>
        <v>3420.1140102915178</v>
      </c>
      <c r="G45" s="252">
        <f t="shared" si="8"/>
        <v>3420.1140102915178</v>
      </c>
      <c r="H45" s="252">
        <f t="shared" si="8"/>
        <v>3420.1140102915178</v>
      </c>
      <c r="I45" s="252">
        <f t="shared" si="8"/>
        <v>3420.1140102915178</v>
      </c>
      <c r="J45" s="252">
        <f t="shared" si="8"/>
        <v>3420.1140102915178</v>
      </c>
      <c r="K45" s="252">
        <f t="shared" si="8"/>
        <v>3420.1140102915178</v>
      </c>
      <c r="L45" s="252">
        <f t="shared" si="8"/>
        <v>3420.1140102915178</v>
      </c>
      <c r="M45" s="252">
        <f t="shared" si="8"/>
        <v>3420.1140102915178</v>
      </c>
      <c r="N45" s="252">
        <f t="shared" si="8"/>
        <v>3420.1140102915178</v>
      </c>
      <c r="O45" s="252">
        <f t="shared" si="8"/>
        <v>3420.1140102915178</v>
      </c>
      <c r="P45" s="252">
        <f t="shared" si="8"/>
        <v>3420.1140102915178</v>
      </c>
      <c r="Q45" s="252">
        <f t="shared" si="8"/>
        <v>3420.1140102915178</v>
      </c>
      <c r="R45" s="252">
        <f t="shared" si="8"/>
        <v>3420.1140102915178</v>
      </c>
      <c r="S45" s="252">
        <f t="shared" si="4"/>
        <v>3420.1140102915178</v>
      </c>
      <c r="T45" s="252">
        <f t="shared" si="5"/>
        <v>3420.1140102915178</v>
      </c>
      <c r="U45" s="252">
        <f t="shared" si="5"/>
        <v>3420.1140102915178</v>
      </c>
      <c r="V45" s="252">
        <f t="shared" si="5"/>
        <v>3420.1140102915178</v>
      </c>
      <c r="W45" s="252">
        <f t="shared" si="5"/>
        <v>3420.1140102915178</v>
      </c>
      <c r="X45" s="252">
        <f t="shared" si="5"/>
        <v>3420.1140102915178</v>
      </c>
      <c r="Y45" s="252">
        <f t="shared" si="5"/>
        <v>3420.1140102915178</v>
      </c>
      <c r="Z45" s="252">
        <f t="shared" si="5"/>
        <v>3420.1140102915178</v>
      </c>
      <c r="AA45" s="252">
        <f t="shared" si="5"/>
        <v>3420.1140102915178</v>
      </c>
      <c r="AB45" s="252">
        <f t="shared" si="5"/>
        <v>3420.1140102915178</v>
      </c>
      <c r="AC45" s="252">
        <f t="shared" si="5"/>
        <v>3420.1140102915178</v>
      </c>
      <c r="AD45" s="252">
        <f t="shared" si="5"/>
        <v>3420.1140102915178</v>
      </c>
      <c r="AE45" s="252">
        <f t="shared" si="5"/>
        <v>3420.1140102915178</v>
      </c>
      <c r="AF45" s="252">
        <f t="shared" si="5"/>
        <v>3420.1140102915178</v>
      </c>
      <c r="AG45" s="252">
        <f t="shared" si="5"/>
        <v>3420.1140102915178</v>
      </c>
      <c r="AH45" s="252">
        <f t="shared" si="5"/>
        <v>3420.1140102915178</v>
      </c>
      <c r="AI45" s="252">
        <f t="shared" ref="D45:AI48" si="9">AH45*$E$26</f>
        <v>3420.1140102915178</v>
      </c>
      <c r="AJ45" s="252">
        <f t="shared" si="6"/>
        <v>3420.1140102915178</v>
      </c>
      <c r="AK45" s="252">
        <f t="shared" si="6"/>
        <v>3420.1140102915178</v>
      </c>
      <c r="AL45" s="252">
        <f t="shared" si="6"/>
        <v>3420.1140102915178</v>
      </c>
      <c r="AM45" s="252">
        <f t="shared" si="6"/>
        <v>3420.1140102915178</v>
      </c>
      <c r="AN45" s="252">
        <f t="shared" si="6"/>
        <v>3420.1140102915178</v>
      </c>
      <c r="AO45" s="252">
        <f t="shared" si="6"/>
        <v>3420.1140102915178</v>
      </c>
      <c r="AP45" s="252">
        <f t="shared" si="6"/>
        <v>3420.1140102915178</v>
      </c>
      <c r="AQ45" s="252">
        <f t="shared" si="6"/>
        <v>3420.1140102915178</v>
      </c>
      <c r="AR45" s="252">
        <f t="shared" si="6"/>
        <v>3420.1140102915178</v>
      </c>
      <c r="AS45" s="252">
        <f t="shared" si="6"/>
        <v>3420.1140102915178</v>
      </c>
      <c r="AT45" s="252">
        <f t="shared" si="6"/>
        <v>3420.1140102915178</v>
      </c>
      <c r="AU45" s="252">
        <f t="shared" si="6"/>
        <v>3420.1140102915178</v>
      </c>
      <c r="AV45" s="252">
        <f t="shared" si="6"/>
        <v>3420.1140102915178</v>
      </c>
      <c r="AW45" s="252">
        <f t="shared" si="6"/>
        <v>3420.1140102915178</v>
      </c>
      <c r="AX45" s="252">
        <f t="shared" si="6"/>
        <v>3420.1140102915178</v>
      </c>
    </row>
    <row r="46" spans="1:50">
      <c r="A46" s="252">
        <v>16</v>
      </c>
      <c r="B46" s="252">
        <f t="shared" si="7"/>
        <v>1390.0078243465446</v>
      </c>
      <c r="C46" s="252">
        <f t="shared" si="8"/>
        <v>1390.0078243465446</v>
      </c>
      <c r="D46" s="252">
        <f t="shared" si="9"/>
        <v>1390.0078243465446</v>
      </c>
      <c r="E46" s="252">
        <f t="shared" si="9"/>
        <v>1390.0078243465446</v>
      </c>
      <c r="F46" s="252">
        <f t="shared" si="9"/>
        <v>1390.0078243465446</v>
      </c>
      <c r="G46" s="252">
        <f t="shared" si="9"/>
        <v>1390.0078243465446</v>
      </c>
      <c r="H46" s="252">
        <f t="shared" si="9"/>
        <v>1390.0078243465446</v>
      </c>
      <c r="I46" s="252">
        <f t="shared" si="9"/>
        <v>1390.0078243465446</v>
      </c>
      <c r="J46" s="252">
        <f t="shared" si="9"/>
        <v>1390.0078243465446</v>
      </c>
      <c r="K46" s="252">
        <f t="shared" si="9"/>
        <v>1390.0078243465446</v>
      </c>
      <c r="L46" s="252">
        <f t="shared" si="9"/>
        <v>1390.0078243465446</v>
      </c>
      <c r="M46" s="252">
        <f t="shared" si="9"/>
        <v>1390.0078243465446</v>
      </c>
      <c r="N46" s="252">
        <f t="shared" si="9"/>
        <v>1390.0078243465446</v>
      </c>
      <c r="O46" s="252">
        <f t="shared" si="9"/>
        <v>1390.0078243465446</v>
      </c>
      <c r="P46" s="252">
        <f t="shared" si="9"/>
        <v>1390.0078243465446</v>
      </c>
      <c r="Q46" s="252">
        <f t="shared" si="8"/>
        <v>1390.0078243465446</v>
      </c>
      <c r="R46" s="252">
        <f t="shared" si="8"/>
        <v>1390.0078243465446</v>
      </c>
      <c r="S46" s="252">
        <f t="shared" ref="S46:AH46" si="10">R46*$E$26</f>
        <v>1390.0078243465446</v>
      </c>
      <c r="T46" s="252">
        <f t="shared" si="10"/>
        <v>1390.0078243465446</v>
      </c>
      <c r="U46" s="252">
        <f t="shared" si="10"/>
        <v>1390.0078243465446</v>
      </c>
      <c r="V46" s="252">
        <f t="shared" si="10"/>
        <v>1390.0078243465446</v>
      </c>
      <c r="W46" s="252">
        <f t="shared" si="10"/>
        <v>1390.0078243465446</v>
      </c>
      <c r="X46" s="252">
        <f t="shared" si="10"/>
        <v>1390.0078243465446</v>
      </c>
      <c r="Y46" s="252">
        <f t="shared" si="10"/>
        <v>1390.0078243465446</v>
      </c>
      <c r="Z46" s="252">
        <f t="shared" si="10"/>
        <v>1390.0078243465446</v>
      </c>
      <c r="AA46" s="252">
        <f t="shared" si="10"/>
        <v>1390.0078243465446</v>
      </c>
      <c r="AB46" s="252">
        <f t="shared" si="10"/>
        <v>1390.0078243465446</v>
      </c>
      <c r="AC46" s="252">
        <f t="shared" si="10"/>
        <v>1390.0078243465446</v>
      </c>
      <c r="AD46" s="252">
        <f t="shared" si="10"/>
        <v>1390.0078243465446</v>
      </c>
      <c r="AE46" s="252">
        <f t="shared" si="10"/>
        <v>1390.0078243465446</v>
      </c>
      <c r="AF46" s="252">
        <f t="shared" si="10"/>
        <v>1390.0078243465446</v>
      </c>
      <c r="AG46" s="252">
        <f t="shared" si="10"/>
        <v>1390.0078243465446</v>
      </c>
      <c r="AH46" s="252">
        <f t="shared" si="10"/>
        <v>1390.0078243465446</v>
      </c>
      <c r="AI46" s="252">
        <f t="shared" si="9"/>
        <v>1390.0078243465446</v>
      </c>
      <c r="AJ46" s="252">
        <f t="shared" ref="AJ46:AX48" si="11">AI46*$E$26</f>
        <v>1390.0078243465446</v>
      </c>
      <c r="AK46" s="252">
        <f t="shared" si="11"/>
        <v>1390.0078243465446</v>
      </c>
      <c r="AL46" s="252">
        <f t="shared" si="11"/>
        <v>1390.0078243465446</v>
      </c>
      <c r="AM46" s="252">
        <f t="shared" si="11"/>
        <v>1390.0078243465446</v>
      </c>
      <c r="AN46" s="252">
        <f t="shared" si="11"/>
        <v>1390.0078243465446</v>
      </c>
      <c r="AO46" s="252">
        <f t="shared" si="11"/>
        <v>1390.0078243465446</v>
      </c>
      <c r="AP46" s="252">
        <f t="shared" si="11"/>
        <v>1390.0078243465446</v>
      </c>
      <c r="AQ46" s="252">
        <f t="shared" si="11"/>
        <v>1390.0078243465446</v>
      </c>
      <c r="AR46" s="252">
        <f t="shared" si="11"/>
        <v>1390.0078243465446</v>
      </c>
      <c r="AS46" s="252">
        <f t="shared" si="11"/>
        <v>1390.0078243465446</v>
      </c>
      <c r="AT46" s="252">
        <f t="shared" si="11"/>
        <v>1390.0078243465446</v>
      </c>
      <c r="AU46" s="252">
        <f t="shared" si="11"/>
        <v>1390.0078243465446</v>
      </c>
      <c r="AV46" s="252">
        <f t="shared" si="11"/>
        <v>1390.0078243465446</v>
      </c>
      <c r="AW46" s="252">
        <f t="shared" si="11"/>
        <v>1390.0078243465446</v>
      </c>
      <c r="AX46" s="252">
        <f t="shared" si="11"/>
        <v>1390.0078243465446</v>
      </c>
    </row>
    <row r="47" spans="1:50">
      <c r="A47" s="252">
        <v>17</v>
      </c>
      <c r="B47" s="252">
        <f t="shared" si="7"/>
        <v>1117.952839913261</v>
      </c>
      <c r="C47" s="252">
        <f t="shared" si="8"/>
        <v>1117.952839913261</v>
      </c>
      <c r="D47" s="252">
        <f t="shared" si="9"/>
        <v>1117.952839913261</v>
      </c>
      <c r="E47" s="252">
        <f t="shared" si="9"/>
        <v>1117.952839913261</v>
      </c>
      <c r="F47" s="252">
        <f t="shared" si="9"/>
        <v>1117.952839913261</v>
      </c>
      <c r="G47" s="252">
        <f t="shared" si="9"/>
        <v>1117.952839913261</v>
      </c>
      <c r="H47" s="252">
        <f t="shared" si="9"/>
        <v>1117.952839913261</v>
      </c>
      <c r="I47" s="252">
        <f t="shared" si="9"/>
        <v>1117.952839913261</v>
      </c>
      <c r="J47" s="252">
        <f t="shared" si="9"/>
        <v>1117.952839913261</v>
      </c>
      <c r="K47" s="252">
        <f t="shared" si="9"/>
        <v>1117.952839913261</v>
      </c>
      <c r="L47" s="252">
        <f t="shared" si="9"/>
        <v>1117.952839913261</v>
      </c>
      <c r="M47" s="252">
        <f t="shared" si="9"/>
        <v>1117.952839913261</v>
      </c>
      <c r="N47" s="252">
        <f t="shared" si="9"/>
        <v>1117.952839913261</v>
      </c>
      <c r="O47" s="252">
        <f t="shared" si="9"/>
        <v>1117.952839913261</v>
      </c>
      <c r="P47" s="252">
        <f t="shared" si="9"/>
        <v>1117.952839913261</v>
      </c>
      <c r="Q47" s="252">
        <f t="shared" si="9"/>
        <v>1117.952839913261</v>
      </c>
      <c r="R47" s="252">
        <f t="shared" si="9"/>
        <v>1117.952839913261</v>
      </c>
      <c r="S47" s="252">
        <f t="shared" si="9"/>
        <v>1117.952839913261</v>
      </c>
      <c r="T47" s="252">
        <f t="shared" si="9"/>
        <v>1117.952839913261</v>
      </c>
      <c r="U47" s="252">
        <f t="shared" si="9"/>
        <v>1117.952839913261</v>
      </c>
      <c r="V47" s="252">
        <f t="shared" si="9"/>
        <v>1117.952839913261</v>
      </c>
      <c r="W47" s="252">
        <f t="shared" si="9"/>
        <v>1117.952839913261</v>
      </c>
      <c r="X47" s="252">
        <f t="shared" si="9"/>
        <v>1117.952839913261</v>
      </c>
      <c r="Y47" s="252">
        <f t="shared" si="9"/>
        <v>1117.952839913261</v>
      </c>
      <c r="Z47" s="252">
        <f t="shared" si="9"/>
        <v>1117.952839913261</v>
      </c>
      <c r="AA47" s="252">
        <f t="shared" si="9"/>
        <v>1117.952839913261</v>
      </c>
      <c r="AB47" s="252">
        <f t="shared" si="9"/>
        <v>1117.952839913261</v>
      </c>
      <c r="AC47" s="252">
        <f t="shared" si="9"/>
        <v>1117.952839913261</v>
      </c>
      <c r="AD47" s="252">
        <f t="shared" si="9"/>
        <v>1117.952839913261</v>
      </c>
      <c r="AE47" s="252">
        <f t="shared" si="9"/>
        <v>1117.952839913261</v>
      </c>
      <c r="AF47" s="252">
        <f t="shared" si="9"/>
        <v>1117.952839913261</v>
      </c>
      <c r="AG47" s="252">
        <f t="shared" si="9"/>
        <v>1117.952839913261</v>
      </c>
      <c r="AH47" s="252">
        <f t="shared" si="9"/>
        <v>1117.952839913261</v>
      </c>
      <c r="AI47" s="252">
        <f t="shared" si="9"/>
        <v>1117.952839913261</v>
      </c>
      <c r="AJ47" s="252">
        <f t="shared" si="11"/>
        <v>1117.952839913261</v>
      </c>
      <c r="AK47" s="252">
        <f t="shared" si="11"/>
        <v>1117.952839913261</v>
      </c>
      <c r="AL47" s="252">
        <f t="shared" si="11"/>
        <v>1117.952839913261</v>
      </c>
      <c r="AM47" s="252">
        <f t="shared" si="11"/>
        <v>1117.952839913261</v>
      </c>
      <c r="AN47" s="252">
        <f t="shared" si="11"/>
        <v>1117.952839913261</v>
      </c>
      <c r="AO47" s="252">
        <f t="shared" si="11"/>
        <v>1117.952839913261</v>
      </c>
      <c r="AP47" s="252">
        <f t="shared" si="11"/>
        <v>1117.952839913261</v>
      </c>
      <c r="AQ47" s="252">
        <f t="shared" si="11"/>
        <v>1117.952839913261</v>
      </c>
      <c r="AR47" s="252">
        <f t="shared" si="11"/>
        <v>1117.952839913261</v>
      </c>
      <c r="AS47" s="252">
        <f t="shared" si="11"/>
        <v>1117.952839913261</v>
      </c>
      <c r="AT47" s="252">
        <f t="shared" si="11"/>
        <v>1117.952839913261</v>
      </c>
      <c r="AU47" s="252">
        <f t="shared" si="11"/>
        <v>1117.952839913261</v>
      </c>
      <c r="AV47" s="252">
        <f t="shared" si="11"/>
        <v>1117.952839913261</v>
      </c>
      <c r="AW47" s="252">
        <f t="shared" si="11"/>
        <v>1117.952839913261</v>
      </c>
      <c r="AX47" s="252">
        <f t="shared" si="11"/>
        <v>1117.952839913261</v>
      </c>
    </row>
    <row r="48" spans="1:50">
      <c r="A48" s="252">
        <v>18</v>
      </c>
      <c r="B48" s="252">
        <f t="shared" si="7"/>
        <v>678.69914489361486</v>
      </c>
      <c r="C48" s="252">
        <f t="shared" si="8"/>
        <v>678.69914489361486</v>
      </c>
      <c r="D48" s="252">
        <f t="shared" si="9"/>
        <v>678.69914489361486</v>
      </c>
      <c r="E48" s="252">
        <f t="shared" si="9"/>
        <v>678.69914489361486</v>
      </c>
      <c r="F48" s="252">
        <f t="shared" si="9"/>
        <v>678.69914489361486</v>
      </c>
      <c r="G48" s="252">
        <f t="shared" si="9"/>
        <v>678.69914489361486</v>
      </c>
      <c r="H48" s="252">
        <f t="shared" si="9"/>
        <v>678.69914489361486</v>
      </c>
      <c r="I48" s="252">
        <f t="shared" si="9"/>
        <v>678.69914489361486</v>
      </c>
      <c r="J48" s="252">
        <f t="shared" si="9"/>
        <v>678.69914489361486</v>
      </c>
      <c r="K48" s="252">
        <f t="shared" si="9"/>
        <v>678.69914489361486</v>
      </c>
      <c r="L48" s="252">
        <f t="shared" si="9"/>
        <v>678.69914489361486</v>
      </c>
      <c r="M48" s="252">
        <f t="shared" si="9"/>
        <v>678.69914489361486</v>
      </c>
      <c r="N48" s="252">
        <f t="shared" si="9"/>
        <v>678.69914489361486</v>
      </c>
      <c r="O48" s="252">
        <f t="shared" si="9"/>
        <v>678.69914489361486</v>
      </c>
      <c r="P48" s="252">
        <f t="shared" si="9"/>
        <v>678.69914489361486</v>
      </c>
      <c r="Q48" s="252">
        <f t="shared" si="9"/>
        <v>678.69914489361486</v>
      </c>
      <c r="R48" s="252">
        <f t="shared" si="9"/>
        <v>678.69914489361486</v>
      </c>
      <c r="S48" s="252">
        <f t="shared" si="9"/>
        <v>678.69914489361486</v>
      </c>
      <c r="T48" s="252">
        <f t="shared" si="9"/>
        <v>678.69914489361486</v>
      </c>
      <c r="U48" s="252">
        <f t="shared" si="9"/>
        <v>678.69914489361486</v>
      </c>
      <c r="V48" s="252">
        <f t="shared" si="9"/>
        <v>678.69914489361486</v>
      </c>
      <c r="W48" s="252">
        <f t="shared" si="9"/>
        <v>678.69914489361486</v>
      </c>
      <c r="X48" s="252">
        <f t="shared" si="9"/>
        <v>678.69914489361486</v>
      </c>
      <c r="Y48" s="252">
        <f t="shared" si="9"/>
        <v>678.69914489361486</v>
      </c>
      <c r="Z48" s="252">
        <f t="shared" si="9"/>
        <v>678.69914489361486</v>
      </c>
      <c r="AA48" s="252">
        <f t="shared" si="9"/>
        <v>678.69914489361486</v>
      </c>
      <c r="AB48" s="252">
        <f t="shared" si="9"/>
        <v>678.69914489361486</v>
      </c>
      <c r="AC48" s="252">
        <f t="shared" si="9"/>
        <v>678.69914489361486</v>
      </c>
      <c r="AD48" s="252">
        <f t="shared" si="9"/>
        <v>678.69914489361486</v>
      </c>
      <c r="AE48" s="252">
        <f t="shared" si="9"/>
        <v>678.69914489361486</v>
      </c>
      <c r="AF48" s="252">
        <f t="shared" si="9"/>
        <v>678.69914489361486</v>
      </c>
      <c r="AG48" s="252">
        <f t="shared" si="9"/>
        <v>678.69914489361486</v>
      </c>
      <c r="AH48" s="252">
        <f t="shared" si="9"/>
        <v>678.69914489361486</v>
      </c>
      <c r="AI48" s="252">
        <f t="shared" si="9"/>
        <v>678.69914489361486</v>
      </c>
      <c r="AJ48" s="252">
        <f t="shared" si="11"/>
        <v>678.69914489361486</v>
      </c>
      <c r="AK48" s="252">
        <f t="shared" si="11"/>
        <v>678.69914489361486</v>
      </c>
      <c r="AL48" s="252">
        <f t="shared" si="11"/>
        <v>678.69914489361486</v>
      </c>
      <c r="AM48" s="252">
        <f t="shared" si="11"/>
        <v>678.69914489361486</v>
      </c>
      <c r="AN48" s="252">
        <f t="shared" si="11"/>
        <v>678.69914489361486</v>
      </c>
      <c r="AO48" s="252">
        <f t="shared" si="11"/>
        <v>678.69914489361486</v>
      </c>
      <c r="AP48" s="252">
        <f t="shared" si="11"/>
        <v>678.69914489361486</v>
      </c>
      <c r="AQ48" s="252">
        <f t="shared" si="11"/>
        <v>678.69914489361486</v>
      </c>
      <c r="AR48" s="252">
        <f t="shared" si="11"/>
        <v>678.69914489361486</v>
      </c>
      <c r="AS48" s="252">
        <f t="shared" si="11"/>
        <v>678.69914489361486</v>
      </c>
      <c r="AT48" s="252">
        <f t="shared" si="11"/>
        <v>678.69914489361486</v>
      </c>
      <c r="AU48" s="252">
        <f t="shared" si="11"/>
        <v>678.69914489361486</v>
      </c>
      <c r="AV48" s="252">
        <f t="shared" si="11"/>
        <v>678.69914489361486</v>
      </c>
      <c r="AW48" s="252">
        <f t="shared" si="11"/>
        <v>678.69914489361486</v>
      </c>
      <c r="AX48" s="252">
        <f t="shared" si="11"/>
        <v>678.69914489361486</v>
      </c>
    </row>
    <row r="50" spans="1:50">
      <c r="A50" s="6" t="s">
        <v>143</v>
      </c>
      <c r="B50" s="6" t="s">
        <v>160</v>
      </c>
    </row>
    <row r="51" spans="1:50">
      <c r="A51" s="22">
        <v>0</v>
      </c>
      <c r="B51" s="6">
        <f>Population!C4</f>
        <v>297246</v>
      </c>
      <c r="C51" s="6">
        <f>Population!D4</f>
        <v>303340</v>
      </c>
      <c r="D51" s="6">
        <f>Population!E4</f>
        <v>308509</v>
      </c>
      <c r="E51" s="6">
        <f>Population!F4</f>
        <v>313380</v>
      </c>
      <c r="F51" s="6">
        <f>Population!G4</f>
        <v>317859</v>
      </c>
      <c r="G51" s="6">
        <f>Population!H4</f>
        <v>321869</v>
      </c>
      <c r="H51" s="6">
        <f>Population!I4</f>
        <v>325315</v>
      </c>
      <c r="I51" s="6">
        <f>Population!J4</f>
        <v>328263</v>
      </c>
      <c r="J51" s="6">
        <f>Population!K4</f>
        <v>330814</v>
      </c>
      <c r="K51" s="6">
        <f>Population!L4</f>
        <v>332957</v>
      </c>
      <c r="L51" s="6">
        <f>Population!M4</f>
        <v>334700</v>
      </c>
      <c r="M51" s="6">
        <f>Population!N4</f>
        <v>336093</v>
      </c>
      <c r="N51" s="6">
        <f>Population!O4</f>
        <v>337222</v>
      </c>
      <c r="O51" s="6">
        <f>Population!P4</f>
        <v>338156</v>
      </c>
      <c r="P51" s="6">
        <f>Population!Q4</f>
        <v>338942</v>
      </c>
      <c r="Q51" s="6">
        <f>Population!R4</f>
        <v>339607</v>
      </c>
      <c r="R51" s="6">
        <f>Population!S4</f>
        <v>340307</v>
      </c>
      <c r="S51" s="6">
        <f>Population!T4</f>
        <v>341135</v>
      </c>
      <c r="T51" s="6">
        <f>Population!U4</f>
        <v>342076</v>
      </c>
      <c r="U51" s="6">
        <f>Population!V4</f>
        <v>343203</v>
      </c>
      <c r="V51" s="6">
        <f>Population!W4</f>
        <v>344572</v>
      </c>
      <c r="W51" s="6">
        <f>Population!X4</f>
        <v>346245</v>
      </c>
      <c r="X51" s="6">
        <f>Population!Y4</f>
        <v>348248</v>
      </c>
      <c r="Y51" s="6">
        <f>Population!Z4</f>
        <v>350575</v>
      </c>
      <c r="Z51" s="6">
        <f>Population!AA4</f>
        <v>353211</v>
      </c>
      <c r="AA51" s="6">
        <f>Population!AB4</f>
        <v>356129</v>
      </c>
      <c r="AB51" s="6">
        <f>Population!AC4</f>
        <v>359269</v>
      </c>
      <c r="AC51" s="6">
        <f>Population!AD4</f>
        <v>362589</v>
      </c>
      <c r="AD51" s="6">
        <f>Population!AE4</f>
        <v>366054</v>
      </c>
      <c r="AE51" s="6">
        <f>Population!AF4</f>
        <v>369607</v>
      </c>
      <c r="AF51" s="6">
        <f>Population!AG4</f>
        <v>373186</v>
      </c>
      <c r="AG51" s="6">
        <f>Population!AH4</f>
        <v>376739</v>
      </c>
      <c r="AH51" s="6">
        <f>Population!AI4</f>
        <v>380238</v>
      </c>
      <c r="AI51" s="6">
        <f>Population!AJ4</f>
        <v>383634</v>
      </c>
      <c r="AJ51" s="6">
        <f>Population!AK4</f>
        <v>386896</v>
      </c>
      <c r="AK51" s="6">
        <f>Population!AL4</f>
        <v>390007</v>
      </c>
      <c r="AL51" s="6">
        <f>Population!AM4</f>
        <v>392968</v>
      </c>
      <c r="AM51" s="6">
        <f>Population!AN4</f>
        <v>395777</v>
      </c>
      <c r="AN51" s="6">
        <f>Population!AO4</f>
        <v>398422</v>
      </c>
      <c r="AO51" s="6">
        <f>Population!AP4</f>
        <v>400907</v>
      </c>
      <c r="AP51" s="6">
        <f>Population!AQ4</f>
        <v>403226</v>
      </c>
      <c r="AQ51" s="6">
        <f>Population!AR4</f>
        <v>405382</v>
      </c>
      <c r="AR51" s="6">
        <f>Population!AS4</f>
        <v>407370</v>
      </c>
      <c r="AS51" s="6">
        <f>Population!AT4</f>
        <v>409208</v>
      </c>
      <c r="AT51" s="6">
        <f>Population!AU4</f>
        <v>410911</v>
      </c>
      <c r="AU51" s="6">
        <f>Population!AV4</f>
        <v>412500</v>
      </c>
      <c r="AV51" s="6">
        <f>Population!AW4</f>
        <v>414005</v>
      </c>
      <c r="AW51" s="6">
        <f>Population!AX4</f>
        <v>415459</v>
      </c>
      <c r="AX51" s="6">
        <f>Population!AY4</f>
        <v>416895</v>
      </c>
    </row>
    <row r="52" spans="1:50">
      <c r="A52" s="22">
        <v>1</v>
      </c>
      <c r="B52" s="6">
        <f>Population!C5</f>
        <v>292890</v>
      </c>
      <c r="C52" s="6">
        <f>Population!D5</f>
        <v>298985</v>
      </c>
      <c r="D52" s="6">
        <f>Population!E5</f>
        <v>304990</v>
      </c>
      <c r="E52" s="6">
        <f>Population!F5</f>
        <v>310071</v>
      </c>
      <c r="F52" s="6">
        <f>Population!G5</f>
        <v>314854</v>
      </c>
      <c r="G52" s="6">
        <f>Population!H5</f>
        <v>319245</v>
      </c>
      <c r="H52" s="6">
        <f>Population!I5</f>
        <v>323167</v>
      </c>
      <c r="I52" s="6">
        <f>Population!J5</f>
        <v>326618</v>
      </c>
      <c r="J52" s="6">
        <f>Population!K5</f>
        <v>329570</v>
      </c>
      <c r="K52" s="6">
        <f>Population!L5</f>
        <v>332126</v>
      </c>
      <c r="L52" s="6">
        <f>Population!M5</f>
        <v>334273</v>
      </c>
      <c r="M52" s="6">
        <f>Population!N5</f>
        <v>336020</v>
      </c>
      <c r="N52" s="6">
        <f>Population!O5</f>
        <v>337418</v>
      </c>
      <c r="O52" s="6">
        <f>Population!P5</f>
        <v>338552</v>
      </c>
      <c r="P52" s="6">
        <f>Population!Q5</f>
        <v>339490</v>
      </c>
      <c r="Q52" s="6">
        <f>Population!R5</f>
        <v>340281</v>
      </c>
      <c r="R52" s="6">
        <f>Population!S5</f>
        <v>340950</v>
      </c>
      <c r="S52" s="6">
        <f>Population!T5</f>
        <v>341654</v>
      </c>
      <c r="T52" s="6">
        <f>Population!U5</f>
        <v>342486</v>
      </c>
      <c r="U52" s="6">
        <f>Population!V5</f>
        <v>343430</v>
      </c>
      <c r="V52" s="6">
        <f>Population!W5</f>
        <v>344561</v>
      </c>
      <c r="W52" s="6">
        <f>Population!X5</f>
        <v>345933</v>
      </c>
      <c r="X52" s="6">
        <f>Population!Y5</f>
        <v>347609</v>
      </c>
      <c r="Y52" s="6">
        <f>Population!Z5</f>
        <v>349616</v>
      </c>
      <c r="Z52" s="6">
        <f>Population!AA5</f>
        <v>351946</v>
      </c>
      <c r="AA52" s="6">
        <f>Population!AB5</f>
        <v>354584</v>
      </c>
      <c r="AB52" s="6">
        <f>Population!AC5</f>
        <v>357505</v>
      </c>
      <c r="AC52" s="6">
        <f>Population!AD5</f>
        <v>360647</v>
      </c>
      <c r="AD52" s="6">
        <f>Population!AE5</f>
        <v>363969</v>
      </c>
      <c r="AE52" s="6">
        <f>Population!AF5</f>
        <v>367437</v>
      </c>
      <c r="AF52" s="6">
        <f>Population!AG5</f>
        <v>370992</v>
      </c>
      <c r="AG52" s="6">
        <f>Population!AH5</f>
        <v>374573</v>
      </c>
      <c r="AH52" s="6">
        <f>Population!AI5</f>
        <v>378127</v>
      </c>
      <c r="AI52" s="6">
        <f>Population!AJ5</f>
        <v>381629</v>
      </c>
      <c r="AJ52" s="6">
        <f>Population!AK5</f>
        <v>385027</v>
      </c>
      <c r="AK52" s="6">
        <f>Population!AL5</f>
        <v>388291</v>
      </c>
      <c r="AL52" s="6">
        <f>Population!AM5</f>
        <v>391404</v>
      </c>
      <c r="AM52" s="6">
        <f>Population!AN5</f>
        <v>394366</v>
      </c>
      <c r="AN52" s="6">
        <f>Population!AO5</f>
        <v>397177</v>
      </c>
      <c r="AO52" s="6">
        <f>Population!AP5</f>
        <v>399824</v>
      </c>
      <c r="AP52" s="6">
        <f>Population!AQ5</f>
        <v>402311</v>
      </c>
      <c r="AQ52" s="6">
        <f>Population!AR5</f>
        <v>404631</v>
      </c>
      <c r="AR52" s="6">
        <f>Population!AS5</f>
        <v>406789</v>
      </c>
      <c r="AS52" s="6">
        <f>Population!AT5</f>
        <v>408777</v>
      </c>
      <c r="AT52" s="6">
        <f>Population!AU5</f>
        <v>410615</v>
      </c>
      <c r="AU52" s="6">
        <f>Population!AV5</f>
        <v>412318</v>
      </c>
      <c r="AV52" s="6">
        <f>Population!AW5</f>
        <v>413908</v>
      </c>
      <c r="AW52" s="6">
        <f>Population!AX5</f>
        <v>415414</v>
      </c>
      <c r="AX52" s="6">
        <f>Population!AY5</f>
        <v>416868</v>
      </c>
    </row>
    <row r="53" spans="1:50">
      <c r="A53" s="22">
        <v>2</v>
      </c>
      <c r="B53" s="6">
        <f>Population!C6</f>
        <v>298181</v>
      </c>
      <c r="C53" s="6">
        <f>Population!D6</f>
        <v>296801</v>
      </c>
      <c r="D53" s="6">
        <f>Population!E6</f>
        <v>302706</v>
      </c>
      <c r="E53" s="6">
        <f>Population!F6</f>
        <v>308521</v>
      </c>
      <c r="F53" s="6">
        <f>Population!G6</f>
        <v>313413</v>
      </c>
      <c r="G53" s="6">
        <f>Population!H6</f>
        <v>318007</v>
      </c>
      <c r="H53" s="6">
        <f>Population!I6</f>
        <v>322208</v>
      </c>
      <c r="I53" s="6">
        <f>Population!J6</f>
        <v>326132</v>
      </c>
      <c r="J53" s="6">
        <f>Population!K6</f>
        <v>329584</v>
      </c>
      <c r="K53" s="6">
        <f>Population!L6</f>
        <v>332537</v>
      </c>
      <c r="L53" s="6">
        <f>Population!M6</f>
        <v>335095</v>
      </c>
      <c r="M53" s="6">
        <f>Population!N6</f>
        <v>337244</v>
      </c>
      <c r="N53" s="6">
        <f>Population!O6</f>
        <v>338993</v>
      </c>
      <c r="O53" s="6">
        <f>Population!P6</f>
        <v>340392</v>
      </c>
      <c r="P53" s="6">
        <f>Population!Q6</f>
        <v>341528</v>
      </c>
      <c r="Q53" s="6">
        <f>Population!R6</f>
        <v>342468</v>
      </c>
      <c r="R53" s="6">
        <f>Population!S6</f>
        <v>343260</v>
      </c>
      <c r="S53" s="6">
        <f>Population!T6</f>
        <v>343931</v>
      </c>
      <c r="T53" s="6">
        <f>Population!U6</f>
        <v>344636</v>
      </c>
      <c r="U53" s="6">
        <f>Population!V6</f>
        <v>345469</v>
      </c>
      <c r="V53" s="6">
        <f>Population!W6</f>
        <v>346415</v>
      </c>
      <c r="W53" s="6">
        <f>Population!X6</f>
        <v>347548</v>
      </c>
      <c r="X53" s="6">
        <f>Population!Y6</f>
        <v>348921</v>
      </c>
      <c r="Y53" s="6">
        <f>Population!Z6</f>
        <v>350598</v>
      </c>
      <c r="Z53" s="6">
        <f>Population!AA6</f>
        <v>352606</v>
      </c>
      <c r="AA53" s="6">
        <f>Population!AB6</f>
        <v>354937</v>
      </c>
      <c r="AB53" s="6">
        <f>Population!AC6</f>
        <v>357576</v>
      </c>
      <c r="AC53" s="6">
        <f>Population!AD6</f>
        <v>360497</v>
      </c>
      <c r="AD53" s="6">
        <f>Population!AE6</f>
        <v>363641</v>
      </c>
      <c r="AE53" s="6">
        <f>Population!AF6</f>
        <v>366963</v>
      </c>
      <c r="AF53" s="6">
        <f>Population!AG6</f>
        <v>370432</v>
      </c>
      <c r="AG53" s="6">
        <f>Population!AH6</f>
        <v>373988</v>
      </c>
      <c r="AH53" s="6">
        <f>Population!AI6</f>
        <v>377570</v>
      </c>
      <c r="AI53" s="6">
        <f>Population!AJ6</f>
        <v>381124</v>
      </c>
      <c r="AJ53" s="6">
        <f>Population!AK6</f>
        <v>384628</v>
      </c>
      <c r="AK53" s="6">
        <f>Population!AL6</f>
        <v>388026</v>
      </c>
      <c r="AL53" s="6">
        <f>Population!AM6</f>
        <v>391290</v>
      </c>
      <c r="AM53" s="6">
        <f>Population!AN6</f>
        <v>394405</v>
      </c>
      <c r="AN53" s="6">
        <f>Population!AO6</f>
        <v>397367</v>
      </c>
      <c r="AO53" s="6">
        <f>Population!AP6</f>
        <v>400179</v>
      </c>
      <c r="AP53" s="6">
        <f>Population!AQ6</f>
        <v>402827</v>
      </c>
      <c r="AQ53" s="6">
        <f>Population!AR6</f>
        <v>405315</v>
      </c>
      <c r="AR53" s="6">
        <f>Population!AS6</f>
        <v>407635</v>
      </c>
      <c r="AS53" s="6">
        <f>Population!AT6</f>
        <v>409793</v>
      </c>
      <c r="AT53" s="6">
        <f>Population!AU6</f>
        <v>411781</v>
      </c>
      <c r="AU53" s="6">
        <f>Population!AV6</f>
        <v>413619</v>
      </c>
      <c r="AV53" s="6">
        <f>Population!AW6</f>
        <v>415322</v>
      </c>
      <c r="AW53" s="6">
        <f>Population!AX6</f>
        <v>416912</v>
      </c>
      <c r="AX53" s="6">
        <f>Population!AY6</f>
        <v>418418</v>
      </c>
    </row>
    <row r="54" spans="1:50">
      <c r="A54" s="22">
        <v>3</v>
      </c>
      <c r="B54" s="6">
        <f>Population!C7</f>
        <v>296433</v>
      </c>
      <c r="C54" s="6">
        <f>Population!D7</f>
        <v>302373</v>
      </c>
      <c r="D54" s="6">
        <f>Population!E7</f>
        <v>300793</v>
      </c>
      <c r="E54" s="6">
        <f>Population!F7</f>
        <v>306495</v>
      </c>
      <c r="F54" s="6">
        <f>Population!G7</f>
        <v>312108</v>
      </c>
      <c r="G54" s="6">
        <f>Population!H7</f>
        <v>316798</v>
      </c>
      <c r="H54" s="6">
        <f>Population!I7</f>
        <v>321190</v>
      </c>
      <c r="I54" s="6">
        <f>Population!J7</f>
        <v>325392</v>
      </c>
      <c r="J54" s="6">
        <f>Population!K7</f>
        <v>329317</v>
      </c>
      <c r="K54" s="6">
        <f>Population!L7</f>
        <v>332771</v>
      </c>
      <c r="L54" s="6">
        <f>Population!M7</f>
        <v>335724</v>
      </c>
      <c r="M54" s="6">
        <f>Population!N7</f>
        <v>338284</v>
      </c>
      <c r="N54" s="6">
        <f>Population!O7</f>
        <v>340433</v>
      </c>
      <c r="O54" s="6">
        <f>Population!P7</f>
        <v>342184</v>
      </c>
      <c r="P54" s="6">
        <f>Population!Q7</f>
        <v>343583</v>
      </c>
      <c r="Q54" s="6">
        <f>Population!R7</f>
        <v>344720</v>
      </c>
      <c r="R54" s="6">
        <f>Population!S7</f>
        <v>345662</v>
      </c>
      <c r="S54" s="6">
        <f>Population!T7</f>
        <v>346454</v>
      </c>
      <c r="T54" s="6">
        <f>Population!U7</f>
        <v>347127</v>
      </c>
      <c r="U54" s="6">
        <f>Population!V7</f>
        <v>347832</v>
      </c>
      <c r="V54" s="6">
        <f>Population!W7</f>
        <v>348667</v>
      </c>
      <c r="W54" s="6">
        <f>Population!X7</f>
        <v>349613</v>
      </c>
      <c r="X54" s="6">
        <f>Population!Y7</f>
        <v>350747</v>
      </c>
      <c r="Y54" s="6">
        <f>Population!Z7</f>
        <v>352121</v>
      </c>
      <c r="Z54" s="6">
        <f>Population!AA7</f>
        <v>353798</v>
      </c>
      <c r="AA54" s="6">
        <f>Population!AB7</f>
        <v>355807</v>
      </c>
      <c r="AB54" s="6">
        <f>Population!AC7</f>
        <v>358139</v>
      </c>
      <c r="AC54" s="6">
        <f>Population!AD7</f>
        <v>360778</v>
      </c>
      <c r="AD54" s="6">
        <f>Population!AE7</f>
        <v>363700</v>
      </c>
      <c r="AE54" s="6">
        <f>Population!AF7</f>
        <v>366844</v>
      </c>
      <c r="AF54" s="6">
        <f>Population!AG7</f>
        <v>370167</v>
      </c>
      <c r="AG54" s="6">
        <f>Population!AH7</f>
        <v>373637</v>
      </c>
      <c r="AH54" s="6">
        <f>Population!AI7</f>
        <v>377193</v>
      </c>
      <c r="AI54" s="6">
        <f>Population!AJ7</f>
        <v>380775</v>
      </c>
      <c r="AJ54" s="6">
        <f>Population!AK7</f>
        <v>384329</v>
      </c>
      <c r="AK54" s="6">
        <f>Population!AL7</f>
        <v>387835</v>
      </c>
      <c r="AL54" s="6">
        <f>Population!AM7</f>
        <v>391233</v>
      </c>
      <c r="AM54" s="6">
        <f>Population!AN7</f>
        <v>394497</v>
      </c>
      <c r="AN54" s="6">
        <f>Population!AO7</f>
        <v>397612</v>
      </c>
      <c r="AO54" s="6">
        <f>Population!AP7</f>
        <v>400574</v>
      </c>
      <c r="AP54" s="6">
        <f>Population!AQ7</f>
        <v>403388</v>
      </c>
      <c r="AQ54" s="6">
        <f>Population!AR7</f>
        <v>406036</v>
      </c>
      <c r="AR54" s="6">
        <f>Population!AS7</f>
        <v>408524</v>
      </c>
      <c r="AS54" s="6">
        <f>Population!AT7</f>
        <v>410844</v>
      </c>
      <c r="AT54" s="6">
        <f>Population!AU7</f>
        <v>413002</v>
      </c>
      <c r="AU54" s="6">
        <f>Population!AV7</f>
        <v>414990</v>
      </c>
      <c r="AV54" s="6">
        <f>Population!AW7</f>
        <v>416828</v>
      </c>
      <c r="AW54" s="6">
        <f>Population!AX7</f>
        <v>418531</v>
      </c>
      <c r="AX54" s="6">
        <f>Population!AY7</f>
        <v>420121</v>
      </c>
    </row>
    <row r="55" spans="1:50">
      <c r="A55" s="22">
        <v>4</v>
      </c>
      <c r="B55" s="6">
        <f>Population!C8</f>
        <v>295533</v>
      </c>
      <c r="C55" s="6">
        <f>Population!D8</f>
        <v>300572</v>
      </c>
      <c r="D55" s="6">
        <f>Population!E8</f>
        <v>306314</v>
      </c>
      <c r="E55" s="6">
        <f>Population!F8</f>
        <v>304535</v>
      </c>
      <c r="F55" s="6">
        <f>Population!G8</f>
        <v>310037</v>
      </c>
      <c r="G55" s="6">
        <f>Population!H8</f>
        <v>315452</v>
      </c>
      <c r="H55" s="6">
        <f>Population!I8</f>
        <v>319942</v>
      </c>
      <c r="I55" s="6">
        <f>Population!J8</f>
        <v>324335</v>
      </c>
      <c r="J55" s="6">
        <f>Population!K8</f>
        <v>328538</v>
      </c>
      <c r="K55" s="6">
        <f>Population!L8</f>
        <v>332463</v>
      </c>
      <c r="L55" s="6">
        <f>Population!M8</f>
        <v>335919</v>
      </c>
      <c r="M55" s="6">
        <f>Population!N8</f>
        <v>338872</v>
      </c>
      <c r="N55" s="6">
        <f>Population!O8</f>
        <v>341434</v>
      </c>
      <c r="O55" s="6">
        <f>Population!P8</f>
        <v>343583</v>
      </c>
      <c r="P55" s="6">
        <f>Population!Q8</f>
        <v>345335</v>
      </c>
      <c r="Q55" s="6">
        <f>Population!R8</f>
        <v>346735</v>
      </c>
      <c r="R55" s="6">
        <f>Population!S8</f>
        <v>347873</v>
      </c>
      <c r="S55" s="6">
        <f>Population!T8</f>
        <v>348816</v>
      </c>
      <c r="T55" s="6">
        <f>Population!U8</f>
        <v>349609</v>
      </c>
      <c r="U55" s="6">
        <f>Population!V8</f>
        <v>350282</v>
      </c>
      <c r="V55" s="6">
        <f>Population!W8</f>
        <v>350989</v>
      </c>
      <c r="W55" s="6">
        <f>Population!X8</f>
        <v>351824</v>
      </c>
      <c r="X55" s="6">
        <f>Population!Y8</f>
        <v>352770</v>
      </c>
      <c r="Y55" s="6">
        <f>Population!Z8</f>
        <v>353906</v>
      </c>
      <c r="Z55" s="6">
        <f>Population!AA8</f>
        <v>355280</v>
      </c>
      <c r="AA55" s="6">
        <f>Population!AB8</f>
        <v>356958</v>
      </c>
      <c r="AB55" s="6">
        <f>Population!AC8</f>
        <v>358967</v>
      </c>
      <c r="AC55" s="6">
        <f>Population!AD8</f>
        <v>361300</v>
      </c>
      <c r="AD55" s="6">
        <f>Population!AE8</f>
        <v>363939</v>
      </c>
      <c r="AE55" s="6">
        <f>Population!AF8</f>
        <v>366862</v>
      </c>
      <c r="AF55" s="6">
        <f>Population!AG8</f>
        <v>370006</v>
      </c>
      <c r="AG55" s="6">
        <f>Population!AH8</f>
        <v>373329</v>
      </c>
      <c r="AH55" s="6">
        <f>Population!AI8</f>
        <v>376800</v>
      </c>
      <c r="AI55" s="6">
        <f>Population!AJ8</f>
        <v>380357</v>
      </c>
      <c r="AJ55" s="6">
        <f>Population!AK8</f>
        <v>383939</v>
      </c>
      <c r="AK55" s="6">
        <f>Population!AL8</f>
        <v>387493</v>
      </c>
      <c r="AL55" s="6">
        <f>Population!AM8</f>
        <v>390999</v>
      </c>
      <c r="AM55" s="6">
        <f>Population!AN8</f>
        <v>394398</v>
      </c>
      <c r="AN55" s="6">
        <f>Population!AO8</f>
        <v>397663</v>
      </c>
      <c r="AO55" s="6">
        <f>Population!AP8</f>
        <v>400778</v>
      </c>
      <c r="AP55" s="6">
        <f>Population!AQ8</f>
        <v>403740</v>
      </c>
      <c r="AQ55" s="6">
        <f>Population!AR8</f>
        <v>406554</v>
      </c>
      <c r="AR55" s="6">
        <f>Population!AS8</f>
        <v>409202</v>
      </c>
      <c r="AS55" s="6">
        <f>Population!AT8</f>
        <v>411690</v>
      </c>
      <c r="AT55" s="6">
        <f>Population!AU8</f>
        <v>414010</v>
      </c>
      <c r="AU55" s="6">
        <f>Population!AV8</f>
        <v>416168</v>
      </c>
      <c r="AV55" s="6">
        <f>Population!AW8</f>
        <v>418156</v>
      </c>
      <c r="AW55" s="6">
        <f>Population!AX8</f>
        <v>419994</v>
      </c>
      <c r="AX55" s="6">
        <f>Population!AY8</f>
        <v>421697</v>
      </c>
    </row>
    <row r="56" spans="1:50">
      <c r="A56" s="22">
        <v>5</v>
      </c>
      <c r="B56" s="6">
        <f>Population!C9</f>
        <v>291762</v>
      </c>
      <c r="C56" s="6">
        <f>Population!D9</f>
        <v>299446</v>
      </c>
      <c r="D56" s="6">
        <f>Population!E9</f>
        <v>304297</v>
      </c>
      <c r="E56" s="6">
        <f>Population!F9</f>
        <v>309851</v>
      </c>
      <c r="F56" s="6">
        <f>Population!G9</f>
        <v>307884</v>
      </c>
      <c r="G56" s="6">
        <f>Population!H9</f>
        <v>313198</v>
      </c>
      <c r="H56" s="6">
        <f>Population!I9</f>
        <v>318424</v>
      </c>
      <c r="I56" s="6">
        <f>Population!J9</f>
        <v>322916</v>
      </c>
      <c r="J56" s="6">
        <f>Population!K9</f>
        <v>327309</v>
      </c>
      <c r="K56" s="6">
        <f>Population!L9</f>
        <v>331513</v>
      </c>
      <c r="L56" s="6">
        <f>Population!M9</f>
        <v>335438</v>
      </c>
      <c r="M56" s="6">
        <f>Population!N9</f>
        <v>338895</v>
      </c>
      <c r="N56" s="6">
        <f>Population!O9</f>
        <v>341849</v>
      </c>
      <c r="O56" s="6">
        <f>Population!P9</f>
        <v>344411</v>
      </c>
      <c r="P56" s="6">
        <f>Population!Q9</f>
        <v>346562</v>
      </c>
      <c r="Q56" s="6">
        <f>Population!R9</f>
        <v>348314</v>
      </c>
      <c r="R56" s="6">
        <f>Population!S9</f>
        <v>349715</v>
      </c>
      <c r="S56" s="6">
        <f>Population!T9</f>
        <v>350854</v>
      </c>
      <c r="T56" s="6">
        <f>Population!U9</f>
        <v>351797</v>
      </c>
      <c r="U56" s="6">
        <f>Population!V9</f>
        <v>352591</v>
      </c>
      <c r="V56" s="6">
        <f>Population!W9</f>
        <v>353265</v>
      </c>
      <c r="W56" s="6">
        <f>Population!X9</f>
        <v>353972</v>
      </c>
      <c r="X56" s="6">
        <f>Population!Y9</f>
        <v>354808</v>
      </c>
      <c r="Y56" s="6">
        <f>Population!Z9</f>
        <v>355754</v>
      </c>
      <c r="Z56" s="6">
        <f>Population!AA9</f>
        <v>356891</v>
      </c>
      <c r="AA56" s="6">
        <f>Population!AB9</f>
        <v>358266</v>
      </c>
      <c r="AB56" s="6">
        <f>Population!AC9</f>
        <v>359944</v>
      </c>
      <c r="AC56" s="6">
        <f>Population!AD9</f>
        <v>361953</v>
      </c>
      <c r="AD56" s="6">
        <f>Population!AE9</f>
        <v>364286</v>
      </c>
      <c r="AE56" s="6">
        <f>Population!AF9</f>
        <v>366927</v>
      </c>
      <c r="AF56" s="6">
        <f>Population!AG9</f>
        <v>369850</v>
      </c>
      <c r="AG56" s="6">
        <f>Population!AH9</f>
        <v>372994</v>
      </c>
      <c r="AH56" s="6">
        <f>Population!AI9</f>
        <v>376317</v>
      </c>
      <c r="AI56" s="6">
        <f>Population!AJ9</f>
        <v>379788</v>
      </c>
      <c r="AJ56" s="6">
        <f>Population!AK9</f>
        <v>383346</v>
      </c>
      <c r="AK56" s="6">
        <f>Population!AL9</f>
        <v>386928</v>
      </c>
      <c r="AL56" s="6">
        <f>Population!AM9</f>
        <v>390483</v>
      </c>
      <c r="AM56" s="6">
        <f>Population!AN9</f>
        <v>393989</v>
      </c>
      <c r="AN56" s="6">
        <f>Population!AO9</f>
        <v>397388</v>
      </c>
      <c r="AO56" s="6">
        <f>Population!AP9</f>
        <v>400654</v>
      </c>
      <c r="AP56" s="6">
        <f>Population!AQ9</f>
        <v>403769</v>
      </c>
      <c r="AQ56" s="6">
        <f>Population!AR9</f>
        <v>406731</v>
      </c>
      <c r="AR56" s="6">
        <f>Population!AS9</f>
        <v>409545</v>
      </c>
      <c r="AS56" s="6">
        <f>Population!AT9</f>
        <v>412193</v>
      </c>
      <c r="AT56" s="6">
        <f>Population!AU9</f>
        <v>414681</v>
      </c>
      <c r="AU56" s="6">
        <f>Population!AV9</f>
        <v>417001</v>
      </c>
      <c r="AV56" s="6">
        <f>Population!AW9</f>
        <v>419159</v>
      </c>
      <c r="AW56" s="6">
        <f>Population!AX9</f>
        <v>421147</v>
      </c>
      <c r="AX56" s="6">
        <f>Population!AY9</f>
        <v>422986</v>
      </c>
    </row>
    <row r="57" spans="1:50">
      <c r="A57" s="22">
        <v>6</v>
      </c>
      <c r="B57" s="6">
        <f>Population!C10</f>
        <v>291847</v>
      </c>
      <c r="C57" s="6">
        <f>Population!D10</f>
        <v>295373</v>
      </c>
      <c r="D57" s="6">
        <f>Population!E10</f>
        <v>302883</v>
      </c>
      <c r="E57" s="6">
        <f>Population!F10</f>
        <v>307561</v>
      </c>
      <c r="F57" s="6">
        <f>Population!G10</f>
        <v>312941</v>
      </c>
      <c r="G57" s="6">
        <f>Population!H10</f>
        <v>310801</v>
      </c>
      <c r="H57" s="6">
        <f>Population!I10</f>
        <v>315941</v>
      </c>
      <c r="I57" s="6">
        <f>Population!J10</f>
        <v>321167</v>
      </c>
      <c r="J57" s="6">
        <f>Population!K10</f>
        <v>325660</v>
      </c>
      <c r="K57" s="6">
        <f>Population!L10</f>
        <v>330053</v>
      </c>
      <c r="L57" s="6">
        <f>Population!M10</f>
        <v>334258</v>
      </c>
      <c r="M57" s="6">
        <f>Population!N10</f>
        <v>338184</v>
      </c>
      <c r="N57" s="6">
        <f>Population!O10</f>
        <v>341641</v>
      </c>
      <c r="O57" s="6">
        <f>Population!P10</f>
        <v>344596</v>
      </c>
      <c r="P57" s="6">
        <f>Population!Q10</f>
        <v>347158</v>
      </c>
      <c r="Q57" s="6">
        <f>Population!R10</f>
        <v>349310</v>
      </c>
      <c r="R57" s="6">
        <f>Population!S10</f>
        <v>351063</v>
      </c>
      <c r="S57" s="6">
        <f>Population!T10</f>
        <v>352464</v>
      </c>
      <c r="T57" s="6">
        <f>Population!U10</f>
        <v>353603</v>
      </c>
      <c r="U57" s="6">
        <f>Population!V10</f>
        <v>354548</v>
      </c>
      <c r="V57" s="6">
        <f>Population!W10</f>
        <v>355342</v>
      </c>
      <c r="W57" s="6">
        <f>Population!X10</f>
        <v>356016</v>
      </c>
      <c r="X57" s="6">
        <f>Population!Y10</f>
        <v>356724</v>
      </c>
      <c r="Y57" s="6">
        <f>Population!Z10</f>
        <v>357560</v>
      </c>
      <c r="Z57" s="6">
        <f>Population!AA10</f>
        <v>358507</v>
      </c>
      <c r="AA57" s="6">
        <f>Population!AB10</f>
        <v>359644</v>
      </c>
      <c r="AB57" s="6">
        <f>Population!AC10</f>
        <v>361020</v>
      </c>
      <c r="AC57" s="6">
        <f>Population!AD10</f>
        <v>362698</v>
      </c>
      <c r="AD57" s="6">
        <f>Population!AE10</f>
        <v>364707</v>
      </c>
      <c r="AE57" s="6">
        <f>Population!AF10</f>
        <v>367040</v>
      </c>
      <c r="AF57" s="6">
        <f>Population!AG10</f>
        <v>369683</v>
      </c>
      <c r="AG57" s="6">
        <f>Population!AH10</f>
        <v>372606</v>
      </c>
      <c r="AH57" s="6">
        <f>Population!AI10</f>
        <v>375750</v>
      </c>
      <c r="AI57" s="6">
        <f>Population!AJ10</f>
        <v>379073</v>
      </c>
      <c r="AJ57" s="6">
        <f>Population!AK10</f>
        <v>382544</v>
      </c>
      <c r="AK57" s="6">
        <f>Population!AL10</f>
        <v>386102</v>
      </c>
      <c r="AL57" s="6">
        <f>Population!AM10</f>
        <v>389685</v>
      </c>
      <c r="AM57" s="6">
        <f>Population!AN10</f>
        <v>393240</v>
      </c>
      <c r="AN57" s="6">
        <f>Population!AO10</f>
        <v>396746</v>
      </c>
      <c r="AO57" s="6">
        <f>Population!AP10</f>
        <v>400146</v>
      </c>
      <c r="AP57" s="6">
        <f>Population!AQ10</f>
        <v>403412</v>
      </c>
      <c r="AQ57" s="6">
        <f>Population!AR10</f>
        <v>406527</v>
      </c>
      <c r="AR57" s="6">
        <f>Population!AS10</f>
        <v>409489</v>
      </c>
      <c r="AS57" s="6">
        <f>Population!AT10</f>
        <v>412303</v>
      </c>
      <c r="AT57" s="6">
        <f>Population!AU10</f>
        <v>414951</v>
      </c>
      <c r="AU57" s="6">
        <f>Population!AV10</f>
        <v>417440</v>
      </c>
      <c r="AV57" s="6">
        <f>Population!AW10</f>
        <v>419760</v>
      </c>
      <c r="AW57" s="6">
        <f>Population!AX10</f>
        <v>421918</v>
      </c>
      <c r="AX57" s="6">
        <f>Population!AY10</f>
        <v>423906</v>
      </c>
    </row>
    <row r="58" spans="1:50">
      <c r="A58" s="22">
        <v>7</v>
      </c>
      <c r="B58" s="6">
        <f>Population!C11</f>
        <v>282668</v>
      </c>
      <c r="C58" s="6">
        <f>Population!D11</f>
        <v>295098</v>
      </c>
      <c r="D58" s="6">
        <f>Population!E11</f>
        <v>298468</v>
      </c>
      <c r="E58" s="6">
        <f>Population!F11</f>
        <v>305822</v>
      </c>
      <c r="F58" s="6">
        <f>Population!G11</f>
        <v>310344</v>
      </c>
      <c r="G58" s="6">
        <f>Population!H11</f>
        <v>315567</v>
      </c>
      <c r="H58" s="6">
        <f>Population!I11</f>
        <v>313271</v>
      </c>
      <c r="I58" s="6">
        <f>Population!J11</f>
        <v>318411</v>
      </c>
      <c r="J58" s="6">
        <f>Population!K11</f>
        <v>323638</v>
      </c>
      <c r="K58" s="6">
        <f>Population!L11</f>
        <v>328131</v>
      </c>
      <c r="L58" s="6">
        <f>Population!M11</f>
        <v>332525</v>
      </c>
      <c r="M58" s="6">
        <f>Population!N11</f>
        <v>336730</v>
      </c>
      <c r="N58" s="6">
        <f>Population!O11</f>
        <v>340656</v>
      </c>
      <c r="O58" s="6">
        <f>Population!P11</f>
        <v>344115</v>
      </c>
      <c r="P58" s="6">
        <f>Population!Q11</f>
        <v>347070</v>
      </c>
      <c r="Q58" s="6">
        <f>Population!R11</f>
        <v>349632</v>
      </c>
      <c r="R58" s="6">
        <f>Population!S11</f>
        <v>351785</v>
      </c>
      <c r="S58" s="6">
        <f>Population!T11</f>
        <v>353539</v>
      </c>
      <c r="T58" s="6">
        <f>Population!U11</f>
        <v>354940</v>
      </c>
      <c r="U58" s="6">
        <f>Population!V11</f>
        <v>356080</v>
      </c>
      <c r="V58" s="6">
        <f>Population!W11</f>
        <v>357025</v>
      </c>
      <c r="W58" s="6">
        <f>Population!X11</f>
        <v>357819</v>
      </c>
      <c r="X58" s="6">
        <f>Population!Y11</f>
        <v>358494</v>
      </c>
      <c r="Y58" s="6">
        <f>Population!Z11</f>
        <v>359203</v>
      </c>
      <c r="Z58" s="6">
        <f>Population!AA11</f>
        <v>360039</v>
      </c>
      <c r="AA58" s="6">
        <f>Population!AB11</f>
        <v>360986</v>
      </c>
      <c r="AB58" s="6">
        <f>Population!AC11</f>
        <v>362123</v>
      </c>
      <c r="AC58" s="6">
        <f>Population!AD11</f>
        <v>363501</v>
      </c>
      <c r="AD58" s="6">
        <f>Population!AE11</f>
        <v>365179</v>
      </c>
      <c r="AE58" s="6">
        <f>Population!AF11</f>
        <v>367188</v>
      </c>
      <c r="AF58" s="6">
        <f>Population!AG11</f>
        <v>369521</v>
      </c>
      <c r="AG58" s="6">
        <f>Population!AH11</f>
        <v>372164</v>
      </c>
      <c r="AH58" s="6">
        <f>Population!AI11</f>
        <v>375088</v>
      </c>
      <c r="AI58" s="6">
        <f>Population!AJ11</f>
        <v>378232</v>
      </c>
      <c r="AJ58" s="6">
        <f>Population!AK11</f>
        <v>381556</v>
      </c>
      <c r="AK58" s="6">
        <f>Population!AL11</f>
        <v>385027</v>
      </c>
      <c r="AL58" s="6">
        <f>Population!AM11</f>
        <v>388585</v>
      </c>
      <c r="AM58" s="6">
        <f>Population!AN11</f>
        <v>392168</v>
      </c>
      <c r="AN58" s="6">
        <f>Population!AO11</f>
        <v>395724</v>
      </c>
      <c r="AO58" s="6">
        <f>Population!AP11</f>
        <v>399230</v>
      </c>
      <c r="AP58" s="6">
        <f>Population!AQ11</f>
        <v>402630</v>
      </c>
      <c r="AQ58" s="6">
        <f>Population!AR11</f>
        <v>405896</v>
      </c>
      <c r="AR58" s="6">
        <f>Population!AS11</f>
        <v>409011</v>
      </c>
      <c r="AS58" s="6">
        <f>Population!AT11</f>
        <v>411973</v>
      </c>
      <c r="AT58" s="6">
        <f>Population!AU11</f>
        <v>414787</v>
      </c>
      <c r="AU58" s="6">
        <f>Population!AV11</f>
        <v>417435</v>
      </c>
      <c r="AV58" s="6">
        <f>Population!AW11</f>
        <v>419924</v>
      </c>
      <c r="AW58" s="6">
        <f>Population!AX11</f>
        <v>422244</v>
      </c>
      <c r="AX58" s="6">
        <f>Population!AY11</f>
        <v>424402</v>
      </c>
    </row>
    <row r="59" spans="1:50">
      <c r="A59" s="22">
        <v>8</v>
      </c>
      <c r="B59" s="6">
        <f>Population!C12</f>
        <v>277946</v>
      </c>
      <c r="C59" s="6">
        <f>Population!D12</f>
        <v>285782</v>
      </c>
      <c r="D59" s="6">
        <f>Population!E12</f>
        <v>298061</v>
      </c>
      <c r="E59" s="6">
        <f>Population!F12</f>
        <v>301281</v>
      </c>
      <c r="F59" s="6">
        <f>Population!G12</f>
        <v>308486</v>
      </c>
      <c r="G59" s="6">
        <f>Population!H12</f>
        <v>312858</v>
      </c>
      <c r="H59" s="6">
        <f>Population!I12</f>
        <v>317931</v>
      </c>
      <c r="I59" s="6">
        <f>Population!J12</f>
        <v>315636</v>
      </c>
      <c r="J59" s="6">
        <f>Population!K12</f>
        <v>320776</v>
      </c>
      <c r="K59" s="6">
        <f>Population!L12</f>
        <v>326003</v>
      </c>
      <c r="L59" s="6">
        <f>Population!M12</f>
        <v>330497</v>
      </c>
      <c r="M59" s="6">
        <f>Population!N12</f>
        <v>334892</v>
      </c>
      <c r="N59" s="6">
        <f>Population!O12</f>
        <v>339097</v>
      </c>
      <c r="O59" s="6">
        <f>Population!P12</f>
        <v>343024</v>
      </c>
      <c r="P59" s="6">
        <f>Population!Q12</f>
        <v>346483</v>
      </c>
      <c r="Q59" s="6">
        <f>Population!R12</f>
        <v>349438</v>
      </c>
      <c r="R59" s="6">
        <f>Population!S12</f>
        <v>352000</v>
      </c>
      <c r="S59" s="6">
        <f>Population!T12</f>
        <v>354155</v>
      </c>
      <c r="T59" s="6">
        <f>Population!U12</f>
        <v>355909</v>
      </c>
      <c r="U59" s="6">
        <f>Population!V12</f>
        <v>357310</v>
      </c>
      <c r="V59" s="6">
        <f>Population!W12</f>
        <v>358451</v>
      </c>
      <c r="W59" s="6">
        <f>Population!X12</f>
        <v>359396</v>
      </c>
      <c r="X59" s="6">
        <f>Population!Y12</f>
        <v>360191</v>
      </c>
      <c r="Y59" s="6">
        <f>Population!Z12</f>
        <v>360867</v>
      </c>
      <c r="Z59" s="6">
        <f>Population!AA12</f>
        <v>361576</v>
      </c>
      <c r="AA59" s="6">
        <f>Population!AB12</f>
        <v>362412</v>
      </c>
      <c r="AB59" s="6">
        <f>Population!AC12</f>
        <v>363359</v>
      </c>
      <c r="AC59" s="6">
        <f>Population!AD12</f>
        <v>364497</v>
      </c>
      <c r="AD59" s="6">
        <f>Population!AE12</f>
        <v>365876</v>
      </c>
      <c r="AE59" s="6">
        <f>Population!AF12</f>
        <v>367554</v>
      </c>
      <c r="AF59" s="6">
        <f>Population!AG12</f>
        <v>369563</v>
      </c>
      <c r="AG59" s="6">
        <f>Population!AH12</f>
        <v>371896</v>
      </c>
      <c r="AH59" s="6">
        <f>Population!AI12</f>
        <v>374539</v>
      </c>
      <c r="AI59" s="6">
        <f>Population!AJ12</f>
        <v>377464</v>
      </c>
      <c r="AJ59" s="6">
        <f>Population!AK12</f>
        <v>380608</v>
      </c>
      <c r="AK59" s="6">
        <f>Population!AL12</f>
        <v>383932</v>
      </c>
      <c r="AL59" s="6">
        <f>Population!AM12</f>
        <v>387403</v>
      </c>
      <c r="AM59" s="6">
        <f>Population!AN12</f>
        <v>390962</v>
      </c>
      <c r="AN59" s="6">
        <f>Population!AO12</f>
        <v>394545</v>
      </c>
      <c r="AO59" s="6">
        <f>Population!AP12</f>
        <v>398102</v>
      </c>
      <c r="AP59" s="6">
        <f>Population!AQ12</f>
        <v>401608</v>
      </c>
      <c r="AQ59" s="6">
        <f>Population!AR12</f>
        <v>405008</v>
      </c>
      <c r="AR59" s="6">
        <f>Population!AS12</f>
        <v>408274</v>
      </c>
      <c r="AS59" s="6">
        <f>Population!AT12</f>
        <v>411389</v>
      </c>
      <c r="AT59" s="6">
        <f>Population!AU12</f>
        <v>414351</v>
      </c>
      <c r="AU59" s="6">
        <f>Population!AV12</f>
        <v>417165</v>
      </c>
      <c r="AV59" s="6">
        <f>Population!AW12</f>
        <v>419813</v>
      </c>
      <c r="AW59" s="6">
        <f>Population!AX12</f>
        <v>422302</v>
      </c>
      <c r="AX59" s="6">
        <f>Population!AY12</f>
        <v>424622</v>
      </c>
    </row>
    <row r="60" spans="1:50">
      <c r="A60" s="22">
        <v>9</v>
      </c>
      <c r="B60" s="6">
        <f>Population!C13</f>
        <v>274992</v>
      </c>
      <c r="C60" s="6">
        <f>Population!D13</f>
        <v>280977</v>
      </c>
      <c r="D60" s="6">
        <f>Population!E13</f>
        <v>288667</v>
      </c>
      <c r="E60" s="6">
        <f>Population!F13</f>
        <v>300800</v>
      </c>
      <c r="F60" s="6">
        <f>Population!G13</f>
        <v>303874</v>
      </c>
      <c r="G60" s="6">
        <f>Population!H13</f>
        <v>310933</v>
      </c>
      <c r="H60" s="6">
        <f>Population!I13</f>
        <v>315159</v>
      </c>
      <c r="I60" s="6">
        <f>Population!J13</f>
        <v>320233</v>
      </c>
      <c r="J60" s="6">
        <f>Population!K13</f>
        <v>317938</v>
      </c>
      <c r="K60" s="6">
        <f>Population!L13</f>
        <v>323079</v>
      </c>
      <c r="L60" s="6">
        <f>Population!M13</f>
        <v>328307</v>
      </c>
      <c r="M60" s="6">
        <f>Population!N13</f>
        <v>332801</v>
      </c>
      <c r="N60" s="6">
        <f>Population!O13</f>
        <v>337196</v>
      </c>
      <c r="O60" s="6">
        <f>Population!P13</f>
        <v>341401</v>
      </c>
      <c r="P60" s="6">
        <f>Population!Q13</f>
        <v>345329</v>
      </c>
      <c r="Q60" s="6">
        <f>Population!R13</f>
        <v>348789</v>
      </c>
      <c r="R60" s="6">
        <f>Population!S13</f>
        <v>351744</v>
      </c>
      <c r="S60" s="6">
        <f>Population!T13</f>
        <v>354306</v>
      </c>
      <c r="T60" s="6">
        <f>Population!U13</f>
        <v>356462</v>
      </c>
      <c r="U60" s="6">
        <f>Population!V13</f>
        <v>358216</v>
      </c>
      <c r="V60" s="6">
        <f>Population!W13</f>
        <v>359617</v>
      </c>
      <c r="W60" s="6">
        <f>Population!X13</f>
        <v>360759</v>
      </c>
      <c r="X60" s="6">
        <f>Population!Y13</f>
        <v>361705</v>
      </c>
      <c r="Y60" s="6">
        <f>Population!Z13</f>
        <v>362500</v>
      </c>
      <c r="Z60" s="6">
        <f>Population!AA13</f>
        <v>363176</v>
      </c>
      <c r="AA60" s="6">
        <f>Population!AB13</f>
        <v>363885</v>
      </c>
      <c r="AB60" s="6">
        <f>Population!AC13</f>
        <v>364722</v>
      </c>
      <c r="AC60" s="6">
        <f>Population!AD13</f>
        <v>365669</v>
      </c>
      <c r="AD60" s="6">
        <f>Population!AE13</f>
        <v>366808</v>
      </c>
      <c r="AE60" s="6">
        <f>Population!AF13</f>
        <v>368187</v>
      </c>
      <c r="AF60" s="6">
        <f>Population!AG13</f>
        <v>369865</v>
      </c>
      <c r="AG60" s="6">
        <f>Population!AH13</f>
        <v>371875</v>
      </c>
      <c r="AH60" s="6">
        <f>Population!AI13</f>
        <v>374208</v>
      </c>
      <c r="AI60" s="6">
        <f>Population!AJ13</f>
        <v>376851</v>
      </c>
      <c r="AJ60" s="6">
        <f>Population!AK13</f>
        <v>379776</v>
      </c>
      <c r="AK60" s="6">
        <f>Population!AL13</f>
        <v>382920</v>
      </c>
      <c r="AL60" s="6">
        <f>Population!AM13</f>
        <v>386244</v>
      </c>
      <c r="AM60" s="6">
        <f>Population!AN13</f>
        <v>389715</v>
      </c>
      <c r="AN60" s="6">
        <f>Population!AO13</f>
        <v>393276</v>
      </c>
      <c r="AO60" s="6">
        <f>Population!AP13</f>
        <v>396859</v>
      </c>
      <c r="AP60" s="6">
        <f>Population!AQ13</f>
        <v>400416</v>
      </c>
      <c r="AQ60" s="6">
        <f>Population!AR13</f>
        <v>403922</v>
      </c>
      <c r="AR60" s="6">
        <f>Population!AS13</f>
        <v>407322</v>
      </c>
      <c r="AS60" s="6">
        <f>Population!AT13</f>
        <v>410588</v>
      </c>
      <c r="AT60" s="6">
        <f>Population!AU13</f>
        <v>413703</v>
      </c>
      <c r="AU60" s="6">
        <f>Population!AV13</f>
        <v>416665</v>
      </c>
      <c r="AV60" s="6">
        <f>Population!AW13</f>
        <v>419479</v>
      </c>
      <c r="AW60" s="6">
        <f>Population!AX13</f>
        <v>422127</v>
      </c>
      <c r="AX60" s="6">
        <f>Population!AY13</f>
        <v>424616</v>
      </c>
    </row>
    <row r="61" spans="1:50">
      <c r="A61" s="22">
        <v>10</v>
      </c>
      <c r="B61" s="6">
        <f>Population!C14</f>
        <v>274319</v>
      </c>
      <c r="C61" s="6">
        <f>Population!D14</f>
        <v>277926</v>
      </c>
      <c r="D61" s="6">
        <f>Population!E14</f>
        <v>283770</v>
      </c>
      <c r="E61" s="6">
        <f>Population!F14</f>
        <v>291319</v>
      </c>
      <c r="F61" s="6">
        <f>Population!G14</f>
        <v>303311</v>
      </c>
      <c r="G61" s="6">
        <f>Population!H14</f>
        <v>306244</v>
      </c>
      <c r="H61" s="6">
        <f>Population!I14</f>
        <v>313161</v>
      </c>
      <c r="I61" s="6">
        <f>Population!J14</f>
        <v>317388</v>
      </c>
      <c r="J61" s="6">
        <f>Population!K14</f>
        <v>322462</v>
      </c>
      <c r="K61" s="6">
        <f>Population!L14</f>
        <v>320167</v>
      </c>
      <c r="L61" s="6">
        <f>Population!M14</f>
        <v>325309</v>
      </c>
      <c r="M61" s="6">
        <f>Population!N14</f>
        <v>330538</v>
      </c>
      <c r="N61" s="6">
        <f>Population!O14</f>
        <v>335032</v>
      </c>
      <c r="O61" s="6">
        <f>Population!P14</f>
        <v>339427</v>
      </c>
      <c r="P61" s="6">
        <f>Population!Q14</f>
        <v>343633</v>
      </c>
      <c r="Q61" s="6">
        <f>Population!R14</f>
        <v>347561</v>
      </c>
      <c r="R61" s="6">
        <f>Population!S14</f>
        <v>351021</v>
      </c>
      <c r="S61" s="6">
        <f>Population!T14</f>
        <v>353978</v>
      </c>
      <c r="T61" s="6">
        <f>Population!U14</f>
        <v>356540</v>
      </c>
      <c r="U61" s="6">
        <f>Population!V14</f>
        <v>358696</v>
      </c>
      <c r="V61" s="6">
        <f>Population!W14</f>
        <v>360450</v>
      </c>
      <c r="W61" s="6">
        <f>Population!X14</f>
        <v>361852</v>
      </c>
      <c r="X61" s="6">
        <f>Population!Y14</f>
        <v>362995</v>
      </c>
      <c r="Y61" s="6">
        <f>Population!Z14</f>
        <v>363941</v>
      </c>
      <c r="Z61" s="6">
        <f>Population!AA14</f>
        <v>364736</v>
      </c>
      <c r="AA61" s="6">
        <f>Population!AB14</f>
        <v>365413</v>
      </c>
      <c r="AB61" s="6">
        <f>Population!AC14</f>
        <v>366122</v>
      </c>
      <c r="AC61" s="6">
        <f>Population!AD14</f>
        <v>366959</v>
      </c>
      <c r="AD61" s="6">
        <f>Population!AE14</f>
        <v>367906</v>
      </c>
      <c r="AE61" s="6">
        <f>Population!AF14</f>
        <v>369046</v>
      </c>
      <c r="AF61" s="6">
        <f>Population!AG14</f>
        <v>370426</v>
      </c>
      <c r="AG61" s="6">
        <f>Population!AH14</f>
        <v>372104</v>
      </c>
      <c r="AH61" s="6">
        <f>Population!AI14</f>
        <v>374114</v>
      </c>
      <c r="AI61" s="6">
        <f>Population!AJ14</f>
        <v>376447</v>
      </c>
      <c r="AJ61" s="6">
        <f>Population!AK14</f>
        <v>379090</v>
      </c>
      <c r="AK61" s="6">
        <f>Population!AL14</f>
        <v>382015</v>
      </c>
      <c r="AL61" s="6">
        <f>Population!AM14</f>
        <v>385159</v>
      </c>
      <c r="AM61" s="6">
        <f>Population!AN14</f>
        <v>388485</v>
      </c>
      <c r="AN61" s="6">
        <f>Population!AO14</f>
        <v>391956</v>
      </c>
      <c r="AO61" s="6">
        <f>Population!AP14</f>
        <v>395517</v>
      </c>
      <c r="AP61" s="6">
        <f>Population!AQ14</f>
        <v>399100</v>
      </c>
      <c r="AQ61" s="6">
        <f>Population!AR14</f>
        <v>402657</v>
      </c>
      <c r="AR61" s="6">
        <f>Population!AS14</f>
        <v>406163</v>
      </c>
      <c r="AS61" s="6">
        <f>Population!AT14</f>
        <v>409563</v>
      </c>
      <c r="AT61" s="6">
        <f>Population!AU14</f>
        <v>412829</v>
      </c>
      <c r="AU61" s="6">
        <f>Population!AV14</f>
        <v>415944</v>
      </c>
      <c r="AV61" s="6">
        <f>Population!AW14</f>
        <v>418906</v>
      </c>
      <c r="AW61" s="6">
        <f>Population!AX14</f>
        <v>421720</v>
      </c>
      <c r="AX61" s="6">
        <f>Population!AY14</f>
        <v>424368</v>
      </c>
    </row>
    <row r="62" spans="1:50">
      <c r="A62" s="22">
        <v>11</v>
      </c>
      <c r="B62" s="6">
        <f>Population!C15</f>
        <v>278231</v>
      </c>
      <c r="C62" s="6">
        <f>Population!D15</f>
        <v>277189</v>
      </c>
      <c r="D62" s="6">
        <f>Population!E15</f>
        <v>280658</v>
      </c>
      <c r="E62" s="6">
        <f>Population!F15</f>
        <v>286364</v>
      </c>
      <c r="F62" s="6">
        <f>Population!G15</f>
        <v>293774</v>
      </c>
      <c r="G62" s="6">
        <f>Population!H15</f>
        <v>305628</v>
      </c>
      <c r="H62" s="6">
        <f>Population!I15</f>
        <v>308423</v>
      </c>
      <c r="I62" s="6">
        <f>Population!J15</f>
        <v>315340</v>
      </c>
      <c r="J62" s="6">
        <f>Population!K15</f>
        <v>319568</v>
      </c>
      <c r="K62" s="6">
        <f>Population!L15</f>
        <v>324642</v>
      </c>
      <c r="L62" s="6">
        <f>Population!M15</f>
        <v>322348</v>
      </c>
      <c r="M62" s="6">
        <f>Population!N15</f>
        <v>327490</v>
      </c>
      <c r="N62" s="6">
        <f>Population!O15</f>
        <v>332720</v>
      </c>
      <c r="O62" s="6">
        <f>Population!P15</f>
        <v>337214</v>
      </c>
      <c r="P62" s="6">
        <f>Population!Q15</f>
        <v>341609</v>
      </c>
      <c r="Q62" s="6">
        <f>Population!R15</f>
        <v>345815</v>
      </c>
      <c r="R62" s="6">
        <f>Population!S15</f>
        <v>349745</v>
      </c>
      <c r="S62" s="6">
        <f>Population!T15</f>
        <v>353205</v>
      </c>
      <c r="T62" s="6">
        <f>Population!U15</f>
        <v>356162</v>
      </c>
      <c r="U62" s="6">
        <f>Population!V15</f>
        <v>358725</v>
      </c>
      <c r="V62" s="6">
        <f>Population!W15</f>
        <v>360881</v>
      </c>
      <c r="W62" s="6">
        <f>Population!X15</f>
        <v>362635</v>
      </c>
      <c r="X62" s="6">
        <f>Population!Y15</f>
        <v>364038</v>
      </c>
      <c r="Y62" s="6">
        <f>Population!Z15</f>
        <v>365182</v>
      </c>
      <c r="Z62" s="6">
        <f>Population!AA15</f>
        <v>366128</v>
      </c>
      <c r="AA62" s="6">
        <f>Population!AB15</f>
        <v>366923</v>
      </c>
      <c r="AB62" s="6">
        <f>Population!AC15</f>
        <v>367600</v>
      </c>
      <c r="AC62" s="6">
        <f>Population!AD15</f>
        <v>368309</v>
      </c>
      <c r="AD62" s="6">
        <f>Population!AE15</f>
        <v>369148</v>
      </c>
      <c r="AE62" s="6">
        <f>Population!AF15</f>
        <v>370095</v>
      </c>
      <c r="AF62" s="6">
        <f>Population!AG15</f>
        <v>371235</v>
      </c>
      <c r="AG62" s="6">
        <f>Population!AH15</f>
        <v>372615</v>
      </c>
      <c r="AH62" s="6">
        <f>Population!AI15</f>
        <v>374293</v>
      </c>
      <c r="AI62" s="6">
        <f>Population!AJ15</f>
        <v>376304</v>
      </c>
      <c r="AJ62" s="6">
        <f>Population!AK15</f>
        <v>378637</v>
      </c>
      <c r="AK62" s="6">
        <f>Population!AL15</f>
        <v>381280</v>
      </c>
      <c r="AL62" s="6">
        <f>Population!AM15</f>
        <v>384206</v>
      </c>
      <c r="AM62" s="6">
        <f>Population!AN15</f>
        <v>387350</v>
      </c>
      <c r="AN62" s="6">
        <f>Population!AO15</f>
        <v>390676</v>
      </c>
      <c r="AO62" s="6">
        <f>Population!AP15</f>
        <v>394147</v>
      </c>
      <c r="AP62" s="6">
        <f>Population!AQ15</f>
        <v>397708</v>
      </c>
      <c r="AQ62" s="6">
        <f>Population!AR15</f>
        <v>401292</v>
      </c>
      <c r="AR62" s="6">
        <f>Population!AS15</f>
        <v>404849</v>
      </c>
      <c r="AS62" s="6">
        <f>Population!AT15</f>
        <v>408355</v>
      </c>
      <c r="AT62" s="6">
        <f>Population!AU15</f>
        <v>411755</v>
      </c>
      <c r="AU62" s="6">
        <f>Population!AV15</f>
        <v>415021</v>
      </c>
      <c r="AV62" s="6">
        <f>Population!AW15</f>
        <v>418136</v>
      </c>
      <c r="AW62" s="6">
        <f>Population!AX15</f>
        <v>421098</v>
      </c>
      <c r="AX62" s="6">
        <f>Population!AY15</f>
        <v>423912</v>
      </c>
    </row>
    <row r="63" spans="1:50">
      <c r="A63" s="22">
        <v>12</v>
      </c>
      <c r="B63" s="6">
        <f>Population!C16</f>
        <v>279031</v>
      </c>
      <c r="C63" s="6">
        <f>Population!D16</f>
        <v>281041</v>
      </c>
      <c r="D63" s="6">
        <f>Population!E16</f>
        <v>279865</v>
      </c>
      <c r="E63" s="6">
        <f>Population!F16</f>
        <v>283198</v>
      </c>
      <c r="F63" s="6">
        <f>Population!G16</f>
        <v>288769</v>
      </c>
      <c r="G63" s="6">
        <f>Population!H16</f>
        <v>296043</v>
      </c>
      <c r="H63" s="6">
        <f>Population!I16</f>
        <v>307762</v>
      </c>
      <c r="I63" s="6">
        <f>Population!J16</f>
        <v>310557</v>
      </c>
      <c r="J63" s="6">
        <f>Population!K16</f>
        <v>317475</v>
      </c>
      <c r="K63" s="6">
        <f>Population!L16</f>
        <v>321703</v>
      </c>
      <c r="L63" s="6">
        <f>Population!M16</f>
        <v>326777</v>
      </c>
      <c r="M63" s="6">
        <f>Population!N16</f>
        <v>324484</v>
      </c>
      <c r="N63" s="6">
        <f>Population!O16</f>
        <v>329627</v>
      </c>
      <c r="O63" s="6">
        <f>Population!P16</f>
        <v>334857</v>
      </c>
      <c r="P63" s="6">
        <f>Population!Q16</f>
        <v>339351</v>
      </c>
      <c r="Q63" s="6">
        <f>Population!R16</f>
        <v>343747</v>
      </c>
      <c r="R63" s="6">
        <f>Population!S16</f>
        <v>347953</v>
      </c>
      <c r="S63" s="6">
        <f>Population!T16</f>
        <v>351883</v>
      </c>
      <c r="T63" s="6">
        <f>Population!U16</f>
        <v>355343</v>
      </c>
      <c r="U63" s="6">
        <f>Population!V16</f>
        <v>358302</v>
      </c>
      <c r="V63" s="6">
        <f>Population!W16</f>
        <v>360865</v>
      </c>
      <c r="W63" s="6">
        <f>Population!X16</f>
        <v>363021</v>
      </c>
      <c r="X63" s="6">
        <f>Population!Y16</f>
        <v>364776</v>
      </c>
      <c r="Y63" s="6">
        <f>Population!Z16</f>
        <v>366179</v>
      </c>
      <c r="Z63" s="6">
        <f>Population!AA16</f>
        <v>367323</v>
      </c>
      <c r="AA63" s="6">
        <f>Population!AB16</f>
        <v>368270</v>
      </c>
      <c r="AB63" s="6">
        <f>Population!AC16</f>
        <v>369066</v>
      </c>
      <c r="AC63" s="6">
        <f>Population!AD16</f>
        <v>369743</v>
      </c>
      <c r="AD63" s="6">
        <f>Population!AE16</f>
        <v>370452</v>
      </c>
      <c r="AE63" s="6">
        <f>Population!AF16</f>
        <v>371291</v>
      </c>
      <c r="AF63" s="6">
        <f>Population!AG16</f>
        <v>372238</v>
      </c>
      <c r="AG63" s="6">
        <f>Population!AH16</f>
        <v>373379</v>
      </c>
      <c r="AH63" s="6">
        <f>Population!AI16</f>
        <v>374760</v>
      </c>
      <c r="AI63" s="6">
        <f>Population!AJ16</f>
        <v>376438</v>
      </c>
      <c r="AJ63" s="6">
        <f>Population!AK16</f>
        <v>378449</v>
      </c>
      <c r="AK63" s="6">
        <f>Population!AL16</f>
        <v>380782</v>
      </c>
      <c r="AL63" s="6">
        <f>Population!AM16</f>
        <v>383426</v>
      </c>
      <c r="AM63" s="6">
        <f>Population!AN16</f>
        <v>386352</v>
      </c>
      <c r="AN63" s="6">
        <f>Population!AO16</f>
        <v>389496</v>
      </c>
      <c r="AO63" s="6">
        <f>Population!AP16</f>
        <v>392822</v>
      </c>
      <c r="AP63" s="6">
        <f>Population!AQ16</f>
        <v>396293</v>
      </c>
      <c r="AQ63" s="6">
        <f>Population!AR16</f>
        <v>399854</v>
      </c>
      <c r="AR63" s="6">
        <f>Population!AS16</f>
        <v>403438</v>
      </c>
      <c r="AS63" s="6">
        <f>Population!AT16</f>
        <v>406995</v>
      </c>
      <c r="AT63" s="6">
        <f>Population!AU16</f>
        <v>410501</v>
      </c>
      <c r="AU63" s="6">
        <f>Population!AV16</f>
        <v>413902</v>
      </c>
      <c r="AV63" s="6">
        <f>Population!AW16</f>
        <v>417168</v>
      </c>
      <c r="AW63" s="6">
        <f>Population!AX16</f>
        <v>420283</v>
      </c>
      <c r="AX63" s="6">
        <f>Population!AY16</f>
        <v>423245</v>
      </c>
    </row>
    <row r="64" spans="1:50">
      <c r="A64" s="22">
        <v>13</v>
      </c>
      <c r="B64" s="6">
        <f>Population!C17</f>
        <v>279824</v>
      </c>
      <c r="C64" s="6">
        <f>Population!D17</f>
        <v>281857</v>
      </c>
      <c r="D64" s="6">
        <f>Population!E17</f>
        <v>283731</v>
      </c>
      <c r="E64" s="6">
        <f>Population!F17</f>
        <v>282420</v>
      </c>
      <c r="F64" s="6">
        <f>Population!G17</f>
        <v>285616</v>
      </c>
      <c r="G64" s="6">
        <f>Population!H17</f>
        <v>291052</v>
      </c>
      <c r="H64" s="6">
        <f>Population!I17</f>
        <v>298189</v>
      </c>
      <c r="I64" s="6">
        <f>Population!J17</f>
        <v>309908</v>
      </c>
      <c r="J64" s="6">
        <f>Population!K17</f>
        <v>312703</v>
      </c>
      <c r="K64" s="6">
        <f>Population!L17</f>
        <v>319622</v>
      </c>
      <c r="L64" s="6">
        <f>Population!M17</f>
        <v>323851</v>
      </c>
      <c r="M64" s="6">
        <f>Population!N17</f>
        <v>328925</v>
      </c>
      <c r="N64" s="6">
        <f>Population!O17</f>
        <v>326633</v>
      </c>
      <c r="O64" s="6">
        <f>Population!P17</f>
        <v>331776</v>
      </c>
      <c r="P64" s="6">
        <f>Population!Q17</f>
        <v>337006</v>
      </c>
      <c r="Q64" s="6">
        <f>Population!R17</f>
        <v>341501</v>
      </c>
      <c r="R64" s="6">
        <f>Population!S17</f>
        <v>345897</v>
      </c>
      <c r="S64" s="6">
        <f>Population!T17</f>
        <v>350104</v>
      </c>
      <c r="T64" s="6">
        <f>Population!U17</f>
        <v>354034</v>
      </c>
      <c r="U64" s="6">
        <f>Population!V17</f>
        <v>357494</v>
      </c>
      <c r="V64" s="6">
        <f>Population!W17</f>
        <v>360454</v>
      </c>
      <c r="W64" s="6">
        <f>Population!X17</f>
        <v>363018</v>
      </c>
      <c r="X64" s="6">
        <f>Population!Y17</f>
        <v>365174</v>
      </c>
      <c r="Y64" s="6">
        <f>Population!Z17</f>
        <v>366929</v>
      </c>
      <c r="Z64" s="6">
        <f>Population!AA17</f>
        <v>368333</v>
      </c>
      <c r="AA64" s="6">
        <f>Population!AB17</f>
        <v>369477</v>
      </c>
      <c r="AB64" s="6">
        <f>Population!AC17</f>
        <v>370425</v>
      </c>
      <c r="AC64" s="6">
        <f>Population!AD17</f>
        <v>371221</v>
      </c>
      <c r="AD64" s="6">
        <f>Population!AE17</f>
        <v>371899</v>
      </c>
      <c r="AE64" s="6">
        <f>Population!AF17</f>
        <v>372608</v>
      </c>
      <c r="AF64" s="6">
        <f>Population!AG17</f>
        <v>373447</v>
      </c>
      <c r="AG64" s="6">
        <f>Population!AH17</f>
        <v>374394</v>
      </c>
      <c r="AH64" s="6">
        <f>Population!AI17</f>
        <v>375536</v>
      </c>
      <c r="AI64" s="6">
        <f>Population!AJ17</f>
        <v>376918</v>
      </c>
      <c r="AJ64" s="6">
        <f>Population!AK17</f>
        <v>378596</v>
      </c>
      <c r="AK64" s="6">
        <f>Population!AL17</f>
        <v>380607</v>
      </c>
      <c r="AL64" s="6">
        <f>Population!AM17</f>
        <v>382940</v>
      </c>
      <c r="AM64" s="6">
        <f>Population!AN17</f>
        <v>385584</v>
      </c>
      <c r="AN64" s="6">
        <f>Population!AO17</f>
        <v>388510</v>
      </c>
      <c r="AO64" s="6">
        <f>Population!AP17</f>
        <v>391654</v>
      </c>
      <c r="AP64" s="6">
        <f>Population!AQ17</f>
        <v>394982</v>
      </c>
      <c r="AQ64" s="6">
        <f>Population!AR17</f>
        <v>398453</v>
      </c>
      <c r="AR64" s="6">
        <f>Population!AS17</f>
        <v>402014</v>
      </c>
      <c r="AS64" s="6">
        <f>Population!AT17</f>
        <v>405598</v>
      </c>
      <c r="AT64" s="6">
        <f>Population!AU17</f>
        <v>409155</v>
      </c>
      <c r="AU64" s="6">
        <f>Population!AV17</f>
        <v>412661</v>
      </c>
      <c r="AV64" s="6">
        <f>Population!AW17</f>
        <v>416062</v>
      </c>
      <c r="AW64" s="6">
        <f>Population!AX17</f>
        <v>419328</v>
      </c>
      <c r="AX64" s="6">
        <f>Population!AY17</f>
        <v>422443</v>
      </c>
    </row>
    <row r="65" spans="1:50">
      <c r="A65" s="22">
        <v>14</v>
      </c>
      <c r="B65" s="6">
        <f>Population!C18</f>
        <v>279817</v>
      </c>
      <c r="C65" s="6">
        <f>Population!D18</f>
        <v>282735</v>
      </c>
      <c r="D65" s="6">
        <f>Population!E18</f>
        <v>284628</v>
      </c>
      <c r="E65" s="6">
        <f>Population!F18</f>
        <v>286361</v>
      </c>
      <c r="F65" s="6">
        <f>Population!G18</f>
        <v>284910</v>
      </c>
      <c r="G65" s="6">
        <f>Population!H18</f>
        <v>287967</v>
      </c>
      <c r="H65" s="6">
        <f>Population!I18</f>
        <v>293262</v>
      </c>
      <c r="I65" s="6">
        <f>Population!J18</f>
        <v>300399</v>
      </c>
      <c r="J65" s="6">
        <f>Population!K18</f>
        <v>312117</v>
      </c>
      <c r="K65" s="6">
        <f>Population!L18</f>
        <v>314914</v>
      </c>
      <c r="L65" s="6">
        <f>Population!M18</f>
        <v>321833</v>
      </c>
      <c r="M65" s="6">
        <f>Population!N18</f>
        <v>326062</v>
      </c>
      <c r="N65" s="6">
        <f>Population!O18</f>
        <v>331136</v>
      </c>
      <c r="O65" s="6">
        <f>Population!P18</f>
        <v>328845</v>
      </c>
      <c r="P65" s="6">
        <f>Population!Q18</f>
        <v>333989</v>
      </c>
      <c r="Q65" s="6">
        <f>Population!R18</f>
        <v>339220</v>
      </c>
      <c r="R65" s="6">
        <f>Population!S18</f>
        <v>343715</v>
      </c>
      <c r="S65" s="6">
        <f>Population!T18</f>
        <v>348111</v>
      </c>
      <c r="T65" s="6">
        <f>Population!U18</f>
        <v>352319</v>
      </c>
      <c r="U65" s="6">
        <f>Population!V18</f>
        <v>356249</v>
      </c>
      <c r="V65" s="6">
        <f>Population!W18</f>
        <v>359709</v>
      </c>
      <c r="W65" s="6">
        <f>Population!X18</f>
        <v>362671</v>
      </c>
      <c r="X65" s="6">
        <f>Population!Y18</f>
        <v>365235</v>
      </c>
      <c r="Y65" s="6">
        <f>Population!Z18</f>
        <v>367391</v>
      </c>
      <c r="Z65" s="6">
        <f>Population!AA18</f>
        <v>369147</v>
      </c>
      <c r="AA65" s="6">
        <f>Population!AB18</f>
        <v>370551</v>
      </c>
      <c r="AB65" s="6">
        <f>Population!AC18</f>
        <v>371696</v>
      </c>
      <c r="AC65" s="6">
        <f>Population!AD18</f>
        <v>372645</v>
      </c>
      <c r="AD65" s="6">
        <f>Population!AE18</f>
        <v>373441</v>
      </c>
      <c r="AE65" s="6">
        <f>Population!AF18</f>
        <v>374119</v>
      </c>
      <c r="AF65" s="6">
        <f>Population!AG18</f>
        <v>374829</v>
      </c>
      <c r="AG65" s="6">
        <f>Population!AH18</f>
        <v>375669</v>
      </c>
      <c r="AH65" s="6">
        <f>Population!AI18</f>
        <v>376616</v>
      </c>
      <c r="AI65" s="6">
        <f>Population!AJ18</f>
        <v>377758</v>
      </c>
      <c r="AJ65" s="6">
        <f>Population!AK18</f>
        <v>379141</v>
      </c>
      <c r="AK65" s="6">
        <f>Population!AL18</f>
        <v>380819</v>
      </c>
      <c r="AL65" s="6">
        <f>Population!AM18</f>
        <v>382831</v>
      </c>
      <c r="AM65" s="6">
        <f>Population!AN18</f>
        <v>385164</v>
      </c>
      <c r="AN65" s="6">
        <f>Population!AO18</f>
        <v>387809</v>
      </c>
      <c r="AO65" s="6">
        <f>Population!AP18</f>
        <v>390735</v>
      </c>
      <c r="AP65" s="6">
        <f>Population!AQ18</f>
        <v>393879</v>
      </c>
      <c r="AQ65" s="6">
        <f>Population!AR18</f>
        <v>397207</v>
      </c>
      <c r="AR65" s="6">
        <f>Population!AS18</f>
        <v>400678</v>
      </c>
      <c r="AS65" s="6">
        <f>Population!AT18</f>
        <v>404239</v>
      </c>
      <c r="AT65" s="6">
        <f>Population!AU18</f>
        <v>407823</v>
      </c>
      <c r="AU65" s="6">
        <f>Population!AV18</f>
        <v>411380</v>
      </c>
      <c r="AV65" s="6">
        <f>Population!AW18</f>
        <v>414886</v>
      </c>
      <c r="AW65" s="6">
        <f>Population!AX18</f>
        <v>418287</v>
      </c>
      <c r="AX65" s="6">
        <f>Population!AY18</f>
        <v>421553</v>
      </c>
    </row>
    <row r="66" spans="1:50">
      <c r="A66" s="22">
        <v>15</v>
      </c>
      <c r="B66" s="6">
        <f>Population!C19</f>
        <v>283692</v>
      </c>
      <c r="C66" s="6">
        <f>Population!D19</f>
        <v>283202</v>
      </c>
      <c r="D66" s="6">
        <f>Population!E19</f>
        <v>285956</v>
      </c>
      <c r="E66" s="6">
        <f>Population!F19</f>
        <v>287686</v>
      </c>
      <c r="F66" s="6">
        <f>Population!G19</f>
        <v>289255</v>
      </c>
      <c r="G66" s="6">
        <f>Population!H19</f>
        <v>287641</v>
      </c>
      <c r="H66" s="6">
        <f>Population!I19</f>
        <v>290535</v>
      </c>
      <c r="I66" s="6">
        <f>Population!J19</f>
        <v>295830</v>
      </c>
      <c r="J66" s="6">
        <f>Population!K19</f>
        <v>302967</v>
      </c>
      <c r="K66" s="6">
        <f>Population!L19</f>
        <v>314685</v>
      </c>
      <c r="L66" s="6">
        <f>Population!M19</f>
        <v>317482</v>
      </c>
      <c r="M66" s="6">
        <f>Population!N19</f>
        <v>324402</v>
      </c>
      <c r="N66" s="6">
        <f>Population!O19</f>
        <v>328631</v>
      </c>
      <c r="O66" s="6">
        <f>Population!P19</f>
        <v>333706</v>
      </c>
      <c r="P66" s="6">
        <f>Population!Q19</f>
        <v>331416</v>
      </c>
      <c r="Q66" s="6">
        <f>Population!R19</f>
        <v>336561</v>
      </c>
      <c r="R66" s="6">
        <f>Population!S19</f>
        <v>341792</v>
      </c>
      <c r="S66" s="6">
        <f>Population!T19</f>
        <v>346288</v>
      </c>
      <c r="T66" s="6">
        <f>Population!U19</f>
        <v>350684</v>
      </c>
      <c r="U66" s="6">
        <f>Population!V19</f>
        <v>354893</v>
      </c>
      <c r="V66" s="6">
        <f>Population!W19</f>
        <v>358824</v>
      </c>
      <c r="W66" s="6">
        <f>Population!X19</f>
        <v>362284</v>
      </c>
      <c r="X66" s="6">
        <f>Population!Y19</f>
        <v>365247</v>
      </c>
      <c r="Y66" s="6">
        <f>Population!Z19</f>
        <v>367811</v>
      </c>
      <c r="Z66" s="6">
        <f>Population!AA19</f>
        <v>369969</v>
      </c>
      <c r="AA66" s="6">
        <f>Population!AB19</f>
        <v>371725</v>
      </c>
      <c r="AB66" s="6">
        <f>Population!AC19</f>
        <v>373130</v>
      </c>
      <c r="AC66" s="6">
        <f>Population!AD19</f>
        <v>374275</v>
      </c>
      <c r="AD66" s="6">
        <f>Population!AE19</f>
        <v>375226</v>
      </c>
      <c r="AE66" s="6">
        <f>Population!AF19</f>
        <v>376022</v>
      </c>
      <c r="AF66" s="6">
        <f>Population!AG19</f>
        <v>376701</v>
      </c>
      <c r="AG66" s="6">
        <f>Population!AH19</f>
        <v>377411</v>
      </c>
      <c r="AH66" s="6">
        <f>Population!AI19</f>
        <v>378252</v>
      </c>
      <c r="AI66" s="6">
        <f>Population!AJ19</f>
        <v>379200</v>
      </c>
      <c r="AJ66" s="6">
        <f>Population!AK19</f>
        <v>380342</v>
      </c>
      <c r="AK66" s="6">
        <f>Population!AL19</f>
        <v>381726</v>
      </c>
      <c r="AL66" s="6">
        <f>Population!AM19</f>
        <v>383405</v>
      </c>
      <c r="AM66" s="6">
        <f>Population!AN19</f>
        <v>385417</v>
      </c>
      <c r="AN66" s="6">
        <f>Population!AO19</f>
        <v>387751</v>
      </c>
      <c r="AO66" s="6">
        <f>Population!AP19</f>
        <v>390396</v>
      </c>
      <c r="AP66" s="6">
        <f>Population!AQ19</f>
        <v>393322</v>
      </c>
      <c r="AQ66" s="6">
        <f>Population!AR19</f>
        <v>396467</v>
      </c>
      <c r="AR66" s="6">
        <f>Population!AS19</f>
        <v>399796</v>
      </c>
      <c r="AS66" s="6">
        <f>Population!AT19</f>
        <v>403267</v>
      </c>
      <c r="AT66" s="6">
        <f>Population!AU19</f>
        <v>406828</v>
      </c>
      <c r="AU66" s="6">
        <f>Population!AV19</f>
        <v>410412</v>
      </c>
      <c r="AV66" s="6">
        <f>Population!AW19</f>
        <v>413969</v>
      </c>
      <c r="AW66" s="6">
        <f>Population!AX19</f>
        <v>417475</v>
      </c>
      <c r="AX66" s="6">
        <f>Population!AY19</f>
        <v>420876</v>
      </c>
    </row>
    <row r="67" spans="1:50">
      <c r="A67" s="22">
        <v>16</v>
      </c>
      <c r="B67" s="6">
        <f>Population!C20</f>
        <v>286027</v>
      </c>
      <c r="C67" s="6">
        <f>Population!D20</f>
        <v>287997</v>
      </c>
      <c r="D67" s="6">
        <f>Population!E20</f>
        <v>287300</v>
      </c>
      <c r="E67" s="6">
        <f>Population!F20</f>
        <v>289846</v>
      </c>
      <c r="F67" s="6">
        <f>Population!G20</f>
        <v>291368</v>
      </c>
      <c r="G67" s="6">
        <f>Population!H20</f>
        <v>292729</v>
      </c>
      <c r="H67" s="6">
        <f>Population!I20</f>
        <v>290907</v>
      </c>
      <c r="I67" s="6">
        <f>Population!J20</f>
        <v>293803</v>
      </c>
      <c r="J67" s="6">
        <f>Population!K20</f>
        <v>299098</v>
      </c>
      <c r="K67" s="6">
        <f>Population!L20</f>
        <v>306235</v>
      </c>
      <c r="L67" s="6">
        <f>Population!M20</f>
        <v>317952</v>
      </c>
      <c r="M67" s="6">
        <f>Population!N20</f>
        <v>320751</v>
      </c>
      <c r="N67" s="6">
        <f>Population!O20</f>
        <v>327671</v>
      </c>
      <c r="O67" s="6">
        <f>Population!P20</f>
        <v>331901</v>
      </c>
      <c r="P67" s="6">
        <f>Population!Q20</f>
        <v>336977</v>
      </c>
      <c r="Q67" s="6">
        <f>Population!R20</f>
        <v>334689</v>
      </c>
      <c r="R67" s="6">
        <f>Population!S20</f>
        <v>339834</v>
      </c>
      <c r="S67" s="6">
        <f>Population!T20</f>
        <v>345066</v>
      </c>
      <c r="T67" s="6">
        <f>Population!U20</f>
        <v>349562</v>
      </c>
      <c r="U67" s="6">
        <f>Population!V20</f>
        <v>353959</v>
      </c>
      <c r="V67" s="6">
        <f>Population!W20</f>
        <v>358169</v>
      </c>
      <c r="W67" s="6">
        <f>Population!X20</f>
        <v>362101</v>
      </c>
      <c r="X67" s="6">
        <f>Population!Y20</f>
        <v>365562</v>
      </c>
      <c r="Y67" s="6">
        <f>Population!Z20</f>
        <v>368525</v>
      </c>
      <c r="Z67" s="6">
        <f>Population!AA20</f>
        <v>371090</v>
      </c>
      <c r="AA67" s="6">
        <f>Population!AB20</f>
        <v>373250</v>
      </c>
      <c r="AB67" s="6">
        <f>Population!AC20</f>
        <v>375006</v>
      </c>
      <c r="AC67" s="6">
        <f>Population!AD20</f>
        <v>376412</v>
      </c>
      <c r="AD67" s="6">
        <f>Population!AE20</f>
        <v>377559</v>
      </c>
      <c r="AE67" s="6">
        <f>Population!AF20</f>
        <v>378510</v>
      </c>
      <c r="AF67" s="6">
        <f>Population!AG20</f>
        <v>379307</v>
      </c>
      <c r="AG67" s="6">
        <f>Population!AH20</f>
        <v>379987</v>
      </c>
      <c r="AH67" s="6">
        <f>Population!AI20</f>
        <v>380698</v>
      </c>
      <c r="AI67" s="6">
        <f>Population!AJ20</f>
        <v>381540</v>
      </c>
      <c r="AJ67" s="6">
        <f>Population!AK20</f>
        <v>382489</v>
      </c>
      <c r="AK67" s="6">
        <f>Population!AL20</f>
        <v>383632</v>
      </c>
      <c r="AL67" s="6">
        <f>Population!AM20</f>
        <v>385017</v>
      </c>
      <c r="AM67" s="6">
        <f>Population!AN20</f>
        <v>386696</v>
      </c>
      <c r="AN67" s="6">
        <f>Population!AO20</f>
        <v>388709</v>
      </c>
      <c r="AO67" s="6">
        <f>Population!AP20</f>
        <v>391044</v>
      </c>
      <c r="AP67" s="6">
        <f>Population!AQ20</f>
        <v>393690</v>
      </c>
      <c r="AQ67" s="6">
        <f>Population!AR20</f>
        <v>396616</v>
      </c>
      <c r="AR67" s="6">
        <f>Population!AS20</f>
        <v>399761</v>
      </c>
      <c r="AS67" s="6">
        <f>Population!AT20</f>
        <v>403090</v>
      </c>
      <c r="AT67" s="6">
        <f>Population!AU20</f>
        <v>406561</v>
      </c>
      <c r="AU67" s="6">
        <f>Population!AV20</f>
        <v>410122</v>
      </c>
      <c r="AV67" s="6">
        <f>Population!AW20</f>
        <v>413706</v>
      </c>
      <c r="AW67" s="6">
        <f>Population!AX20</f>
        <v>417264</v>
      </c>
      <c r="AX67" s="6">
        <f>Population!AY20</f>
        <v>420771</v>
      </c>
    </row>
    <row r="68" spans="1:50">
      <c r="A68" s="22">
        <v>17</v>
      </c>
      <c r="B68" s="6">
        <f>Population!C21</f>
        <v>293522</v>
      </c>
      <c r="C68" s="6">
        <f>Population!D21</f>
        <v>291481</v>
      </c>
      <c r="D68" s="6">
        <f>Population!E21</f>
        <v>293187</v>
      </c>
      <c r="E68" s="6">
        <f>Population!F21</f>
        <v>292228</v>
      </c>
      <c r="F68" s="6">
        <f>Population!G21</f>
        <v>294510</v>
      </c>
      <c r="G68" s="6">
        <f>Population!H21</f>
        <v>295769</v>
      </c>
      <c r="H68" s="6">
        <f>Population!I21</f>
        <v>296867</v>
      </c>
      <c r="I68" s="6">
        <f>Population!J21</f>
        <v>295047</v>
      </c>
      <c r="J68" s="6">
        <f>Population!K21</f>
        <v>297945</v>
      </c>
      <c r="K68" s="6">
        <f>Population!L21</f>
        <v>303241</v>
      </c>
      <c r="L68" s="6">
        <f>Population!M21</f>
        <v>310378</v>
      </c>
      <c r="M68" s="6">
        <f>Population!N21</f>
        <v>322095</v>
      </c>
      <c r="N68" s="6">
        <f>Population!O21</f>
        <v>324895</v>
      </c>
      <c r="O68" s="6">
        <f>Population!P21</f>
        <v>331816</v>
      </c>
      <c r="P68" s="6">
        <f>Population!Q21</f>
        <v>336047</v>
      </c>
      <c r="Q68" s="6">
        <f>Population!R21</f>
        <v>341123</v>
      </c>
      <c r="R68" s="6">
        <f>Population!S21</f>
        <v>338838</v>
      </c>
      <c r="S68" s="6">
        <f>Population!T21</f>
        <v>343984</v>
      </c>
      <c r="T68" s="6">
        <f>Population!U21</f>
        <v>349217</v>
      </c>
      <c r="U68" s="6">
        <f>Population!V21</f>
        <v>353715</v>
      </c>
      <c r="V68" s="6">
        <f>Population!W21</f>
        <v>358112</v>
      </c>
      <c r="W68" s="6">
        <f>Population!X21</f>
        <v>362323</v>
      </c>
      <c r="X68" s="6">
        <f>Population!Y21</f>
        <v>366256</v>
      </c>
      <c r="Y68" s="6">
        <f>Population!Z21</f>
        <v>369719</v>
      </c>
      <c r="Z68" s="6">
        <f>Population!AA21</f>
        <v>372683</v>
      </c>
      <c r="AA68" s="6">
        <f>Population!AB21</f>
        <v>375249</v>
      </c>
      <c r="AB68" s="6">
        <f>Population!AC21</f>
        <v>377411</v>
      </c>
      <c r="AC68" s="6">
        <f>Population!AD21</f>
        <v>379168</v>
      </c>
      <c r="AD68" s="6">
        <f>Population!AE21</f>
        <v>380575</v>
      </c>
      <c r="AE68" s="6">
        <f>Population!AF21</f>
        <v>381724</v>
      </c>
      <c r="AF68" s="6">
        <f>Population!AG21</f>
        <v>382676</v>
      </c>
      <c r="AG68" s="6">
        <f>Population!AH21</f>
        <v>383474</v>
      </c>
      <c r="AH68" s="6">
        <f>Population!AI21</f>
        <v>384155</v>
      </c>
      <c r="AI68" s="6">
        <f>Population!AJ21</f>
        <v>384867</v>
      </c>
      <c r="AJ68" s="6">
        <f>Population!AK21</f>
        <v>385710</v>
      </c>
      <c r="AK68" s="6">
        <f>Population!AL21</f>
        <v>386661</v>
      </c>
      <c r="AL68" s="6">
        <f>Population!AM21</f>
        <v>387805</v>
      </c>
      <c r="AM68" s="6">
        <f>Population!AN21</f>
        <v>389190</v>
      </c>
      <c r="AN68" s="6">
        <f>Population!AO21</f>
        <v>390871</v>
      </c>
      <c r="AO68" s="6">
        <f>Population!AP21</f>
        <v>392885</v>
      </c>
      <c r="AP68" s="6">
        <f>Population!AQ21</f>
        <v>395220</v>
      </c>
      <c r="AQ68" s="6">
        <f>Population!AR21</f>
        <v>397867</v>
      </c>
      <c r="AR68" s="6">
        <f>Population!AS21</f>
        <v>400794</v>
      </c>
      <c r="AS68" s="6">
        <f>Population!AT21</f>
        <v>403939</v>
      </c>
      <c r="AT68" s="6">
        <f>Population!AU21</f>
        <v>407268</v>
      </c>
      <c r="AU68" s="6">
        <f>Population!AV21</f>
        <v>410739</v>
      </c>
      <c r="AV68" s="6">
        <f>Population!AW21</f>
        <v>414301</v>
      </c>
      <c r="AW68" s="6">
        <f>Population!AX21</f>
        <v>417885</v>
      </c>
      <c r="AX68" s="6">
        <f>Population!AY21</f>
        <v>421443</v>
      </c>
    </row>
    <row r="69" spans="1:50">
      <c r="A69" s="22">
        <v>18</v>
      </c>
      <c r="B69" s="6">
        <f>Population!C22</f>
        <v>294724</v>
      </c>
      <c r="C69" s="6">
        <f>Population!D22</f>
        <v>300825</v>
      </c>
      <c r="D69" s="6">
        <f>Population!E22</f>
        <v>298433</v>
      </c>
      <c r="E69" s="6">
        <f>Population!F22</f>
        <v>299787</v>
      </c>
      <c r="F69" s="6">
        <f>Population!G22</f>
        <v>298476</v>
      </c>
      <c r="G69" s="6">
        <f>Population!H22</f>
        <v>300406</v>
      </c>
      <c r="H69" s="6">
        <f>Population!I22</f>
        <v>301313</v>
      </c>
      <c r="I69" s="6">
        <f>Population!J22</f>
        <v>302413</v>
      </c>
      <c r="J69" s="6">
        <f>Population!K22</f>
        <v>300596</v>
      </c>
      <c r="K69" s="6">
        <f>Population!L22</f>
        <v>303496</v>
      </c>
      <c r="L69" s="6">
        <f>Population!M22</f>
        <v>308793</v>
      </c>
      <c r="M69" s="6">
        <f>Population!N22</f>
        <v>315931</v>
      </c>
      <c r="N69" s="6">
        <f>Population!O22</f>
        <v>327648</v>
      </c>
      <c r="O69" s="6">
        <f>Population!P22</f>
        <v>330449</v>
      </c>
      <c r="P69" s="6">
        <f>Population!Q22</f>
        <v>337371</v>
      </c>
      <c r="Q69" s="6">
        <f>Population!R22</f>
        <v>341603</v>
      </c>
      <c r="R69" s="6">
        <f>Population!S22</f>
        <v>346681</v>
      </c>
      <c r="S69" s="6">
        <f>Population!T22</f>
        <v>344398</v>
      </c>
      <c r="T69" s="6">
        <f>Population!U22</f>
        <v>349546</v>
      </c>
      <c r="U69" s="6">
        <f>Population!V22</f>
        <v>354780</v>
      </c>
      <c r="V69" s="6">
        <f>Population!W22</f>
        <v>359279</v>
      </c>
      <c r="W69" s="6">
        <f>Population!X22</f>
        <v>363679</v>
      </c>
      <c r="X69" s="6">
        <f>Population!Y22</f>
        <v>367891</v>
      </c>
      <c r="Y69" s="6">
        <f>Population!Z22</f>
        <v>371825</v>
      </c>
      <c r="Z69" s="6">
        <f>Population!AA22</f>
        <v>375290</v>
      </c>
      <c r="AA69" s="6">
        <f>Population!AB22</f>
        <v>378255</v>
      </c>
      <c r="AB69" s="6">
        <f>Population!AC22</f>
        <v>380822</v>
      </c>
      <c r="AC69" s="6">
        <f>Population!AD22</f>
        <v>382986</v>
      </c>
      <c r="AD69" s="6">
        <f>Population!AE22</f>
        <v>384744</v>
      </c>
      <c r="AE69" s="6">
        <f>Population!AF22</f>
        <v>386153</v>
      </c>
      <c r="AF69" s="6">
        <f>Population!AG22</f>
        <v>387303</v>
      </c>
      <c r="AG69" s="6">
        <f>Population!AH22</f>
        <v>388257</v>
      </c>
      <c r="AH69" s="6">
        <f>Population!AI22</f>
        <v>389057</v>
      </c>
      <c r="AI69" s="6">
        <f>Population!AJ22</f>
        <v>389739</v>
      </c>
      <c r="AJ69" s="6">
        <f>Population!AK22</f>
        <v>390453</v>
      </c>
      <c r="AK69" s="6">
        <f>Population!AL22</f>
        <v>391297</v>
      </c>
      <c r="AL69" s="6">
        <f>Population!AM22</f>
        <v>392249</v>
      </c>
      <c r="AM69" s="6">
        <f>Population!AN22</f>
        <v>393394</v>
      </c>
      <c r="AN69" s="6">
        <f>Population!AO22</f>
        <v>394780</v>
      </c>
      <c r="AO69" s="6">
        <f>Population!AP22</f>
        <v>396463</v>
      </c>
      <c r="AP69" s="6">
        <f>Population!AQ22</f>
        <v>398478</v>
      </c>
      <c r="AQ69" s="6">
        <f>Population!AR22</f>
        <v>400813</v>
      </c>
      <c r="AR69" s="6">
        <f>Population!AS22</f>
        <v>403462</v>
      </c>
      <c r="AS69" s="6">
        <f>Population!AT22</f>
        <v>406389</v>
      </c>
      <c r="AT69" s="6">
        <f>Population!AU22</f>
        <v>409534</v>
      </c>
      <c r="AU69" s="6">
        <f>Population!AV22</f>
        <v>412863</v>
      </c>
      <c r="AV69" s="6">
        <f>Population!AW22</f>
        <v>416334</v>
      </c>
      <c r="AW69" s="6">
        <f>Population!AX22</f>
        <v>419896</v>
      </c>
      <c r="AX69" s="6">
        <f>Population!AY22</f>
        <v>423480</v>
      </c>
    </row>
    <row r="70" spans="1:50">
      <c r="A70" s="22">
        <v>19</v>
      </c>
      <c r="B70" s="248">
        <f>Population!C23</f>
        <v>300488</v>
      </c>
    </row>
    <row r="71" spans="1:50">
      <c r="A71" s="6" t="s">
        <v>161</v>
      </c>
    </row>
    <row r="72" spans="1:50" s="11" customFormat="1">
      <c r="A72" s="23"/>
      <c r="B72" s="23" t="s">
        <v>49</v>
      </c>
      <c r="C72" s="23" t="s">
        <v>50</v>
      </c>
      <c r="D72" s="23" t="s">
        <v>51</v>
      </c>
      <c r="E72" s="23" t="s">
        <v>52</v>
      </c>
      <c r="F72" s="23" t="s">
        <v>53</v>
      </c>
      <c r="G72" s="23" t="s">
        <v>54</v>
      </c>
      <c r="H72" s="23" t="s">
        <v>55</v>
      </c>
      <c r="I72" s="23" t="s">
        <v>56</v>
      </c>
      <c r="J72" s="23" t="s">
        <v>57</v>
      </c>
      <c r="K72" s="23" t="s">
        <v>58</v>
      </c>
      <c r="L72" s="23" t="s">
        <v>59</v>
      </c>
      <c r="M72" s="23" t="s">
        <v>60</v>
      </c>
      <c r="N72" s="23" t="s">
        <v>61</v>
      </c>
      <c r="O72" s="23" t="s">
        <v>62</v>
      </c>
      <c r="P72" s="23" t="s">
        <v>63</v>
      </c>
      <c r="Q72" s="23" t="s">
        <v>64</v>
      </c>
      <c r="R72" s="23" t="s">
        <v>65</v>
      </c>
      <c r="S72" s="23" t="s">
        <v>66</v>
      </c>
      <c r="T72" s="23" t="s">
        <v>67</v>
      </c>
      <c r="U72" s="23" t="s">
        <v>68</v>
      </c>
      <c r="V72" s="23" t="s">
        <v>69</v>
      </c>
      <c r="W72" s="23" t="s">
        <v>70</v>
      </c>
      <c r="X72" s="23" t="s">
        <v>71</v>
      </c>
      <c r="Y72" s="23" t="s">
        <v>72</v>
      </c>
      <c r="Z72" s="23" t="s">
        <v>73</v>
      </c>
      <c r="AA72" s="23" t="s">
        <v>74</v>
      </c>
      <c r="AB72" s="23" t="s">
        <v>75</v>
      </c>
      <c r="AC72" s="23" t="s">
        <v>76</v>
      </c>
      <c r="AD72" s="23" t="s">
        <v>77</v>
      </c>
      <c r="AE72" s="23" t="s">
        <v>78</v>
      </c>
      <c r="AF72" s="23" t="s">
        <v>79</v>
      </c>
      <c r="AG72" s="23" t="s">
        <v>80</v>
      </c>
      <c r="AH72" s="23" t="s">
        <v>81</v>
      </c>
      <c r="AI72" s="23" t="s">
        <v>82</v>
      </c>
      <c r="AJ72" s="23" t="s">
        <v>83</v>
      </c>
      <c r="AK72" s="23" t="s">
        <v>84</v>
      </c>
      <c r="AL72" s="23" t="s">
        <v>85</v>
      </c>
      <c r="AM72" s="23" t="s">
        <v>86</v>
      </c>
      <c r="AN72" s="23" t="s">
        <v>87</v>
      </c>
      <c r="AO72" s="23" t="s">
        <v>88</v>
      </c>
      <c r="AP72" s="23" t="s">
        <v>89</v>
      </c>
      <c r="AQ72" s="23" t="s">
        <v>90</v>
      </c>
      <c r="AR72" s="23" t="s">
        <v>91</v>
      </c>
      <c r="AS72" s="23" t="s">
        <v>92</v>
      </c>
      <c r="AT72" s="23" t="s">
        <v>93</v>
      </c>
      <c r="AU72" s="23" t="s">
        <v>94</v>
      </c>
      <c r="AV72" s="23" t="s">
        <v>95</v>
      </c>
      <c r="AW72" s="23" t="s">
        <v>96</v>
      </c>
      <c r="AX72" s="23" t="s">
        <v>97</v>
      </c>
    </row>
    <row r="73" spans="1:50">
      <c r="A73" s="22">
        <v>0</v>
      </c>
      <c r="B73" s="6">
        <f>B51*B30</f>
        <v>1312657028.8949211</v>
      </c>
      <c r="C73" s="6">
        <f t="shared" ref="C73:AX78" si="12">C51*C30</f>
        <v>1339568516.1280062</v>
      </c>
      <c r="D73" s="6">
        <f t="shared" si="12"/>
        <v>1362395145.190661</v>
      </c>
      <c r="E73" s="6">
        <f t="shared" si="12"/>
        <v>1383905787.5130041</v>
      </c>
      <c r="F73" s="6">
        <f t="shared" si="12"/>
        <v>1403685333.1836617</v>
      </c>
      <c r="G73" s="6">
        <f t="shared" si="12"/>
        <v>1421393745.3603392</v>
      </c>
      <c r="H73" s="6">
        <f t="shared" si="12"/>
        <v>1436611498.0687757</v>
      </c>
      <c r="I73" s="6">
        <f t="shared" si="12"/>
        <v>1449630051.4595098</v>
      </c>
      <c r="J73" s="6">
        <f t="shared" si="12"/>
        <v>1460895427.8841243</v>
      </c>
      <c r="K73" s="6">
        <f t="shared" si="12"/>
        <v>1470359050.6508625</v>
      </c>
      <c r="L73" s="6">
        <f t="shared" si="12"/>
        <v>1478056248.2628198</v>
      </c>
      <c r="M73" s="6">
        <f t="shared" si="12"/>
        <v>1484207823.8643436</v>
      </c>
      <c r="N73" s="6">
        <f t="shared" si="12"/>
        <v>1489193558.8637125</v>
      </c>
      <c r="O73" s="6">
        <f t="shared" si="12"/>
        <v>1493318161.6001256</v>
      </c>
      <c r="P73" s="6">
        <f t="shared" si="12"/>
        <v>1496789187.0292699</v>
      </c>
      <c r="Q73" s="6">
        <f t="shared" si="12"/>
        <v>1499725868.849093</v>
      </c>
      <c r="R73" s="6">
        <f t="shared" si="12"/>
        <v>1502817112.8699594</v>
      </c>
      <c r="S73" s="6">
        <f t="shared" si="12"/>
        <v>1506473612.9403555</v>
      </c>
      <c r="T73" s="6">
        <f t="shared" si="12"/>
        <v>1510629128.1169772</v>
      </c>
      <c r="U73" s="6">
        <f t="shared" si="12"/>
        <v>1515606030.9905722</v>
      </c>
      <c r="V73" s="6">
        <f t="shared" si="12"/>
        <v>1521651621.0828094</v>
      </c>
      <c r="W73" s="6">
        <f t="shared" si="12"/>
        <v>1529039694.29268</v>
      </c>
      <c r="X73" s="6">
        <f t="shared" si="12"/>
        <v>1537885068.2552447</v>
      </c>
      <c r="Y73" s="6">
        <f t="shared" si="12"/>
        <v>1548161246.5931821</v>
      </c>
      <c r="Z73" s="6">
        <f t="shared" si="12"/>
        <v>1559801988.3631873</v>
      </c>
      <c r="AA73" s="6">
        <f t="shared" si="12"/>
        <v>1572688059.8673131</v>
      </c>
      <c r="AB73" s="6">
        <f t="shared" si="12"/>
        <v>1586554497.3323424</v>
      </c>
      <c r="AC73" s="6">
        <f t="shared" si="12"/>
        <v>1601215826.1170228</v>
      </c>
      <c r="AD73" s="6">
        <f t="shared" si="12"/>
        <v>1616517484.0203114</v>
      </c>
      <c r="AE73" s="6">
        <f t="shared" si="12"/>
        <v>1632207755.4576516</v>
      </c>
      <c r="AF73" s="6">
        <f t="shared" si="12"/>
        <v>1648012844.5300527</v>
      </c>
      <c r="AG73" s="6">
        <f t="shared" si="12"/>
        <v>1663703115.9673929</v>
      </c>
      <c r="AH73" s="6">
        <f t="shared" si="12"/>
        <v>1679154920.0088379</v>
      </c>
      <c r="AI73" s="6">
        <f t="shared" si="12"/>
        <v>1694151869.5729268</v>
      </c>
      <c r="AJ73" s="6">
        <f t="shared" si="12"/>
        <v>1708557066.7101641</v>
      </c>
      <c r="AK73" s="6">
        <f t="shared" si="12"/>
        <v>1722295438.3514714</v>
      </c>
      <c r="AL73" s="6">
        <f t="shared" si="12"/>
        <v>1735371400.5597363</v>
      </c>
      <c r="AM73" s="6">
        <f t="shared" si="12"/>
        <v>1747776121.2091842</v>
      </c>
      <c r="AN73" s="6">
        <f t="shared" si="12"/>
        <v>1759456607.5451722</v>
      </c>
      <c r="AO73" s="6">
        <f t="shared" si="12"/>
        <v>1770430523.8192477</v>
      </c>
      <c r="AP73" s="6">
        <f t="shared" si="12"/>
        <v>1780671373.6540895</v>
      </c>
      <c r="AQ73" s="6">
        <f t="shared" si="12"/>
        <v>1790192405.2383578</v>
      </c>
      <c r="AR73" s="6">
        <f t="shared" si="12"/>
        <v>1798971538.2576184</v>
      </c>
      <c r="AS73" s="6">
        <f t="shared" si="12"/>
        <v>1807088261.8438361</v>
      </c>
      <c r="AT73" s="6">
        <f t="shared" si="12"/>
        <v>1814608816.9403152</v>
      </c>
      <c r="AU73" s="6">
        <f t="shared" si="12"/>
        <v>1821625940.8676817</v>
      </c>
      <c r="AV73" s="6">
        <f t="shared" si="12"/>
        <v>1828272115.5125446</v>
      </c>
      <c r="AW73" s="6">
        <f t="shared" si="12"/>
        <v>1834693070.9501727</v>
      </c>
      <c r="AX73" s="6">
        <f t="shared" si="12"/>
        <v>1841034537.2558358</v>
      </c>
    </row>
    <row r="74" spans="1:50">
      <c r="A74" s="22">
        <v>1</v>
      </c>
      <c r="B74" s="6">
        <f t="shared" ref="B74:Q91" si="13">B52*B31</f>
        <v>1458760171.8612523</v>
      </c>
      <c r="C74" s="6">
        <f t="shared" si="13"/>
        <v>1489116767.3322289</v>
      </c>
      <c r="D74" s="6">
        <f t="shared" si="13"/>
        <v>1519025111.1883757</v>
      </c>
      <c r="E74" s="6">
        <f t="shared" si="13"/>
        <v>1544331405.1322694</v>
      </c>
      <c r="F74" s="6">
        <f t="shared" si="13"/>
        <v>1568153488.1737266</v>
      </c>
      <c r="G74" s="6">
        <f t="shared" si="13"/>
        <v>1590023186.4039247</v>
      </c>
      <c r="H74" s="6">
        <f t="shared" si="13"/>
        <v>1609556995.6635096</v>
      </c>
      <c r="I74" s="6">
        <f t="shared" si="13"/>
        <v>1626744954.805485</v>
      </c>
      <c r="J74" s="6">
        <f t="shared" si="13"/>
        <v>1641447607.771904</v>
      </c>
      <c r="K74" s="6">
        <f t="shared" si="13"/>
        <v>1654177953.6330714</v>
      </c>
      <c r="L74" s="6">
        <f t="shared" si="13"/>
        <v>1664871244.9335122</v>
      </c>
      <c r="M74" s="6">
        <f t="shared" si="13"/>
        <v>1673572306.8347094</v>
      </c>
      <c r="N74" s="6">
        <f t="shared" si="13"/>
        <v>1680535148.5850663</v>
      </c>
      <c r="O74" s="6">
        <f t="shared" si="13"/>
        <v>1686183118.9319222</v>
      </c>
      <c r="P74" s="6">
        <f t="shared" si="13"/>
        <v>1690854896.8731489</v>
      </c>
      <c r="Q74" s="6">
        <f t="shared" si="13"/>
        <v>1694794530.5101533</v>
      </c>
      <c r="R74" s="6">
        <f t="shared" si="12"/>
        <v>1698126534.1803885</v>
      </c>
      <c r="S74" s="6">
        <f t="shared" si="12"/>
        <v>1701632857.9230576</v>
      </c>
      <c r="T74" s="6">
        <f t="shared" si="12"/>
        <v>1705776695.0734844</v>
      </c>
      <c r="U74" s="6">
        <f t="shared" si="12"/>
        <v>1710478356.4556997</v>
      </c>
      <c r="V74" s="6">
        <f t="shared" si="12"/>
        <v>1716111385.0820615</v>
      </c>
      <c r="W74" s="6">
        <f t="shared" si="12"/>
        <v>1722944731.9214675</v>
      </c>
      <c r="X74" s="6">
        <f t="shared" si="12"/>
        <v>1731292173.1042988</v>
      </c>
      <c r="Y74" s="6">
        <f t="shared" si="12"/>
        <v>1741288184.1150043</v>
      </c>
      <c r="Z74" s="6">
        <f t="shared" si="12"/>
        <v>1752892920.3655992</v>
      </c>
      <c r="AA74" s="6">
        <f t="shared" si="12"/>
        <v>1766031673.2536116</v>
      </c>
      <c r="AB74" s="6">
        <f t="shared" si="12"/>
        <v>1780579928.4415891</v>
      </c>
      <c r="AC74" s="6">
        <f t="shared" si="12"/>
        <v>1796228890.3726487</v>
      </c>
      <c r="AD74" s="6">
        <f t="shared" si="12"/>
        <v>1812774355.5333681</v>
      </c>
      <c r="AE74" s="6">
        <f t="shared" si="12"/>
        <v>1830046984.4248114</v>
      </c>
      <c r="AF74" s="6">
        <f t="shared" si="12"/>
        <v>1847752923.2105901</v>
      </c>
      <c r="AG74" s="6">
        <f t="shared" si="12"/>
        <v>1865588356.9073198</v>
      </c>
      <c r="AH74" s="6">
        <f t="shared" si="12"/>
        <v>1883289315.1196005</v>
      </c>
      <c r="AI74" s="6">
        <f t="shared" si="12"/>
        <v>1900731283.5099795</v>
      </c>
      <c r="AJ74" s="6">
        <f t="shared" si="12"/>
        <v>1917655272.2565551</v>
      </c>
      <c r="AK74" s="6">
        <f t="shared" si="12"/>
        <v>1933911864.1543841</v>
      </c>
      <c r="AL74" s="6">
        <f t="shared" si="12"/>
        <v>1949416389.4539986</v>
      </c>
      <c r="AM74" s="6">
        <f t="shared" si="12"/>
        <v>1964168848.1553984</v>
      </c>
      <c r="AN74" s="6">
        <f t="shared" si="12"/>
        <v>1978169240.2585838</v>
      </c>
      <c r="AO74" s="6">
        <f t="shared" si="12"/>
        <v>1991352818.3080792</v>
      </c>
      <c r="AP74" s="6">
        <f t="shared" si="12"/>
        <v>2003739504.5978773</v>
      </c>
      <c r="AQ74" s="6">
        <f t="shared" si="12"/>
        <v>2015294435.1134911</v>
      </c>
      <c r="AR74" s="6">
        <f t="shared" si="12"/>
        <v>2026042512.7224112</v>
      </c>
      <c r="AS74" s="6">
        <f t="shared" si="12"/>
        <v>2035943892.8366525</v>
      </c>
      <c r="AT74" s="6">
        <f t="shared" si="12"/>
        <v>2045098186.9261775</v>
      </c>
      <c r="AU74" s="6">
        <f t="shared" si="12"/>
        <v>2053580103.5934577</v>
      </c>
      <c r="AV74" s="6">
        <f t="shared" si="12"/>
        <v>2061499215.4554517</v>
      </c>
      <c r="AW74" s="6">
        <f t="shared" si="12"/>
        <v>2068999959.1436043</v>
      </c>
      <c r="AX74" s="6">
        <f t="shared" si="12"/>
        <v>2076241713.0098553</v>
      </c>
    </row>
    <row r="75" spans="1:50">
      <c r="A75" s="22">
        <v>2</v>
      </c>
      <c r="B75" s="6">
        <f t="shared" si="13"/>
        <v>1446999519.055872</v>
      </c>
      <c r="C75" s="6">
        <f t="shared" si="12"/>
        <v>1440302716.3209655</v>
      </c>
      <c r="D75" s="6">
        <f t="shared" si="12"/>
        <v>1468958238.1685176</v>
      </c>
      <c r="E75" s="6">
        <f t="shared" si="12"/>
        <v>1497177012.0116193</v>
      </c>
      <c r="F75" s="6">
        <f t="shared" si="12"/>
        <v>1520916692.4313018</v>
      </c>
      <c r="G75" s="6">
        <f t="shared" si="12"/>
        <v>1543210251.6806927</v>
      </c>
      <c r="H75" s="6">
        <f t="shared" si="12"/>
        <v>1563596677.9773171</v>
      </c>
      <c r="I75" s="6">
        <f t="shared" si="12"/>
        <v>1582638890.971355</v>
      </c>
      <c r="J75" s="6">
        <f t="shared" si="12"/>
        <v>1599390603.3198309</v>
      </c>
      <c r="K75" s="6">
        <f t="shared" si="12"/>
        <v>1613720790.6214094</v>
      </c>
      <c r="L75" s="6">
        <f t="shared" si="12"/>
        <v>1626134139.4590111</v>
      </c>
      <c r="M75" s="6">
        <f t="shared" si="12"/>
        <v>1636562711.2541659</v>
      </c>
      <c r="N75" s="6">
        <f t="shared" si="12"/>
        <v>1645050180.8073189</v>
      </c>
      <c r="O75" s="6">
        <f t="shared" si="12"/>
        <v>1651839185.8987205</v>
      </c>
      <c r="P75" s="6">
        <f t="shared" si="12"/>
        <v>1657351916.2660055</v>
      </c>
      <c r="Q75" s="6">
        <f t="shared" si="12"/>
        <v>1661913506.5347099</v>
      </c>
      <c r="R75" s="6">
        <f t="shared" si="12"/>
        <v>1665756888.9738736</v>
      </c>
      <c r="S75" s="6">
        <f t="shared" si="12"/>
        <v>1669013087.9848316</v>
      </c>
      <c r="T75" s="6">
        <f t="shared" si="12"/>
        <v>1672434280.6863599</v>
      </c>
      <c r="U75" s="6">
        <f t="shared" si="12"/>
        <v>1676476626.1053286</v>
      </c>
      <c r="V75" s="6">
        <f t="shared" si="12"/>
        <v>1681067332.9076631</v>
      </c>
      <c r="W75" s="6">
        <f t="shared" si="12"/>
        <v>1686565505.0081332</v>
      </c>
      <c r="X75" s="6">
        <f t="shared" si="12"/>
        <v>1693228338.4538045</v>
      </c>
      <c r="Y75" s="6">
        <f t="shared" si="12"/>
        <v>1701366409.6033971</v>
      </c>
      <c r="Z75" s="6">
        <f t="shared" si="12"/>
        <v>1711110742.8582463</v>
      </c>
      <c r="AA75" s="6">
        <f t="shared" si="12"/>
        <v>1722422516.173512</v>
      </c>
      <c r="AB75" s="6">
        <f t="shared" si="12"/>
        <v>1735228938.2151191</v>
      </c>
      <c r="AC75" s="6">
        <f t="shared" si="12"/>
        <v>1749403837.3373375</v>
      </c>
      <c r="AD75" s="6">
        <f t="shared" si="12"/>
        <v>1764660900.9594719</v>
      </c>
      <c r="AE75" s="6">
        <f t="shared" si="12"/>
        <v>1780781755.0792973</v>
      </c>
      <c r="AF75" s="6">
        <f t="shared" si="12"/>
        <v>1797615964.2730582</v>
      </c>
      <c r="AG75" s="6">
        <f t="shared" si="12"/>
        <v>1814872363.2044544</v>
      </c>
      <c r="AH75" s="6">
        <f t="shared" si="12"/>
        <v>1832254933.7815809</v>
      </c>
      <c r="AI75" s="6">
        <f t="shared" si="12"/>
        <v>1849501627.2017672</v>
      </c>
      <c r="AJ75" s="6">
        <f t="shared" si="12"/>
        <v>1866505682.8417032</v>
      </c>
      <c r="AK75" s="6">
        <f t="shared" si="12"/>
        <v>1882995346.3875089</v>
      </c>
      <c r="AL75" s="6">
        <f t="shared" si="12"/>
        <v>1898834740.6822438</v>
      </c>
      <c r="AM75" s="6">
        <f t="shared" si="12"/>
        <v>1913951074.3918331</v>
      </c>
      <c r="AN75" s="6">
        <f t="shared" si="12"/>
        <v>1928324936.4938567</v>
      </c>
      <c r="AO75" s="6">
        <f t="shared" si="12"/>
        <v>1941970885.2551296</v>
      </c>
      <c r="AP75" s="6">
        <f t="shared" si="12"/>
        <v>1954820982.0971816</v>
      </c>
      <c r="AQ75" s="6">
        <f t="shared" si="12"/>
        <v>1966894638.042433</v>
      </c>
      <c r="AR75" s="6">
        <f t="shared" si="12"/>
        <v>1978153031.0460436</v>
      </c>
      <c r="AS75" s="6">
        <f t="shared" si="12"/>
        <v>1988625277.6416435</v>
      </c>
      <c r="AT75" s="6">
        <f t="shared" si="12"/>
        <v>1998272555.7843926</v>
      </c>
      <c r="AU75" s="6">
        <f t="shared" si="12"/>
        <v>2007191920.586391</v>
      </c>
      <c r="AV75" s="6">
        <f t="shared" si="12"/>
        <v>2015456163.3817139</v>
      </c>
      <c r="AW75" s="6">
        <f t="shared" si="12"/>
        <v>2023172044.7936711</v>
      </c>
      <c r="AX75" s="6">
        <f t="shared" si="12"/>
        <v>2030480294.734808</v>
      </c>
    </row>
    <row r="76" spans="1:50">
      <c r="A76" s="22">
        <v>3</v>
      </c>
      <c r="B76" s="6">
        <f t="shared" si="13"/>
        <v>1442762655.9925344</v>
      </c>
      <c r="C76" s="6">
        <f t="shared" si="12"/>
        <v>1471673101.7816186</v>
      </c>
      <c r="D76" s="6">
        <f t="shared" si="12"/>
        <v>1463983117.8848588</v>
      </c>
      <c r="E76" s="6">
        <f t="shared" si="12"/>
        <v>1491735199.0110137</v>
      </c>
      <c r="F76" s="6">
        <f t="shared" si="12"/>
        <v>1519054110.1581738</v>
      </c>
      <c r="G76" s="6">
        <f t="shared" si="12"/>
        <v>1541880707.9276695</v>
      </c>
      <c r="H76" s="6">
        <f t="shared" si="12"/>
        <v>1563256916.3292956</v>
      </c>
      <c r="I76" s="6">
        <f t="shared" si="12"/>
        <v>1583708379.8319442</v>
      </c>
      <c r="J76" s="6">
        <f t="shared" si="12"/>
        <v>1602811662.613452</v>
      </c>
      <c r="K76" s="6">
        <f t="shared" si="12"/>
        <v>1619622551.4611788</v>
      </c>
      <c r="L76" s="6">
        <f t="shared" si="12"/>
        <v>1633995034.0226548</v>
      </c>
      <c r="M76" s="6">
        <f t="shared" si="12"/>
        <v>1646454754.7667718</v>
      </c>
      <c r="N76" s="6">
        <f t="shared" si="12"/>
        <v>1656914106.2820482</v>
      </c>
      <c r="O76" s="6">
        <f t="shared" si="12"/>
        <v>1665436360.5878878</v>
      </c>
      <c r="P76" s="6">
        <f t="shared" si="12"/>
        <v>1672245403.2914112</v>
      </c>
      <c r="Q76" s="6">
        <f t="shared" si="12"/>
        <v>1677779271.4500289</v>
      </c>
      <c r="R76" s="6">
        <f t="shared" si="12"/>
        <v>1682364059.3175907</v>
      </c>
      <c r="S76" s="6">
        <f t="shared" si="12"/>
        <v>1686218785.422802</v>
      </c>
      <c r="T76" s="6">
        <f t="shared" si="12"/>
        <v>1689494329.1965485</v>
      </c>
      <c r="U76" s="6">
        <f t="shared" si="12"/>
        <v>1692925619.4795964</v>
      </c>
      <c r="V76" s="6">
        <f t="shared" si="12"/>
        <v>1696989629.9566815</v>
      </c>
      <c r="W76" s="6">
        <f t="shared" si="12"/>
        <v>1701593886.1379061</v>
      </c>
      <c r="X76" s="6">
        <f t="shared" si="12"/>
        <v>1707113153.0612767</v>
      </c>
      <c r="Y76" s="6">
        <f t="shared" si="12"/>
        <v>1713800518.8044083</v>
      </c>
      <c r="Z76" s="6">
        <f t="shared" si="12"/>
        <v>1721962609.3074882</v>
      </c>
      <c r="AA76" s="6">
        <f t="shared" si="12"/>
        <v>1731740569.8445709</v>
      </c>
      <c r="AB76" s="6">
        <f t="shared" si="12"/>
        <v>1743090596.7099152</v>
      </c>
      <c r="AC76" s="6">
        <f t="shared" si="12"/>
        <v>1755934816.6488702</v>
      </c>
      <c r="AD76" s="6">
        <f t="shared" si="12"/>
        <v>1770156419.7794602</v>
      </c>
      <c r="AE76" s="6">
        <f t="shared" si="12"/>
        <v>1785458514.3183291</v>
      </c>
      <c r="AF76" s="6">
        <f t="shared" si="12"/>
        <v>1801631815.8936031</v>
      </c>
      <c r="AG76" s="6">
        <f t="shared" si="12"/>
        <v>1818520577.9959807</v>
      </c>
      <c r="AH76" s="6">
        <f t="shared" si="12"/>
        <v>1835827908.8421059</v>
      </c>
      <c r="AI76" s="6">
        <f t="shared" si="12"/>
        <v>1853261783.7270386</v>
      </c>
      <c r="AJ76" s="6">
        <f t="shared" si="12"/>
        <v>1870559380.4163325</v>
      </c>
      <c r="AK76" s="6">
        <f t="shared" si="12"/>
        <v>1887623357.3416743</v>
      </c>
      <c r="AL76" s="6">
        <f t="shared" si="12"/>
        <v>1904161689.7981236</v>
      </c>
      <c r="AM76" s="6">
        <f t="shared" si="12"/>
        <v>1920047833.7468729</v>
      </c>
      <c r="AN76" s="6">
        <f t="shared" si="12"/>
        <v>1935208783.0116875</v>
      </c>
      <c r="AO76" s="6">
        <f t="shared" si="12"/>
        <v>1949625069.2789042</v>
      </c>
      <c r="AP76" s="6">
        <f t="shared" si="12"/>
        <v>1963321027.9406018</v>
      </c>
      <c r="AQ76" s="6">
        <f t="shared" si="12"/>
        <v>1976209051.5852981</v>
      </c>
      <c r="AR76" s="6">
        <f t="shared" si="12"/>
        <v>1988318342.6834869</v>
      </c>
      <c r="AS76" s="6">
        <f t="shared" si="12"/>
        <v>1999609964.6078432</v>
      </c>
      <c r="AT76" s="6">
        <f t="shared" si="12"/>
        <v>2010113119.8288608</v>
      </c>
      <c r="AU76" s="6">
        <f t="shared" si="12"/>
        <v>2019788871.7192142</v>
      </c>
      <c r="AV76" s="6">
        <f t="shared" si="12"/>
        <v>2028734561.8472171</v>
      </c>
      <c r="AW76" s="6">
        <f t="shared" si="12"/>
        <v>2037023196.3891044</v>
      </c>
      <c r="AX76" s="6">
        <f t="shared" si="12"/>
        <v>2044761851.0700209</v>
      </c>
    </row>
    <row r="77" spans="1:50">
      <c r="A77" s="22">
        <v>4</v>
      </c>
      <c r="B77" s="6">
        <f t="shared" si="13"/>
        <v>1441302731.7078924</v>
      </c>
      <c r="C77" s="6">
        <f t="shared" si="12"/>
        <v>1465877735.0580297</v>
      </c>
      <c r="D77" s="6">
        <f t="shared" si="12"/>
        <v>1493881241.5546534</v>
      </c>
      <c r="E77" s="6">
        <f t="shared" si="12"/>
        <v>1485205129.0402868</v>
      </c>
      <c r="F77" s="6">
        <f t="shared" si="12"/>
        <v>1512038165.0459335</v>
      </c>
      <c r="G77" s="6">
        <f t="shared" si="12"/>
        <v>1538446905.4986012</v>
      </c>
      <c r="H77" s="6">
        <f t="shared" si="12"/>
        <v>1560344457.6006284</v>
      </c>
      <c r="I77" s="6">
        <f t="shared" si="12"/>
        <v>1581768944.545886</v>
      </c>
      <c r="J77" s="6">
        <f t="shared" si="12"/>
        <v>1602266809.01912</v>
      </c>
      <c r="K77" s="6">
        <f t="shared" si="12"/>
        <v>1621408878.5069723</v>
      </c>
      <c r="L77" s="6">
        <f t="shared" si="12"/>
        <v>1638263653.5770407</v>
      </c>
      <c r="M77" s="6">
        <f t="shared" si="12"/>
        <v>1652665317.5764363</v>
      </c>
      <c r="N77" s="6">
        <f t="shared" si="12"/>
        <v>1665160090.0676153</v>
      </c>
      <c r="O77" s="6">
        <f t="shared" si="12"/>
        <v>1675640677.9222381</v>
      </c>
      <c r="P77" s="6">
        <f t="shared" si="12"/>
        <v>1684185112.5063701</v>
      </c>
      <c r="Q77" s="6">
        <f t="shared" si="12"/>
        <v>1691012857.0370688</v>
      </c>
      <c r="R77" s="6">
        <f t="shared" si="12"/>
        <v>1696562837.9484513</v>
      </c>
      <c r="S77" s="6">
        <f t="shared" si="12"/>
        <v>1701161811.5859151</v>
      </c>
      <c r="T77" s="6">
        <f t="shared" si="12"/>
        <v>1705029241.166518</v>
      </c>
      <c r="U77" s="6">
        <f t="shared" si="12"/>
        <v>1708311435.5016327</v>
      </c>
      <c r="V77" s="6">
        <f t="shared" si="12"/>
        <v>1711759446.4896357</v>
      </c>
      <c r="W77" s="6">
        <f t="shared" si="12"/>
        <v>1715831708.4061596</v>
      </c>
      <c r="X77" s="6">
        <f t="shared" si="12"/>
        <v>1720445312.9247603</v>
      </c>
      <c r="Y77" s="6">
        <f t="shared" si="12"/>
        <v>1725985539.9153848</v>
      </c>
      <c r="Z77" s="6">
        <f t="shared" si="12"/>
        <v>1732686483.4762278</v>
      </c>
      <c r="AA77" s="6">
        <f t="shared" si="12"/>
        <v>1740870022.9923084</v>
      </c>
      <c r="AB77" s="6">
        <f t="shared" si="12"/>
        <v>1750667836.3938613</v>
      </c>
      <c r="AC77" s="6">
        <f t="shared" si="12"/>
        <v>1762045784.9582334</v>
      </c>
      <c r="AD77" s="6">
        <f t="shared" si="12"/>
        <v>1774916083.3986008</v>
      </c>
      <c r="AE77" s="6">
        <f t="shared" si="12"/>
        <v>1789171438.5866244</v>
      </c>
      <c r="AF77" s="6">
        <f t="shared" si="12"/>
        <v>1804504602.0184226</v>
      </c>
      <c r="AG77" s="6">
        <f t="shared" si="12"/>
        <v>1820710741.3580744</v>
      </c>
      <c r="AH77" s="6">
        <f t="shared" si="12"/>
        <v>1837638670.8338287</v>
      </c>
      <c r="AI77" s="6">
        <f t="shared" si="12"/>
        <v>1854986018.9021831</v>
      </c>
      <c r="AJ77" s="6">
        <f t="shared" si="12"/>
        <v>1872455290.9800141</v>
      </c>
      <c r="AK77" s="6">
        <f t="shared" si="12"/>
        <v>1889788008.1672313</v>
      </c>
      <c r="AL77" s="6">
        <f t="shared" si="12"/>
        <v>1906886631.256253</v>
      </c>
      <c r="AM77" s="6">
        <f t="shared" si="12"/>
        <v>1923463419.5847144</v>
      </c>
      <c r="AN77" s="6">
        <f t="shared" si="12"/>
        <v>1939386695.2223802</v>
      </c>
      <c r="AO77" s="6">
        <f t="shared" si="12"/>
        <v>1954578426.8031852</v>
      </c>
      <c r="AP77" s="6">
        <f t="shared" si="12"/>
        <v>1969023983.4459925</v>
      </c>
      <c r="AQ77" s="6">
        <f t="shared" si="12"/>
        <v>1982747749.9526975</v>
      </c>
      <c r="AR77" s="6">
        <f t="shared" si="12"/>
        <v>1995661941.0364766</v>
      </c>
      <c r="AS77" s="6">
        <f t="shared" si="12"/>
        <v>2007795818.4596043</v>
      </c>
      <c r="AT77" s="6">
        <f t="shared" si="12"/>
        <v>2019110366.5390484</v>
      </c>
      <c r="AU77" s="6">
        <f t="shared" si="12"/>
        <v>2029634847.0370829</v>
      </c>
      <c r="AV77" s="6">
        <f t="shared" si="12"/>
        <v>2039330244.2706754</v>
      </c>
      <c r="AW77" s="6">
        <f t="shared" si="12"/>
        <v>2048294097.4474072</v>
      </c>
      <c r="AX77" s="6">
        <f t="shared" si="12"/>
        <v>2056599560.9729645</v>
      </c>
    </row>
    <row r="78" spans="1:50">
      <c r="A78" s="22">
        <v>5</v>
      </c>
      <c r="B78" s="6">
        <f t="shared" si="13"/>
        <v>1276051043.8954477</v>
      </c>
      <c r="C78" s="6">
        <f t="shared" si="12"/>
        <v>1309657806.3295298</v>
      </c>
      <c r="D78" s="6">
        <f t="shared" si="12"/>
        <v>1330874152.5772824</v>
      </c>
      <c r="E78" s="6">
        <f t="shared" si="12"/>
        <v>1355165141.4579294</v>
      </c>
      <c r="F78" s="6">
        <f t="shared" si="12"/>
        <v>1346562265.1294756</v>
      </c>
      <c r="G78" s="6">
        <f t="shared" si="12"/>
        <v>1369803589.3843834</v>
      </c>
      <c r="H78" s="6">
        <f t="shared" si="12"/>
        <v>1392660036.6098535</v>
      </c>
      <c r="I78" s="6">
        <f t="shared" si="12"/>
        <v>1412306259.5216048</v>
      </c>
      <c r="J78" s="6">
        <f t="shared" si="12"/>
        <v>1431519495.7752385</v>
      </c>
      <c r="K78" s="6">
        <f t="shared" si="12"/>
        <v>1449906121.1361027</v>
      </c>
      <c r="L78" s="6">
        <f t="shared" si="12"/>
        <v>1467072511.3695452</v>
      </c>
      <c r="M78" s="6">
        <f t="shared" si="12"/>
        <v>1482192055.5827961</v>
      </c>
      <c r="N78" s="6">
        <f t="shared" si="12"/>
        <v>1495111677.6846023</v>
      </c>
      <c r="O78" s="6">
        <f t="shared" si="12"/>
        <v>1506316847.5643678</v>
      </c>
      <c r="P78" s="6">
        <f t="shared" si="12"/>
        <v>1515724466.7725549</v>
      </c>
      <c r="Q78" s="6">
        <f t="shared" si="12"/>
        <v>1523387018.5404508</v>
      </c>
      <c r="R78" s="6">
        <f t="shared" si="12"/>
        <v>1529514435.7932031</v>
      </c>
      <c r="S78" s="6">
        <f t="shared" si="12"/>
        <v>1534495969.1628568</v>
      </c>
      <c r="T78" s="6">
        <f t="shared" si="12"/>
        <v>1538620276.4214902</v>
      </c>
      <c r="U78" s="6">
        <f t="shared" si="12"/>
        <v>1542092916.891644</v>
      </c>
      <c r="V78" s="6">
        <f t="shared" si="12"/>
        <v>1545040725.048928</v>
      </c>
      <c r="W78" s="6">
        <f t="shared" si="12"/>
        <v>1548132862.0922513</v>
      </c>
      <c r="X78" s="6">
        <f t="shared" si="12"/>
        <v>1551789193.8719094</v>
      </c>
      <c r="Y78" s="6">
        <f t="shared" si="12"/>
        <v>1555926621.9383645</v>
      </c>
      <c r="Z78" s="6">
        <f t="shared" si="12"/>
        <v>1560899408.1028039</v>
      </c>
      <c r="AA78" s="6">
        <f t="shared" si="12"/>
        <v>1566913111.6877677</v>
      </c>
      <c r="AB78" s="6">
        <f t="shared" si="12"/>
        <v>1574252016.8627274</v>
      </c>
      <c r="AC78" s="6">
        <f t="shared" si="12"/>
        <v>1583038584.5006855</v>
      </c>
      <c r="AD78" s="6">
        <f t="shared" si="12"/>
        <v>1593242199.3833916</v>
      </c>
      <c r="AE78" s="6">
        <f t="shared" si="12"/>
        <v>1604792883.8691297</v>
      </c>
      <c r="AF78" s="6">
        <f t="shared" si="12"/>
        <v>1617576924.2901111</v>
      </c>
      <c r="AG78" s="6">
        <f t="shared" ref="C78:AX83" si="14">AG56*AG35</f>
        <v>1631327530.8872941</v>
      </c>
      <c r="AH78" s="6">
        <f t="shared" si="14"/>
        <v>1645861012.3511741</v>
      </c>
      <c r="AI78" s="6">
        <f t="shared" si="14"/>
        <v>1661041787.0009265</v>
      </c>
      <c r="AJ78" s="6">
        <f t="shared" si="14"/>
        <v>1676603065.0775096</v>
      </c>
      <c r="AK78" s="6">
        <f t="shared" si="14"/>
        <v>1692269309.6166663</v>
      </c>
      <c r="AL78" s="6">
        <f t="shared" si="14"/>
        <v>1707817466.8854277</v>
      </c>
      <c r="AM78" s="6">
        <f t="shared" si="14"/>
        <v>1723151317.6264338</v>
      </c>
      <c r="AN78" s="6">
        <f t="shared" si="14"/>
        <v>1738017192.8884647</v>
      </c>
      <c r="AO78" s="6">
        <f t="shared" si="14"/>
        <v>1752301379.0037317</v>
      </c>
      <c r="AP78" s="6">
        <f t="shared" si="14"/>
        <v>1765925151.1253045</v>
      </c>
      <c r="AQ78" s="6">
        <f t="shared" si="14"/>
        <v>1778879762.0479684</v>
      </c>
      <c r="AR78" s="6">
        <f t="shared" si="14"/>
        <v>1791187079.78476</v>
      </c>
      <c r="AS78" s="6">
        <f t="shared" si="14"/>
        <v>1802768379.4887488</v>
      </c>
      <c r="AT78" s="6">
        <f t="shared" si="14"/>
        <v>1813649902.775578</v>
      </c>
      <c r="AU78" s="6">
        <f t="shared" si="14"/>
        <v>1823796660.8243899</v>
      </c>
      <c r="AV78" s="6">
        <f t="shared" si="14"/>
        <v>1833234895.2508278</v>
      </c>
      <c r="AW78" s="6">
        <f t="shared" si="14"/>
        <v>1841929617.2340338</v>
      </c>
      <c r="AX78" s="6">
        <f t="shared" si="14"/>
        <v>1849972672.4287601</v>
      </c>
    </row>
    <row r="79" spans="1:50">
      <c r="A79" s="22">
        <v>6</v>
      </c>
      <c r="B79" s="6">
        <f t="shared" si="13"/>
        <v>1241724442.815438</v>
      </c>
      <c r="C79" s="6">
        <f t="shared" si="14"/>
        <v>1256726551.4044151</v>
      </c>
      <c r="D79" s="6">
        <f t="shared" si="14"/>
        <v>1288679425.9090149</v>
      </c>
      <c r="E79" s="6">
        <f t="shared" si="14"/>
        <v>1308582960.7868469</v>
      </c>
      <c r="F79" s="6">
        <f t="shared" si="14"/>
        <v>1331473302.3094497</v>
      </c>
      <c r="G79" s="6">
        <f t="shared" si="14"/>
        <v>1322368222.2242508</v>
      </c>
      <c r="H79" s="6">
        <f t="shared" si="14"/>
        <v>1344237433.2700088</v>
      </c>
      <c r="I79" s="6">
        <f t="shared" si="14"/>
        <v>1366472549.4033029</v>
      </c>
      <c r="J79" s="6">
        <f t="shared" si="14"/>
        <v>1385588962.8719003</v>
      </c>
      <c r="K79" s="6">
        <f t="shared" si="14"/>
        <v>1404279905.3084793</v>
      </c>
      <c r="L79" s="6">
        <f t="shared" si="14"/>
        <v>1422170962.2048631</v>
      </c>
      <c r="M79" s="6">
        <f t="shared" si="14"/>
        <v>1438874954.9219148</v>
      </c>
      <c r="N79" s="6">
        <f t="shared" si="14"/>
        <v>1453583488.4987991</v>
      </c>
      <c r="O79" s="6">
        <f t="shared" si="14"/>
        <v>1466156157.4949498</v>
      </c>
      <c r="P79" s="6">
        <f t="shared" si="14"/>
        <v>1477056725.3352675</v>
      </c>
      <c r="Q79" s="6">
        <f t="shared" si="14"/>
        <v>1486212861.9443085</v>
      </c>
      <c r="R79" s="6">
        <f t="shared" si="14"/>
        <v>1493671369.1355953</v>
      </c>
      <c r="S79" s="6">
        <f t="shared" si="14"/>
        <v>1499632218.2941766</v>
      </c>
      <c r="T79" s="6">
        <f t="shared" si="14"/>
        <v>1504478333.3488688</v>
      </c>
      <c r="U79" s="6">
        <f t="shared" si="14"/>
        <v>1508499034.601445</v>
      </c>
      <c r="V79" s="6">
        <f t="shared" si="14"/>
        <v>1511877274.5956728</v>
      </c>
      <c r="W79" s="6">
        <f t="shared" si="14"/>
        <v>1514744949.3514786</v>
      </c>
      <c r="X79" s="6">
        <f t="shared" si="14"/>
        <v>1517757284.2581706</v>
      </c>
      <c r="Y79" s="6">
        <f t="shared" si="14"/>
        <v>1521314222.0858464</v>
      </c>
      <c r="Z79" s="6">
        <f t="shared" si="14"/>
        <v>1525343432.7590628</v>
      </c>
      <c r="AA79" s="6">
        <f t="shared" si="14"/>
        <v>1530181038.3931148</v>
      </c>
      <c r="AB79" s="6">
        <f t="shared" si="14"/>
        <v>1536035519.7936912</v>
      </c>
      <c r="AC79" s="6">
        <f t="shared" si="14"/>
        <v>1543174923.710964</v>
      </c>
      <c r="AD79" s="6">
        <f t="shared" si="14"/>
        <v>1551722636.7442183</v>
      </c>
      <c r="AE79" s="6">
        <f t="shared" si="14"/>
        <v>1561648875.9212134</v>
      </c>
      <c r="AF79" s="6">
        <f t="shared" si="14"/>
        <v>1572894075.297466</v>
      </c>
      <c r="AG79" s="6">
        <f t="shared" si="14"/>
        <v>1585330593.5633707</v>
      </c>
      <c r="AH79" s="6">
        <f t="shared" si="14"/>
        <v>1598707402.8100369</v>
      </c>
      <c r="AI79" s="6">
        <f t="shared" si="14"/>
        <v>1612845805.2040162</v>
      </c>
      <c r="AJ79" s="6">
        <f t="shared" si="14"/>
        <v>1627613904.725383</v>
      </c>
      <c r="AK79" s="6">
        <f t="shared" si="14"/>
        <v>1642752164.0446062</v>
      </c>
      <c r="AL79" s="6">
        <f t="shared" si="14"/>
        <v>1657996791.1218343</v>
      </c>
      <c r="AM79" s="6">
        <f t="shared" si="14"/>
        <v>1673122286.3100967</v>
      </c>
      <c r="AN79" s="6">
        <f t="shared" si="14"/>
        <v>1688039300.6926703</v>
      </c>
      <c r="AO79" s="6">
        <f t="shared" si="14"/>
        <v>1702505315.7813041</v>
      </c>
      <c r="AP79" s="6">
        <f t="shared" si="14"/>
        <v>1716401199.6870327</v>
      </c>
      <c r="AQ79" s="6">
        <f t="shared" si="14"/>
        <v>1729654622.3344133</v>
      </c>
      <c r="AR79" s="6">
        <f t="shared" si="14"/>
        <v>1742257074.3028054</v>
      </c>
      <c r="AS79" s="6">
        <f t="shared" si="14"/>
        <v>1754229829.14381</v>
      </c>
      <c r="AT79" s="6">
        <f t="shared" si="14"/>
        <v>1765496302.0716636</v>
      </c>
      <c r="AU79" s="6">
        <f t="shared" si="14"/>
        <v>1776086276.0586076</v>
      </c>
      <c r="AV79" s="6">
        <f t="shared" si="14"/>
        <v>1785957204.0014398</v>
      </c>
      <c r="AW79" s="6">
        <f t="shared" si="14"/>
        <v>1795138868.8724022</v>
      </c>
      <c r="AX79" s="6">
        <f t="shared" si="14"/>
        <v>1803597232.9889326</v>
      </c>
    </row>
    <row r="80" spans="1:50">
      <c r="A80" s="22">
        <v>7</v>
      </c>
      <c r="B80" s="6">
        <f t="shared" si="13"/>
        <v>1173210587.8029726</v>
      </c>
      <c r="C80" s="6">
        <f t="shared" si="14"/>
        <v>1224801173.2473488</v>
      </c>
      <c r="D80" s="6">
        <f t="shared" si="14"/>
        <v>1238788323.1224532</v>
      </c>
      <c r="E80" s="6">
        <f t="shared" si="14"/>
        <v>1269311023.473052</v>
      </c>
      <c r="F80" s="6">
        <f t="shared" si="14"/>
        <v>1288079537.3410707</v>
      </c>
      <c r="G80" s="6">
        <f t="shared" si="14"/>
        <v>1309757544.4026937</v>
      </c>
      <c r="H80" s="6">
        <f t="shared" si="14"/>
        <v>1300228020.3334832</v>
      </c>
      <c r="I80" s="6">
        <f t="shared" si="14"/>
        <v>1321561536.7602003</v>
      </c>
      <c r="J80" s="6">
        <f t="shared" si="14"/>
        <v>1343256145.7801323</v>
      </c>
      <c r="K80" s="6">
        <f t="shared" si="14"/>
        <v>1361904295.4504125</v>
      </c>
      <c r="L80" s="6">
        <f t="shared" si="14"/>
        <v>1380141546.6525517</v>
      </c>
      <c r="M80" s="6">
        <f t="shared" si="14"/>
        <v>1397594355.3246033</v>
      </c>
      <c r="N80" s="6">
        <f t="shared" si="14"/>
        <v>1413889177.4046211</v>
      </c>
      <c r="O80" s="6">
        <f t="shared" si="14"/>
        <v>1428245720.8520949</v>
      </c>
      <c r="P80" s="6">
        <f t="shared" si="14"/>
        <v>1440510417.5526686</v>
      </c>
      <c r="Q80" s="6">
        <f t="shared" si="14"/>
        <v>1451143971.8494096</v>
      </c>
      <c r="R80" s="6">
        <f t="shared" si="14"/>
        <v>1460079975.9090831</v>
      </c>
      <c r="S80" s="6">
        <f t="shared" si="14"/>
        <v>1467359934.627461</v>
      </c>
      <c r="T80" s="6">
        <f t="shared" si="14"/>
        <v>1473174770.5250933</v>
      </c>
      <c r="U80" s="6">
        <f t="shared" si="14"/>
        <v>1477906328.6430812</v>
      </c>
      <c r="V80" s="6">
        <f t="shared" si="14"/>
        <v>1481828541.2935185</v>
      </c>
      <c r="W80" s="6">
        <f t="shared" si="14"/>
        <v>1485124030.0178013</v>
      </c>
      <c r="X80" s="6">
        <f t="shared" si="14"/>
        <v>1487925610.4823995</v>
      </c>
      <c r="Y80" s="6">
        <f t="shared" si="14"/>
        <v>1490868307.5926216</v>
      </c>
      <c r="Z80" s="6">
        <f t="shared" si="14"/>
        <v>1494338116.8791461</v>
      </c>
      <c r="AA80" s="6">
        <f t="shared" si="14"/>
        <v>1498268630.5087378</v>
      </c>
      <c r="AB80" s="6">
        <f t="shared" si="14"/>
        <v>1502987737.157994</v>
      </c>
      <c r="AC80" s="6">
        <f t="shared" si="14"/>
        <v>1508707111.7953513</v>
      </c>
      <c r="AD80" s="6">
        <f t="shared" si="14"/>
        <v>1515671633.3058631</v>
      </c>
      <c r="AE80" s="6">
        <f t="shared" si="14"/>
        <v>1524009966.8664224</v>
      </c>
      <c r="AF80" s="6">
        <f t="shared" si="14"/>
        <v>1533693059.0499887</v>
      </c>
      <c r="AG80" s="6">
        <f t="shared" si="14"/>
        <v>1544662803.0024817</v>
      </c>
      <c r="AH80" s="6">
        <f t="shared" si="14"/>
        <v>1556798834.5261629</v>
      </c>
      <c r="AI80" s="6">
        <f t="shared" si="14"/>
        <v>1569847973.756824</v>
      </c>
      <c r="AJ80" s="6">
        <f t="shared" si="14"/>
        <v>1583644201.1113782</v>
      </c>
      <c r="AK80" s="6">
        <f t="shared" si="14"/>
        <v>1598050550.433778</v>
      </c>
      <c r="AL80" s="6">
        <f t="shared" si="14"/>
        <v>1612817992.3493927</v>
      </c>
      <c r="AM80" s="6">
        <f t="shared" si="14"/>
        <v>1627689196.504437</v>
      </c>
      <c r="AN80" s="6">
        <f t="shared" si="14"/>
        <v>1642448337.4408972</v>
      </c>
      <c r="AO80" s="6">
        <f t="shared" si="14"/>
        <v>1656999953.8984985</v>
      </c>
      <c r="AP80" s="6">
        <f t="shared" si="14"/>
        <v>1671111618.4609184</v>
      </c>
      <c r="AQ80" s="6">
        <f t="shared" si="14"/>
        <v>1684667117.4199958</v>
      </c>
      <c r="AR80" s="6">
        <f t="shared" si="14"/>
        <v>1697595892.4529188</v>
      </c>
      <c r="AS80" s="6">
        <f t="shared" si="14"/>
        <v>1709889642.5805328</v>
      </c>
      <c r="AT80" s="6">
        <f t="shared" si="14"/>
        <v>1721569120.2507238</v>
      </c>
      <c r="AU80" s="6">
        <f t="shared" si="14"/>
        <v>1732559616.6511025</v>
      </c>
      <c r="AV80" s="6">
        <f t="shared" si="14"/>
        <v>1742890185.2087095</v>
      </c>
      <c r="AW80" s="6">
        <f t="shared" si="14"/>
        <v>1752519321.0277724</v>
      </c>
      <c r="AX80" s="6">
        <f t="shared" si="14"/>
        <v>1761476077.535332</v>
      </c>
    </row>
    <row r="81" spans="1:50">
      <c r="A81" s="22">
        <v>8</v>
      </c>
      <c r="B81" s="6">
        <f t="shared" si="13"/>
        <v>1131940479.8512607</v>
      </c>
      <c r="C81" s="6">
        <f t="shared" si="14"/>
        <v>1163852741.9457483</v>
      </c>
      <c r="D81" s="6">
        <f t="shared" si="14"/>
        <v>1213859207.7775776</v>
      </c>
      <c r="E81" s="6">
        <f t="shared" si="14"/>
        <v>1226972720.276844</v>
      </c>
      <c r="F81" s="6">
        <f t="shared" si="14"/>
        <v>1256315222.6238046</v>
      </c>
      <c r="G81" s="6">
        <f t="shared" si="14"/>
        <v>1274120277.4830568</v>
      </c>
      <c r="H81" s="6">
        <f t="shared" si="14"/>
        <v>1294780168.4485157</v>
      </c>
      <c r="I81" s="6">
        <f t="shared" si="14"/>
        <v>1285433736.4032311</v>
      </c>
      <c r="J81" s="6">
        <f t="shared" si="14"/>
        <v>1306366486.1691408</v>
      </c>
      <c r="K81" s="6">
        <f t="shared" si="14"/>
        <v>1327653545.1236949</v>
      </c>
      <c r="L81" s="6">
        <f t="shared" si="14"/>
        <v>1345955447.3509319</v>
      </c>
      <c r="M81" s="6">
        <f t="shared" si="14"/>
        <v>1363854170.1566074</v>
      </c>
      <c r="N81" s="6">
        <f t="shared" si="14"/>
        <v>1380979114.2744379</v>
      </c>
      <c r="O81" s="6">
        <f t="shared" si="14"/>
        <v>1396971897.9963691</v>
      </c>
      <c r="P81" s="6">
        <f t="shared" si="14"/>
        <v>1411058742.6345561</v>
      </c>
      <c r="Q81" s="6">
        <f t="shared" si="14"/>
        <v>1423093037.4902492</v>
      </c>
      <c r="R81" s="6">
        <f t="shared" si="14"/>
        <v>1433526832.2179263</v>
      </c>
      <c r="S81" s="6">
        <f t="shared" si="14"/>
        <v>1442303111.5458515</v>
      </c>
      <c r="T81" s="6">
        <f t="shared" si="14"/>
        <v>1449446310.5904827</v>
      </c>
      <c r="U81" s="6">
        <f t="shared" si="14"/>
        <v>1455151910.2834866</v>
      </c>
      <c r="V81" s="6">
        <f t="shared" si="14"/>
        <v>1459798654.9299657</v>
      </c>
      <c r="W81" s="6">
        <f t="shared" si="14"/>
        <v>1463647185.7721417</v>
      </c>
      <c r="X81" s="6">
        <f t="shared" si="14"/>
        <v>1466884838.7028611</v>
      </c>
      <c r="Y81" s="6">
        <f t="shared" si="14"/>
        <v>1469637861.8238251</v>
      </c>
      <c r="Z81" s="6">
        <f t="shared" si="14"/>
        <v>1472525278.0853095</v>
      </c>
      <c r="AA81" s="6">
        <f t="shared" si="14"/>
        <v>1475929904.3118269</v>
      </c>
      <c r="AB81" s="6">
        <f t="shared" si="14"/>
        <v>1479786580.1928225</v>
      </c>
      <c r="AC81" s="6">
        <f t="shared" si="14"/>
        <v>1484421107.2810724</v>
      </c>
      <c r="AD81" s="6">
        <f t="shared" si="14"/>
        <v>1490037111.5470626</v>
      </c>
      <c r="AE81" s="6">
        <f t="shared" si="14"/>
        <v>1496870799.1165559</v>
      </c>
      <c r="AF81" s="6">
        <f t="shared" si="14"/>
        <v>1505052490.6106634</v>
      </c>
      <c r="AG81" s="6">
        <f t="shared" si="14"/>
        <v>1514553678.3935168</v>
      </c>
      <c r="AH81" s="6">
        <f t="shared" si="14"/>
        <v>1525317347.1933804</v>
      </c>
      <c r="AI81" s="6">
        <f t="shared" si="14"/>
        <v>1537229466.4667823</v>
      </c>
      <c r="AJ81" s="6">
        <f t="shared" si="14"/>
        <v>1550033467.4909105</v>
      </c>
      <c r="AK81" s="6">
        <f t="shared" si="14"/>
        <v>1563570522.0087867</v>
      </c>
      <c r="AL81" s="6">
        <f t="shared" si="14"/>
        <v>1577706236.8798902</v>
      </c>
      <c r="AM81" s="6">
        <f t="shared" si="14"/>
        <v>1592200333.459048</v>
      </c>
      <c r="AN81" s="6">
        <f t="shared" si="14"/>
        <v>1606792170.504039</v>
      </c>
      <c r="AO81" s="6">
        <f t="shared" si="14"/>
        <v>1621278122.0443776</v>
      </c>
      <c r="AP81" s="6">
        <f t="shared" si="14"/>
        <v>1635556375.094821</v>
      </c>
      <c r="AQ81" s="6">
        <f t="shared" si="14"/>
        <v>1649402941.0878348</v>
      </c>
      <c r="AR81" s="6">
        <f t="shared" si="14"/>
        <v>1662703789.4799478</v>
      </c>
      <c r="AS81" s="6">
        <f t="shared" si="14"/>
        <v>1675389687.4411945</v>
      </c>
      <c r="AT81" s="6">
        <f t="shared" si="14"/>
        <v>1687452489.9327557</v>
      </c>
      <c r="AU81" s="6">
        <f t="shared" si="14"/>
        <v>1698912559.5516796</v>
      </c>
      <c r="AV81" s="6">
        <f t="shared" si="14"/>
        <v>1709696590.9485917</v>
      </c>
      <c r="AW81" s="6">
        <f t="shared" si="14"/>
        <v>1719833091.7593601</v>
      </c>
      <c r="AX81" s="6">
        <f t="shared" si="14"/>
        <v>1729281336.7898872</v>
      </c>
    </row>
    <row r="82" spans="1:50">
      <c r="A82" s="22">
        <v>9</v>
      </c>
      <c r="B82" s="6">
        <f t="shared" si="13"/>
        <v>1100065648.7436478</v>
      </c>
      <c r="C82" s="6">
        <f t="shared" si="14"/>
        <v>1124007773.9972215</v>
      </c>
      <c r="D82" s="6">
        <f t="shared" si="14"/>
        <v>1154770504.6906185</v>
      </c>
      <c r="E82" s="6">
        <f t="shared" si="14"/>
        <v>1203306813.0785232</v>
      </c>
      <c r="F82" s="6">
        <f t="shared" si="14"/>
        <v>1215603904.6456888</v>
      </c>
      <c r="G82" s="6">
        <f t="shared" si="14"/>
        <v>1243842411.2730868</v>
      </c>
      <c r="H82" s="6">
        <f t="shared" si="14"/>
        <v>1260747911.9116168</v>
      </c>
      <c r="I82" s="6">
        <f t="shared" si="14"/>
        <v>1281045713.6721234</v>
      </c>
      <c r="J82" s="6">
        <f t="shared" si="14"/>
        <v>1271864898.7252643</v>
      </c>
      <c r="K82" s="6">
        <f t="shared" si="14"/>
        <v>1292430724.2772481</v>
      </c>
      <c r="L82" s="6">
        <f t="shared" si="14"/>
        <v>1313344580.7226422</v>
      </c>
      <c r="M82" s="6">
        <f t="shared" si="14"/>
        <v>1331322176.5270798</v>
      </c>
      <c r="N82" s="6">
        <f t="shared" si="14"/>
        <v>1348903737.1769471</v>
      </c>
      <c r="O82" s="6">
        <f t="shared" si="14"/>
        <v>1365725230.3584473</v>
      </c>
      <c r="P82" s="6">
        <f t="shared" si="14"/>
        <v>1381438625.1781695</v>
      </c>
      <c r="Q82" s="6">
        <f t="shared" si="14"/>
        <v>1395279853.8126497</v>
      </c>
      <c r="R82" s="6">
        <f t="shared" si="14"/>
        <v>1407100903.1233115</v>
      </c>
      <c r="S82" s="6">
        <f t="shared" si="14"/>
        <v>1417349812.8809817</v>
      </c>
      <c r="T82" s="6">
        <f t="shared" si="14"/>
        <v>1425974578.4694035</v>
      </c>
      <c r="U82" s="6">
        <f t="shared" si="14"/>
        <v>1432991201.3089638</v>
      </c>
      <c r="V82" s="6">
        <f t="shared" si="14"/>
        <v>1438595698.7993994</v>
      </c>
      <c r="W82" s="6">
        <f t="shared" si="14"/>
        <v>1443164104.319797</v>
      </c>
      <c r="X82" s="6">
        <f t="shared" si="14"/>
        <v>1446948440.2412474</v>
      </c>
      <c r="Y82" s="6">
        <f t="shared" si="14"/>
        <v>1450128722.5431006</v>
      </c>
      <c r="Z82" s="6">
        <f t="shared" si="14"/>
        <v>1452832962.58845</v>
      </c>
      <c r="AA82" s="6">
        <f t="shared" si="14"/>
        <v>1455669214.3519895</v>
      </c>
      <c r="AB82" s="6">
        <f t="shared" si="14"/>
        <v>1459017511.5679028</v>
      </c>
      <c r="AC82" s="6">
        <f t="shared" si="14"/>
        <v>1462805847.8444498</v>
      </c>
      <c r="AD82" s="6">
        <f t="shared" si="14"/>
        <v>1467362252.2995577</v>
      </c>
      <c r="AE82" s="6">
        <f t="shared" si="14"/>
        <v>1472878741.9778664</v>
      </c>
      <c r="AF82" s="6">
        <f t="shared" si="14"/>
        <v>1479591337.8300798</v>
      </c>
      <c r="AG82" s="6">
        <f t="shared" si="14"/>
        <v>1487632051.5743878</v>
      </c>
      <c r="AH82" s="6">
        <f t="shared" si="14"/>
        <v>1496964880.0149202</v>
      </c>
      <c r="AI82" s="6">
        <f t="shared" si="14"/>
        <v>1507537818.5354207</v>
      </c>
      <c r="AJ82" s="6">
        <f t="shared" si="14"/>
        <v>1519238857.1931822</v>
      </c>
      <c r="AK82" s="6">
        <f t="shared" si="14"/>
        <v>1531815973.6171148</v>
      </c>
      <c r="AL82" s="6">
        <f t="shared" si="14"/>
        <v>1545113153.9584479</v>
      </c>
      <c r="AM82" s="6">
        <f t="shared" si="14"/>
        <v>1558998386.4989917</v>
      </c>
      <c r="AN82" s="6">
        <f t="shared" si="14"/>
        <v>1573243650.9982357</v>
      </c>
      <c r="AO82" s="6">
        <f t="shared" si="14"/>
        <v>1587576923.3096066</v>
      </c>
      <c r="AP82" s="6">
        <f t="shared" si="14"/>
        <v>1601806186.388464</v>
      </c>
      <c r="AQ82" s="6">
        <f t="shared" si="14"/>
        <v>1615831431.3573911</v>
      </c>
      <c r="AR82" s="6">
        <f t="shared" si="14"/>
        <v>1629432638.6860714</v>
      </c>
      <c r="AS82" s="6">
        <f t="shared" si="14"/>
        <v>1642497798.4317975</v>
      </c>
      <c r="AT82" s="6">
        <f t="shared" si="14"/>
        <v>1654958904.5579267</v>
      </c>
      <c r="AU82" s="6">
        <f t="shared" si="14"/>
        <v>1666807956.354265</v>
      </c>
      <c r="AV82" s="6">
        <f t="shared" si="14"/>
        <v>1678064955.5962961</v>
      </c>
      <c r="AW82" s="6">
        <f t="shared" si="14"/>
        <v>1688657895.8922799</v>
      </c>
      <c r="AX82" s="6">
        <f t="shared" si="14"/>
        <v>1698614779.7278931</v>
      </c>
    </row>
    <row r="83" spans="1:50">
      <c r="A83" s="22">
        <v>10</v>
      </c>
      <c r="B83" s="6">
        <f t="shared" si="13"/>
        <v>1073940451.4933996</v>
      </c>
      <c r="C83" s="6">
        <f t="shared" si="14"/>
        <v>1088061614.112601</v>
      </c>
      <c r="D83" s="6">
        <f t="shared" si="14"/>
        <v>1110940481.4113569</v>
      </c>
      <c r="E83" s="6">
        <f t="shared" si="14"/>
        <v>1140494309.1386514</v>
      </c>
      <c r="F83" s="6">
        <f t="shared" si="14"/>
        <v>1187442183.3081725</v>
      </c>
      <c r="G83" s="6">
        <f t="shared" si="14"/>
        <v>1198924681.2183797</v>
      </c>
      <c r="H83" s="6">
        <f t="shared" si="14"/>
        <v>1226004271.4143918</v>
      </c>
      <c r="I83" s="6">
        <f t="shared" si="14"/>
        <v>1242552692.3712435</v>
      </c>
      <c r="J83" s="6">
        <f t="shared" si="14"/>
        <v>1262417061.4119496</v>
      </c>
      <c r="K83" s="6">
        <f t="shared" si="14"/>
        <v>1253432290.6298409</v>
      </c>
      <c r="L83" s="6">
        <f t="shared" si="14"/>
        <v>1273562875.1011281</v>
      </c>
      <c r="M83" s="6">
        <f t="shared" si="14"/>
        <v>1294034058.7262468</v>
      </c>
      <c r="N83" s="6">
        <f t="shared" si="14"/>
        <v>1311627766.7414093</v>
      </c>
      <c r="O83" s="6">
        <f t="shared" si="14"/>
        <v>1328833896.4091082</v>
      </c>
      <c r="P83" s="6">
        <f t="shared" si="14"/>
        <v>1345300103.7771041</v>
      </c>
      <c r="Q83" s="6">
        <f t="shared" si="14"/>
        <v>1360677959.8259599</v>
      </c>
      <c r="R83" s="6">
        <f t="shared" si="14"/>
        <v>1374223627.3231699</v>
      </c>
      <c r="S83" s="6">
        <f t="shared" si="14"/>
        <v>1385800083.620641</v>
      </c>
      <c r="T83" s="6">
        <f t="shared" si="14"/>
        <v>1395830141.4610608</v>
      </c>
      <c r="U83" s="6">
        <f t="shared" si="14"/>
        <v>1404270736.5835996</v>
      </c>
      <c r="V83" s="6">
        <f t="shared" si="14"/>
        <v>1411137528.7194686</v>
      </c>
      <c r="W83" s="6">
        <f t="shared" si="14"/>
        <v>1416626264.5088005</v>
      </c>
      <c r="X83" s="6">
        <f t="shared" si="14"/>
        <v>1421101032.7022431</v>
      </c>
      <c r="Y83" s="6">
        <f t="shared" si="14"/>
        <v>1424804559.1335611</v>
      </c>
      <c r="Z83" s="6">
        <f t="shared" si="14"/>
        <v>1427916930.7116773</v>
      </c>
      <c r="AA83" s="6">
        <f t="shared" si="14"/>
        <v>1430567340.2190795</v>
      </c>
      <c r="AB83" s="6">
        <f t="shared" si="14"/>
        <v>1433343027.5761666</v>
      </c>
      <c r="AC83" s="6">
        <f t="shared" si="14"/>
        <v>1436619826.3319948</v>
      </c>
      <c r="AD83" s="6">
        <f t="shared" si="14"/>
        <v>1440327267.6961155</v>
      </c>
      <c r="AE83" s="6">
        <f t="shared" si="14"/>
        <v>1444790291.09115</v>
      </c>
      <c r="AF83" s="6">
        <f t="shared" si="14"/>
        <v>1450192898.3588233</v>
      </c>
      <c r="AG83" s="6">
        <f t="shared" si="14"/>
        <v>1456762155.6016901</v>
      </c>
      <c r="AH83" s="6">
        <f t="shared" si="14"/>
        <v>1464631170.5350404</v>
      </c>
      <c r="AI83" s="6">
        <f t="shared" si="14"/>
        <v>1473764708.7636504</v>
      </c>
      <c r="AJ83" s="6">
        <f t="shared" si="14"/>
        <v>1484111876.1610856</v>
      </c>
      <c r="AK83" s="6">
        <f t="shared" si="14"/>
        <v>1495563054.6088717</v>
      </c>
      <c r="AL83" s="6">
        <f t="shared" si="14"/>
        <v>1507871603.3404405</v>
      </c>
      <c r="AM83" s="6">
        <f t="shared" si="14"/>
        <v>1520892669.8420939</v>
      </c>
      <c r="AN83" s="6">
        <f t="shared" si="14"/>
        <v>1534481401.6001332</v>
      </c>
      <c r="AO83" s="6">
        <f t="shared" si="14"/>
        <v>1548422477.3104122</v>
      </c>
      <c r="AP83" s="6">
        <f t="shared" si="14"/>
        <v>1562449681.5423496</v>
      </c>
      <c r="AQ83" s="6">
        <f t="shared" si="14"/>
        <v>1576375097.5214179</v>
      </c>
      <c r="AR83" s="6">
        <f t="shared" si="14"/>
        <v>1590100851.9275503</v>
      </c>
      <c r="AS83" s="6">
        <f t="shared" si="14"/>
        <v>1603411623.4566007</v>
      </c>
      <c r="AT83" s="6">
        <f t="shared" si="14"/>
        <v>1616197793.9900944</v>
      </c>
      <c r="AU83" s="6">
        <f t="shared" si="14"/>
        <v>1628392809.6703861</v>
      </c>
      <c r="AV83" s="6">
        <f t="shared" ref="C83:AX89" si="15">AV61*AV40</f>
        <v>1639988840.6318705</v>
      </c>
      <c r="AW83" s="6">
        <f t="shared" si="15"/>
        <v>1651005461.5385609</v>
      </c>
      <c r="AX83" s="6">
        <f t="shared" si="15"/>
        <v>1661372203.6000097</v>
      </c>
    </row>
    <row r="84" spans="1:50">
      <c r="A84" s="22">
        <v>11</v>
      </c>
      <c r="B84" s="6">
        <f t="shared" si="13"/>
        <v>1057430147.3344551</v>
      </c>
      <c r="C84" s="6">
        <f t="shared" si="15"/>
        <v>1053469976.7800508</v>
      </c>
      <c r="D84" s="6">
        <f t="shared" si="15"/>
        <v>1066654076.2553185</v>
      </c>
      <c r="E84" s="6">
        <f t="shared" si="15"/>
        <v>1088340000.6156178</v>
      </c>
      <c r="F84" s="6">
        <f t="shared" si="15"/>
        <v>1116502058.013062</v>
      </c>
      <c r="G84" s="6">
        <f t="shared" si="15"/>
        <v>1161553748.7538588</v>
      </c>
      <c r="H84" s="6">
        <f t="shared" si="15"/>
        <v>1172176279.1757019</v>
      </c>
      <c r="I84" s="6">
        <f t="shared" si="15"/>
        <v>1198464666.6275401</v>
      </c>
      <c r="J84" s="6">
        <f t="shared" si="15"/>
        <v>1214533381.6985784</v>
      </c>
      <c r="K84" s="6">
        <f t="shared" si="15"/>
        <v>1233817360.0028472</v>
      </c>
      <c r="L84" s="6">
        <f t="shared" si="15"/>
        <v>1225098903.9070663</v>
      </c>
      <c r="M84" s="6">
        <f t="shared" si="15"/>
        <v>1244641319.4452119</v>
      </c>
      <c r="N84" s="6">
        <f t="shared" si="15"/>
        <v>1264518183.1683743</v>
      </c>
      <c r="O84" s="6">
        <f t="shared" si="15"/>
        <v>1281597843.8895772</v>
      </c>
      <c r="P84" s="6">
        <f t="shared" si="15"/>
        <v>1298301250.4026363</v>
      </c>
      <c r="Q84" s="6">
        <f t="shared" si="15"/>
        <v>1314286353.4274204</v>
      </c>
      <c r="R84" s="6">
        <f t="shared" si="15"/>
        <v>1329222505.3264699</v>
      </c>
      <c r="S84" s="6">
        <f t="shared" si="15"/>
        <v>1342372399.8737245</v>
      </c>
      <c r="T84" s="6">
        <f t="shared" si="15"/>
        <v>1353610618.9998031</v>
      </c>
      <c r="U84" s="6">
        <f t="shared" si="15"/>
        <v>1363351422.3884199</v>
      </c>
      <c r="V84" s="6">
        <f t="shared" si="15"/>
        <v>1371545402.9213336</v>
      </c>
      <c r="W84" s="6">
        <f t="shared" si="15"/>
        <v>1378211563.336329</v>
      </c>
      <c r="X84" s="6">
        <f t="shared" si="15"/>
        <v>1383543731.558814</v>
      </c>
      <c r="Y84" s="6">
        <f t="shared" si="15"/>
        <v>1387891557.9640336</v>
      </c>
      <c r="Z84" s="6">
        <f t="shared" si="15"/>
        <v>1391486875.952965</v>
      </c>
      <c r="AA84" s="6">
        <f t="shared" si="15"/>
        <v>1394508311.260788</v>
      </c>
      <c r="AB84" s="6">
        <f t="shared" si="15"/>
        <v>1397081281.9568837</v>
      </c>
      <c r="AC84" s="6">
        <f t="shared" si="15"/>
        <v>1399775870.174804</v>
      </c>
      <c r="AD84" s="6">
        <f t="shared" si="15"/>
        <v>1402964529.5751352</v>
      </c>
      <c r="AE84" s="6">
        <f t="shared" si="15"/>
        <v>1406563648.1116238</v>
      </c>
      <c r="AF84" s="6">
        <f t="shared" si="15"/>
        <v>1410896272.3266151</v>
      </c>
      <c r="AG84" s="6">
        <f t="shared" si="15"/>
        <v>1416141027.9552891</v>
      </c>
      <c r="AH84" s="6">
        <f t="shared" si="15"/>
        <v>1422518346.7559519</v>
      </c>
      <c r="AI84" s="6">
        <f t="shared" si="15"/>
        <v>1430161247.8930991</v>
      </c>
      <c r="AJ84" s="6">
        <f t="shared" si="15"/>
        <v>1439027925.3436034</v>
      </c>
      <c r="AK84" s="6">
        <f t="shared" si="15"/>
        <v>1449072772.5367808</v>
      </c>
      <c r="AL84" s="6">
        <f t="shared" si="15"/>
        <v>1460193174.6885922</v>
      </c>
      <c r="AM84" s="6">
        <f t="shared" si="15"/>
        <v>1472142096.2078316</v>
      </c>
      <c r="AN84" s="6">
        <f t="shared" si="15"/>
        <v>1484782717.382447</v>
      </c>
      <c r="AO84" s="6">
        <f t="shared" si="15"/>
        <v>1497974417.9528289</v>
      </c>
      <c r="AP84" s="6">
        <f t="shared" si="15"/>
        <v>1511508167.8033414</v>
      </c>
      <c r="AQ84" s="6">
        <f t="shared" si="15"/>
        <v>1525129330.2476654</v>
      </c>
      <c r="AR84" s="6">
        <f t="shared" si="15"/>
        <v>1538647877.9079502</v>
      </c>
      <c r="AS84" s="6">
        <f t="shared" si="15"/>
        <v>1551972597.6428273</v>
      </c>
      <c r="AT84" s="6">
        <f t="shared" si="15"/>
        <v>1564894459.3366613</v>
      </c>
      <c r="AU84" s="6">
        <f t="shared" si="15"/>
        <v>1577307047.657856</v>
      </c>
      <c r="AV84" s="6">
        <f t="shared" si="15"/>
        <v>1589145753.2979422</v>
      </c>
      <c r="AW84" s="6">
        <f t="shared" si="15"/>
        <v>1600402975.1618059</v>
      </c>
      <c r="AX84" s="6">
        <f t="shared" si="15"/>
        <v>1611097715.987232</v>
      </c>
    </row>
    <row r="85" spans="1:50">
      <c r="A85" s="22">
        <v>12</v>
      </c>
      <c r="B85" s="6">
        <f t="shared" si="13"/>
        <v>1040611549.2425545</v>
      </c>
      <c r="C85" s="6">
        <f t="shared" si="15"/>
        <v>1048107595.2516989</v>
      </c>
      <c r="D85" s="6">
        <f t="shared" si="15"/>
        <v>1043721848.9299308</v>
      </c>
      <c r="E85" s="6">
        <f t="shared" si="15"/>
        <v>1056151859.5510641</v>
      </c>
      <c r="F85" s="6">
        <f t="shared" si="15"/>
        <v>1076928213.9376028</v>
      </c>
      <c r="G85" s="6">
        <f t="shared" si="15"/>
        <v>1104055695.8632324</v>
      </c>
      <c r="H85" s="6">
        <f t="shared" si="15"/>
        <v>1147760254.6598301</v>
      </c>
      <c r="I85" s="6">
        <f t="shared" si="15"/>
        <v>1158183860.9262772</v>
      </c>
      <c r="J85" s="6">
        <f t="shared" si="15"/>
        <v>1183983684.9517796</v>
      </c>
      <c r="K85" s="6">
        <f t="shared" si="15"/>
        <v>1199751487.2038503</v>
      </c>
      <c r="L85" s="6">
        <f t="shared" si="15"/>
        <v>1218674341.6567845</v>
      </c>
      <c r="M85" s="6">
        <f t="shared" si="15"/>
        <v>1210122882.2045617</v>
      </c>
      <c r="N85" s="6">
        <f t="shared" si="15"/>
        <v>1229303063.6100488</v>
      </c>
      <c r="O85" s="6">
        <f t="shared" si="15"/>
        <v>1248807700.7383196</v>
      </c>
      <c r="P85" s="6">
        <f t="shared" si="15"/>
        <v>1265567517.0393617</v>
      </c>
      <c r="Q85" s="6">
        <f t="shared" si="15"/>
        <v>1281961854.4802563</v>
      </c>
      <c r="R85" s="6">
        <f t="shared" si="15"/>
        <v>1297647610.4575999</v>
      </c>
      <c r="S85" s="6">
        <f t="shared" si="15"/>
        <v>1312304058.6247327</v>
      </c>
      <c r="T85" s="6">
        <f t="shared" si="15"/>
        <v>1325207700.013608</v>
      </c>
      <c r="U85" s="6">
        <f t="shared" si="15"/>
        <v>1336242923.9643831</v>
      </c>
      <c r="V85" s="6">
        <f t="shared" si="15"/>
        <v>1345801314.970073</v>
      </c>
      <c r="W85" s="6">
        <f t="shared" si="15"/>
        <v>1353841849.8933144</v>
      </c>
      <c r="X85" s="6">
        <f t="shared" si="15"/>
        <v>1360386904.9908507</v>
      </c>
      <c r="Y85" s="6">
        <f t="shared" si="15"/>
        <v>1365619219.6927559</v>
      </c>
      <c r="Z85" s="6">
        <f t="shared" si="15"/>
        <v>1369885625.9785573</v>
      </c>
      <c r="AA85" s="6">
        <f t="shared" si="15"/>
        <v>1373417345.1679404</v>
      </c>
      <c r="AB85" s="6">
        <f t="shared" si="15"/>
        <v>1376385928.5626063</v>
      </c>
      <c r="AC85" s="6">
        <f t="shared" si="15"/>
        <v>1378910716.1985221</v>
      </c>
      <c r="AD85" s="6">
        <f t="shared" si="15"/>
        <v>1381554843.8704045</v>
      </c>
      <c r="AE85" s="6">
        <f t="shared" si="15"/>
        <v>1384683790.4384005</v>
      </c>
      <c r="AF85" s="6">
        <f t="shared" si="15"/>
        <v>1388215509.6277833</v>
      </c>
      <c r="AG85" s="6">
        <f t="shared" si="15"/>
        <v>1392470727.785213</v>
      </c>
      <c r="AH85" s="6">
        <f t="shared" si="15"/>
        <v>1397620996.2123911</v>
      </c>
      <c r="AI85" s="6">
        <f t="shared" si="15"/>
        <v>1403878889.3483834</v>
      </c>
      <c r="AJ85" s="6">
        <f t="shared" si="15"/>
        <v>1411378664.7336516</v>
      </c>
      <c r="AK85" s="6">
        <f t="shared" si="15"/>
        <v>1420079299.2308323</v>
      </c>
      <c r="AL85" s="6">
        <f t="shared" si="15"/>
        <v>1429939769.7025626</v>
      </c>
      <c r="AM85" s="6">
        <f t="shared" si="15"/>
        <v>1440851924.2412472</v>
      </c>
      <c r="AN85" s="6">
        <f t="shared" si="15"/>
        <v>1452577082.7749534</v>
      </c>
      <c r="AO85" s="6">
        <f t="shared" si="15"/>
        <v>1464980987.7632191</v>
      </c>
      <c r="AP85" s="6">
        <f t="shared" si="15"/>
        <v>1477925652.2894578</v>
      </c>
      <c r="AQ85" s="6">
        <f t="shared" si="15"/>
        <v>1491205960.666852</v>
      </c>
      <c r="AR85" s="6">
        <f t="shared" si="15"/>
        <v>1504572044.6950974</v>
      </c>
      <c r="AS85" s="6">
        <f t="shared" si="15"/>
        <v>1517837435.567996</v>
      </c>
      <c r="AT85" s="6">
        <f t="shared" si="15"/>
        <v>1530912628.2585731</v>
      </c>
      <c r="AU85" s="6">
        <f t="shared" si="15"/>
        <v>1543596236.456135</v>
      </c>
      <c r="AV85" s="6">
        <f t="shared" si="15"/>
        <v>1555776378.8769634</v>
      </c>
      <c r="AW85" s="6">
        <f t="shared" si="15"/>
        <v>1567393385.5030751</v>
      </c>
      <c r="AX85" s="6">
        <f t="shared" si="15"/>
        <v>1578439797.582222</v>
      </c>
    </row>
    <row r="86" spans="1:50">
      <c r="A86" s="22">
        <v>13</v>
      </c>
      <c r="B86" s="6">
        <f t="shared" si="13"/>
        <v>1028726874.9315358</v>
      </c>
      <c r="C86" s="6">
        <f t="shared" si="15"/>
        <v>1036200864.7849287</v>
      </c>
      <c r="D86" s="6">
        <f t="shared" si="15"/>
        <v>1043090317.3108797</v>
      </c>
      <c r="E86" s="6">
        <f t="shared" si="15"/>
        <v>1038270641.6110282</v>
      </c>
      <c r="F86" s="6">
        <f t="shared" si="15"/>
        <v>1050020209.5261505</v>
      </c>
      <c r="G86" s="6">
        <f t="shared" si="15"/>
        <v>1070004768.7209581</v>
      </c>
      <c r="H86" s="6">
        <f t="shared" si="15"/>
        <v>1096242774.4187765</v>
      </c>
      <c r="I86" s="6">
        <f t="shared" si="15"/>
        <v>1139325748.8860226</v>
      </c>
      <c r="J86" s="6">
        <f t="shared" si="15"/>
        <v>1149601106.3086655</v>
      </c>
      <c r="K86" s="6">
        <f t="shared" si="15"/>
        <v>1175037670.890872</v>
      </c>
      <c r="L86" s="6">
        <f t="shared" si="15"/>
        <v>1190584893.2666705</v>
      </c>
      <c r="M86" s="6">
        <f t="shared" si="15"/>
        <v>1209238619.0493147</v>
      </c>
      <c r="N86" s="6">
        <f t="shared" si="15"/>
        <v>1200812458.3292081</v>
      </c>
      <c r="O86" s="6">
        <f t="shared" si="15"/>
        <v>1219719851.2539496</v>
      </c>
      <c r="P86" s="6">
        <f t="shared" si="15"/>
        <v>1238947085.3578577</v>
      </c>
      <c r="Q86" s="6">
        <f t="shared" si="15"/>
        <v>1255472212.9481189</v>
      </c>
      <c r="R86" s="6">
        <f t="shared" si="15"/>
        <v>1271633383.3345013</v>
      </c>
      <c r="S86" s="6">
        <f t="shared" si="15"/>
        <v>1287099726.33166</v>
      </c>
      <c r="T86" s="6">
        <f t="shared" si="15"/>
        <v>1301547724.4250362</v>
      </c>
      <c r="U86" s="6">
        <f t="shared" si="15"/>
        <v>1314267844.8838358</v>
      </c>
      <c r="V86" s="6">
        <f t="shared" si="15"/>
        <v>1325149797.646277</v>
      </c>
      <c r="W86" s="6">
        <f t="shared" si="15"/>
        <v>1334575921.5932024</v>
      </c>
      <c r="X86" s="6">
        <f t="shared" si="15"/>
        <v>1342502100.6998994</v>
      </c>
      <c r="Y86" s="6">
        <f t="shared" si="15"/>
        <v>1348954069.3141172</v>
      </c>
      <c r="Z86" s="6">
        <f t="shared" si="15"/>
        <v>1354115644.2054913</v>
      </c>
      <c r="AA86" s="6">
        <f t="shared" si="15"/>
        <v>1358321371.8947592</v>
      </c>
      <c r="AB86" s="6">
        <f t="shared" si="15"/>
        <v>1361806537.8470545</v>
      </c>
      <c r="AC86" s="6">
        <f t="shared" si="15"/>
        <v>1364732900.8196568</v>
      </c>
      <c r="AD86" s="6">
        <f t="shared" si="15"/>
        <v>1367225456.2159188</v>
      </c>
      <c r="AE86" s="6">
        <f t="shared" si="15"/>
        <v>1369831978.0093548</v>
      </c>
      <c r="AF86" s="6">
        <f t="shared" si="15"/>
        <v>1372916423.4038441</v>
      </c>
      <c r="AG86" s="6">
        <f t="shared" si="15"/>
        <v>1376397913.0207467</v>
      </c>
      <c r="AH86" s="6">
        <f t="shared" si="15"/>
        <v>1380596288.0392292</v>
      </c>
      <c r="AI86" s="6">
        <f t="shared" si="15"/>
        <v>1385676983.5519636</v>
      </c>
      <c r="AJ86" s="6">
        <f t="shared" si="15"/>
        <v>1391845874.3409419</v>
      </c>
      <c r="AK86" s="6">
        <f t="shared" si="15"/>
        <v>1399238984.815695</v>
      </c>
      <c r="AL86" s="6">
        <f t="shared" si="15"/>
        <v>1407815875.2869029</v>
      </c>
      <c r="AM86" s="6">
        <f t="shared" si="15"/>
        <v>1417536106.0652456</v>
      </c>
      <c r="AN86" s="6">
        <f t="shared" si="15"/>
        <v>1428293063.4243345</v>
      </c>
      <c r="AO86" s="6">
        <f t="shared" si="15"/>
        <v>1439851461.8990357</v>
      </c>
      <c r="AP86" s="6">
        <f t="shared" si="15"/>
        <v>1452086306.0859966</v>
      </c>
      <c r="AQ86" s="6">
        <f t="shared" si="15"/>
        <v>1464846866.2341158</v>
      </c>
      <c r="AR86" s="6">
        <f t="shared" si="15"/>
        <v>1477938296.5675797</v>
      </c>
      <c r="AS86" s="6">
        <f t="shared" si="15"/>
        <v>1491114282.6150761</v>
      </c>
      <c r="AT86" s="6">
        <f t="shared" si="15"/>
        <v>1504191007.6069691</v>
      </c>
      <c r="AU86" s="6">
        <f t="shared" si="15"/>
        <v>1517080239.4938338</v>
      </c>
      <c r="AV86" s="6">
        <f t="shared" si="15"/>
        <v>1529583456.1644628</v>
      </c>
      <c r="AW86" s="6">
        <f t="shared" si="15"/>
        <v>1541590367.5570753</v>
      </c>
      <c r="AX86" s="6">
        <f t="shared" si="15"/>
        <v>1553042152.3053877</v>
      </c>
    </row>
    <row r="87" spans="1:50">
      <c r="A87" s="22">
        <v>14</v>
      </c>
      <c r="B87" s="6">
        <f t="shared" si="13"/>
        <v>991170125.53538048</v>
      </c>
      <c r="C87" s="6">
        <f t="shared" si="15"/>
        <v>1001506289.6223096</v>
      </c>
      <c r="D87" s="6">
        <f t="shared" si="15"/>
        <v>1008211690.1077642</v>
      </c>
      <c r="E87" s="6">
        <f t="shared" si="15"/>
        <v>1014350337.2505498</v>
      </c>
      <c r="F87" s="6">
        <f t="shared" si="15"/>
        <v>1009210592.8742187</v>
      </c>
      <c r="G87" s="6">
        <f t="shared" si="15"/>
        <v>1020039123.9275917</v>
      </c>
      <c r="H87" s="6">
        <f t="shared" si="15"/>
        <v>1038795117.3615497</v>
      </c>
      <c r="I87" s="6">
        <f t="shared" si="15"/>
        <v>1064075858.6529866</v>
      </c>
      <c r="J87" s="6">
        <f t="shared" si="15"/>
        <v>1105583456.5867205</v>
      </c>
      <c r="K87" s="6">
        <f t="shared" si="15"/>
        <v>1115491013.458256</v>
      </c>
      <c r="L87" s="6">
        <f t="shared" si="15"/>
        <v>1139999553.3203061</v>
      </c>
      <c r="M87" s="6">
        <f t="shared" si="15"/>
        <v>1154979552.6087308</v>
      </c>
      <c r="N87" s="6">
        <f t="shared" si="15"/>
        <v>1172952717.988127</v>
      </c>
      <c r="O87" s="6">
        <f t="shared" si="15"/>
        <v>1164837518.5627828</v>
      </c>
      <c r="P87" s="6">
        <f t="shared" si="15"/>
        <v>1183058638.5295968</v>
      </c>
      <c r="Q87" s="6">
        <f t="shared" si="15"/>
        <v>1201587930.6264873</v>
      </c>
      <c r="R87" s="6">
        <f t="shared" si="15"/>
        <v>1217510157.3470993</v>
      </c>
      <c r="S87" s="6">
        <f t="shared" si="15"/>
        <v>1233081705.4369349</v>
      </c>
      <c r="T87" s="6">
        <f t="shared" si="15"/>
        <v>1247987318.3491342</v>
      </c>
      <c r="U87" s="6">
        <f t="shared" si="15"/>
        <v>1261908197.3284459</v>
      </c>
      <c r="V87" s="6">
        <f t="shared" si="15"/>
        <v>1274164238.3636668</v>
      </c>
      <c r="W87" s="6">
        <f t="shared" si="15"/>
        <v>1284656259.6198299</v>
      </c>
      <c r="X87" s="6">
        <f t="shared" si="15"/>
        <v>1293738481.9361036</v>
      </c>
      <c r="Y87" s="6">
        <f t="shared" si="15"/>
        <v>1301375483.2285707</v>
      </c>
      <c r="Z87" s="6">
        <f t="shared" si="15"/>
        <v>1307595601.1643648</v>
      </c>
      <c r="AA87" s="6">
        <f t="shared" si="15"/>
        <v>1312568861.7462869</v>
      </c>
      <c r="AB87" s="6">
        <f t="shared" si="15"/>
        <v>1316624690.3547633</v>
      </c>
      <c r="AC87" s="6">
        <f t="shared" si="15"/>
        <v>1319986246.1184697</v>
      </c>
      <c r="AD87" s="6">
        <f t="shared" si="15"/>
        <v>1322805843.9982488</v>
      </c>
      <c r="AE87" s="6">
        <f t="shared" si="15"/>
        <v>1325207461.2878096</v>
      </c>
      <c r="AF87" s="6">
        <f t="shared" si="15"/>
        <v>1327722429.245904</v>
      </c>
      <c r="AG87" s="6">
        <f t="shared" si="15"/>
        <v>1330697884.2949171</v>
      </c>
      <c r="AH87" s="6">
        <f t="shared" si="15"/>
        <v>1334052355.6418405</v>
      </c>
      <c r="AI87" s="6">
        <f t="shared" si="15"/>
        <v>1338097557.6251416</v>
      </c>
      <c r="AJ87" s="6">
        <f t="shared" si="15"/>
        <v>1342996431.8308384</v>
      </c>
      <c r="AK87" s="6">
        <f t="shared" si="15"/>
        <v>1348940257.5120814</v>
      </c>
      <c r="AL87" s="6">
        <f t="shared" si="15"/>
        <v>1356067180.7961462</v>
      </c>
      <c r="AM87" s="6">
        <f t="shared" si="15"/>
        <v>1364331152.9739411</v>
      </c>
      <c r="AN87" s="6">
        <f t="shared" si="15"/>
        <v>1373700294.1699409</v>
      </c>
      <c r="AO87" s="6">
        <f t="shared" si="15"/>
        <v>1384064795.9240036</v>
      </c>
      <c r="AP87" s="6">
        <f t="shared" si="15"/>
        <v>1395201499.1074529</v>
      </c>
      <c r="AQ87" s="6">
        <f t="shared" si="15"/>
        <v>1406989968.6349716</v>
      </c>
      <c r="AR87" s="6">
        <f t="shared" si="15"/>
        <v>1419284973.962501</v>
      </c>
      <c r="AS87" s="6">
        <f t="shared" si="15"/>
        <v>1431898778.0452819</v>
      </c>
      <c r="AT87" s="6">
        <f t="shared" si="15"/>
        <v>1444594052.9210715</v>
      </c>
      <c r="AU87" s="6">
        <f t="shared" si="15"/>
        <v>1457193688.1702857</v>
      </c>
      <c r="AV87" s="6">
        <f t="shared" si="15"/>
        <v>1469612670.7915239</v>
      </c>
      <c r="AW87" s="6">
        <f t="shared" si="15"/>
        <v>1481659721.5316358</v>
      </c>
      <c r="AX87" s="6">
        <f t="shared" si="15"/>
        <v>1493228574.1388702</v>
      </c>
    </row>
    <row r="88" spans="1:50">
      <c r="A88" s="22">
        <v>15</v>
      </c>
      <c r="B88" s="6">
        <f t="shared" si="13"/>
        <v>970258983.80762124</v>
      </c>
      <c r="C88" s="6">
        <f t="shared" si="15"/>
        <v>968583127.94257843</v>
      </c>
      <c r="D88" s="6">
        <f t="shared" si="15"/>
        <v>978002121.92692125</v>
      </c>
      <c r="E88" s="6">
        <f t="shared" si="15"/>
        <v>983918919.16472566</v>
      </c>
      <c r="F88" s="6">
        <f t="shared" si="15"/>
        <v>989285078.04687297</v>
      </c>
      <c r="G88" s="6">
        <f t="shared" si="15"/>
        <v>983765014.03426254</v>
      </c>
      <c r="H88" s="6">
        <f t="shared" si="15"/>
        <v>993662823.98004615</v>
      </c>
      <c r="I88" s="6">
        <f t="shared" si="15"/>
        <v>1011772327.6645397</v>
      </c>
      <c r="J88" s="6">
        <f t="shared" si="15"/>
        <v>1036181681.3559903</v>
      </c>
      <c r="K88" s="6">
        <f t="shared" si="15"/>
        <v>1076258577.3285863</v>
      </c>
      <c r="L88" s="6">
        <f t="shared" si="15"/>
        <v>1085824636.2153716</v>
      </c>
      <c r="M88" s="6">
        <f t="shared" si="15"/>
        <v>1109491825.166589</v>
      </c>
      <c r="N88" s="6">
        <f t="shared" si="15"/>
        <v>1123955487.3161118</v>
      </c>
      <c r="O88" s="6">
        <f t="shared" si="15"/>
        <v>1141312565.9183412</v>
      </c>
      <c r="P88" s="6">
        <f t="shared" si="15"/>
        <v>1133480504.8347738</v>
      </c>
      <c r="Q88" s="6">
        <f t="shared" si="15"/>
        <v>1151076991.4177237</v>
      </c>
      <c r="R88" s="6">
        <f t="shared" si="15"/>
        <v>1168967607.8055584</v>
      </c>
      <c r="S88" s="6">
        <f t="shared" si="15"/>
        <v>1184344440.3958292</v>
      </c>
      <c r="T88" s="6">
        <f t="shared" si="15"/>
        <v>1199379261.5850706</v>
      </c>
      <c r="U88" s="6">
        <f t="shared" si="15"/>
        <v>1213774521.4543877</v>
      </c>
      <c r="V88" s="6">
        <f t="shared" si="15"/>
        <v>1227218989.6288435</v>
      </c>
      <c r="W88" s="6">
        <f t="shared" si="15"/>
        <v>1239052584.1044521</v>
      </c>
      <c r="X88" s="6">
        <f t="shared" si="15"/>
        <v>1249186381.9169459</v>
      </c>
      <c r="Y88" s="6">
        <f t="shared" si="15"/>
        <v>1257955554.2393334</v>
      </c>
      <c r="Z88" s="6">
        <f t="shared" si="15"/>
        <v>1265336160.2735426</v>
      </c>
      <c r="AA88" s="6">
        <f t="shared" si="15"/>
        <v>1271341880.4756145</v>
      </c>
      <c r="AB88" s="6">
        <f t="shared" si="15"/>
        <v>1276147140.660074</v>
      </c>
      <c r="AC88" s="6">
        <f t="shared" si="15"/>
        <v>1280063171.2018578</v>
      </c>
      <c r="AD88" s="6">
        <f t="shared" si="15"/>
        <v>1283315699.6256452</v>
      </c>
      <c r="AE88" s="6">
        <f t="shared" si="15"/>
        <v>1286038110.3778372</v>
      </c>
      <c r="AF88" s="6">
        <f t="shared" si="15"/>
        <v>1288360367.7908251</v>
      </c>
      <c r="AG88" s="6">
        <f t="shared" si="15"/>
        <v>1290788648.738132</v>
      </c>
      <c r="AH88" s="6">
        <f t="shared" si="15"/>
        <v>1293664964.6207871</v>
      </c>
      <c r="AI88" s="6">
        <f t="shared" si="15"/>
        <v>1296907232.7025435</v>
      </c>
      <c r="AJ88" s="6">
        <f t="shared" si="15"/>
        <v>1300813002.9022965</v>
      </c>
      <c r="AK88" s="6">
        <f t="shared" si="15"/>
        <v>1305546440.6925399</v>
      </c>
      <c r="AL88" s="6">
        <f t="shared" si="15"/>
        <v>1311288812.1158195</v>
      </c>
      <c r="AM88" s="6">
        <f t="shared" si="15"/>
        <v>1318170081.5045259</v>
      </c>
      <c r="AN88" s="6">
        <f t="shared" si="15"/>
        <v>1326152627.6045463</v>
      </c>
      <c r="AO88" s="6">
        <f t="shared" si="15"/>
        <v>1335198829.1617675</v>
      </c>
      <c r="AP88" s="6">
        <f t="shared" si="15"/>
        <v>1345206082.7558804</v>
      </c>
      <c r="AQ88" s="6">
        <f t="shared" si="15"/>
        <v>1355962341.3182473</v>
      </c>
      <c r="AR88" s="6">
        <f t="shared" si="15"/>
        <v>1367347900.8585076</v>
      </c>
      <c r="AS88" s="6">
        <f t="shared" si="15"/>
        <v>1379219116.5882294</v>
      </c>
      <c r="AT88" s="6">
        <f t="shared" si="15"/>
        <v>1391398142.5788777</v>
      </c>
      <c r="AU88" s="6">
        <f t="shared" si="15"/>
        <v>1403655831.1917624</v>
      </c>
      <c r="AV88" s="6">
        <f t="shared" si="15"/>
        <v>1415821176.7263694</v>
      </c>
      <c r="AW88" s="6">
        <f t="shared" si="15"/>
        <v>1427812096.4464514</v>
      </c>
      <c r="AX88" s="6">
        <f t="shared" si="15"/>
        <v>1439443904.1954529</v>
      </c>
    </row>
    <row r="89" spans="1:50">
      <c r="A89" s="22">
        <v>16</v>
      </c>
      <c r="B89" s="6">
        <f t="shared" si="13"/>
        <v>397579767.97436911</v>
      </c>
      <c r="C89" s="6">
        <f t="shared" si="15"/>
        <v>400318083.38833177</v>
      </c>
      <c r="D89" s="6">
        <f t="shared" si="15"/>
        <v>399349247.93476224</v>
      </c>
      <c r="E89" s="6">
        <f t="shared" si="15"/>
        <v>402888207.85554856</v>
      </c>
      <c r="F89" s="6">
        <f t="shared" si="15"/>
        <v>405003799.76420403</v>
      </c>
      <c r="G89" s="6">
        <f t="shared" si="15"/>
        <v>406895600.41313964</v>
      </c>
      <c r="H89" s="6">
        <f t="shared" si="15"/>
        <v>404363006.15718025</v>
      </c>
      <c r="I89" s="6">
        <f t="shared" si="15"/>
        <v>408388468.81648785</v>
      </c>
      <c r="J89" s="6">
        <f t="shared" si="15"/>
        <v>415748560.2464028</v>
      </c>
      <c r="K89" s="6">
        <f t="shared" si="15"/>
        <v>425669046.08876407</v>
      </c>
      <c r="L89" s="6">
        <f t="shared" si="15"/>
        <v>441955767.76663256</v>
      </c>
      <c r="M89" s="6">
        <f t="shared" si="15"/>
        <v>445846399.66697854</v>
      </c>
      <c r="N89" s="6">
        <f t="shared" si="15"/>
        <v>455465253.81145662</v>
      </c>
      <c r="O89" s="6">
        <f t="shared" ref="C89:AX91" si="16">O67*O46</f>
        <v>461344986.9084425</v>
      </c>
      <c r="P89" s="6">
        <f t="shared" si="16"/>
        <v>468400666.62482554</v>
      </c>
      <c r="Q89" s="6">
        <f t="shared" si="16"/>
        <v>465220328.72272068</v>
      </c>
      <c r="R89" s="6">
        <f t="shared" si="16"/>
        <v>472371918.97898364</v>
      </c>
      <c r="S89" s="6">
        <f t="shared" si="16"/>
        <v>479644439.91596472</v>
      </c>
      <c r="T89" s="6">
        <f t="shared" si="16"/>
        <v>485893915.09422684</v>
      </c>
      <c r="U89" s="6">
        <f t="shared" si="16"/>
        <v>492005779.49787855</v>
      </c>
      <c r="V89" s="6">
        <f t="shared" si="16"/>
        <v>497857712.4383775</v>
      </c>
      <c r="W89" s="6">
        <f t="shared" si="16"/>
        <v>503323223.20370811</v>
      </c>
      <c r="X89" s="6">
        <f t="shared" si="16"/>
        <v>508134040.28377151</v>
      </c>
      <c r="Y89" s="6">
        <f t="shared" si="16"/>
        <v>512252633.46731031</v>
      </c>
      <c r="Z89" s="6">
        <f t="shared" si="16"/>
        <v>515818003.5367592</v>
      </c>
      <c r="AA89" s="6">
        <f t="shared" si="16"/>
        <v>518820420.43734777</v>
      </c>
      <c r="AB89" s="6">
        <f t="shared" si="16"/>
        <v>521261274.17690027</v>
      </c>
      <c r="AC89" s="6">
        <f t="shared" si="16"/>
        <v>523215625.17793155</v>
      </c>
      <c r="AD89" s="6">
        <f t="shared" si="16"/>
        <v>524809964.152457</v>
      </c>
      <c r="AE89" s="6">
        <f t="shared" si="16"/>
        <v>526131861.59341061</v>
      </c>
      <c r="AF89" s="6">
        <f t="shared" si="16"/>
        <v>527239697.82941478</v>
      </c>
      <c r="AG89" s="6">
        <f t="shared" si="16"/>
        <v>528184903.14997041</v>
      </c>
      <c r="AH89" s="6">
        <f t="shared" si="16"/>
        <v>529173198.71308082</v>
      </c>
      <c r="AI89" s="6">
        <f t="shared" si="16"/>
        <v>530343585.3011806</v>
      </c>
      <c r="AJ89" s="6">
        <f t="shared" si="16"/>
        <v>531662702.72648549</v>
      </c>
      <c r="AK89" s="6">
        <f t="shared" si="16"/>
        <v>533251481.66971356</v>
      </c>
      <c r="AL89" s="6">
        <f t="shared" si="16"/>
        <v>535176642.50643355</v>
      </c>
      <c r="AM89" s="6">
        <f t="shared" si="16"/>
        <v>537510465.64351141</v>
      </c>
      <c r="AN89" s="6">
        <f t="shared" si="16"/>
        <v>540308551.39392102</v>
      </c>
      <c r="AO89" s="6">
        <f t="shared" si="16"/>
        <v>543554219.6637702</v>
      </c>
      <c r="AP89" s="6">
        <f t="shared" si="16"/>
        <v>547232180.36699116</v>
      </c>
      <c r="AQ89" s="6">
        <f t="shared" si="16"/>
        <v>551299343.26102912</v>
      </c>
      <c r="AR89" s="6">
        <f t="shared" si="16"/>
        <v>555670917.86859906</v>
      </c>
      <c r="AS89" s="6">
        <f t="shared" si="16"/>
        <v>560298253.91584861</v>
      </c>
      <c r="AT89" s="6">
        <f t="shared" si="16"/>
        <v>565122971.07415545</v>
      </c>
      <c r="AU89" s="6">
        <f t="shared" si="16"/>
        <v>570072788.93665349</v>
      </c>
      <c r="AV89" s="6">
        <f t="shared" si="16"/>
        <v>575054576.97911155</v>
      </c>
      <c r="AW89" s="6">
        <f t="shared" si="16"/>
        <v>580000224.81813657</v>
      </c>
      <c r="AX89" s="6">
        <f t="shared" si="16"/>
        <v>584874982.25811994</v>
      </c>
    </row>
    <row r="90" spans="1:50">
      <c r="A90" s="22">
        <v>17</v>
      </c>
      <c r="B90" s="6">
        <f t="shared" si="13"/>
        <v>328143753.4770202</v>
      </c>
      <c r="C90" s="6">
        <f t="shared" si="16"/>
        <v>325862011.73075724</v>
      </c>
      <c r="D90" s="6">
        <f t="shared" si="16"/>
        <v>327769239.27564925</v>
      </c>
      <c r="E90" s="6">
        <f t="shared" si="16"/>
        <v>326697122.50217241</v>
      </c>
      <c r="F90" s="6">
        <f t="shared" si="16"/>
        <v>329248290.88285446</v>
      </c>
      <c r="G90" s="6">
        <f t="shared" si="16"/>
        <v>330655793.50830525</v>
      </c>
      <c r="H90" s="6">
        <f t="shared" si="16"/>
        <v>331883305.72653002</v>
      </c>
      <c r="I90" s="6">
        <f t="shared" si="16"/>
        <v>329848631.55788791</v>
      </c>
      <c r="J90" s="6">
        <f t="shared" si="16"/>
        <v>333088458.88795656</v>
      </c>
      <c r="K90" s="6">
        <f t="shared" si="16"/>
        <v>339009137.12813717</v>
      </c>
      <c r="L90" s="6">
        <f t="shared" si="16"/>
        <v>346987966.54659814</v>
      </c>
      <c r="M90" s="6">
        <f t="shared" si="16"/>
        <v>360087019.97186178</v>
      </c>
      <c r="N90" s="6">
        <f t="shared" si="16"/>
        <v>363217287.92361891</v>
      </c>
      <c r="O90" s="6">
        <f t="shared" si="16"/>
        <v>370954639.52865857</v>
      </c>
      <c r="P90" s="6">
        <f t="shared" si="16"/>
        <v>375684697.9943316</v>
      </c>
      <c r="Q90" s="6">
        <f t="shared" si="16"/>
        <v>381359426.60973132</v>
      </c>
      <c r="R90" s="6">
        <f t="shared" si="16"/>
        <v>378804904.37052953</v>
      </c>
      <c r="S90" s="6">
        <f t="shared" si="16"/>
        <v>384557889.68472314</v>
      </c>
      <c r="T90" s="6">
        <f t="shared" si="16"/>
        <v>390408136.89598924</v>
      </c>
      <c r="U90" s="6">
        <f t="shared" si="16"/>
        <v>395436688.7699191</v>
      </c>
      <c r="V90" s="6">
        <f t="shared" si="16"/>
        <v>400352327.40701771</v>
      </c>
      <c r="W90" s="6">
        <f t="shared" si="16"/>
        <v>405060026.81589246</v>
      </c>
      <c r="X90" s="6">
        <f t="shared" si="16"/>
        <v>409456935.3352713</v>
      </c>
      <c r="Y90" s="6">
        <f t="shared" si="16"/>
        <v>413328406.0198909</v>
      </c>
      <c r="Z90" s="6">
        <f t="shared" si="16"/>
        <v>416642018.23739386</v>
      </c>
      <c r="AA90" s="6">
        <f t="shared" si="16"/>
        <v>419510685.22461128</v>
      </c>
      <c r="AB90" s="6">
        <f t="shared" si="16"/>
        <v>421927699.26450372</v>
      </c>
      <c r="AC90" s="6">
        <f t="shared" si="16"/>
        <v>423891942.40423131</v>
      </c>
      <c r="AD90" s="6">
        <f t="shared" si="16"/>
        <v>425464902.04998928</v>
      </c>
      <c r="AE90" s="6">
        <f t="shared" si="16"/>
        <v>426749429.86304963</v>
      </c>
      <c r="AF90" s="6">
        <f t="shared" si="16"/>
        <v>427813720.96664703</v>
      </c>
      <c r="AG90" s="6">
        <f t="shared" si="16"/>
        <v>428705847.33289784</v>
      </c>
      <c r="AH90" s="6">
        <f t="shared" si="16"/>
        <v>429467173.21687877</v>
      </c>
      <c r="AI90" s="6">
        <f t="shared" si="16"/>
        <v>430263155.638897</v>
      </c>
      <c r="AJ90" s="6">
        <f t="shared" si="16"/>
        <v>431205589.88294387</v>
      </c>
      <c r="AK90" s="6">
        <f t="shared" si="16"/>
        <v>432268763.03370142</v>
      </c>
      <c r="AL90" s="6">
        <f t="shared" si="16"/>
        <v>433547701.08256215</v>
      </c>
      <c r="AM90" s="6">
        <f t="shared" si="16"/>
        <v>435096065.76584202</v>
      </c>
      <c r="AN90" s="6">
        <f t="shared" si="16"/>
        <v>436975344.4897362</v>
      </c>
      <c r="AO90" s="6">
        <f t="shared" si="16"/>
        <v>439226901.50932151</v>
      </c>
      <c r="AP90" s="6">
        <f t="shared" si="16"/>
        <v>441837321.39051902</v>
      </c>
      <c r="AQ90" s="6">
        <f t="shared" si="16"/>
        <v>444796542.55776942</v>
      </c>
      <c r="AR90" s="6">
        <f t="shared" si="16"/>
        <v>448068790.52019548</v>
      </c>
      <c r="AS90" s="6">
        <f t="shared" si="16"/>
        <v>451584752.20172274</v>
      </c>
      <c r="AT90" s="6">
        <f t="shared" si="16"/>
        <v>455306417.20579398</v>
      </c>
      <c r="AU90" s="6">
        <f t="shared" si="16"/>
        <v>459186831.51313287</v>
      </c>
      <c r="AV90" s="6">
        <f t="shared" si="16"/>
        <v>463168979.5289039</v>
      </c>
      <c r="AW90" s="6">
        <f t="shared" si="16"/>
        <v>467175722.50715303</v>
      </c>
      <c r="AX90" s="6">
        <f t="shared" si="16"/>
        <v>471153398.71156442</v>
      </c>
    </row>
    <row r="91" spans="1:50">
      <c r="A91" s="22">
        <v>18</v>
      </c>
      <c r="B91" s="6">
        <f t="shared" si="13"/>
        <v>200028926.77962574</v>
      </c>
      <c r="C91" s="6">
        <f t="shared" si="16"/>
        <v>204169670.2626217</v>
      </c>
      <c r="D91" s="6">
        <f t="shared" si="16"/>
        <v>202546221.90803617</v>
      </c>
      <c r="E91" s="6">
        <f t="shared" si="16"/>
        <v>203465180.55022213</v>
      </c>
      <c r="F91" s="6">
        <f t="shared" si="16"/>
        <v>202575405.9712666</v>
      </c>
      <c r="G91" s="6">
        <f t="shared" si="16"/>
        <v>203885295.32091126</v>
      </c>
      <c r="H91" s="6">
        <f t="shared" si="16"/>
        <v>204500875.44532979</v>
      </c>
      <c r="I91" s="6">
        <f t="shared" si="16"/>
        <v>205247444.50471276</v>
      </c>
      <c r="J91" s="6">
        <f t="shared" si="16"/>
        <v>204014248.15844104</v>
      </c>
      <c r="K91" s="6">
        <f t="shared" si="16"/>
        <v>205982475.67863253</v>
      </c>
      <c r="L91" s="6">
        <f t="shared" si="16"/>
        <v>209577545.04913402</v>
      </c>
      <c r="M91" s="6">
        <f t="shared" si="16"/>
        <v>214422099.54538465</v>
      </c>
      <c r="N91" s="6">
        <f t="shared" si="16"/>
        <v>222374417.42610312</v>
      </c>
      <c r="O91" s="6">
        <f t="shared" si="16"/>
        <v>224275453.73095015</v>
      </c>
      <c r="P91" s="6">
        <f t="shared" si="16"/>
        <v>228973409.21190375</v>
      </c>
      <c r="Q91" s="6">
        <f t="shared" si="16"/>
        <v>231845663.99309352</v>
      </c>
      <c r="R91" s="6">
        <f t="shared" si="16"/>
        <v>235292098.25086328</v>
      </c>
      <c r="S91" s="6">
        <f t="shared" si="16"/>
        <v>233742628.10307118</v>
      </c>
      <c r="T91" s="6">
        <f t="shared" si="16"/>
        <v>237236571.30098349</v>
      </c>
      <c r="U91" s="6">
        <f t="shared" si="16"/>
        <v>240788882.62535667</v>
      </c>
      <c r="V91" s="6">
        <f t="shared" si="16"/>
        <v>243842350.07823306</v>
      </c>
      <c r="W91" s="6">
        <f t="shared" si="16"/>
        <v>246828626.31576496</v>
      </c>
      <c r="X91" s="6">
        <f t="shared" si="16"/>
        <v>249687307.11405686</v>
      </c>
      <c r="Y91" s="6">
        <f t="shared" si="16"/>
        <v>252357309.55006835</v>
      </c>
      <c r="Z91" s="6">
        <f t="shared" si="16"/>
        <v>254709002.08712471</v>
      </c>
      <c r="AA91" s="6">
        <f t="shared" si="16"/>
        <v>256721345.0517343</v>
      </c>
      <c r="AB91" s="6">
        <f t="shared" si="16"/>
        <v>258463565.7566762</v>
      </c>
      <c r="AC91" s="6">
        <f t="shared" si="16"/>
        <v>259932270.70622599</v>
      </c>
      <c r="AD91" s="6">
        <f t="shared" si="16"/>
        <v>261125423.80294895</v>
      </c>
      <c r="AE91" s="6">
        <f t="shared" si="16"/>
        <v>262081710.89810407</v>
      </c>
      <c r="AF91" s="6">
        <f t="shared" si="16"/>
        <v>262862214.91473171</v>
      </c>
      <c r="AG91" s="6">
        <f t="shared" si="16"/>
        <v>263509693.89896023</v>
      </c>
      <c r="AH91" s="6">
        <f t="shared" si="16"/>
        <v>264052653.2148751</v>
      </c>
      <c r="AI91" s="6">
        <f t="shared" si="16"/>
        <v>264515526.03169256</v>
      </c>
      <c r="AJ91" s="6">
        <f t="shared" si="16"/>
        <v>265000117.22114661</v>
      </c>
      <c r="AK91" s="6">
        <f t="shared" si="16"/>
        <v>265572939.29943681</v>
      </c>
      <c r="AL91" s="6">
        <f t="shared" si="16"/>
        <v>266219060.88537553</v>
      </c>
      <c r="AM91" s="6">
        <f t="shared" si="16"/>
        <v>266996171.40627873</v>
      </c>
      <c r="AN91" s="6">
        <f t="shared" si="16"/>
        <v>267936848.42110127</v>
      </c>
      <c r="AO91" s="6">
        <f t="shared" si="16"/>
        <v>269079099.08195722</v>
      </c>
      <c r="AP91" s="6">
        <f t="shared" si="16"/>
        <v>270446677.85891783</v>
      </c>
      <c r="AQ91" s="6">
        <f t="shared" si="16"/>
        <v>272031440.36224443</v>
      </c>
      <c r="AR91" s="6">
        <f t="shared" si="16"/>
        <v>273829314.39706767</v>
      </c>
      <c r="AS91" s="6">
        <f t="shared" si="16"/>
        <v>275815866.79417127</v>
      </c>
      <c r="AT91" s="6">
        <f t="shared" si="16"/>
        <v>277950375.60486168</v>
      </c>
      <c r="AU91" s="6">
        <f t="shared" si="16"/>
        <v>280209765.05821252</v>
      </c>
      <c r="AV91" s="6">
        <f t="shared" si="16"/>
        <v>282565529.79013824</v>
      </c>
      <c r="AW91" s="6">
        <f t="shared" si="16"/>
        <v>284983056.14424932</v>
      </c>
      <c r="AX91" s="6">
        <f t="shared" si="16"/>
        <v>287415513.87954801</v>
      </c>
    </row>
    <row r="92" spans="1:50" s="1" customFormat="1">
      <c r="A92" s="1" t="s">
        <v>1</v>
      </c>
      <c r="B92" s="1">
        <f>SUM(B73:B91)</f>
        <v>20113364891.197201</v>
      </c>
      <c r="C92" s="1">
        <f t="shared" ref="C92:AX92" si="17">SUM(C73:C91)</f>
        <v>20411864117.42099</v>
      </c>
      <c r="D92" s="1">
        <f t="shared" si="17"/>
        <v>20715499713.124634</v>
      </c>
      <c r="E92" s="1">
        <f t="shared" si="17"/>
        <v>21020269770.020966</v>
      </c>
      <c r="F92" s="1">
        <f t="shared" si="17"/>
        <v>21328097853.366688</v>
      </c>
      <c r="G92" s="1">
        <f t="shared" si="17"/>
        <v>21634626563.399342</v>
      </c>
      <c r="H92" s="1">
        <f t="shared" si="17"/>
        <v>21941408824.552341</v>
      </c>
      <c r="I92" s="1">
        <f t="shared" si="17"/>
        <v>22249170717.382336</v>
      </c>
      <c r="J92" s="1">
        <f t="shared" si="17"/>
        <v>22550559739.536587</v>
      </c>
      <c r="K92" s="1">
        <f t="shared" si="17"/>
        <v>22839912874.579216</v>
      </c>
      <c r="L92" s="1">
        <f t="shared" si="17"/>
        <v>23102271851.385258</v>
      </c>
      <c r="M92" s="1">
        <f t="shared" si="17"/>
        <v>23350164403.194309</v>
      </c>
      <c r="N92" s="1">
        <f t="shared" si="17"/>
        <v>23573546915.959625</v>
      </c>
      <c r="O92" s="1">
        <f t="shared" si="17"/>
        <v>23777517816.147251</v>
      </c>
      <c r="P92" s="1">
        <f t="shared" si="17"/>
        <v>23964929367.211811</v>
      </c>
      <c r="Q92" s="1">
        <f t="shared" si="17"/>
        <v>24147831500.069637</v>
      </c>
      <c r="R92" s="1">
        <f t="shared" si="17"/>
        <v>24315194762.664158</v>
      </c>
      <c r="S92" s="1">
        <f t="shared" si="17"/>
        <v>24468588574.355572</v>
      </c>
      <c r="T92" s="1">
        <f t="shared" si="17"/>
        <v>24612159331.720139</v>
      </c>
      <c r="U92" s="1">
        <f t="shared" si="17"/>
        <v>24742486457.757675</v>
      </c>
      <c r="V92" s="1">
        <f t="shared" si="17"/>
        <v>24861789972.359631</v>
      </c>
      <c r="W92" s="1">
        <f t="shared" si="17"/>
        <v>24972964976.711113</v>
      </c>
      <c r="X92" s="1">
        <f t="shared" si="17"/>
        <v>25079006329.893929</v>
      </c>
      <c r="Y92" s="1">
        <f t="shared" si="17"/>
        <v>25183016427.624775</v>
      </c>
      <c r="Z92" s="1">
        <f t="shared" si="17"/>
        <v>25287899804.933395</v>
      </c>
      <c r="AA92" s="1">
        <f t="shared" si="17"/>
        <v>25396492302.862915</v>
      </c>
      <c r="AB92" s="1">
        <f t="shared" si="17"/>
        <v>25511242308.823589</v>
      </c>
      <c r="AC92" s="1">
        <f t="shared" si="17"/>
        <v>25634105299.700329</v>
      </c>
      <c r="AD92" s="1">
        <f t="shared" si="17"/>
        <v>25766655007.958164</v>
      </c>
      <c r="AE92" s="1">
        <f t="shared" si="17"/>
        <v>25909945997.288647</v>
      </c>
      <c r="AF92" s="1">
        <f t="shared" si="17"/>
        <v>26064545571.468624</v>
      </c>
      <c r="AG92" s="1">
        <f t="shared" si="17"/>
        <v>26230560614.632092</v>
      </c>
      <c r="AH92" s="1">
        <f t="shared" si="17"/>
        <v>26407592372.431705</v>
      </c>
      <c r="AI92" s="1">
        <f t="shared" si="17"/>
        <v>26594744320.734421</v>
      </c>
      <c r="AJ92" s="1">
        <f t="shared" si="17"/>
        <v>26790908373.946129</v>
      </c>
      <c r="AK92" s="1">
        <f t="shared" si="17"/>
        <v>26994606527.522877</v>
      </c>
      <c r="AL92" s="1">
        <f t="shared" si="17"/>
        <v>27204242313.350182</v>
      </c>
      <c r="AM92" s="1">
        <f t="shared" si="17"/>
        <v>27418095551.137531</v>
      </c>
      <c r="AN92" s="1">
        <f t="shared" si="17"/>
        <v>27634294846.317093</v>
      </c>
      <c r="AO92" s="1">
        <f t="shared" si="17"/>
        <v>27850972607.768379</v>
      </c>
      <c r="AP92" s="1">
        <f t="shared" si="17"/>
        <v>28066270971.693188</v>
      </c>
      <c r="AQ92" s="1">
        <f t="shared" si="17"/>
        <v>28278411044.984196</v>
      </c>
      <c r="AR92" s="1">
        <f t="shared" si="17"/>
        <v>28485784809.157593</v>
      </c>
      <c r="AS92" s="1">
        <f t="shared" si="17"/>
        <v>28686991259.303413</v>
      </c>
      <c r="AT92" s="1">
        <f t="shared" si="17"/>
        <v>28880897614.184498</v>
      </c>
      <c r="AU92" s="1">
        <f t="shared" si="17"/>
        <v>29066679991.392132</v>
      </c>
      <c r="AV92" s="1">
        <f t="shared" si="17"/>
        <v>29243853494.260754</v>
      </c>
      <c r="AW92" s="1">
        <f t="shared" si="17"/>
        <v>29412284174.717953</v>
      </c>
      <c r="AX92" s="1">
        <f t="shared" si="17"/>
        <v>29572128299.172699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Y68"/>
  <sheetViews>
    <sheetView zoomScaleNormal="100" workbookViewId="0"/>
  </sheetViews>
  <sheetFormatPr defaultRowHeight="15"/>
  <cols>
    <col min="1" max="1" width="19.140625" style="6" bestFit="1" customWidth="1"/>
    <col min="2" max="2" width="9.140625" style="6"/>
    <col min="3" max="3" width="11" style="6" bestFit="1" customWidth="1"/>
    <col min="4" max="4" width="12" style="6" bestFit="1" customWidth="1"/>
    <col min="5" max="5" width="9.140625" style="6"/>
    <col min="6" max="6" width="21.85546875" style="6" bestFit="1" customWidth="1"/>
    <col min="7" max="7" width="11" style="6" bestFit="1" customWidth="1"/>
    <col min="8" max="8" width="9.140625" style="6"/>
    <col min="9" max="9" width="14.85546875" style="6" bestFit="1" customWidth="1"/>
    <col min="10" max="10" width="22.28515625" style="6" bestFit="1" customWidth="1"/>
    <col min="11" max="11" width="14.5703125" style="6" bestFit="1" customWidth="1"/>
    <col min="12" max="12" width="24.85546875" style="6" bestFit="1" customWidth="1"/>
    <col min="13" max="13" width="17.42578125" style="6" bestFit="1" customWidth="1"/>
    <col min="14" max="14" width="9.140625" style="6"/>
    <col min="15" max="15" width="22.28515625" style="6" bestFit="1" customWidth="1"/>
    <col min="16" max="16" width="14.5703125" style="6" bestFit="1" customWidth="1"/>
    <col min="17" max="17" width="24.85546875" style="6" bestFit="1" customWidth="1"/>
    <col min="18" max="18" width="17.42578125" style="6" bestFit="1" customWidth="1"/>
    <col min="19" max="16384" width="9.140625" style="6"/>
  </cols>
  <sheetData>
    <row r="1" spans="1:51" ht="18.75">
      <c r="A1" s="372" t="s">
        <v>891</v>
      </c>
      <c r="B1" s="17"/>
      <c r="C1" s="17"/>
      <c r="D1" s="17"/>
      <c r="I1" s="6" t="s">
        <v>598</v>
      </c>
      <c r="J1" s="6" t="s">
        <v>686</v>
      </c>
      <c r="K1" s="6" t="s">
        <v>599</v>
      </c>
      <c r="L1" s="6" t="s">
        <v>697</v>
      </c>
      <c r="M1" s="6" t="s">
        <v>698</v>
      </c>
      <c r="N1" s="6" t="s">
        <v>99</v>
      </c>
      <c r="O1" s="6" t="s">
        <v>686</v>
      </c>
      <c r="P1" s="6" t="s">
        <v>600</v>
      </c>
      <c r="Q1" s="196" t="s">
        <v>697</v>
      </c>
      <c r="R1" s="196" t="s">
        <v>698</v>
      </c>
    </row>
    <row r="2" spans="1:51">
      <c r="A2" s="17"/>
      <c r="B2" s="24"/>
      <c r="C2" s="24"/>
      <c r="D2" s="17"/>
      <c r="H2" s="6" t="s">
        <v>163</v>
      </c>
      <c r="I2" s="6">
        <v>52</v>
      </c>
      <c r="J2" s="6">
        <v>746599</v>
      </c>
      <c r="K2" s="6">
        <f>I2/J2</f>
        <v>6.9649169098806718E-5</v>
      </c>
      <c r="L2" s="196">
        <f t="shared" ref="L2:L7" si="0">C35</f>
        <v>749299</v>
      </c>
      <c r="M2" s="196">
        <f>L2*K2</f>
        <v>52.188052756566776</v>
      </c>
      <c r="N2" s="13">
        <v>8346</v>
      </c>
      <c r="O2" s="6">
        <v>706860</v>
      </c>
      <c r="P2" s="25">
        <f>N2/O2</f>
        <v>1.1807147101264749E-2</v>
      </c>
      <c r="Q2" s="6">
        <f t="shared" ref="Q2:Q7" si="1">C43</f>
        <v>709154</v>
      </c>
      <c r="R2" s="6">
        <f>Q2*P2</f>
        <v>8373.0855954503022</v>
      </c>
    </row>
    <row r="3" spans="1:51">
      <c r="A3" s="17"/>
      <c r="B3" s="26"/>
      <c r="C3" s="26"/>
      <c r="D3" s="17"/>
      <c r="H3" s="6" t="s">
        <v>164</v>
      </c>
      <c r="I3" s="13">
        <v>3560</v>
      </c>
      <c r="J3" s="6">
        <v>1664554</v>
      </c>
      <c r="K3" s="6">
        <f t="shared" ref="K3:K7" si="2">I3/J3</f>
        <v>2.1387110301017572E-3</v>
      </c>
      <c r="L3" s="196">
        <f t="shared" si="0"/>
        <v>1685119</v>
      </c>
      <c r="M3" s="196">
        <f t="shared" ref="M3:M7" si="3">L3*K3</f>
        <v>3603.9825923340431</v>
      </c>
      <c r="N3" s="13">
        <v>102459</v>
      </c>
      <c r="O3" s="6">
        <v>1605279</v>
      </c>
      <c r="P3" s="25">
        <f t="shared" ref="P3:P7" si="4">N3/O3</f>
        <v>6.382628814056622E-2</v>
      </c>
      <c r="Q3" s="6">
        <f t="shared" si="1"/>
        <v>1630394</v>
      </c>
      <c r="R3" s="196">
        <f t="shared" ref="R3:R7" si="5">Q3*P3</f>
        <v>104061.99722665032</v>
      </c>
    </row>
    <row r="4" spans="1:51">
      <c r="A4" s="17"/>
      <c r="B4" s="26"/>
      <c r="C4" s="27"/>
      <c r="D4" s="17"/>
      <c r="H4" s="6" t="s">
        <v>165</v>
      </c>
      <c r="I4" s="13">
        <v>6124</v>
      </c>
      <c r="J4" s="6">
        <v>1551415</v>
      </c>
      <c r="K4" s="6">
        <f t="shared" si="2"/>
        <v>3.9473641804417259E-3</v>
      </c>
      <c r="L4" s="196">
        <f t="shared" si="0"/>
        <v>1571153</v>
      </c>
      <c r="M4" s="196">
        <f t="shared" si="3"/>
        <v>6201.9130741935587</v>
      </c>
      <c r="N4" s="13">
        <v>118793</v>
      </c>
      <c r="O4" s="6">
        <v>1558656</v>
      </c>
      <c r="P4" s="25">
        <f t="shared" si="4"/>
        <v>7.6215021146423589E-2</v>
      </c>
      <c r="Q4" s="6">
        <f t="shared" si="1"/>
        <v>1572270</v>
      </c>
      <c r="R4" s="196">
        <f t="shared" si="5"/>
        <v>119830.59129788741</v>
      </c>
    </row>
    <row r="5" spans="1:51">
      <c r="A5" s="17"/>
      <c r="B5" s="26"/>
      <c r="C5" s="27"/>
      <c r="D5" s="17"/>
      <c r="H5" s="6" t="s">
        <v>166</v>
      </c>
      <c r="I5" s="13">
        <v>4434</v>
      </c>
      <c r="J5" s="6">
        <v>1550895</v>
      </c>
      <c r="K5" s="6">
        <f t="shared" si="2"/>
        <v>2.8589943226330601E-3</v>
      </c>
      <c r="L5" s="196">
        <f t="shared" si="0"/>
        <v>1569694</v>
      </c>
      <c r="M5" s="196">
        <f t="shared" si="3"/>
        <v>4487.7462342711788</v>
      </c>
      <c r="N5" s="13">
        <v>69768</v>
      </c>
      <c r="O5" s="6">
        <v>1578186</v>
      </c>
      <c r="P5" s="25">
        <f t="shared" si="4"/>
        <v>4.4207716961118651E-2</v>
      </c>
      <c r="Q5" s="6">
        <f t="shared" si="1"/>
        <v>1596785</v>
      </c>
      <c r="R5" s="196">
        <f t="shared" si="5"/>
        <v>70590.219327759842</v>
      </c>
    </row>
    <row r="6" spans="1:51">
      <c r="A6" s="17"/>
      <c r="B6" s="26"/>
      <c r="C6" s="27"/>
      <c r="D6" s="17"/>
      <c r="H6" s="6" t="s">
        <v>167</v>
      </c>
      <c r="I6" s="13">
        <v>1412</v>
      </c>
      <c r="J6" s="6">
        <v>1401696</v>
      </c>
      <c r="K6" s="6">
        <f t="shared" si="2"/>
        <v>1.0073510946738808E-3</v>
      </c>
      <c r="L6" s="196">
        <f t="shared" si="0"/>
        <v>1430255</v>
      </c>
      <c r="M6" s="196">
        <f t="shared" si="3"/>
        <v>1440.7689399127914</v>
      </c>
      <c r="N6" s="13">
        <v>10601</v>
      </c>
      <c r="O6" s="6">
        <v>1428360</v>
      </c>
      <c r="P6" s="25">
        <f t="shared" si="4"/>
        <v>7.4217984261670724E-3</v>
      </c>
      <c r="Q6" s="6">
        <f t="shared" si="1"/>
        <v>1459915</v>
      </c>
      <c r="R6" s="196">
        <f t="shared" si="5"/>
        <v>10835.194849337702</v>
      </c>
    </row>
    <row r="7" spans="1:51">
      <c r="A7" s="17"/>
      <c r="B7" s="26"/>
      <c r="C7" s="27"/>
      <c r="D7" s="17"/>
      <c r="H7" s="6" t="s">
        <v>168</v>
      </c>
      <c r="I7" s="6">
        <v>167</v>
      </c>
      <c r="J7" s="6">
        <v>1085451</v>
      </c>
      <c r="K7" s="6">
        <f t="shared" si="2"/>
        <v>1.5385309885015538E-4</v>
      </c>
      <c r="L7" s="196">
        <f t="shared" si="0"/>
        <v>1117447</v>
      </c>
      <c r="M7" s="196">
        <f t="shared" si="3"/>
        <v>171.92268375080957</v>
      </c>
      <c r="N7" s="6">
        <v>532</v>
      </c>
      <c r="O7" s="6">
        <v>1094809</v>
      </c>
      <c r="P7" s="25">
        <f t="shared" si="4"/>
        <v>4.8592950916552568E-4</v>
      </c>
      <c r="Q7" s="6">
        <f t="shared" si="1"/>
        <v>1131483</v>
      </c>
      <c r="R7" s="196">
        <f t="shared" si="5"/>
        <v>549.82097881913649</v>
      </c>
    </row>
    <row r="8" spans="1:51">
      <c r="A8" s="17"/>
      <c r="B8" s="26"/>
      <c r="C8" s="26"/>
      <c r="D8" s="17"/>
      <c r="F8" s="6" t="s">
        <v>169</v>
      </c>
      <c r="G8" s="6">
        <v>4737198000</v>
      </c>
    </row>
    <row r="9" spans="1:51">
      <c r="A9" s="17"/>
      <c r="B9" s="17"/>
      <c r="C9" s="17"/>
      <c r="D9" s="17"/>
      <c r="F9" s="6" t="s">
        <v>170</v>
      </c>
      <c r="G9" s="13">
        <f>SUM(M2:M7,R2:R7)</f>
        <v>330199.43085312366</v>
      </c>
      <c r="I9" s="94"/>
      <c r="J9" s="94"/>
    </row>
    <row r="10" spans="1:51">
      <c r="F10" s="6" t="s">
        <v>171</v>
      </c>
      <c r="G10" s="6">
        <f>G8/G9</f>
        <v>14346.475364178195</v>
      </c>
    </row>
    <row r="14" spans="1:51">
      <c r="A14" s="291" t="s">
        <v>157</v>
      </c>
      <c r="B14" s="252"/>
      <c r="C14" s="313" t="s">
        <v>49</v>
      </c>
      <c r="D14" s="313" t="s">
        <v>50</v>
      </c>
      <c r="E14" s="313" t="s">
        <v>51</v>
      </c>
      <c r="F14" s="313" t="s">
        <v>52</v>
      </c>
      <c r="G14" s="313" t="s">
        <v>53</v>
      </c>
      <c r="H14" s="313" t="s">
        <v>54</v>
      </c>
      <c r="I14" s="313" t="s">
        <v>55</v>
      </c>
      <c r="J14" s="313" t="s">
        <v>56</v>
      </c>
      <c r="K14" s="313" t="s">
        <v>57</v>
      </c>
      <c r="L14" s="313" t="s">
        <v>58</v>
      </c>
      <c r="M14" s="313" t="s">
        <v>59</v>
      </c>
      <c r="N14" s="313" t="s">
        <v>60</v>
      </c>
      <c r="O14" s="313" t="s">
        <v>61</v>
      </c>
      <c r="P14" s="313" t="s">
        <v>62</v>
      </c>
      <c r="Q14" s="313" t="s">
        <v>63</v>
      </c>
      <c r="R14" s="313" t="s">
        <v>64</v>
      </c>
      <c r="S14" s="313" t="s">
        <v>65</v>
      </c>
      <c r="T14" s="313" t="s">
        <v>66</v>
      </c>
      <c r="U14" s="313" t="s">
        <v>67</v>
      </c>
      <c r="V14" s="313" t="s">
        <v>68</v>
      </c>
      <c r="W14" s="313" t="s">
        <v>69</v>
      </c>
      <c r="X14" s="313" t="s">
        <v>70</v>
      </c>
      <c r="Y14" s="313" t="s">
        <v>71</v>
      </c>
      <c r="Z14" s="313" t="s">
        <v>72</v>
      </c>
      <c r="AA14" s="313" t="s">
        <v>73</v>
      </c>
      <c r="AB14" s="313" t="s">
        <v>74</v>
      </c>
      <c r="AC14" s="313" t="s">
        <v>75</v>
      </c>
      <c r="AD14" s="313" t="s">
        <v>76</v>
      </c>
      <c r="AE14" s="313" t="s">
        <v>77</v>
      </c>
      <c r="AF14" s="313" t="s">
        <v>78</v>
      </c>
      <c r="AG14" s="313" t="s">
        <v>79</v>
      </c>
      <c r="AH14" s="313" t="s">
        <v>80</v>
      </c>
      <c r="AI14" s="313" t="s">
        <v>81</v>
      </c>
      <c r="AJ14" s="313" t="s">
        <v>82</v>
      </c>
      <c r="AK14" s="313" t="s">
        <v>83</v>
      </c>
      <c r="AL14" s="313" t="s">
        <v>84</v>
      </c>
      <c r="AM14" s="313" t="s">
        <v>85</v>
      </c>
      <c r="AN14" s="313" t="s">
        <v>86</v>
      </c>
      <c r="AO14" s="313" t="s">
        <v>87</v>
      </c>
      <c r="AP14" s="313" t="s">
        <v>88</v>
      </c>
      <c r="AQ14" s="313" t="s">
        <v>89</v>
      </c>
      <c r="AR14" s="313" t="s">
        <v>90</v>
      </c>
      <c r="AS14" s="313" t="s">
        <v>91</v>
      </c>
      <c r="AT14" s="313" t="s">
        <v>92</v>
      </c>
      <c r="AU14" s="313" t="s">
        <v>93</v>
      </c>
      <c r="AV14" s="313" t="s">
        <v>94</v>
      </c>
      <c r="AW14" s="313" t="s">
        <v>95</v>
      </c>
      <c r="AX14" s="313" t="s">
        <v>96</v>
      </c>
      <c r="AY14" s="313" t="s">
        <v>97</v>
      </c>
    </row>
    <row r="15" spans="1:51">
      <c r="A15" s="252" t="s">
        <v>43</v>
      </c>
      <c r="B15" s="252" t="s">
        <v>163</v>
      </c>
      <c r="C15" s="252">
        <f>$K2*$G$10</f>
        <v>0.99922008861151179</v>
      </c>
      <c r="D15" s="252">
        <f>C15*'Productivity assumptions'!D$6</f>
        <v>1.0212029305609651</v>
      </c>
      <c r="E15" s="252">
        <f>D15*'Productivity assumptions'!E$6</f>
        <v>1.0367317734626866</v>
      </c>
      <c r="F15" s="252">
        <f>E15*'Productivity assumptions'!F$6</f>
        <v>1.0511623327158763</v>
      </c>
      <c r="G15" s="252">
        <f>F15*'Productivity assumptions'!G$6</f>
        <v>1.0659402643478422</v>
      </c>
      <c r="H15" s="252">
        <f>G15*'Productivity assumptions'!H$6</f>
        <v>1.0810888399062355</v>
      </c>
      <c r="I15" s="252">
        <f>H15*'Productivity assumptions'!I$6</f>
        <v>1.096630759614488</v>
      </c>
      <c r="J15" s="252">
        <f>I15*'Productivity assumptions'!J$6</f>
        <v>1.1125046309630591</v>
      </c>
      <c r="K15" s="252">
        <f>J15*'Productivity assumptions'!K$6</f>
        <v>1.1286784743183971</v>
      </c>
      <c r="L15" s="252">
        <f>K15*'Productivity assumptions'!L$6</f>
        <v>1.1451647078597023</v>
      </c>
      <c r="M15" s="252">
        <f>L15*'Productivity assumptions'!M$6</f>
        <v>1.1619649156531835</v>
      </c>
      <c r="N15" s="252">
        <f>M15*'Productivity assumptions'!N$6</f>
        <v>1.1790755207852488</v>
      </c>
      <c r="O15" s="252">
        <f>N15*'Productivity assumptions'!O$6</f>
        <v>1.1964882008254345</v>
      </c>
      <c r="P15" s="252">
        <f>O15*'Productivity assumptions'!P$6</f>
        <v>1.2141907360304742</v>
      </c>
      <c r="Q15" s="252">
        <f>P15*'Productivity assumptions'!Q$6</f>
        <v>1.2321952352546728</v>
      </c>
      <c r="R15" s="252">
        <f>Q15*'Productivity assumptions'!R$6</f>
        <v>1.2505107248780423</v>
      </c>
      <c r="S15" s="252">
        <f>R15*'Productivity assumptions'!S$6</f>
        <v>1.2691256591392812</v>
      </c>
      <c r="T15" s="252">
        <f>S15*'Productivity assumptions'!T$6</f>
        <v>1.2880429090411039</v>
      </c>
      <c r="U15" s="252">
        <f>T15*'Productivity assumptions'!U$6</f>
        <v>1.3072559971229114</v>
      </c>
      <c r="V15" s="252">
        <f>U15*'Productivity assumptions'!V$6</f>
        <v>1.3267802295670807</v>
      </c>
      <c r="W15" s="252">
        <f>V15*'Productivity assumptions'!W$6</f>
        <v>1.3466254917294538</v>
      </c>
      <c r="X15" s="252">
        <f>W15*'Productivity assumptions'!X$6</f>
        <v>1.3667739488911745</v>
      </c>
      <c r="Y15" s="252">
        <f>X15*'Productivity assumptions'!Y$6</f>
        <v>1.3872376243531561</v>
      </c>
      <c r="Z15" s="252">
        <f>Y15*'Productivity assumptions'!Z$6</f>
        <v>1.408020661221022</v>
      </c>
      <c r="AA15" s="252">
        <f>Z15*'Productivity assumptions'!AA$6</f>
        <v>1.4291440216343616</v>
      </c>
      <c r="AB15" s="252">
        <f>AA15*'Productivity assumptions'!AB$6</f>
        <v>1.4506168778290811</v>
      </c>
      <c r="AC15" s="252">
        <f>AB15*'Productivity assumptions'!AC$6</f>
        <v>1.4724202527761432</v>
      </c>
      <c r="AD15" s="252">
        <f>AC15*'Productivity assumptions'!AD$6</f>
        <v>1.4945692677680849</v>
      </c>
      <c r="AE15" s="252">
        <f>AD15*'Productivity assumptions'!AE$6</f>
        <v>1.5170779902085689</v>
      </c>
      <c r="AF15" s="252">
        <f>AE15*'Productivity assumptions'!AF$6</f>
        <v>1.5399668291797113</v>
      </c>
      <c r="AG15" s="252">
        <f>AF15*'Productivity assumptions'!AG$6</f>
        <v>1.5632413293402894</v>
      </c>
      <c r="AH15" s="252">
        <f>AG15*'Productivity assumptions'!AH$6</f>
        <v>1.5868886553217416</v>
      </c>
      <c r="AI15" s="252">
        <f>AH15*'Productivity assumptions'!AI$6</f>
        <v>1.6109178808648035</v>
      </c>
      <c r="AJ15" s="252">
        <f>AI15*'Productivity assumptions'!AJ$6</f>
        <v>1.635342447160554</v>
      </c>
      <c r="AK15" s="252">
        <f>AJ15*'Productivity assumptions'!AK$6</f>
        <v>1.6601760713023002</v>
      </c>
      <c r="AL15" s="252">
        <f>AK15*'Productivity assumptions'!AL$6</f>
        <v>1.6854235583045087</v>
      </c>
      <c r="AM15" s="252">
        <f>AL15*'Productivity assumptions'!AM$6</f>
        <v>1.7110944621890531</v>
      </c>
      <c r="AN15" s="252">
        <f>AM15*'Productivity assumptions'!AN$6</f>
        <v>1.7371967804499522</v>
      </c>
      <c r="AO15" s="252">
        <f>AN15*'Productivity assumptions'!AO$6</f>
        <v>1.763734392849182</v>
      </c>
      <c r="AP15" s="252">
        <f>AO15*'Productivity assumptions'!AP$6</f>
        <v>1.790707520338642</v>
      </c>
      <c r="AQ15" s="252">
        <f>AP15*'Productivity assumptions'!AQ$6</f>
        <v>1.8181057206573037</v>
      </c>
      <c r="AR15" s="252">
        <f>AQ15*'Productivity assumptions'!AR$6</f>
        <v>1.8459384841877839</v>
      </c>
      <c r="AS15" s="252">
        <f>AR15*'Productivity assumptions'!AS$6</f>
        <v>1.8742162076983013</v>
      </c>
      <c r="AT15" s="252">
        <f>AS15*'Productivity assumptions'!AT$6</f>
        <v>1.9029449687573274</v>
      </c>
      <c r="AU15" s="252">
        <f>AT15*'Productivity assumptions'!AU$6</f>
        <v>1.9321116764144854</v>
      </c>
      <c r="AV15" s="252">
        <f>AU15*'Productivity assumptions'!AV$6</f>
        <v>1.9616986357041066</v>
      </c>
      <c r="AW15" s="252">
        <f>AV15*'Productivity assumptions'!AW$6</f>
        <v>1.9917216437046856</v>
      </c>
      <c r="AX15" s="252">
        <f>AW15*'Productivity assumptions'!AX$6</f>
        <v>2.0222003327822087</v>
      </c>
      <c r="AY15" s="252">
        <f>AX15*'Productivity assumptions'!AY$6</f>
        <v>2.053148947949349</v>
      </c>
    </row>
    <row r="16" spans="1:51">
      <c r="A16" s="252"/>
      <c r="B16" s="252" t="s">
        <v>164</v>
      </c>
      <c r="C16" s="252">
        <f t="shared" ref="C16:C20" si="6">$K3*$G$10</f>
        <v>30.682965104451032</v>
      </c>
      <c r="D16" s="252">
        <f>C16*'Productivity assumptions'!D$6</f>
        <v>31.357990336748955</v>
      </c>
      <c r="E16" s="252">
        <f>D16*'Productivity assumptions'!E$6</f>
        <v>31.834833176776435</v>
      </c>
      <c r="F16" s="252">
        <f>E16*'Productivity assumptions'!F$6</f>
        <v>32.277951115506625</v>
      </c>
      <c r="G16" s="252">
        <f>F16*'Productivity assumptions'!G$6</f>
        <v>32.73173578792013</v>
      </c>
      <c r="H16" s="252">
        <f>G16*'Productivity assumptions'!H$6</f>
        <v>33.196901791424125</v>
      </c>
      <c r="I16" s="252">
        <f>H16*'Productivity assumptions'!I$6</f>
        <v>33.674146179822223</v>
      </c>
      <c r="J16" s="252">
        <f>I16*'Productivity assumptions'!J$6</f>
        <v>34.161583778617455</v>
      </c>
      <c r="K16" s="252">
        <f>J16*'Productivity assumptions'!K$6</f>
        <v>34.658232591959752</v>
      </c>
      <c r="L16" s="252">
        <f>K16*'Productivity assumptions'!L$6</f>
        <v>35.164473943807074</v>
      </c>
      <c r="M16" s="252">
        <f>L16*'Productivity assumptions'!M$6</f>
        <v>35.680356475943917</v>
      </c>
      <c r="N16" s="252">
        <f>M16*'Productivity assumptions'!N$6</f>
        <v>36.205770352393031</v>
      </c>
      <c r="O16" s="252">
        <f>N16*'Productivity assumptions'!O$6</f>
        <v>36.740460016999755</v>
      </c>
      <c r="P16" s="252">
        <f>O16*'Productivity assumptions'!P$6</f>
        <v>37.284050239161239</v>
      </c>
      <c r="Q16" s="252">
        <f>P16*'Productivity assumptions'!Q$6</f>
        <v>37.836912844422557</v>
      </c>
      <c r="R16" s="252">
        <f>Q16*'Productivity assumptions'!R$6</f>
        <v>38.39932500505644</v>
      </c>
      <c r="S16" s="252">
        <f>R16*'Productivity assumptions'!S$6</f>
        <v>38.970932186366134</v>
      </c>
      <c r="T16" s="252">
        <f>S16*'Productivity assumptions'!T$6</f>
        <v>39.551822547984429</v>
      </c>
      <c r="U16" s="252">
        <f>T16*'Productivity assumptions'!U$6</f>
        <v>40.141797187087235</v>
      </c>
      <c r="V16" s="252">
        <f>U16*'Productivity assumptions'!V$6</f>
        <v>40.741326109297034</v>
      </c>
      <c r="W16" s="252">
        <f>V16*'Productivity assumptions'!W$6</f>
        <v>41.350712863383315</v>
      </c>
      <c r="X16" s="252">
        <f>W16*'Productivity assumptions'!X$6</f>
        <v>41.969409800171945</v>
      </c>
      <c r="Y16" s="252">
        <f>X16*'Productivity assumptions'!Y$6</f>
        <v>42.597786118127367</v>
      </c>
      <c r="Z16" s="252">
        <f>Y16*'Productivity assumptions'!Z$6</f>
        <v>43.235969039236728</v>
      </c>
      <c r="AA16" s="252">
        <f>Z16*'Productivity assumptions'!AA$6</f>
        <v>43.884602246112962</v>
      </c>
      <c r="AB16" s="252">
        <f>AA16*'Productivity assumptions'!AB$6</f>
        <v>44.543967389813183</v>
      </c>
      <c r="AC16" s="252">
        <f>AB16*'Productivity assumptions'!AC$6</f>
        <v>45.213481744343007</v>
      </c>
      <c r="AD16" s="252">
        <f>AC16*'Productivity assumptions'!AD$6</f>
        <v>45.893609637928556</v>
      </c>
      <c r="AE16" s="252">
        <f>AD16*'Productivity assumptions'!AE$6</f>
        <v>46.584783037121149</v>
      </c>
      <c r="AF16" s="252">
        <f>AE16*'Productivity assumptions'!AF$6</f>
        <v>47.287628641845579</v>
      </c>
      <c r="AG16" s="252">
        <f>AF16*'Productivity assumptions'!AG$6</f>
        <v>48.00231671146085</v>
      </c>
      <c r="AH16" s="252">
        <f>AG16*'Productivity assumptions'!AH$6</f>
        <v>48.728453111411241</v>
      </c>
      <c r="AI16" s="252">
        <f>AH16*'Productivity assumptions'!AI$6</f>
        <v>49.466316468271152</v>
      </c>
      <c r="AJ16" s="252">
        <f>AI16*'Productivity assumptions'!AJ$6</f>
        <v>50.2163195195361</v>
      </c>
      <c r="AK16" s="252">
        <f>AJ16*'Productivity assumptions'!AK$6</f>
        <v>50.978883474807517</v>
      </c>
      <c r="AL16" s="252">
        <f>AK16*'Productivity assumptions'!AL$6</f>
        <v>51.754155881250334</v>
      </c>
      <c r="AM16" s="252">
        <f>AL16*'Productivity assumptions'!AM$6</f>
        <v>52.542430113390424</v>
      </c>
      <c r="AN16" s="252">
        <f>AM16*'Productivity assumptions'!AN$6</f>
        <v>53.343951749587056</v>
      </c>
      <c r="AO16" s="252">
        <f>AN16*'Productivity assumptions'!AO$6</f>
        <v>54.158839925356702</v>
      </c>
      <c r="AP16" s="252">
        <f>AO16*'Productivity assumptions'!AP$6</f>
        <v>54.987101425450284</v>
      </c>
      <c r="AQ16" s="252">
        <f>AP16*'Productivity assumptions'!AQ$6</f>
        <v>55.828415600258772</v>
      </c>
      <c r="AR16" s="252">
        <f>AQ16*'Productivity assumptions'!AR$6</f>
        <v>56.683073870142884</v>
      </c>
      <c r="AS16" s="252">
        <f>AR16*'Productivity assumptions'!AS$6</f>
        <v>57.551395487767863</v>
      </c>
      <c r="AT16" s="252">
        <f>AS16*'Productivity assumptions'!AT$6</f>
        <v>58.43356707650473</v>
      </c>
      <c r="AU16" s="252">
        <f>AT16*'Productivity assumptions'!AU$6</f>
        <v>59.329186653669019</v>
      </c>
      <c r="AV16" s="252">
        <f>AU16*'Productivity assumptions'!AV$6</f>
        <v>60.237710861475662</v>
      </c>
      <c r="AW16" s="252">
        <f>AV16*'Productivity assumptions'!AW$6</f>
        <v>61.159624779451917</v>
      </c>
      <c r="AX16" s="252">
        <f>AW16*'Productivity assumptions'!AX$6</f>
        <v>62.095531256967341</v>
      </c>
      <c r="AY16" s="252">
        <f>AX16*'Productivity assumptions'!AY$6</f>
        <v>63.045867714397829</v>
      </c>
    </row>
    <row r="17" spans="1:51">
      <c r="A17" s="252"/>
      <c r="B17" s="252" t="s">
        <v>165</v>
      </c>
      <c r="C17" s="252">
        <f t="shared" si="6"/>
        <v>56.630762968146676</v>
      </c>
      <c r="D17" s="252">
        <f>C17*'Productivity assumptions'!D$6</f>
        <v>57.876639753445907</v>
      </c>
      <c r="E17" s="252">
        <f>D17*'Productivity assumptions'!E$6</f>
        <v>58.756736372358944</v>
      </c>
      <c r="F17" s="252">
        <f>E17*'Productivity assumptions'!F$6</f>
        <v>59.5745878045702</v>
      </c>
      <c r="G17" s="252">
        <f>F17*'Productivity assumptions'!G$6</f>
        <v>60.4121265539885</v>
      </c>
      <c r="H17" s="252">
        <f>G17*'Productivity assumptions'!H$6</f>
        <v>61.270671534748963</v>
      </c>
      <c r="I17" s="252">
        <f>H17*'Productivity assumptions'!I$6</f>
        <v>62.151509281206849</v>
      </c>
      <c r="J17" s="252">
        <f>I17*'Productivity assumptions'!J$6</f>
        <v>63.051160375068399</v>
      </c>
      <c r="K17" s="252">
        <f>J17*'Productivity assumptions'!K$6</f>
        <v>63.96781237173996</v>
      </c>
      <c r="L17" s="252">
        <f>K17*'Productivity assumptions'!L$6</f>
        <v>64.902169071085851</v>
      </c>
      <c r="M17" s="252">
        <f>L17*'Productivity assumptions'!M$6</f>
        <v>65.85432025000209</v>
      </c>
      <c r="N17" s="252">
        <f>M17*'Productivity assumptions'!N$6</f>
        <v>66.824063187038135</v>
      </c>
      <c r="O17" s="252">
        <f>N17*'Productivity assumptions'!O$6</f>
        <v>67.810926208743581</v>
      </c>
      <c r="P17" s="252">
        <f>O17*'Productivity assumptions'!P$6</f>
        <v>68.814216761603603</v>
      </c>
      <c r="Q17" s="252">
        <f>P17*'Productivity assumptions'!Q$6</f>
        <v>69.834621114505069</v>
      </c>
      <c r="R17" s="252">
        <f>Q17*'Productivity assumptions'!R$6</f>
        <v>70.872650837213996</v>
      </c>
      <c r="S17" s="252">
        <f>R17*'Productivity assumptions'!S$6</f>
        <v>71.927651574119437</v>
      </c>
      <c r="T17" s="252">
        <f>S17*'Productivity assumptions'!T$6</f>
        <v>72.999786039198057</v>
      </c>
      <c r="U17" s="252">
        <f>T17*'Productivity assumptions'!U$6</f>
        <v>74.088687122600916</v>
      </c>
      <c r="V17" s="252">
        <f>U17*'Productivity assumptions'!V$6</f>
        <v>75.195222301669588</v>
      </c>
      <c r="W17" s="252">
        <f>V17*'Productivity assumptions'!W$6</f>
        <v>76.319951828594682</v>
      </c>
      <c r="X17" s="252">
        <f>W17*'Productivity assumptions'!X$6</f>
        <v>77.461864921319631</v>
      </c>
      <c r="Y17" s="252">
        <f>X17*'Productivity assumptions'!Y$6</f>
        <v>78.621642999995856</v>
      </c>
      <c r="Z17" s="252">
        <f>Y17*'Productivity assumptions'!Z$6</f>
        <v>79.799520874987181</v>
      </c>
      <c r="AA17" s="252">
        <f>Z17*'Productivity assumptions'!AA$6</f>
        <v>80.996686574808948</v>
      </c>
      <c r="AB17" s="252">
        <f>AA17*'Productivity assumptions'!AB$6</f>
        <v>82.213659935604781</v>
      </c>
      <c r="AC17" s="252">
        <f>AB17*'Productivity assumptions'!AC$6</f>
        <v>83.44936543492922</v>
      </c>
      <c r="AD17" s="252">
        <f>AC17*'Productivity assumptions'!AD$6</f>
        <v>84.704660071498765</v>
      </c>
      <c r="AE17" s="252">
        <f>AD17*'Productivity assumptions'!AE$6</f>
        <v>85.980341114915461</v>
      </c>
      <c r="AF17" s="252">
        <f>AE17*'Productivity assumptions'!AF$6</f>
        <v>87.277565249182032</v>
      </c>
      <c r="AG17" s="252">
        <f>AF17*'Productivity assumptions'!AG$6</f>
        <v>88.596646717637412</v>
      </c>
      <c r="AH17" s="252">
        <f>AG17*'Productivity assumptions'!AH$6</f>
        <v>89.936858076225079</v>
      </c>
      <c r="AI17" s="252">
        <f>AH17*'Productivity assumptions'!AI$6</f>
        <v>91.298713578878349</v>
      </c>
      <c r="AJ17" s="252">
        <f>AI17*'Productivity assumptions'!AJ$6</f>
        <v>92.682975004623358</v>
      </c>
      <c r="AK17" s="252">
        <f>AJ17*'Productivity assumptions'!AK$6</f>
        <v>94.090419769235211</v>
      </c>
      <c r="AL17" s="252">
        <f>AK17*'Productivity assumptions'!AL$6</f>
        <v>95.521320196737861</v>
      </c>
      <c r="AM17" s="252">
        <f>AL17*'Productivity assumptions'!AM$6</f>
        <v>96.976217760981015</v>
      </c>
      <c r="AN17" s="252">
        <f>AM17*'Productivity assumptions'!AN$6</f>
        <v>98.45556571965362</v>
      </c>
      <c r="AO17" s="252">
        <f>AN17*'Productivity assumptions'!AO$6</f>
        <v>99.959583958127638</v>
      </c>
      <c r="AP17" s="252">
        <f>AO17*'Productivity assumptions'!AP$6</f>
        <v>101.48828499884411</v>
      </c>
      <c r="AQ17" s="252">
        <f>AP17*'Productivity assumptions'!AQ$6</f>
        <v>103.04107702703078</v>
      </c>
      <c r="AR17" s="252">
        <f>AQ17*'Productivity assumptions'!AR$6</f>
        <v>104.61849790978479</v>
      </c>
      <c r="AS17" s="252">
        <f>AR17*'Productivity assumptions'!AS$6</f>
        <v>106.22113688357499</v>
      </c>
      <c r="AT17" s="252">
        <f>AS17*'Productivity assumptions'!AT$6</f>
        <v>107.84933839437824</v>
      </c>
      <c r="AU17" s="252">
        <f>AT17*'Productivity assumptions'!AU$6</f>
        <v>109.50236051304776</v>
      </c>
      <c r="AV17" s="252">
        <f>AU17*'Productivity assumptions'!AV$6</f>
        <v>111.17920037803387</v>
      </c>
      <c r="AW17" s="252">
        <f>AV17*'Productivity assumptions'!AW$6</f>
        <v>112.88075328819818</v>
      </c>
      <c r="AX17" s="252">
        <f>AW17*'Productivity assumptions'!AX$6</f>
        <v>114.6081319071844</v>
      </c>
      <c r="AY17" s="252">
        <f>AX17*'Productivity assumptions'!AY$6</f>
        <v>116.36214357057892</v>
      </c>
    </row>
    <row r="18" spans="1:51">
      <c r="A18" s="252"/>
      <c r="B18" s="252" t="s">
        <v>166</v>
      </c>
      <c r="C18" s="252">
        <f t="shared" si="6"/>
        <v>41.016491615980527</v>
      </c>
      <c r="D18" s="252">
        <f>C18*'Productivity assumptions'!D$6</f>
        <v>41.918854431532097</v>
      </c>
      <c r="E18" s="252">
        <f>D18*'Productivity assumptions'!E$6</f>
        <v>42.55629022965482</v>
      </c>
      <c r="F18" s="252">
        <f>E18*'Productivity assumptions'!F$6</f>
        <v>43.148643125046306</v>
      </c>
      <c r="G18" s="252">
        <f>F18*'Productivity assumptions'!G$6</f>
        <v>43.755255137547309</v>
      </c>
      <c r="H18" s="252">
        <f>G18*'Productivity assumptions'!H$6</f>
        <v>44.377081529416877</v>
      </c>
      <c r="I18" s="252">
        <f>H18*'Productivity assumptions'!I$6</f>
        <v>45.015054110908508</v>
      </c>
      <c r="J18" s="252">
        <f>I18*'Productivity assumptions'!J$6</f>
        <v>45.666652811237441</v>
      </c>
      <c r="K18" s="252">
        <f>J18*'Productivity assumptions'!K$6</f>
        <v>46.330564914229917</v>
      </c>
      <c r="L18" s="252">
        <f>K18*'Productivity assumptions'!L$6</f>
        <v>47.00730016758704</v>
      </c>
      <c r="M18" s="252">
        <f>L18*'Productivity assumptions'!M$6</f>
        <v>47.69692359485979</v>
      </c>
      <c r="N18" s="252">
        <f>M18*'Productivity assumptions'!N$6</f>
        <v>48.399288369089795</v>
      </c>
      <c r="O18" s="252">
        <f>N18*'Productivity assumptions'!O$6</f>
        <v>49.114052866941783</v>
      </c>
      <c r="P18" s="252">
        <f>O18*'Productivity assumptions'!P$6</f>
        <v>49.840715486213256</v>
      </c>
      <c r="Q18" s="252">
        <f>P18*'Productivity assumptions'!Q$6</f>
        <v>50.57977327728053</v>
      </c>
      <c r="R18" s="252">
        <f>Q18*'Productivity assumptions'!R$6</f>
        <v>51.331596759556007</v>
      </c>
      <c r="S18" s="252">
        <f>R18*'Productivity assumptions'!S$6</f>
        <v>52.095711996789781</v>
      </c>
      <c r="T18" s="252">
        <f>S18*'Productivity assumptions'!T$6</f>
        <v>52.872236839353455</v>
      </c>
      <c r="U18" s="252">
        <f>T18*'Productivity assumptions'!U$6</f>
        <v>53.660905397167994</v>
      </c>
      <c r="V18" s="252">
        <f>U18*'Productivity assumptions'!V$6</f>
        <v>54.462345966149663</v>
      </c>
      <c r="W18" s="252">
        <f>V18*'Productivity assumptions'!W$6</f>
        <v>55.276964325385215</v>
      </c>
      <c r="X18" s="252">
        <f>W18*'Productivity assumptions'!X$6</f>
        <v>56.104028386314006</v>
      </c>
      <c r="Y18" s="252">
        <f>X18*'Productivity assumptions'!Y$6</f>
        <v>56.944031687473455</v>
      </c>
      <c r="Z18" s="252">
        <f>Y18*'Productivity assumptions'!Z$6</f>
        <v>57.797144297158852</v>
      </c>
      <c r="AA18" s="252">
        <f>Z18*'Productivity assumptions'!AA$6</f>
        <v>58.664226679878972</v>
      </c>
      <c r="AB18" s="252">
        <f>AA18*'Productivity assumptions'!AB$6</f>
        <v>59.54565534221274</v>
      </c>
      <c r="AC18" s="252">
        <f>AB18*'Productivity assumptions'!AC$6</f>
        <v>60.440651305473395</v>
      </c>
      <c r="AD18" s="252">
        <f>AC18*'Productivity assumptions'!AD$6</f>
        <v>61.349835276125539</v>
      </c>
      <c r="AE18" s="252">
        <f>AD18*'Productivity assumptions'!AE$6</f>
        <v>62.273784700070202</v>
      </c>
      <c r="AF18" s="252">
        <f>AE18*'Productivity assumptions'!AF$6</f>
        <v>63.21333733963327</v>
      </c>
      <c r="AG18" s="252">
        <f>AF18*'Productivity assumptions'!AG$6</f>
        <v>64.168720794772796</v>
      </c>
      <c r="AH18" s="252">
        <f>AG18*'Productivity assumptions'!AH$6</f>
        <v>65.139408192787769</v>
      </c>
      <c r="AI18" s="252">
        <f>AH18*'Productivity assumptions'!AI$6</f>
        <v>66.125771997177509</v>
      </c>
      <c r="AJ18" s="252">
        <f>AI18*'Productivity assumptions'!AJ$6</f>
        <v>67.128363948752153</v>
      </c>
      <c r="AK18" s="252">
        <f>AJ18*'Productivity assumptions'!AK$6</f>
        <v>68.14774711369607</v>
      </c>
      <c r="AL18" s="252">
        <f>AK18*'Productivity assumptions'!AL$6</f>
        <v>69.184118730673532</v>
      </c>
      <c r="AM18" s="252">
        <f>AL18*'Productivity assumptions'!AM$6</f>
        <v>70.237870978006939</v>
      </c>
      <c r="AN18" s="252">
        <f>AM18*'Productivity assumptions'!AN$6</f>
        <v>71.309332140876009</v>
      </c>
      <c r="AO18" s="252">
        <f>AN18*'Productivity assumptions'!AO$6</f>
        <v>72.398661477712778</v>
      </c>
      <c r="AP18" s="252">
        <f>AO18*'Productivity assumptions'!AP$6</f>
        <v>73.505868058262578</v>
      </c>
      <c r="AQ18" s="252">
        <f>AP18*'Productivity assumptions'!AQ$6</f>
        <v>74.630523243312865</v>
      </c>
      <c r="AR18" s="252">
        <f>AQ18*'Productivity assumptions'!AR$6</f>
        <v>75.773016598889669</v>
      </c>
      <c r="AS18" s="252">
        <f>AR18*'Productivity assumptions'!AS$6</f>
        <v>76.933774896793636</v>
      </c>
      <c r="AT18" s="252">
        <f>AS18*'Productivity assumptions'!AT$6</f>
        <v>78.113047612129506</v>
      </c>
      <c r="AU18" s="252">
        <f>AT18*'Productivity assumptions'!AU$6</f>
        <v>79.310297380944647</v>
      </c>
      <c r="AV18" s="252">
        <f>AU18*'Productivity assumptions'!AV$6</f>
        <v>80.524797851337937</v>
      </c>
      <c r="AW18" s="252">
        <f>AV18*'Productivity assumptions'!AW$6</f>
        <v>81.757197469777793</v>
      </c>
      <c r="AX18" s="252">
        <f>AW18*'Productivity assumptions'!AX$6</f>
        <v>83.008302115553519</v>
      </c>
      <c r="AY18" s="252">
        <f>AX18*'Productivity assumptions'!AY$6</f>
        <v>84.27869652515065</v>
      </c>
    </row>
    <row r="19" spans="1:51">
      <c r="A19" s="252"/>
      <c r="B19" s="252" t="s">
        <v>167</v>
      </c>
      <c r="C19" s="252">
        <f t="shared" si="6"/>
        <v>14.451937662816768</v>
      </c>
      <c r="D19" s="252">
        <f>C19*'Productivity assumptions'!D$6</f>
        <v>14.769880291398737</v>
      </c>
      <c r="E19" s="252">
        <f>D19*'Productivity assumptions'!E$6</f>
        <v>14.994477326775801</v>
      </c>
      <c r="F19" s="252">
        <f>E19*'Productivity assumptions'!F$6</f>
        <v>15.203189646657675</v>
      </c>
      <c r="G19" s="252">
        <f>F19*'Productivity assumptions'!G$6</f>
        <v>15.416926088873632</v>
      </c>
      <c r="H19" s="252">
        <f>G19*'Productivity assumptions'!H$6</f>
        <v>15.636023234883361</v>
      </c>
      <c r="I19" s="252">
        <f>H19*'Productivity assumptions'!I$6</f>
        <v>15.860809402959987</v>
      </c>
      <c r="J19" s="252">
        <f>I19*'Productivity assumptions'!J$6</f>
        <v>16.090396659873427</v>
      </c>
      <c r="K19" s="252">
        <f>J19*'Productivity assumptions'!K$6</f>
        <v>16.324322477221944</v>
      </c>
      <c r="L19" s="252">
        <f>K19*'Productivity assumptions'!L$6</f>
        <v>16.562766461834642</v>
      </c>
      <c r="M19" s="252">
        <f>L19*'Productivity assumptions'!M$6</f>
        <v>16.805751524405931</v>
      </c>
      <c r="N19" s="252">
        <f>M19*'Productivity assumptions'!N$6</f>
        <v>17.053225931255874</v>
      </c>
      <c r="O19" s="252">
        <f>N19*'Productivity assumptions'!O$6</f>
        <v>17.305069313260951</v>
      </c>
      <c r="P19" s="252">
        <f>O19*'Productivity assumptions'!P$6</f>
        <v>17.561104933614178</v>
      </c>
      <c r="Q19" s="252">
        <f>P19*'Productivity assumptions'!Q$6</f>
        <v>17.821507925311352</v>
      </c>
      <c r="R19" s="252">
        <f>Q19*'Productivity assumptions'!R$6</f>
        <v>18.086408838851547</v>
      </c>
      <c r="S19" s="252">
        <f>R19*'Productivity assumptions'!S$6</f>
        <v>18.355640685375654</v>
      </c>
      <c r="T19" s="252">
        <f>S19*'Productivity assumptions'!T$6</f>
        <v>18.629244988820918</v>
      </c>
      <c r="U19" s="252">
        <f>T19*'Productivity assumptions'!U$6</f>
        <v>18.907128064264619</v>
      </c>
      <c r="V19" s="252">
        <f>U19*'Productivity assumptions'!V$6</f>
        <v>19.189511288354485</v>
      </c>
      <c r="W19" s="252">
        <f>V19*'Productivity assumptions'!W$6</f>
        <v>19.476537635144016</v>
      </c>
      <c r="X19" s="252">
        <f>W19*'Productivity assumptions'!X$6</f>
        <v>19.767949157211937</v>
      </c>
      <c r="Y19" s="252">
        <f>X19*'Productivity assumptions'!Y$6</f>
        <v>20.063919750176719</v>
      </c>
      <c r="Z19" s="252">
        <f>Y19*'Productivity assumptions'!Z$6</f>
        <v>20.364509336676914</v>
      </c>
      <c r="AA19" s="252">
        <f>Z19*'Productivity assumptions'!AA$6</f>
        <v>20.670021096700669</v>
      </c>
      <c r="AB19" s="252">
        <f>AA19*'Productivity assumptions'!AB$6</f>
        <v>20.980587690292612</v>
      </c>
      <c r="AC19" s="252">
        <f>AB19*'Productivity assumptions'!AC$6</f>
        <v>21.295934648550645</v>
      </c>
      <c r="AD19" s="252">
        <f>AC19*'Productivity assumptions'!AD$6</f>
        <v>21.616280674020501</v>
      </c>
      <c r="AE19" s="252">
        <f>AD19*'Productivity assumptions'!AE$6</f>
        <v>21.941829226623703</v>
      </c>
      <c r="AF19" s="252">
        <f>AE19*'Productivity assumptions'!AF$6</f>
        <v>22.272875487357766</v>
      </c>
      <c r="AG19" s="252">
        <f>AF19*'Productivity assumptions'!AG$6</f>
        <v>22.609499649829612</v>
      </c>
      <c r="AH19" s="252">
        <f>AG19*'Productivity assumptions'!AH$6</f>
        <v>22.951516073309588</v>
      </c>
      <c r="AI19" s="252">
        <f>AH19*'Productivity assumptions'!AI$6</f>
        <v>23.299055993285226</v>
      </c>
      <c r="AJ19" s="252">
        <f>AI19*'Productivity assumptions'!AJ$6</f>
        <v>23.652313812629128</v>
      </c>
      <c r="AK19" s="252">
        <f>AJ19*'Productivity assumptions'!AK$6</f>
        <v>24.011487924647877</v>
      </c>
      <c r="AL19" s="252">
        <f>AK19*'Productivity assumptions'!AL$6</f>
        <v>24.376647825311721</v>
      </c>
      <c r="AM19" s="252">
        <f>AL19*'Productivity assumptions'!AM$6</f>
        <v>24.747931696518837</v>
      </c>
      <c r="AN19" s="252">
        <f>AM19*'Productivity assumptions'!AN$6</f>
        <v>25.125455207766198</v>
      </c>
      <c r="AO19" s="252">
        <f>AN19*'Productivity assumptions'!AO$6</f>
        <v>25.509274472895857</v>
      </c>
      <c r="AP19" s="252">
        <f>AO19*'Productivity assumptions'!AP$6</f>
        <v>25.899392687583237</v>
      </c>
      <c r="AQ19" s="252">
        <f>AP19*'Productivity assumptions'!AQ$6</f>
        <v>26.295658823133891</v>
      </c>
      <c r="AR19" s="252">
        <f>AQ19*'Productivity assumptions'!AR$6</f>
        <v>26.698210141017583</v>
      </c>
      <c r="AS19" s="252">
        <f>AR19*'Productivity assumptions'!AS$6</f>
        <v>27.107197011956337</v>
      </c>
      <c r="AT19" s="252">
        <f>AS19*'Productivity assumptions'!AT$6</f>
        <v>27.522707337145988</v>
      </c>
      <c r="AU19" s="252">
        <f>AT19*'Productivity assumptions'!AU$6</f>
        <v>27.944551779321461</v>
      </c>
      <c r="AV19" s="252">
        <f>AU19*'Productivity assumptions'!AV$6</f>
        <v>28.37247441234225</v>
      </c>
      <c r="AW19" s="252">
        <f>AV19*'Productivity assumptions'!AW$6</f>
        <v>28.806703712793503</v>
      </c>
      <c r="AX19" s="252">
        <f>AW19*'Productivity assumptions'!AX$6</f>
        <v>29.247523627858268</v>
      </c>
      <c r="AY19" s="252">
        <f>AX19*'Productivity assumptions'!AY$6</f>
        <v>29.695140186255852</v>
      </c>
    </row>
    <row r="20" spans="1:51">
      <c r="A20" s="252"/>
      <c r="B20" s="252" t="s">
        <v>168</v>
      </c>
      <c r="C20" s="252">
        <f t="shared" si="6"/>
        <v>2.2072496923562266</v>
      </c>
      <c r="D20" s="252">
        <f>C20*'Productivity assumptions'!D$6</f>
        <v>2.2558091855880638</v>
      </c>
      <c r="E20" s="252">
        <f>D20*'Productivity assumptions'!E$6</f>
        <v>2.290111972439659</v>
      </c>
      <c r="F20" s="252">
        <f>E20*'Productivity assumptions'!F$6</f>
        <v>2.3219886809197616</v>
      </c>
      <c r="G20" s="252">
        <f>F20*'Productivity assumptions'!G$6</f>
        <v>2.3546327254301596</v>
      </c>
      <c r="H20" s="252">
        <f>G20*'Productivity assumptions'!H$6</f>
        <v>2.3880955121795346</v>
      </c>
      <c r="I20" s="252">
        <f>H20*'Productivity assumptions'!I$6</f>
        <v>2.4224271853370816</v>
      </c>
      <c r="J20" s="252">
        <f>I20*'Productivity assumptions'!J$6</f>
        <v>2.4574921305378163</v>
      </c>
      <c r="K20" s="252">
        <f>J20*'Productivity assumptions'!K$6</f>
        <v>2.4932197056508176</v>
      </c>
      <c r="L20" s="252">
        <f>K20*'Productivity assumptions'!L$6</f>
        <v>2.529637342092379</v>
      </c>
      <c r="M20" s="252">
        <f>L20*'Productivity assumptions'!M$6</f>
        <v>2.5667485390211859</v>
      </c>
      <c r="N20" s="252">
        <f>M20*'Productivity assumptions'!N$6</f>
        <v>2.6045453951334969</v>
      </c>
      <c r="O20" s="252">
        <f>N20*'Productivity assumptions'!O$6</f>
        <v>2.6430095264093247</v>
      </c>
      <c r="P20" s="252">
        <f>O20*'Productivity assumptions'!P$6</f>
        <v>2.6821139397718956</v>
      </c>
      <c r="Q20" s="252">
        <f>P20*'Productivity assumptions'!Q$6</f>
        <v>2.7218853833473169</v>
      </c>
      <c r="R20" s="252">
        <f>Q20*'Productivity assumptions'!R$6</f>
        <v>2.7623437961607662</v>
      </c>
      <c r="S20" s="252">
        <f>R20*'Productivity assumptions'!S$6</f>
        <v>2.8034636739430931</v>
      </c>
      <c r="T20" s="252">
        <f>S20*'Productivity assumptions'!T$6</f>
        <v>2.8452513586603265</v>
      </c>
      <c r="U20" s="252">
        <f>T20*'Productivity assumptions'!U$6</f>
        <v>2.8876925417801655</v>
      </c>
      <c r="V20" s="252">
        <f>U20*'Productivity assumptions'!V$6</f>
        <v>2.9308210342384862</v>
      </c>
      <c r="W20" s="252">
        <f>V20*'Productivity assumptions'!W$6</f>
        <v>2.9746586725144488</v>
      </c>
      <c r="X20" s="252">
        <f>W20*'Productivity assumptions'!X$6</f>
        <v>3.0191660602046411</v>
      </c>
      <c r="Y20" s="252">
        <f>X20*'Productivity assumptions'!Y$6</f>
        <v>3.0643697564500809</v>
      </c>
      <c r="Z20" s="252">
        <f>Y20*'Productivity assumptions'!Z$6</f>
        <v>3.1102789132571358</v>
      </c>
      <c r="AA20" s="252">
        <f>Z20*'Productivity assumptions'!AA$6</f>
        <v>3.156939835415598</v>
      </c>
      <c r="AB20" s="252">
        <f>AA20*'Productivity assumptions'!AB$6</f>
        <v>3.2043727841423038</v>
      </c>
      <c r="AC20" s="252">
        <f>AB20*'Productivity assumptions'!AC$6</f>
        <v>3.2525358397020696</v>
      </c>
      <c r="AD20" s="252">
        <f>AC20*'Productivity assumptions'!AD$6</f>
        <v>3.3014624046142012</v>
      </c>
      <c r="AE20" s="252">
        <f>AD20*'Productivity assumptions'!AE$6</f>
        <v>3.3511835533864671</v>
      </c>
      <c r="AF20" s="252">
        <f>AE20*'Productivity assumptions'!AF$6</f>
        <v>3.4017443691199141</v>
      </c>
      <c r="AG20" s="252">
        <f>AF20*'Productivity assumptions'!AG$6</f>
        <v>3.4531570998132763</v>
      </c>
      <c r="AH20" s="252">
        <f>AG20*'Productivity assumptions'!AH$6</f>
        <v>3.5053933924904355</v>
      </c>
      <c r="AI20" s="252">
        <f>AH20*'Productivity assumptions'!AI$6</f>
        <v>3.5584732907951047</v>
      </c>
      <c r="AJ20" s="252">
        <f>AI20*'Productivity assumptions'!AJ$6</f>
        <v>3.6124264859486797</v>
      </c>
      <c r="AK20" s="252">
        <f>AJ20*'Productivity assumptions'!AK$6</f>
        <v>3.6672832786329894</v>
      </c>
      <c r="AL20" s="252">
        <f>AK20*'Productivity assumptions'!AL$6</f>
        <v>3.7230542829928299</v>
      </c>
      <c r="AM20" s="252">
        <f>AL20*'Productivity assumptions'!AM$6</f>
        <v>3.7797606035997378</v>
      </c>
      <c r="AN20" s="252">
        <f>AM20*'Productivity assumptions'!AN$6</f>
        <v>3.8374199066980301</v>
      </c>
      <c r="AO20" s="252">
        <f>AN20*'Productivity assumptions'!AO$6</f>
        <v>3.8960407625752005</v>
      </c>
      <c r="AP20" s="252">
        <f>AO20*'Productivity assumptions'!AP$6</f>
        <v>3.9556236593079177</v>
      </c>
      <c r="AQ20" s="252">
        <f>AP20*'Productivity assumptions'!AQ$6</f>
        <v>4.0161455302287816</v>
      </c>
      <c r="AR20" s="252">
        <f>AQ20*'Productivity assumptions'!AR$6</f>
        <v>4.0776273393319622</v>
      </c>
      <c r="AS20" s="252">
        <f>AR20*'Productivity assumptions'!AS$6</f>
        <v>4.1400920527924931</v>
      </c>
      <c r="AT20" s="252">
        <f>AS20*'Productivity assumptions'!AT$6</f>
        <v>4.2035530957919649</v>
      </c>
      <c r="AU20" s="252">
        <f>AT20*'Productivity assumptions'!AU$6</f>
        <v>4.2679815507810597</v>
      </c>
      <c r="AV20" s="252">
        <f>AU20*'Productivity assumptions'!AV$6</f>
        <v>4.3333383300673125</v>
      </c>
      <c r="AW20" s="252">
        <f>AV20*'Productivity assumptions'!AW$6</f>
        <v>4.3996583289626221</v>
      </c>
      <c r="AX20" s="252">
        <f>AW20*'Productivity assumptions'!AX$6</f>
        <v>4.4669849148234668</v>
      </c>
      <c r="AY20" s="252">
        <f>AX20*'Productivity assumptions'!AY$6</f>
        <v>4.5353495544910345</v>
      </c>
    </row>
    <row r="21" spans="1:51">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row>
    <row r="22" spans="1:51">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row>
    <row r="23" spans="1:51">
      <c r="A23" s="252" t="s">
        <v>42</v>
      </c>
      <c r="B23" s="252" t="s">
        <v>163</v>
      </c>
      <c r="C23" s="252">
        <f t="shared" ref="C23:C28" si="7">P2*$G$10</f>
        <v>169.39094500952271</v>
      </c>
      <c r="D23" s="252">
        <f>C23*'Productivity assumptions'!D$6</f>
        <v>173.11754579973223</v>
      </c>
      <c r="E23" s="252">
        <f>D23*'Productivity assumptions'!E$6</f>
        <v>175.75004428931146</v>
      </c>
      <c r="F23" s="252">
        <f>E23*'Productivity assumptions'!F$6</f>
        <v>178.1963582663557</v>
      </c>
      <c r="G23" s="252">
        <f>F23*'Productivity assumptions'!G$6</f>
        <v>180.70155990606978</v>
      </c>
      <c r="H23" s="252">
        <f>G23*'Productivity assumptions'!H$6</f>
        <v>183.2695942747043</v>
      </c>
      <c r="I23" s="252">
        <f>H23*'Productivity assumptions'!I$6</f>
        <v>185.90430958582388</v>
      </c>
      <c r="J23" s="252">
        <f>I23*'Productivity assumptions'!J$6</f>
        <v>188.5952983873305</v>
      </c>
      <c r="K23" s="252">
        <f>J23*'Productivity assumptions'!K$6</f>
        <v>191.33713939075116</v>
      </c>
      <c r="L23" s="252">
        <f>K23*'Productivity assumptions'!L$6</f>
        <v>194.13193776504116</v>
      </c>
      <c r="M23" s="252">
        <f>L23*'Productivity assumptions'!M$6</f>
        <v>196.97996204610678</v>
      </c>
      <c r="N23" s="252">
        <f>M23*'Productivity assumptions'!N$6</f>
        <v>199.88060586425982</v>
      </c>
      <c r="O23" s="252">
        <f>N23*'Productivity assumptions'!O$6</f>
        <v>202.83245837480544</v>
      </c>
      <c r="P23" s="252">
        <f>O23*'Productivity assumptions'!P$6</f>
        <v>205.83344804827453</v>
      </c>
      <c r="Q23" s="252">
        <f>P23*'Productivity assumptions'!Q$6</f>
        <v>208.88562761588926</v>
      </c>
      <c r="R23" s="252">
        <f>Q23*'Productivity assumptions'!R$6</f>
        <v>211.990527258095</v>
      </c>
      <c r="S23" s="252">
        <f>R23*'Productivity assumptions'!S$6</f>
        <v>215.14618970097385</v>
      </c>
      <c r="T23" s="252">
        <f>S23*'Productivity assumptions'!T$6</f>
        <v>218.35310164597269</v>
      </c>
      <c r="U23" s="252">
        <f>T23*'Productivity assumptions'!U$6</f>
        <v>221.61016501351466</v>
      </c>
      <c r="V23" s="252">
        <f>U23*'Productivity assumptions'!V$6</f>
        <v>224.91997455597397</v>
      </c>
      <c r="W23" s="252">
        <f>V23*'Productivity assumptions'!W$6</f>
        <v>228.28420607009144</v>
      </c>
      <c r="X23" s="252">
        <f>W23*'Productivity assumptions'!X$6</f>
        <v>231.69983615800365</v>
      </c>
      <c r="Y23" s="252">
        <f>X23*'Productivity assumptions'!Y$6</f>
        <v>235.16890304765153</v>
      </c>
      <c r="Z23" s="252">
        <f>Y23*'Productivity assumptions'!Z$6</f>
        <v>238.69210909138459</v>
      </c>
      <c r="AA23" s="252">
        <f>Z23*'Productivity assumptions'!AA$6</f>
        <v>242.27300785730552</v>
      </c>
      <c r="AB23" s="252">
        <f>AA23*'Productivity assumptions'!AB$6</f>
        <v>245.91315425181151</v>
      </c>
      <c r="AC23" s="252">
        <f>AB23*'Productivity assumptions'!AC$6</f>
        <v>249.60933122900971</v>
      </c>
      <c r="AD23" s="252">
        <f>AC23*'Productivity assumptions'!AD$6</f>
        <v>253.36410219816483</v>
      </c>
      <c r="AE23" s="252">
        <f>AD23*'Productivity assumptions'!AE$6</f>
        <v>257.17985190997132</v>
      </c>
      <c r="AF23" s="252">
        <f>AE23*'Productivity assumptions'!AF$6</f>
        <v>261.06004017648246</v>
      </c>
      <c r="AG23" s="252">
        <f>AF23*'Productivity assumptions'!AG$6</f>
        <v>265.0056069457645</v>
      </c>
      <c r="AH23" s="252">
        <f>AG23*'Productivity assumptions'!AH$6</f>
        <v>269.01437632560408</v>
      </c>
      <c r="AI23" s="252">
        <f>AH23*'Productivity assumptions'!AI$6</f>
        <v>273.08788652518604</v>
      </c>
      <c r="AJ23" s="252">
        <f>AI23*'Productivity assumptions'!AJ$6</f>
        <v>277.22841613767008</v>
      </c>
      <c r="AK23" s="252">
        <f>AJ23*'Productivity assumptions'!AK$6</f>
        <v>281.43829052803289</v>
      </c>
      <c r="AL23" s="252">
        <f>AK23*'Productivity assumptions'!AL$6</f>
        <v>285.71832425750137</v>
      </c>
      <c r="AM23" s="252">
        <f>AL23*'Productivity assumptions'!AM$6</f>
        <v>290.0701369540356</v>
      </c>
      <c r="AN23" s="252">
        <f>AM23*'Productivity assumptions'!AN$6</f>
        <v>294.4950843780781</v>
      </c>
      <c r="AO23" s="252">
        <f>AN23*'Productivity assumptions'!AO$6</f>
        <v>298.99382423913153</v>
      </c>
      <c r="AP23" s="252">
        <f>AO23*'Productivity assumptions'!AP$6</f>
        <v>303.56639399365974</v>
      </c>
      <c r="AQ23" s="252">
        <f>AP23*'Productivity assumptions'!AQ$6</f>
        <v>308.21102343659589</v>
      </c>
      <c r="AR23" s="252">
        <f>AQ23*'Productivity assumptions'!AR$6</f>
        <v>312.92932140757239</v>
      </c>
      <c r="AS23" s="252">
        <f>AR23*'Productivity assumptions'!AS$6</f>
        <v>317.72305039957109</v>
      </c>
      <c r="AT23" s="252">
        <f>AS23*'Productivity assumptions'!AT$6</f>
        <v>322.59324070119266</v>
      </c>
      <c r="AU23" s="252">
        <f>AT23*'Productivity assumptions'!AU$6</f>
        <v>327.53767309318727</v>
      </c>
      <c r="AV23" s="252">
        <f>AU23*'Productivity assumptions'!AV$6</f>
        <v>332.55334786909316</v>
      </c>
      <c r="AW23" s="252">
        <f>AV23*'Productivity assumptions'!AW$6</f>
        <v>337.64294299954474</v>
      </c>
      <c r="AX23" s="252">
        <f>AW23*'Productivity assumptions'!AX$6</f>
        <v>342.80978662522398</v>
      </c>
      <c r="AY23" s="252">
        <f>AX23*'Productivity assumptions'!AY$6</f>
        <v>348.0562936056657</v>
      </c>
    </row>
    <row r="24" spans="1:51">
      <c r="A24" s="252"/>
      <c r="B24" s="252" t="s">
        <v>164</v>
      </c>
      <c r="C24" s="252">
        <f t="shared" si="7"/>
        <v>915.68227039557223</v>
      </c>
      <c r="D24" s="252">
        <f>C24*'Productivity assumptions'!D$6</f>
        <v>935.82728034427487</v>
      </c>
      <c r="E24" s="252">
        <f>D24*'Productivity assumptions'!E$6</f>
        <v>950.05786506422726</v>
      </c>
      <c r="F24" s="252">
        <f>E24*'Productivity assumptions'!F$6</f>
        <v>963.28198596676043</v>
      </c>
      <c r="G24" s="252">
        <f>F24*'Productivity assumptions'!G$6</f>
        <v>976.82443786773501</v>
      </c>
      <c r="H24" s="252">
        <f>G24*'Productivity assumptions'!H$6</f>
        <v>990.70654674311163</v>
      </c>
      <c r="I24" s="252">
        <f>H24*'Productivity assumptions'!I$6</f>
        <v>1004.9491150090619</v>
      </c>
      <c r="J24" s="252">
        <f>I24*'Productivity assumptions'!J$6</f>
        <v>1019.4958827553196</v>
      </c>
      <c r="K24" s="252">
        <f>J24*'Productivity assumptions'!K$6</f>
        <v>1034.3175439423137</v>
      </c>
      <c r="L24" s="252">
        <f>K24*'Productivity assumptions'!L$6</f>
        <v>1049.4254785519461</v>
      </c>
      <c r="M24" s="252">
        <f>L24*'Productivity assumptions'!M$6</f>
        <v>1064.8211382177049</v>
      </c>
      <c r="N24" s="252">
        <f>M24*'Productivity assumptions'!N$6</f>
        <v>1080.5012450667807</v>
      </c>
      <c r="O24" s="252">
        <f>N24*'Productivity assumptions'!O$6</f>
        <v>1096.4581724490404</v>
      </c>
      <c r="P24" s="252">
        <f>O24*'Productivity assumptions'!P$6</f>
        <v>1112.6807222286723</v>
      </c>
      <c r="Q24" s="252">
        <f>P24*'Productivity assumptions'!Q$6</f>
        <v>1129.1799909231784</v>
      </c>
      <c r="R24" s="252">
        <f>Q24*'Productivity assumptions'!R$6</f>
        <v>1145.9642502799315</v>
      </c>
      <c r="S24" s="252">
        <f>R24*'Productivity assumptions'!S$6</f>
        <v>1163.0229197981569</v>
      </c>
      <c r="T24" s="252">
        <f>S24*'Productivity assumptions'!T$6</f>
        <v>1180.3586304560679</v>
      </c>
      <c r="U24" s="252">
        <f>T24*'Productivity assumptions'!U$6</f>
        <v>1197.9654463283414</v>
      </c>
      <c r="V24" s="252">
        <f>U24*'Productivity assumptions'!V$6</f>
        <v>1215.8573939542648</v>
      </c>
      <c r="W24" s="252">
        <f>V24*'Productivity assumptions'!W$6</f>
        <v>1234.0435322440667</v>
      </c>
      <c r="X24" s="252">
        <f>W24*'Productivity assumptions'!X$6</f>
        <v>1252.507517515269</v>
      </c>
      <c r="Y24" s="252">
        <f>X24*'Productivity assumptions'!Y$6</f>
        <v>1271.2603678845039</v>
      </c>
      <c r="Z24" s="252">
        <f>Y24*'Productivity assumptions'!Z$6</f>
        <v>1290.3058800812482</v>
      </c>
      <c r="AA24" s="252">
        <f>Z24*'Productivity assumptions'!AA$6</f>
        <v>1309.6632637468913</v>
      </c>
      <c r="AB24" s="252">
        <f>AA24*'Productivity assumptions'!AB$6</f>
        <v>1329.3409242907067</v>
      </c>
      <c r="AC24" s="252">
        <f>AB24*'Productivity assumptions'!AC$6</f>
        <v>1349.3214712206172</v>
      </c>
      <c r="AD24" s="252">
        <f>AC24*'Productivity assumptions'!AD$6</f>
        <v>1369.6187616434202</v>
      </c>
      <c r="AE24" s="252">
        <f>AD24*'Productivity assumptions'!AE$6</f>
        <v>1390.2456868853319</v>
      </c>
      <c r="AF24" s="252">
        <f>AE24*'Productivity assumptions'!AF$6</f>
        <v>1411.2209497675444</v>
      </c>
      <c r="AG24" s="252">
        <f>AF24*'Productivity assumptions'!AG$6</f>
        <v>1432.5496313986102</v>
      </c>
      <c r="AH24" s="252">
        <f>AG24*'Productivity assumptions'!AH$6</f>
        <v>1454.2199694855569</v>
      </c>
      <c r="AI24" s="252">
        <f>AH24*'Productivity assumptions'!AI$6</f>
        <v>1476.2402791769814</v>
      </c>
      <c r="AJ24" s="252">
        <f>AI24*'Productivity assumptions'!AJ$6</f>
        <v>1498.6228779397804</v>
      </c>
      <c r="AK24" s="252">
        <f>AJ24*'Productivity assumptions'!AK$6</f>
        <v>1521.3803360768188</v>
      </c>
      <c r="AL24" s="252">
        <f>AK24*'Productivity assumptions'!AL$6</f>
        <v>1544.5170568888375</v>
      </c>
      <c r="AM24" s="252">
        <f>AL24*'Productivity assumptions'!AM$6</f>
        <v>1568.0417956526167</v>
      </c>
      <c r="AN24" s="252">
        <f>AM24*'Productivity assumptions'!AN$6</f>
        <v>1591.9618812475137</v>
      </c>
      <c r="AO24" s="252">
        <f>AN24*'Productivity assumptions'!AO$6</f>
        <v>1616.2808690756817</v>
      </c>
      <c r="AP24" s="252">
        <f>AO24*'Productivity assumptions'!AP$6</f>
        <v>1640.9989616167743</v>
      </c>
      <c r="AQ24" s="252">
        <f>AP24*'Productivity assumptions'!AQ$6</f>
        <v>1666.1065896143323</v>
      </c>
      <c r="AR24" s="252">
        <f>AQ24*'Productivity assumptions'!AR$6</f>
        <v>1691.612450026314</v>
      </c>
      <c r="AS24" s="252">
        <f>AR24*'Productivity assumptions'!AS$6</f>
        <v>1717.5260704197046</v>
      </c>
      <c r="AT24" s="252">
        <f>AS24*'Productivity assumptions'!AT$6</f>
        <v>1743.8530202598899</v>
      </c>
      <c r="AU24" s="252">
        <f>AT24*'Productivity assumptions'!AU$6</f>
        <v>1770.581303039495</v>
      </c>
      <c r="AV24" s="252">
        <f>AU24*'Productivity assumptions'!AV$6</f>
        <v>1797.6947031454399</v>
      </c>
      <c r="AW24" s="252">
        <f>AV24*'Productivity assumptions'!AW$6</f>
        <v>1825.2076969727318</v>
      </c>
      <c r="AX24" s="252">
        <f>AW24*'Productivity assumptions'!AX$6</f>
        <v>1853.1382755622476</v>
      </c>
      <c r="AY24" s="252">
        <f>AX24*'Productivity assumptions'!AY$6</f>
        <v>1881.4994930005648</v>
      </c>
    </row>
    <row r="25" spans="1:51">
      <c r="A25" s="252"/>
      <c r="B25" s="252" t="s">
        <v>165</v>
      </c>
      <c r="C25" s="252">
        <f t="shared" si="7"/>
        <v>1093.4169232574861</v>
      </c>
      <c r="D25" s="252">
        <f>C25*'Productivity assumptions'!D$6</f>
        <v>1117.472095569151</v>
      </c>
      <c r="E25" s="252">
        <f>D25*'Productivity assumptions'!E$6</f>
        <v>1134.464848037672</v>
      </c>
      <c r="F25" s="252">
        <f>E25*'Productivity assumptions'!F$6</f>
        <v>1150.255781265839</v>
      </c>
      <c r="G25" s="252">
        <f>F25*'Productivity assumptions'!G$6</f>
        <v>1166.4268337910007</v>
      </c>
      <c r="H25" s="252">
        <f>G25*'Productivity assumptions'!H$6</f>
        <v>1183.0034709779177</v>
      </c>
      <c r="I25" s="252">
        <f>H25*'Productivity assumptions'!I$6</f>
        <v>1200.0105330081922</v>
      </c>
      <c r="J25" s="252">
        <f>I25*'Productivity assumptions'!J$6</f>
        <v>1217.3808398784815</v>
      </c>
      <c r="K25" s="252">
        <f>J25*'Productivity assumptions'!K$6</f>
        <v>1235.079397223757</v>
      </c>
      <c r="L25" s="252">
        <f>K25*'Productivity assumptions'!L$6</f>
        <v>1253.1197938894077</v>
      </c>
      <c r="M25" s="252">
        <f>L25*'Productivity assumptions'!M$6</f>
        <v>1271.5037632721294</v>
      </c>
      <c r="N25" s="252">
        <f>M25*'Productivity assumptions'!N$6</f>
        <v>1290.2273912614087</v>
      </c>
      <c r="O25" s="252">
        <f>N25*'Productivity assumptions'!O$6</f>
        <v>1309.2815708682892</v>
      </c>
      <c r="P25" s="252">
        <f>O25*'Productivity assumptions'!P$6</f>
        <v>1328.6529303899426</v>
      </c>
      <c r="Q25" s="252">
        <f>P25*'Productivity assumptions'!Q$6</f>
        <v>1348.3547201866938</v>
      </c>
      <c r="R25" s="252">
        <f>Q25*'Productivity assumptions'!R$6</f>
        <v>1368.3968175586226</v>
      </c>
      <c r="S25" s="252">
        <f>R25*'Productivity assumptions'!S$6</f>
        <v>1388.7665883213858</v>
      </c>
      <c r="T25" s="252">
        <f>S25*'Productivity assumptions'!T$6</f>
        <v>1409.4671741281488</v>
      </c>
      <c r="U25" s="252">
        <f>T25*'Productivity assumptions'!U$6</f>
        <v>1430.4914868857888</v>
      </c>
      <c r="V25" s="252">
        <f>U25*'Productivity assumptions'!V$6</f>
        <v>1451.856275695962</v>
      </c>
      <c r="W25" s="252">
        <f>V25*'Productivity assumptions'!W$6</f>
        <v>1473.5723578105367</v>
      </c>
      <c r="X25" s="252">
        <f>W25*'Productivity assumptions'!X$6</f>
        <v>1495.62021722534</v>
      </c>
      <c r="Y25" s="252">
        <f>X25*'Productivity assumptions'!Y$6</f>
        <v>1518.0130106821564</v>
      </c>
      <c r="Z25" s="252">
        <f>Y25*'Productivity assumptions'!Z$6</f>
        <v>1540.7552718586569</v>
      </c>
      <c r="AA25" s="252">
        <f>Z25*'Productivity assumptions'!AA$6</f>
        <v>1563.8699390028166</v>
      </c>
      <c r="AB25" s="252">
        <f>AA25*'Productivity assumptions'!AB$6</f>
        <v>1587.3670490204968</v>
      </c>
      <c r="AC25" s="252">
        <f>AB25*'Productivity assumptions'!AC$6</f>
        <v>1611.2258359113546</v>
      </c>
      <c r="AD25" s="252">
        <f>AC25*'Productivity assumptions'!AD$6</f>
        <v>1635.4628464575753</v>
      </c>
      <c r="AE25" s="252">
        <f>AD25*'Productivity assumptions'!AE$6</f>
        <v>1660.0934742019895</v>
      </c>
      <c r="AF25" s="252">
        <f>AE25*'Productivity assumptions'!AF$6</f>
        <v>1685.1400521981739</v>
      </c>
      <c r="AG25" s="252">
        <f>AF25*'Productivity assumptions'!AG$6</f>
        <v>1710.6086478018692</v>
      </c>
      <c r="AH25" s="252">
        <f>AG25*'Productivity assumptions'!AH$6</f>
        <v>1736.485215649735</v>
      </c>
      <c r="AI25" s="252">
        <f>AH25*'Productivity assumptions'!AI$6</f>
        <v>1762.779684867287</v>
      </c>
      <c r="AJ25" s="252">
        <f>AI25*'Productivity assumptions'!AJ$6</f>
        <v>1789.5067637514878</v>
      </c>
      <c r="AK25" s="252">
        <f>AJ25*'Productivity assumptions'!AK$6</f>
        <v>1816.6814625109298</v>
      </c>
      <c r="AL25" s="252">
        <f>AK25*'Productivity assumptions'!AL$6</f>
        <v>1844.3090391305102</v>
      </c>
      <c r="AM25" s="252">
        <f>AL25*'Productivity assumptions'!AM$6</f>
        <v>1872.3999482931565</v>
      </c>
      <c r="AN25" s="252">
        <f>AM25*'Productivity assumptions'!AN$6</f>
        <v>1900.9629414195051</v>
      </c>
      <c r="AO25" s="252">
        <f>AN25*'Productivity assumptions'!AO$6</f>
        <v>1930.0022640180794</v>
      </c>
      <c r="AP25" s="252">
        <f>AO25*'Productivity assumptions'!AP$6</f>
        <v>1959.5181578699933</v>
      </c>
      <c r="AQ25" s="252">
        <f>AP25*'Productivity assumptions'!AQ$6</f>
        <v>1989.4991963185414</v>
      </c>
      <c r="AR25" s="252">
        <f>AQ25*'Productivity assumptions'!AR$6</f>
        <v>2019.9557644080996</v>
      </c>
      <c r="AS25" s="252">
        <f>AR25*'Productivity assumptions'!AS$6</f>
        <v>2050.8992390139401</v>
      </c>
      <c r="AT25" s="252">
        <f>AS25*'Productivity assumptions'!AT$6</f>
        <v>2082.3362706390844</v>
      </c>
      <c r="AU25" s="252">
        <f>AT25*'Productivity assumptions'!AU$6</f>
        <v>2114.2525342445888</v>
      </c>
      <c r="AV25" s="252">
        <f>AU25*'Productivity assumptions'!AV$6</f>
        <v>2146.6286667540503</v>
      </c>
      <c r="AW25" s="252">
        <f>AV25*'Productivity assumptions'!AW$6</f>
        <v>2179.4819544421957</v>
      </c>
      <c r="AX25" s="252">
        <f>AW25*'Productivity assumptions'!AX$6</f>
        <v>2212.8338804251644</v>
      </c>
      <c r="AY25" s="252">
        <f>AX25*'Productivity assumptions'!AY$6</f>
        <v>2246.7000325980625</v>
      </c>
    </row>
    <row r="26" spans="1:51">
      <c r="A26" s="252"/>
      <c r="B26" s="252" t="s">
        <v>166</v>
      </c>
      <c r="C26" s="252">
        <f t="shared" si="7"/>
        <v>634.22492228925125</v>
      </c>
      <c r="D26" s="252">
        <f>C26*'Productivity assumptions'!D$6</f>
        <v>648.17787057961482</v>
      </c>
      <c r="E26" s="252">
        <f>D26*'Productivity assumptions'!E$6</f>
        <v>658.03433693256</v>
      </c>
      <c r="F26" s="252">
        <f>E26*'Productivity assumptions'!F$6</f>
        <v>667.19370074565381</v>
      </c>
      <c r="G26" s="252">
        <f>F26*'Productivity assumptions'!G$6</f>
        <v>676.57354873680379</v>
      </c>
      <c r="H26" s="252">
        <f>G26*'Productivity assumptions'!H$6</f>
        <v>686.18865182151592</v>
      </c>
      <c r="I26" s="252">
        <f>H26*'Productivity assumptions'!I$6</f>
        <v>696.05341828441738</v>
      </c>
      <c r="J26" s="252">
        <f>I26*'Productivity assumptions'!J$6</f>
        <v>706.1288810750691</v>
      </c>
      <c r="K26" s="252">
        <f>J26*'Productivity assumptions'!K$6</f>
        <v>716.39474208213892</v>
      </c>
      <c r="L26" s="252">
        <f>K26*'Productivity assumptions'!L$6</f>
        <v>726.85888337167808</v>
      </c>
      <c r="M26" s="252">
        <f>L26*'Productivity assumptions'!M$6</f>
        <v>737.52231038210766</v>
      </c>
      <c r="N26" s="252">
        <f>M26*'Productivity assumptions'!N$6</f>
        <v>748.38275277502009</v>
      </c>
      <c r="O26" s="252">
        <f>N26*'Productivity assumptions'!O$6</f>
        <v>759.43492813778744</v>
      </c>
      <c r="P26" s="252">
        <f>O26*'Productivity assumptions'!P$6</f>
        <v>770.67108035560398</v>
      </c>
      <c r="Q26" s="252">
        <f>P26*'Productivity assumptions'!Q$6</f>
        <v>782.09889515983957</v>
      </c>
      <c r="R26" s="252">
        <f>Q26*'Productivity assumptions'!R$6</f>
        <v>793.72410177394261</v>
      </c>
      <c r="S26" s="252">
        <f>R26*'Productivity assumptions'!S$6</f>
        <v>805.53937187290467</v>
      </c>
      <c r="T26" s="252">
        <f>S26*'Productivity assumptions'!T$6</f>
        <v>817.54652773941814</v>
      </c>
      <c r="U26" s="252">
        <f>T26*'Productivity assumptions'!U$6</f>
        <v>829.74145800003123</v>
      </c>
      <c r="V26" s="252">
        <f>U26*'Productivity assumptions'!V$6</f>
        <v>842.13387779402001</v>
      </c>
      <c r="W26" s="252">
        <f>V26*'Productivity assumptions'!W$6</f>
        <v>854.7300615539267</v>
      </c>
      <c r="X26" s="252">
        <f>W26*'Productivity assumptions'!X$6</f>
        <v>867.51868922793346</v>
      </c>
      <c r="Y26" s="252">
        <f>X26*'Productivity assumptions'!Y$6</f>
        <v>880.50739224496579</v>
      </c>
      <c r="Z26" s="252">
        <f>Y26*'Productivity assumptions'!Z$6</f>
        <v>893.69880031680816</v>
      </c>
      <c r="AA26" s="252">
        <f>Z26*'Productivity assumptions'!AA$6</f>
        <v>907.10621853160228</v>
      </c>
      <c r="AB26" s="252">
        <f>AA26*'Productivity assumptions'!AB$6</f>
        <v>920.73546869044208</v>
      </c>
      <c r="AC26" s="252">
        <f>AB26*'Productivity assumptions'!AC$6</f>
        <v>934.57450569445109</v>
      </c>
      <c r="AD26" s="252">
        <f>AC26*'Productivity assumptions'!AD$6</f>
        <v>948.63292732963623</v>
      </c>
      <c r="AE26" s="252">
        <f>AD26*'Productivity assumptions'!AE$6</f>
        <v>962.91966245771323</v>
      </c>
      <c r="AF26" s="252">
        <f>AE26*'Productivity assumptions'!AF$6</f>
        <v>977.44766513021341</v>
      </c>
      <c r="AG26" s="252">
        <f>AF26*'Productivity assumptions'!AG$6</f>
        <v>992.22045465266558</v>
      </c>
      <c r="AH26" s="252">
        <f>AG26*'Productivity assumptions'!AH$6</f>
        <v>1007.2298841606087</v>
      </c>
      <c r="AI26" s="252">
        <f>AH26*'Productivity assumptions'!AI$6</f>
        <v>1022.4817129382869</v>
      </c>
      <c r="AJ26" s="252">
        <f>AI26*'Productivity assumptions'!AJ$6</f>
        <v>1037.9844723777978</v>
      </c>
      <c r="AK26" s="252">
        <f>AJ26*'Productivity assumptions'!AK$6</f>
        <v>1053.7468689918865</v>
      </c>
      <c r="AL26" s="252">
        <f>AK26*'Productivity assumptions'!AL$6</f>
        <v>1069.7719526190835</v>
      </c>
      <c r="AM26" s="252">
        <f>AL26*'Productivity assumptions'!AM$6</f>
        <v>1086.0657873876517</v>
      </c>
      <c r="AN26" s="252">
        <f>AM26*'Productivity assumptions'!AN$6</f>
        <v>1102.6334494665757</v>
      </c>
      <c r="AO26" s="252">
        <f>AN26*'Productivity assumptions'!AO$6</f>
        <v>1119.4774014181737</v>
      </c>
      <c r="AP26" s="252">
        <f>AO26*'Productivity assumptions'!AP$6</f>
        <v>1136.5977834850239</v>
      </c>
      <c r="AQ26" s="252">
        <f>AP26*'Productivity assumptions'!AQ$6</f>
        <v>1153.9879677557531</v>
      </c>
      <c r="AR26" s="252">
        <f>AQ26*'Productivity assumptions'!AR$6</f>
        <v>1171.6539779655188</v>
      </c>
      <c r="AS26" s="252">
        <f>AR26*'Productivity assumptions'!AS$6</f>
        <v>1189.6024131505001</v>
      </c>
      <c r="AT26" s="252">
        <f>AS26*'Productivity assumptions'!AT$6</f>
        <v>1207.8371308646385</v>
      </c>
      <c r="AU26" s="252">
        <f>AT26*'Productivity assumptions'!AU$6</f>
        <v>1226.349822020597</v>
      </c>
      <c r="AV26" s="252">
        <f>AU26*'Productivity assumptions'!AV$6</f>
        <v>1245.1292552706932</v>
      </c>
      <c r="AW26" s="252">
        <f>AV26*'Productivity assumptions'!AW$6</f>
        <v>1264.1854573357618</v>
      </c>
      <c r="AX26" s="252">
        <f>AW26*'Productivity assumptions'!AX$6</f>
        <v>1283.5308892701128</v>
      </c>
      <c r="AY26" s="252">
        <f>AX26*'Productivity assumptions'!AY$6</f>
        <v>1303.1745926674439</v>
      </c>
    </row>
    <row r="27" spans="1:51">
      <c r="A27" s="252"/>
      <c r="B27" s="252" t="s">
        <v>167</v>
      </c>
      <c r="C27" s="252">
        <f t="shared" si="7"/>
        <v>106.4766482789024</v>
      </c>
      <c r="D27" s="252">
        <f>C27*'Productivity assumptions'!D$6</f>
        <v>108.81913454103825</v>
      </c>
      <c r="E27" s="252">
        <f>D27*'Productivity assumptions'!E$6</f>
        <v>110.47388424300084</v>
      </c>
      <c r="F27" s="252">
        <f>E27*'Productivity assumptions'!F$6</f>
        <v>112.01160110796583</v>
      </c>
      <c r="G27" s="252">
        <f>F27*'Productivity assumptions'!G$6</f>
        <v>113.58633388866181</v>
      </c>
      <c r="H27" s="252">
        <f>G27*'Productivity assumptions'!H$6</f>
        <v>115.20056239551536</v>
      </c>
      <c r="I27" s="252">
        <f>H27*'Productivity assumptions'!I$6</f>
        <v>116.8567055587839</v>
      </c>
      <c r="J27" s="252">
        <f>I27*'Productivity assumptions'!J$6</f>
        <v>118.5482214076646</v>
      </c>
      <c r="K27" s="252">
        <f>J27*'Productivity assumptions'!K$6</f>
        <v>120.27170220022694</v>
      </c>
      <c r="L27" s="252">
        <f>K27*'Productivity assumptions'!L$6</f>
        <v>122.02847121460958</v>
      </c>
      <c r="M27" s="252">
        <f>L27*'Productivity assumptions'!M$6</f>
        <v>123.81869724852037</v>
      </c>
      <c r="N27" s="252">
        <f>M27*'Productivity assumptions'!N$6</f>
        <v>125.64199914692168</v>
      </c>
      <c r="O27" s="252">
        <f>N27*'Productivity assumptions'!O$6</f>
        <v>127.4974900736586</v>
      </c>
      <c r="P27" s="252">
        <f>O27*'Productivity assumptions'!P$6</f>
        <v>129.38386789587705</v>
      </c>
      <c r="Q27" s="252">
        <f>P27*'Productivity assumptions'!Q$6</f>
        <v>131.30242293013046</v>
      </c>
      <c r="R27" s="252">
        <f>Q27*'Productivity assumptions'!R$6</f>
        <v>133.25411702526551</v>
      </c>
      <c r="S27" s="252">
        <f>R27*'Productivity assumptions'!S$6</f>
        <v>135.23771986778146</v>
      </c>
      <c r="T27" s="252">
        <f>S27*'Productivity assumptions'!T$6</f>
        <v>137.25353739102542</v>
      </c>
      <c r="U27" s="252">
        <f>T27*'Productivity assumptions'!U$6</f>
        <v>139.30087935838009</v>
      </c>
      <c r="V27" s="252">
        <f>U27*'Productivity assumptions'!V$6</f>
        <v>141.38137679289633</v>
      </c>
      <c r="W27" s="252">
        <f>V27*'Productivity assumptions'!W$6</f>
        <v>143.49608307567519</v>
      </c>
      <c r="X27" s="252">
        <f>W27*'Productivity assumptions'!X$6</f>
        <v>145.6430977434369</v>
      </c>
      <c r="Y27" s="252">
        <f>X27*'Productivity assumptions'!Y$6</f>
        <v>147.8237019961864</v>
      </c>
      <c r="Z27" s="252">
        <f>Y27*'Productivity assumptions'!Z$6</f>
        <v>150.03833732224578</v>
      </c>
      <c r="AA27" s="252">
        <f>Z27*'Productivity assumptions'!AA$6</f>
        <v>152.28923744208325</v>
      </c>
      <c r="AB27" s="252">
        <f>AA27*'Productivity assumptions'!AB$6</f>
        <v>154.57737974691386</v>
      </c>
      <c r="AC27" s="252">
        <f>AB27*'Productivity assumptions'!AC$6</f>
        <v>156.90074204916434</v>
      </c>
      <c r="AD27" s="252">
        <f>AC27*'Productivity assumptions'!AD$6</f>
        <v>159.26093567006944</v>
      </c>
      <c r="AE27" s="252">
        <f>AD27*'Productivity assumptions'!AE$6</f>
        <v>161.6594596287232</v>
      </c>
      <c r="AF27" s="252">
        <f>AE27*'Productivity assumptions'!AF$6</f>
        <v>164.0984887119248</v>
      </c>
      <c r="AG27" s="252">
        <f>AF27*'Productivity assumptions'!AG$6</f>
        <v>166.5786137571576</v>
      </c>
      <c r="AH27" s="252">
        <f>AG27*'Productivity assumptions'!AH$6</f>
        <v>169.09846703068658</v>
      </c>
      <c r="AI27" s="252">
        <f>AH27*'Productivity assumptions'!AI$6</f>
        <v>171.6590154281055</v>
      </c>
      <c r="AJ27" s="252">
        <f>AI27*'Productivity assumptions'!AJ$6</f>
        <v>174.26169123944868</v>
      </c>
      <c r="AK27" s="252">
        <f>AJ27*'Productivity assumptions'!AK$6</f>
        <v>176.90795615482429</v>
      </c>
      <c r="AL27" s="252">
        <f>AK27*'Productivity assumptions'!AL$6</f>
        <v>179.59832219539888</v>
      </c>
      <c r="AM27" s="252">
        <f>AL27*'Productivity assumptions'!AM$6</f>
        <v>182.33380743540675</v>
      </c>
      <c r="AN27" s="252">
        <f>AM27*'Productivity assumptions'!AN$6</f>
        <v>185.11526408585476</v>
      </c>
      <c r="AO27" s="252">
        <f>AN27*'Productivity assumptions'!AO$6</f>
        <v>187.94310557323024</v>
      </c>
      <c r="AP27" s="252">
        <f>AO27*'Productivity assumptions'!AP$6</f>
        <v>190.81735544211358</v>
      </c>
      <c r="AQ27" s="252">
        <f>AP27*'Productivity assumptions'!AQ$6</f>
        <v>193.73690096772327</v>
      </c>
      <c r="AR27" s="252">
        <f>AQ27*'Productivity assumptions'!AR$6</f>
        <v>196.70275344291005</v>
      </c>
      <c r="AS27" s="252">
        <f>AR27*'Productivity assumptions'!AS$6</f>
        <v>199.71602074475274</v>
      </c>
      <c r="AT27" s="252">
        <f>AS27*'Productivity assumptions'!AT$6</f>
        <v>202.77735049746133</v>
      </c>
      <c r="AU27" s="252">
        <f>AT27*'Productivity assumptions'!AU$6</f>
        <v>205.88534773256515</v>
      </c>
      <c r="AV27" s="252">
        <f>AU27*'Productivity assumptions'!AV$6</f>
        <v>209.03812687884991</v>
      </c>
      <c r="AW27" s="252">
        <f>AV27*'Productivity assumptions'!AW$6</f>
        <v>212.23737126913679</v>
      </c>
      <c r="AX27" s="252">
        <f>AW27*'Productivity assumptions'!AX$6</f>
        <v>215.48517292354404</v>
      </c>
      <c r="AY27" s="252">
        <f>AX27*'Productivity assumptions'!AY$6</f>
        <v>218.78304978713848</v>
      </c>
    </row>
    <row r="28" spans="1:51">
      <c r="A28" s="252"/>
      <c r="B28" s="252" t="s">
        <v>168</v>
      </c>
      <c r="C28" s="252">
        <f t="shared" si="7"/>
        <v>6.9713757319704168</v>
      </c>
      <c r="D28" s="252">
        <f>C28*'Productivity assumptions'!D$6</f>
        <v>7.1247459980737657</v>
      </c>
      <c r="E28" s="252">
        <f>D28*'Productivity assumptions'!E$6</f>
        <v>7.2330878937026597</v>
      </c>
      <c r="F28" s="252">
        <f>E28*'Productivity assumptions'!F$6</f>
        <v>7.3337672652675767</v>
      </c>
      <c r="G28" s="252">
        <f>F28*'Productivity assumptions'!G$6</f>
        <v>7.4368701903608478</v>
      </c>
      <c r="H28" s="252">
        <f>G28*'Productivity assumptions'!H$6</f>
        <v>7.5425590303124661</v>
      </c>
      <c r="I28" s="252">
        <f>H28*'Productivity assumptions'!I$6</f>
        <v>7.6509921604278768</v>
      </c>
      <c r="J28" s="252">
        <f>I28*'Productivity assumptions'!J$6</f>
        <v>7.7617412564009403</v>
      </c>
      <c r="K28" s="252">
        <f>J28*'Productivity assumptions'!K$6</f>
        <v>7.8745832021796458</v>
      </c>
      <c r="L28" s="252">
        <f>K28*'Productivity assumptions'!L$6</f>
        <v>7.9896046371281333</v>
      </c>
      <c r="M28" s="252">
        <f>L28*'Productivity assumptions'!M$6</f>
        <v>8.1068166129865062</v>
      </c>
      <c r="N28" s="252">
        <f>M28*'Productivity assumptions'!N$6</f>
        <v>8.2261941742830995</v>
      </c>
      <c r="O28" s="252">
        <f>N28*'Productivity assumptions'!O$6</f>
        <v>8.347679256943314</v>
      </c>
      <c r="P28" s="252">
        <f>O28*'Productivity assumptions'!P$6</f>
        <v>8.4711866060542143</v>
      </c>
      <c r="Q28" s="252">
        <f>P28*'Productivity assumptions'!Q$6</f>
        <v>8.5968007028767399</v>
      </c>
      <c r="R28" s="252">
        <f>Q28*'Productivity assumptions'!R$6</f>
        <v>8.7245845228126875</v>
      </c>
      <c r="S28" s="252">
        <f>R28*'Productivity assumptions'!S$6</f>
        <v>8.854457513197973</v>
      </c>
      <c r="T28" s="252">
        <f>S28*'Productivity assumptions'!T$6</f>
        <v>8.9864397044932289</v>
      </c>
      <c r="U28" s="252">
        <f>T28*'Productivity assumptions'!U$6</f>
        <v>9.1204859046410309</v>
      </c>
      <c r="V28" s="252">
        <f>U28*'Productivity assumptions'!V$6</f>
        <v>9.2567029020752667</v>
      </c>
      <c r="W28" s="252">
        <f>V28*'Productivity assumptions'!W$6</f>
        <v>9.3951596651149334</v>
      </c>
      <c r="X28" s="252">
        <f>W28*'Productivity assumptions'!X$6</f>
        <v>9.5357317641897712</v>
      </c>
      <c r="Y28" s="252">
        <f>X28*'Productivity assumptions'!Y$6</f>
        <v>9.6785030836703605</v>
      </c>
      <c r="Z28" s="252">
        <f>Y28*'Productivity assumptions'!Z$6</f>
        <v>9.8235025292465767</v>
      </c>
      <c r="AA28" s="252">
        <f>Z28*'Productivity assumptions'!AA$6</f>
        <v>9.9708763499309132</v>
      </c>
      <c r="AB28" s="252">
        <f>AA28*'Productivity assumptions'!AB$6</f>
        <v>10.120688538735054</v>
      </c>
      <c r="AC28" s="252">
        <f>AB28*'Productivity assumptions'!AC$6</f>
        <v>10.272806696399613</v>
      </c>
      <c r="AD28" s="252">
        <f>AC28*'Productivity assumptions'!AD$6</f>
        <v>10.427336321415893</v>
      </c>
      <c r="AE28" s="252">
        <f>AD28*'Productivity assumptions'!AE$6</f>
        <v>10.584375559485352</v>
      </c>
      <c r="AF28" s="252">
        <f>AE28*'Productivity assumptions'!AF$6</f>
        <v>10.744066801039683</v>
      </c>
      <c r="AG28" s="252">
        <f>AF28*'Productivity assumptions'!AG$6</f>
        <v>10.906448730148675</v>
      </c>
      <c r="AH28" s="252">
        <f>AG28*'Productivity assumptions'!AH$6</f>
        <v>11.071431796794348</v>
      </c>
      <c r="AI28" s="252">
        <f>AH28*'Productivity assumptions'!AI$6</f>
        <v>11.239079306805603</v>
      </c>
      <c r="AJ28" s="252">
        <f>AI28*'Productivity assumptions'!AJ$6</f>
        <v>11.409485036913276</v>
      </c>
      <c r="AK28" s="252">
        <f>AJ28*'Productivity assumptions'!AK$6</f>
        <v>11.582744688767566</v>
      </c>
      <c r="AL28" s="252">
        <f>AK28*'Productivity assumptions'!AL$6</f>
        <v>11.758891786075241</v>
      </c>
      <c r="AM28" s="252">
        <f>AL28*'Productivity assumptions'!AM$6</f>
        <v>11.937992985498822</v>
      </c>
      <c r="AN28" s="252">
        <f>AM28*'Productivity assumptions'!AN$6</f>
        <v>12.120104084090784</v>
      </c>
      <c r="AO28" s="252">
        <f>AN28*'Productivity assumptions'!AO$6</f>
        <v>12.305252150240559</v>
      </c>
      <c r="AP28" s="252">
        <f>AO28*'Productivity assumptions'!AP$6</f>
        <v>12.493438725489122</v>
      </c>
      <c r="AQ28" s="252">
        <f>AP28*'Productivity assumptions'!AQ$6</f>
        <v>12.684590956091887</v>
      </c>
      <c r="AR28" s="252">
        <f>AQ28*'Productivity assumptions'!AR$6</f>
        <v>12.878775054711925</v>
      </c>
      <c r="AS28" s="252">
        <f>AR28*'Productivity assumptions'!AS$6</f>
        <v>13.076063557698813</v>
      </c>
      <c r="AT28" s="252">
        <f>AS28*'Productivity assumptions'!AT$6</f>
        <v>13.27649886713577</v>
      </c>
      <c r="AU28" s="252">
        <f>AT28*'Productivity assumptions'!AU$6</f>
        <v>13.479989649857254</v>
      </c>
      <c r="AV28" s="252">
        <f>AU28*'Productivity assumptions'!AV$6</f>
        <v>13.686412451325424</v>
      </c>
      <c r="AW28" s="252">
        <f>AV28*'Productivity assumptions'!AW$6</f>
        <v>13.895877484866563</v>
      </c>
      <c r="AX28" s="252">
        <f>AW28*'Productivity assumptions'!AX$6</f>
        <v>14.108521721906042</v>
      </c>
      <c r="AY28" s="252">
        <f>AX28*'Productivity assumptions'!AY$6</f>
        <v>14.324444547290886</v>
      </c>
    </row>
    <row r="31" spans="1:51">
      <c r="D31" s="6">
        <v>1</v>
      </c>
      <c r="E31" s="6">
        <v>2</v>
      </c>
      <c r="F31" s="6">
        <v>3</v>
      </c>
      <c r="G31" s="6">
        <v>4</v>
      </c>
      <c r="H31" s="6">
        <v>5</v>
      </c>
      <c r="I31" s="6">
        <v>6</v>
      </c>
      <c r="J31" s="6">
        <v>7</v>
      </c>
      <c r="K31" s="6">
        <v>8</v>
      </c>
      <c r="L31" s="6">
        <v>9</v>
      </c>
      <c r="M31" s="6">
        <v>10</v>
      </c>
      <c r="N31" s="6">
        <v>11</v>
      </c>
      <c r="O31" s="6">
        <v>12</v>
      </c>
      <c r="P31" s="6">
        <v>13</v>
      </c>
      <c r="Q31" s="6">
        <v>14</v>
      </c>
      <c r="R31" s="6">
        <v>15</v>
      </c>
      <c r="S31" s="6">
        <v>16</v>
      </c>
      <c r="T31" s="6">
        <v>17</v>
      </c>
      <c r="U31" s="6">
        <v>18</v>
      </c>
      <c r="V31" s="6">
        <v>19</v>
      </c>
      <c r="W31" s="6">
        <v>20</v>
      </c>
      <c r="X31" s="6">
        <v>21</v>
      </c>
      <c r="Y31" s="6">
        <v>22</v>
      </c>
      <c r="Z31" s="6">
        <v>23</v>
      </c>
      <c r="AA31" s="6">
        <v>24</v>
      </c>
      <c r="AB31" s="6">
        <v>25</v>
      </c>
      <c r="AC31" s="6">
        <v>26</v>
      </c>
      <c r="AD31" s="6">
        <v>27</v>
      </c>
      <c r="AE31" s="6">
        <v>28</v>
      </c>
      <c r="AF31" s="6">
        <v>29</v>
      </c>
      <c r="AG31" s="6">
        <v>30</v>
      </c>
      <c r="AH31" s="6">
        <v>31</v>
      </c>
      <c r="AI31" s="6">
        <v>32</v>
      </c>
      <c r="AJ31" s="6">
        <v>33</v>
      </c>
      <c r="AK31" s="6">
        <v>34</v>
      </c>
      <c r="AL31" s="6">
        <v>35</v>
      </c>
      <c r="AM31" s="6">
        <v>36</v>
      </c>
      <c r="AN31" s="6">
        <v>37</v>
      </c>
      <c r="AO31" s="6">
        <v>38</v>
      </c>
      <c r="AP31" s="6">
        <v>39</v>
      </c>
      <c r="AQ31" s="6">
        <v>40</v>
      </c>
      <c r="AR31" s="6">
        <v>41</v>
      </c>
      <c r="AS31" s="6">
        <v>42</v>
      </c>
      <c r="AT31" s="6">
        <v>43</v>
      </c>
      <c r="AU31" s="6">
        <v>44</v>
      </c>
      <c r="AV31" s="6">
        <v>45</v>
      </c>
      <c r="AW31" s="6">
        <v>46</v>
      </c>
      <c r="AX31" s="6">
        <v>47</v>
      </c>
      <c r="AY31" s="6">
        <v>48</v>
      </c>
    </row>
    <row r="33" spans="1:51">
      <c r="A33" s="1" t="s">
        <v>172</v>
      </c>
      <c r="B33" s="1"/>
    </row>
    <row r="34" spans="1:51" s="11" customFormat="1">
      <c r="C34" s="23" t="s">
        <v>49</v>
      </c>
      <c r="D34" s="23" t="s">
        <v>50</v>
      </c>
      <c r="E34" s="23" t="s">
        <v>51</v>
      </c>
      <c r="F34" s="23" t="s">
        <v>52</v>
      </c>
      <c r="G34" s="23" t="s">
        <v>53</v>
      </c>
      <c r="H34" s="23" t="s">
        <v>54</v>
      </c>
      <c r="I34" s="23" t="s">
        <v>55</v>
      </c>
      <c r="J34" s="23" t="s">
        <v>56</v>
      </c>
      <c r="K34" s="23" t="s">
        <v>57</v>
      </c>
      <c r="L34" s="23" t="s">
        <v>58</v>
      </c>
      <c r="M34" s="23" t="s">
        <v>59</v>
      </c>
      <c r="N34" s="23" t="s">
        <v>60</v>
      </c>
      <c r="O34" s="23" t="s">
        <v>61</v>
      </c>
      <c r="P34" s="23" t="s">
        <v>62</v>
      </c>
      <c r="Q34" s="23" t="s">
        <v>63</v>
      </c>
      <c r="R34" s="23" t="s">
        <v>64</v>
      </c>
      <c r="S34" s="23" t="s">
        <v>65</v>
      </c>
      <c r="T34" s="23" t="s">
        <v>66</v>
      </c>
      <c r="U34" s="23" t="s">
        <v>67</v>
      </c>
      <c r="V34" s="23" t="s">
        <v>68</v>
      </c>
      <c r="W34" s="23" t="s">
        <v>69</v>
      </c>
      <c r="X34" s="23" t="s">
        <v>70</v>
      </c>
      <c r="Y34" s="23" t="s">
        <v>71</v>
      </c>
      <c r="Z34" s="23" t="s">
        <v>72</v>
      </c>
      <c r="AA34" s="23" t="s">
        <v>73</v>
      </c>
      <c r="AB34" s="23" t="s">
        <v>74</v>
      </c>
      <c r="AC34" s="23" t="s">
        <v>75</v>
      </c>
      <c r="AD34" s="23" t="s">
        <v>76</v>
      </c>
      <c r="AE34" s="23" t="s">
        <v>77</v>
      </c>
      <c r="AF34" s="23" t="s">
        <v>78</v>
      </c>
      <c r="AG34" s="23" t="s">
        <v>79</v>
      </c>
      <c r="AH34" s="23" t="s">
        <v>80</v>
      </c>
      <c r="AI34" s="23" t="s">
        <v>81</v>
      </c>
      <c r="AJ34" s="23" t="s">
        <v>82</v>
      </c>
      <c r="AK34" s="23" t="s">
        <v>83</v>
      </c>
      <c r="AL34" s="23" t="s">
        <v>84</v>
      </c>
      <c r="AM34" s="23" t="s">
        <v>85</v>
      </c>
      <c r="AN34" s="23" t="s">
        <v>86</v>
      </c>
      <c r="AO34" s="23" t="s">
        <v>87</v>
      </c>
      <c r="AP34" s="23" t="s">
        <v>88</v>
      </c>
      <c r="AQ34" s="23" t="s">
        <v>89</v>
      </c>
      <c r="AR34" s="23" t="s">
        <v>90</v>
      </c>
      <c r="AS34" s="23" t="s">
        <v>91</v>
      </c>
      <c r="AT34" s="23" t="s">
        <v>92</v>
      </c>
      <c r="AU34" s="23" t="s">
        <v>93</v>
      </c>
      <c r="AV34" s="23" t="s">
        <v>94</v>
      </c>
      <c r="AW34" s="23" t="s">
        <v>95</v>
      </c>
      <c r="AX34" s="23" t="s">
        <v>96</v>
      </c>
      <c r="AY34" s="23" t="s">
        <v>97</v>
      </c>
    </row>
    <row r="35" spans="1:51">
      <c r="A35" s="11" t="s">
        <v>43</v>
      </c>
      <c r="B35" s="11" t="s">
        <v>163</v>
      </c>
      <c r="C35" s="6">
        <f>SUM(Population!C125:C129)</f>
        <v>749299</v>
      </c>
      <c r="D35" s="6">
        <f>SUM(Population!D125:D129)</f>
        <v>755192</v>
      </c>
      <c r="E35" s="6">
        <f>SUM(Population!E125:E129)</f>
        <v>759069</v>
      </c>
      <c r="F35" s="6">
        <f>SUM(Population!F125:F129)</f>
        <v>759920</v>
      </c>
      <c r="G35" s="6">
        <f>SUM(Population!G125:G129)</f>
        <v>762723</v>
      </c>
      <c r="H35" s="6">
        <f>SUM(Population!H125:H129)</f>
        <v>763567</v>
      </c>
      <c r="I35" s="6">
        <f>SUM(Population!I125:I129)</f>
        <v>765875</v>
      </c>
      <c r="J35" s="6">
        <f>SUM(Population!J125:J129)</f>
        <v>771201</v>
      </c>
      <c r="K35" s="6">
        <f>SUM(Population!K125:K129)</f>
        <v>780086</v>
      </c>
      <c r="L35" s="6">
        <f>SUM(Population!L125:L129)</f>
        <v>793718</v>
      </c>
      <c r="M35" s="6">
        <f>SUM(Population!M125:M129)</f>
        <v>810208</v>
      </c>
      <c r="N35" s="6">
        <f>SUM(Population!N125:N129)</f>
        <v>828378</v>
      </c>
      <c r="O35" s="6">
        <f>SUM(Population!O125:O129)</f>
        <v>845612</v>
      </c>
      <c r="P35" s="6">
        <f>SUM(Population!P125:P129)</f>
        <v>861757</v>
      </c>
      <c r="Q35" s="6">
        <f>SUM(Population!Q125:Q129)</f>
        <v>870880</v>
      </c>
      <c r="R35" s="6">
        <f>SUM(Population!R125:R129)</f>
        <v>881087</v>
      </c>
      <c r="S35" s="6">
        <f>SUM(Population!S125:S129)</f>
        <v>890549</v>
      </c>
      <c r="T35" s="6">
        <f>SUM(Population!T125:T129)</f>
        <v>899884</v>
      </c>
      <c r="U35" s="6">
        <f>SUM(Population!U125:U129)</f>
        <v>908598</v>
      </c>
      <c r="V35" s="6">
        <f>SUM(Population!V125:V129)</f>
        <v>920673</v>
      </c>
      <c r="W35" s="6">
        <f>SUM(Population!W125:W129)</f>
        <v>931943</v>
      </c>
      <c r="X35" s="6">
        <f>SUM(Population!X125:X129)</f>
        <v>942421</v>
      </c>
      <c r="Y35" s="6">
        <f>SUM(Population!Y125:Y129)</f>
        <v>952142</v>
      </c>
      <c r="Z35" s="6">
        <f>SUM(Population!Z125:Z129)</f>
        <v>960942</v>
      </c>
      <c r="AA35" s="6">
        <f>SUM(Population!AA125:AA129)</f>
        <v>968701</v>
      </c>
      <c r="AB35" s="6">
        <f>SUM(Population!AB125:AB129)</f>
        <v>975350</v>
      </c>
      <c r="AC35" s="6">
        <f>SUM(Population!AC125:AC129)</f>
        <v>980944</v>
      </c>
      <c r="AD35" s="6">
        <f>SUM(Population!AD125:AD129)</f>
        <v>985606</v>
      </c>
      <c r="AE35" s="6">
        <f>SUM(Population!AE125:AE129)</f>
        <v>989438</v>
      </c>
      <c r="AF35" s="6">
        <f>SUM(Population!AF125:AF129)</f>
        <v>992570</v>
      </c>
      <c r="AG35" s="6">
        <f>SUM(Population!AG125:AG129)</f>
        <v>995149</v>
      </c>
      <c r="AH35" s="6">
        <f>SUM(Population!AH125:AH129)</f>
        <v>997372</v>
      </c>
      <c r="AI35" s="6">
        <f>SUM(Population!AI125:AI129)</f>
        <v>999436</v>
      </c>
      <c r="AJ35" s="6">
        <f>SUM(Population!AJ125:AJ129)</f>
        <v>1001501</v>
      </c>
      <c r="AK35" s="6">
        <f>SUM(Population!AK125:AK129)</f>
        <v>1003740</v>
      </c>
      <c r="AL35" s="6">
        <f>SUM(Population!AL125:AL129)</f>
        <v>1006342</v>
      </c>
      <c r="AM35" s="6">
        <f>SUM(Population!AM125:AM129)</f>
        <v>1009438</v>
      </c>
      <c r="AN35" s="6">
        <f>SUM(Population!AN125:AN129)</f>
        <v>1013134</v>
      </c>
      <c r="AO35" s="6">
        <f>SUM(Population!AO125:AO129)</f>
        <v>1017542</v>
      </c>
      <c r="AP35" s="6">
        <f>SUM(Population!AP125:AP129)</f>
        <v>1022724</v>
      </c>
      <c r="AQ35" s="6">
        <f>SUM(Population!AQ125:AQ129)</f>
        <v>1028696</v>
      </c>
      <c r="AR35" s="6">
        <f>SUM(Population!AR125:AR129)</f>
        <v>1035421</v>
      </c>
      <c r="AS35" s="6">
        <f>SUM(Population!AS125:AS129)</f>
        <v>1042816</v>
      </c>
      <c r="AT35" s="6">
        <f>SUM(Population!AT125:AT129)</f>
        <v>1050796</v>
      </c>
      <c r="AU35" s="6">
        <f>SUM(Population!AU125:AU129)</f>
        <v>1059241</v>
      </c>
      <c r="AV35" s="6">
        <f>SUM(Population!AV125:AV129)</f>
        <v>1068025</v>
      </c>
      <c r="AW35" s="6">
        <f>SUM(Population!AW125:AW129)</f>
        <v>1077020</v>
      </c>
      <c r="AX35" s="6">
        <f>SUM(Population!AX125:AX129)</f>
        <v>1086109</v>
      </c>
      <c r="AY35" s="6">
        <f>SUM(Population!AY125:AY129)</f>
        <v>1095160</v>
      </c>
    </row>
    <row r="36" spans="1:51">
      <c r="A36" s="11"/>
      <c r="B36" s="11" t="s">
        <v>164</v>
      </c>
      <c r="C36" s="6">
        <f>SUM(Population!C130:C139)</f>
        <v>1685119</v>
      </c>
      <c r="D36" s="6">
        <f>SUM(Population!D130:D139)</f>
        <v>1699236</v>
      </c>
      <c r="E36" s="6">
        <f>SUM(Population!E130:E139)</f>
        <v>1712326</v>
      </c>
      <c r="F36" s="6">
        <f>SUM(Population!F130:F139)</f>
        <v>1723741</v>
      </c>
      <c r="G36" s="6">
        <f>SUM(Population!G130:G139)</f>
        <v>1731031</v>
      </c>
      <c r="H36" s="6">
        <f>SUM(Population!H130:H139)</f>
        <v>1737478</v>
      </c>
      <c r="I36" s="6">
        <f>SUM(Population!I130:I139)</f>
        <v>1740648</v>
      </c>
      <c r="J36" s="6">
        <f>SUM(Population!J130:J139)</f>
        <v>1741737</v>
      </c>
      <c r="K36" s="6">
        <f>SUM(Population!K130:K139)</f>
        <v>1739541</v>
      </c>
      <c r="L36" s="6">
        <f>SUM(Population!L130:L139)</f>
        <v>1741562</v>
      </c>
      <c r="M36" s="6">
        <f>SUM(Population!M130:M139)</f>
        <v>1744288</v>
      </c>
      <c r="N36" s="6">
        <f>SUM(Population!N130:N139)</f>
        <v>1747363</v>
      </c>
      <c r="O36" s="6">
        <f>SUM(Population!O130:O139)</f>
        <v>1752493</v>
      </c>
      <c r="P36" s="6">
        <f>SUM(Population!P130:P139)</f>
        <v>1759289</v>
      </c>
      <c r="Q36" s="6">
        <f>SUM(Population!Q130:Q139)</f>
        <v>1773872</v>
      </c>
      <c r="R36" s="6">
        <f>SUM(Population!R130:R139)</f>
        <v>1790395</v>
      </c>
      <c r="S36" s="6">
        <f>SUM(Population!S130:S139)</f>
        <v>1810988</v>
      </c>
      <c r="T36" s="6">
        <f>SUM(Population!T130:T139)</f>
        <v>1833652</v>
      </c>
      <c r="U36" s="6">
        <f>SUM(Population!U130:U139)</f>
        <v>1858775</v>
      </c>
      <c r="V36" s="6">
        <f>SUM(Population!V130:V139)</f>
        <v>1881613</v>
      </c>
      <c r="W36" s="6">
        <f>SUM(Population!W130:W139)</f>
        <v>1908379</v>
      </c>
      <c r="X36" s="6">
        <f>SUM(Population!X130:X139)</f>
        <v>1936072</v>
      </c>
      <c r="Y36" s="6">
        <f>SUM(Population!Y130:Y139)</f>
        <v>1962707</v>
      </c>
      <c r="Z36" s="6">
        <f>SUM(Population!Z130:Z139)</f>
        <v>1987639</v>
      </c>
      <c r="AA36" s="6">
        <f>SUM(Population!AA130:AA139)</f>
        <v>2008928</v>
      </c>
      <c r="AB36" s="6">
        <f>SUM(Population!AB130:AB139)</f>
        <v>2030493</v>
      </c>
      <c r="AC36" s="6">
        <f>SUM(Population!AC130:AC139)</f>
        <v>2050522</v>
      </c>
      <c r="AD36" s="6">
        <f>SUM(Population!AD130:AD139)</f>
        <v>2069667</v>
      </c>
      <c r="AE36" s="6">
        <f>SUM(Population!AE130:AE139)</f>
        <v>2087271</v>
      </c>
      <c r="AF36" s="6">
        <f>SUM(Population!AF130:AF139)</f>
        <v>2107184</v>
      </c>
      <c r="AG36" s="6">
        <f>SUM(Population!AG130:AG139)</f>
        <v>2125185</v>
      </c>
      <c r="AH36" s="6">
        <f>SUM(Population!AH130:AH139)</f>
        <v>2141341</v>
      </c>
      <c r="AI36" s="6">
        <f>SUM(Population!AI130:AI139)</f>
        <v>2155809</v>
      </c>
      <c r="AJ36" s="6">
        <f>SUM(Population!AJ130:AJ139)</f>
        <v>2168525</v>
      </c>
      <c r="AK36" s="6">
        <f>SUM(Population!AK130:AK139)</f>
        <v>2179503</v>
      </c>
      <c r="AL36" s="6">
        <f>SUM(Population!AL130:AL139)</f>
        <v>2188819</v>
      </c>
      <c r="AM36" s="6">
        <f>SUM(Population!AM130:AM139)</f>
        <v>2196724</v>
      </c>
      <c r="AN36" s="6">
        <f>SUM(Population!AN130:AN139)</f>
        <v>2203543</v>
      </c>
      <c r="AO36" s="6">
        <f>SUM(Population!AO130:AO139)</f>
        <v>2209528</v>
      </c>
      <c r="AP36" s="6">
        <f>SUM(Population!AP130:AP139)</f>
        <v>2214990</v>
      </c>
      <c r="AQ36" s="6">
        <f>SUM(Population!AQ130:AQ139)</f>
        <v>2220257</v>
      </c>
      <c r="AR36" s="6">
        <f>SUM(Population!AR130:AR139)</f>
        <v>2225661</v>
      </c>
      <c r="AS36" s="6">
        <f>SUM(Population!AS130:AS139)</f>
        <v>2231506</v>
      </c>
      <c r="AT36" s="6">
        <f>SUM(Population!AT130:AT139)</f>
        <v>2238048</v>
      </c>
      <c r="AU36" s="6">
        <f>SUM(Population!AU130:AU139)</f>
        <v>2245529</v>
      </c>
      <c r="AV36" s="6">
        <f>SUM(Population!AV130:AV139)</f>
        <v>2254155</v>
      </c>
      <c r="AW36" s="6">
        <f>SUM(Population!AW130:AW139)</f>
        <v>2264022</v>
      </c>
      <c r="AX36" s="6">
        <f>SUM(Population!AX130:AX139)</f>
        <v>2275154</v>
      </c>
      <c r="AY36" s="6">
        <f>SUM(Population!AY130:AY139)</f>
        <v>2287575</v>
      </c>
    </row>
    <row r="37" spans="1:51">
      <c r="A37" s="11"/>
      <c r="B37" s="11" t="s">
        <v>165</v>
      </c>
      <c r="C37" s="6">
        <f>SUM(Population!C140:C149)</f>
        <v>1571153</v>
      </c>
      <c r="D37" s="6">
        <f>SUM(Population!D140:D149)</f>
        <v>1605680</v>
      </c>
      <c r="E37" s="6">
        <f>SUM(Population!E140:E149)</f>
        <v>1642990</v>
      </c>
      <c r="F37" s="6">
        <f>SUM(Population!F140:F149)</f>
        <v>1683717</v>
      </c>
      <c r="G37" s="6">
        <f>SUM(Population!G140:G149)</f>
        <v>1725069</v>
      </c>
      <c r="H37" s="6">
        <f>SUM(Population!H140:H149)</f>
        <v>1763216</v>
      </c>
      <c r="I37" s="6">
        <f>SUM(Population!I140:I149)</f>
        <v>1798900</v>
      </c>
      <c r="J37" s="6">
        <f>SUM(Population!J140:J149)</f>
        <v>1831902</v>
      </c>
      <c r="K37" s="6">
        <f>SUM(Population!K140:K149)</f>
        <v>1863513</v>
      </c>
      <c r="L37" s="6">
        <f>SUM(Population!L140:L149)</f>
        <v>1883406</v>
      </c>
      <c r="M37" s="6">
        <f>SUM(Population!M140:M149)</f>
        <v>1896112</v>
      </c>
      <c r="N37" s="6">
        <f>SUM(Population!N140:N149)</f>
        <v>1903670</v>
      </c>
      <c r="O37" s="6">
        <f>SUM(Population!O140:O149)</f>
        <v>1911405</v>
      </c>
      <c r="P37" s="6">
        <f>SUM(Population!P140:P149)</f>
        <v>1918728</v>
      </c>
      <c r="Q37" s="6">
        <f>SUM(Population!Q140:Q149)</f>
        <v>1923275</v>
      </c>
      <c r="R37" s="6">
        <f>SUM(Population!R140:R149)</f>
        <v>1928387</v>
      </c>
      <c r="S37" s="6">
        <f>SUM(Population!S140:S149)</f>
        <v>1931720</v>
      </c>
      <c r="T37" s="6">
        <f>SUM(Population!T140:T149)</f>
        <v>1932988</v>
      </c>
      <c r="U37" s="6">
        <f>SUM(Population!U140:U149)</f>
        <v>1930998</v>
      </c>
      <c r="V37" s="6">
        <f>SUM(Population!V140:V149)</f>
        <v>1933192</v>
      </c>
      <c r="W37" s="6">
        <f>SUM(Population!W140:W149)</f>
        <v>1936070</v>
      </c>
      <c r="X37" s="6">
        <f>SUM(Population!X140:X149)</f>
        <v>1939302</v>
      </c>
      <c r="Y37" s="6">
        <f>SUM(Population!Y140:Y149)</f>
        <v>1944582</v>
      </c>
      <c r="Z37" s="6">
        <f>SUM(Population!Z140:Z149)</f>
        <v>1951522</v>
      </c>
      <c r="AA37" s="6">
        <f>SUM(Population!AA140:AA149)</f>
        <v>1966203</v>
      </c>
      <c r="AB37" s="6">
        <f>SUM(Population!AB140:AB149)</f>
        <v>1982811</v>
      </c>
      <c r="AC37" s="6">
        <f>SUM(Population!AC140:AC149)</f>
        <v>2003466</v>
      </c>
      <c r="AD37" s="6">
        <f>SUM(Population!AD140:AD149)</f>
        <v>2026172</v>
      </c>
      <c r="AE37" s="6">
        <f>SUM(Population!AE140:AE149)</f>
        <v>2051322</v>
      </c>
      <c r="AF37" s="6">
        <f>SUM(Population!AF140:AF149)</f>
        <v>2074188</v>
      </c>
      <c r="AG37" s="6">
        <f>SUM(Population!AG140:AG149)</f>
        <v>2100955</v>
      </c>
      <c r="AH37" s="6">
        <f>SUM(Population!AH140:AH149)</f>
        <v>2128643</v>
      </c>
      <c r="AI37" s="6">
        <f>SUM(Population!AI140:AI149)</f>
        <v>2155279</v>
      </c>
      <c r="AJ37" s="6">
        <f>SUM(Population!AJ140:AJ149)</f>
        <v>2180227</v>
      </c>
      <c r="AK37" s="6">
        <f>SUM(Population!AK140:AK149)</f>
        <v>2201562</v>
      </c>
      <c r="AL37" s="6">
        <f>SUM(Population!AL140:AL149)</f>
        <v>2223166</v>
      </c>
      <c r="AM37" s="6">
        <f>SUM(Population!AM140:AM149)</f>
        <v>2243249</v>
      </c>
      <c r="AN37" s="6">
        <f>SUM(Population!AN140:AN149)</f>
        <v>2262451</v>
      </c>
      <c r="AO37" s="6">
        <f>SUM(Population!AO140:AO149)</f>
        <v>2280123</v>
      </c>
      <c r="AP37" s="6">
        <f>SUM(Population!AP140:AP149)</f>
        <v>2300085</v>
      </c>
      <c r="AQ37" s="6">
        <f>SUM(Population!AQ140:AQ149)</f>
        <v>2318143</v>
      </c>
      <c r="AR37" s="6">
        <f>SUM(Population!AR140:AR149)</f>
        <v>2334364</v>
      </c>
      <c r="AS37" s="6">
        <f>SUM(Population!AS140:AS149)</f>
        <v>2348911</v>
      </c>
      <c r="AT37" s="6">
        <f>SUM(Population!AT140:AT149)</f>
        <v>2361721</v>
      </c>
      <c r="AU37" s="6">
        <f>SUM(Population!AU140:AU149)</f>
        <v>2372810</v>
      </c>
      <c r="AV37" s="6">
        <f>SUM(Population!AV140:AV149)</f>
        <v>2382248</v>
      </c>
      <c r="AW37" s="6">
        <f>SUM(Population!AW140:AW149)</f>
        <v>2390284</v>
      </c>
      <c r="AX37" s="6">
        <f>SUM(Population!AX140:AX149)</f>
        <v>2397235</v>
      </c>
      <c r="AY37" s="6">
        <f>SUM(Population!AY140:AY149)</f>
        <v>2403355</v>
      </c>
    </row>
    <row r="38" spans="1:51">
      <c r="A38" s="11"/>
      <c r="B38" s="11" t="s">
        <v>166</v>
      </c>
      <c r="C38" s="6">
        <f>SUM(Population!C150:C159)</f>
        <v>1569694</v>
      </c>
      <c r="D38" s="6">
        <f>SUM(Population!D150:D159)</f>
        <v>1584041</v>
      </c>
      <c r="E38" s="6">
        <f>SUM(Population!E150:E159)</f>
        <v>1596754</v>
      </c>
      <c r="F38" s="6">
        <f>SUM(Population!F150:F159)</f>
        <v>1611427</v>
      </c>
      <c r="G38" s="6">
        <f>SUM(Population!G150:G159)</f>
        <v>1625621</v>
      </c>
      <c r="H38" s="6">
        <f>SUM(Population!H150:H159)</f>
        <v>1639519</v>
      </c>
      <c r="I38" s="6">
        <f>SUM(Population!I150:I159)</f>
        <v>1650736</v>
      </c>
      <c r="J38" s="6">
        <f>SUM(Population!J150:J159)</f>
        <v>1660654</v>
      </c>
      <c r="K38" s="6">
        <f>SUM(Population!K150:K159)</f>
        <v>1672228</v>
      </c>
      <c r="L38" s="6">
        <f>SUM(Population!L150:L159)</f>
        <v>1683310</v>
      </c>
      <c r="M38" s="6">
        <f>SUM(Population!M150:M159)</f>
        <v>1701047</v>
      </c>
      <c r="N38" s="6">
        <f>SUM(Population!N150:N159)</f>
        <v>1730531</v>
      </c>
      <c r="O38" s="6">
        <f>SUM(Population!O150:O159)</f>
        <v>1763622</v>
      </c>
      <c r="P38" s="6">
        <f>SUM(Population!P150:P159)</f>
        <v>1801003</v>
      </c>
      <c r="Q38" s="6">
        <f>SUM(Population!Q150:Q159)</f>
        <v>1839967</v>
      </c>
      <c r="R38" s="6">
        <f>SUM(Population!R150:R159)</f>
        <v>1876802</v>
      </c>
      <c r="S38" s="6">
        <f>SUM(Population!S150:S159)</f>
        <v>1912323</v>
      </c>
      <c r="T38" s="6">
        <f>SUM(Population!T150:T159)</f>
        <v>1945201</v>
      </c>
      <c r="U38" s="6">
        <f>SUM(Population!U150:U159)</f>
        <v>1976722</v>
      </c>
      <c r="V38" s="6">
        <f>SUM(Population!V150:V159)</f>
        <v>1996666</v>
      </c>
      <c r="W38" s="6">
        <f>SUM(Population!W150:W159)</f>
        <v>2009510</v>
      </c>
      <c r="X38" s="6">
        <f>SUM(Population!X150:X159)</f>
        <v>2017277</v>
      </c>
      <c r="Y38" s="6">
        <f>SUM(Population!Y150:Y159)</f>
        <v>2025222</v>
      </c>
      <c r="Z38" s="6">
        <f>SUM(Population!Z150:Z159)</f>
        <v>2032764</v>
      </c>
      <c r="AA38" s="6">
        <f>SUM(Population!AA150:AA159)</f>
        <v>2037554</v>
      </c>
      <c r="AB38" s="6">
        <f>SUM(Population!AB150:AB159)</f>
        <v>2042893</v>
      </c>
      <c r="AC38" s="6">
        <f>SUM(Population!AC150:AC159)</f>
        <v>2046471</v>
      </c>
      <c r="AD38" s="6">
        <f>SUM(Population!AD150:AD159)</f>
        <v>2048005</v>
      </c>
      <c r="AE38" s="6">
        <f>SUM(Population!AE150:AE159)</f>
        <v>2046320</v>
      </c>
      <c r="AF38" s="6">
        <f>SUM(Population!AF150:AF159)</f>
        <v>2048768</v>
      </c>
      <c r="AG38" s="6">
        <f>SUM(Population!AG150:AG159)</f>
        <v>2051885</v>
      </c>
      <c r="AH38" s="6">
        <f>SUM(Population!AH150:AH159)</f>
        <v>2055350</v>
      </c>
      <c r="AI38" s="6">
        <f>SUM(Population!AI150:AI159)</f>
        <v>2060843</v>
      </c>
      <c r="AJ38" s="6">
        <f>SUM(Population!AJ150:AJ159)</f>
        <v>2067993</v>
      </c>
      <c r="AK38" s="6">
        <f>SUM(Population!AK150:AK159)</f>
        <v>2082809</v>
      </c>
      <c r="AL38" s="6">
        <f>SUM(Population!AL150:AL159)</f>
        <v>2099531</v>
      </c>
      <c r="AM38" s="6">
        <f>SUM(Population!AM150:AM159)</f>
        <v>2120260</v>
      </c>
      <c r="AN38" s="6">
        <f>SUM(Population!AN150:AN159)</f>
        <v>2143024</v>
      </c>
      <c r="AO38" s="6">
        <f>SUM(Population!AO150:AO159)</f>
        <v>2168209</v>
      </c>
      <c r="AP38" s="6">
        <f>SUM(Population!AP150:AP159)</f>
        <v>2191124</v>
      </c>
      <c r="AQ38" s="6">
        <f>SUM(Population!AQ150:AQ159)</f>
        <v>2217905</v>
      </c>
      <c r="AR38" s="6">
        <f>SUM(Population!AR150:AR159)</f>
        <v>2245597</v>
      </c>
      <c r="AS38" s="6">
        <f>SUM(Population!AS150:AS159)</f>
        <v>2272246</v>
      </c>
      <c r="AT38" s="6">
        <f>SUM(Population!AT150:AT159)</f>
        <v>2297224</v>
      </c>
      <c r="AU38" s="6">
        <f>SUM(Population!AU150:AU159)</f>
        <v>2318620</v>
      </c>
      <c r="AV38" s="6">
        <f>SUM(Population!AV150:AV159)</f>
        <v>2340287</v>
      </c>
      <c r="AW38" s="6">
        <f>SUM(Population!AW150:AW159)</f>
        <v>2360448</v>
      </c>
      <c r="AX38" s="6">
        <f>SUM(Population!AX150:AX159)</f>
        <v>2379742</v>
      </c>
      <c r="AY38" s="6">
        <f>SUM(Population!AY150:AY159)</f>
        <v>2397524</v>
      </c>
    </row>
    <row r="39" spans="1:51">
      <c r="A39" s="11"/>
      <c r="B39" s="11" t="s">
        <v>167</v>
      </c>
      <c r="C39" s="6">
        <f>SUM(Population!C160:C169)</f>
        <v>1430255</v>
      </c>
      <c r="D39" s="6">
        <f>SUM(Population!D160:D169)</f>
        <v>1454868</v>
      </c>
      <c r="E39" s="6">
        <f>SUM(Population!E160:E169)</f>
        <v>1477614</v>
      </c>
      <c r="F39" s="6">
        <f>SUM(Population!F160:F169)</f>
        <v>1492570</v>
      </c>
      <c r="G39" s="6">
        <f>SUM(Population!G160:G169)</f>
        <v>1502214</v>
      </c>
      <c r="H39" s="6">
        <f>SUM(Population!H160:H169)</f>
        <v>1511912</v>
      </c>
      <c r="I39" s="6">
        <f>SUM(Population!I160:I169)</f>
        <v>1523232</v>
      </c>
      <c r="J39" s="6">
        <f>SUM(Population!J160:J169)</f>
        <v>1537499</v>
      </c>
      <c r="K39" s="6">
        <f>SUM(Population!K160:K169)</f>
        <v>1553478</v>
      </c>
      <c r="L39" s="6">
        <f>SUM(Population!L160:L169)</f>
        <v>1573381</v>
      </c>
      <c r="M39" s="6">
        <f>SUM(Population!M160:M169)</f>
        <v>1591072</v>
      </c>
      <c r="N39" s="6">
        <f>SUM(Population!N160:N169)</f>
        <v>1603958</v>
      </c>
      <c r="O39" s="6">
        <f>SUM(Population!O160:O169)</f>
        <v>1615533</v>
      </c>
      <c r="P39" s="6">
        <f>SUM(Population!P160:P169)</f>
        <v>1629327</v>
      </c>
      <c r="Q39" s="6">
        <f>SUM(Population!Q160:Q169)</f>
        <v>1643041</v>
      </c>
      <c r="R39" s="6">
        <f>SUM(Population!R160:R169)</f>
        <v>1656925</v>
      </c>
      <c r="S39" s="6">
        <f>SUM(Population!S160:S169)</f>
        <v>1668732</v>
      </c>
      <c r="T39" s="6">
        <f>SUM(Population!T160:T169)</f>
        <v>1679324</v>
      </c>
      <c r="U39" s="6">
        <f>SUM(Population!U160:U169)</f>
        <v>1691567</v>
      </c>
      <c r="V39" s="6">
        <f>SUM(Population!V160:V169)</f>
        <v>1703420</v>
      </c>
      <c r="W39" s="6">
        <f>SUM(Population!W160:W169)</f>
        <v>1721788</v>
      </c>
      <c r="X39" s="6">
        <f>SUM(Population!X160:X169)</f>
        <v>1751648</v>
      </c>
      <c r="Y39" s="6">
        <f>SUM(Population!Y160:Y169)</f>
        <v>1785004</v>
      </c>
      <c r="Z39" s="6">
        <f>SUM(Population!Z160:Z169)</f>
        <v>1822551</v>
      </c>
      <c r="AA39" s="6">
        <f>SUM(Population!AA160:AA169)</f>
        <v>1861625</v>
      </c>
      <c r="AB39" s="6">
        <f>SUM(Population!AB160:AB169)</f>
        <v>1898587</v>
      </c>
      <c r="AC39" s="6">
        <f>SUM(Population!AC160:AC169)</f>
        <v>1934252</v>
      </c>
      <c r="AD39" s="6">
        <f>SUM(Population!AD160:AD169)</f>
        <v>1967334</v>
      </c>
      <c r="AE39" s="6">
        <f>SUM(Population!AE160:AE169)</f>
        <v>1999096</v>
      </c>
      <c r="AF39" s="6">
        <f>SUM(Population!AF160:AF169)</f>
        <v>2019469</v>
      </c>
      <c r="AG39" s="6">
        <f>SUM(Population!AG160:AG169)</f>
        <v>2032852</v>
      </c>
      <c r="AH39" s="6">
        <f>SUM(Population!AH160:AH169)</f>
        <v>2041246</v>
      </c>
      <c r="AI39" s="6">
        <f>SUM(Population!AI160:AI169)</f>
        <v>2049803</v>
      </c>
      <c r="AJ39" s="6">
        <f>SUM(Population!AJ160:AJ169)</f>
        <v>2057961</v>
      </c>
      <c r="AK39" s="6">
        <f>SUM(Population!AK160:AK169)</f>
        <v>2063387</v>
      </c>
      <c r="AL39" s="6">
        <f>SUM(Population!AL160:AL169)</f>
        <v>2069336</v>
      </c>
      <c r="AM39" s="6">
        <f>SUM(Population!AM160:AM169)</f>
        <v>2073529</v>
      </c>
      <c r="AN39" s="6">
        <f>SUM(Population!AN160:AN169)</f>
        <v>2075697</v>
      </c>
      <c r="AO39" s="6">
        <f>SUM(Population!AO160:AO169)</f>
        <v>2074681</v>
      </c>
      <c r="AP39" s="6">
        <f>SUM(Population!AP160:AP169)</f>
        <v>2077726</v>
      </c>
      <c r="AQ39" s="6">
        <f>SUM(Population!AQ160:AQ169)</f>
        <v>2081407</v>
      </c>
      <c r="AR39" s="6">
        <f>SUM(Population!AR160:AR169)</f>
        <v>2085430</v>
      </c>
      <c r="AS39" s="6">
        <f>SUM(Population!AS160:AS169)</f>
        <v>2091416</v>
      </c>
      <c r="AT39" s="6">
        <f>SUM(Population!AT160:AT169)</f>
        <v>2099002</v>
      </c>
      <c r="AU39" s="6">
        <f>SUM(Population!AU160:AU169)</f>
        <v>2114140</v>
      </c>
      <c r="AV39" s="6">
        <f>SUM(Population!AV160:AV169)</f>
        <v>2131127</v>
      </c>
      <c r="AW39" s="6">
        <f>SUM(Population!AW160:AW169)</f>
        <v>2152055</v>
      </c>
      <c r="AX39" s="6">
        <f>SUM(Population!AX160:AX169)</f>
        <v>2174970</v>
      </c>
      <c r="AY39" s="6">
        <f>SUM(Population!AY160:AY169)</f>
        <v>2200264</v>
      </c>
    </row>
    <row r="40" spans="1:51">
      <c r="A40" s="11"/>
      <c r="B40" s="11" t="s">
        <v>168</v>
      </c>
      <c r="C40" s="6">
        <f>SUM(Population!C170:C179)</f>
        <v>1117447</v>
      </c>
      <c r="D40" s="6">
        <f>SUM(Population!D170:D179)</f>
        <v>1152107</v>
      </c>
      <c r="E40" s="6">
        <f>SUM(Population!E170:E179)</f>
        <v>1179111</v>
      </c>
      <c r="F40" s="6">
        <f>SUM(Population!F170:F179)</f>
        <v>1206208</v>
      </c>
      <c r="G40" s="6">
        <f>SUM(Population!G170:G179)</f>
        <v>1234017</v>
      </c>
      <c r="H40" s="6">
        <f>SUM(Population!H170:H179)</f>
        <v>1245724</v>
      </c>
      <c r="I40" s="6">
        <f>SUM(Population!I170:I179)</f>
        <v>1265456</v>
      </c>
      <c r="J40" s="6">
        <f>SUM(Population!J170:J179)</f>
        <v>1291034</v>
      </c>
      <c r="K40" s="6">
        <f>SUM(Population!K170:K179)</f>
        <v>1316214</v>
      </c>
      <c r="L40" s="6">
        <f>SUM(Population!L170:L179)</f>
        <v>1345022</v>
      </c>
      <c r="M40" s="6">
        <f>SUM(Population!M170:M179)</f>
        <v>1373737</v>
      </c>
      <c r="N40" s="6">
        <f>SUM(Population!N170:N179)</f>
        <v>1398690</v>
      </c>
      <c r="O40" s="6">
        <f>SUM(Population!O170:O179)</f>
        <v>1421883</v>
      </c>
      <c r="P40" s="6">
        <f>SUM(Population!P170:P179)</f>
        <v>1437739</v>
      </c>
      <c r="Q40" s="6">
        <f>SUM(Population!Q170:Q179)</f>
        <v>1448695</v>
      </c>
      <c r="R40" s="6">
        <f>SUM(Population!R170:R179)</f>
        <v>1459814</v>
      </c>
      <c r="S40" s="6">
        <f>SUM(Population!S170:S179)</f>
        <v>1472705</v>
      </c>
      <c r="T40" s="6">
        <f>SUM(Population!T170:T179)</f>
        <v>1488512</v>
      </c>
      <c r="U40" s="6">
        <f>SUM(Population!U170:U179)</f>
        <v>1505973</v>
      </c>
      <c r="V40" s="6">
        <f>SUM(Population!V170:V179)</f>
        <v>1527366</v>
      </c>
      <c r="W40" s="6">
        <f>SUM(Population!W170:W179)</f>
        <v>1546582</v>
      </c>
      <c r="X40" s="6">
        <f>SUM(Population!X170:X179)</f>
        <v>1561037</v>
      </c>
      <c r="Y40" s="6">
        <f>SUM(Population!Y170:Y179)</f>
        <v>1574108</v>
      </c>
      <c r="Z40" s="6">
        <f>SUM(Population!Z170:Z179)</f>
        <v>1589149</v>
      </c>
      <c r="AA40" s="6">
        <f>SUM(Population!AA170:AA179)</f>
        <v>1604012</v>
      </c>
      <c r="AB40" s="6">
        <f>SUM(Population!AB170:AB179)</f>
        <v>1618999</v>
      </c>
      <c r="AC40" s="6">
        <f>SUM(Population!AC170:AC179)</f>
        <v>1632008</v>
      </c>
      <c r="AD40" s="6">
        <f>SUM(Population!AD170:AD179)</f>
        <v>1643944</v>
      </c>
      <c r="AE40" s="6">
        <f>SUM(Population!AE170:AE179)</f>
        <v>1657524</v>
      </c>
      <c r="AF40" s="6">
        <f>SUM(Population!AF170:AF179)</f>
        <v>1670914</v>
      </c>
      <c r="AG40" s="6">
        <f>SUM(Population!AG170:AG179)</f>
        <v>1690615</v>
      </c>
      <c r="AH40" s="6">
        <f>SUM(Population!AH170:AH179)</f>
        <v>1721414</v>
      </c>
      <c r="AI40" s="6">
        <f>SUM(Population!AI170:AI179)</f>
        <v>1755534</v>
      </c>
      <c r="AJ40" s="6">
        <f>SUM(Population!AJ170:AJ179)</f>
        <v>1793671</v>
      </c>
      <c r="AK40" s="6">
        <f>SUM(Population!AK170:AK179)</f>
        <v>1833225</v>
      </c>
      <c r="AL40" s="6">
        <f>SUM(Population!AL170:AL179)</f>
        <v>1870665</v>
      </c>
      <c r="AM40" s="6">
        <f>SUM(Population!AM170:AM179)</f>
        <v>1906809</v>
      </c>
      <c r="AN40" s="6">
        <f>SUM(Population!AN170:AN179)</f>
        <v>1940442</v>
      </c>
      <c r="AO40" s="6">
        <f>SUM(Population!AO170:AO179)</f>
        <v>1972803</v>
      </c>
      <c r="AP40" s="6">
        <f>SUM(Population!AP170:AP179)</f>
        <v>1994047</v>
      </c>
      <c r="AQ40" s="6">
        <f>SUM(Population!AQ170:AQ179)</f>
        <v>2008447</v>
      </c>
      <c r="AR40" s="6">
        <f>SUM(Population!AR170:AR179)</f>
        <v>2017991</v>
      </c>
      <c r="AS40" s="6">
        <f>SUM(Population!AS170:AS179)</f>
        <v>2027581</v>
      </c>
      <c r="AT40" s="6">
        <f>SUM(Population!AT170:AT179)</f>
        <v>2036694</v>
      </c>
      <c r="AU40" s="6">
        <f>SUM(Population!AU170:AU179)</f>
        <v>2043013</v>
      </c>
      <c r="AV40" s="6">
        <f>SUM(Population!AV170:AV179)</f>
        <v>2049736</v>
      </c>
      <c r="AW40" s="6">
        <f>SUM(Population!AW170:AW179)</f>
        <v>2054647</v>
      </c>
      <c r="AX40" s="6">
        <f>SUM(Population!AX170:AX179)</f>
        <v>2057513</v>
      </c>
      <c r="AY40" s="6">
        <f>SUM(Population!AY170:AY179)</f>
        <v>2057220</v>
      </c>
    </row>
    <row r="41" spans="1:51">
      <c r="A41" s="11"/>
      <c r="B41" s="11"/>
    </row>
    <row r="42" spans="1:51">
      <c r="A42" s="11"/>
      <c r="B42" s="11"/>
    </row>
    <row r="43" spans="1:51">
      <c r="A43" s="11" t="s">
        <v>42</v>
      </c>
      <c r="B43" s="11" t="s">
        <v>163</v>
      </c>
      <c r="C43" s="6">
        <f>SUM(Population!C229:C233)</f>
        <v>709154</v>
      </c>
      <c r="D43" s="6">
        <f>SUM(Population!D229:D233)</f>
        <v>712404</v>
      </c>
      <c r="E43" s="6">
        <f>SUM(Population!E229:E233)</f>
        <v>715546</v>
      </c>
      <c r="F43" s="6">
        <f>SUM(Population!F229:F233)</f>
        <v>716524</v>
      </c>
      <c r="G43" s="6">
        <f>SUM(Population!G229:G233)</f>
        <v>718686</v>
      </c>
      <c r="H43" s="6">
        <f>SUM(Population!H229:H233)</f>
        <v>719017</v>
      </c>
      <c r="I43" s="6">
        <f>SUM(Population!I229:I233)</f>
        <v>721264</v>
      </c>
      <c r="J43" s="6">
        <f>SUM(Population!J229:J233)</f>
        <v>724320</v>
      </c>
      <c r="K43" s="6">
        <f>SUM(Population!K229:K233)</f>
        <v>730051</v>
      </c>
      <c r="L43" s="6">
        <f>SUM(Population!L229:L233)</f>
        <v>741655</v>
      </c>
      <c r="M43" s="6">
        <f>SUM(Population!M229:M233)</f>
        <v>755016</v>
      </c>
      <c r="N43" s="6">
        <f>SUM(Population!N229:N233)</f>
        <v>770718</v>
      </c>
      <c r="O43" s="6">
        <f>SUM(Population!O229:O233)</f>
        <v>786289</v>
      </c>
      <c r="P43" s="6">
        <f>SUM(Population!P229:P233)</f>
        <v>800888</v>
      </c>
      <c r="Q43" s="6">
        <f>SUM(Population!Q229:Q233)</f>
        <v>808507</v>
      </c>
      <c r="R43" s="6">
        <f>SUM(Population!R229:R233)</f>
        <v>817388</v>
      </c>
      <c r="S43" s="6">
        <f>SUM(Population!S229:S233)</f>
        <v>825329</v>
      </c>
      <c r="T43" s="6">
        <f>SUM(Population!T229:T233)</f>
        <v>833664</v>
      </c>
      <c r="U43" s="6">
        <f>SUM(Population!U229:U233)</f>
        <v>841943</v>
      </c>
      <c r="V43" s="6">
        <f>SUM(Population!V229:V233)</f>
        <v>853356</v>
      </c>
      <c r="W43" s="6">
        <f>SUM(Population!W229:W233)</f>
        <v>864358</v>
      </c>
      <c r="X43" s="6">
        <f>SUM(Population!X229:X233)</f>
        <v>874384</v>
      </c>
      <c r="Y43" s="6">
        <f>SUM(Population!Y229:Y233)</f>
        <v>883634</v>
      </c>
      <c r="Z43" s="6">
        <f>SUM(Population!Z229:Z233)</f>
        <v>891971</v>
      </c>
      <c r="AA43" s="6">
        <f>SUM(Population!AA229:AA233)</f>
        <v>899299</v>
      </c>
      <c r="AB43" s="6">
        <f>SUM(Population!AB229:AB233)</f>
        <v>905565</v>
      </c>
      <c r="AC43" s="6">
        <f>SUM(Population!AC229:AC233)</f>
        <v>910827</v>
      </c>
      <c r="AD43" s="6">
        <f>SUM(Population!AD229:AD233)</f>
        <v>915205</v>
      </c>
      <c r="AE43" s="6">
        <f>SUM(Population!AE229:AE233)</f>
        <v>918802</v>
      </c>
      <c r="AF43" s="6">
        <f>SUM(Population!AF229:AF233)</f>
        <v>921735</v>
      </c>
      <c r="AG43" s="6">
        <f>SUM(Population!AG229:AG233)</f>
        <v>924145</v>
      </c>
      <c r="AH43" s="6">
        <f>SUM(Population!AH229:AH233)</f>
        <v>926215</v>
      </c>
      <c r="AI43" s="6">
        <f>SUM(Population!AI229:AI233)</f>
        <v>928140</v>
      </c>
      <c r="AJ43" s="6">
        <f>SUM(Population!AJ229:AJ233)</f>
        <v>930061</v>
      </c>
      <c r="AK43" s="6">
        <f>SUM(Population!AK229:AK233)</f>
        <v>932154</v>
      </c>
      <c r="AL43" s="6">
        <f>SUM(Population!AL229:AL233)</f>
        <v>934589</v>
      </c>
      <c r="AM43" s="6">
        <f>SUM(Population!AM229:AM233)</f>
        <v>937499</v>
      </c>
      <c r="AN43" s="6">
        <f>SUM(Population!AN229:AN233)</f>
        <v>940977</v>
      </c>
      <c r="AO43" s="6">
        <f>SUM(Population!AO229:AO233)</f>
        <v>945129</v>
      </c>
      <c r="AP43" s="6">
        <f>SUM(Population!AP229:AP233)</f>
        <v>950012</v>
      </c>
      <c r="AQ43" s="6">
        <f>SUM(Population!AQ229:AQ233)</f>
        <v>955646</v>
      </c>
      <c r="AR43" s="6">
        <f>SUM(Population!AR229:AR233)</f>
        <v>961991</v>
      </c>
      <c r="AS43" s="6">
        <f>SUM(Population!AS229:AS233)</f>
        <v>968981</v>
      </c>
      <c r="AT43" s="6">
        <f>SUM(Population!AT229:AT233)</f>
        <v>976522</v>
      </c>
      <c r="AU43" s="6">
        <f>SUM(Population!AU229:AU233)</f>
        <v>984510</v>
      </c>
      <c r="AV43" s="6">
        <f>SUM(Population!AV229:AV233)</f>
        <v>992817</v>
      </c>
      <c r="AW43" s="6">
        <f>SUM(Population!AW229:AW233)</f>
        <v>1001325</v>
      </c>
      <c r="AX43" s="6">
        <f>SUM(Population!AX229:AX233)</f>
        <v>1009917</v>
      </c>
      <c r="AY43" s="6">
        <f>SUM(Population!AY229:AY233)</f>
        <v>1018478</v>
      </c>
    </row>
    <row r="44" spans="1:51">
      <c r="A44" s="11"/>
      <c r="B44" s="11" t="s">
        <v>164</v>
      </c>
      <c r="C44" s="6">
        <f>SUM(Population!C234:C243)</f>
        <v>1630394</v>
      </c>
      <c r="D44" s="6">
        <f>SUM(Population!D234:D243)</f>
        <v>1648148</v>
      </c>
      <c r="E44" s="6">
        <f>SUM(Population!E234:E243)</f>
        <v>1662208</v>
      </c>
      <c r="F44" s="6">
        <f>SUM(Population!F234:F243)</f>
        <v>1672728</v>
      </c>
      <c r="G44" s="6">
        <f>SUM(Population!G234:G243)</f>
        <v>1678894</v>
      </c>
      <c r="H44" s="6">
        <f>SUM(Population!H234:H243)</f>
        <v>1683267</v>
      </c>
      <c r="I44" s="6">
        <f>SUM(Population!I234:I243)</f>
        <v>1682122</v>
      </c>
      <c r="J44" s="6">
        <f>SUM(Population!J234:J243)</f>
        <v>1679659</v>
      </c>
      <c r="K44" s="6">
        <f>SUM(Population!K234:K243)</f>
        <v>1675195</v>
      </c>
      <c r="L44" s="6">
        <f>SUM(Population!L234:L243)</f>
        <v>1672515</v>
      </c>
      <c r="M44" s="6">
        <f>SUM(Population!M234:M243)</f>
        <v>1672017</v>
      </c>
      <c r="N44" s="6">
        <f>SUM(Population!N234:N243)</f>
        <v>1672552</v>
      </c>
      <c r="O44" s="6">
        <f>SUM(Population!O234:O243)</f>
        <v>1674861</v>
      </c>
      <c r="P44" s="6">
        <f>SUM(Population!P234:P243)</f>
        <v>1678791</v>
      </c>
      <c r="Q44" s="6">
        <f>SUM(Population!Q234:Q243)</f>
        <v>1690816</v>
      </c>
      <c r="R44" s="6">
        <f>SUM(Population!R234:R243)</f>
        <v>1703723</v>
      </c>
      <c r="S44" s="6">
        <f>SUM(Population!S234:S243)</f>
        <v>1721708</v>
      </c>
      <c r="T44" s="6">
        <f>SUM(Population!T234:T243)</f>
        <v>1740366</v>
      </c>
      <c r="U44" s="6">
        <f>SUM(Population!U234:U243)</f>
        <v>1760724</v>
      </c>
      <c r="V44" s="6">
        <f>SUM(Population!V234:V243)</f>
        <v>1779973</v>
      </c>
      <c r="W44" s="6">
        <f>SUM(Population!W234:W243)</f>
        <v>1802235</v>
      </c>
      <c r="X44" s="6">
        <f>SUM(Population!X234:X243)</f>
        <v>1825893</v>
      </c>
      <c r="Y44" s="6">
        <f>SUM(Population!Y234:Y243)</f>
        <v>1849815</v>
      </c>
      <c r="Z44" s="6">
        <f>SUM(Population!Z234:Z243)</f>
        <v>1872713</v>
      </c>
      <c r="AA44" s="6">
        <f>SUM(Population!AA234:AA243)</f>
        <v>1891771</v>
      </c>
      <c r="AB44" s="6">
        <f>SUM(Population!AB234:AB243)</f>
        <v>1911678</v>
      </c>
      <c r="AC44" s="6">
        <f>SUM(Population!AC234:AC243)</f>
        <v>1929673</v>
      </c>
      <c r="AD44" s="6">
        <f>SUM(Population!AD234:AD243)</f>
        <v>1947288</v>
      </c>
      <c r="AE44" s="6">
        <f>SUM(Population!AE234:AE243)</f>
        <v>1963933</v>
      </c>
      <c r="AF44" s="6">
        <f>SUM(Population!AF234:AF243)</f>
        <v>1982700</v>
      </c>
      <c r="AG44" s="6">
        <f>SUM(Population!AG234:AG243)</f>
        <v>1999992</v>
      </c>
      <c r="AH44" s="6">
        <f>SUM(Population!AH234:AH243)</f>
        <v>2015306</v>
      </c>
      <c r="AI44" s="6">
        <f>SUM(Population!AI234:AI243)</f>
        <v>2028963</v>
      </c>
      <c r="AJ44" s="6">
        <f>SUM(Population!AJ234:AJ243)</f>
        <v>2040926</v>
      </c>
      <c r="AK44" s="6">
        <f>SUM(Population!AK234:AK243)</f>
        <v>2051215</v>
      </c>
      <c r="AL44" s="6">
        <f>SUM(Population!AL234:AL243)</f>
        <v>2059922</v>
      </c>
      <c r="AM44" s="6">
        <f>SUM(Population!AM234:AM243)</f>
        <v>2067287</v>
      </c>
      <c r="AN44" s="6">
        <f>SUM(Population!AN234:AN243)</f>
        <v>2073620</v>
      </c>
      <c r="AO44" s="6">
        <f>SUM(Population!AO234:AO243)</f>
        <v>2079173</v>
      </c>
      <c r="AP44" s="6">
        <f>SUM(Population!AP234:AP243)</f>
        <v>2084231</v>
      </c>
      <c r="AQ44" s="6">
        <f>SUM(Population!AQ234:AQ243)</f>
        <v>2089110</v>
      </c>
      <c r="AR44" s="6">
        <f>SUM(Population!AR234:AR243)</f>
        <v>2094123</v>
      </c>
      <c r="AS44" s="6">
        <f>SUM(Population!AS234:AS243)</f>
        <v>2099556</v>
      </c>
      <c r="AT44" s="6">
        <f>SUM(Population!AT234:AT243)</f>
        <v>2105660</v>
      </c>
      <c r="AU44" s="6">
        <f>SUM(Population!AU234:AU243)</f>
        <v>2112662</v>
      </c>
      <c r="AV44" s="6">
        <f>SUM(Population!AV234:AV243)</f>
        <v>2120756</v>
      </c>
      <c r="AW44" s="6">
        <f>SUM(Population!AW234:AW243)</f>
        <v>2130029</v>
      </c>
      <c r="AX44" s="6">
        <f>SUM(Population!AX234:AX243)</f>
        <v>2140517</v>
      </c>
      <c r="AY44" s="6">
        <f>SUM(Population!AY234:AY243)</f>
        <v>2152227</v>
      </c>
    </row>
    <row r="45" spans="1:51">
      <c r="A45" s="11"/>
      <c r="B45" s="11" t="s">
        <v>165</v>
      </c>
      <c r="C45" s="6">
        <f>SUM(Population!C244:C253)</f>
        <v>1572270</v>
      </c>
      <c r="D45" s="6">
        <f>SUM(Population!D244:D253)</f>
        <v>1601823</v>
      </c>
      <c r="E45" s="6">
        <f>SUM(Population!E244:E253)</f>
        <v>1636092</v>
      </c>
      <c r="F45" s="6">
        <f>SUM(Population!F244:F253)</f>
        <v>1675618</v>
      </c>
      <c r="G45" s="6">
        <f>SUM(Population!G244:G253)</f>
        <v>1715573</v>
      </c>
      <c r="H45" s="6">
        <f>SUM(Population!H244:H253)</f>
        <v>1753485</v>
      </c>
      <c r="I45" s="6">
        <f>SUM(Population!I244:I253)</f>
        <v>1790305</v>
      </c>
      <c r="J45" s="6">
        <f>SUM(Population!J244:J253)</f>
        <v>1825330</v>
      </c>
      <c r="K45" s="6">
        <f>SUM(Population!K244:K253)</f>
        <v>1858112</v>
      </c>
      <c r="L45" s="6">
        <f>SUM(Population!L244:L253)</f>
        <v>1881582</v>
      </c>
      <c r="M45" s="6">
        <f>SUM(Population!M244:M253)</f>
        <v>1897302</v>
      </c>
      <c r="N45" s="6">
        <f>SUM(Population!N244:N253)</f>
        <v>1906432</v>
      </c>
      <c r="O45" s="6">
        <f>SUM(Population!O244:O253)</f>
        <v>1913456</v>
      </c>
      <c r="P45" s="6">
        <f>SUM(Population!P244:P253)</f>
        <v>1918603</v>
      </c>
      <c r="Q45" s="6">
        <f>SUM(Population!Q244:Q253)</f>
        <v>1921145</v>
      </c>
      <c r="R45" s="6">
        <f>SUM(Population!R244:R253)</f>
        <v>1923705</v>
      </c>
      <c r="S45" s="6">
        <f>SUM(Population!S244:S253)</f>
        <v>1922638</v>
      </c>
      <c r="T45" s="6">
        <f>SUM(Population!T244:T253)</f>
        <v>1920261</v>
      </c>
      <c r="U45" s="6">
        <f>SUM(Population!U244:U253)</f>
        <v>1915895</v>
      </c>
      <c r="V45" s="6">
        <f>SUM(Population!V244:V253)</f>
        <v>1913304</v>
      </c>
      <c r="W45" s="6">
        <f>SUM(Population!W244:W253)</f>
        <v>1912885</v>
      </c>
      <c r="X45" s="6">
        <f>SUM(Population!X244:X253)</f>
        <v>1913496</v>
      </c>
      <c r="Y45" s="6">
        <f>SUM(Population!Y244:Y253)</f>
        <v>1915872</v>
      </c>
      <c r="Z45" s="6">
        <f>SUM(Population!Z244:Z253)</f>
        <v>1919870</v>
      </c>
      <c r="AA45" s="6">
        <f>SUM(Population!AA244:AA253)</f>
        <v>1931945</v>
      </c>
      <c r="AB45" s="6">
        <f>SUM(Population!AB244:AB253)</f>
        <v>1944896</v>
      </c>
      <c r="AC45" s="6">
        <f>SUM(Population!AC244:AC253)</f>
        <v>1962911</v>
      </c>
      <c r="AD45" s="6">
        <f>SUM(Population!AD244:AD253)</f>
        <v>1981598</v>
      </c>
      <c r="AE45" s="6">
        <f>SUM(Population!AE244:AE253)</f>
        <v>2001980</v>
      </c>
      <c r="AF45" s="6">
        <f>SUM(Population!AF244:AF253)</f>
        <v>2021249</v>
      </c>
      <c r="AG45" s="6">
        <f>SUM(Population!AG244:AG253)</f>
        <v>2043523</v>
      </c>
      <c r="AH45" s="6">
        <f>SUM(Population!AH244:AH253)</f>
        <v>2067192</v>
      </c>
      <c r="AI45" s="6">
        <f>SUM(Population!AI244:AI253)</f>
        <v>2091123</v>
      </c>
      <c r="AJ45" s="6">
        <f>SUM(Population!AJ244:AJ253)</f>
        <v>2114031</v>
      </c>
      <c r="AK45" s="6">
        <f>SUM(Population!AK244:AK253)</f>
        <v>2133115</v>
      </c>
      <c r="AL45" s="6">
        <f>SUM(Population!AL244:AL253)</f>
        <v>2153045</v>
      </c>
      <c r="AM45" s="6">
        <f>SUM(Population!AM244:AM253)</f>
        <v>2171067</v>
      </c>
      <c r="AN45" s="6">
        <f>SUM(Population!AN244:AN253)</f>
        <v>2188711</v>
      </c>
      <c r="AO45" s="6">
        <f>SUM(Population!AO244:AO253)</f>
        <v>2205386</v>
      </c>
      <c r="AP45" s="6">
        <f>SUM(Population!AP244:AP253)</f>
        <v>2224175</v>
      </c>
      <c r="AQ45" s="6">
        <f>SUM(Population!AQ244:AQ253)</f>
        <v>2241493</v>
      </c>
      <c r="AR45" s="6">
        <f>SUM(Population!AR244:AR253)</f>
        <v>2256837</v>
      </c>
      <c r="AS45" s="6">
        <f>SUM(Population!AS244:AS253)</f>
        <v>2270530</v>
      </c>
      <c r="AT45" s="6">
        <f>SUM(Population!AT244:AT253)</f>
        <v>2282530</v>
      </c>
      <c r="AU45" s="6">
        <f>SUM(Population!AU244:AU253)</f>
        <v>2292868</v>
      </c>
      <c r="AV45" s="6">
        <f>SUM(Population!AV244:AV253)</f>
        <v>2301621</v>
      </c>
      <c r="AW45" s="6">
        <f>SUM(Population!AW244:AW253)</f>
        <v>2309039</v>
      </c>
      <c r="AX45" s="6">
        <f>SUM(Population!AX244:AX253)</f>
        <v>2315427</v>
      </c>
      <c r="AY45" s="6">
        <f>SUM(Population!AY244:AY253)</f>
        <v>2321034</v>
      </c>
    </row>
    <row r="46" spans="1:51">
      <c r="A46" s="11"/>
      <c r="B46" s="11" t="s">
        <v>166</v>
      </c>
      <c r="C46" s="6">
        <f>SUM(Population!C254:C263)</f>
        <v>1596785</v>
      </c>
      <c r="D46" s="6">
        <f>SUM(Population!D254:D263)</f>
        <v>1610341</v>
      </c>
      <c r="E46" s="6">
        <f>SUM(Population!E254:E263)</f>
        <v>1622219</v>
      </c>
      <c r="F46" s="6">
        <f>SUM(Population!F254:F263)</f>
        <v>1634573</v>
      </c>
      <c r="G46" s="6">
        <f>SUM(Population!G254:G263)</f>
        <v>1647004</v>
      </c>
      <c r="H46" s="6">
        <f>SUM(Population!H254:H263)</f>
        <v>1659366</v>
      </c>
      <c r="I46" s="6">
        <f>SUM(Population!I254:I263)</f>
        <v>1669138</v>
      </c>
      <c r="J46" s="6">
        <f>SUM(Population!J254:J263)</f>
        <v>1675822</v>
      </c>
      <c r="K46" s="6">
        <f>SUM(Population!K254:K263)</f>
        <v>1684803</v>
      </c>
      <c r="L46" s="6">
        <f>SUM(Population!L254:L263)</f>
        <v>1690216</v>
      </c>
      <c r="M46" s="6">
        <f>SUM(Population!M254:M263)</f>
        <v>1702284</v>
      </c>
      <c r="N46" s="6">
        <f>SUM(Population!N254:N263)</f>
        <v>1727125</v>
      </c>
      <c r="O46" s="6">
        <f>SUM(Population!O254:O263)</f>
        <v>1757450</v>
      </c>
      <c r="P46" s="6">
        <f>SUM(Population!P254:P263)</f>
        <v>1793860</v>
      </c>
      <c r="Q46" s="6">
        <f>SUM(Population!Q254:Q263)</f>
        <v>1831623</v>
      </c>
      <c r="R46" s="6">
        <f>SUM(Population!R254:R263)</f>
        <v>1868349</v>
      </c>
      <c r="S46" s="6">
        <f>SUM(Population!S254:S263)</f>
        <v>1905073</v>
      </c>
      <c r="T46" s="6">
        <f>SUM(Population!T254:T263)</f>
        <v>1940017</v>
      </c>
      <c r="U46" s="6">
        <f>SUM(Population!U254:U263)</f>
        <v>1972738</v>
      </c>
      <c r="V46" s="6">
        <f>SUM(Population!V254:V263)</f>
        <v>1996207</v>
      </c>
      <c r="W46" s="6">
        <f>SUM(Population!W254:W263)</f>
        <v>2011974</v>
      </c>
      <c r="X46" s="6">
        <f>SUM(Population!X254:X263)</f>
        <v>2021204</v>
      </c>
      <c r="Y46" s="6">
        <f>SUM(Population!Y254:Y263)</f>
        <v>2028345</v>
      </c>
      <c r="Z46" s="6">
        <f>SUM(Population!Z254:Z263)</f>
        <v>2033627</v>
      </c>
      <c r="AA46" s="6">
        <f>SUM(Population!AA254:AA263)</f>
        <v>2036313</v>
      </c>
      <c r="AB46" s="6">
        <f>SUM(Population!AB254:AB263)</f>
        <v>2039017</v>
      </c>
      <c r="AC46" s="6">
        <f>SUM(Population!AC254:AC263)</f>
        <v>2038111</v>
      </c>
      <c r="AD46" s="6">
        <f>SUM(Population!AD254:AD263)</f>
        <v>2035913</v>
      </c>
      <c r="AE46" s="6">
        <f>SUM(Population!AE254:AE263)</f>
        <v>2031741</v>
      </c>
      <c r="AF46" s="6">
        <f>SUM(Population!AF254:AF263)</f>
        <v>2029328</v>
      </c>
      <c r="AG46" s="6">
        <f>SUM(Population!AG254:AG263)</f>
        <v>2029065</v>
      </c>
      <c r="AH46" s="6">
        <f>SUM(Population!AH254:AH263)</f>
        <v>2029828</v>
      </c>
      <c r="AI46" s="6">
        <f>SUM(Population!AI254:AI263)</f>
        <v>2032351</v>
      </c>
      <c r="AJ46" s="6">
        <f>SUM(Population!AJ254:AJ263)</f>
        <v>2036490</v>
      </c>
      <c r="AK46" s="6">
        <f>SUM(Population!AK254:AK263)</f>
        <v>2048662</v>
      </c>
      <c r="AL46" s="6">
        <f>SUM(Population!AL254:AL263)</f>
        <v>2061706</v>
      </c>
      <c r="AM46" s="6">
        <f>SUM(Population!AM254:AM263)</f>
        <v>2079792</v>
      </c>
      <c r="AN46" s="6">
        <f>SUM(Population!AN254:AN263)</f>
        <v>2098537</v>
      </c>
      <c r="AO46" s="6">
        <f>SUM(Population!AO254:AO263)</f>
        <v>2118971</v>
      </c>
      <c r="AP46" s="6">
        <f>SUM(Population!AP254:AP263)</f>
        <v>2138288</v>
      </c>
      <c r="AQ46" s="6">
        <f>SUM(Population!AQ254:AQ263)</f>
        <v>2160590</v>
      </c>
      <c r="AR46" s="6">
        <f>SUM(Population!AR254:AR263)</f>
        <v>2184285</v>
      </c>
      <c r="AS46" s="6">
        <f>SUM(Population!AS254:AS263)</f>
        <v>2208237</v>
      </c>
      <c r="AT46" s="6">
        <f>SUM(Population!AT254:AT263)</f>
        <v>2231173</v>
      </c>
      <c r="AU46" s="6">
        <f>SUM(Population!AU254:AU263)</f>
        <v>2250306</v>
      </c>
      <c r="AV46" s="6">
        <f>SUM(Population!AV254:AV263)</f>
        <v>2270284</v>
      </c>
      <c r="AW46" s="6">
        <f>SUM(Population!AW254:AW263)</f>
        <v>2288362</v>
      </c>
      <c r="AX46" s="6">
        <f>SUM(Population!AX254:AX263)</f>
        <v>2306069</v>
      </c>
      <c r="AY46" s="6">
        <f>SUM(Population!AY254:AY263)</f>
        <v>2322812</v>
      </c>
    </row>
    <row r="47" spans="1:51">
      <c r="A47" s="11"/>
      <c r="B47" s="11" t="s">
        <v>167</v>
      </c>
      <c r="C47" s="6">
        <f>SUM(Population!C264:C273)</f>
        <v>1459915</v>
      </c>
      <c r="D47" s="6">
        <f>SUM(Population!D264:D273)</f>
        <v>1487972</v>
      </c>
      <c r="E47" s="6">
        <f>SUM(Population!E264:E273)</f>
        <v>1512355</v>
      </c>
      <c r="F47" s="6">
        <f>SUM(Population!F264:F273)</f>
        <v>1529066</v>
      </c>
      <c r="G47" s="6">
        <f>SUM(Population!G264:G273)</f>
        <v>1540801</v>
      </c>
      <c r="H47" s="6">
        <f>SUM(Population!H264:H273)</f>
        <v>1550737</v>
      </c>
      <c r="I47" s="6">
        <f>SUM(Population!I264:I273)</f>
        <v>1560914</v>
      </c>
      <c r="J47" s="6">
        <f>SUM(Population!J264:J273)</f>
        <v>1575268</v>
      </c>
      <c r="K47" s="6">
        <f>SUM(Population!K264:K273)</f>
        <v>1589653</v>
      </c>
      <c r="L47" s="6">
        <f>SUM(Population!L264:L273)</f>
        <v>1610183</v>
      </c>
      <c r="M47" s="6">
        <f>SUM(Population!M264:M273)</f>
        <v>1628726</v>
      </c>
      <c r="N47" s="6">
        <f>SUM(Population!N264:N273)</f>
        <v>1640714</v>
      </c>
      <c r="O47" s="6">
        <f>SUM(Population!O264:O273)</f>
        <v>1651320</v>
      </c>
      <c r="P47" s="6">
        <f>SUM(Population!P264:P273)</f>
        <v>1662685</v>
      </c>
      <c r="Q47" s="6">
        <f>SUM(Population!Q264:Q273)</f>
        <v>1674474</v>
      </c>
      <c r="R47" s="6">
        <f>SUM(Population!R264:R273)</f>
        <v>1686617</v>
      </c>
      <c r="S47" s="6">
        <f>SUM(Population!S264:S273)</f>
        <v>1696695</v>
      </c>
      <c r="T47" s="6">
        <f>SUM(Population!T264:T273)</f>
        <v>1703777</v>
      </c>
      <c r="U47" s="6">
        <f>SUM(Population!U264:U273)</f>
        <v>1713140</v>
      </c>
      <c r="V47" s="6">
        <f>SUM(Population!V264:V273)</f>
        <v>1719061</v>
      </c>
      <c r="W47" s="6">
        <f>SUM(Population!W264:W273)</f>
        <v>1731550</v>
      </c>
      <c r="X47" s="6">
        <f>SUM(Population!X264:X273)</f>
        <v>1756628</v>
      </c>
      <c r="Y47" s="6">
        <f>SUM(Population!Y264:Y273)</f>
        <v>1787095</v>
      </c>
      <c r="Z47" s="6">
        <f>SUM(Population!Z264:Z273)</f>
        <v>1823551</v>
      </c>
      <c r="AA47" s="6">
        <f>SUM(Population!AA264:AA273)</f>
        <v>1861324</v>
      </c>
      <c r="AB47" s="6">
        <f>SUM(Population!AB264:AB273)</f>
        <v>1898054</v>
      </c>
      <c r="AC47" s="6">
        <f>SUM(Population!AC264:AC273)</f>
        <v>1934782</v>
      </c>
      <c r="AD47" s="6">
        <f>SUM(Population!AD264:AD273)</f>
        <v>1969755</v>
      </c>
      <c r="AE47" s="6">
        <f>SUM(Population!AE264:AE273)</f>
        <v>2002537</v>
      </c>
      <c r="AF47" s="6">
        <f>SUM(Population!AF264:AF273)</f>
        <v>2026177</v>
      </c>
      <c r="AG47" s="6">
        <f>SUM(Population!AG264:AG273)</f>
        <v>2042194</v>
      </c>
      <c r="AH47" s="6">
        <f>SUM(Population!AH264:AH273)</f>
        <v>2051753</v>
      </c>
      <c r="AI47" s="6">
        <f>SUM(Population!AI264:AI273)</f>
        <v>2059244</v>
      </c>
      <c r="AJ47" s="6">
        <f>SUM(Population!AJ264:AJ273)</f>
        <v>2064898</v>
      </c>
      <c r="AK47" s="6">
        <f>SUM(Population!AK264:AK273)</f>
        <v>2067969</v>
      </c>
      <c r="AL47" s="6">
        <f>SUM(Population!AL264:AL273)</f>
        <v>2071052</v>
      </c>
      <c r="AM47" s="6">
        <f>SUM(Population!AM264:AM273)</f>
        <v>2070547</v>
      </c>
      <c r="AN47" s="6">
        <f>SUM(Population!AN264:AN273)</f>
        <v>2068764</v>
      </c>
      <c r="AO47" s="6">
        <f>SUM(Population!AO264:AO273)</f>
        <v>2065028</v>
      </c>
      <c r="AP47" s="6">
        <f>SUM(Population!AP264:AP273)</f>
        <v>2063026</v>
      </c>
      <c r="AQ47" s="6">
        <f>SUM(Population!AQ264:AQ273)</f>
        <v>2063136</v>
      </c>
      <c r="AR47" s="6">
        <f>SUM(Population!AR264:AR273)</f>
        <v>2064258</v>
      </c>
      <c r="AS47" s="6">
        <f>SUM(Population!AS264:AS273)</f>
        <v>2067105</v>
      </c>
      <c r="AT47" s="6">
        <f>SUM(Population!AT264:AT273)</f>
        <v>2071543</v>
      </c>
      <c r="AU47" s="6">
        <f>SUM(Population!AU264:AU273)</f>
        <v>2083937</v>
      </c>
      <c r="AV47" s="6">
        <f>SUM(Population!AV264:AV273)</f>
        <v>2097176</v>
      </c>
      <c r="AW47" s="6">
        <f>SUM(Population!AW264:AW273)</f>
        <v>2115404</v>
      </c>
      <c r="AX47" s="6">
        <f>SUM(Population!AX264:AX273)</f>
        <v>2134278</v>
      </c>
      <c r="AY47" s="6">
        <f>SUM(Population!AY264:AY273)</f>
        <v>2154818</v>
      </c>
    </row>
    <row r="48" spans="1:51">
      <c r="A48" s="11"/>
      <c r="B48" s="11" t="s">
        <v>168</v>
      </c>
      <c r="C48" s="6">
        <f>SUM(Population!C274:C283)</f>
        <v>1131483</v>
      </c>
      <c r="D48" s="6">
        <f>SUM(Population!D274:D283)</f>
        <v>1171615</v>
      </c>
      <c r="E48" s="6">
        <f>SUM(Population!E274:E283)</f>
        <v>1204700</v>
      </c>
      <c r="F48" s="6">
        <f>SUM(Population!F274:F283)</f>
        <v>1237729</v>
      </c>
      <c r="G48" s="6">
        <f>SUM(Population!G274:G283)</f>
        <v>1271191</v>
      </c>
      <c r="H48" s="6">
        <f>SUM(Population!H274:H283)</f>
        <v>1288852</v>
      </c>
      <c r="I48" s="6">
        <f>SUM(Population!I274:I283)</f>
        <v>1315115</v>
      </c>
      <c r="J48" s="6">
        <f>SUM(Population!J274:J283)</f>
        <v>1345479</v>
      </c>
      <c r="K48" s="6">
        <f>SUM(Population!K274:K283)</f>
        <v>1374903</v>
      </c>
      <c r="L48" s="6">
        <f>SUM(Population!L274:L283)</f>
        <v>1407203</v>
      </c>
      <c r="M48" s="6">
        <f>SUM(Population!M274:M283)</f>
        <v>1438407</v>
      </c>
      <c r="N48" s="6">
        <f>SUM(Population!N274:N283)</f>
        <v>1465714</v>
      </c>
      <c r="O48" s="6">
        <f>SUM(Population!O274:O283)</f>
        <v>1489584</v>
      </c>
      <c r="P48" s="6">
        <f>SUM(Population!P274:P283)</f>
        <v>1506184</v>
      </c>
      <c r="Q48" s="6">
        <f>SUM(Population!Q274:Q283)</f>
        <v>1518152</v>
      </c>
      <c r="R48" s="6">
        <f>SUM(Population!R274:R283)</f>
        <v>1528580</v>
      </c>
      <c r="S48" s="6">
        <f>SUM(Population!S274:S283)</f>
        <v>1539511</v>
      </c>
      <c r="T48" s="6">
        <f>SUM(Population!T274:T283)</f>
        <v>1554573</v>
      </c>
      <c r="U48" s="6">
        <f>SUM(Population!U274:U283)</f>
        <v>1569688</v>
      </c>
      <c r="V48" s="6">
        <f>SUM(Population!V274:V283)</f>
        <v>1590917</v>
      </c>
      <c r="W48" s="6">
        <f>SUM(Population!W274:W283)</f>
        <v>1610163</v>
      </c>
      <c r="X48" s="6">
        <f>SUM(Population!X274:X283)</f>
        <v>1622951</v>
      </c>
      <c r="Y48" s="6">
        <f>SUM(Population!Y274:Y283)</f>
        <v>1634311</v>
      </c>
      <c r="Z48" s="6">
        <f>SUM(Population!Z274:Z283)</f>
        <v>1646310</v>
      </c>
      <c r="AA48" s="6">
        <f>SUM(Population!AA274:AA283)</f>
        <v>1658657</v>
      </c>
      <c r="AB48" s="6">
        <f>SUM(Population!AB274:AB283)</f>
        <v>1671328</v>
      </c>
      <c r="AC48" s="6">
        <f>SUM(Population!AC274:AC283)</f>
        <v>1682013</v>
      </c>
      <c r="AD48" s="6">
        <f>SUM(Population!AD274:AD283)</f>
        <v>1689856</v>
      </c>
      <c r="AE48" s="6">
        <f>SUM(Population!AE274:AE283)</f>
        <v>1699962</v>
      </c>
      <c r="AF48" s="6">
        <f>SUM(Population!AF274:AF283)</f>
        <v>1706859</v>
      </c>
      <c r="AG48" s="6">
        <f>SUM(Population!AG274:AG283)</f>
        <v>1720175</v>
      </c>
      <c r="AH48" s="6">
        <f>SUM(Population!AH274:AH283)</f>
        <v>1745774</v>
      </c>
      <c r="AI48" s="6">
        <f>SUM(Population!AI274:AI283)</f>
        <v>1776604</v>
      </c>
      <c r="AJ48" s="6">
        <f>SUM(Population!AJ274:AJ283)</f>
        <v>1813260</v>
      </c>
      <c r="AK48" s="6">
        <f>SUM(Population!AK274:AK283)</f>
        <v>1851157</v>
      </c>
      <c r="AL48" s="6">
        <f>SUM(Population!AL274:AL283)</f>
        <v>1888001</v>
      </c>
      <c r="AM48" s="6">
        <f>SUM(Population!AM274:AM283)</f>
        <v>1924830</v>
      </c>
      <c r="AN48" s="6">
        <f>SUM(Population!AN274:AN283)</f>
        <v>1959944</v>
      </c>
      <c r="AO48" s="6">
        <f>SUM(Population!AO274:AO283)</f>
        <v>1992918</v>
      </c>
      <c r="AP48" s="6">
        <f>SUM(Population!AP274:AP283)</f>
        <v>2016926</v>
      </c>
      <c r="AQ48" s="6">
        <f>SUM(Population!AQ274:AQ283)</f>
        <v>2033429</v>
      </c>
      <c r="AR48" s="6">
        <f>SUM(Population!AR274:AR283)</f>
        <v>2043609</v>
      </c>
      <c r="AS48" s="6">
        <f>SUM(Population!AS274:AS283)</f>
        <v>2051705</v>
      </c>
      <c r="AT48" s="6">
        <f>SUM(Population!AT274:AT283)</f>
        <v>2057970</v>
      </c>
      <c r="AU48" s="6">
        <f>SUM(Population!AU274:AU283)</f>
        <v>2061628</v>
      </c>
      <c r="AV48" s="6">
        <f>SUM(Population!AV274:AV283)</f>
        <v>2065253</v>
      </c>
      <c r="AW48" s="6">
        <f>SUM(Population!AW274:AW283)</f>
        <v>2065315</v>
      </c>
      <c r="AX48" s="6">
        <f>SUM(Population!AX274:AX283)</f>
        <v>2064097</v>
      </c>
      <c r="AY48" s="6">
        <f>SUM(Population!AY274:AY283)</f>
        <v>2060942</v>
      </c>
    </row>
    <row r="50" spans="1:51">
      <c r="A50" s="291" t="s">
        <v>829</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row>
    <row r="51" spans="1:51">
      <c r="A51" s="252" t="s">
        <v>43</v>
      </c>
      <c r="B51" s="252" t="s">
        <v>163</v>
      </c>
      <c r="C51" s="252">
        <f>C35*C15</f>
        <v>748714.61317651719</v>
      </c>
      <c r="D51" s="252">
        <f t="shared" ref="D51:AY56" si="8">D35*D15</f>
        <v>771204.28353619634</v>
      </c>
      <c r="E51" s="252">
        <f t="shared" si="8"/>
        <v>786950.95055054803</v>
      </c>
      <c r="F51" s="252">
        <f t="shared" si="8"/>
        <v>798799.27987744869</v>
      </c>
      <c r="G51" s="252">
        <f t="shared" si="8"/>
        <v>813017.15624417923</v>
      </c>
      <c r="H51" s="252">
        <f t="shared" si="8"/>
        <v>825483.76222068456</v>
      </c>
      <c r="I51" s="252">
        <f t="shared" si="8"/>
        <v>839882.083019746</v>
      </c>
      <c r="J51" s="252">
        <f t="shared" si="8"/>
        <v>857964.68390334211</v>
      </c>
      <c r="K51" s="252">
        <f t="shared" si="8"/>
        <v>880466.27631714114</v>
      </c>
      <c r="L51" s="252">
        <f t="shared" si="8"/>
        <v>908937.84159298718</v>
      </c>
      <c r="M51" s="252">
        <f t="shared" si="8"/>
        <v>941433.27038153447</v>
      </c>
      <c r="N51" s="252">
        <f t="shared" si="8"/>
        <v>976720.2217570428</v>
      </c>
      <c r="O51" s="252">
        <f t="shared" si="8"/>
        <v>1011764.7804763974</v>
      </c>
      <c r="P51" s="252">
        <f t="shared" si="8"/>
        <v>1046337.3661094133</v>
      </c>
      <c r="Q51" s="252">
        <f t="shared" si="8"/>
        <v>1073094.1864785894</v>
      </c>
      <c r="R51" s="252">
        <f t="shared" si="8"/>
        <v>1101808.7430506197</v>
      </c>
      <c r="S51" s="252">
        <f t="shared" si="8"/>
        <v>1130218.5866208277</v>
      </c>
      <c r="T51" s="252">
        <f t="shared" si="8"/>
        <v>1159089.2051595447</v>
      </c>
      <c r="U51" s="252">
        <f t="shared" si="8"/>
        <v>1187770.1844738831</v>
      </c>
      <c r="V51" s="252">
        <f t="shared" si="8"/>
        <v>1221530.7342962129</v>
      </c>
      <c r="W51" s="252">
        <f t="shared" si="8"/>
        <v>1254978.2006388223</v>
      </c>
      <c r="X51" s="252">
        <f t="shared" si="8"/>
        <v>1288076.4716879695</v>
      </c>
      <c r="Y51" s="252">
        <f t="shared" si="8"/>
        <v>1320847.2061268627</v>
      </c>
      <c r="Z51" s="252">
        <f t="shared" si="8"/>
        <v>1353026.1902350513</v>
      </c>
      <c r="AA51" s="252">
        <f t="shared" si="8"/>
        <v>1384413.2429012277</v>
      </c>
      <c r="AB51" s="252">
        <f t="shared" si="8"/>
        <v>1414859.1717905942</v>
      </c>
      <c r="AC51" s="252">
        <f t="shared" si="8"/>
        <v>1444361.812439241</v>
      </c>
      <c r="AD51" s="252">
        <f t="shared" si="8"/>
        <v>1473056.4377278311</v>
      </c>
      <c r="AE51" s="252">
        <f t="shared" si="8"/>
        <v>1501054.6124759861</v>
      </c>
      <c r="AF51" s="252">
        <f t="shared" si="8"/>
        <v>1528524.8756389059</v>
      </c>
      <c r="AG51" s="252">
        <f t="shared" si="8"/>
        <v>1555658.0456516596</v>
      </c>
      <c r="AH51" s="252">
        <f t="shared" si="8"/>
        <v>1582718.3119355561</v>
      </c>
      <c r="AI51" s="252">
        <f t="shared" si="8"/>
        <v>1610009.3231799956</v>
      </c>
      <c r="AJ51" s="252">
        <f t="shared" si="8"/>
        <v>1637797.0961737421</v>
      </c>
      <c r="AK51" s="252">
        <f t="shared" si="8"/>
        <v>1666385.1298089707</v>
      </c>
      <c r="AL51" s="252">
        <f t="shared" si="8"/>
        <v>1696112.514511276</v>
      </c>
      <c r="AM51" s="252">
        <f t="shared" si="8"/>
        <v>1727243.7717231933</v>
      </c>
      <c r="AN51" s="252">
        <f t="shared" si="8"/>
        <v>1760013.1229643819</v>
      </c>
      <c r="AO51" s="252">
        <f t="shared" si="8"/>
        <v>1794673.8215685424</v>
      </c>
      <c r="AP51" s="252">
        <f t="shared" si="8"/>
        <v>1831399.5580308172</v>
      </c>
      <c r="AQ51" s="252">
        <f t="shared" si="8"/>
        <v>1870278.0824172858</v>
      </c>
      <c r="AR51" s="252">
        <f t="shared" si="8"/>
        <v>1911323.4712361994</v>
      </c>
      <c r="AS51" s="252">
        <f t="shared" si="8"/>
        <v>1954462.6488471117</v>
      </c>
      <c r="AT51" s="252">
        <f t="shared" si="8"/>
        <v>1999606.9613903246</v>
      </c>
      <c r="AU51" s="252">
        <f t="shared" si="8"/>
        <v>2046571.904236956</v>
      </c>
      <c r="AV51" s="252">
        <f t="shared" si="8"/>
        <v>2095143.1853978785</v>
      </c>
      <c r="AW51" s="252">
        <f t="shared" si="8"/>
        <v>2145124.0447028205</v>
      </c>
      <c r="AX51" s="252">
        <f t="shared" si="8"/>
        <v>2196329.9812377519</v>
      </c>
      <c r="AY51" s="252">
        <f t="shared" si="8"/>
        <v>2248526.6018362092</v>
      </c>
    </row>
    <row r="52" spans="1:51">
      <c r="A52" s="252"/>
      <c r="B52" s="252" t="s">
        <v>164</v>
      </c>
      <c r="C52" s="252">
        <f t="shared" ref="C52:R56" si="9">C36*C16</f>
        <v>51704447.473847419</v>
      </c>
      <c r="D52" s="252">
        <f t="shared" si="9"/>
        <v>53284626.067855947</v>
      </c>
      <c r="E52" s="252">
        <f t="shared" si="9"/>
        <v>54511612.554256886</v>
      </c>
      <c r="F52" s="252">
        <f t="shared" si="9"/>
        <v>55638827.733794503</v>
      </c>
      <c r="G52" s="252">
        <f t="shared" si="9"/>
        <v>56659649.332699172</v>
      </c>
      <c r="H52" s="252">
        <f t="shared" si="9"/>
        <v>57678886.530760005</v>
      </c>
      <c r="I52" s="252">
        <f t="shared" si="9"/>
        <v>58614835.199615195</v>
      </c>
      <c r="J52" s="252">
        <f t="shared" si="9"/>
        <v>59500494.445817828</v>
      </c>
      <c r="K52" s="252">
        <f t="shared" si="9"/>
        <v>60289416.581250258</v>
      </c>
      <c r="L52" s="252">
        <f t="shared" si="9"/>
        <v>61241111.570524536</v>
      </c>
      <c r="M52" s="252">
        <f t="shared" si="9"/>
        <v>62236817.636711262</v>
      </c>
      <c r="N52" s="252">
        <f t="shared" si="9"/>
        <v>63264623.500268541</v>
      </c>
      <c r="O52" s="252">
        <f t="shared" si="9"/>
        <v>64387398.996571951</v>
      </c>
      <c r="P52" s="252">
        <f t="shared" si="9"/>
        <v>65593419.461203739</v>
      </c>
      <c r="Q52" s="252">
        <f t="shared" si="9"/>
        <v>67117840.261161536</v>
      </c>
      <c r="R52" s="252">
        <f t="shared" si="9"/>
        <v>68749959.49242802</v>
      </c>
      <c r="S52" s="252">
        <f t="shared" si="8"/>
        <v>70575890.538322836</v>
      </c>
      <c r="T52" s="252">
        <f t="shared" si="8"/>
        <v>72524278.518756747</v>
      </c>
      <c r="U52" s="252">
        <f t="shared" si="8"/>
        <v>74614569.06642808</v>
      </c>
      <c r="V52" s="252">
        <f t="shared" si="8"/>
        <v>76659408.844492719</v>
      </c>
      <c r="W52" s="252">
        <f t="shared" si="8"/>
        <v>78912832.063510582</v>
      </c>
      <c r="X52" s="252">
        <f t="shared" si="8"/>
        <v>81255799.170638502</v>
      </c>
      <c r="Y52" s="252">
        <f t="shared" si="8"/>
        <v>83606972.998551413</v>
      </c>
      <c r="Z52" s="252">
        <f t="shared" si="8"/>
        <v>85937498.265179455</v>
      </c>
      <c r="AA52" s="252">
        <f t="shared" si="8"/>
        <v>88161006.221079215</v>
      </c>
      <c r="AB52" s="252">
        <f t="shared" si="8"/>
        <v>90446213.977243945</v>
      </c>
      <c r="AC52" s="252">
        <f t="shared" si="8"/>
        <v>92711239.013373718</v>
      </c>
      <c r="AD52" s="252">
        <f t="shared" si="8"/>
        <v>94984489.378502682</v>
      </c>
      <c r="AE52" s="252">
        <f t="shared" si="8"/>
        <v>97235066.674674898</v>
      </c>
      <c r="AF52" s="252">
        <f t="shared" si="8"/>
        <v>99643734.472038731</v>
      </c>
      <c r="AG52" s="252">
        <f t="shared" si="8"/>
        <v>102013803.44044593</v>
      </c>
      <c r="AH52" s="252">
        <f t="shared" si="8"/>
        <v>104344234.51404245</v>
      </c>
      <c r="AI52" s="252">
        <f t="shared" si="8"/>
        <v>106639930.23914717</v>
      </c>
      <c r="AJ52" s="252">
        <f t="shared" si="8"/>
        <v>108895344.28610203</v>
      </c>
      <c r="AK52" s="252">
        <f t="shared" si="8"/>
        <v>111108629.46999341</v>
      </c>
      <c r="AL52" s="252">
        <f t="shared" si="8"/>
        <v>113280479.72184247</v>
      </c>
      <c r="AM52" s="252">
        <f t="shared" si="8"/>
        <v>115421217.24840747</v>
      </c>
      <c r="AN52" s="252">
        <f t="shared" si="8"/>
        <v>117545691.47014031</v>
      </c>
      <c r="AO52" s="252">
        <f t="shared" si="8"/>
        <v>119665473.26259354</v>
      </c>
      <c r="AP52" s="252">
        <f t="shared" si="8"/>
        <v>121795879.78635812</v>
      </c>
      <c r="AQ52" s="252">
        <f t="shared" si="8"/>
        <v>123953430.53538375</v>
      </c>
      <c r="AR52" s="252">
        <f t="shared" si="8"/>
        <v>126157306.87289608</v>
      </c>
      <c r="AS52" s="252">
        <f t="shared" si="8"/>
        <v>128426284.33932692</v>
      </c>
      <c r="AT52" s="252">
        <f t="shared" si="8"/>
        <v>130777127.92843726</v>
      </c>
      <c r="AU52" s="252">
        <f t="shared" si="8"/>
        <v>133225409.17722674</v>
      </c>
      <c r="AV52" s="252">
        <f t="shared" si="8"/>
        <v>135785137.12694967</v>
      </c>
      <c r="AW52" s="252">
        <f t="shared" si="8"/>
        <v>138466736.01242429</v>
      </c>
      <c r="AX52" s="252">
        <f t="shared" si="8"/>
        <v>141276896.32141426</v>
      </c>
      <c r="AY52" s="252">
        <f t="shared" si="8"/>
        <v>144222150.83676362</v>
      </c>
    </row>
    <row r="53" spans="1:51">
      <c r="A53" s="252"/>
      <c r="B53" s="252" t="s">
        <v>165</v>
      </c>
      <c r="C53" s="252">
        <f t="shared" si="9"/>
        <v>88975593.129692554</v>
      </c>
      <c r="D53" s="252">
        <f t="shared" si="8"/>
        <v>92931362.919313028</v>
      </c>
      <c r="E53" s="252">
        <f t="shared" si="8"/>
        <v>96536730.292422026</v>
      </c>
      <c r="F53" s="252">
        <f t="shared" si="8"/>
        <v>100306746.25454752</v>
      </c>
      <c r="G53" s="252">
        <f t="shared" si="8"/>
        <v>104215086.74236239</v>
      </c>
      <c r="H53" s="252">
        <f t="shared" si="8"/>
        <v>108033428.38081393</v>
      </c>
      <c r="I53" s="252">
        <f t="shared" si="8"/>
        <v>111804350.045963</v>
      </c>
      <c r="J53" s="252">
        <f t="shared" si="8"/>
        <v>115503546.79340854</v>
      </c>
      <c r="K53" s="252">
        <f t="shared" si="8"/>
        <v>119204849.93629825</v>
      </c>
      <c r="L53" s="252">
        <f t="shared" si="8"/>
        <v>122237134.64149752</v>
      </c>
      <c r="M53" s="252">
        <f t="shared" si="8"/>
        <v>124867166.87787196</v>
      </c>
      <c r="N53" s="252">
        <f t="shared" si="8"/>
        <v>127210964.36726889</v>
      </c>
      <c r="O53" s="252">
        <f t="shared" si="8"/>
        <v>129614143.41002353</v>
      </c>
      <c r="P53" s="252">
        <f t="shared" si="8"/>
        <v>132035764.49855816</v>
      </c>
      <c r="Q53" s="252">
        <f t="shared" si="8"/>
        <v>134311180.92399973</v>
      </c>
      <c r="R53" s="252">
        <f t="shared" si="8"/>
        <v>136669898.53002259</v>
      </c>
      <c r="S53" s="252">
        <f t="shared" si="8"/>
        <v>138944083.09875801</v>
      </c>
      <c r="T53" s="252">
        <f t="shared" si="8"/>
        <v>141107710.41633737</v>
      </c>
      <c r="U53" s="252">
        <f t="shared" si="8"/>
        <v>143065106.65636814</v>
      </c>
      <c r="V53" s="252">
        <f t="shared" si="8"/>
        <v>145366802.19180924</v>
      </c>
      <c r="W53" s="252">
        <f t="shared" si="8"/>
        <v>147760769.1367873</v>
      </c>
      <c r="X53" s="252">
        <f t="shared" si="8"/>
        <v>150221949.56564501</v>
      </c>
      <c r="Y53" s="252">
        <f t="shared" si="8"/>
        <v>152886231.78821793</v>
      </c>
      <c r="Z53" s="252">
        <f t="shared" si="8"/>
        <v>155730520.57699674</v>
      </c>
      <c r="AA53" s="252">
        <f t="shared" si="8"/>
        <v>159255928.13344908</v>
      </c>
      <c r="AB53" s="252">
        <f t="shared" si="8"/>
        <v>163014149.27057645</v>
      </c>
      <c r="AC53" s="252">
        <f t="shared" si="8"/>
        <v>167187966.37045589</v>
      </c>
      <c r="AD53" s="252">
        <f t="shared" si="8"/>
        <v>171626210.50638878</v>
      </c>
      <c r="AE53" s="252">
        <f t="shared" si="8"/>
        <v>176373365.2965306</v>
      </c>
      <c r="AF53" s="252">
        <f t="shared" si="8"/>
        <v>181030078.50907037</v>
      </c>
      <c r="AG53" s="252">
        <f t="shared" si="8"/>
        <v>186137567.90465391</v>
      </c>
      <c r="AH53" s="252">
        <f t="shared" si="8"/>
        <v>191443463.38594997</v>
      </c>
      <c r="AI53" s="252">
        <f t="shared" si="8"/>
        <v>196774200.10357136</v>
      </c>
      <c r="AJ53" s="252">
        <f t="shared" si="8"/>
        <v>202069924.54540497</v>
      </c>
      <c r="AK53" s="252">
        <f t="shared" si="8"/>
        <v>207145892.727997</v>
      </c>
      <c r="AL53" s="252">
        <f t="shared" si="8"/>
        <v>212359751.33650091</v>
      </c>
      <c r="AM53" s="252">
        <f t="shared" si="8"/>
        <v>217541803.51610291</v>
      </c>
      <c r="AN53" s="252">
        <f t="shared" si="8"/>
        <v>222750893.11799607</v>
      </c>
      <c r="AO53" s="252">
        <f t="shared" si="8"/>
        <v>227920146.45335788</v>
      </c>
      <c r="AP53" s="252">
        <f t="shared" si="8"/>
        <v>233431682.00156635</v>
      </c>
      <c r="AQ53" s="252">
        <f t="shared" si="8"/>
        <v>238863951.42267221</v>
      </c>
      <c r="AR53" s="252">
        <f t="shared" si="8"/>
        <v>244217655.25467688</v>
      </c>
      <c r="AS53" s="252">
        <f t="shared" si="8"/>
        <v>249503996.85833499</v>
      </c>
      <c r="AT53" s="252">
        <f t="shared" si="8"/>
        <v>254710047.32210937</v>
      </c>
      <c r="AU53" s="252">
        <f t="shared" si="8"/>
        <v>259828296.04896486</v>
      </c>
      <c r="AV53" s="252">
        <f t="shared" si="8"/>
        <v>264856427.74217042</v>
      </c>
      <c r="AW53" s="252">
        <f t="shared" si="8"/>
        <v>269817058.49272752</v>
      </c>
      <c r="AX53" s="252">
        <f t="shared" si="8"/>
        <v>274742625.09251922</v>
      </c>
      <c r="AY53" s="252">
        <f t="shared" si="8"/>
        <v>279659539.56106871</v>
      </c>
    </row>
    <row r="54" spans="1:51">
      <c r="A54" s="252"/>
      <c r="B54" s="252" t="s">
        <v>166</v>
      </c>
      <c r="C54" s="252">
        <f t="shared" si="9"/>
        <v>64383340.790654935</v>
      </c>
      <c r="D54" s="252">
        <f t="shared" si="8"/>
        <v>66401184.092578538</v>
      </c>
      <c r="E54" s="252">
        <f t="shared" si="8"/>
        <v>67951926.649362251</v>
      </c>
      <c r="F54" s="252">
        <f t="shared" si="8"/>
        <v>69530888.545063987</v>
      </c>
      <c r="G54" s="252">
        <f t="shared" si="8"/>
        <v>71129461.611954793</v>
      </c>
      <c r="H54" s="252">
        <f t="shared" si="8"/>
        <v>72757068.332028031</v>
      </c>
      <c r="I54" s="252">
        <f t="shared" si="8"/>
        <v>74307970.362824664</v>
      </c>
      <c r="J54" s="252">
        <f t="shared" si="8"/>
        <v>75836509.657592699</v>
      </c>
      <c r="K54" s="252">
        <f t="shared" si="8"/>
        <v>77475267.90539287</v>
      </c>
      <c r="L54" s="252">
        <f t="shared" si="8"/>
        <v>79127858.445100933</v>
      </c>
      <c r="M54" s="252">
        <f t="shared" si="8"/>
        <v>81134708.790265456</v>
      </c>
      <c r="N54" s="252">
        <f t="shared" si="8"/>
        <v>83756468.900649339</v>
      </c>
      <c r="O54" s="252">
        <f t="shared" si="8"/>
        <v>86618624.145301595</v>
      </c>
      <c r="P54" s="252">
        <f t="shared" si="8"/>
        <v>89763278.112816527</v>
      </c>
      <c r="Q54" s="252">
        <f t="shared" si="8"/>
        <v>93065113.69767803</v>
      </c>
      <c r="R54" s="252">
        <f t="shared" si="8"/>
        <v>96339243.461528227</v>
      </c>
      <c r="S54" s="252">
        <f t="shared" si="8"/>
        <v>99623828.252837017</v>
      </c>
      <c r="T54" s="252">
        <f t="shared" si="8"/>
        <v>102847127.97214718</v>
      </c>
      <c r="U54" s="252">
        <f t="shared" si="8"/>
        <v>106072692.23850071</v>
      </c>
      <c r="V54" s="252">
        <f t="shared" si="8"/>
        <v>108743114.47084819</v>
      </c>
      <c r="W54" s="252">
        <f t="shared" si="8"/>
        <v>111079612.58150484</v>
      </c>
      <c r="X54" s="252">
        <f t="shared" si="8"/>
        <v>113177366.07105836</v>
      </c>
      <c r="Y54" s="252">
        <f t="shared" si="8"/>
        <v>115324305.74216837</v>
      </c>
      <c r="Z54" s="252">
        <f t="shared" si="8"/>
        <v>117487954.23006982</v>
      </c>
      <c r="AA54" s="252">
        <f t="shared" si="8"/>
        <v>119531529.72849412</v>
      </c>
      <c r="AB54" s="252">
        <f t="shared" si="8"/>
        <v>121645402.47901902</v>
      </c>
      <c r="AC54" s="252">
        <f t="shared" si="8"/>
        <v>123690040.11776344</v>
      </c>
      <c r="AD54" s="252">
        <f t="shared" si="8"/>
        <v>125644769.39468148</v>
      </c>
      <c r="AE54" s="252">
        <f t="shared" si="8"/>
        <v>127432091.10744765</v>
      </c>
      <c r="AF54" s="252">
        <f t="shared" si="8"/>
        <v>129509462.71464577</v>
      </c>
      <c r="AG54" s="252">
        <f t="shared" si="8"/>
        <v>131666835.66798238</v>
      </c>
      <c r="AH54" s="252">
        <f t="shared" si="8"/>
        <v>133884282.62904634</v>
      </c>
      <c r="AI54" s="252">
        <f t="shared" si="8"/>
        <v>136274834.33997929</v>
      </c>
      <c r="AJ54" s="252">
        <f t="shared" si="8"/>
        <v>138820986.74747181</v>
      </c>
      <c r="AK54" s="252">
        <f t="shared" si="8"/>
        <v>141938741.01813021</v>
      </c>
      <c r="AL54" s="252">
        <f t="shared" si="8"/>
        <v>145254201.98272973</v>
      </c>
      <c r="AM54" s="252">
        <f t="shared" si="8"/>
        <v>148922548.31982899</v>
      </c>
      <c r="AN54" s="252">
        <f t="shared" si="8"/>
        <v>152817610.20186868</v>
      </c>
      <c r="AO54" s="252">
        <f t="shared" si="8"/>
        <v>156975429.40393016</v>
      </c>
      <c r="AP54" s="252">
        <f t="shared" si="8"/>
        <v>161060471.64329255</v>
      </c>
      <c r="AQ54" s="252">
        <f t="shared" si="8"/>
        <v>165523410.65395981</v>
      </c>
      <c r="AR54" s="252">
        <f t="shared" si="8"/>
        <v>170155658.75541684</v>
      </c>
      <c r="AS54" s="252">
        <f t="shared" si="8"/>
        <v>174812462.27413976</v>
      </c>
      <c r="AT54" s="252">
        <f t="shared" si="8"/>
        <v>179443167.68772659</v>
      </c>
      <c r="AU54" s="252">
        <f t="shared" si="8"/>
        <v>183890441.71340588</v>
      </c>
      <c r="AV54" s="252">
        <f t="shared" si="8"/>
        <v>188451137.5891141</v>
      </c>
      <c r="AW54" s="252">
        <f t="shared" si="8"/>
        <v>192983613.25314206</v>
      </c>
      <c r="AX54" s="252">
        <f t="shared" si="8"/>
        <v>197538342.89307156</v>
      </c>
      <c r="AY54" s="252">
        <f t="shared" si="8"/>
        <v>202060197.60776529</v>
      </c>
    </row>
    <row r="55" spans="1:51">
      <c r="A55" s="252"/>
      <c r="B55" s="252" t="s">
        <v>167</v>
      </c>
      <c r="C55" s="252">
        <f t="shared" si="9"/>
        <v>20669956.101931997</v>
      </c>
      <c r="D55" s="252">
        <f t="shared" si="8"/>
        <v>21488226.199786697</v>
      </c>
      <c r="E55" s="252">
        <f t="shared" si="8"/>
        <v>22156049.6207265</v>
      </c>
      <c r="F55" s="252">
        <f t="shared" si="8"/>
        <v>22691824.770911846</v>
      </c>
      <c r="G55" s="252">
        <f t="shared" si="8"/>
        <v>23159522.207671214</v>
      </c>
      <c r="H55" s="252">
        <f t="shared" si="8"/>
        <v>23640291.161098972</v>
      </c>
      <c r="I55" s="252">
        <f t="shared" si="8"/>
        <v>24159692.428489547</v>
      </c>
      <c r="J55" s="252">
        <f t="shared" si="8"/>
        <v>24738968.774158735</v>
      </c>
      <c r="K55" s="252">
        <f t="shared" si="8"/>
        <v>25359475.83326979</v>
      </c>
      <c r="L55" s="252">
        <f t="shared" si="8"/>
        <v>26059542.058487851</v>
      </c>
      <c r="M55" s="252">
        <f t="shared" si="8"/>
        <v>26739160.689439595</v>
      </c>
      <c r="N55" s="252">
        <f t="shared" si="8"/>
        <v>27352658.15824531</v>
      </c>
      <c r="O55" s="252">
        <f t="shared" si="8"/>
        <v>27956910.542860404</v>
      </c>
      <c r="P55" s="252">
        <f t="shared" si="8"/>
        <v>28612782.418170787</v>
      </c>
      <c r="Q55" s="252">
        <f t="shared" si="8"/>
        <v>29281468.203111488</v>
      </c>
      <c r="R55" s="252">
        <f t="shared" si="8"/>
        <v>29967822.965314098</v>
      </c>
      <c r="S55" s="252">
        <f t="shared" si="8"/>
        <v>30630644.992188286</v>
      </c>
      <c r="T55" s="252">
        <f t="shared" si="8"/>
        <v>31284538.2116067</v>
      </c>
      <c r="U55" s="252">
        <f t="shared" si="8"/>
        <v>31982673.89828391</v>
      </c>
      <c r="V55" s="252">
        <f t="shared" si="8"/>
        <v>32687797.318808798</v>
      </c>
      <c r="W55" s="252">
        <f t="shared" si="8"/>
        <v>33534468.781739347</v>
      </c>
      <c r="X55" s="252">
        <f t="shared" si="8"/>
        <v>34626488.605331972</v>
      </c>
      <c r="Y55" s="252">
        <f t="shared" si="8"/>
        <v>35814177.009744443</v>
      </c>
      <c r="Z55" s="252">
        <f t="shared" si="8"/>
        <v>37115356.856069848</v>
      </c>
      <c r="AA55" s="252">
        <f t="shared" si="8"/>
        <v>38479828.02414538</v>
      </c>
      <c r="AB55" s="252">
        <f t="shared" si="8"/>
        <v>39833471.041149579</v>
      </c>
      <c r="AC55" s="252">
        <f t="shared" si="8"/>
        <v>41191704.18582838</v>
      </c>
      <c r="AD55" s="252">
        <f t="shared" si="8"/>
        <v>42526443.923543446</v>
      </c>
      <c r="AE55" s="252">
        <f t="shared" si="8"/>
        <v>43863823.039626539</v>
      </c>
      <c r="AF55" s="252">
        <f t="shared" si="8"/>
        <v>44979381.5875789</v>
      </c>
      <c r="AG55" s="252">
        <f t="shared" si="8"/>
        <v>45961766.582155429</v>
      </c>
      <c r="AH55" s="252">
        <f t="shared" si="8"/>
        <v>46849690.378578901</v>
      </c>
      <c r="AI55" s="252">
        <f t="shared" si="8"/>
        <v>47758474.872204036</v>
      </c>
      <c r="AJ55" s="252">
        <f t="shared" si="8"/>
        <v>48675539.386152051</v>
      </c>
      <c r="AK55" s="252">
        <f t="shared" si="8"/>
        <v>49544992.034375407</v>
      </c>
      <c r="AL55" s="252">
        <f t="shared" si="8"/>
        <v>50443474.90423926</v>
      </c>
      <c r="AM55" s="252">
        <f t="shared" si="8"/>
        <v>51315554.06275101</v>
      </c>
      <c r="AN55" s="252">
        <f t="shared" si="8"/>
        <v>52152831.998394676</v>
      </c>
      <c r="AO55" s="252">
        <f t="shared" si="8"/>
        <v>52923607.07270205</v>
      </c>
      <c r="AP55" s="252">
        <f t="shared" si="8"/>
        <v>53811841.57120157</v>
      </c>
      <c r="AQ55" s="252">
        <f t="shared" si="8"/>
        <v>54731968.344082646</v>
      </c>
      <c r="AR55" s="252">
        <f t="shared" si="8"/>
        <v>55677248.374382295</v>
      </c>
      <c r="AS55" s="252">
        <f t="shared" si="8"/>
        <v>56692425.545957677</v>
      </c>
      <c r="AT55" s="252">
        <f t="shared" si="8"/>
        <v>57770217.746084101</v>
      </c>
      <c r="AU55" s="252">
        <f t="shared" si="8"/>
        <v>59078694.698734671</v>
      </c>
      <c r="AV55" s="252">
        <f t="shared" si="8"/>
        <v>60465346.2769517</v>
      </c>
      <c r="AW55" s="252">
        <f t="shared" si="8"/>
        <v>61993610.758635819</v>
      </c>
      <c r="AX55" s="252">
        <f t="shared" si="8"/>
        <v>63612486.464882895</v>
      </c>
      <c r="AY55" s="252">
        <f t="shared" si="8"/>
        <v>65337147.926772043</v>
      </c>
    </row>
    <row r="56" spans="1:51">
      <c r="A56" s="252"/>
      <c r="B56" s="252" t="s">
        <v>168</v>
      </c>
      <c r="C56" s="252">
        <f t="shared" si="9"/>
        <v>2466484.5469743884</v>
      </c>
      <c r="D56" s="252">
        <f t="shared" si="8"/>
        <v>2598933.5533803073</v>
      </c>
      <c r="E56" s="252">
        <f t="shared" si="8"/>
        <v>2700296.2179352986</v>
      </c>
      <c r="F56" s="252">
        <f t="shared" si="8"/>
        <v>2800801.3228348638</v>
      </c>
      <c r="G56" s="252">
        <f t="shared" si="8"/>
        <v>2905656.8119371491</v>
      </c>
      <c r="H56" s="252">
        <f t="shared" si="8"/>
        <v>2974907.8938143388</v>
      </c>
      <c r="I56" s="252">
        <f t="shared" si="8"/>
        <v>3065475.0162479221</v>
      </c>
      <c r="J56" s="252">
        <f t="shared" si="8"/>
        <v>3172705.8952567591</v>
      </c>
      <c r="K56" s="252">
        <f t="shared" si="8"/>
        <v>3281610.6816534852</v>
      </c>
      <c r="L56" s="252">
        <f t="shared" si="8"/>
        <v>3402417.877135776</v>
      </c>
      <c r="M56" s="252">
        <f t="shared" si="8"/>
        <v>3526037.4377493467</v>
      </c>
      <c r="N56" s="252">
        <f t="shared" si="8"/>
        <v>3642951.5987192709</v>
      </c>
      <c r="O56" s="252">
        <f t="shared" si="8"/>
        <v>3758050.3144394699</v>
      </c>
      <c r="P56" s="252">
        <f t="shared" si="8"/>
        <v>3856179.8136537056</v>
      </c>
      <c r="Q56" s="252">
        <f t="shared" si="8"/>
        <v>3943181.7454283414</v>
      </c>
      <c r="R56" s="252">
        <f t="shared" si="8"/>
        <v>4032508.1464486327</v>
      </c>
      <c r="S56" s="252">
        <f t="shared" si="8"/>
        <v>4128674.9699343629</v>
      </c>
      <c r="T56" s="252">
        <f t="shared" si="8"/>
        <v>4235190.7903821999</v>
      </c>
      <c r="U56" s="252">
        <f t="shared" si="8"/>
        <v>4348787.0002223011</v>
      </c>
      <c r="V56" s="252">
        <f t="shared" si="8"/>
        <v>4476436.3997807</v>
      </c>
      <c r="W56" s="252">
        <f t="shared" si="8"/>
        <v>4600553.5590547416</v>
      </c>
      <c r="X56" s="252">
        <f t="shared" si="8"/>
        <v>4713029.9291236727</v>
      </c>
      <c r="Y56" s="252">
        <f t="shared" si="8"/>
        <v>4823648.948586124</v>
      </c>
      <c r="Z56" s="252">
        <f t="shared" si="8"/>
        <v>4942696.6247236645</v>
      </c>
      <c r="AA56" s="252">
        <f t="shared" si="8"/>
        <v>5063769.3792846445</v>
      </c>
      <c r="AB56" s="252">
        <f t="shared" si="8"/>
        <v>5187876.3331536055</v>
      </c>
      <c r="AC56" s="252">
        <f t="shared" si="8"/>
        <v>5308164.5106804948</v>
      </c>
      <c r="AD56" s="252">
        <f t="shared" si="8"/>
        <v>5427419.3112910884</v>
      </c>
      <c r="AE56" s="252">
        <f t="shared" si="8"/>
        <v>5554667.1681433506</v>
      </c>
      <c r="AF56" s="252">
        <f t="shared" si="8"/>
        <v>5684022.2907836325</v>
      </c>
      <c r="AG56" s="252">
        <f t="shared" si="8"/>
        <v>5837959.1903008223</v>
      </c>
      <c r="AH56" s="252">
        <f t="shared" ref="AH56:AY56" si="10">AH40*AH20</f>
        <v>6034233.2613405306</v>
      </c>
      <c r="AI56" s="252">
        <f t="shared" si="10"/>
        <v>6247020.8500826936</v>
      </c>
      <c r="AJ56" s="252">
        <f t="shared" si="10"/>
        <v>6479504.6274780538</v>
      </c>
      <c r="AK56" s="252">
        <f t="shared" si="10"/>
        <v>6722955.388471962</v>
      </c>
      <c r="AL56" s="252">
        <f t="shared" si="10"/>
        <v>6964587.3402947821</v>
      </c>
      <c r="AM56" s="252">
        <f t="shared" si="10"/>
        <v>7207281.5367894126</v>
      </c>
      <c r="AN56" s="252">
        <f t="shared" si="10"/>
        <v>7446290.758592939</v>
      </c>
      <c r="AO56" s="252">
        <f t="shared" si="10"/>
        <v>7686120.9045306435</v>
      </c>
      <c r="AP56" s="252">
        <f t="shared" si="10"/>
        <v>7887699.490971975</v>
      </c>
      <c r="AQ56" s="252">
        <f t="shared" si="10"/>
        <v>8066215.4417514056</v>
      </c>
      <c r="AR56" s="252">
        <f t="shared" si="10"/>
        <v>8228615.2721258458</v>
      </c>
      <c r="AS56" s="252">
        <f t="shared" si="10"/>
        <v>8394371.9844930563</v>
      </c>
      <c r="AT56" s="252">
        <f t="shared" si="10"/>
        <v>8561351.3688809201</v>
      </c>
      <c r="AU56" s="252">
        <f t="shared" si="10"/>
        <v>8719541.7920058649</v>
      </c>
      <c r="AV56" s="252">
        <f t="shared" si="10"/>
        <v>8882199.5753188524</v>
      </c>
      <c r="AW56" s="252">
        <f t="shared" si="10"/>
        <v>9039744.7866280638</v>
      </c>
      <c r="AX56" s="252">
        <f t="shared" si="10"/>
        <v>9190879.5330531765</v>
      </c>
      <c r="AY56" s="252">
        <f t="shared" si="10"/>
        <v>9330211.8104900457</v>
      </c>
    </row>
    <row r="57" spans="1:51">
      <c r="A57" s="252"/>
      <c r="B57" s="252" t="s">
        <v>1</v>
      </c>
      <c r="C57" s="252">
        <f>SUM(C51:C56)</f>
        <v>228948536.65627781</v>
      </c>
      <c r="D57" s="252">
        <f t="shared" ref="D57:AY57" si="11">SUM(D51:D56)</f>
        <v>237475537.1164507</v>
      </c>
      <c r="E57" s="252">
        <f t="shared" si="11"/>
        <v>244643566.28525352</v>
      </c>
      <c r="F57" s="252">
        <f t="shared" si="11"/>
        <v>251767887.90703014</v>
      </c>
      <c r="G57" s="252">
        <f t="shared" si="11"/>
        <v>258882393.86286891</v>
      </c>
      <c r="H57" s="252">
        <f t="shared" si="11"/>
        <v>265910066.06073594</v>
      </c>
      <c r="I57" s="252">
        <f t="shared" si="11"/>
        <v>272792205.13616014</v>
      </c>
      <c r="J57" s="252">
        <f t="shared" si="11"/>
        <v>279610190.25013787</v>
      </c>
      <c r="K57" s="252">
        <f t="shared" si="11"/>
        <v>286491087.21418178</v>
      </c>
      <c r="L57" s="252">
        <f t="shared" si="11"/>
        <v>292977002.43433958</v>
      </c>
      <c r="M57" s="252">
        <f t="shared" si="11"/>
        <v>299445324.7024191</v>
      </c>
      <c r="N57" s="252">
        <f t="shared" si="11"/>
        <v>306204386.74690843</v>
      </c>
      <c r="O57" s="252">
        <f t="shared" si="11"/>
        <v>313346892.1896733</v>
      </c>
      <c r="P57" s="252">
        <f t="shared" si="11"/>
        <v>320907761.67051238</v>
      </c>
      <c r="Q57" s="252">
        <f t="shared" si="11"/>
        <v>328791879.01785767</v>
      </c>
      <c r="R57" s="252">
        <f t="shared" si="11"/>
        <v>336861241.33879215</v>
      </c>
      <c r="S57" s="252">
        <f t="shared" si="11"/>
        <v>345033340.43866128</v>
      </c>
      <c r="T57" s="252">
        <f t="shared" si="11"/>
        <v>353157935.11438972</v>
      </c>
      <c r="U57" s="252">
        <f t="shared" si="11"/>
        <v>361271599.04427701</v>
      </c>
      <c r="V57" s="252">
        <f t="shared" si="11"/>
        <v>369155089.96003586</v>
      </c>
      <c r="W57" s="252">
        <f t="shared" si="11"/>
        <v>377143214.32323563</v>
      </c>
      <c r="X57" s="252">
        <f t="shared" si="11"/>
        <v>385282709.8134855</v>
      </c>
      <c r="Y57" s="252">
        <f t="shared" si="11"/>
        <v>393776183.69339514</v>
      </c>
      <c r="Z57" s="252">
        <f t="shared" si="11"/>
        <v>402567052.74327463</v>
      </c>
      <c r="AA57" s="252">
        <f t="shared" si="11"/>
        <v>411876474.72935361</v>
      </c>
      <c r="AB57" s="252">
        <f t="shared" si="11"/>
        <v>421541972.27293319</v>
      </c>
      <c r="AC57" s="252">
        <f t="shared" si="11"/>
        <v>431533476.0105412</v>
      </c>
      <c r="AD57" s="252">
        <f t="shared" si="11"/>
        <v>441682388.95213532</v>
      </c>
      <c r="AE57" s="252">
        <f t="shared" si="11"/>
        <v>451960067.89889896</v>
      </c>
      <c r="AF57" s="252">
        <f t="shared" si="11"/>
        <v>462375204.44975626</v>
      </c>
      <c r="AG57" s="252">
        <f t="shared" si="11"/>
        <v>473173590.83119011</v>
      </c>
      <c r="AH57" s="252">
        <f t="shared" si="11"/>
        <v>484138622.48089379</v>
      </c>
      <c r="AI57" s="252">
        <f t="shared" si="11"/>
        <v>495304469.72816449</v>
      </c>
      <c r="AJ57" s="252">
        <f t="shared" si="11"/>
        <v>506579096.68878263</v>
      </c>
      <c r="AK57" s="252">
        <f t="shared" si="11"/>
        <v>518127595.76877701</v>
      </c>
      <c r="AL57" s="252">
        <f t="shared" si="11"/>
        <v>529998607.80011839</v>
      </c>
      <c r="AM57" s="252">
        <f t="shared" si="11"/>
        <v>542135648.45560288</v>
      </c>
      <c r="AN57" s="252">
        <f t="shared" si="11"/>
        <v>554473330.66995716</v>
      </c>
      <c r="AO57" s="252">
        <f t="shared" si="11"/>
        <v>566965450.91868281</v>
      </c>
      <c r="AP57" s="252">
        <f t="shared" si="11"/>
        <v>579818974.05142128</v>
      </c>
      <c r="AQ57" s="252">
        <f t="shared" si="11"/>
        <v>593009254.48026705</v>
      </c>
      <c r="AR57" s="252">
        <f t="shared" si="11"/>
        <v>606347808.00073409</v>
      </c>
      <c r="AS57" s="252">
        <f t="shared" si="11"/>
        <v>619784003.65109956</v>
      </c>
      <c r="AT57" s="252">
        <f t="shared" si="11"/>
        <v>633261519.01462853</v>
      </c>
      <c r="AU57" s="252">
        <f t="shared" si="11"/>
        <v>646788955.33457494</v>
      </c>
      <c r="AV57" s="252">
        <f t="shared" si="11"/>
        <v>660535391.49590254</v>
      </c>
      <c r="AW57" s="252">
        <f t="shared" si="11"/>
        <v>674445887.3482604</v>
      </c>
      <c r="AX57" s="252">
        <f t="shared" si="11"/>
        <v>688557560.28617883</v>
      </c>
      <c r="AY57" s="252">
        <f t="shared" si="11"/>
        <v>702857774.34469581</v>
      </c>
    </row>
    <row r="58" spans="1:51">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row>
    <row r="59" spans="1:51">
      <c r="A59" s="252" t="s">
        <v>42</v>
      </c>
      <c r="B59" s="252" t="s">
        <v>163</v>
      </c>
      <c r="C59" s="252">
        <f>C43*C23</f>
        <v>120124266.21728307</v>
      </c>
      <c r="D59" s="252">
        <f t="shared" ref="D59:AY64" si="12">D43*D23</f>
        <v>123329632.09791243</v>
      </c>
      <c r="E59" s="252">
        <f t="shared" si="12"/>
        <v>125757241.19103965</v>
      </c>
      <c r="F59" s="252">
        <f t="shared" si="12"/>
        <v>127681967.41044225</v>
      </c>
      <c r="G59" s="252">
        <f t="shared" si="12"/>
        <v>129867681.28265366</v>
      </c>
      <c r="H59" s="252">
        <f t="shared" si="12"/>
        <v>131773953.86661506</v>
      </c>
      <c r="I59" s="252">
        <f t="shared" si="12"/>
        <v>134086085.94910967</v>
      </c>
      <c r="J59" s="252">
        <f t="shared" si="12"/>
        <v>136603346.52791122</v>
      </c>
      <c r="K59" s="252">
        <f t="shared" si="12"/>
        <v>139685869.94935727</v>
      </c>
      <c r="L59" s="252">
        <f t="shared" si="12"/>
        <v>143978922.30313161</v>
      </c>
      <c r="M59" s="252">
        <f t="shared" si="12"/>
        <v>148723023.02420336</v>
      </c>
      <c r="N59" s="252">
        <f t="shared" si="12"/>
        <v>154051580.7904906</v>
      </c>
      <c r="O59" s="252">
        <f t="shared" si="12"/>
        <v>159484930.86306739</v>
      </c>
      <c r="P59" s="252">
        <f t="shared" si="12"/>
        <v>164849538.54048648</v>
      </c>
      <c r="Q59" s="252">
        <f t="shared" si="12"/>
        <v>168885492.12683979</v>
      </c>
      <c r="R59" s="252">
        <f t="shared" si="12"/>
        <v>173278513.09443974</v>
      </c>
      <c r="S59" s="252">
        <f t="shared" si="12"/>
        <v>177566389.59971505</v>
      </c>
      <c r="T59" s="252">
        <f t="shared" si="12"/>
        <v>182033120.13058817</v>
      </c>
      <c r="U59" s="252">
        <f t="shared" si="12"/>
        <v>186583127.16197357</v>
      </c>
      <c r="V59" s="252">
        <f t="shared" si="12"/>
        <v>191936809.80718771</v>
      </c>
      <c r="W59" s="252">
        <f t="shared" si="12"/>
        <v>197319279.79033211</v>
      </c>
      <c r="X59" s="252">
        <f t="shared" si="12"/>
        <v>202594629.53917986</v>
      </c>
      <c r="Y59" s="252">
        <f t="shared" si="12"/>
        <v>207803238.4756085</v>
      </c>
      <c r="Z59" s="252">
        <f t="shared" si="12"/>
        <v>212906439.2383514</v>
      </c>
      <c r="AA59" s="252">
        <f t="shared" si="12"/>
        <v>217875873.69306698</v>
      </c>
      <c r="AB59" s="252">
        <f t="shared" si="12"/>
        <v>222690345.53004169</v>
      </c>
      <c r="AC59" s="252">
        <f t="shared" si="12"/>
        <v>227350918.33532524</v>
      </c>
      <c r="AD59" s="252">
        <f t="shared" si="12"/>
        <v>231880093.15227145</v>
      </c>
      <c r="AE59" s="252">
        <f t="shared" si="12"/>
        <v>236297362.29458547</v>
      </c>
      <c r="AF59" s="252">
        <f t="shared" si="12"/>
        <v>240628176.13207006</v>
      </c>
      <c r="AG59" s="252">
        <f t="shared" si="12"/>
        <v>244903606.63089353</v>
      </c>
      <c r="AH59" s="252">
        <f t="shared" si="12"/>
        <v>249165150.56841937</v>
      </c>
      <c r="AI59" s="252">
        <f t="shared" si="12"/>
        <v>253463790.99948618</v>
      </c>
      <c r="AJ59" s="252">
        <f t="shared" si="12"/>
        <v>257839337.94141757</v>
      </c>
      <c r="AK59" s="252">
        <f t="shared" si="12"/>
        <v>262343828.26886797</v>
      </c>
      <c r="AL59" s="252">
        <f t="shared" si="12"/>
        <v>267029202.94949394</v>
      </c>
      <c r="AM59" s="252">
        <f t="shared" si="12"/>
        <v>271940463.32427144</v>
      </c>
      <c r="AN59" s="252">
        <f t="shared" si="12"/>
        <v>277113101.01283079</v>
      </c>
      <c r="AO59" s="252">
        <f t="shared" si="12"/>
        <v>282587734.10930616</v>
      </c>
      <c r="AP59" s="252">
        <f t="shared" si="12"/>
        <v>288391717.09070468</v>
      </c>
      <c r="AQ59" s="252">
        <f t="shared" si="12"/>
        <v>294540631.70308912</v>
      </c>
      <c r="AR59" s="252">
        <f t="shared" si="12"/>
        <v>301035190.83019197</v>
      </c>
      <c r="AS59" s="252">
        <f t="shared" si="12"/>
        <v>307867599.09922677</v>
      </c>
      <c r="AT59" s="252">
        <f t="shared" si="12"/>
        <v>315019396.59601003</v>
      </c>
      <c r="AU59" s="252">
        <f t="shared" si="12"/>
        <v>322464114.53697377</v>
      </c>
      <c r="AV59" s="252">
        <f t="shared" si="12"/>
        <v>330164617.17134947</v>
      </c>
      <c r="AW59" s="252">
        <f t="shared" si="12"/>
        <v>338090319.89901912</v>
      </c>
      <c r="AX59" s="252">
        <f t="shared" si="12"/>
        <v>346209431.27918631</v>
      </c>
      <c r="AY59" s="252">
        <f t="shared" si="12"/>
        <v>354487677.79891121</v>
      </c>
    </row>
    <row r="60" spans="1:51">
      <c r="A60" s="252"/>
      <c r="B60" s="252" t="s">
        <v>164</v>
      </c>
      <c r="C60" s="252">
        <f t="shared" ref="C60:R64" si="13">C44*C24</f>
        <v>1492922879.5593185</v>
      </c>
      <c r="D60" s="252">
        <f t="shared" si="13"/>
        <v>1542381860.4448559</v>
      </c>
      <c r="E60" s="252">
        <f t="shared" si="13"/>
        <v>1579193783.7726791</v>
      </c>
      <c r="F60" s="252">
        <f t="shared" si="13"/>
        <v>1611308749.8222072</v>
      </c>
      <c r="G60" s="252">
        <f t="shared" si="13"/>
        <v>1639984687.7895131</v>
      </c>
      <c r="H60" s="252">
        <f t="shared" si="13"/>
        <v>1667623636.8166373</v>
      </c>
      <c r="I60" s="252">
        <f t="shared" si="13"/>
        <v>1690447015.2372732</v>
      </c>
      <c r="J60" s="252">
        <f t="shared" si="13"/>
        <v>1712405434.9329174</v>
      </c>
      <c r="K60" s="252">
        <f t="shared" si="13"/>
        <v>1732683578.0244441</v>
      </c>
      <c r="L60" s="252">
        <f t="shared" si="13"/>
        <v>1755179854.260308</v>
      </c>
      <c r="M60" s="252">
        <f t="shared" si="13"/>
        <v>1780399045.0593522</v>
      </c>
      <c r="N60" s="252">
        <f t="shared" si="13"/>
        <v>1807194518.4389343</v>
      </c>
      <c r="O60" s="252">
        <f t="shared" si="13"/>
        <v>1836415031.1661723</v>
      </c>
      <c r="P60" s="252">
        <f t="shared" si="13"/>
        <v>1867958382.3509948</v>
      </c>
      <c r="Q60" s="252">
        <f t="shared" si="13"/>
        <v>1909235595.5327647</v>
      </c>
      <c r="R60" s="252">
        <f t="shared" si="13"/>
        <v>1952405650.3796759</v>
      </c>
      <c r="S60" s="252">
        <f t="shared" si="12"/>
        <v>2002385865.1998451</v>
      </c>
      <c r="T60" s="252">
        <f t="shared" si="12"/>
        <v>2054256028.252305</v>
      </c>
      <c r="U60" s="252">
        <f t="shared" si="12"/>
        <v>2109286512.5210226</v>
      </c>
      <c r="V60" s="252">
        <f t="shared" si="12"/>
        <v>2164193333.0889544</v>
      </c>
      <c r="W60" s="252">
        <f t="shared" si="12"/>
        <v>2224036445.3338857</v>
      </c>
      <c r="X60" s="252">
        <f t="shared" si="12"/>
        <v>2286944708.6785069</v>
      </c>
      <c r="Y60" s="252">
        <f t="shared" si="12"/>
        <v>2351596497.4182734</v>
      </c>
      <c r="Z60" s="252">
        <f t="shared" si="12"/>
        <v>2416372595.6045947</v>
      </c>
      <c r="AA60" s="252">
        <f t="shared" si="12"/>
        <v>2477582982.1217203</v>
      </c>
      <c r="AB60" s="252">
        <f t="shared" si="12"/>
        <v>2541271799.4662094</v>
      </c>
      <c r="AC60" s="252">
        <f t="shared" si="12"/>
        <v>2603749211.334702</v>
      </c>
      <c r="AD60" s="252">
        <f t="shared" si="12"/>
        <v>2667042179.1230922</v>
      </c>
      <c r="AE60" s="252">
        <f t="shared" si="12"/>
        <v>2730349382.5817704</v>
      </c>
      <c r="AF60" s="252">
        <f t="shared" si="12"/>
        <v>2798027777.1041102</v>
      </c>
      <c r="AG60" s="252">
        <f t="shared" si="12"/>
        <v>2865087802.4001694</v>
      </c>
      <c r="AH60" s="252">
        <f t="shared" si="12"/>
        <v>2930698229.82406</v>
      </c>
      <c r="AI60" s="252">
        <f t="shared" si="12"/>
        <v>2995236905.5597658</v>
      </c>
      <c r="AJ60" s="252">
        <f t="shared" si="12"/>
        <v>3058578395.7821245</v>
      </c>
      <c r="AK60" s="252">
        <f t="shared" si="12"/>
        <v>3120678166.0658121</v>
      </c>
      <c r="AL60" s="252">
        <f t="shared" si="12"/>
        <v>3181584664.860568</v>
      </c>
      <c r="AM60" s="252">
        <f t="shared" si="12"/>
        <v>3241592419.6093111</v>
      </c>
      <c r="AN60" s="252">
        <f t="shared" si="12"/>
        <v>3301123996.1924696</v>
      </c>
      <c r="AO60" s="252">
        <f t="shared" si="12"/>
        <v>3360527543.3986926</v>
      </c>
      <c r="AP60" s="252">
        <f t="shared" si="12"/>
        <v>3420220906.7694912</v>
      </c>
      <c r="AQ60" s="252">
        <f t="shared" si="12"/>
        <v>3480679937.4291978</v>
      </c>
      <c r="AR60" s="252">
        <f t="shared" si="12"/>
        <v>3542444538.6864548</v>
      </c>
      <c r="AS60" s="252">
        <f t="shared" si="12"/>
        <v>3606042166.3061132</v>
      </c>
      <c r="AT60" s="252">
        <f t="shared" si="12"/>
        <v>3671961550.64044</v>
      </c>
      <c r="AU60" s="252">
        <f t="shared" si="12"/>
        <v>3740639836.8420258</v>
      </c>
      <c r="AV60" s="252">
        <f t="shared" si="12"/>
        <v>3812471827.8639107</v>
      </c>
      <c r="AW60" s="252">
        <f t="shared" si="12"/>
        <v>3887745325.5751309</v>
      </c>
      <c r="AX60" s="252">
        <f t="shared" si="12"/>
        <v>3966673982.1916757</v>
      </c>
      <c r="AY60" s="252">
        <f t="shared" si="12"/>
        <v>4049414009.3221269</v>
      </c>
    </row>
    <row r="61" spans="1:51">
      <c r="A61" s="252"/>
      <c r="B61" s="252" t="s">
        <v>165</v>
      </c>
      <c r="C61" s="252">
        <f t="shared" si="13"/>
        <v>1719146625.9300478</v>
      </c>
      <c r="D61" s="252">
        <f t="shared" si="12"/>
        <v>1789992504.540864</v>
      </c>
      <c r="E61" s="252">
        <f t="shared" si="12"/>
        <v>1856088862.1556509</v>
      </c>
      <c r="F61" s="252">
        <f t="shared" si="12"/>
        <v>1927389291.6931026</v>
      </c>
      <c r="G61" s="252">
        <f t="shared" si="12"/>
        <v>2001090382.5273285</v>
      </c>
      <c r="H61" s="252">
        <f t="shared" si="12"/>
        <v>2074378841.307714</v>
      </c>
      <c r="I61" s="252">
        <f t="shared" si="12"/>
        <v>2148384857.2972317</v>
      </c>
      <c r="J61" s="252">
        <f t="shared" si="12"/>
        <v>2222121768.4553885</v>
      </c>
      <c r="K61" s="252">
        <f t="shared" si="12"/>
        <v>2294915848.9342299</v>
      </c>
      <c r="L61" s="252">
        <f t="shared" si="12"/>
        <v>2357847648.0260196</v>
      </c>
      <c r="M61" s="252">
        <f t="shared" si="12"/>
        <v>2412426633.0637379</v>
      </c>
      <c r="N61" s="252">
        <f t="shared" si="12"/>
        <v>2459730785.9772696</v>
      </c>
      <c r="O61" s="252">
        <f t="shared" si="12"/>
        <v>2505252677.4673533</v>
      </c>
      <c r="P61" s="252">
        <f t="shared" si="12"/>
        <v>2549157498.2049351</v>
      </c>
      <c r="Q61" s="252">
        <f t="shared" si="12"/>
        <v>2590384928.9130659</v>
      </c>
      <c r="R61" s="252">
        <f t="shared" si="12"/>
        <v>2632391799.9216104</v>
      </c>
      <c r="S61" s="252">
        <f t="shared" si="12"/>
        <v>2670095415.8370528</v>
      </c>
      <c r="T61" s="252">
        <f t="shared" si="12"/>
        <v>2706544845.2584934</v>
      </c>
      <c r="U61" s="252">
        <f t="shared" si="12"/>
        <v>2740671487.2670484</v>
      </c>
      <c r="V61" s="252">
        <f t="shared" si="12"/>
        <v>2777842419.7141871</v>
      </c>
      <c r="W61" s="252">
        <f t="shared" si="12"/>
        <v>2818774459.6704082</v>
      </c>
      <c r="X61" s="252">
        <f t="shared" si="12"/>
        <v>2861863303.1798191</v>
      </c>
      <c r="Y61" s="252">
        <f t="shared" si="12"/>
        <v>2908318622.8016443</v>
      </c>
      <c r="Z61" s="252">
        <f t="shared" si="12"/>
        <v>2958049823.7832794</v>
      </c>
      <c r="AA61" s="252">
        <f t="shared" si="12"/>
        <v>3021310709.3067966</v>
      </c>
      <c r="AB61" s="252">
        <f t="shared" si="12"/>
        <v>3087263824.1717682</v>
      </c>
      <c r="AC61" s="252">
        <f t="shared" si="12"/>
        <v>3162692916.7945929</v>
      </c>
      <c r="AD61" s="252">
        <f t="shared" si="12"/>
        <v>3240829905.6146383</v>
      </c>
      <c r="AE61" s="252">
        <f t="shared" si="12"/>
        <v>3323473933.4828987</v>
      </c>
      <c r="AF61" s="252">
        <f t="shared" si="12"/>
        <v>3406087645.3655066</v>
      </c>
      <c r="AG61" s="252">
        <f t="shared" si="12"/>
        <v>3495668115.7820191</v>
      </c>
      <c r="AH61" s="252">
        <f t="shared" si="12"/>
        <v>3589648345.9094071</v>
      </c>
      <c r="AI61" s="252">
        <f t="shared" si="12"/>
        <v>3686189142.9587359</v>
      </c>
      <c r="AJ61" s="252">
        <f t="shared" si="12"/>
        <v>3783072773.2803216</v>
      </c>
      <c r="AK61" s="252">
        <f t="shared" si="12"/>
        <v>3875190477.9040022</v>
      </c>
      <c r="AL61" s="252">
        <f t="shared" si="12"/>
        <v>3970880355.1547494</v>
      </c>
      <c r="AM61" s="252">
        <f t="shared" si="12"/>
        <v>4065105738.5409784</v>
      </c>
      <c r="AN61" s="252">
        <f t="shared" si="12"/>
        <v>4160658500.4772263</v>
      </c>
      <c r="AO61" s="252">
        <f t="shared" si="12"/>
        <v>4256399973.0337758</v>
      </c>
      <c r="AP61" s="252">
        <f t="shared" si="12"/>
        <v>4358311298.7804918</v>
      </c>
      <c r="AQ61" s="252">
        <f t="shared" si="12"/>
        <v>4459448522.0536366</v>
      </c>
      <c r="AR61" s="252">
        <f t="shared" si="12"/>
        <v>4558710907.4794827</v>
      </c>
      <c r="AS61" s="252">
        <f t="shared" si="12"/>
        <v>4656628249.1583214</v>
      </c>
      <c r="AT61" s="252">
        <f t="shared" si="12"/>
        <v>4752995007.8218298</v>
      </c>
      <c r="AU61" s="252">
        <f t="shared" si="12"/>
        <v>4847701979.6883221</v>
      </c>
      <c r="AV61" s="252">
        <f t="shared" si="12"/>
        <v>4940725618.6031237</v>
      </c>
      <c r="AW61" s="252">
        <f t="shared" si="12"/>
        <v>5032508832.6032534</v>
      </c>
      <c r="AX61" s="252">
        <f t="shared" si="12"/>
        <v>5123655313.2511969</v>
      </c>
      <c r="AY61" s="252">
        <f t="shared" si="12"/>
        <v>5214667163.4612112</v>
      </c>
    </row>
    <row r="62" spans="1:51">
      <c r="A62" s="252"/>
      <c r="B62" s="252" t="s">
        <v>166</v>
      </c>
      <c r="C62" s="252">
        <f t="shared" si="13"/>
        <v>1012720842.5376421</v>
      </c>
      <c r="D62" s="252">
        <f t="shared" si="12"/>
        <v>1043787400.2870475</v>
      </c>
      <c r="E62" s="252">
        <f t="shared" si="12"/>
        <v>1067475804.0244006</v>
      </c>
      <c r="F62" s="252">
        <f t="shared" si="12"/>
        <v>1090576809.0089257</v>
      </c>
      <c r="G62" s="252">
        <f t="shared" si="12"/>
        <v>1114319341.0637107</v>
      </c>
      <c r="H62" s="252">
        <f t="shared" si="12"/>
        <v>1138638118.4184616</v>
      </c>
      <c r="I62" s="252">
        <f t="shared" si="12"/>
        <v>1161809210.488416</v>
      </c>
      <c r="J62" s="252">
        <f t="shared" si="12"/>
        <v>1183346313.7409844</v>
      </c>
      <c r="K62" s="252">
        <f t="shared" si="12"/>
        <v>1206984010.6442139</v>
      </c>
      <c r="L62" s="252">
        <f t="shared" si="12"/>
        <v>1228548514.4169443</v>
      </c>
      <c r="M62" s="252">
        <f t="shared" si="12"/>
        <v>1255472428.6064959</v>
      </c>
      <c r="N62" s="252">
        <f t="shared" si="12"/>
        <v>1292550561.8865566</v>
      </c>
      <c r="O62" s="252">
        <f t="shared" si="12"/>
        <v>1334668914.4557545</v>
      </c>
      <c r="P62" s="252">
        <f t="shared" si="12"/>
        <v>1382476024.2067037</v>
      </c>
      <c r="Q62" s="252">
        <f t="shared" si="12"/>
        <v>1432510324.6493509</v>
      </c>
      <c r="R62" s="252">
        <f t="shared" si="12"/>
        <v>1482953631.8252439</v>
      </c>
      <c r="S62" s="252">
        <f t="shared" si="12"/>
        <v>1534611307.7920301</v>
      </c>
      <c r="T62" s="252">
        <f t="shared" si="12"/>
        <v>1586054162.1054428</v>
      </c>
      <c r="U62" s="252">
        <f t="shared" si="12"/>
        <v>1636862504.3720655</v>
      </c>
      <c r="V62" s="252">
        <f t="shared" si="12"/>
        <v>1681073541.7895672</v>
      </c>
      <c r="W62" s="252">
        <f t="shared" si="12"/>
        <v>1719694660.8649001</v>
      </c>
      <c r="X62" s="252">
        <f t="shared" si="12"/>
        <v>1753432244.7422559</v>
      </c>
      <c r="Y62" s="252">
        <f t="shared" si="12"/>
        <v>1785972766.5231152</v>
      </c>
      <c r="Z62" s="252">
        <f t="shared" si="12"/>
        <v>1817450010.1918697</v>
      </c>
      <c r="AA62" s="252">
        <f t="shared" si="12"/>
        <v>1847152185.1767426</v>
      </c>
      <c r="AB62" s="252">
        <f t="shared" si="12"/>
        <v>1877395273.1627791</v>
      </c>
      <c r="AC62" s="252">
        <f t="shared" si="12"/>
        <v>1904766580.3754234</v>
      </c>
      <c r="AD62" s="252">
        <f t="shared" si="12"/>
        <v>1931334108.9784617</v>
      </c>
      <c r="AE62" s="252">
        <f t="shared" si="12"/>
        <v>1956403357.9214966</v>
      </c>
      <c r="AF62" s="252">
        <f t="shared" si="12"/>
        <v>1983561915.3833656</v>
      </c>
      <c r="AG62" s="252">
        <f t="shared" si="12"/>
        <v>2013279796.8198109</v>
      </c>
      <c r="AH62" s="252">
        <f t="shared" si="12"/>
        <v>2044503421.3059599</v>
      </c>
      <c r="AI62" s="252">
        <f t="shared" si="12"/>
        <v>2078041731.7718403</v>
      </c>
      <c r="AJ62" s="252">
        <f t="shared" si="12"/>
        <v>2113844998.1526616</v>
      </c>
      <c r="AK62" s="252">
        <f t="shared" si="12"/>
        <v>2158771168.1226559</v>
      </c>
      <c r="AL62" s="252">
        <f t="shared" si="12"/>
        <v>2205555253.3464804</v>
      </c>
      <c r="AM62" s="252">
        <f t="shared" si="12"/>
        <v>2258790936.0825386</v>
      </c>
      <c r="AN62" s="252">
        <f t="shared" si="12"/>
        <v>2313917091.1432395</v>
      </c>
      <c r="AO62" s="252">
        <f t="shared" si="12"/>
        <v>2372140148.760469</v>
      </c>
      <c r="AP62" s="252">
        <f t="shared" si="12"/>
        <v>2430373401.252625</v>
      </c>
      <c r="AQ62" s="252">
        <f t="shared" si="12"/>
        <v>2493294863.2534027</v>
      </c>
      <c r="AR62" s="252">
        <f t="shared" si="12"/>
        <v>2559226209.2604132</v>
      </c>
      <c r="AS62" s="252">
        <f t="shared" si="12"/>
        <v>2626924064.0082207</v>
      </c>
      <c r="AT62" s="252">
        <f t="shared" si="12"/>
        <v>2694893594.7826481</v>
      </c>
      <c r="AU62" s="252">
        <f t="shared" si="12"/>
        <v>2759662362.5918818</v>
      </c>
      <c r="AV62" s="252">
        <f t="shared" si="12"/>
        <v>2826797026.1729703</v>
      </c>
      <c r="AW62" s="252">
        <f t="shared" si="12"/>
        <v>2892913961.5197787</v>
      </c>
      <c r="AX62" s="252">
        <f t="shared" si="12"/>
        <v>2959910794.2882395</v>
      </c>
      <c r="AY62" s="252">
        <f t="shared" si="12"/>
        <v>3027029581.9430509</v>
      </c>
    </row>
    <row r="63" spans="1:51">
      <c r="A63" s="252"/>
      <c r="B63" s="252" t="s">
        <v>167</v>
      </c>
      <c r="C63" s="252">
        <f t="shared" si="13"/>
        <v>155446855.97209379</v>
      </c>
      <c r="D63" s="252">
        <f t="shared" si="12"/>
        <v>161919825.26129776</v>
      </c>
      <c r="E63" s="252">
        <f t="shared" si="12"/>
        <v>167075731.20432353</v>
      </c>
      <c r="F63" s="252">
        <f t="shared" si="12"/>
        <v>171273130.85975289</v>
      </c>
      <c r="G63" s="252">
        <f t="shared" si="12"/>
        <v>175013936.841984</v>
      </c>
      <c r="H63" s="252">
        <f t="shared" si="12"/>
        <v>178645774.52753431</v>
      </c>
      <c r="I63" s="252">
        <f t="shared" si="12"/>
        <v>182403267.70058361</v>
      </c>
      <c r="J63" s="252">
        <f t="shared" si="12"/>
        <v>186745219.64040899</v>
      </c>
      <c r="K63" s="252">
        <f t="shared" si="12"/>
        <v>191190272.21769735</v>
      </c>
      <c r="L63" s="252">
        <f t="shared" si="12"/>
        <v>196488169.86575371</v>
      </c>
      <c r="M63" s="252">
        <f t="shared" si="12"/>
        <v>201666731.49479359</v>
      </c>
      <c r="N63" s="252">
        <f t="shared" si="12"/>
        <v>206142586.98834246</v>
      </c>
      <c r="O63" s="252">
        <f t="shared" si="12"/>
        <v>210539155.30843392</v>
      </c>
      <c r="P63" s="252">
        <f t="shared" si="12"/>
        <v>215124616.39245632</v>
      </c>
      <c r="Q63" s="252">
        <f t="shared" si="12"/>
        <v>219862493.33350727</v>
      </c>
      <c r="R63" s="252">
        <f t="shared" si="12"/>
        <v>224748659.09480226</v>
      </c>
      <c r="S63" s="252">
        <f t="shared" si="12"/>
        <v>229457163.11106548</v>
      </c>
      <c r="T63" s="252">
        <f t="shared" si="12"/>
        <v>233849420.1754691</v>
      </c>
      <c r="U63" s="252">
        <f t="shared" si="12"/>
        <v>238641908.46401528</v>
      </c>
      <c r="V63" s="252">
        <f t="shared" si="12"/>
        <v>243043210.97097316</v>
      </c>
      <c r="W63" s="252">
        <f t="shared" si="12"/>
        <v>248470642.64968538</v>
      </c>
      <c r="X63" s="252">
        <f t="shared" si="12"/>
        <v>255840743.50285807</v>
      </c>
      <c r="Y63" s="252">
        <f t="shared" si="12"/>
        <v>264174998.71887472</v>
      </c>
      <c r="Z63" s="252">
        <f t="shared" si="12"/>
        <v>273602560.06231862</v>
      </c>
      <c r="AA63" s="252">
        <f t="shared" si="12"/>
        <v>283459612.59264815</v>
      </c>
      <c r="AB63" s="252">
        <f t="shared" si="12"/>
        <v>293396213.93814886</v>
      </c>
      <c r="AC63" s="252">
        <f t="shared" si="12"/>
        <v>303568731.50336629</v>
      </c>
      <c r="AD63" s="252">
        <f t="shared" si="12"/>
        <v>313705024.34079766</v>
      </c>
      <c r="AE63" s="252">
        <f t="shared" si="12"/>
        <v>323729049.30652446</v>
      </c>
      <c r="AF63" s="252">
        <f t="shared" si="12"/>
        <v>332492583.56286168</v>
      </c>
      <c r="AG63" s="252">
        <f t="shared" si="12"/>
        <v>340185845.5431847</v>
      </c>
      <c r="AH63" s="252">
        <f t="shared" si="12"/>
        <v>346948287.02561229</v>
      </c>
      <c r="AI63" s="252">
        <f t="shared" si="12"/>
        <v>353487797.56623369</v>
      </c>
      <c r="AJ63" s="252">
        <f t="shared" si="12"/>
        <v>359832617.71695513</v>
      </c>
      <c r="AK63" s="252">
        <f t="shared" si="12"/>
        <v>365840169.18153584</v>
      </c>
      <c r="AL63" s="252">
        <f t="shared" si="12"/>
        <v>371957464.37942523</v>
      </c>
      <c r="AM63" s="252">
        <f t="shared" si="12"/>
        <v>377530717.98395914</v>
      </c>
      <c r="AN63" s="252">
        <f t="shared" si="12"/>
        <v>382959794.19130921</v>
      </c>
      <c r="AO63" s="252">
        <f t="shared" si="12"/>
        <v>388107775.41567647</v>
      </c>
      <c r="AP63" s="252">
        <f t="shared" si="12"/>
        <v>393661165.5283218</v>
      </c>
      <c r="AQ63" s="252">
        <f t="shared" si="12"/>
        <v>399705574.91494471</v>
      </c>
      <c r="AR63" s="252">
        <f t="shared" si="12"/>
        <v>406045232.41655463</v>
      </c>
      <c r="AS63" s="252">
        <f t="shared" si="12"/>
        <v>412833985.06158209</v>
      </c>
      <c r="AT63" s="252">
        <f t="shared" si="12"/>
        <v>420062000.98156255</v>
      </c>
      <c r="AU63" s="252">
        <f t="shared" si="12"/>
        <v>429052093.8977586</v>
      </c>
      <c r="AV63" s="252">
        <f t="shared" si="12"/>
        <v>438389742.77527893</v>
      </c>
      <c r="AW63" s="252">
        <f t="shared" si="12"/>
        <v>448967784.13221705</v>
      </c>
      <c r="AX63" s="252">
        <f t="shared" si="12"/>
        <v>459905263.89691573</v>
      </c>
      <c r="AY63" s="252">
        <f t="shared" si="12"/>
        <v>471437653.77622217</v>
      </c>
    </row>
    <row r="64" spans="1:51">
      <c r="A64" s="252"/>
      <c r="B64" s="252" t="s">
        <v>168</v>
      </c>
      <c r="C64" s="252">
        <f t="shared" si="13"/>
        <v>7887993.1273370832</v>
      </c>
      <c r="D64" s="252">
        <f t="shared" si="12"/>
        <v>8347459.2825331949</v>
      </c>
      <c r="E64" s="252">
        <f t="shared" si="12"/>
        <v>8713700.9855435938</v>
      </c>
      <c r="F64" s="252">
        <f t="shared" si="12"/>
        <v>9077216.4234723728</v>
      </c>
      <c r="G64" s="252">
        <f t="shared" si="12"/>
        <v>9453682.4541549962</v>
      </c>
      <c r="H64" s="252">
        <f t="shared" si="12"/>
        <v>9721242.2913362831</v>
      </c>
      <c r="I64" s="252">
        <f t="shared" si="12"/>
        <v>10061934.555061108</v>
      </c>
      <c r="J64" s="252">
        <f t="shared" si="12"/>
        <v>10443259.86392108</v>
      </c>
      <c r="K64" s="252">
        <f t="shared" si="12"/>
        <v>10826788.068426402</v>
      </c>
      <c r="L64" s="252">
        <f t="shared" si="12"/>
        <v>11242995.614180621</v>
      </c>
      <c r="M64" s="252">
        <f t="shared" si="12"/>
        <v>11660901.763836082</v>
      </c>
      <c r="N64" s="252">
        <f t="shared" si="12"/>
        <v>12057247.967965178</v>
      </c>
      <c r="O64" s="252">
        <f t="shared" si="12"/>
        <v>12434569.458274649</v>
      </c>
      <c r="P64" s="252">
        <f t="shared" si="12"/>
        <v>12759165.72705316</v>
      </c>
      <c r="Q64" s="252">
        <f t="shared" si="12"/>
        <v>13051250.180673728</v>
      </c>
      <c r="R64" s="252">
        <f t="shared" si="12"/>
        <v>13336225.409881018</v>
      </c>
      <c r="S64" s="252">
        <f t="shared" si="12"/>
        <v>13631534.740600925</v>
      </c>
      <c r="T64" s="252">
        <f t="shared" si="12"/>
        <v>13970076.530733153</v>
      </c>
      <c r="U64" s="252">
        <f t="shared" si="12"/>
        <v>14316317.278684171</v>
      </c>
      <c r="V64" s="252">
        <f t="shared" si="12"/>
        <v>14726646.010860877</v>
      </c>
      <c r="W64" s="252">
        <f t="shared" si="12"/>
        <v>15127738.471860457</v>
      </c>
      <c r="X64" s="252">
        <f t="shared" si="12"/>
        <v>15476025.402423553</v>
      </c>
      <c r="Y64" s="252">
        <f t="shared" si="12"/>
        <v>15817684.05317639</v>
      </c>
      <c r="Z64" s="252">
        <f t="shared" si="12"/>
        <v>16172530.448923932</v>
      </c>
      <c r="AA64" s="252">
        <f t="shared" si="12"/>
        <v>16538263.853947358</v>
      </c>
      <c r="AB64" s="252">
        <f t="shared" si="12"/>
        <v>16914990.13406698</v>
      </c>
      <c r="AC64" s="252">
        <f t="shared" si="12"/>
        <v>17278994.409831204</v>
      </c>
      <c r="AD64" s="252">
        <f t="shared" si="12"/>
        <v>17620696.846762575</v>
      </c>
      <c r="AE64" s="252">
        <f t="shared" si="12"/>
        <v>17993036.244853839</v>
      </c>
      <c r="AF64" s="252">
        <f t="shared" si="12"/>
        <v>18338607.115955792</v>
      </c>
      <c r="AG64" s="252">
        <f t="shared" si="12"/>
        <v>18761000.444383498</v>
      </c>
      <c r="AH64" s="252">
        <f t="shared" ref="AH64:AY64" si="14">AH48*AH28</f>
        <v>19328217.773616858</v>
      </c>
      <c r="AI64" s="252">
        <f t="shared" si="14"/>
        <v>19967393.252788063</v>
      </c>
      <c r="AJ64" s="252">
        <f t="shared" si="14"/>
        <v>20688362.838033367</v>
      </c>
      <c r="AK64" s="252">
        <f t="shared" si="14"/>
        <v>21441478.9098249</v>
      </c>
      <c r="AL64" s="252">
        <f t="shared" si="14"/>
        <v>22200799.451001842</v>
      </c>
      <c r="AM64" s="252">
        <f t="shared" si="14"/>
        <v>22978607.038277697</v>
      </c>
      <c r="AN64" s="252">
        <f t="shared" si="14"/>
        <v>23754725.278989226</v>
      </c>
      <c r="AO64" s="252">
        <f t="shared" si="14"/>
        <v>24523358.504753113</v>
      </c>
      <c r="AP64" s="252">
        <f t="shared" si="14"/>
        <v>25198341.394845873</v>
      </c>
      <c r="AQ64" s="252">
        <f t="shared" si="14"/>
        <v>25793215.10325497</v>
      </c>
      <c r="AR64" s="252">
        <f t="shared" si="14"/>
        <v>26319180.61078478</v>
      </c>
      <c r="AS64" s="252">
        <f t="shared" si="14"/>
        <v>26828224.981648441</v>
      </c>
      <c r="AT64" s="252">
        <f t="shared" si="14"/>
        <v>27322636.373599399</v>
      </c>
      <c r="AU64" s="252">
        <f t="shared" si="14"/>
        <v>27790724.101855911</v>
      </c>
      <c r="AV64" s="252">
        <f t="shared" si="14"/>
        <v>28265904.374337185</v>
      </c>
      <c r="AW64" s="252">
        <f t="shared" si="14"/>
        <v>28699364.207657188</v>
      </c>
      <c r="AX64" s="252">
        <f t="shared" si="14"/>
        <v>29121357.360621095</v>
      </c>
      <c r="AY64" s="252">
        <f t="shared" si="14"/>
        <v>29521849.394182775</v>
      </c>
    </row>
    <row r="65" spans="1:51">
      <c r="A65" s="252"/>
      <c r="B65" s="252" t="s">
        <v>1</v>
      </c>
      <c r="C65" s="252">
        <f>SUM(C59:C64)</f>
        <v>4508249463.3437223</v>
      </c>
      <c r="D65" s="252">
        <f t="shared" ref="D65:AY65" si="15">SUM(D59:D64)</f>
        <v>4669758681.9145117</v>
      </c>
      <c r="E65" s="252">
        <f t="shared" si="15"/>
        <v>4804305123.3336372</v>
      </c>
      <c r="F65" s="252">
        <f t="shared" si="15"/>
        <v>4937307165.2179031</v>
      </c>
      <c r="G65" s="252">
        <f t="shared" si="15"/>
        <v>5069729711.9593449</v>
      </c>
      <c r="H65" s="252">
        <f t="shared" si="15"/>
        <v>5200781567.2282982</v>
      </c>
      <c r="I65" s="252">
        <f t="shared" si="15"/>
        <v>5327192371.2276754</v>
      </c>
      <c r="J65" s="252">
        <f t="shared" si="15"/>
        <v>5451665343.1615324</v>
      </c>
      <c r="K65" s="252">
        <f t="shared" si="15"/>
        <v>5576286367.8383684</v>
      </c>
      <c r="L65" s="252">
        <f t="shared" si="15"/>
        <v>5693286104.4863386</v>
      </c>
      <c r="M65" s="252">
        <f t="shared" si="15"/>
        <v>5810348763.0124187</v>
      </c>
      <c r="N65" s="252">
        <f t="shared" si="15"/>
        <v>5931727282.0495586</v>
      </c>
      <c r="O65" s="252">
        <f t="shared" si="15"/>
        <v>6058795278.7190561</v>
      </c>
      <c r="P65" s="252">
        <f t="shared" si="15"/>
        <v>6192325225.4226284</v>
      </c>
      <c r="Q65" s="252">
        <f t="shared" si="15"/>
        <v>6333930084.7362022</v>
      </c>
      <c r="R65" s="252">
        <f t="shared" si="15"/>
        <v>6479114479.7256527</v>
      </c>
      <c r="S65" s="252">
        <f t="shared" si="15"/>
        <v>6627747676.2803097</v>
      </c>
      <c r="T65" s="252">
        <f t="shared" si="15"/>
        <v>6776707652.4530315</v>
      </c>
      <c r="U65" s="252">
        <f t="shared" si="15"/>
        <v>6926361857.0648098</v>
      </c>
      <c r="V65" s="252">
        <f t="shared" si="15"/>
        <v>7072815961.3817291</v>
      </c>
      <c r="W65" s="252">
        <f t="shared" si="15"/>
        <v>7223423226.7810726</v>
      </c>
      <c r="X65" s="252">
        <f t="shared" si="15"/>
        <v>7376151655.0450439</v>
      </c>
      <c r="Y65" s="252">
        <f t="shared" si="15"/>
        <v>7533683807.9906921</v>
      </c>
      <c r="Z65" s="252">
        <f t="shared" si="15"/>
        <v>7694553959.3293381</v>
      </c>
      <c r="AA65" s="252">
        <f t="shared" si="15"/>
        <v>7863919626.7449226</v>
      </c>
      <c r="AB65" s="252">
        <f t="shared" si="15"/>
        <v>8038932446.4030132</v>
      </c>
      <c r="AC65" s="252">
        <f t="shared" si="15"/>
        <v>8219407352.7532415</v>
      </c>
      <c r="AD65" s="252">
        <f t="shared" si="15"/>
        <v>8402412008.0560236</v>
      </c>
      <c r="AE65" s="252">
        <f t="shared" si="15"/>
        <v>8588246121.8321295</v>
      </c>
      <c r="AF65" s="252">
        <f t="shared" si="15"/>
        <v>8779136704.6638699</v>
      </c>
      <c r="AG65" s="252">
        <f t="shared" si="15"/>
        <v>8977886167.6204605</v>
      </c>
      <c r="AH65" s="252">
        <f t="shared" si="15"/>
        <v>9180291652.4070759</v>
      </c>
      <c r="AI65" s="252">
        <f t="shared" si="15"/>
        <v>9386386762.1088524</v>
      </c>
      <c r="AJ65" s="252">
        <f t="shared" si="15"/>
        <v>9593856485.7115154</v>
      </c>
      <c r="AK65" s="252">
        <f t="shared" si="15"/>
        <v>9804265288.4526978</v>
      </c>
      <c r="AL65" s="252">
        <f t="shared" si="15"/>
        <v>10019207740.141718</v>
      </c>
      <c r="AM65" s="252">
        <f t="shared" si="15"/>
        <v>10237938882.579336</v>
      </c>
      <c r="AN65" s="252">
        <f t="shared" si="15"/>
        <v>10459527208.296064</v>
      </c>
      <c r="AO65" s="252">
        <f t="shared" si="15"/>
        <v>10684286533.222673</v>
      </c>
      <c r="AP65" s="252">
        <f t="shared" si="15"/>
        <v>10916156830.816481</v>
      </c>
      <c r="AQ65" s="252">
        <f t="shared" si="15"/>
        <v>11153462744.457527</v>
      </c>
      <c r="AR65" s="252">
        <f t="shared" si="15"/>
        <v>11393781259.283882</v>
      </c>
      <c r="AS65" s="252">
        <f t="shared" si="15"/>
        <v>11637124288.615112</v>
      </c>
      <c r="AT65" s="252">
        <f t="shared" si="15"/>
        <v>11882254187.196091</v>
      </c>
      <c r="AU65" s="252">
        <f t="shared" si="15"/>
        <v>12127311111.658817</v>
      </c>
      <c r="AV65" s="252">
        <f t="shared" si="15"/>
        <v>12376814736.960968</v>
      </c>
      <c r="AW65" s="252">
        <f t="shared" si="15"/>
        <v>12628925587.937057</v>
      </c>
      <c r="AX65" s="252">
        <f t="shared" si="15"/>
        <v>12885476142.267836</v>
      </c>
      <c r="AY65" s="252">
        <f t="shared" si="15"/>
        <v>13146557935.695704</v>
      </c>
    </row>
    <row r="66" spans="1:51">
      <c r="B66" s="11"/>
    </row>
    <row r="67" spans="1:51">
      <c r="A67" s="252"/>
      <c r="B67" s="252"/>
      <c r="C67" s="313" t="s">
        <v>49</v>
      </c>
      <c r="D67" s="313" t="s">
        <v>50</v>
      </c>
      <c r="E67" s="313" t="s">
        <v>51</v>
      </c>
      <c r="F67" s="313" t="s">
        <v>52</v>
      </c>
      <c r="G67" s="313" t="s">
        <v>53</v>
      </c>
      <c r="H67" s="313" t="s">
        <v>54</v>
      </c>
      <c r="I67" s="313" t="s">
        <v>55</v>
      </c>
      <c r="J67" s="313" t="s">
        <v>56</v>
      </c>
      <c r="K67" s="313" t="s">
        <v>57</v>
      </c>
      <c r="L67" s="313" t="s">
        <v>58</v>
      </c>
      <c r="M67" s="313" t="s">
        <v>59</v>
      </c>
      <c r="N67" s="313" t="s">
        <v>60</v>
      </c>
      <c r="O67" s="313" t="s">
        <v>61</v>
      </c>
      <c r="P67" s="313" t="s">
        <v>62</v>
      </c>
      <c r="Q67" s="313" t="s">
        <v>63</v>
      </c>
      <c r="R67" s="313" t="s">
        <v>64</v>
      </c>
      <c r="S67" s="313" t="s">
        <v>65</v>
      </c>
      <c r="T67" s="313" t="s">
        <v>66</v>
      </c>
      <c r="U67" s="313" t="s">
        <v>67</v>
      </c>
      <c r="V67" s="313" t="s">
        <v>68</v>
      </c>
      <c r="W67" s="313" t="s">
        <v>69</v>
      </c>
      <c r="X67" s="313" t="s">
        <v>70</v>
      </c>
      <c r="Y67" s="313" t="s">
        <v>71</v>
      </c>
      <c r="Z67" s="313" t="s">
        <v>72</v>
      </c>
      <c r="AA67" s="313" t="s">
        <v>73</v>
      </c>
      <c r="AB67" s="313" t="s">
        <v>74</v>
      </c>
      <c r="AC67" s="313" t="s">
        <v>75</v>
      </c>
      <c r="AD67" s="313" t="s">
        <v>76</v>
      </c>
      <c r="AE67" s="313" t="s">
        <v>77</v>
      </c>
      <c r="AF67" s="313" t="s">
        <v>78</v>
      </c>
      <c r="AG67" s="313" t="s">
        <v>79</v>
      </c>
      <c r="AH67" s="313" t="s">
        <v>80</v>
      </c>
      <c r="AI67" s="313" t="s">
        <v>81</v>
      </c>
      <c r="AJ67" s="313" t="s">
        <v>82</v>
      </c>
      <c r="AK67" s="313" t="s">
        <v>83</v>
      </c>
      <c r="AL67" s="313" t="s">
        <v>84</v>
      </c>
      <c r="AM67" s="313" t="s">
        <v>85</v>
      </c>
      <c r="AN67" s="313" t="s">
        <v>86</v>
      </c>
      <c r="AO67" s="313" t="s">
        <v>87</v>
      </c>
      <c r="AP67" s="313" t="s">
        <v>88</v>
      </c>
      <c r="AQ67" s="313" t="s">
        <v>89</v>
      </c>
      <c r="AR67" s="313" t="s">
        <v>90</v>
      </c>
      <c r="AS67" s="313" t="s">
        <v>91</v>
      </c>
      <c r="AT67" s="313" t="s">
        <v>92</v>
      </c>
      <c r="AU67" s="313" t="s">
        <v>93</v>
      </c>
      <c r="AV67" s="313" t="s">
        <v>94</v>
      </c>
      <c r="AW67" s="313" t="s">
        <v>95</v>
      </c>
      <c r="AX67" s="313" t="s">
        <v>96</v>
      </c>
      <c r="AY67" s="313" t="s">
        <v>97</v>
      </c>
    </row>
    <row r="68" spans="1:51">
      <c r="A68" s="291" t="s">
        <v>790</v>
      </c>
      <c r="B68" s="252"/>
      <c r="C68" s="252">
        <f>C65+C57</f>
        <v>4737198000</v>
      </c>
      <c r="D68" s="252">
        <f t="shared" ref="D68:AY68" si="16">D65+D57</f>
        <v>4907234219.030962</v>
      </c>
      <c r="E68" s="252">
        <f t="shared" si="16"/>
        <v>5048948689.6188908</v>
      </c>
      <c r="F68" s="252">
        <f t="shared" si="16"/>
        <v>5189075053.1249332</v>
      </c>
      <c r="G68" s="252">
        <f t="shared" si="16"/>
        <v>5328612105.8222141</v>
      </c>
      <c r="H68" s="252">
        <f t="shared" si="16"/>
        <v>5466691633.2890339</v>
      </c>
      <c r="I68" s="252">
        <f t="shared" si="16"/>
        <v>5599984576.3638353</v>
      </c>
      <c r="J68" s="252">
        <f t="shared" si="16"/>
        <v>5731275533.4116707</v>
      </c>
      <c r="K68" s="252">
        <f t="shared" si="16"/>
        <v>5862777455.0525503</v>
      </c>
      <c r="L68" s="252">
        <f t="shared" si="16"/>
        <v>5986263106.9206781</v>
      </c>
      <c r="M68" s="252">
        <f t="shared" si="16"/>
        <v>6109794087.714838</v>
      </c>
      <c r="N68" s="252">
        <f t="shared" si="16"/>
        <v>6237931668.7964668</v>
      </c>
      <c r="O68" s="252">
        <f t="shared" si="16"/>
        <v>6372142170.9087296</v>
      </c>
      <c r="P68" s="252">
        <f t="shared" si="16"/>
        <v>6513232987.0931406</v>
      </c>
      <c r="Q68" s="252">
        <f t="shared" si="16"/>
        <v>6662721963.7540598</v>
      </c>
      <c r="R68" s="252">
        <f t="shared" si="16"/>
        <v>6815975721.0644445</v>
      </c>
      <c r="S68" s="252">
        <f t="shared" si="16"/>
        <v>6972781016.7189713</v>
      </c>
      <c r="T68" s="252">
        <f t="shared" si="16"/>
        <v>7129865587.567421</v>
      </c>
      <c r="U68" s="252">
        <f t="shared" si="16"/>
        <v>7287633456.109087</v>
      </c>
      <c r="V68" s="252">
        <f t="shared" si="16"/>
        <v>7441971051.3417654</v>
      </c>
      <c r="W68" s="252">
        <f t="shared" si="16"/>
        <v>7600566441.1043081</v>
      </c>
      <c r="X68" s="252">
        <f t="shared" si="16"/>
        <v>7761434364.8585291</v>
      </c>
      <c r="Y68" s="252">
        <f t="shared" si="16"/>
        <v>7927459991.6840878</v>
      </c>
      <c r="Z68" s="252">
        <f t="shared" si="16"/>
        <v>8097121012.0726128</v>
      </c>
      <c r="AA68" s="252">
        <f t="shared" si="16"/>
        <v>8275796101.4742765</v>
      </c>
      <c r="AB68" s="252">
        <f t="shared" si="16"/>
        <v>8460474418.6759462</v>
      </c>
      <c r="AC68" s="252">
        <f t="shared" si="16"/>
        <v>8650940828.7637825</v>
      </c>
      <c r="AD68" s="252">
        <f t="shared" si="16"/>
        <v>8844094397.0081596</v>
      </c>
      <c r="AE68" s="252">
        <f t="shared" si="16"/>
        <v>9040206189.7310276</v>
      </c>
      <c r="AF68" s="252">
        <f t="shared" si="16"/>
        <v>9241511909.1136265</v>
      </c>
      <c r="AG68" s="252">
        <f t="shared" si="16"/>
        <v>9451059758.4516506</v>
      </c>
      <c r="AH68" s="252">
        <f t="shared" si="16"/>
        <v>9664430274.88797</v>
      </c>
      <c r="AI68" s="252">
        <f t="shared" si="16"/>
        <v>9881691231.8370171</v>
      </c>
      <c r="AJ68" s="252">
        <f t="shared" si="16"/>
        <v>10100435582.400297</v>
      </c>
      <c r="AK68" s="252">
        <f t="shared" si="16"/>
        <v>10322392884.221476</v>
      </c>
      <c r="AL68" s="252">
        <f t="shared" si="16"/>
        <v>10549206347.941835</v>
      </c>
      <c r="AM68" s="252">
        <f t="shared" si="16"/>
        <v>10780074531.034939</v>
      </c>
      <c r="AN68" s="252">
        <f t="shared" si="16"/>
        <v>11014000538.966022</v>
      </c>
      <c r="AO68" s="252">
        <f t="shared" si="16"/>
        <v>11251251984.141356</v>
      </c>
      <c r="AP68" s="252">
        <f t="shared" si="16"/>
        <v>11495975804.867903</v>
      </c>
      <c r="AQ68" s="252">
        <f t="shared" si="16"/>
        <v>11746471998.937794</v>
      </c>
      <c r="AR68" s="252">
        <f t="shared" si="16"/>
        <v>12000129067.284616</v>
      </c>
      <c r="AS68" s="252">
        <f t="shared" si="16"/>
        <v>12256908292.266212</v>
      </c>
      <c r="AT68" s="252">
        <f t="shared" si="16"/>
        <v>12515515706.21072</v>
      </c>
      <c r="AU68" s="252">
        <f t="shared" si="16"/>
        <v>12774100066.993393</v>
      </c>
      <c r="AV68" s="252">
        <f t="shared" si="16"/>
        <v>13037350128.456871</v>
      </c>
      <c r="AW68" s="252">
        <f t="shared" si="16"/>
        <v>13303371475.285318</v>
      </c>
      <c r="AX68" s="252">
        <f t="shared" si="16"/>
        <v>13574033702.554014</v>
      </c>
      <c r="AY68" s="252">
        <f t="shared" si="16"/>
        <v>13849415710.0404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A104"/>
  <sheetViews>
    <sheetView zoomScaleNormal="100" workbookViewId="0"/>
  </sheetViews>
  <sheetFormatPr defaultRowHeight="15"/>
  <cols>
    <col min="1" max="1" width="17.7109375" customWidth="1"/>
    <col min="5" max="5" width="17" bestFit="1" customWidth="1"/>
    <col min="6" max="26" width="16.85546875" bestFit="1" customWidth="1"/>
    <col min="27" max="53" width="18" bestFit="1" customWidth="1"/>
  </cols>
  <sheetData>
    <row r="1" spans="1:53" ht="18.75">
      <c r="A1" s="371" t="s">
        <v>25</v>
      </c>
      <c r="B1" s="370" t="s">
        <v>14</v>
      </c>
    </row>
    <row r="3" spans="1:53">
      <c r="A3" t="s">
        <v>22</v>
      </c>
      <c r="B3" s="2">
        <f>PublicCost_Share</f>
        <v>0.727593534628456</v>
      </c>
    </row>
    <row r="4" spans="1:53">
      <c r="A4" s="1" t="s">
        <v>5</v>
      </c>
    </row>
    <row r="5" spans="1:53">
      <c r="B5">
        <v>2009</v>
      </c>
      <c r="C5">
        <v>2010</v>
      </c>
      <c r="D5">
        <v>2011</v>
      </c>
      <c r="E5">
        <v>2012</v>
      </c>
      <c r="F5">
        <v>2013</v>
      </c>
      <c r="G5">
        <v>2014</v>
      </c>
      <c r="H5">
        <v>2015</v>
      </c>
      <c r="I5">
        <v>2016</v>
      </c>
      <c r="J5">
        <v>2017</v>
      </c>
      <c r="K5">
        <v>2018</v>
      </c>
      <c r="L5">
        <v>2019</v>
      </c>
      <c r="M5">
        <v>2020</v>
      </c>
      <c r="N5">
        <v>2021</v>
      </c>
      <c r="O5">
        <v>2022</v>
      </c>
      <c r="P5">
        <v>2023</v>
      </c>
      <c r="Q5">
        <v>2024</v>
      </c>
      <c r="R5">
        <v>2025</v>
      </c>
      <c r="S5">
        <v>2026</v>
      </c>
      <c r="T5">
        <v>2027</v>
      </c>
      <c r="U5">
        <v>2028</v>
      </c>
      <c r="V5">
        <v>2029</v>
      </c>
      <c r="W5">
        <v>2030</v>
      </c>
      <c r="X5">
        <v>2031</v>
      </c>
      <c r="Y5">
        <v>2032</v>
      </c>
      <c r="Z5">
        <v>2033</v>
      </c>
      <c r="AA5">
        <v>2034</v>
      </c>
      <c r="AB5">
        <v>2035</v>
      </c>
      <c r="AC5">
        <v>2036</v>
      </c>
      <c r="AD5">
        <v>2037</v>
      </c>
      <c r="AE5">
        <v>2038</v>
      </c>
      <c r="AF5">
        <v>2039</v>
      </c>
      <c r="AG5">
        <v>2040</v>
      </c>
      <c r="AH5">
        <v>2041</v>
      </c>
      <c r="AI5">
        <v>2042</v>
      </c>
      <c r="AJ5">
        <v>2043</v>
      </c>
      <c r="AK5">
        <v>2044</v>
      </c>
      <c r="AL5">
        <v>2045</v>
      </c>
      <c r="AM5">
        <v>2046</v>
      </c>
      <c r="AN5">
        <v>2047</v>
      </c>
      <c r="AO5">
        <v>2048</v>
      </c>
      <c r="AP5">
        <v>2049</v>
      </c>
      <c r="AQ5">
        <v>2050</v>
      </c>
    </row>
    <row r="6" spans="1:53">
      <c r="A6" t="s">
        <v>6</v>
      </c>
      <c r="C6">
        <v>9107.4731616657609</v>
      </c>
      <c r="D6">
        <v>9224.9543395798901</v>
      </c>
      <c r="E6">
        <v>9321.3354309718579</v>
      </c>
      <c r="F6">
        <v>9423.7908235030263</v>
      </c>
      <c r="G6">
        <v>9529.8102495745534</v>
      </c>
      <c r="H6">
        <v>9635.5540029080639</v>
      </c>
      <c r="I6">
        <v>9742.4866190112407</v>
      </c>
      <c r="J6">
        <v>9850.3467478581697</v>
      </c>
      <c r="K6">
        <v>9956.5137961108958</v>
      </c>
      <c r="L6">
        <v>10064.144090874741</v>
      </c>
      <c r="M6">
        <v>10170.526328072207</v>
      </c>
      <c r="N6">
        <v>10274.538320343339</v>
      </c>
      <c r="O6">
        <v>10378.504700565298</v>
      </c>
      <c r="P6">
        <v>10481.321604796924</v>
      </c>
      <c r="Q6">
        <v>10582.295633123174</v>
      </c>
      <c r="R6">
        <v>10681.07637081237</v>
      </c>
      <c r="S6">
        <v>10776.798871462704</v>
      </c>
      <c r="T6">
        <v>10871.540113691446</v>
      </c>
      <c r="U6">
        <v>10966.211378841399</v>
      </c>
      <c r="V6">
        <v>11062.396485906753</v>
      </c>
      <c r="W6">
        <v>11163.091127730449</v>
      </c>
      <c r="X6">
        <v>11265.22683736826</v>
      </c>
      <c r="Y6">
        <v>11368.062344921866</v>
      </c>
      <c r="Z6">
        <v>11469.290930118776</v>
      </c>
      <c r="AA6">
        <v>11565.973153211764</v>
      </c>
      <c r="AB6">
        <v>11660.621331553693</v>
      </c>
      <c r="AC6">
        <v>11748.252943383635</v>
      </c>
      <c r="AD6">
        <v>11838.119709866354</v>
      </c>
      <c r="AE6">
        <v>11934.31106307184</v>
      </c>
      <c r="AF6">
        <v>12034.745958256075</v>
      </c>
      <c r="AG6">
        <v>12138.824265361454</v>
      </c>
      <c r="AH6">
        <v>12245.213628743404</v>
      </c>
      <c r="AI6">
        <v>12352.375634295364</v>
      </c>
      <c r="AJ6">
        <v>12459.62762881973</v>
      </c>
      <c r="AK6">
        <v>12565.19654270052</v>
      </c>
      <c r="AL6">
        <v>12668.076608128158</v>
      </c>
      <c r="AM6">
        <v>12766.722812536331</v>
      </c>
      <c r="AN6">
        <v>12862.095622431076</v>
      </c>
      <c r="AO6">
        <v>12953.316571291865</v>
      </c>
      <c r="AP6">
        <v>13043.68138796713</v>
      </c>
      <c r="AQ6">
        <v>13132.336394009053</v>
      </c>
    </row>
    <row r="7" spans="1:53">
      <c r="A7" t="s">
        <v>7</v>
      </c>
      <c r="C7">
        <v>79096.885265330682</v>
      </c>
      <c r="D7">
        <v>82506.562745549731</v>
      </c>
      <c r="E7">
        <v>88534.687076899718</v>
      </c>
      <c r="F7">
        <v>94581.727033413161</v>
      </c>
      <c r="G7">
        <v>99047.679874474183</v>
      </c>
      <c r="H7">
        <v>103665.40641232868</v>
      </c>
      <c r="I7">
        <v>108035.65924425043</v>
      </c>
      <c r="J7">
        <v>109121.63410412372</v>
      </c>
      <c r="K7">
        <v>111175.76995598148</v>
      </c>
      <c r="L7">
        <v>113627.27999226858</v>
      </c>
      <c r="M7">
        <v>115749.84195158198</v>
      </c>
      <c r="N7">
        <v>118273.56690253204</v>
      </c>
      <c r="O7">
        <v>120738.84826701676</v>
      </c>
      <c r="P7">
        <v>123104.45104866329</v>
      </c>
      <c r="Q7">
        <v>125817.83333422689</v>
      </c>
      <c r="R7">
        <v>128576.66225889069</v>
      </c>
      <c r="S7">
        <v>131400.35155423864</v>
      </c>
      <c r="T7">
        <v>134344.5771041241</v>
      </c>
      <c r="U7">
        <v>137007.47111684587</v>
      </c>
      <c r="V7">
        <v>139102.58172563076</v>
      </c>
      <c r="W7">
        <v>139967.81863504724</v>
      </c>
      <c r="X7">
        <v>140044.7949837028</v>
      </c>
      <c r="Y7">
        <v>139904.75845826187</v>
      </c>
      <c r="Z7">
        <v>140091.58673282966</v>
      </c>
      <c r="AA7">
        <v>141511.32015563862</v>
      </c>
      <c r="AB7">
        <v>144213.48835255345</v>
      </c>
      <c r="AC7">
        <v>148639.62958356208</v>
      </c>
      <c r="AD7">
        <v>153029.54023037921</v>
      </c>
      <c r="AE7">
        <v>156088.6033292026</v>
      </c>
      <c r="AF7">
        <v>157665.52295613202</v>
      </c>
      <c r="AG7">
        <v>160943.81471193061</v>
      </c>
      <c r="AH7">
        <v>160068.49231770969</v>
      </c>
      <c r="AI7">
        <v>159514.51509891421</v>
      </c>
      <c r="AJ7">
        <v>160101.19091586044</v>
      </c>
      <c r="AK7">
        <v>161761.87610739769</v>
      </c>
      <c r="AL7">
        <v>164535.66389162198</v>
      </c>
      <c r="AM7">
        <v>168488.8811330536</v>
      </c>
      <c r="AN7">
        <v>173134.70127143184</v>
      </c>
      <c r="AO7">
        <v>178496.63714122915</v>
      </c>
      <c r="AP7">
        <v>183663.32878466844</v>
      </c>
      <c r="AQ7">
        <v>188629.59846017521</v>
      </c>
    </row>
    <row r="8" spans="1:53">
      <c r="A8" t="s">
        <v>8</v>
      </c>
      <c r="C8">
        <v>114767.40334111954</v>
      </c>
      <c r="D8">
        <v>117717.55805360069</v>
      </c>
      <c r="E8">
        <v>121446.36566693815</v>
      </c>
      <c r="F8">
        <v>126080.47794117811</v>
      </c>
      <c r="G8">
        <v>132669.8715472031</v>
      </c>
      <c r="H8">
        <v>140055.15041923404</v>
      </c>
      <c r="I8">
        <v>148245.57294195026</v>
      </c>
      <c r="J8">
        <v>160670.11454445028</v>
      </c>
      <c r="K8">
        <v>170736.05702277453</v>
      </c>
      <c r="L8">
        <v>177837.23819127248</v>
      </c>
      <c r="M8">
        <v>184648.27231363367</v>
      </c>
      <c r="N8">
        <v>190531.32492899057</v>
      </c>
      <c r="O8">
        <v>191047.43473787871</v>
      </c>
      <c r="P8">
        <v>194300.73203663441</v>
      </c>
      <c r="Q8">
        <v>198017.4194382827</v>
      </c>
      <c r="R8">
        <v>201552.83185911801</v>
      </c>
      <c r="S8">
        <v>206006.83397499903</v>
      </c>
      <c r="T8">
        <v>210632.79785228425</v>
      </c>
      <c r="U8">
        <v>214850.01691499189</v>
      </c>
      <c r="V8">
        <v>219908.72914315661</v>
      </c>
      <c r="W8">
        <v>225109.73408928391</v>
      </c>
      <c r="X8">
        <v>230395.21892961691</v>
      </c>
      <c r="Y8">
        <v>235804.94305805655</v>
      </c>
      <c r="Z8">
        <v>240716.85075497651</v>
      </c>
      <c r="AA8">
        <v>244492.29942654195</v>
      </c>
      <c r="AB8">
        <v>246033.19083555724</v>
      </c>
      <c r="AC8">
        <v>246158.0476324436</v>
      </c>
      <c r="AD8">
        <v>245903.17121842311</v>
      </c>
      <c r="AE8">
        <v>246201.50203358481</v>
      </c>
      <c r="AF8">
        <v>248632.4439238148</v>
      </c>
      <c r="AG8">
        <v>255924.75912905927</v>
      </c>
      <c r="AH8">
        <v>263751.45651387959</v>
      </c>
      <c r="AI8">
        <v>271297.32801978558</v>
      </c>
      <c r="AJ8">
        <v>276479.97253582161</v>
      </c>
      <c r="AK8">
        <v>279009.39310174825</v>
      </c>
      <c r="AL8">
        <v>279880.70635792322</v>
      </c>
      <c r="AM8">
        <v>277858.20708407887</v>
      </c>
      <c r="AN8">
        <v>276437.04104815656</v>
      </c>
      <c r="AO8">
        <v>277040.58019423357</v>
      </c>
      <c r="AP8">
        <v>279597.16935861285</v>
      </c>
      <c r="AQ8">
        <v>284179.21068252088</v>
      </c>
    </row>
    <row r="9" spans="1:53">
      <c r="A9" t="s">
        <v>9</v>
      </c>
      <c r="C9">
        <v>166646.20161289923</v>
      </c>
      <c r="D9">
        <v>168274.97085389792</v>
      </c>
      <c r="E9">
        <v>172518.33214244741</v>
      </c>
      <c r="F9">
        <v>178808.00414695789</v>
      </c>
      <c r="G9">
        <v>186576.61850113134</v>
      </c>
      <c r="H9">
        <v>195168.8130949508</v>
      </c>
      <c r="I9">
        <v>203394.45239343378</v>
      </c>
      <c r="J9">
        <v>212415.05225868986</v>
      </c>
      <c r="K9">
        <v>220410.75650487587</v>
      </c>
      <c r="L9">
        <v>231653.57168040148</v>
      </c>
      <c r="M9">
        <v>243458.68080959687</v>
      </c>
      <c r="N9">
        <v>256083.97800828956</v>
      </c>
      <c r="O9">
        <v>276428.26314688363</v>
      </c>
      <c r="P9">
        <v>293658.70900972484</v>
      </c>
      <c r="Q9">
        <v>305585.2585017829</v>
      </c>
      <c r="R9">
        <v>317407.29957690608</v>
      </c>
      <c r="S9">
        <v>327857.65055906662</v>
      </c>
      <c r="T9">
        <v>329616.11334925931</v>
      </c>
      <c r="U9">
        <v>335815.14323977212</v>
      </c>
      <c r="V9">
        <v>343022.7084575523</v>
      </c>
      <c r="W9">
        <v>350012.43228963751</v>
      </c>
      <c r="X9">
        <v>358560.71790640149</v>
      </c>
      <c r="Y9">
        <v>367355.01037351019</v>
      </c>
      <c r="Z9">
        <v>375484.69624541467</v>
      </c>
      <c r="AA9">
        <v>384966.08909163729</v>
      </c>
      <c r="AB9">
        <v>394716.86079436081</v>
      </c>
      <c r="AC9">
        <v>404665.30898042128</v>
      </c>
      <c r="AD9">
        <v>414862.15689032635</v>
      </c>
      <c r="AE9">
        <v>424115.823196991</v>
      </c>
      <c r="AF9">
        <v>431260.40528747963</v>
      </c>
      <c r="AG9">
        <v>438328.38961318735</v>
      </c>
      <c r="AH9">
        <v>439093.03673828399</v>
      </c>
      <c r="AI9">
        <v>439018.94209769194</v>
      </c>
      <c r="AJ9">
        <v>440008.08303468605</v>
      </c>
      <c r="AK9">
        <v>444827.64954621723</v>
      </c>
      <c r="AL9">
        <v>453562.48113221821</v>
      </c>
      <c r="AM9">
        <v>467796.82023211074</v>
      </c>
      <c r="AN9">
        <v>481497.77732855064</v>
      </c>
      <c r="AO9">
        <v>490909.8842980162</v>
      </c>
      <c r="AP9">
        <v>495625.01157425257</v>
      </c>
      <c r="AQ9">
        <v>497413.63401563978</v>
      </c>
    </row>
    <row r="10" spans="1:53">
      <c r="A10" t="s">
        <v>10</v>
      </c>
      <c r="C10">
        <v>235651.64897435956</v>
      </c>
      <c r="D10">
        <v>236990.53821162845</v>
      </c>
      <c r="E10">
        <v>236655.20531316457</v>
      </c>
      <c r="F10">
        <v>238097.1468262299</v>
      </c>
      <c r="G10">
        <v>240346.54545790306</v>
      </c>
      <c r="H10">
        <v>244415.8095125519</v>
      </c>
      <c r="I10">
        <v>251955.22362185144</v>
      </c>
      <c r="J10">
        <v>262452.93375273177</v>
      </c>
      <c r="K10">
        <v>272559.89751336584</v>
      </c>
      <c r="L10">
        <v>284637.91130180133</v>
      </c>
      <c r="M10">
        <v>296627.92014571058</v>
      </c>
      <c r="N10">
        <v>307462.80957665242</v>
      </c>
      <c r="O10">
        <v>320001.57980755862</v>
      </c>
      <c r="P10">
        <v>332368.79571274517</v>
      </c>
      <c r="Q10">
        <v>349534.71024925495</v>
      </c>
      <c r="R10">
        <v>368066.96205315139</v>
      </c>
      <c r="S10">
        <v>388098.74528024864</v>
      </c>
      <c r="T10">
        <v>420803.03332538228</v>
      </c>
      <c r="U10">
        <v>447956.01011022989</v>
      </c>
      <c r="V10">
        <v>467399.56842514937</v>
      </c>
      <c r="W10">
        <v>486807.01057868969</v>
      </c>
      <c r="X10">
        <v>504034.5555120983</v>
      </c>
      <c r="Y10">
        <v>508572.13520752045</v>
      </c>
      <c r="Z10">
        <v>519855.72552870691</v>
      </c>
      <c r="AA10">
        <v>532411.87074395444</v>
      </c>
      <c r="AB10">
        <v>544747.72529015911</v>
      </c>
      <c r="AC10">
        <v>559549.14426551026</v>
      </c>
      <c r="AD10">
        <v>574770.64963591949</v>
      </c>
      <c r="AE10">
        <v>588981.1121489685</v>
      </c>
      <c r="AF10">
        <v>605131.25365263317</v>
      </c>
      <c r="AG10">
        <v>626944.99776347249</v>
      </c>
      <c r="AH10">
        <v>644073.86821105098</v>
      </c>
      <c r="AI10">
        <v>661276.99694964557</v>
      </c>
      <c r="AJ10">
        <v>677025.7920857725</v>
      </c>
      <c r="AK10">
        <v>689424.0149752259</v>
      </c>
      <c r="AL10">
        <v>695395.7958789214</v>
      </c>
      <c r="AM10">
        <v>697553.42566568148</v>
      </c>
      <c r="AN10">
        <v>698500.07010671333</v>
      </c>
      <c r="AO10">
        <v>701228.90808807209</v>
      </c>
      <c r="AP10">
        <v>710231.22762630309</v>
      </c>
      <c r="AQ10">
        <v>725403.53170853376</v>
      </c>
    </row>
    <row r="11" spans="1:53">
      <c r="A11" t="s">
        <v>11</v>
      </c>
      <c r="C11">
        <v>234770.07989244617</v>
      </c>
      <c r="D11">
        <v>240237.73842534606</v>
      </c>
      <c r="E11">
        <v>244760.89650652878</v>
      </c>
      <c r="F11">
        <v>252081.72630905316</v>
      </c>
      <c r="G11">
        <v>258661.82437280827</v>
      </c>
      <c r="H11">
        <v>267302.37834376167</v>
      </c>
      <c r="I11">
        <v>275091.62573720049</v>
      </c>
      <c r="J11">
        <v>279930.64778406353</v>
      </c>
      <c r="K11">
        <v>283469.86510059045</v>
      </c>
      <c r="L11">
        <v>287727.88074879651</v>
      </c>
      <c r="M11">
        <v>292498.89356389752</v>
      </c>
      <c r="N11">
        <v>300854.82232175686</v>
      </c>
      <c r="O11">
        <v>312951.96633887198</v>
      </c>
      <c r="P11">
        <v>325978.82991510181</v>
      </c>
      <c r="Q11">
        <v>341018.14940642787</v>
      </c>
      <c r="R11">
        <v>356519.64620140963</v>
      </c>
      <c r="S11">
        <v>371090.98560189869</v>
      </c>
      <c r="T11">
        <v>388500.93222745683</v>
      </c>
      <c r="U11">
        <v>405205.27068208868</v>
      </c>
      <c r="V11">
        <v>428765.53050059767</v>
      </c>
      <c r="W11">
        <v>454112.93409831612</v>
      </c>
      <c r="X11">
        <v>481208.36180384748</v>
      </c>
      <c r="Y11">
        <v>525252.49916222109</v>
      </c>
      <c r="Z11">
        <v>561116.68423078523</v>
      </c>
      <c r="AA11">
        <v>587133.24477312143</v>
      </c>
      <c r="AB11">
        <v>613170.40541153389</v>
      </c>
      <c r="AC11">
        <v>636326.04737437528</v>
      </c>
      <c r="AD11">
        <v>645252.60842467542</v>
      </c>
      <c r="AE11">
        <v>662445.3379929706</v>
      </c>
      <c r="AF11">
        <v>680747.48723850772</v>
      </c>
      <c r="AG11">
        <v>704291.94075126015</v>
      </c>
      <c r="AH11">
        <v>726041.11191699421</v>
      </c>
      <c r="AI11">
        <v>747893.68825332471</v>
      </c>
      <c r="AJ11">
        <v>768756.76472118113</v>
      </c>
      <c r="AK11">
        <v>792127.44388290308</v>
      </c>
      <c r="AL11">
        <v>816200.34105174628</v>
      </c>
      <c r="AM11">
        <v>841146.82046764332</v>
      </c>
      <c r="AN11">
        <v>866147.08393960353</v>
      </c>
      <c r="AO11">
        <v>889104.85541826487</v>
      </c>
      <c r="AP11">
        <v>907529.7356883632</v>
      </c>
      <c r="AQ11">
        <v>917260.33447845466</v>
      </c>
    </row>
    <row r="12" spans="1:53">
      <c r="A12" t="s">
        <v>12</v>
      </c>
      <c r="C12">
        <v>106645.04298893889</v>
      </c>
      <c r="D12">
        <v>113786.85637368294</v>
      </c>
      <c r="E12">
        <v>120822.28127915569</v>
      </c>
      <c r="F12">
        <v>129143.76881401804</v>
      </c>
      <c r="G12">
        <v>137047.72770253749</v>
      </c>
      <c r="H12">
        <v>145532.76755755773</v>
      </c>
      <c r="I12">
        <v>154162.9280497318</v>
      </c>
      <c r="J12">
        <v>161499.86560666969</v>
      </c>
      <c r="K12">
        <v>168229.0938944158</v>
      </c>
      <c r="L12">
        <v>174447.68388013271</v>
      </c>
      <c r="M12">
        <v>180340.0521299321</v>
      </c>
      <c r="N12">
        <v>185225.90911550482</v>
      </c>
      <c r="O12">
        <v>188092.68048466439</v>
      </c>
      <c r="P12">
        <v>191274.58162463526</v>
      </c>
      <c r="Q12">
        <v>194777.15201010561</v>
      </c>
      <c r="R12">
        <v>199286.77851164198</v>
      </c>
      <c r="S12">
        <v>206607.12449508245</v>
      </c>
      <c r="T12">
        <v>216578.33433632454</v>
      </c>
      <c r="U12">
        <v>226848.22273333388</v>
      </c>
      <c r="V12">
        <v>238773.20447241067</v>
      </c>
      <c r="W12">
        <v>251066.58735774393</v>
      </c>
      <c r="X12">
        <v>262914.26950778067</v>
      </c>
      <c r="Y12">
        <v>277120.67578427412</v>
      </c>
      <c r="Z12">
        <v>290677.22184888663</v>
      </c>
      <c r="AA12">
        <v>309760.64285551989</v>
      </c>
      <c r="AB12">
        <v>330083.64341135451</v>
      </c>
      <c r="AC12">
        <v>351462.03809856926</v>
      </c>
      <c r="AD12">
        <v>386786.95249037223</v>
      </c>
      <c r="AE12">
        <v>414325.64354961168</v>
      </c>
      <c r="AF12">
        <v>434569.48277961824</v>
      </c>
      <c r="AG12">
        <v>460258.30447826732</v>
      </c>
      <c r="AH12">
        <v>478783.73133993219</v>
      </c>
      <c r="AI12">
        <v>488912.54123797425</v>
      </c>
      <c r="AJ12">
        <v>504902.49812075112</v>
      </c>
      <c r="AK12">
        <v>521207.81561954401</v>
      </c>
      <c r="AL12">
        <v>537957.38977685873</v>
      </c>
      <c r="AM12">
        <v>557334.16834394564</v>
      </c>
      <c r="AN12">
        <v>576675.9548275884</v>
      </c>
      <c r="AO12">
        <v>595585.74221872177</v>
      </c>
      <c r="AP12">
        <v>616275.88913999405</v>
      </c>
      <c r="AQ12">
        <v>637826.84058286226</v>
      </c>
    </row>
    <row r="13" spans="1:53">
      <c r="A13" t="s">
        <v>13</v>
      </c>
      <c r="C13">
        <v>33882.273846051437</v>
      </c>
      <c r="D13">
        <v>34814.287932638239</v>
      </c>
      <c r="E13">
        <v>35449.570690032771</v>
      </c>
      <c r="F13">
        <v>36146.076954875862</v>
      </c>
      <c r="G13">
        <v>37249.89983149209</v>
      </c>
      <c r="H13">
        <v>41497.603656012288</v>
      </c>
      <c r="I13">
        <v>46123.368166345361</v>
      </c>
      <c r="J13">
        <v>50401.386472643972</v>
      </c>
      <c r="K13">
        <v>54024.571541329948</v>
      </c>
      <c r="L13">
        <v>57537.278664168676</v>
      </c>
      <c r="M13">
        <v>60867.681112869373</v>
      </c>
      <c r="N13">
        <v>64055.104402169847</v>
      </c>
      <c r="O13">
        <v>66820.208194797946</v>
      </c>
      <c r="P13">
        <v>69794.274274303782</v>
      </c>
      <c r="Q13">
        <v>72483.660177875194</v>
      </c>
      <c r="R13">
        <v>75360.276057768453</v>
      </c>
      <c r="S13">
        <v>77914.923798600634</v>
      </c>
      <c r="T13">
        <v>79644.780540837543</v>
      </c>
      <c r="U13">
        <v>81539.88303159237</v>
      </c>
      <c r="V13">
        <v>83727.00693325355</v>
      </c>
      <c r="W13">
        <v>86575.3058997505</v>
      </c>
      <c r="X13">
        <v>90611.521130672845</v>
      </c>
      <c r="Y13">
        <v>95561.588730766118</v>
      </c>
      <c r="Z13">
        <v>100612.54844847598</v>
      </c>
      <c r="AA13">
        <v>106371.94815314416</v>
      </c>
      <c r="AB13">
        <v>112379.27706658961</v>
      </c>
      <c r="AC13">
        <v>118412.44186727909</v>
      </c>
      <c r="AD13">
        <v>125754.17688280651</v>
      </c>
      <c r="AE13">
        <v>132726.39385487422</v>
      </c>
      <c r="AF13">
        <v>142557.25166516672</v>
      </c>
      <c r="AG13">
        <v>154193.33805976668</v>
      </c>
      <c r="AH13">
        <v>164910.18678320022</v>
      </c>
      <c r="AI13">
        <v>182896.6255306598</v>
      </c>
      <c r="AJ13">
        <v>196329.73507791379</v>
      </c>
      <c r="AK13">
        <v>206830.31858894401</v>
      </c>
      <c r="AL13">
        <v>217741.22885958265</v>
      </c>
      <c r="AM13">
        <v>227791.00604637834</v>
      </c>
      <c r="AN13">
        <v>235869.57689485385</v>
      </c>
      <c r="AO13">
        <v>245941.35233290592</v>
      </c>
      <c r="AP13">
        <v>255616.21411484055</v>
      </c>
      <c r="AQ13">
        <v>265833.17937332089</v>
      </c>
    </row>
    <row r="15" spans="1:53">
      <c r="A15" s="1" t="s">
        <v>15</v>
      </c>
      <c r="AR15" t="s">
        <v>16</v>
      </c>
    </row>
    <row r="16" spans="1:53">
      <c r="B16">
        <v>2009</v>
      </c>
      <c r="C16">
        <v>2010</v>
      </c>
      <c r="D16">
        <v>2011</v>
      </c>
      <c r="E16">
        <v>2012</v>
      </c>
      <c r="F16">
        <v>2013</v>
      </c>
      <c r="G16">
        <v>2014</v>
      </c>
      <c r="H16">
        <v>2015</v>
      </c>
      <c r="I16">
        <v>2016</v>
      </c>
      <c r="J16">
        <v>2017</v>
      </c>
      <c r="K16">
        <v>2018</v>
      </c>
      <c r="L16">
        <v>2019</v>
      </c>
      <c r="M16">
        <v>2020</v>
      </c>
      <c r="N16">
        <v>2021</v>
      </c>
      <c r="O16">
        <v>2022</v>
      </c>
      <c r="P16">
        <v>2023</v>
      </c>
      <c r="Q16">
        <v>2024</v>
      </c>
      <c r="R16">
        <v>2025</v>
      </c>
      <c r="S16">
        <v>2026</v>
      </c>
      <c r="T16">
        <v>2027</v>
      </c>
      <c r="U16">
        <v>2028</v>
      </c>
      <c r="V16">
        <v>2029</v>
      </c>
      <c r="W16">
        <v>2030</v>
      </c>
      <c r="X16">
        <v>2031</v>
      </c>
      <c r="Y16">
        <v>2032</v>
      </c>
      <c r="Z16">
        <v>2033</v>
      </c>
      <c r="AA16">
        <v>2034</v>
      </c>
      <c r="AB16">
        <v>2035</v>
      </c>
      <c r="AC16">
        <v>2036</v>
      </c>
      <c r="AD16">
        <v>2037</v>
      </c>
      <c r="AE16">
        <v>2038</v>
      </c>
      <c r="AF16">
        <v>2039</v>
      </c>
      <c r="AG16">
        <v>2040</v>
      </c>
      <c r="AH16">
        <v>2041</v>
      </c>
      <c r="AI16">
        <v>2042</v>
      </c>
      <c r="AJ16">
        <v>2043</v>
      </c>
      <c r="AK16">
        <v>2044</v>
      </c>
      <c r="AL16">
        <v>2045</v>
      </c>
      <c r="AM16">
        <v>2046</v>
      </c>
      <c r="AN16">
        <v>2047</v>
      </c>
      <c r="AO16">
        <v>2048</v>
      </c>
      <c r="AP16">
        <v>2049</v>
      </c>
      <c r="AQ16">
        <v>2050</v>
      </c>
      <c r="AR16">
        <v>2051</v>
      </c>
      <c r="AS16">
        <v>2052</v>
      </c>
      <c r="AT16">
        <v>2053</v>
      </c>
      <c r="AU16">
        <v>2054</v>
      </c>
      <c r="AV16">
        <v>2055</v>
      </c>
      <c r="AW16">
        <v>2056</v>
      </c>
      <c r="AX16">
        <v>2057</v>
      </c>
      <c r="AY16">
        <v>2058</v>
      </c>
      <c r="AZ16">
        <v>2059</v>
      </c>
      <c r="BA16">
        <v>2060</v>
      </c>
    </row>
    <row r="17" spans="1:53">
      <c r="A17" t="s">
        <v>6</v>
      </c>
      <c r="C17">
        <v>554915110.67505264</v>
      </c>
      <c r="D17">
        <v>561399744.75262117</v>
      </c>
      <c r="E17">
        <v>580292544.40072405</v>
      </c>
      <c r="F17">
        <v>594046741.13406324</v>
      </c>
      <c r="G17">
        <v>608311735.36882734</v>
      </c>
      <c r="H17">
        <v>622854202.05941057</v>
      </c>
      <c r="I17">
        <v>637774447.96150267</v>
      </c>
      <c r="J17">
        <v>653063485.76988661</v>
      </c>
      <c r="K17">
        <v>668555924.54240024</v>
      </c>
      <c r="L17">
        <v>684468071.60161626</v>
      </c>
      <c r="M17">
        <v>700623019.89275312</v>
      </c>
      <c r="N17">
        <v>716944791.76594329</v>
      </c>
      <c r="O17">
        <v>733600666.28257763</v>
      </c>
      <c r="P17">
        <v>750518848.42434454</v>
      </c>
      <c r="Q17">
        <v>767650695.21580446</v>
      </c>
      <c r="R17">
        <v>784974602.88308299</v>
      </c>
      <c r="S17">
        <v>802424995.74494755</v>
      </c>
      <c r="T17">
        <v>820156205.54597723</v>
      </c>
      <c r="U17">
        <v>838243853.36897469</v>
      </c>
      <c r="V17">
        <v>856816191.23023856</v>
      </c>
      <c r="W17">
        <v>876121707.88769555</v>
      </c>
      <c r="X17">
        <v>895937724.83460379</v>
      </c>
      <c r="Y17">
        <v>916217344.0614816</v>
      </c>
      <c r="Z17">
        <v>936783572.07343853</v>
      </c>
      <c r="AA17">
        <v>957397226.5113616</v>
      </c>
      <c r="AB17">
        <v>978260616.26191843</v>
      </c>
      <c r="AC17">
        <v>998956226.24753332</v>
      </c>
      <c r="AD17">
        <v>1020261666.7428322</v>
      </c>
      <c r="AE17">
        <v>1042550043.0161939</v>
      </c>
      <c r="AF17">
        <v>1065668130.5502561</v>
      </c>
      <c r="AG17">
        <v>1089586415.921391</v>
      </c>
      <c r="AH17">
        <v>1114207398.4426429</v>
      </c>
      <c r="AI17">
        <v>1139409693.7515185</v>
      </c>
      <c r="AJ17">
        <v>1165141490.080056</v>
      </c>
      <c r="AK17">
        <v>1191246968.4782298</v>
      </c>
      <c r="AL17">
        <v>1217631685.9270172</v>
      </c>
      <c r="AM17">
        <v>1244146139.2305238</v>
      </c>
      <c r="AN17">
        <v>1270879635.9565895</v>
      </c>
      <c r="AO17">
        <v>1297742704.466826</v>
      </c>
      <c r="AP17">
        <v>1325063445.6271093</v>
      </c>
      <c r="AQ17">
        <v>1352761191.1256549</v>
      </c>
      <c r="AR17">
        <v>1381535965.0838215</v>
      </c>
      <c r="AS17">
        <v>1410922811.3144448</v>
      </c>
      <c r="AT17">
        <v>1440934749.2930994</v>
      </c>
      <c r="AU17">
        <v>1471585075.4344597</v>
      </c>
      <c r="AV17">
        <v>1502887368.9831107</v>
      </c>
      <c r="AW17">
        <v>1534855498.0296628</v>
      </c>
      <c r="AX17">
        <v>1567503625.6548367</v>
      </c>
      <c r="AY17">
        <v>1600846216.2042389</v>
      </c>
      <c r="AZ17">
        <v>1634898041.6966102</v>
      </c>
      <c r="BA17">
        <v>1669674188.3683839</v>
      </c>
    </row>
    <row r="18" spans="1:53">
      <c r="A18" t="s">
        <v>7</v>
      </c>
      <c r="C18">
        <v>640497216.70832634</v>
      </c>
      <c r="D18">
        <v>638923183.03864503</v>
      </c>
      <c r="E18">
        <v>678352657.84059262</v>
      </c>
      <c r="F18">
        <v>754380123.84044158</v>
      </c>
      <c r="G18">
        <v>822236361.65088463</v>
      </c>
      <c r="H18">
        <v>895324106.6073184</v>
      </c>
      <c r="I18">
        <v>972412113.36085069</v>
      </c>
      <c r="J18">
        <v>1016513598.2149655</v>
      </c>
      <c r="K18">
        <v>1067877094.4520984</v>
      </c>
      <c r="L18">
        <v>1128068843.8105714</v>
      </c>
      <c r="M18">
        <v>1176129482.8089302</v>
      </c>
      <c r="N18">
        <v>1224940159.9492259</v>
      </c>
      <c r="O18">
        <v>1268113607.5062287</v>
      </c>
      <c r="P18">
        <v>1319082131.3323197</v>
      </c>
      <c r="Q18">
        <v>1368181216.6892328</v>
      </c>
      <c r="R18">
        <v>1417234444.0877466</v>
      </c>
      <c r="S18">
        <v>1469273946.9562721</v>
      </c>
      <c r="T18">
        <v>1526227515.1353631</v>
      </c>
      <c r="U18">
        <v>1582593803.4202058</v>
      </c>
      <c r="V18">
        <v>1640446492.7100697</v>
      </c>
      <c r="W18">
        <v>1688708564.2449691</v>
      </c>
      <c r="X18">
        <v>1731560591.1915092</v>
      </c>
      <c r="Y18">
        <v>1777123665.9131713</v>
      </c>
      <c r="Z18">
        <v>1828275920.0475721</v>
      </c>
      <c r="AA18">
        <v>1896143435.8326333</v>
      </c>
      <c r="AB18">
        <v>1982527258.3971961</v>
      </c>
      <c r="AC18">
        <v>2092595972.5608256</v>
      </c>
      <c r="AD18">
        <v>2209499330.0736365</v>
      </c>
      <c r="AE18">
        <v>2316057491.431663</v>
      </c>
      <c r="AF18">
        <v>2409922164.1095428</v>
      </c>
      <c r="AG18">
        <v>2777228922.9697814</v>
      </c>
      <c r="AH18">
        <v>2860077790.1581645</v>
      </c>
      <c r="AI18">
        <v>2952054314.9759598</v>
      </c>
      <c r="AJ18">
        <v>3060403824.0680385</v>
      </c>
      <c r="AK18">
        <v>3187588952.8088512</v>
      </c>
      <c r="AL18">
        <v>3333747523.8209314</v>
      </c>
      <c r="AM18">
        <v>3501281477.0386786</v>
      </c>
      <c r="AN18">
        <v>3689580030.5852227</v>
      </c>
      <c r="AO18">
        <v>3888480433.0706339</v>
      </c>
      <c r="AP18">
        <v>4088217349.5820918</v>
      </c>
      <c r="AQ18">
        <v>4290936339.0172501</v>
      </c>
      <c r="AR18">
        <v>4513116727.5016489</v>
      </c>
      <c r="AS18">
        <v>4746801394.1032066</v>
      </c>
      <c r="AT18">
        <v>4992586018.8272543</v>
      </c>
      <c r="AU18">
        <v>5251097125.3935356</v>
      </c>
      <c r="AV18">
        <v>5522993678.2928619</v>
      </c>
      <c r="AW18">
        <v>5808968762.5377674</v>
      </c>
      <c r="AX18">
        <v>6109751350.3889704</v>
      </c>
      <c r="AY18">
        <v>6426108159.561161</v>
      </c>
      <c r="AZ18">
        <v>6758845607.6448259</v>
      </c>
      <c r="BA18">
        <v>7108811867.7260761</v>
      </c>
    </row>
    <row r="19" spans="1:53">
      <c r="A19" t="s">
        <v>8</v>
      </c>
      <c r="C19">
        <v>1029044026.3167223</v>
      </c>
      <c r="D19">
        <v>1027075706.0212668</v>
      </c>
      <c r="E19">
        <v>1061468029.1465853</v>
      </c>
      <c r="F19">
        <v>1134911366.2879698</v>
      </c>
      <c r="G19">
        <v>1231251685.1696675</v>
      </c>
      <c r="H19">
        <v>1339615977.2288303</v>
      </c>
      <c r="I19">
        <v>1462770807.1766667</v>
      </c>
      <c r="J19">
        <v>1623306754.2830558</v>
      </c>
      <c r="K19">
        <v>1763219998.5644877</v>
      </c>
      <c r="L19">
        <v>1880998742.9685705</v>
      </c>
      <c r="M19">
        <v>1988194375.5427361</v>
      </c>
      <c r="N19">
        <v>2084232446.6043313</v>
      </c>
      <c r="O19">
        <v>2121345335.3728032</v>
      </c>
      <c r="P19">
        <v>2195390545.5778213</v>
      </c>
      <c r="Q19">
        <v>2269730046.7085376</v>
      </c>
      <c r="R19">
        <v>2342456468.6270232</v>
      </c>
      <c r="S19">
        <v>2428327461.6778193</v>
      </c>
      <c r="T19">
        <v>2520093143.0658073</v>
      </c>
      <c r="U19">
        <v>2610179349.4455733</v>
      </c>
      <c r="V19">
        <v>2717966522.4094405</v>
      </c>
      <c r="W19">
        <v>2831438682.1740804</v>
      </c>
      <c r="X19">
        <v>2950339368.0426922</v>
      </c>
      <c r="Y19">
        <v>3078012442.3594208</v>
      </c>
      <c r="Z19">
        <v>3203977038.3995352</v>
      </c>
      <c r="AA19">
        <v>3321306260.9203825</v>
      </c>
      <c r="AB19">
        <v>3416374768.2721543</v>
      </c>
      <c r="AC19">
        <v>3498130753.1933451</v>
      </c>
      <c r="AD19">
        <v>3580980120.171175</v>
      </c>
      <c r="AE19">
        <v>3674858564.3926435</v>
      </c>
      <c r="AF19">
        <v>3800488446.7853351</v>
      </c>
      <c r="AG19">
        <v>4241177754.606916</v>
      </c>
      <c r="AH19">
        <v>4459496722.6515808</v>
      </c>
      <c r="AI19">
        <v>4682894378.0593481</v>
      </c>
      <c r="AJ19">
        <v>4879195575.1417055</v>
      </c>
      <c r="AK19">
        <v>5045944596.5835676</v>
      </c>
      <c r="AL19">
        <v>5194518403.655551</v>
      </c>
      <c r="AM19">
        <v>5307343900.309824</v>
      </c>
      <c r="AN19">
        <v>5438429550.8123198</v>
      </c>
      <c r="AO19">
        <v>5598911273.9373665</v>
      </c>
      <c r="AP19">
        <v>5790832000.5151873</v>
      </c>
      <c r="AQ19">
        <v>6019305149.1363955</v>
      </c>
      <c r="AR19">
        <v>6199475436.508687</v>
      </c>
      <c r="AS19">
        <v>6385038594.2617855</v>
      </c>
      <c r="AT19">
        <v>6576156042.1911983</v>
      </c>
      <c r="AU19">
        <v>6772994031.7217026</v>
      </c>
      <c r="AV19">
        <v>6975723790.5280313</v>
      </c>
      <c r="AW19">
        <v>7184521671.484355</v>
      </c>
      <c r="AX19">
        <v>7399569306.0721292</v>
      </c>
      <c r="AY19">
        <v>7621053762.3797617</v>
      </c>
      <c r="AZ19">
        <v>7849167707.8315296</v>
      </c>
      <c r="BA19">
        <v>8084109576.7873201</v>
      </c>
    </row>
    <row r="20" spans="1:53">
      <c r="A20" t="s">
        <v>9</v>
      </c>
      <c r="C20">
        <v>1828557032.4379153</v>
      </c>
      <c r="D20">
        <v>1804462870.7290518</v>
      </c>
      <c r="E20">
        <v>1858728394.3959532</v>
      </c>
      <c r="F20">
        <v>1976420637.909375</v>
      </c>
      <c r="G20">
        <v>2117710106.3694692</v>
      </c>
      <c r="H20">
        <v>2274975943.300149</v>
      </c>
      <c r="I20">
        <v>2437325060.0891204</v>
      </c>
      <c r="J20">
        <v>2604332696.1526885</v>
      </c>
      <c r="K20">
        <v>2762296145.8658261</v>
      </c>
      <c r="L20">
        <v>2969280142.8763537</v>
      </c>
      <c r="M20">
        <v>3173385858.8762679</v>
      </c>
      <c r="N20">
        <v>3387123780.9430437</v>
      </c>
      <c r="O20">
        <v>3695296773.7617416</v>
      </c>
      <c r="P20">
        <v>3982269719.1943154</v>
      </c>
      <c r="Q20">
        <v>4198021210.8236699</v>
      </c>
      <c r="R20">
        <v>4415416028.7131348</v>
      </c>
      <c r="S20">
        <v>4621320163.9796371</v>
      </c>
      <c r="T20">
        <v>4717491879.935029</v>
      </c>
      <c r="U20">
        <v>4877785347.2871504</v>
      </c>
      <c r="V20">
        <v>5064221944.3942461</v>
      </c>
      <c r="W20">
        <v>5254392481.5127888</v>
      </c>
      <c r="X20">
        <v>5474050156.4972725</v>
      </c>
      <c r="Y20">
        <v>5708327050.0772638</v>
      </c>
      <c r="Z20">
        <v>5939960694.9839249</v>
      </c>
      <c r="AA20">
        <v>6200510551.7803268</v>
      </c>
      <c r="AB20">
        <v>6475053774.5157518</v>
      </c>
      <c r="AC20">
        <v>6762763834.192605</v>
      </c>
      <c r="AD20">
        <v>7067530129.8691492</v>
      </c>
      <c r="AE20">
        <v>7368155172.0024166</v>
      </c>
      <c r="AF20">
        <v>7645286346.973546</v>
      </c>
      <c r="AG20">
        <v>8287162357.6436195</v>
      </c>
      <c r="AH20">
        <v>8491820491.7832375</v>
      </c>
      <c r="AI20">
        <v>8691943690.0548859</v>
      </c>
      <c r="AJ20">
        <v>8914376793.4983463</v>
      </c>
      <c r="AK20">
        <v>9211589948.6057186</v>
      </c>
      <c r="AL20">
        <v>9586463093.1841526</v>
      </c>
      <c r="AM20">
        <v>10070794068.445719</v>
      </c>
      <c r="AN20">
        <v>10568570186.184229</v>
      </c>
      <c r="AO20">
        <v>10995432940.60063</v>
      </c>
      <c r="AP20">
        <v>11343666831.410315</v>
      </c>
      <c r="AQ20">
        <v>11646372073.217562</v>
      </c>
      <c r="AR20">
        <v>12109188740.806116</v>
      </c>
      <c r="AS20">
        <v>12590397339.070692</v>
      </c>
      <c r="AT20">
        <v>13090728747.293909</v>
      </c>
      <c r="AU20">
        <v>13610942889.263565</v>
      </c>
      <c r="AV20">
        <v>14151829887.475941</v>
      </c>
      <c r="AW20">
        <v>14714211263.206127</v>
      </c>
      <c r="AX20">
        <v>15298941184.268112</v>
      </c>
      <c r="AY20">
        <v>15906907762.359762</v>
      </c>
      <c r="AZ20">
        <v>16539034401.963158</v>
      </c>
      <c r="BA20">
        <v>17196281202.849049</v>
      </c>
    </row>
    <row r="21" spans="1:53">
      <c r="A21" t="s">
        <v>10</v>
      </c>
      <c r="C21">
        <v>3277696015.4279265</v>
      </c>
      <c r="D21">
        <v>3240033360.7575216</v>
      </c>
      <c r="E21">
        <v>3264361973.7635264</v>
      </c>
      <c r="F21">
        <v>3351561312.9360566</v>
      </c>
      <c r="G21">
        <v>3456373630.5172305</v>
      </c>
      <c r="H21">
        <v>3593470544.9643641</v>
      </c>
      <c r="I21">
        <v>3790877655.0971842</v>
      </c>
      <c r="J21">
        <v>4027690907.666213</v>
      </c>
      <c r="K21">
        <v>4266574010.9531837</v>
      </c>
      <c r="L21">
        <v>4548631543.1300182</v>
      </c>
      <c r="M21">
        <v>4817287658.4175062</v>
      </c>
      <c r="N21">
        <v>5067418046.3570614</v>
      </c>
      <c r="O21">
        <v>5339860178.8823948</v>
      </c>
      <c r="P21">
        <v>5630156585.5078974</v>
      </c>
      <c r="Q21">
        <v>5994559931.5627747</v>
      </c>
      <c r="R21">
        <v>6388142473.3495207</v>
      </c>
      <c r="S21">
        <v>6818288098.41642</v>
      </c>
      <c r="T21">
        <v>7480164866.6902122</v>
      </c>
      <c r="U21">
        <v>8064354783.4832745</v>
      </c>
      <c r="V21">
        <v>8538617479.0077</v>
      </c>
      <c r="W21">
        <v>9027226594.2685013</v>
      </c>
      <c r="X21">
        <v>9492326643.7668877</v>
      </c>
      <c r="Y21">
        <v>9742585120.6639252</v>
      </c>
      <c r="Z21">
        <v>10125909912.4389</v>
      </c>
      <c r="AA21">
        <v>10545923402.612055</v>
      </c>
      <c r="AB21">
        <v>10976066049.160273</v>
      </c>
      <c r="AC21">
        <v>11467897675.501795</v>
      </c>
      <c r="AD21">
        <v>11987620520.559814</v>
      </c>
      <c r="AE21">
        <v>12504483990.050985</v>
      </c>
      <c r="AF21">
        <v>13076492262.438108</v>
      </c>
      <c r="AG21">
        <v>14235865943.716124</v>
      </c>
      <c r="AH21">
        <v>14883195660.736015</v>
      </c>
      <c r="AI21">
        <v>15553830318.56588</v>
      </c>
      <c r="AJ21">
        <v>16209445872.021452</v>
      </c>
      <c r="AK21">
        <v>16813975400.908453</v>
      </c>
      <c r="AL21">
        <v>17294757570.641563</v>
      </c>
      <c r="AM21">
        <v>17705641615.22842</v>
      </c>
      <c r="AN21">
        <v>18112415303.437485</v>
      </c>
      <c r="AO21">
        <v>18561171128.961464</v>
      </c>
      <c r="AP21">
        <v>19162332953.525902</v>
      </c>
      <c r="AQ21">
        <v>19923570746.57584</v>
      </c>
      <c r="AR21">
        <v>20495863306.787125</v>
      </c>
      <c r="AS21">
        <v>21084594625.825283</v>
      </c>
      <c r="AT21">
        <v>21690236897.128704</v>
      </c>
      <c r="AU21">
        <v>22313275877.607662</v>
      </c>
      <c r="AV21">
        <v>22954211277.246876</v>
      </c>
      <c r="AW21">
        <v>23613557159.899162</v>
      </c>
      <c r="AX21">
        <v>24291842355.591644</v>
      </c>
      <c r="AY21">
        <v>24989610884.675201</v>
      </c>
      <c r="AZ21">
        <v>25707422394.157375</v>
      </c>
      <c r="BA21">
        <v>26445852606.568657</v>
      </c>
    </row>
    <row r="22" spans="1:53">
      <c r="A22" t="s">
        <v>11</v>
      </c>
      <c r="C22">
        <v>4163759522.1922469</v>
      </c>
      <c r="D22">
        <v>4199301988.159667</v>
      </c>
      <c r="E22">
        <v>4327608408.4619074</v>
      </c>
      <c r="F22">
        <v>4528513981.8935957</v>
      </c>
      <c r="G22">
        <v>4724576615.3330755</v>
      </c>
      <c r="H22">
        <v>4964436061.7091961</v>
      </c>
      <c r="I22">
        <v>5199365521.5765581</v>
      </c>
      <c r="J22">
        <v>5376293437.4154606</v>
      </c>
      <c r="K22">
        <v>5538640140.931284</v>
      </c>
      <c r="L22">
        <v>5724450556.7571278</v>
      </c>
      <c r="M22">
        <v>5909794284.6988468</v>
      </c>
      <c r="N22">
        <v>6163287965.354887</v>
      </c>
      <c r="O22">
        <v>6489836777.5259514</v>
      </c>
      <c r="P22">
        <v>6855788962.9411182</v>
      </c>
      <c r="Q22">
        <v>7261010240.3240337</v>
      </c>
      <c r="R22">
        <v>7680910680.0464678</v>
      </c>
      <c r="S22">
        <v>8093944087.1211052</v>
      </c>
      <c r="T22">
        <v>8579650447.6409369</v>
      </c>
      <c r="U22">
        <v>9065229708.565609</v>
      </c>
      <c r="V22">
        <v>9723776818.6343994</v>
      </c>
      <c r="W22">
        <v>10442343904.549866</v>
      </c>
      <c r="X22">
        <v>11219398524.085047</v>
      </c>
      <c r="Y22">
        <v>12414761592.016617</v>
      </c>
      <c r="Z22">
        <v>13453115431.017481</v>
      </c>
      <c r="AA22">
        <v>14290467423.300777</v>
      </c>
      <c r="AB22">
        <v>15154847821.743908</v>
      </c>
      <c r="AC22">
        <v>15976959421.544765</v>
      </c>
      <c r="AD22">
        <v>16470151623.804331</v>
      </c>
      <c r="AE22">
        <v>17186978460.650745</v>
      </c>
      <c r="AF22">
        <v>17953071830.236736</v>
      </c>
      <c r="AG22">
        <v>19300086735.982964</v>
      </c>
      <c r="AH22">
        <v>20213119014.651958</v>
      </c>
      <c r="AI22">
        <v>21160863014.47435</v>
      </c>
      <c r="AJ22">
        <v>22105978250.077839</v>
      </c>
      <c r="AK22">
        <v>23145178037.780926</v>
      </c>
      <c r="AL22">
        <v>24234619571.447617</v>
      </c>
      <c r="AM22">
        <v>25378564885.984921</v>
      </c>
      <c r="AN22">
        <v>26562000311.7425</v>
      </c>
      <c r="AO22">
        <v>27707668641.047676</v>
      </c>
      <c r="AP22">
        <v>28745196429.455704</v>
      </c>
      <c r="AQ22">
        <v>29551662661.296528</v>
      </c>
      <c r="AR22">
        <v>30748311675.104824</v>
      </c>
      <c r="AS22">
        <v>31993417145.616108</v>
      </c>
      <c r="AT22">
        <v>33288941242.329632</v>
      </c>
      <c r="AU22">
        <v>34636925589.773056</v>
      </c>
      <c r="AV22">
        <v>36039494484.911316</v>
      </c>
      <c r="AW22">
        <v>37498858244.839485</v>
      </c>
      <c r="AX22">
        <v>39017316690.035324</v>
      </c>
      <c r="AY22">
        <v>40597262768.660744</v>
      </c>
      <c r="AZ22">
        <v>42241186327.623795</v>
      </c>
      <c r="BA22">
        <v>43951678036.343979</v>
      </c>
    </row>
    <row r="23" spans="1:53">
      <c r="A23" t="s">
        <v>12</v>
      </c>
      <c r="C23">
        <v>2772453943.5824032</v>
      </c>
      <c r="D23">
        <v>2905188630.7294283</v>
      </c>
      <c r="E23">
        <v>3113868535.3606377</v>
      </c>
      <c r="F23">
        <v>3378005301.5158801</v>
      </c>
      <c r="G23">
        <v>3637263282.9289985</v>
      </c>
      <c r="H23">
        <v>3917864519.0177283</v>
      </c>
      <c r="I23">
        <v>4207431321.784791</v>
      </c>
      <c r="J23">
        <v>4464629844.3544979</v>
      </c>
      <c r="K23">
        <v>4726347952.7956152</v>
      </c>
      <c r="L23">
        <v>4985382281.0184383</v>
      </c>
      <c r="M23">
        <v>5228514268.7620459</v>
      </c>
      <c r="N23">
        <v>5444033932.9247179</v>
      </c>
      <c r="O23">
        <v>5597196499.833271</v>
      </c>
      <c r="P23">
        <v>5773110743.2619152</v>
      </c>
      <c r="Q23">
        <v>5952711681.6438065</v>
      </c>
      <c r="R23">
        <v>6166122008.206296</v>
      </c>
      <c r="S23">
        <v>6471774517.8029613</v>
      </c>
      <c r="T23">
        <v>6870489344.0928755</v>
      </c>
      <c r="U23">
        <v>7290116017.2997036</v>
      </c>
      <c r="V23">
        <v>7781258357.478117</v>
      </c>
      <c r="W23">
        <v>8297266519.6743822</v>
      </c>
      <c r="X23">
        <v>8814428585.2264423</v>
      </c>
      <c r="Y23">
        <v>9428422117.0358734</v>
      </c>
      <c r="Z23">
        <v>10038713734.681719</v>
      </c>
      <c r="AA23">
        <v>10857161866.835705</v>
      </c>
      <c r="AB23">
        <v>11744012604.431725</v>
      </c>
      <c r="AC23">
        <v>12692296027.491482</v>
      </c>
      <c r="AD23">
        <v>14171029953.749334</v>
      </c>
      <c r="AE23">
        <v>15410979283.599751</v>
      </c>
      <c r="AF23">
        <v>16419313476.137201</v>
      </c>
      <c r="AG23">
        <v>18025574444.820511</v>
      </c>
      <c r="AH23">
        <v>19044537563.210407</v>
      </c>
      <c r="AI23">
        <v>19768609014.667854</v>
      </c>
      <c r="AJ23">
        <v>20739306851.915222</v>
      </c>
      <c r="AK23">
        <v>21752008926.852936</v>
      </c>
      <c r="AL23">
        <v>22809009892.095558</v>
      </c>
      <c r="AM23">
        <v>23998738559.19054</v>
      </c>
      <c r="AN23">
        <v>25232545122.711494</v>
      </c>
      <c r="AO23">
        <v>26473241311.534603</v>
      </c>
      <c r="AP23">
        <v>27814054503.254108</v>
      </c>
      <c r="AQ23">
        <v>29227915951.202297</v>
      </c>
      <c r="AR23">
        <v>30713996156.744247</v>
      </c>
      <c r="AS23">
        <v>32275635440.155132</v>
      </c>
      <c r="AT23">
        <v>33916675568.674107</v>
      </c>
      <c r="AU23">
        <v>35641153642.463066</v>
      </c>
      <c r="AV23">
        <v>37453312026.221008</v>
      </c>
      <c r="AW23">
        <v>39357608785.766869</v>
      </c>
      <c r="AX23">
        <v>41358728655.265678</v>
      </c>
      <c r="AY23">
        <v>43461594562.0784</v>
      </c>
      <c r="AZ23">
        <v>45671379737.587555</v>
      </c>
      <c r="BA23">
        <v>47993520443.792328</v>
      </c>
    </row>
    <row r="24" spans="1:53">
      <c r="A24" t="s">
        <v>13</v>
      </c>
      <c r="C24">
        <v>1054124723.045516</v>
      </c>
      <c r="D24">
        <v>1067179746.9481158</v>
      </c>
      <c r="E24">
        <v>1098989566.1001861</v>
      </c>
      <c r="F24">
        <v>1130263536.8371811</v>
      </c>
      <c r="G24">
        <v>1175275192.6224506</v>
      </c>
      <c r="H24">
        <v>1327514952.0558617</v>
      </c>
      <c r="I24">
        <v>1498717688.9186802</v>
      </c>
      <c r="J24">
        <v>1662856788.280437</v>
      </c>
      <c r="K24">
        <v>1814330998.4031379</v>
      </c>
      <c r="L24">
        <v>1964759759.4588623</v>
      </c>
      <c r="M24">
        <v>2101692305.0197544</v>
      </c>
      <c r="N24">
        <v>2235230120.4974566</v>
      </c>
      <c r="O24">
        <v>2356019927.9500413</v>
      </c>
      <c r="P24">
        <v>2491531733.9692082</v>
      </c>
      <c r="Q24">
        <v>2617456156.9074106</v>
      </c>
      <c r="R24">
        <v>2752134228.1580372</v>
      </c>
      <c r="S24">
        <v>2877954476.5955424</v>
      </c>
      <c r="T24">
        <v>2974754358.4981589</v>
      </c>
      <c r="U24">
        <v>3080337058.0358548</v>
      </c>
      <c r="V24">
        <v>3202707197.4151621</v>
      </c>
      <c r="W24">
        <v>3355127638.4491935</v>
      </c>
      <c r="X24">
        <v>3564210310.1973767</v>
      </c>
      <c r="Y24">
        <v>3823396614.4770355</v>
      </c>
      <c r="Z24">
        <v>4092433839.9526439</v>
      </c>
      <c r="AA24">
        <v>4398859394.4308395</v>
      </c>
      <c r="AB24">
        <v>4720866645.5373287</v>
      </c>
      <c r="AC24">
        <v>5047803912.8201475</v>
      </c>
      <c r="AD24">
        <v>5440509917.06252</v>
      </c>
      <c r="AE24">
        <v>5827075600.923955</v>
      </c>
      <c r="AF24">
        <v>6358065476.4358797</v>
      </c>
      <c r="AG24">
        <v>7066894132.7216043</v>
      </c>
      <c r="AH24">
        <v>7672831724.6736469</v>
      </c>
      <c r="AI24">
        <v>8651083968.9682846</v>
      </c>
      <c r="AJ24">
        <v>9426838740.025713</v>
      </c>
      <c r="AK24">
        <v>10056719002.545752</v>
      </c>
      <c r="AL24">
        <v>10722720772.077538</v>
      </c>
      <c r="AM24">
        <v>11360754934.346487</v>
      </c>
      <c r="AN24">
        <v>11866067992.852907</v>
      </c>
      <c r="AO24">
        <v>12522780298.264462</v>
      </c>
      <c r="AP24">
        <v>13188726415.919901</v>
      </c>
      <c r="AQ24">
        <v>13897306371.584881</v>
      </c>
      <c r="AR24">
        <v>14637283776.455359</v>
      </c>
      <c r="AS24">
        <v>15416662094.35733</v>
      </c>
      <c r="AT24">
        <v>16237539270.359791</v>
      </c>
      <c r="AU24">
        <v>17102124956.930723</v>
      </c>
      <c r="AV24">
        <v>18012746461.920757</v>
      </c>
      <c r="AW24">
        <v>18971855013.253784</v>
      </c>
      <c r="AX24">
        <v>19982032357.187916</v>
      </c>
      <c r="AY24">
        <v>21045997707.90815</v>
      </c>
      <c r="AZ24">
        <v>22166615067.157738</v>
      </c>
      <c r="BA24">
        <v>23346900933.611412</v>
      </c>
    </row>
    <row r="26" spans="1:53">
      <c r="A26" s="1" t="s">
        <v>17</v>
      </c>
    </row>
    <row r="27" spans="1:53">
      <c r="C27">
        <v>15321047590.386108</v>
      </c>
      <c r="D27">
        <v>15443565231.136318</v>
      </c>
      <c r="E27">
        <v>15983670109.470112</v>
      </c>
      <c r="F27">
        <v>16848103002.354565</v>
      </c>
      <c r="G27">
        <v>17772998609.960606</v>
      </c>
      <c r="H27">
        <v>18936056306.94286</v>
      </c>
      <c r="I27">
        <v>20206674615.965355</v>
      </c>
      <c r="J27">
        <v>21428687512.137207</v>
      </c>
      <c r="K27">
        <v>22607842266.508034</v>
      </c>
      <c r="L27">
        <v>23886039941.621559</v>
      </c>
      <c r="M27">
        <v>25095621254.018837</v>
      </c>
      <c r="N27">
        <v>26323211244.396667</v>
      </c>
      <c r="O27">
        <v>27601269767.115009</v>
      </c>
      <c r="P27">
        <v>28997849270.208939</v>
      </c>
      <c r="Q27">
        <v>30429321179.875267</v>
      </c>
      <c r="R27">
        <v>31947390934.071304</v>
      </c>
      <c r="S27">
        <v>33583307748.294708</v>
      </c>
      <c r="T27">
        <v>35489027760.604362</v>
      </c>
      <c r="U27">
        <v>37408839920.906349</v>
      </c>
      <c r="V27">
        <v>39525811003.279373</v>
      </c>
      <c r="W27">
        <v>41772626092.761482</v>
      </c>
      <c r="X27">
        <v>44142251903.841835</v>
      </c>
      <c r="Y27">
        <v>46888845946.60479</v>
      </c>
      <c r="Z27">
        <v>49619170143.595215</v>
      </c>
      <c r="AA27">
        <v>52467769562.224083</v>
      </c>
      <c r="AB27">
        <v>55448009538.320251</v>
      </c>
      <c r="AC27">
        <v>58537403823.552505</v>
      </c>
      <c r="AD27">
        <v>61947583262.032799</v>
      </c>
      <c r="AE27">
        <v>65331138606.068352</v>
      </c>
      <c r="AF27">
        <v>68728308133.666595</v>
      </c>
      <c r="AG27">
        <v>75023576708.382919</v>
      </c>
      <c r="AH27">
        <v>78739286366.307648</v>
      </c>
      <c r="AI27">
        <v>82600688393.518097</v>
      </c>
      <c r="AJ27">
        <v>86500687396.828369</v>
      </c>
      <c r="AK27">
        <v>90404251834.564423</v>
      </c>
      <c r="AL27">
        <v>94393468512.849945</v>
      </c>
      <c r="AM27">
        <v>98567265579.775101</v>
      </c>
      <c r="AN27">
        <v>102740488134.28275</v>
      </c>
      <c r="AO27">
        <v>107045428731.88367</v>
      </c>
      <c r="AP27">
        <v>111458089929.29031</v>
      </c>
      <c r="AQ27">
        <v>115909830483.15642</v>
      </c>
      <c r="AR27">
        <v>120798771784.99182</v>
      </c>
      <c r="AS27">
        <v>125903469444.70398</v>
      </c>
      <c r="AT27">
        <v>131233798536.09769</v>
      </c>
      <c r="AU27">
        <v>136800099188.58777</v>
      </c>
      <c r="AV27">
        <v>142613198975.5799</v>
      </c>
      <c r="AW27">
        <v>148684436399.01721</v>
      </c>
      <c r="AX27">
        <v>155025685524.46463</v>
      </c>
      <c r="AY27">
        <v>161649381823.82739</v>
      </c>
      <c r="AZ27">
        <v>168568549285.6626</v>
      </c>
      <c r="BA27">
        <v>175796828856.04721</v>
      </c>
    </row>
    <row r="29" spans="1:53">
      <c r="A29" s="1" t="s">
        <v>18</v>
      </c>
      <c r="AR29" t="s">
        <v>16</v>
      </c>
    </row>
    <row r="30" spans="1:53">
      <c r="B30">
        <v>2009</v>
      </c>
      <c r="C30">
        <v>2010</v>
      </c>
      <c r="D30">
        <v>2011</v>
      </c>
      <c r="E30">
        <v>2012</v>
      </c>
      <c r="F30">
        <v>2013</v>
      </c>
      <c r="G30">
        <v>2014</v>
      </c>
      <c r="H30">
        <v>2015</v>
      </c>
      <c r="I30">
        <v>2016</v>
      </c>
      <c r="J30">
        <v>2017</v>
      </c>
      <c r="K30">
        <v>2018</v>
      </c>
      <c r="L30">
        <v>2019</v>
      </c>
      <c r="M30">
        <v>2020</v>
      </c>
      <c r="N30">
        <v>2021</v>
      </c>
      <c r="O30">
        <v>2022</v>
      </c>
      <c r="P30">
        <v>2023</v>
      </c>
      <c r="Q30">
        <v>2024</v>
      </c>
      <c r="R30">
        <v>2025</v>
      </c>
      <c r="S30">
        <v>2026</v>
      </c>
      <c r="T30">
        <v>2027</v>
      </c>
      <c r="U30">
        <v>2028</v>
      </c>
      <c r="V30">
        <v>2029</v>
      </c>
      <c r="W30">
        <v>2030</v>
      </c>
      <c r="X30">
        <v>2031</v>
      </c>
      <c r="Y30">
        <v>2032</v>
      </c>
      <c r="Z30">
        <v>2033</v>
      </c>
      <c r="AA30">
        <v>2034</v>
      </c>
      <c r="AB30">
        <v>2035</v>
      </c>
      <c r="AC30">
        <v>2036</v>
      </c>
      <c r="AD30">
        <v>2037</v>
      </c>
      <c r="AE30">
        <v>2038</v>
      </c>
      <c r="AF30">
        <v>2039</v>
      </c>
      <c r="AG30">
        <v>2040</v>
      </c>
      <c r="AH30">
        <v>2041</v>
      </c>
      <c r="AI30">
        <v>2042</v>
      </c>
      <c r="AJ30">
        <v>2043</v>
      </c>
      <c r="AK30">
        <v>2044</v>
      </c>
      <c r="AL30">
        <v>2045</v>
      </c>
      <c r="AM30">
        <v>2046</v>
      </c>
      <c r="AN30">
        <v>2047</v>
      </c>
      <c r="AO30">
        <v>2048</v>
      </c>
      <c r="AP30">
        <v>2049</v>
      </c>
      <c r="AQ30">
        <v>2050</v>
      </c>
      <c r="AR30">
        <v>2051</v>
      </c>
      <c r="AS30">
        <v>2052</v>
      </c>
      <c r="AT30">
        <v>2053</v>
      </c>
      <c r="AU30">
        <v>2054</v>
      </c>
      <c r="AV30">
        <v>2055</v>
      </c>
      <c r="AW30">
        <v>2056</v>
      </c>
      <c r="AX30">
        <v>2057</v>
      </c>
      <c r="AY30">
        <v>2058</v>
      </c>
      <c r="AZ30">
        <v>2059</v>
      </c>
      <c r="BA30">
        <v>2060</v>
      </c>
    </row>
    <row r="31" spans="1:53">
      <c r="A31" t="s">
        <v>6</v>
      </c>
      <c r="C31">
        <v>60929.645448832533</v>
      </c>
      <c r="D31">
        <v>60856.642113004506</v>
      </c>
      <c r="E31">
        <v>62254.228345071133</v>
      </c>
      <c r="F31">
        <v>63036.919246181154</v>
      </c>
      <c r="G31">
        <v>63832.512866243553</v>
      </c>
      <c r="H31">
        <v>64641.24448593508</v>
      </c>
      <c r="I31">
        <v>65463.210051216884</v>
      </c>
      <c r="J31">
        <v>66298.527603801034</v>
      </c>
      <c r="K31">
        <v>67147.591841186848</v>
      </c>
      <c r="L31">
        <v>68010.559608564246</v>
      </c>
      <c r="M31">
        <v>68887.587258776039</v>
      </c>
      <c r="N31">
        <v>69778.78415679367</v>
      </c>
      <c r="O31">
        <v>70684.6205159612</v>
      </c>
      <c r="P31">
        <v>71605.363972503153</v>
      </c>
      <c r="Q31">
        <v>72541.036636040953</v>
      </c>
      <c r="R31">
        <v>73492.087841272514</v>
      </c>
      <c r="S31">
        <v>74458.56652941661</v>
      </c>
      <c r="T31">
        <v>75440.66406130309</v>
      </c>
      <c r="U31">
        <v>76438.783132186596</v>
      </c>
      <c r="V31">
        <v>77453.035815684547</v>
      </c>
      <c r="W31">
        <v>78483.79072274208</v>
      </c>
      <c r="X31">
        <v>79531.263574973811</v>
      </c>
      <c r="Y31">
        <v>80595.735338376078</v>
      </c>
      <c r="Z31">
        <v>81677.549011631636</v>
      </c>
      <c r="AA31">
        <v>82777.05765255916</v>
      </c>
      <c r="AB31">
        <v>83894.381649693125</v>
      </c>
      <c r="AC31">
        <v>85030.193941314836</v>
      </c>
      <c r="AD31">
        <v>86184.435683016956</v>
      </c>
      <c r="AE31">
        <v>87357.371322601175</v>
      </c>
      <c r="AF31">
        <v>88549.28340379188</v>
      </c>
      <c r="AG31">
        <v>89760.457199348602</v>
      </c>
      <c r="AH31">
        <v>90991.258480558026</v>
      </c>
      <c r="AI31">
        <v>92242.150618221189</v>
      </c>
      <c r="AJ31">
        <v>93513.347652944823</v>
      </c>
      <c r="AK31">
        <v>94805.279362721863</v>
      </c>
      <c r="AL31">
        <v>96118.118290013648</v>
      </c>
      <c r="AM31">
        <v>97452.271620468644</v>
      </c>
      <c r="AN31">
        <v>98808.131525644756</v>
      </c>
      <c r="AO31">
        <v>100186.13359168438</v>
      </c>
      <c r="AP31">
        <v>101586.61548184455</v>
      </c>
      <c r="AQ31">
        <v>103009.94054209439</v>
      </c>
      <c r="AR31">
        <v>104446.50502203708</v>
      </c>
      <c r="AS31">
        <v>105903.10366076262</v>
      </c>
      <c r="AT31">
        <v>107380.0158522862</v>
      </c>
      <c r="AU31">
        <v>108877.52488701903</v>
      </c>
      <c r="AV31">
        <v>110395.91800610691</v>
      </c>
      <c r="AW31">
        <v>111935.48645652681</v>
      </c>
      <c r="AX31">
        <v>113496.52554695169</v>
      </c>
      <c r="AY31">
        <v>115079.33470439441</v>
      </c>
      <c r="AZ31">
        <v>116684.21753164167</v>
      </c>
      <c r="BA31">
        <v>118311.48186548878</v>
      </c>
    </row>
    <row r="32" spans="1:53">
      <c r="A32" t="s">
        <v>7</v>
      </c>
      <c r="C32">
        <v>8097.6288075033162</v>
      </c>
      <c r="D32">
        <v>7743.9074150875049</v>
      </c>
      <c r="E32">
        <v>7661.9987062402679</v>
      </c>
      <c r="F32">
        <v>7975.960552865984</v>
      </c>
      <c r="G32">
        <v>8301.4197070837708</v>
      </c>
      <c r="H32">
        <v>8636.6719390089584</v>
      </c>
      <c r="I32">
        <v>9000.8439821003049</v>
      </c>
      <c r="J32">
        <v>9315.4176672703561</v>
      </c>
      <c r="K32">
        <v>9605.3042391782819</v>
      </c>
      <c r="L32">
        <v>9927.7994147825011</v>
      </c>
      <c r="M32">
        <v>10160.959729870765</v>
      </c>
      <c r="N32">
        <v>10356.837897335809</v>
      </c>
      <c r="O32">
        <v>10502.946033589504</v>
      </c>
      <c r="P32">
        <v>10715.145716468736</v>
      </c>
      <c r="Q32">
        <v>10874.302795015938</v>
      </c>
      <c r="R32">
        <v>11022.485878768011</v>
      </c>
      <c r="S32">
        <v>11181.659178056263</v>
      </c>
      <c r="T32">
        <v>11360.544266349187</v>
      </c>
      <c r="U32">
        <v>11551.149660083147</v>
      </c>
      <c r="V32">
        <v>11793.070066418502</v>
      </c>
      <c r="W32">
        <v>12064.977369177381</v>
      </c>
      <c r="X32">
        <v>12364.33379329102</v>
      </c>
      <c r="Y32">
        <v>12702.381859608764</v>
      </c>
      <c r="Z32">
        <v>13050.576145834504</v>
      </c>
      <c r="AA32">
        <v>13399.235013475916</v>
      </c>
      <c r="AB32">
        <v>13747.169429468235</v>
      </c>
      <c r="AC32">
        <v>14078.317999200961</v>
      </c>
      <c r="AD32">
        <v>14438.384423996393</v>
      </c>
      <c r="AE32">
        <v>14838.094787400485</v>
      </c>
      <c r="AF32">
        <v>15285.029465700414</v>
      </c>
      <c r="AG32">
        <v>17255.890994883372</v>
      </c>
      <c r="AH32">
        <v>17867.83737852281</v>
      </c>
      <c r="AI32">
        <v>18506.493362973299</v>
      </c>
      <c r="AJ32">
        <v>19115.43447341627</v>
      </c>
      <c r="AK32">
        <v>19705.44005493935</v>
      </c>
      <c r="AL32">
        <v>20261.549654163962</v>
      </c>
      <c r="AM32">
        <v>20780.489807358623</v>
      </c>
      <c r="AN32">
        <v>21310.459448570542</v>
      </c>
      <c r="AO32">
        <v>21784.614519062405</v>
      </c>
      <c r="AP32">
        <v>22259.301171521409</v>
      </c>
      <c r="AQ32">
        <v>22747.948222575378</v>
      </c>
      <c r="AR32">
        <v>23280.740007145796</v>
      </c>
      <c r="AS32">
        <v>23826.010591251372</v>
      </c>
      <c r="AT32">
        <v>24384.052247487802</v>
      </c>
      <c r="AU32">
        <v>24955.164093922562</v>
      </c>
      <c r="AV32">
        <v>25539.652254426353</v>
      </c>
      <c r="AW32">
        <v>26137.830022759746</v>
      </c>
      <c r="AX32">
        <v>26750.018030502968</v>
      </c>
      <c r="AY32">
        <v>27376.544418918889</v>
      </c>
      <c r="AZ32">
        <v>28017.745014841283</v>
      </c>
      <c r="BA32">
        <v>28673.963510682672</v>
      </c>
    </row>
    <row r="33" spans="1:53">
      <c r="A33" t="s">
        <v>8</v>
      </c>
      <c r="C33">
        <v>8966.3440694752589</v>
      </c>
      <c r="D33">
        <v>8724.9151528746916</v>
      </c>
      <c r="E33">
        <v>8740.2206176973577</v>
      </c>
      <c r="F33">
        <v>9001.4836937519722</v>
      </c>
      <c r="G33">
        <v>9280.5674024610471</v>
      </c>
      <c r="H33">
        <v>9564.9176286547936</v>
      </c>
      <c r="I33">
        <v>9867.2140971754743</v>
      </c>
      <c r="J33">
        <v>10103.352193938712</v>
      </c>
      <c r="K33">
        <v>10327.168316469269</v>
      </c>
      <c r="L33">
        <v>10577.080267887797</v>
      </c>
      <c r="M33">
        <v>10767.468065802941</v>
      </c>
      <c r="N33">
        <v>10939.05397120976</v>
      </c>
      <c r="O33">
        <v>11103.762467595212</v>
      </c>
      <c r="P33">
        <v>11298.930902452244</v>
      </c>
      <c r="Q33">
        <v>11462.274648094575</v>
      </c>
      <c r="R33">
        <v>11622.046919511209</v>
      </c>
      <c r="S33">
        <v>11787.606337236952</v>
      </c>
      <c r="T33">
        <v>11964.390962670193</v>
      </c>
      <c r="U33">
        <v>12148.8440490946</v>
      </c>
      <c r="V33">
        <v>12359.520847578968</v>
      </c>
      <c r="W33">
        <v>12578.037523028941</v>
      </c>
      <c r="X33">
        <v>12805.558126377557</v>
      </c>
      <c r="Y33">
        <v>13053.214247513022</v>
      </c>
      <c r="Z33">
        <v>13310.148534889377</v>
      </c>
      <c r="AA33">
        <v>13584.50253325166</v>
      </c>
      <c r="AB33">
        <v>13885.828804925666</v>
      </c>
      <c r="AC33">
        <v>14210.913625772078</v>
      </c>
      <c r="AD33">
        <v>14562.561769446946</v>
      </c>
      <c r="AE33">
        <v>14926.223171016029</v>
      </c>
      <c r="AF33">
        <v>15285.569279727102</v>
      </c>
      <c r="AG33">
        <v>16571.971266242941</v>
      </c>
      <c r="AH33">
        <v>16907.951074829063</v>
      </c>
      <c r="AI33">
        <v>17261.114999694459</v>
      </c>
      <c r="AJ33">
        <v>17647.555193204968</v>
      </c>
      <c r="AK33">
        <v>18085.21405135428</v>
      </c>
      <c r="AL33">
        <v>18559.758803140157</v>
      </c>
      <c r="AM33">
        <v>19100.907459263355</v>
      </c>
      <c r="AN33">
        <v>19673.302572591641</v>
      </c>
      <c r="AO33">
        <v>20209.715378201854</v>
      </c>
      <c r="AP33">
        <v>20711.33986727825</v>
      </c>
      <c r="AQ33">
        <v>21181.370497439515</v>
      </c>
      <c r="AR33">
        <v>21748.630256435881</v>
      </c>
      <c r="AS33">
        <v>22331.081838558875</v>
      </c>
      <c r="AT33">
        <v>22929.13209708206</v>
      </c>
      <c r="AU33">
        <v>23543.198781244868</v>
      </c>
      <c r="AV33">
        <v>24173.710828058222</v>
      </c>
      <c r="AW33">
        <v>24821.108661925009</v>
      </c>
      <c r="AX33">
        <v>25485.844502284737</v>
      </c>
      <c r="AY33">
        <v>26168.382679497234</v>
      </c>
      <c r="AZ33">
        <v>26869.19995918604</v>
      </c>
      <c r="BA33">
        <v>27588.78587526808</v>
      </c>
    </row>
    <row r="34" spans="1:53">
      <c r="A34" t="s">
        <v>9</v>
      </c>
      <c r="C34">
        <v>10972.6895347153</v>
      </c>
      <c r="D34">
        <v>10723.299261752647</v>
      </c>
      <c r="E34">
        <v>10774.092070755771</v>
      </c>
      <c r="F34">
        <v>11053.311888012595</v>
      </c>
      <c r="G34">
        <v>11350.350989219092</v>
      </c>
      <c r="H34">
        <v>11656.452212953509</v>
      </c>
      <c r="I34">
        <v>11983.242568359279</v>
      </c>
      <c r="J34">
        <v>12260.58449464777</v>
      </c>
      <c r="K34">
        <v>12532.492468464076</v>
      </c>
      <c r="L34">
        <v>12817.761113447848</v>
      </c>
      <c r="M34">
        <v>13034.597280834261</v>
      </c>
      <c r="N34">
        <v>13226.613423013137</v>
      </c>
      <c r="O34">
        <v>13368.013573193126</v>
      </c>
      <c r="P34">
        <v>13560.877293996542</v>
      </c>
      <c r="Q34">
        <v>13737.643076782048</v>
      </c>
      <c r="R34">
        <v>13910.883696117717</v>
      </c>
      <c r="S34">
        <v>14095.508084375366</v>
      </c>
      <c r="T34">
        <v>14312.079078902318</v>
      </c>
      <c r="U34">
        <v>14525.209614518217</v>
      </c>
      <c r="V34">
        <v>14763.518039858645</v>
      </c>
      <c r="W34">
        <v>15012.01670792295</v>
      </c>
      <c r="X34">
        <v>15266.731359920514</v>
      </c>
      <c r="Y34">
        <v>15538.993314051417</v>
      </c>
      <c r="Z34">
        <v>15819.448180922933</v>
      </c>
      <c r="AA34">
        <v>16106.640889879414</v>
      </c>
      <c r="AB34">
        <v>16404.299936630068</v>
      </c>
      <c r="AC34">
        <v>16711.993057254644</v>
      </c>
      <c r="AD34">
        <v>17035.851577413297</v>
      </c>
      <c r="AE34">
        <v>17372.978721852818</v>
      </c>
      <c r="AF34">
        <v>17727.772485575559</v>
      </c>
      <c r="AG34">
        <v>18906.287053313637</v>
      </c>
      <c r="AH34">
        <v>19339.456063487254</v>
      </c>
      <c r="AI34">
        <v>19798.561876450254</v>
      </c>
      <c r="AJ34">
        <v>20259.575078750593</v>
      </c>
      <c r="AK34">
        <v>20708.222517199083</v>
      </c>
      <c r="AL34">
        <v>21135.926122578905</v>
      </c>
      <c r="AM34">
        <v>21528.137073374732</v>
      </c>
      <c r="AN34">
        <v>21949.364428680947</v>
      </c>
      <c r="AO34">
        <v>22398.067939340253</v>
      </c>
      <c r="AP34">
        <v>22887.599629767377</v>
      </c>
      <c r="AQ34">
        <v>23413.857756965652</v>
      </c>
      <c r="AR34">
        <v>23898.125469273087</v>
      </c>
      <c r="AS34">
        <v>24392.409267764087</v>
      </c>
      <c r="AT34">
        <v>24896.916314675334</v>
      </c>
      <c r="AU34">
        <v>25411.858056970261</v>
      </c>
      <c r="AV34">
        <v>25937.450314959831</v>
      </c>
      <c r="AW34">
        <v>26473.913372756298</v>
      </c>
      <c r="AX34">
        <v>27021.472070597785</v>
      </c>
      <c r="AY34">
        <v>27580.35589908242</v>
      </c>
      <c r="AZ34">
        <v>28150.799095351518</v>
      </c>
      <c r="BA34">
        <v>28733.040741262106</v>
      </c>
    </row>
    <row r="35" spans="1:53">
      <c r="A35" t="s">
        <v>10</v>
      </c>
      <c r="C35">
        <v>13909.073115735173</v>
      </c>
      <c r="D35">
        <v>13671.572650990091</v>
      </c>
      <c r="E35">
        <v>13793.746769456491</v>
      </c>
      <c r="F35">
        <v>14076.444668117429</v>
      </c>
      <c r="G35">
        <v>14380.791801821915</v>
      </c>
      <c r="H35">
        <v>14702.28358849194</v>
      </c>
      <c r="I35">
        <v>15045.838703414804</v>
      </c>
      <c r="J35">
        <v>15346.33600804354</v>
      </c>
      <c r="K35">
        <v>15653.711532320924</v>
      </c>
      <c r="L35">
        <v>15980.413579929302</v>
      </c>
      <c r="M35">
        <v>16240.169354426049</v>
      </c>
      <c r="N35">
        <v>16481.401615156068</v>
      </c>
      <c r="O35">
        <v>16686.980677075597</v>
      </c>
      <c r="P35">
        <v>16939.48607129126</v>
      </c>
      <c r="Q35">
        <v>17150.113438771285</v>
      </c>
      <c r="R35">
        <v>17355.924687494851</v>
      </c>
      <c r="S35">
        <v>17568.436335687944</v>
      </c>
      <c r="T35">
        <v>17775.929055402601</v>
      </c>
      <c r="U35">
        <v>18002.559629680723</v>
      </c>
      <c r="V35">
        <v>18268.346947297399</v>
      </c>
      <c r="W35">
        <v>18543.748134476176</v>
      </c>
      <c r="X35">
        <v>18832.690219270182</v>
      </c>
      <c r="Y35">
        <v>19156.741878295219</v>
      </c>
      <c r="Z35">
        <v>19478.307951962219</v>
      </c>
      <c r="AA35">
        <v>19807.829205378031</v>
      </c>
      <c r="AB35">
        <v>20148.897442965706</v>
      </c>
      <c r="AC35">
        <v>20494.88913177605</v>
      </c>
      <c r="AD35">
        <v>20856.354666253759</v>
      </c>
      <c r="AE35">
        <v>21230.704571199014</v>
      </c>
      <c r="AF35">
        <v>21609.348688416081</v>
      </c>
      <c r="AG35">
        <v>22706.72227149165</v>
      </c>
      <c r="AH35">
        <v>23107.901741262805</v>
      </c>
      <c r="AI35">
        <v>23520.900303976945</v>
      </c>
      <c r="AJ35">
        <v>23942.139371210062</v>
      </c>
      <c r="AK35">
        <v>24388.438806432721</v>
      </c>
      <c r="AL35">
        <v>24870.379822734554</v>
      </c>
      <c r="AM35">
        <v>25382.488227811034</v>
      </c>
      <c r="AN35">
        <v>25930.441639999208</v>
      </c>
      <c r="AO35">
        <v>26469.489370552648</v>
      </c>
      <c r="AP35">
        <v>26980.41455818442</v>
      </c>
      <c r="AQ35">
        <v>27465.500064012795</v>
      </c>
      <c r="AR35">
        <v>28016.176534157112</v>
      </c>
      <c r="AS35">
        <v>28577.893931066417</v>
      </c>
      <c r="AT35">
        <v>29150.873622586336</v>
      </c>
      <c r="AU35">
        <v>29735.341414932933</v>
      </c>
      <c r="AV35">
        <v>30331.527641680954</v>
      </c>
      <c r="AW35">
        <v>30939.667254536242</v>
      </c>
      <c r="AX35">
        <v>31559.999915928114</v>
      </c>
      <c r="AY35">
        <v>32192.77009345821</v>
      </c>
      <c r="AZ35">
        <v>32838.227156242996</v>
      </c>
      <c r="BA35">
        <v>33496.625473187931</v>
      </c>
    </row>
    <row r="36" spans="1:53">
      <c r="A36" t="s">
        <v>11</v>
      </c>
      <c r="C36">
        <v>17735.477723991768</v>
      </c>
      <c r="D36">
        <v>17479.776556690325</v>
      </c>
      <c r="E36">
        <v>17680.963218511795</v>
      </c>
      <c r="F36">
        <v>17964.467509007853</v>
      </c>
      <c r="G36">
        <v>18265.457714098397</v>
      </c>
      <c r="H36">
        <v>18572.360232892242</v>
      </c>
      <c r="I36">
        <v>18900.486365744906</v>
      </c>
      <c r="J36">
        <v>19205.805009113166</v>
      </c>
      <c r="K36">
        <v>19538.726414414014</v>
      </c>
      <c r="L36">
        <v>19895.362735997463</v>
      </c>
      <c r="M36">
        <v>20204.501332268559</v>
      </c>
      <c r="N36">
        <v>20485.920477496624</v>
      </c>
      <c r="O36">
        <v>20737.485223207063</v>
      </c>
      <c r="P36">
        <v>21031.39324945318</v>
      </c>
      <c r="Q36">
        <v>21292.151907347048</v>
      </c>
      <c r="R36">
        <v>21544.144234080355</v>
      </c>
      <c r="S36">
        <v>21811.211808319636</v>
      </c>
      <c r="T36">
        <v>22083.989344503767</v>
      </c>
      <c r="U36">
        <v>22371.944208193439</v>
      </c>
      <c r="V36">
        <v>22678.541363345077</v>
      </c>
      <c r="W36">
        <v>22995.037402500151</v>
      </c>
      <c r="X36">
        <v>23315.053134214559</v>
      </c>
      <c r="Y36">
        <v>23635.797281913347</v>
      </c>
      <c r="Z36">
        <v>23975.611150218916</v>
      </c>
      <c r="AA36">
        <v>24339.394082211889</v>
      </c>
      <c r="AB36">
        <v>24715.556536967269</v>
      </c>
      <c r="AC36">
        <v>25108.133617143762</v>
      </c>
      <c r="AD36">
        <v>25525.122113050707</v>
      </c>
      <c r="AE36">
        <v>25944.749664512125</v>
      </c>
      <c r="AF36">
        <v>26372.586262586778</v>
      </c>
      <c r="AG36">
        <v>27403.53200037442</v>
      </c>
      <c r="AH36">
        <v>27840.185194585585</v>
      </c>
      <c r="AI36">
        <v>28293.945178083646</v>
      </c>
      <c r="AJ36">
        <v>28755.491027250227</v>
      </c>
      <c r="AK36">
        <v>29219.007896414179</v>
      </c>
      <c r="AL36">
        <v>29691.998829869597</v>
      </c>
      <c r="AM36">
        <v>30171.385385342684</v>
      </c>
      <c r="AN36">
        <v>30666.847241379928</v>
      </c>
      <c r="AO36">
        <v>31163.555650602149</v>
      </c>
      <c r="AP36">
        <v>31674.10972782331</v>
      </c>
      <c r="AQ36">
        <v>32217.312305452866</v>
      </c>
      <c r="AR36">
        <v>32747.587322493826</v>
      </c>
      <c r="AS36">
        <v>33286.590305140104</v>
      </c>
      <c r="AT36">
        <v>33834.464909760864</v>
      </c>
      <c r="AU36">
        <v>34391.357157211263</v>
      </c>
      <c r="AV36">
        <v>34957.415471750282</v>
      </c>
      <c r="AW36">
        <v>35532.790720599107</v>
      </c>
      <c r="AX36">
        <v>36117.636254150624</v>
      </c>
      <c r="AY36">
        <v>36712.107946840748</v>
      </c>
      <c r="AZ36">
        <v>37316.364238692433</v>
      </c>
      <c r="BA36">
        <v>37930.566177543493</v>
      </c>
    </row>
    <row r="37" spans="1:53">
      <c r="A37" t="s">
        <v>12</v>
      </c>
      <c r="C37">
        <v>25997.025889613633</v>
      </c>
      <c r="D37">
        <v>25531.84720376326</v>
      </c>
      <c r="E37">
        <v>25772.303770412615</v>
      </c>
      <c r="F37">
        <v>26156.936045289171</v>
      </c>
      <c r="G37">
        <v>26540.121050556121</v>
      </c>
      <c r="H37">
        <v>26920.841160175325</v>
      </c>
      <c r="I37">
        <v>27292.108258527012</v>
      </c>
      <c r="J37">
        <v>27644.789842909417</v>
      </c>
      <c r="K37">
        <v>28094.71205831955</v>
      </c>
      <c r="L37">
        <v>28578.093845281528</v>
      </c>
      <c r="M37">
        <v>28992.529429873881</v>
      </c>
      <c r="N37">
        <v>29391.319815468574</v>
      </c>
      <c r="O37">
        <v>29757.651841692066</v>
      </c>
      <c r="P37">
        <v>30182.320589733634</v>
      </c>
      <c r="Q37">
        <v>30561.652741153965</v>
      </c>
      <c r="R37">
        <v>30940.948788763133</v>
      </c>
      <c r="S37">
        <v>31324.062679924667</v>
      </c>
      <c r="T37">
        <v>31722.883847761481</v>
      </c>
      <c r="U37">
        <v>32136.535739446495</v>
      </c>
      <c r="V37">
        <v>32588.490717253877</v>
      </c>
      <c r="W37">
        <v>33048.07145783853</v>
      </c>
      <c r="X37">
        <v>33525.866061695786</v>
      </c>
      <c r="Y37">
        <v>34022.802847000392</v>
      </c>
      <c r="Z37">
        <v>34535.605063338982</v>
      </c>
      <c r="AA37">
        <v>35050.165723925609</v>
      </c>
      <c r="AB37">
        <v>35578.898981662605</v>
      </c>
      <c r="AC37">
        <v>36112.850469306912</v>
      </c>
      <c r="AD37">
        <v>36637.817957683241</v>
      </c>
      <c r="AE37">
        <v>37195.330589655932</v>
      </c>
      <c r="AF37">
        <v>37782.941800503446</v>
      </c>
      <c r="AG37">
        <v>39164.03956090194</v>
      </c>
      <c r="AH37">
        <v>39776.910359740177</v>
      </c>
      <c r="AI37">
        <v>40433.834985316207</v>
      </c>
      <c r="AJ37">
        <v>41075.865001870647</v>
      </c>
      <c r="AK37">
        <v>41733.850251261065</v>
      </c>
      <c r="AL37">
        <v>42399.287240122474</v>
      </c>
      <c r="AM37">
        <v>43059.87309283411</v>
      </c>
      <c r="AN37">
        <v>43755.153845898414</v>
      </c>
      <c r="AO37">
        <v>44449.085051825539</v>
      </c>
      <c r="AP37">
        <v>45132.472312146274</v>
      </c>
      <c r="AQ37">
        <v>45824.217626986487</v>
      </c>
      <c r="AR37">
        <v>46541.714681182304</v>
      </c>
      <c r="AS37">
        <v>47270.446013876237</v>
      </c>
      <c r="AT37">
        <v>48010.587526854404</v>
      </c>
      <c r="AU37">
        <v>48762.317876101915</v>
      </c>
      <c r="AV37">
        <v>49525.818514926985</v>
      </c>
      <c r="AW37">
        <v>50301.27373776029</v>
      </c>
      <c r="AX37">
        <v>51088.870724640125</v>
      </c>
      <c r="AY37">
        <v>51888.799586394067</v>
      </c>
      <c r="AZ37">
        <v>52701.253410528094</v>
      </c>
      <c r="BA37">
        <v>53526.428307834198</v>
      </c>
    </row>
    <row r="38" spans="1:53">
      <c r="A38" t="s">
        <v>13</v>
      </c>
      <c r="C38">
        <v>31111.392577578183</v>
      </c>
      <c r="D38">
        <v>30653.49919013106</v>
      </c>
      <c r="E38">
        <v>31001.491547235721</v>
      </c>
      <c r="F38">
        <v>31269.32801720592</v>
      </c>
      <c r="G38">
        <v>31551.096726140473</v>
      </c>
      <c r="H38">
        <v>31990.159312814383</v>
      </c>
      <c r="I38">
        <v>32493.673998687787</v>
      </c>
      <c r="J38">
        <v>32992.282646489788</v>
      </c>
      <c r="K38">
        <v>33583.440768523935</v>
      </c>
      <c r="L38">
        <v>34147.596220646701</v>
      </c>
      <c r="M38">
        <v>34528.870931069352</v>
      </c>
      <c r="N38">
        <v>34895.425452178933</v>
      </c>
      <c r="O38">
        <v>35259.092894198147</v>
      </c>
      <c r="P38">
        <v>35698.225389908774</v>
      </c>
      <c r="Q38">
        <v>36110.982123200767</v>
      </c>
      <c r="R38">
        <v>36519.694089872377</v>
      </c>
      <c r="S38">
        <v>36937.14036138518</v>
      </c>
      <c r="T38">
        <v>37350.273781881609</v>
      </c>
      <c r="U38">
        <v>37777.060053451241</v>
      </c>
      <c r="V38">
        <v>38251.781769391717</v>
      </c>
      <c r="W38">
        <v>38753.864090694049</v>
      </c>
      <c r="X38">
        <v>39335.067613061605</v>
      </c>
      <c r="Y38">
        <v>40009.764019819922</v>
      </c>
      <c r="Z38">
        <v>40675.183195944919</v>
      </c>
      <c r="AA38">
        <v>41353.566149768943</v>
      </c>
      <c r="AB38">
        <v>42008.337913937728</v>
      </c>
      <c r="AC38">
        <v>42628.999395839732</v>
      </c>
      <c r="AD38">
        <v>43263.055366603592</v>
      </c>
      <c r="AE38">
        <v>43902.915099881342</v>
      </c>
      <c r="AF38">
        <v>44600.084542661301</v>
      </c>
      <c r="AG38">
        <v>45831.384297435827</v>
      </c>
      <c r="AH38">
        <v>46527.336329809412</v>
      </c>
      <c r="AI38">
        <v>47300.402311239275</v>
      </c>
      <c r="AJ38">
        <v>48015.338768142567</v>
      </c>
      <c r="AK38">
        <v>48623.040718380093</v>
      </c>
      <c r="AL38">
        <v>49245.247802805527</v>
      </c>
      <c r="AM38">
        <v>49873.588652720697</v>
      </c>
      <c r="AN38">
        <v>50307.751211774863</v>
      </c>
      <c r="AO38">
        <v>50917.750022426648</v>
      </c>
      <c r="AP38">
        <v>51595.813127858193</v>
      </c>
      <c r="AQ38">
        <v>52278.298759946367</v>
      </c>
      <c r="AR38">
        <v>52907.043545881861</v>
      </c>
      <c r="AS38">
        <v>53543.350169429104</v>
      </c>
      <c r="AT38">
        <v>54187.309575895866</v>
      </c>
      <c r="AU38">
        <v>54839.013804378148</v>
      </c>
      <c r="AV38">
        <v>55498.55600091505</v>
      </c>
      <c r="AW38">
        <v>56166.030431801832</v>
      </c>
      <c r="AX38">
        <v>56841.532497063105</v>
      </c>
      <c r="AY38">
        <v>57525.158744088061</v>
      </c>
      <c r="AZ38">
        <v>58217.006881429668</v>
      </c>
      <c r="BA38">
        <v>58917.175792769878</v>
      </c>
    </row>
    <row r="40" spans="1:53">
      <c r="A40" s="1" t="s">
        <v>19</v>
      </c>
      <c r="AR40" t="s">
        <v>20</v>
      </c>
    </row>
    <row r="41" spans="1:53">
      <c r="B41">
        <v>2009</v>
      </c>
      <c r="C41">
        <v>2010</v>
      </c>
      <c r="D41">
        <v>2011</v>
      </c>
      <c r="E41">
        <v>2012</v>
      </c>
      <c r="F41">
        <v>2013</v>
      </c>
      <c r="G41">
        <v>2014</v>
      </c>
      <c r="H41">
        <v>2015</v>
      </c>
      <c r="I41">
        <v>2016</v>
      </c>
      <c r="J41">
        <v>2017</v>
      </c>
      <c r="K41">
        <v>2018</v>
      </c>
      <c r="L41">
        <v>2019</v>
      </c>
      <c r="M41">
        <v>2020</v>
      </c>
      <c r="N41">
        <v>2021</v>
      </c>
      <c r="O41">
        <v>2022</v>
      </c>
      <c r="P41">
        <v>2023</v>
      </c>
      <c r="Q41">
        <v>2024</v>
      </c>
      <c r="R41">
        <v>2025</v>
      </c>
      <c r="S41">
        <v>2026</v>
      </c>
      <c r="T41">
        <v>2027</v>
      </c>
      <c r="U41">
        <v>2028</v>
      </c>
      <c r="V41">
        <v>2029</v>
      </c>
      <c r="W41">
        <v>2030</v>
      </c>
      <c r="X41">
        <v>2031</v>
      </c>
      <c r="Y41">
        <v>2032</v>
      </c>
      <c r="Z41">
        <v>2033</v>
      </c>
      <c r="AA41">
        <v>2034</v>
      </c>
      <c r="AB41">
        <v>2035</v>
      </c>
      <c r="AC41">
        <v>2036</v>
      </c>
      <c r="AD41">
        <v>2037</v>
      </c>
      <c r="AE41">
        <v>2038</v>
      </c>
      <c r="AF41">
        <v>2039</v>
      </c>
      <c r="AG41">
        <v>2040</v>
      </c>
      <c r="AH41">
        <v>2041</v>
      </c>
      <c r="AI41">
        <v>2042</v>
      </c>
      <c r="AJ41">
        <v>2043</v>
      </c>
      <c r="AK41">
        <v>2044</v>
      </c>
      <c r="AL41">
        <v>2045</v>
      </c>
      <c r="AM41">
        <v>2046</v>
      </c>
      <c r="AN41">
        <v>2047</v>
      </c>
      <c r="AO41">
        <v>2048</v>
      </c>
      <c r="AP41">
        <v>2049</v>
      </c>
      <c r="AQ41">
        <v>2050</v>
      </c>
      <c r="AR41">
        <v>2051</v>
      </c>
      <c r="AS41">
        <v>2052</v>
      </c>
      <c r="AT41">
        <v>2053</v>
      </c>
      <c r="AU41">
        <v>2054</v>
      </c>
      <c r="AV41">
        <v>2055</v>
      </c>
      <c r="AW41">
        <v>2056</v>
      </c>
      <c r="AX41">
        <v>2057</v>
      </c>
      <c r="AY41">
        <v>2058</v>
      </c>
      <c r="AZ41">
        <v>2059</v>
      </c>
      <c r="BA41">
        <v>2060</v>
      </c>
    </row>
    <row r="42" spans="1:53">
      <c r="A42" t="s">
        <v>6</v>
      </c>
      <c r="C42">
        <v>4.7332981799996494E-4</v>
      </c>
      <c r="D42">
        <v>4.7333007562166599E-4</v>
      </c>
      <c r="E42">
        <v>4.7333042569781277E-4</v>
      </c>
      <c r="F42">
        <v>4.7333079745838209E-4</v>
      </c>
      <c r="G42">
        <v>4.7333123173333165E-4</v>
      </c>
      <c r="H42">
        <v>4.733317381470596E-4</v>
      </c>
      <c r="I42">
        <v>4.7333226468537711E-4</v>
      </c>
      <c r="J42">
        <v>4.7333276943686966E-4</v>
      </c>
      <c r="K42">
        <v>4.7333332676984994E-4</v>
      </c>
      <c r="L42">
        <v>4.7333390773081374E-4</v>
      </c>
      <c r="M42">
        <v>4.7333448290879304E-4</v>
      </c>
      <c r="N42">
        <v>4.7333500365007169E-4</v>
      </c>
      <c r="O42">
        <v>4.7333556654686803E-4</v>
      </c>
      <c r="P42">
        <v>4.7333618213018695E-4</v>
      </c>
      <c r="Q42">
        <v>4.7333676274987306E-4</v>
      </c>
      <c r="R42">
        <v>4.7333738854387513E-4</v>
      </c>
      <c r="S42">
        <v>4.7333798127172159E-4</v>
      </c>
      <c r="T42">
        <v>4.733385185768907E-4</v>
      </c>
      <c r="U42">
        <v>4.7333905662687851E-4</v>
      </c>
      <c r="V42">
        <v>4.7333954010556387E-4</v>
      </c>
      <c r="W42">
        <v>4.7334000839277296E-4</v>
      </c>
      <c r="X42">
        <v>4.7334044234091047E-4</v>
      </c>
      <c r="Y42">
        <v>4.7334084541299421E-4</v>
      </c>
      <c r="Z42">
        <v>4.7334124122096351E-4</v>
      </c>
      <c r="AA42">
        <v>4.7334165419962308E-4</v>
      </c>
      <c r="AB42">
        <v>4.7334202599717021E-4</v>
      </c>
      <c r="AC42">
        <v>4.7334248721795416E-4</v>
      </c>
      <c r="AD42">
        <v>4.7334291492150869E-4</v>
      </c>
      <c r="AE42">
        <v>4.7334329763131606E-4</v>
      </c>
      <c r="AF42">
        <v>4.733436287762459E-4</v>
      </c>
      <c r="AG42">
        <v>4.7334390141551687E-4</v>
      </c>
      <c r="AH42">
        <v>4.7334413310726523E-4</v>
      </c>
      <c r="AI42">
        <v>4.7334436978633968E-4</v>
      </c>
      <c r="AJ42">
        <v>4.7334457578111398E-4</v>
      </c>
      <c r="AK42">
        <v>4.73344781964316E-4</v>
      </c>
      <c r="AL42">
        <v>4.733449378316531E-4</v>
      </c>
      <c r="AM42">
        <v>4.7334506420059689E-4</v>
      </c>
      <c r="AN42">
        <v>4.7334517478437519E-4</v>
      </c>
      <c r="AO42">
        <v>4.7334529367708115E-4</v>
      </c>
      <c r="AP42">
        <v>4.7334541378948848E-4</v>
      </c>
      <c r="AQ42">
        <v>4.7334553402725722E-4</v>
      </c>
      <c r="AR42">
        <v>4.7334553402725722E-4</v>
      </c>
      <c r="AS42">
        <v>4.7334553402725722E-4</v>
      </c>
      <c r="AT42">
        <v>4.7334553402725722E-4</v>
      </c>
      <c r="AU42">
        <v>4.7334553402725722E-4</v>
      </c>
      <c r="AV42">
        <v>4.7334553402725722E-4</v>
      </c>
      <c r="AW42">
        <v>4.7334553402725722E-4</v>
      </c>
      <c r="AX42">
        <v>4.7334553402725722E-4</v>
      </c>
      <c r="AY42">
        <v>4.7334553402725722E-4</v>
      </c>
      <c r="AZ42">
        <v>4.7334553402725722E-4</v>
      </c>
      <c r="BA42">
        <v>4.7334553402725722E-4</v>
      </c>
    </row>
    <row r="43" spans="1:53">
      <c r="A43" t="s">
        <v>7</v>
      </c>
      <c r="C43">
        <v>8.7107343352847977E-2</v>
      </c>
      <c r="D43">
        <v>8.670631826795995E-2</v>
      </c>
      <c r="E43">
        <v>8.6458169332732746E-2</v>
      </c>
      <c r="F43">
        <v>8.7206308793515153E-2</v>
      </c>
      <c r="G43">
        <v>8.8062457312001005E-2</v>
      </c>
      <c r="H43">
        <v>8.8975202458250024E-2</v>
      </c>
      <c r="I43">
        <v>9.0051005373029541E-2</v>
      </c>
      <c r="J43">
        <v>9.0950925234995372E-2</v>
      </c>
      <c r="K43">
        <v>9.1359433054852016E-2</v>
      </c>
      <c r="L43">
        <v>9.1796564447615914E-2</v>
      </c>
      <c r="M43">
        <v>9.2028919977233947E-2</v>
      </c>
      <c r="N43">
        <v>9.2132103551132147E-2</v>
      </c>
      <c r="O43">
        <v>9.2158921140084282E-2</v>
      </c>
      <c r="P43">
        <v>9.2298350631453085E-2</v>
      </c>
      <c r="Q43">
        <v>9.2337641855356686E-2</v>
      </c>
      <c r="R43">
        <v>9.2373938048002147E-2</v>
      </c>
      <c r="S43">
        <v>9.2437246288176358E-2</v>
      </c>
      <c r="T43">
        <v>9.2526768339822457E-2</v>
      </c>
      <c r="U43">
        <v>9.2613716955971481E-2</v>
      </c>
      <c r="V43">
        <v>9.2785362123864346E-2</v>
      </c>
      <c r="W43">
        <v>9.3022961050832909E-2</v>
      </c>
      <c r="X43">
        <v>9.3317506770963066E-2</v>
      </c>
      <c r="Y43">
        <v>9.3674559780583005E-2</v>
      </c>
      <c r="Z43">
        <v>9.4018551459456659E-2</v>
      </c>
      <c r="AA43">
        <v>9.4334727424196699E-2</v>
      </c>
      <c r="AB43">
        <v>9.4575518515351786E-2</v>
      </c>
      <c r="AC43">
        <v>9.4747591318511848E-2</v>
      </c>
      <c r="AD43">
        <v>9.4988249867560645E-2</v>
      </c>
      <c r="AE43">
        <v>9.5278366354483807E-2</v>
      </c>
      <c r="AF43">
        <v>9.5633918738908613E-2</v>
      </c>
      <c r="AG43">
        <v>9.7633300028572248E-2</v>
      </c>
      <c r="AH43">
        <v>9.820894323935711E-2</v>
      </c>
      <c r="AI43">
        <v>9.8777812632206835E-2</v>
      </c>
      <c r="AJ43">
        <v>9.9256935189716566E-2</v>
      </c>
      <c r="AK43">
        <v>9.9644421418402671E-2</v>
      </c>
      <c r="AL43">
        <v>9.9917441973905077E-2</v>
      </c>
      <c r="AM43">
        <v>0.10009325259945501</v>
      </c>
      <c r="AN43">
        <v>0.10020094567496862</v>
      </c>
      <c r="AO43">
        <v>0.1002373499763438</v>
      </c>
      <c r="AP43">
        <v>0.10029637727192384</v>
      </c>
      <c r="AQ43">
        <v>0.10038976273086928</v>
      </c>
      <c r="AR43">
        <v>0.10038976273086928</v>
      </c>
      <c r="AS43">
        <v>0.10038976273086928</v>
      </c>
      <c r="AT43">
        <v>0.10038976273086928</v>
      </c>
      <c r="AU43">
        <v>0.10038976273086928</v>
      </c>
      <c r="AV43">
        <v>0.10038976273086928</v>
      </c>
      <c r="AW43">
        <v>0.10038976273086928</v>
      </c>
      <c r="AX43">
        <v>0.10038976273086928</v>
      </c>
      <c r="AY43">
        <v>0.10038976273086928</v>
      </c>
      <c r="AZ43">
        <v>0.10038976273086928</v>
      </c>
      <c r="BA43">
        <v>0.10038976273086928</v>
      </c>
    </row>
    <row r="44" spans="1:53">
      <c r="A44" t="s">
        <v>8</v>
      </c>
      <c r="C44">
        <v>0.16174034624675976</v>
      </c>
      <c r="D44">
        <v>0.16120791894216249</v>
      </c>
      <c r="E44">
        <v>0.16079656397268272</v>
      </c>
      <c r="F44">
        <v>0.16179672388649755</v>
      </c>
      <c r="G44">
        <v>0.16291161936133391</v>
      </c>
      <c r="H44">
        <v>0.16408159284451193</v>
      </c>
      <c r="I44">
        <v>0.16533560609475184</v>
      </c>
      <c r="J44">
        <v>0.16607315075807733</v>
      </c>
      <c r="K44">
        <v>0.16627432192812555</v>
      </c>
      <c r="L44">
        <v>0.16666370505523592</v>
      </c>
      <c r="M44">
        <v>0.16684000267737478</v>
      </c>
      <c r="N44">
        <v>0.16698919708953483</v>
      </c>
      <c r="O44">
        <v>0.16716586108951312</v>
      </c>
      <c r="P44">
        <v>0.1673774049314638</v>
      </c>
      <c r="Q44">
        <v>0.16748149393420278</v>
      </c>
      <c r="R44">
        <v>0.16755255337636044</v>
      </c>
      <c r="S44">
        <v>0.16758118377036851</v>
      </c>
      <c r="T44">
        <v>0.16769921431909249</v>
      </c>
      <c r="U44">
        <v>0.16782942596236475</v>
      </c>
      <c r="V44">
        <v>0.16796782791627149</v>
      </c>
      <c r="W44">
        <v>0.16814020076955677</v>
      </c>
      <c r="X44">
        <v>0.16832656306180308</v>
      </c>
      <c r="Y44">
        <v>0.16850109997010859</v>
      </c>
      <c r="Z44">
        <v>0.1686715592684262</v>
      </c>
      <c r="AA44">
        <v>0.1689026977240837</v>
      </c>
      <c r="AB44">
        <v>0.16921125117318678</v>
      </c>
      <c r="AC44">
        <v>0.16959704746338974</v>
      </c>
      <c r="AD44">
        <v>0.17009282012624855</v>
      </c>
      <c r="AE44">
        <v>0.17054391315841977</v>
      </c>
      <c r="AF44">
        <v>0.17091566230714497</v>
      </c>
      <c r="AG44">
        <v>0.17292761851274416</v>
      </c>
      <c r="AH44">
        <v>0.173081660260757</v>
      </c>
      <c r="AI44">
        <v>0.17324131289581479</v>
      </c>
      <c r="AJ44">
        <v>0.17351010277930598</v>
      </c>
      <c r="AK44">
        <v>0.17388486505550274</v>
      </c>
      <c r="AL44">
        <v>0.17433968418217327</v>
      </c>
      <c r="AM44">
        <v>0.17492912533994912</v>
      </c>
      <c r="AN44">
        <v>0.17552277895941457</v>
      </c>
      <c r="AO44">
        <v>0.1759898962273003</v>
      </c>
      <c r="AP44">
        <v>0.17635832719285527</v>
      </c>
      <c r="AQ44">
        <v>0.17659606600768263</v>
      </c>
      <c r="AR44">
        <v>0.17659606600768263</v>
      </c>
      <c r="AS44">
        <v>0.17659606600768263</v>
      </c>
      <c r="AT44">
        <v>0.17659606600768263</v>
      </c>
      <c r="AU44">
        <v>0.17659606600768263</v>
      </c>
      <c r="AV44">
        <v>0.17659606600768263</v>
      </c>
      <c r="AW44">
        <v>0.17659606600768263</v>
      </c>
      <c r="AX44">
        <v>0.17659606600768263</v>
      </c>
      <c r="AY44">
        <v>0.17659606600768263</v>
      </c>
      <c r="AZ44">
        <v>0.17659606600768263</v>
      </c>
      <c r="BA44">
        <v>0.17659606600768263</v>
      </c>
    </row>
    <row r="45" spans="1:53">
      <c r="A45" t="s">
        <v>9</v>
      </c>
      <c r="C45">
        <v>0.30282214548811898</v>
      </c>
      <c r="D45">
        <v>0.30169395973855223</v>
      </c>
      <c r="E45">
        <v>0.30092313493930356</v>
      </c>
      <c r="F45">
        <v>0.30286297630587516</v>
      </c>
      <c r="G45">
        <v>0.30506339457678489</v>
      </c>
      <c r="H45">
        <v>0.30721398471554284</v>
      </c>
      <c r="I45">
        <v>0.30984239676388559</v>
      </c>
      <c r="J45">
        <v>0.31156867337109984</v>
      </c>
      <c r="K45">
        <v>0.31217984029429485</v>
      </c>
      <c r="L45">
        <v>0.31272246537799614</v>
      </c>
      <c r="M45">
        <v>0.31276411423810868</v>
      </c>
      <c r="N45">
        <v>0.31247295400196973</v>
      </c>
      <c r="O45">
        <v>0.31172567277321139</v>
      </c>
      <c r="P45">
        <v>0.31143599458624399</v>
      </c>
      <c r="Q45">
        <v>0.31133309362307648</v>
      </c>
      <c r="R45">
        <v>0.31126405788174094</v>
      </c>
      <c r="S45">
        <v>0.31139019579842347</v>
      </c>
      <c r="T45">
        <v>0.31184168072903357</v>
      </c>
      <c r="U45">
        <v>0.31213925434165091</v>
      </c>
      <c r="V45">
        <v>0.31249209164246733</v>
      </c>
      <c r="W45">
        <v>0.31282901374210748</v>
      </c>
      <c r="X45">
        <v>0.31304123170712417</v>
      </c>
      <c r="Y45">
        <v>0.31338127666138282</v>
      </c>
      <c r="Z45">
        <v>0.31375531226649395</v>
      </c>
      <c r="AA45">
        <v>0.31405977686791342</v>
      </c>
      <c r="AB45">
        <v>0.31442309379010352</v>
      </c>
      <c r="AC45">
        <v>0.31481070252742549</v>
      </c>
      <c r="AD45">
        <v>0.3152154809355705</v>
      </c>
      <c r="AE45">
        <v>0.31557343867896592</v>
      </c>
      <c r="AF45">
        <v>0.31597683659404413</v>
      </c>
      <c r="AG45">
        <v>0.31936761118472412</v>
      </c>
      <c r="AH45">
        <v>0.32010963619893329</v>
      </c>
      <c r="AI45">
        <v>0.32091966402158462</v>
      </c>
      <c r="AJ45">
        <v>0.3216697084433785</v>
      </c>
      <c r="AK45">
        <v>0.32224784075824886</v>
      </c>
      <c r="AL45">
        <v>0.32254664326078847</v>
      </c>
      <c r="AM45">
        <v>0.32266054897882929</v>
      </c>
      <c r="AN45">
        <v>0.32281638278249486</v>
      </c>
      <c r="AO45">
        <v>0.3231675531114</v>
      </c>
      <c r="AP45">
        <v>0.32372868456921161</v>
      </c>
      <c r="AQ45">
        <v>0.32445180930063872</v>
      </c>
      <c r="AR45">
        <v>0.32445180930063872</v>
      </c>
      <c r="AS45">
        <v>0.32445180930063872</v>
      </c>
      <c r="AT45">
        <v>0.32445180930063872</v>
      </c>
      <c r="AU45">
        <v>0.32445180930063872</v>
      </c>
      <c r="AV45">
        <v>0.32445180930063872</v>
      </c>
      <c r="AW45">
        <v>0.32445180930063872</v>
      </c>
      <c r="AX45">
        <v>0.32445180930063872</v>
      </c>
      <c r="AY45">
        <v>0.32445180930063872</v>
      </c>
      <c r="AZ45">
        <v>0.32445180930063872</v>
      </c>
      <c r="BA45">
        <v>0.32445180930063872</v>
      </c>
    </row>
    <row r="46" spans="1:53">
      <c r="A46" t="s">
        <v>10</v>
      </c>
      <c r="C46">
        <v>0.53857938577179798</v>
      </c>
      <c r="D46">
        <v>0.53645774734572171</v>
      </c>
      <c r="E46">
        <v>0.5349081001192304</v>
      </c>
      <c r="F46">
        <v>0.5381352958496004</v>
      </c>
      <c r="G46">
        <v>0.54201067934163094</v>
      </c>
      <c r="H46">
        <v>0.54649819075828387</v>
      </c>
      <c r="I46">
        <v>0.55150415869237845</v>
      </c>
      <c r="J46">
        <v>0.55497133399587062</v>
      </c>
      <c r="K46">
        <v>0.5560525200674673</v>
      </c>
      <c r="L46">
        <v>0.55718630240508482</v>
      </c>
      <c r="M46">
        <v>0.55708702192703075</v>
      </c>
      <c r="N46">
        <v>0.55685153516155217</v>
      </c>
      <c r="O46">
        <v>0.55595403121265308</v>
      </c>
      <c r="P46">
        <v>0.55575224810135893</v>
      </c>
      <c r="Q46">
        <v>0.55491264418987929</v>
      </c>
      <c r="R46">
        <v>0.55408117668452617</v>
      </c>
      <c r="S46">
        <v>0.55318566266055391</v>
      </c>
      <c r="T46">
        <v>0.55198636666038103</v>
      </c>
      <c r="U46">
        <v>0.55127228162592079</v>
      </c>
      <c r="V46">
        <v>0.55134356653450756</v>
      </c>
      <c r="W46">
        <v>0.55154296075996945</v>
      </c>
      <c r="X46">
        <v>0.55200817911670474</v>
      </c>
      <c r="Y46">
        <v>0.55297314501292683</v>
      </c>
      <c r="Z46">
        <v>0.55366428468956252</v>
      </c>
      <c r="AA46">
        <v>0.55434007188629908</v>
      </c>
      <c r="AB46">
        <v>0.55497400708735334</v>
      </c>
      <c r="AC46">
        <v>0.55538793372445927</v>
      </c>
      <c r="AD46">
        <v>0.55609947687086814</v>
      </c>
      <c r="AE46">
        <v>0.55679994717568515</v>
      </c>
      <c r="AF46">
        <v>0.55725311805469757</v>
      </c>
      <c r="AG46">
        <v>0.5624412044408833</v>
      </c>
      <c r="AH46">
        <v>0.56293469433234689</v>
      </c>
      <c r="AI46">
        <v>0.56325554070989092</v>
      </c>
      <c r="AJ46">
        <v>0.56360033051680591</v>
      </c>
      <c r="AK46">
        <v>0.56409346418240014</v>
      </c>
      <c r="AL46">
        <v>0.56488614291517125</v>
      </c>
      <c r="AM46">
        <v>0.56595070701810823</v>
      </c>
      <c r="AN46">
        <v>0.56714278915502714</v>
      </c>
      <c r="AO46">
        <v>0.56817513549067189</v>
      </c>
      <c r="AP46">
        <v>0.56889399965586085</v>
      </c>
      <c r="AQ46">
        <v>0.56916405045926477</v>
      </c>
      <c r="AR46">
        <v>0.56916405045926477</v>
      </c>
      <c r="AS46">
        <v>0.56916405045926477</v>
      </c>
      <c r="AT46">
        <v>0.56916405045926477</v>
      </c>
      <c r="AU46">
        <v>0.56916405045926477</v>
      </c>
      <c r="AV46">
        <v>0.56916405045926477</v>
      </c>
      <c r="AW46">
        <v>0.56916405045926477</v>
      </c>
      <c r="AX46">
        <v>0.56916405045926477</v>
      </c>
      <c r="AY46">
        <v>0.56916405045926477</v>
      </c>
      <c r="AZ46">
        <v>0.56916405045926477</v>
      </c>
      <c r="BA46">
        <v>0.56916405045926477</v>
      </c>
    </row>
    <row r="47" spans="1:53">
      <c r="A47" t="s">
        <v>11</v>
      </c>
      <c r="C47">
        <v>0.88503455394721564</v>
      </c>
      <c r="D47">
        <v>0.88136531749127422</v>
      </c>
      <c r="E47">
        <v>0.87857755186829367</v>
      </c>
      <c r="F47">
        <v>0.88324009516276003</v>
      </c>
      <c r="G47">
        <v>0.88902825621339809</v>
      </c>
      <c r="H47">
        <v>0.89515083730069478</v>
      </c>
      <c r="I47">
        <v>0.90274808720423105</v>
      </c>
      <c r="J47">
        <v>0.90869624348120637</v>
      </c>
      <c r="K47">
        <v>0.91126429525671071</v>
      </c>
      <c r="L47">
        <v>0.91412513770404213</v>
      </c>
      <c r="M47">
        <v>0.91553614517151805</v>
      </c>
      <c r="N47">
        <v>0.91553430555660753</v>
      </c>
      <c r="O47">
        <v>0.91442405730004406</v>
      </c>
      <c r="P47">
        <v>0.91405380707950079</v>
      </c>
      <c r="Q47">
        <v>0.91297526556692188</v>
      </c>
      <c r="R47">
        <v>0.91163746638130483</v>
      </c>
      <c r="S47">
        <v>0.91081171661134086</v>
      </c>
      <c r="T47">
        <v>0.90999989361637024</v>
      </c>
      <c r="U47">
        <v>0.90946482301637954</v>
      </c>
      <c r="V47">
        <v>0.9086690762390125</v>
      </c>
      <c r="W47">
        <v>0.90795750250522678</v>
      </c>
      <c r="X47">
        <v>0.90710518126982287</v>
      </c>
      <c r="Y47">
        <v>0.90537077730163673</v>
      </c>
      <c r="Z47">
        <v>0.90454214020221091</v>
      </c>
      <c r="AA47">
        <v>0.90469618960708398</v>
      </c>
      <c r="AB47">
        <v>0.90497703232391524</v>
      </c>
      <c r="AC47">
        <v>0.90560341359328012</v>
      </c>
      <c r="AD47">
        <v>0.90718187274989803</v>
      </c>
      <c r="AE47">
        <v>0.90817706649796082</v>
      </c>
      <c r="AF47">
        <v>0.90900611589717062</v>
      </c>
      <c r="AG47">
        <v>0.91652938777453208</v>
      </c>
      <c r="AH47">
        <v>0.91689855826310762</v>
      </c>
      <c r="AI47">
        <v>0.91734623128988058</v>
      </c>
      <c r="AJ47">
        <v>0.91788668848091115</v>
      </c>
      <c r="AK47">
        <v>0.91813825756166656</v>
      </c>
      <c r="AL47">
        <v>0.91840224115683367</v>
      </c>
      <c r="AM47">
        <v>0.91866077284565328</v>
      </c>
      <c r="AN47">
        <v>0.91880541789136239</v>
      </c>
      <c r="AO47">
        <v>0.9189992687816404</v>
      </c>
      <c r="AP47">
        <v>0.91945855466436743</v>
      </c>
      <c r="AQ47">
        <v>0.920437410703146</v>
      </c>
      <c r="AR47">
        <v>0.920437410703146</v>
      </c>
      <c r="AS47">
        <v>0.920437410703146</v>
      </c>
      <c r="AT47">
        <v>0.920437410703146</v>
      </c>
      <c r="AU47">
        <v>0.920437410703146</v>
      </c>
      <c r="AV47">
        <v>0.920437410703146</v>
      </c>
      <c r="AW47">
        <v>0.920437410703146</v>
      </c>
      <c r="AX47">
        <v>0.920437410703146</v>
      </c>
      <c r="AY47">
        <v>0.920437410703146</v>
      </c>
      <c r="AZ47">
        <v>0.920437410703146</v>
      </c>
      <c r="BA47">
        <v>0.920437410703146</v>
      </c>
    </row>
    <row r="48" spans="1:53">
      <c r="A48" t="s">
        <v>12</v>
      </c>
      <c r="C48">
        <v>1.0740178212660563</v>
      </c>
      <c r="D48">
        <v>1.0653286788358083</v>
      </c>
      <c r="E48">
        <v>1.0592760705755011</v>
      </c>
      <c r="F48">
        <v>1.0716033632577737</v>
      </c>
      <c r="G48">
        <v>1.0853657953779845</v>
      </c>
      <c r="H48">
        <v>1.0994729823351164</v>
      </c>
      <c r="I48">
        <v>1.1149181435721296</v>
      </c>
      <c r="J48">
        <v>1.1256736099616351</v>
      </c>
      <c r="K48">
        <v>1.1285076101210767</v>
      </c>
      <c r="L48">
        <v>1.1327409090118783</v>
      </c>
      <c r="M48">
        <v>1.1335997880981319</v>
      </c>
      <c r="N48">
        <v>1.1338144532353636</v>
      </c>
      <c r="O48">
        <v>1.1336658342211141</v>
      </c>
      <c r="P48">
        <v>1.1350727251764654</v>
      </c>
      <c r="Q48">
        <v>1.1351513422621826</v>
      </c>
      <c r="R48">
        <v>1.1348774553419299</v>
      </c>
      <c r="S48">
        <v>1.1333546893133708</v>
      </c>
      <c r="T48">
        <v>1.1318081049693658</v>
      </c>
      <c r="U48">
        <v>1.1302317891910394</v>
      </c>
      <c r="V48">
        <v>1.1289914059707153</v>
      </c>
      <c r="W48">
        <v>1.1276710510853691</v>
      </c>
      <c r="X48">
        <v>1.1269740218795521</v>
      </c>
      <c r="Y48">
        <v>1.1258713768778401</v>
      </c>
      <c r="Z48">
        <v>1.1254081296736216</v>
      </c>
      <c r="AA48">
        <v>1.1235712751796181</v>
      </c>
      <c r="AB48">
        <v>1.1218587830673303</v>
      </c>
      <c r="AC48">
        <v>1.1200267162195712</v>
      </c>
      <c r="AD48">
        <v>1.1160293706917535</v>
      </c>
      <c r="AE48">
        <v>1.1142896576344414</v>
      </c>
      <c r="AF48">
        <v>1.1142728400017829</v>
      </c>
      <c r="AG48">
        <v>1.1271055004839239</v>
      </c>
      <c r="AH48">
        <v>1.127527004515595</v>
      </c>
      <c r="AI48">
        <v>1.1293080667850308</v>
      </c>
      <c r="AJ48">
        <v>1.1299476952601044</v>
      </c>
      <c r="AK48">
        <v>1.1304910568840412</v>
      </c>
      <c r="AL48">
        <v>1.1307847697604236</v>
      </c>
      <c r="AM48">
        <v>1.1304912319558833</v>
      </c>
      <c r="AN48">
        <v>1.1304624065824884</v>
      </c>
      <c r="AO48">
        <v>1.1305261973990048</v>
      </c>
      <c r="AP48">
        <v>1.1301773528707617</v>
      </c>
      <c r="AQ48">
        <v>1.1298728017494475</v>
      </c>
      <c r="AR48">
        <v>1.1298728017494475</v>
      </c>
      <c r="AS48">
        <v>1.1298728017494475</v>
      </c>
      <c r="AT48">
        <v>1.1298728017494475</v>
      </c>
      <c r="AU48">
        <v>1.1298728017494475</v>
      </c>
      <c r="AV48">
        <v>1.1298728017494475</v>
      </c>
      <c r="AW48">
        <v>1.1298728017494475</v>
      </c>
      <c r="AX48">
        <v>1.1298728017494475</v>
      </c>
      <c r="AY48">
        <v>1.1298728017494475</v>
      </c>
      <c r="AZ48">
        <v>1.1298728017494475</v>
      </c>
      <c r="BA48">
        <v>1.1298728017494475</v>
      </c>
    </row>
    <row r="49" spans="1:53">
      <c r="A49" t="s">
        <v>13</v>
      </c>
      <c r="C49">
        <v>1.2804342205710433</v>
      </c>
      <c r="D49">
        <v>1.2765584601677127</v>
      </c>
      <c r="E49">
        <v>1.2734629784888343</v>
      </c>
      <c r="F49">
        <v>1.2905727331614498</v>
      </c>
      <c r="G49">
        <v>1.3085200183728953</v>
      </c>
      <c r="H49">
        <v>1.3164227267488209</v>
      </c>
      <c r="I49">
        <v>1.3241927133290199</v>
      </c>
      <c r="J49">
        <v>1.3263332443430955</v>
      </c>
      <c r="K49">
        <v>1.322598935898087</v>
      </c>
      <c r="L49">
        <v>1.3215568028092226</v>
      </c>
      <c r="M49">
        <v>1.3239664922887191</v>
      </c>
      <c r="N49">
        <v>1.3242153534989445</v>
      </c>
      <c r="O49">
        <v>1.3231890515279039</v>
      </c>
      <c r="P49">
        <v>1.3219482002927898</v>
      </c>
      <c r="Q49">
        <v>1.3210325094918511</v>
      </c>
      <c r="R49">
        <v>1.3198663017615142</v>
      </c>
      <c r="S49">
        <v>1.3197749899163747</v>
      </c>
      <c r="T49">
        <v>1.3217245930776453</v>
      </c>
      <c r="U49">
        <v>1.3234477115237906</v>
      </c>
      <c r="V49">
        <v>1.3246979281263562</v>
      </c>
      <c r="W49">
        <v>1.3257596155296274</v>
      </c>
      <c r="X49">
        <v>1.3226659767143036</v>
      </c>
      <c r="Y49">
        <v>1.3170297712353316</v>
      </c>
      <c r="Z49">
        <v>1.3122999567822284</v>
      </c>
      <c r="AA49">
        <v>1.3073287119277333</v>
      </c>
      <c r="AB49">
        <v>1.3033606847428751</v>
      </c>
      <c r="AC49">
        <v>1.3016833181556013</v>
      </c>
      <c r="AD49">
        <v>1.2994635497542271</v>
      </c>
      <c r="AE49">
        <v>1.2984288339981416</v>
      </c>
      <c r="AF49">
        <v>1.2941259125546598</v>
      </c>
      <c r="AG49">
        <v>1.3010629799329874</v>
      </c>
      <c r="AH49">
        <v>1.2962696748110603</v>
      </c>
      <c r="AI49">
        <v>1.2861193113687166</v>
      </c>
      <c r="AJ49">
        <v>1.281914696676093</v>
      </c>
      <c r="AK49">
        <v>1.2836539991390916</v>
      </c>
      <c r="AL49">
        <v>1.2852191361438901</v>
      </c>
      <c r="AM49">
        <v>1.2875288217897407</v>
      </c>
      <c r="AN49">
        <v>1.2967442742466639</v>
      </c>
      <c r="AO49">
        <v>1.299857357770587</v>
      </c>
      <c r="AP49">
        <v>1.3012739484152471</v>
      </c>
      <c r="AQ49">
        <v>1.3024179035264338</v>
      </c>
      <c r="AR49">
        <v>1.3024179035264338</v>
      </c>
      <c r="AS49">
        <v>1.3024179035264338</v>
      </c>
      <c r="AT49">
        <v>1.3024179035264338</v>
      </c>
      <c r="AU49">
        <v>1.3024179035264338</v>
      </c>
      <c r="AV49">
        <v>1.3024179035264338</v>
      </c>
      <c r="AW49">
        <v>1.3024179035264338</v>
      </c>
      <c r="AX49">
        <v>1.3024179035264338</v>
      </c>
      <c r="AY49">
        <v>1.3024179035264338</v>
      </c>
      <c r="AZ49">
        <v>1.3024179035264338</v>
      </c>
      <c r="BA49">
        <v>1.3024179035264338</v>
      </c>
    </row>
    <row r="51" spans="1:53">
      <c r="A51" s="1" t="s">
        <v>21</v>
      </c>
    </row>
    <row r="52" spans="1:53">
      <c r="B52">
        <v>2009</v>
      </c>
      <c r="C52">
        <v>2010</v>
      </c>
      <c r="D52">
        <v>2011</v>
      </c>
      <c r="E52">
        <v>2012</v>
      </c>
      <c r="F52">
        <v>2013</v>
      </c>
      <c r="G52">
        <v>2014</v>
      </c>
      <c r="H52">
        <v>2015</v>
      </c>
      <c r="I52">
        <v>2016</v>
      </c>
      <c r="J52">
        <v>2017</v>
      </c>
      <c r="K52">
        <v>2018</v>
      </c>
      <c r="L52">
        <v>2019</v>
      </c>
      <c r="M52">
        <v>2020</v>
      </c>
      <c r="N52">
        <v>2021</v>
      </c>
      <c r="O52">
        <v>2022</v>
      </c>
      <c r="P52">
        <v>2023</v>
      </c>
      <c r="Q52">
        <v>2024</v>
      </c>
      <c r="R52">
        <v>2025</v>
      </c>
      <c r="S52">
        <v>2026</v>
      </c>
      <c r="T52">
        <v>2027</v>
      </c>
      <c r="U52">
        <v>2028</v>
      </c>
      <c r="V52">
        <v>2029</v>
      </c>
      <c r="W52">
        <v>2030</v>
      </c>
      <c r="X52">
        <v>2031</v>
      </c>
      <c r="Y52">
        <v>2032</v>
      </c>
      <c r="Z52">
        <v>2033</v>
      </c>
      <c r="AA52">
        <v>2034</v>
      </c>
      <c r="AB52">
        <v>2035</v>
      </c>
      <c r="AC52">
        <v>2036</v>
      </c>
      <c r="AD52">
        <v>2037</v>
      </c>
      <c r="AE52">
        <v>2038</v>
      </c>
      <c r="AF52">
        <v>2039</v>
      </c>
      <c r="AG52">
        <v>2040</v>
      </c>
      <c r="AH52">
        <v>2041</v>
      </c>
      <c r="AI52">
        <v>2042</v>
      </c>
      <c r="AJ52">
        <v>2043</v>
      </c>
      <c r="AK52">
        <v>2044</v>
      </c>
      <c r="AL52">
        <v>2045</v>
      </c>
      <c r="AM52">
        <v>2046</v>
      </c>
      <c r="AN52">
        <v>2047</v>
      </c>
      <c r="AO52">
        <v>2048</v>
      </c>
      <c r="AP52">
        <v>2049</v>
      </c>
      <c r="AQ52">
        <v>2050</v>
      </c>
      <c r="AR52">
        <v>2051</v>
      </c>
      <c r="AS52">
        <v>2052</v>
      </c>
      <c r="AT52">
        <v>2053</v>
      </c>
      <c r="AU52">
        <v>2054</v>
      </c>
      <c r="AV52">
        <v>2055</v>
      </c>
      <c r="AW52">
        <v>2056</v>
      </c>
      <c r="AX52">
        <v>2057</v>
      </c>
      <c r="AY52">
        <v>2058</v>
      </c>
      <c r="AZ52">
        <v>2059</v>
      </c>
      <c r="BA52">
        <v>2060</v>
      </c>
    </row>
    <row r="53" spans="1:53">
      <c r="A53" t="s">
        <v>6</v>
      </c>
      <c r="C53">
        <f t="shared" ref="C53:AH53" si="0">C31*PublicCost_Share</f>
        <v>44332.016095774678</v>
      </c>
      <c r="D53">
        <f t="shared" si="0"/>
        <v>44278.899340619901</v>
      </c>
      <c r="E53">
        <f t="shared" si="0"/>
        <v>45295.77404715732</v>
      </c>
      <c r="F53">
        <f t="shared" si="0"/>
        <v>45865.25488641749</v>
      </c>
      <c r="G53">
        <f t="shared" si="0"/>
        <v>46444.12366056654</v>
      </c>
      <c r="H53">
        <f t="shared" si="0"/>
        <v>47032.551558303698</v>
      </c>
      <c r="I53">
        <f t="shared" si="0"/>
        <v>47630.608389289962</v>
      </c>
      <c r="J53">
        <f t="shared" si="0"/>
        <v>48238.380039911855</v>
      </c>
      <c r="K53">
        <f t="shared" si="0"/>
        <v>48856.153689518011</v>
      </c>
      <c r="L53">
        <f t="shared" si="0"/>
        <v>49484.043457654559</v>
      </c>
      <c r="M53">
        <f t="shared" si="0"/>
        <v>50122.163105639047</v>
      </c>
      <c r="N53">
        <f t="shared" si="0"/>
        <v>50770.592206717614</v>
      </c>
      <c r="O53">
        <f t="shared" si="0"/>
        <v>51429.672885079286</v>
      </c>
      <c r="P53">
        <f t="shared" si="0"/>
        <v>52099.599871110666</v>
      </c>
      <c r="Q53">
        <f t="shared" si="0"/>
        <v>52780.389251629356</v>
      </c>
      <c r="R53">
        <f t="shared" si="0"/>
        <v>53472.36795965644</v>
      </c>
      <c r="S53">
        <f t="shared" si="0"/>
        <v>54175.57160450628</v>
      </c>
      <c r="T53">
        <f t="shared" si="0"/>
        <v>54890.139419081446</v>
      </c>
      <c r="U53">
        <f t="shared" si="0"/>
        <v>55616.364401845647</v>
      </c>
      <c r="V53">
        <f t="shared" si="0"/>
        <v>56354.328096838319</v>
      </c>
      <c r="W53">
        <f t="shared" si="0"/>
        <v>57104.298702999935</v>
      </c>
      <c r="X53">
        <f t="shared" si="0"/>
        <v>57866.433177982566</v>
      </c>
      <c r="Y53">
        <f t="shared" si="0"/>
        <v>58640.935950828607</v>
      </c>
      <c r="Z53">
        <f t="shared" si="0"/>
        <v>59428.056585162012</v>
      </c>
      <c r="AA53">
        <f t="shared" si="0"/>
        <v>60228.051963569</v>
      </c>
      <c r="AB53">
        <f t="shared" si="0"/>
        <v>61041.009679968898</v>
      </c>
      <c r="AC53">
        <f t="shared" si="0"/>
        <v>61867.419359904387</v>
      </c>
      <c r="AD53">
        <f t="shared" si="0"/>
        <v>62707.238188565134</v>
      </c>
      <c r="AE53">
        <f t="shared" si="0"/>
        <v>63560.658576461909</v>
      </c>
      <c r="AF53">
        <f t="shared" si="0"/>
        <v>64427.886100581811</v>
      </c>
      <c r="AG53">
        <f t="shared" si="0"/>
        <v>65309.128323540288</v>
      </c>
      <c r="AH53">
        <f t="shared" si="0"/>
        <v>66204.651378160692</v>
      </c>
      <c r="AI53">
        <f t="shared" ref="AI53:BA53" si="1">AI31*PublicCost_Share</f>
        <v>67114.792410041977</v>
      </c>
      <c r="AJ53">
        <f t="shared" si="1"/>
        <v>68039.707153745752</v>
      </c>
      <c r="AK53">
        <f t="shared" si="1"/>
        <v>68979.708312961011</v>
      </c>
      <c r="AL53">
        <f t="shared" si="1"/>
        <v>69934.921428467074</v>
      </c>
      <c r="AM53">
        <f t="shared" si="1"/>
        <v>70905.642765909157</v>
      </c>
      <c r="AN53">
        <f t="shared" si="1"/>
        <v>71892.157666777246</v>
      </c>
      <c r="AO53">
        <f t="shared" si="1"/>
        <v>72894.783060732327</v>
      </c>
      <c r="AP53">
        <f t="shared" si="1"/>
        <v>73913.76462937711</v>
      </c>
      <c r="AQ53">
        <f t="shared" si="1"/>
        <v>74949.366740889556</v>
      </c>
      <c r="AR53">
        <f t="shared" si="1"/>
        <v>75994.601768572742</v>
      </c>
      <c r="AS53">
        <f t="shared" si="1"/>
        <v>77054.413520658054</v>
      </c>
      <c r="AT53">
        <f t="shared" si="1"/>
        <v>78129.00528242455</v>
      </c>
      <c r="AU53">
        <f t="shared" si="1"/>
        <v>79218.58317414386</v>
      </c>
      <c r="AV53">
        <f t="shared" si="1"/>
        <v>80323.356190616527</v>
      </c>
      <c r="AW53">
        <f t="shared" si="1"/>
        <v>81443.536241260008</v>
      </c>
      <c r="AX53">
        <f t="shared" si="1"/>
        <v>82579.338190755429</v>
      </c>
      <c r="AY53">
        <f t="shared" si="1"/>
        <v>83730.979900261475</v>
      </c>
      <c r="AZ53">
        <f t="shared" si="1"/>
        <v>84898.682269202822</v>
      </c>
      <c r="BA53">
        <f t="shared" si="1"/>
        <v>86082.669277641457</v>
      </c>
    </row>
    <row r="54" spans="1:53">
      <c r="A54" t="s">
        <v>7</v>
      </c>
      <c r="C54">
        <f t="shared" ref="C54:AH54" si="2">C32*PublicCost_Share</f>
        <v>5891.7823661605471</v>
      </c>
      <c r="D54">
        <f t="shared" si="2"/>
        <v>5634.4169679790275</v>
      </c>
      <c r="E54">
        <f t="shared" si="2"/>
        <v>5574.8207209920138</v>
      </c>
      <c r="F54">
        <f t="shared" si="2"/>
        <v>5803.257330716895</v>
      </c>
      <c r="G54">
        <f t="shared" si="2"/>
        <v>6040.0593071114026</v>
      </c>
      <c r="H54">
        <f t="shared" si="2"/>
        <v>6283.9866635299286</v>
      </c>
      <c r="I54">
        <f t="shared" si="2"/>
        <v>6548.9558875756284</v>
      </c>
      <c r="J54">
        <f t="shared" si="2"/>
        <v>6777.8376670696043</v>
      </c>
      <c r="K54">
        <f t="shared" si="2"/>
        <v>6988.7572625654184</v>
      </c>
      <c r="L54">
        <f t="shared" si="2"/>
        <v>7223.4026672839173</v>
      </c>
      <c r="M54">
        <f t="shared" si="2"/>
        <v>7393.048605074071</v>
      </c>
      <c r="N54">
        <f t="shared" si="2"/>
        <v>7535.5682932965074</v>
      </c>
      <c r="O54">
        <f t="shared" si="2"/>
        <v>7641.8756285913087</v>
      </c>
      <c r="P54">
        <f t="shared" si="2"/>
        <v>7796.2707459044477</v>
      </c>
      <c r="Q54">
        <f t="shared" si="2"/>
        <v>7912.0724072457442</v>
      </c>
      <c r="R54">
        <f t="shared" si="2"/>
        <v>8019.8894609250601</v>
      </c>
      <c r="S54">
        <f t="shared" si="2"/>
        <v>8135.702924372672</v>
      </c>
      <c r="T54">
        <f t="shared" si="2"/>
        <v>8265.8585580560448</v>
      </c>
      <c r="U54">
        <f t="shared" si="2"/>
        <v>8404.5418102021849</v>
      </c>
      <c r="V54">
        <f t="shared" si="2"/>
        <v>8580.5615337464787</v>
      </c>
      <c r="W54">
        <f t="shared" si="2"/>
        <v>8778.3995292521013</v>
      </c>
      <c r="X54">
        <f t="shared" si="2"/>
        <v>8996.2093279866785</v>
      </c>
      <c r="Y54">
        <f t="shared" si="2"/>
        <v>9242.1709154331202</v>
      </c>
      <c r="Z54">
        <f t="shared" si="2"/>
        <v>9495.5148268855392</v>
      </c>
      <c r="AA54">
        <f t="shared" si="2"/>
        <v>9749.1967647723086</v>
      </c>
      <c r="AB54">
        <f t="shared" si="2"/>
        <v>10002.351596323047</v>
      </c>
      <c r="AC54">
        <f t="shared" si="2"/>
        <v>10243.29315466204</v>
      </c>
      <c r="AD54">
        <f t="shared" si="2"/>
        <v>10505.27515737998</v>
      </c>
      <c r="AE54">
        <f t="shared" si="2"/>
        <v>10796.101833516786</v>
      </c>
      <c r="AF54">
        <f t="shared" si="2"/>
        <v>11121.288615849064</v>
      </c>
      <c r="AG54">
        <f t="shared" si="2"/>
        <v>12555.274722130536</v>
      </c>
      <c r="AH54">
        <f t="shared" si="2"/>
        <v>13000.522954405857</v>
      </c>
      <c r="AI54">
        <f t="shared" ref="AI54:BA54" si="3">AI32*PublicCost_Share</f>
        <v>13465.204919543803</v>
      </c>
      <c r="AJ54">
        <f t="shared" si="3"/>
        <v>13908.266534471582</v>
      </c>
      <c r="AK54">
        <f t="shared" si="3"/>
        <v>14337.550780982478</v>
      </c>
      <c r="AL54">
        <f t="shared" si="3"/>
        <v>14742.172529923128</v>
      </c>
      <c r="AM54">
        <f t="shared" si="3"/>
        <v>15119.750030246663</v>
      </c>
      <c r="AN54">
        <f t="shared" si="3"/>
        <v>15505.352514741819</v>
      </c>
      <c r="AO54">
        <f t="shared" si="3"/>
        <v>15850.344678442996</v>
      </c>
      <c r="AP54">
        <f t="shared" si="3"/>
        <v>16195.723617746593</v>
      </c>
      <c r="AQ54">
        <f t="shared" si="3"/>
        <v>16551.260052808724</v>
      </c>
      <c r="AR54">
        <f t="shared" si="3"/>
        <v>16938.915910565316</v>
      </c>
      <c r="AS54">
        <f t="shared" si="3"/>
        <v>17335.651262183615</v>
      </c>
      <c r="AT54">
        <f t="shared" si="3"/>
        <v>17741.678763314598</v>
      </c>
      <c r="AU54">
        <f t="shared" si="3"/>
        <v>18157.216050330248</v>
      </c>
      <c r="AV54">
        <f t="shared" si="3"/>
        <v>18582.485856979685</v>
      </c>
      <c r="AW54">
        <f t="shared" si="3"/>
        <v>19017.71613377754</v>
      </c>
      <c r="AX54">
        <f t="shared" si="3"/>
        <v>19463.140170188584</v>
      </c>
      <c r="AY54">
        <f t="shared" si="3"/>
        <v>19918.996719674124</v>
      </c>
      <c r="AZ54">
        <f t="shared" si="3"/>
        <v>20385.530127667171</v>
      </c>
      <c r="BA54">
        <f t="shared" si="3"/>
        <v>20862.990462544974</v>
      </c>
    </row>
    <row r="55" spans="1:53">
      <c r="A55" t="s">
        <v>8</v>
      </c>
      <c r="C55">
        <f t="shared" ref="C55:AH55" si="4">C33*PublicCost_Share</f>
        <v>6523.8539742043977</v>
      </c>
      <c r="D55">
        <f t="shared" si="4"/>
        <v>6348.1918554134727</v>
      </c>
      <c r="E55">
        <f t="shared" si="4"/>
        <v>6359.3280126629279</v>
      </c>
      <c r="F55">
        <f t="shared" si="4"/>
        <v>6549.4213376374073</v>
      </c>
      <c r="G55">
        <f t="shared" si="4"/>
        <v>6752.4808397142615</v>
      </c>
      <c r="H55">
        <f t="shared" si="4"/>
        <v>6959.3722258629705</v>
      </c>
      <c r="I55">
        <f t="shared" si="4"/>
        <v>7179.3211818996324</v>
      </c>
      <c r="J55">
        <f t="shared" si="4"/>
        <v>7351.1337343840332</v>
      </c>
      <c r="K55">
        <f t="shared" si="4"/>
        <v>7513.9808980828766</v>
      </c>
      <c r="L55">
        <f t="shared" si="4"/>
        <v>7695.8152181613787</v>
      </c>
      <c r="M55">
        <f t="shared" si="4"/>
        <v>7834.3401489965863</v>
      </c>
      <c r="N55">
        <f t="shared" si="4"/>
        <v>7959.1849444039572</v>
      </c>
      <c r="O55">
        <f t="shared" si="4"/>
        <v>8079.0257814723873</v>
      </c>
      <c r="P55">
        <f t="shared" si="4"/>
        <v>8221.0290728379186</v>
      </c>
      <c r="Q55">
        <f t="shared" si="4"/>
        <v>8339.8769260892732</v>
      </c>
      <c r="R55">
        <f t="shared" si="4"/>
        <v>8456.126197784919</v>
      </c>
      <c r="S55">
        <f t="shared" si="4"/>
        <v>8576.5861597190215</v>
      </c>
      <c r="T55">
        <f t="shared" si="4"/>
        <v>8705.2135102059619</v>
      </c>
      <c r="U55">
        <f t="shared" si="4"/>
        <v>8839.4203833306237</v>
      </c>
      <c r="V55">
        <f t="shared" si="4"/>
        <v>8992.7074598040708</v>
      </c>
      <c r="W55">
        <f t="shared" si="4"/>
        <v>9151.6987800699771</v>
      </c>
      <c r="X55">
        <f t="shared" si="4"/>
        <v>9317.2413000611941</v>
      </c>
      <c r="Y55">
        <f t="shared" si="4"/>
        <v>9497.4342926105219</v>
      </c>
      <c r="Z55">
        <f t="shared" si="4"/>
        <v>9684.3780189299268</v>
      </c>
      <c r="AA55">
        <f t="shared" si="4"/>
        <v>9883.9962143377888</v>
      </c>
      <c r="AB55">
        <f t="shared" si="4"/>
        <v>10103.239261421495</v>
      </c>
      <c r="AC55">
        <f t="shared" si="4"/>
        <v>10339.768875275195</v>
      </c>
      <c r="AD55">
        <f t="shared" si="4"/>
        <v>10595.625791077126</v>
      </c>
      <c r="AE55">
        <f t="shared" si="4"/>
        <v>10860.223475652712</v>
      </c>
      <c r="AF55">
        <f t="shared" si="4"/>
        <v>11121.681381044784</v>
      </c>
      <c r="AG55">
        <f t="shared" si="4"/>
        <v>12057.659149366911</v>
      </c>
      <c r="AH55">
        <f t="shared" si="4"/>
        <v>12302.115885859879</v>
      </c>
      <c r="AI55">
        <f t="shared" ref="AI55:BA55" si="5">AI33*PublicCost_Share</f>
        <v>12559.075674255952</v>
      </c>
      <c r="AJ55">
        <f t="shared" si="5"/>
        <v>12840.247060574768</v>
      </c>
      <c r="AK55">
        <f t="shared" si="5"/>
        <v>13158.68481613708</v>
      </c>
      <c r="AL55">
        <f t="shared" si="5"/>
        <v>13503.960509428349</v>
      </c>
      <c r="AM55">
        <f t="shared" si="5"/>
        <v>13897.696772896465</v>
      </c>
      <c r="AN55">
        <f t="shared" si="5"/>
        <v>14314.167756607048</v>
      </c>
      <c r="AO55">
        <f t="shared" si="5"/>
        <v>14704.458245860951</v>
      </c>
      <c r="AP55">
        <f t="shared" si="5"/>
        <v>15069.436980924238</v>
      </c>
      <c r="AQ55">
        <f t="shared" si="5"/>
        <v>15411.428228506915</v>
      </c>
      <c r="AR55">
        <f t="shared" si="5"/>
        <v>15824.162761607566</v>
      </c>
      <c r="AS55">
        <f t="shared" si="5"/>
        <v>16247.950766994372</v>
      </c>
      <c r="AT55">
        <f t="shared" si="5"/>
        <v>16683.088268478718</v>
      </c>
      <c r="AU55">
        <f t="shared" si="5"/>
        <v>17129.879217706311</v>
      </c>
      <c r="AV55">
        <f t="shared" si="5"/>
        <v>17588.635706473062</v>
      </c>
      <c r="AW55">
        <f t="shared" si="5"/>
        <v>18059.678184727003</v>
      </c>
      <c r="AX55">
        <f t="shared" si="5"/>
        <v>18543.335684408554</v>
      </c>
      <c r="AY55">
        <f t="shared" si="5"/>
        <v>19039.94604928546</v>
      </c>
      <c r="AZ55">
        <f t="shared" si="5"/>
        <v>19549.856170942938</v>
      </c>
      <c r="BA55">
        <f t="shared" si="5"/>
        <v>20073.422231093922</v>
      </c>
    </row>
    <row r="56" spans="1:53">
      <c r="A56" t="s">
        <v>9</v>
      </c>
      <c r="C56">
        <f t="shared" ref="C56:AH56" si="6">C34*PublicCost_Share</f>
        <v>7983.657962944174</v>
      </c>
      <c r="D56">
        <f t="shared" si="6"/>
        <v>7802.2032127373213</v>
      </c>
      <c r="E56">
        <f t="shared" si="6"/>
        <v>7839.1597321736117</v>
      </c>
      <c r="F56">
        <f t="shared" si="6"/>
        <v>8042.3182659498161</v>
      </c>
      <c r="G56">
        <f t="shared" si="6"/>
        <v>8258.4419955195117</v>
      </c>
      <c r="H56">
        <f t="shared" si="6"/>
        <v>8481.1592668505309</v>
      </c>
      <c r="I56">
        <f t="shared" si="6"/>
        <v>8718.9298166227054</v>
      </c>
      <c r="J56">
        <f t="shared" si="6"/>
        <v>8920.7220090716128</v>
      </c>
      <c r="K56">
        <f t="shared" si="6"/>
        <v>9118.56049283428</v>
      </c>
      <c r="L56">
        <f t="shared" si="6"/>
        <v>9326.1201145566938</v>
      </c>
      <c r="M56">
        <f t="shared" si="6"/>
        <v>9483.8887080206623</v>
      </c>
      <c r="N56">
        <f t="shared" si="6"/>
        <v>9623.59841161431</v>
      </c>
      <c r="O56">
        <f t="shared" si="6"/>
        <v>9726.4802466807632</v>
      </c>
      <c r="P56">
        <f t="shared" si="6"/>
        <v>9866.8066430017152</v>
      </c>
      <c r="Q56">
        <f t="shared" si="6"/>
        <v>9995.4202836999866</v>
      </c>
      <c r="R56">
        <f t="shared" si="6"/>
        <v>10121.469038263649</v>
      </c>
      <c r="S56">
        <f t="shared" si="6"/>
        <v>10255.800549494648</v>
      </c>
      <c r="T56">
        <f t="shared" si="6"/>
        <v>10413.376204900514</v>
      </c>
      <c r="U56">
        <f t="shared" si="6"/>
        <v>10568.448604646543</v>
      </c>
      <c r="V56">
        <f t="shared" si="6"/>
        <v>10741.840274171725</v>
      </c>
      <c r="W56">
        <f t="shared" si="6"/>
        <v>10922.646298419097</v>
      </c>
      <c r="X56">
        <f t="shared" si="6"/>
        <v>11107.975032387661</v>
      </c>
      <c r="Y56">
        <f t="shared" si="6"/>
        <v>11306.071069938616</v>
      </c>
      <c r="Z56">
        <f t="shared" si="6"/>
        <v>11510.128217829415</v>
      </c>
      <c r="AA56">
        <f t="shared" si="6"/>
        <v>11719.087776058583</v>
      </c>
      <c r="AB56">
        <f t="shared" si="6"/>
        <v>11935.662573998028</v>
      </c>
      <c r="AC56">
        <f t="shared" si="6"/>
        <v>12159.538099214124</v>
      </c>
      <c r="AD56">
        <f t="shared" si="6"/>
        <v>12395.175464615899</v>
      </c>
      <c r="AE56">
        <f t="shared" si="6"/>
        <v>12640.466995257848</v>
      </c>
      <c r="AF56">
        <f t="shared" si="6"/>
        <v>12898.61264386901</v>
      </c>
      <c r="AG56">
        <f t="shared" si="6"/>
        <v>13756.092223820686</v>
      </c>
      <c r="AH56">
        <f t="shared" si="6"/>
        <v>14071.263195024416</v>
      </c>
      <c r="AI56">
        <f t="shared" ref="AI56:BA56" si="7">AI34*PublicCost_Share</f>
        <v>14405.305616246636</v>
      </c>
      <c r="AJ56">
        <f t="shared" si="7"/>
        <v>14740.735841618723</v>
      </c>
      <c r="AK56">
        <f t="shared" si="7"/>
        <v>15067.168817161462</v>
      </c>
      <c r="AL56">
        <f t="shared" si="7"/>
        <v>15378.363195173102</v>
      </c>
      <c r="AM56">
        <f t="shared" si="7"/>
        <v>15663.733347182626</v>
      </c>
      <c r="AN56">
        <f t="shared" si="7"/>
        <v>15970.21564751207</v>
      </c>
      <c r="AO56">
        <f t="shared" si="7"/>
        <v>16296.689420832872</v>
      </c>
      <c r="AP56">
        <f t="shared" si="7"/>
        <v>16652.869513783386</v>
      </c>
      <c r="AQ56">
        <f t="shared" si="7"/>
        <v>17035.77152467853</v>
      </c>
      <c r="AR56">
        <f t="shared" si="7"/>
        <v>17388.121581182735</v>
      </c>
      <c r="AS56">
        <f t="shared" si="7"/>
        <v>17747.759277236379</v>
      </c>
      <c r="AT56">
        <f t="shared" si="7"/>
        <v>18114.835342743499</v>
      </c>
      <c r="AU56">
        <f t="shared" si="7"/>
        <v>18489.503625147601</v>
      </c>
      <c r="AV56">
        <f t="shared" si="7"/>
        <v>18871.921153911582</v>
      </c>
      <c r="AW56">
        <f t="shared" si="7"/>
        <v>19262.248206331304</v>
      </c>
      <c r="AX56">
        <f t="shared" si="7"/>
        <v>19660.648374710345</v>
      </c>
      <c r="AY56">
        <f t="shared" si="7"/>
        <v>20067.288634924167</v>
      </c>
      <c r="AZ56">
        <f t="shared" si="7"/>
        <v>20482.339416402352</v>
      </c>
      <c r="BA56">
        <f t="shared" si="7"/>
        <v>20905.974673558329</v>
      </c>
    </row>
    <row r="57" spans="1:53">
      <c r="A57" t="s">
        <v>10</v>
      </c>
      <c r="C57">
        <f t="shared" ref="C57:AH57" si="8">C35*PublicCost_Share</f>
        <v>10120.151671683387</v>
      </c>
      <c r="D57">
        <f t="shared" si="8"/>
        <v>9947.3478690636111</v>
      </c>
      <c r="E57">
        <f t="shared" si="8"/>
        <v>10036.240967758695</v>
      </c>
      <c r="F57">
        <f t="shared" si="8"/>
        <v>10241.930131077443</v>
      </c>
      <c r="G57">
        <f t="shared" si="8"/>
        <v>10463.371137843529</v>
      </c>
      <c r="H57">
        <f t="shared" si="8"/>
        <v>10697.28648326079</v>
      </c>
      <c r="I57">
        <f t="shared" si="8"/>
        <v>10947.254963667203</v>
      </c>
      <c r="J57">
        <f t="shared" si="8"/>
        <v>11165.894859688347</v>
      </c>
      <c r="K57">
        <f t="shared" si="8"/>
        <v>11389.539303855605</v>
      </c>
      <c r="L57">
        <f t="shared" si="8"/>
        <v>11627.245601445338</v>
      </c>
      <c r="M57">
        <f t="shared" si="8"/>
        <v>11816.242223551579</v>
      </c>
      <c r="N57">
        <f t="shared" si="8"/>
        <v>11991.761256802547</v>
      </c>
      <c r="O57">
        <f t="shared" si="8"/>
        <v>12141.33925311018</v>
      </c>
      <c r="P57">
        <f t="shared" si="8"/>
        <v>12325.060545400305</v>
      </c>
      <c r="Q57">
        <f t="shared" si="8"/>
        <v>12478.311656194583</v>
      </c>
      <c r="R57">
        <f t="shared" si="8"/>
        <v>12628.058590119659</v>
      </c>
      <c r="S57">
        <f t="shared" si="8"/>
        <v>12782.680691378191</v>
      </c>
      <c r="T57">
        <f t="shared" si="8"/>
        <v>12933.65105272505</v>
      </c>
      <c r="U57">
        <f t="shared" si="8"/>
        <v>13098.545993318945</v>
      </c>
      <c r="V57">
        <f t="shared" si="8"/>
        <v>13291.931127203079</v>
      </c>
      <c r="W57">
        <f t="shared" si="8"/>
        <v>13492.311250423358</v>
      </c>
      <c r="X57">
        <f t="shared" si="8"/>
        <v>13702.543643201543</v>
      </c>
      <c r="Y57">
        <f t="shared" si="8"/>
        <v>13938.321535193785</v>
      </c>
      <c r="Z57">
        <f t="shared" si="8"/>
        <v>14172.290931349753</v>
      </c>
      <c r="AA57">
        <f t="shared" si="8"/>
        <v>14412.048464857762</v>
      </c>
      <c r="AB57">
        <f t="shared" si="8"/>
        <v>14660.207509393676</v>
      </c>
      <c r="AC57">
        <f t="shared" si="8"/>
        <v>14911.948825207264</v>
      </c>
      <c r="AD57">
        <f t="shared" si="8"/>
        <v>15174.948811084265</v>
      </c>
      <c r="AE57">
        <f t="shared" si="8"/>
        <v>15447.32338161121</v>
      </c>
      <c r="AF57">
        <f t="shared" si="8"/>
        <v>15722.822393223447</v>
      </c>
      <c r="AG57">
        <f t="shared" si="8"/>
        <v>16521.264317341294</v>
      </c>
      <c r="AH57">
        <f t="shared" si="8"/>
        <v>16813.159905772456</v>
      </c>
      <c r="AI57">
        <f t="shared" ref="AI57:BA57" si="9">AI35*PublicCost_Share</f>
        <v>17113.654989814109</v>
      </c>
      <c r="AJ57">
        <f t="shared" si="9"/>
        <v>17420.145811665847</v>
      </c>
      <c r="AK57">
        <f t="shared" si="9"/>
        <v>17744.870395242186</v>
      </c>
      <c r="AL57">
        <f t="shared" si="9"/>
        <v>18095.527562775667</v>
      </c>
      <c r="AM57">
        <f t="shared" si="9"/>
        <v>18468.134327338204</v>
      </c>
      <c r="AN57">
        <f t="shared" si="9"/>
        <v>18866.821687323922</v>
      </c>
      <c r="AO57">
        <f t="shared" si="9"/>
        <v>19259.029330930745</v>
      </c>
      <c r="AP57">
        <f t="shared" si="9"/>
        <v>19630.775194130456</v>
      </c>
      <c r="AQ57">
        <f t="shared" si="9"/>
        <v>19983.720271913153</v>
      </c>
      <c r="AR57">
        <f t="shared" si="9"/>
        <v>20384.38891126218</v>
      </c>
      <c r="AS57">
        <f t="shared" si="9"/>
        <v>20793.090857541716</v>
      </c>
      <c r="AT57">
        <f t="shared" si="9"/>
        <v>21209.987176565017</v>
      </c>
      <c r="AU57">
        <f t="shared" si="9"/>
        <v>21635.242163474966</v>
      </c>
      <c r="AV57">
        <f t="shared" si="9"/>
        <v>22069.023407491361</v>
      </c>
      <c r="AW57">
        <f t="shared" si="9"/>
        <v>22511.501857956322</v>
      </c>
      <c r="AX57">
        <f t="shared" si="9"/>
        <v>22962.851891703911</v>
      </c>
      <c r="AY57">
        <f t="shared" si="9"/>
        <v>23423.251381780508</v>
      </c>
      <c r="AZ57">
        <f t="shared" si="9"/>
        <v>23892.881767542993</v>
      </c>
      <c r="BA57">
        <f t="shared" si="9"/>
        <v>24371.928126162384</v>
      </c>
    </row>
    <row r="58" spans="1:53">
      <c r="A58" t="s">
        <v>11</v>
      </c>
      <c r="C58">
        <f t="shared" ref="C58:AH58" si="10">C36*PublicCost_Share</f>
        <v>12904.218925523413</v>
      </c>
      <c r="D58">
        <f t="shared" si="10"/>
        <v>12718.172409397936</v>
      </c>
      <c r="E58">
        <f t="shared" si="10"/>
        <v>12864.554523792718</v>
      </c>
      <c r="F58">
        <f t="shared" si="10"/>
        <v>13070.830412597077</v>
      </c>
      <c r="G58">
        <f t="shared" si="10"/>
        <v>13289.82893980745</v>
      </c>
      <c r="H58">
        <f t="shared" si="10"/>
        <v>13513.12922824304</v>
      </c>
      <c r="I58">
        <f t="shared" si="10"/>
        <v>13751.871681049277</v>
      </c>
      <c r="J58">
        <f t="shared" si="10"/>
        <v>13974.019551965554</v>
      </c>
      <c r="K58">
        <f t="shared" si="10"/>
        <v>14216.251014001871</v>
      </c>
      <c r="L58">
        <f t="shared" si="10"/>
        <v>14475.737295799663</v>
      </c>
      <c r="M58">
        <f t="shared" si="10"/>
        <v>14700.664539750629</v>
      </c>
      <c r="N58">
        <f t="shared" si="10"/>
        <v>14905.423290339235</v>
      </c>
      <c r="O58">
        <f t="shared" si="10"/>
        <v>15088.460172858602</v>
      </c>
      <c r="P58">
        <f t="shared" si="10"/>
        <v>15302.305752530689</v>
      </c>
      <c r="Q58">
        <f t="shared" si="10"/>
        <v>15492.032066112661</v>
      </c>
      <c r="R58">
        <f t="shared" si="10"/>
        <v>15675.380053819796</v>
      </c>
      <c r="S58">
        <f t="shared" si="10"/>
        <v>15869.696694145201</v>
      </c>
      <c r="T58">
        <f t="shared" si="10"/>
        <v>16068.167865864654</v>
      </c>
      <c r="U58">
        <f t="shared" si="10"/>
        <v>16277.681962950079</v>
      </c>
      <c r="V58">
        <f t="shared" si="10"/>
        <v>16500.760070773889</v>
      </c>
      <c r="W58">
        <f t="shared" si="10"/>
        <v>16731.040542598636</v>
      </c>
      <c r="X58">
        <f t="shared" si="10"/>
        <v>16963.881919973432</v>
      </c>
      <c r="Y58">
        <f t="shared" si="10"/>
        <v>17197.253288108983</v>
      </c>
      <c r="Z58">
        <f t="shared" si="10"/>
        <v>17444.499661665202</v>
      </c>
      <c r="AA58">
        <f t="shared" si="10"/>
        <v>17709.185770991473</v>
      </c>
      <c r="AB58">
        <f t="shared" si="10"/>
        <v>17982.879141041456</v>
      </c>
      <c r="AC58">
        <f t="shared" si="10"/>
        <v>18268.515686421189</v>
      </c>
      <c r="AD58">
        <f t="shared" si="10"/>
        <v>18571.913820057529</v>
      </c>
      <c r="AE58">
        <f t="shared" si="10"/>
        <v>18877.232113452825</v>
      </c>
      <c r="AF58">
        <f t="shared" si="10"/>
        <v>19188.523256089375</v>
      </c>
      <c r="AG58">
        <f t="shared" si="10"/>
        <v>19938.632709456426</v>
      </c>
      <c r="AH58">
        <f t="shared" si="10"/>
        <v>20256.338750439336</v>
      </c>
      <c r="AI58">
        <f t="shared" ref="AI58:BA58" si="11">AI36*PublicCost_Share</f>
        <v>20586.491580705639</v>
      </c>
      <c r="AJ58">
        <f t="shared" si="11"/>
        <v>20922.309356493843</v>
      </c>
      <c r="AK58">
        <f t="shared" si="11"/>
        <v>21259.561233688761</v>
      </c>
      <c r="AL58">
        <f t="shared" si="11"/>
        <v>21603.706378808798</v>
      </c>
      <c r="AM58">
        <f t="shared" si="11"/>
        <v>21952.504937158825</v>
      </c>
      <c r="AN58">
        <f t="shared" si="11"/>
        <v>22312.999780266538</v>
      </c>
      <c r="AO58">
        <f t="shared" si="11"/>
        <v>22674.401607412212</v>
      </c>
      <c r="AP58">
        <f t="shared" si="11"/>
        <v>23045.877453076526</v>
      </c>
      <c r="AQ58">
        <f t="shared" si="11"/>
        <v>23441.108136553303</v>
      </c>
      <c r="AR58">
        <f t="shared" si="11"/>
        <v>23826.932810527298</v>
      </c>
      <c r="AS58">
        <f t="shared" si="11"/>
        <v>24219.107895846184</v>
      </c>
      <c r="AT58">
        <f t="shared" si="11"/>
        <v>24617.737915955371</v>
      </c>
      <c r="AU58">
        <f t="shared" si="11"/>
        <v>25022.92911468499</v>
      </c>
      <c r="AV58">
        <f t="shared" si="11"/>
        <v>25434.789484566263</v>
      </c>
      <c r="AW58">
        <f t="shared" si="11"/>
        <v>25853.428795613905</v>
      </c>
      <c r="AX58">
        <f t="shared" si="11"/>
        <v>26278.958624582319</v>
      </c>
      <c r="AY58">
        <f t="shared" si="11"/>
        <v>26711.492384703288</v>
      </c>
      <c r="AZ58">
        <f t="shared" si="11"/>
        <v>27151.145355913141</v>
      </c>
      <c r="BA58">
        <f t="shared" si="11"/>
        <v>27598.034715577433</v>
      </c>
    </row>
    <row r="59" spans="1:53">
      <c r="A59" t="s">
        <v>12</v>
      </c>
      <c r="C59">
        <f t="shared" ref="C59:AH59" si="12">C37*PublicCost_Share</f>
        <v>18915.267956851465</v>
      </c>
      <c r="D59">
        <f t="shared" si="12"/>
        <v>18576.806952579769</v>
      </c>
      <c r="E59">
        <f t="shared" si="12"/>
        <v>18751.761595832799</v>
      </c>
      <c r="F59">
        <f t="shared" si="12"/>
        <v>19031.617552242416</v>
      </c>
      <c r="G59">
        <f t="shared" si="12"/>
        <v>19310.420484641218</v>
      </c>
      <c r="H59">
        <f t="shared" si="12"/>
        <v>19587.429974903189</v>
      </c>
      <c r="I59">
        <f t="shared" si="12"/>
        <v>19857.561515284142</v>
      </c>
      <c r="J59">
        <f t="shared" si="12"/>
        <v>20114.170355863302</v>
      </c>
      <c r="K59">
        <f t="shared" si="12"/>
        <v>20441.530850881427</v>
      </c>
      <c r="L59">
        <f t="shared" si="12"/>
        <v>20793.236313832109</v>
      </c>
      <c r="M59">
        <f t="shared" si="12"/>
        <v>21094.776965701472</v>
      </c>
      <c r="N59">
        <f t="shared" si="12"/>
        <v>21384.934271932158</v>
      </c>
      <c r="O59">
        <f t="shared" si="12"/>
        <v>21651.475085739712</v>
      </c>
      <c r="P59">
        <f t="shared" si="12"/>
        <v>21960.46132117352</v>
      </c>
      <c r="Q59">
        <f t="shared" si="12"/>
        <v>22236.460942023656</v>
      </c>
      <c r="R59">
        <f t="shared" si="12"/>
        <v>22512.434293974213</v>
      </c>
      <c r="S59">
        <f t="shared" si="12"/>
        <v>22791.185484209695</v>
      </c>
      <c r="T59">
        <f t="shared" si="12"/>
        <v>23081.36518740073</v>
      </c>
      <c r="U59">
        <f t="shared" si="12"/>
        <v>23382.335629377576</v>
      </c>
      <c r="V59">
        <f t="shared" si="12"/>
        <v>23711.175149173374</v>
      </c>
      <c r="W59">
        <f t="shared" si="12"/>
        <v>24045.563124662527</v>
      </c>
      <c r="X59">
        <f t="shared" si="12"/>
        <v>24393.20338930943</v>
      </c>
      <c r="Y59">
        <f t="shared" si="12"/>
        <v>24754.771381416111</v>
      </c>
      <c r="Z59">
        <f t="shared" si="12"/>
        <v>25127.882958567214</v>
      </c>
      <c r="AA59">
        <f t="shared" si="12"/>
        <v>25502.27396838419</v>
      </c>
      <c r="AB59">
        <f t="shared" si="12"/>
        <v>25886.976868256668</v>
      </c>
      <c r="AC59">
        <f t="shared" si="12"/>
        <v>26275.476518471911</v>
      </c>
      <c r="AD59">
        <f t="shared" si="12"/>
        <v>26657.439468904668</v>
      </c>
      <c r="AE59">
        <f t="shared" si="12"/>
        <v>27063.082055401694</v>
      </c>
      <c r="AF59">
        <f t="shared" si="12"/>
        <v>27490.624173289543</v>
      </c>
      <c r="AG59">
        <f t="shared" si="12"/>
        <v>28495.501974445328</v>
      </c>
      <c r="AH59">
        <f t="shared" si="12"/>
        <v>28941.422805242604</v>
      </c>
      <c r="AI59">
        <f t="shared" ref="AI59:BA59" si="13">AI37*PublicCost_Share</f>
        <v>29419.396915549944</v>
      </c>
      <c r="AJ59">
        <f t="shared" si="13"/>
        <v>29886.533804632352</v>
      </c>
      <c r="AK59">
        <f t="shared" si="13"/>
        <v>30365.279617969714</v>
      </c>
      <c r="AL59">
        <f t="shared" si="13"/>
        <v>30849.447268767904</v>
      </c>
      <c r="AM59">
        <f t="shared" si="13"/>
        <v>31330.085264267917</v>
      </c>
      <c r="AN59">
        <f t="shared" si="13"/>
        <v>31835.967044949106</v>
      </c>
      <c r="AO59">
        <f t="shared" si="13"/>
        <v>32340.866903858612</v>
      </c>
      <c r="AP59">
        <f t="shared" si="13"/>
        <v>32838.095056115431</v>
      </c>
      <c r="AQ59">
        <f t="shared" si="13"/>
        <v>33341.404474802694</v>
      </c>
      <c r="AR59">
        <f t="shared" si="13"/>
        <v>33863.450692550534</v>
      </c>
      <c r="AS59">
        <f t="shared" si="13"/>
        <v>34393.67089869982</v>
      </c>
      <c r="AT59">
        <f t="shared" si="13"/>
        <v>34932.193078252858</v>
      </c>
      <c r="AU59">
        <f t="shared" si="13"/>
        <v>35479.147220149338</v>
      </c>
      <c r="AV59">
        <f t="shared" si="13"/>
        <v>36034.665348643153</v>
      </c>
      <c r="AW59">
        <f t="shared" si="13"/>
        <v>36598.881555170534</v>
      </c>
      <c r="AX59">
        <f t="shared" si="13"/>
        <v>37171.932030717158</v>
      </c>
      <c r="AY59">
        <f t="shared" si="13"/>
        <v>37753.955098692022</v>
      </c>
      <c r="AZ59">
        <f t="shared" si="13"/>
        <v>38345.091248316108</v>
      </c>
      <c r="BA59">
        <f t="shared" si="13"/>
        <v>38945.483168533727</v>
      </c>
    </row>
    <row r="60" spans="1:53">
      <c r="A60" t="s">
        <v>13</v>
      </c>
      <c r="C60">
        <f t="shared" ref="C60:AH60" si="14">C38*PublicCost_Share</f>
        <v>22636.448092733619</v>
      </c>
      <c r="D60">
        <f t="shared" si="14"/>
        <v>22303.287824477971</v>
      </c>
      <c r="E60">
        <f t="shared" si="14"/>
        <v>22556.48481360744</v>
      </c>
      <c r="F60">
        <f t="shared" si="14"/>
        <v>22751.360897495466</v>
      </c>
      <c r="G60">
        <f t="shared" si="14"/>
        <v>22956.373988376854</v>
      </c>
      <c r="H60">
        <f t="shared" si="14"/>
        <v>23275.833087738036</v>
      </c>
      <c r="I60">
        <f t="shared" si="14"/>
        <v>23642.187117770001</v>
      </c>
      <c r="J60">
        <f t="shared" si="14"/>
        <v>24004.971546220575</v>
      </c>
      <c r="K60">
        <f t="shared" si="14"/>
        <v>24435.094373755721</v>
      </c>
      <c r="L60">
        <f t="shared" si="14"/>
        <v>24845.570233245639</v>
      </c>
      <c r="M60">
        <f t="shared" si="14"/>
        <v>25122.983247466495</v>
      </c>
      <c r="N60">
        <f t="shared" si="14"/>
        <v>25389.685947114656</v>
      </c>
      <c r="O60">
        <f t="shared" si="14"/>
        <v>25654.288026682705</v>
      </c>
      <c r="P60">
        <f t="shared" si="14"/>
        <v>25973.797991407017</v>
      </c>
      <c r="Q60">
        <f t="shared" si="14"/>
        <v>26274.117121924632</v>
      </c>
      <c r="R60">
        <f t="shared" si="14"/>
        <v>26571.493306400178</v>
      </c>
      <c r="S60">
        <f t="shared" si="14"/>
        <v>26875.224514607646</v>
      </c>
      <c r="T60">
        <f t="shared" si="14"/>
        <v>27175.81772029979</v>
      </c>
      <c r="U60">
        <f t="shared" si="14"/>
        <v>27486.344652162039</v>
      </c>
      <c r="V60">
        <f t="shared" si="14"/>
        <v>27831.749103428054</v>
      </c>
      <c r="W60">
        <f t="shared" si="14"/>
        <v>28197.060954258879</v>
      </c>
      <c r="X60">
        <f t="shared" si="14"/>
        <v>28619.940879436796</v>
      </c>
      <c r="Y60">
        <f t="shared" si="14"/>
        <v>29110.845622831199</v>
      </c>
      <c r="Z60">
        <f t="shared" si="14"/>
        <v>29595.000313197543</v>
      </c>
      <c r="AA60">
        <f t="shared" si="14"/>
        <v>30088.587364402054</v>
      </c>
      <c r="AB60">
        <f t="shared" si="14"/>
        <v>30564.995066668533</v>
      </c>
      <c r="AC60">
        <f t="shared" si="14"/>
        <v>31016.584348093347</v>
      </c>
      <c r="AD60">
        <f t="shared" si="14"/>
        <v>31477.919373013701</v>
      </c>
      <c r="AE60">
        <f t="shared" si="14"/>
        <v>31943.477178015677</v>
      </c>
      <c r="AF60">
        <f t="shared" si="14"/>
        <v>32450.733157122901</v>
      </c>
      <c r="AG60">
        <f t="shared" si="14"/>
        <v>33346.618897886452</v>
      </c>
      <c r="AH60">
        <f t="shared" si="14"/>
        <v>33852.989097053003</v>
      </c>
      <c r="AI60">
        <f t="shared" ref="AI60:BA60" si="15">AI38*PublicCost_Share</f>
        <v>34415.466906982576</v>
      </c>
      <c r="AJ60">
        <f t="shared" si="15"/>
        <v>34935.650050695585</v>
      </c>
      <c r="AK60">
        <f t="shared" si="15"/>
        <v>35377.810060669515</v>
      </c>
      <c r="AL60">
        <f t="shared" si="15"/>
        <v>35830.523912497476</v>
      </c>
      <c r="AM60">
        <f t="shared" si="15"/>
        <v>36287.700652438703</v>
      </c>
      <c r="AN60">
        <f t="shared" si="15"/>
        <v>36603.594523384265</v>
      </c>
      <c r="AO60">
        <f t="shared" si="15"/>
        <v>37047.425714145553</v>
      </c>
      <c r="AP60">
        <f t="shared" si="15"/>
        <v>37540.780045727632</v>
      </c>
      <c r="AQ60">
        <f t="shared" si="15"/>
        <v>38037.352179111804</v>
      </c>
      <c r="AR60">
        <f t="shared" si="15"/>
        <v>38494.822820289824</v>
      </c>
      <c r="AS60">
        <f t="shared" si="15"/>
        <v>38957.795405624063</v>
      </c>
      <c r="AT60">
        <f t="shared" si="15"/>
        <v>39426.336106332456</v>
      </c>
      <c r="AU60">
        <f t="shared" si="15"/>
        <v>39900.511889466186</v>
      </c>
      <c r="AV60">
        <f t="shared" si="15"/>
        <v>40380.39052748109</v>
      </c>
      <c r="AW60">
        <f t="shared" si="15"/>
        <v>40866.040607924122</v>
      </c>
      <c r="AX60">
        <f t="shared" si="15"/>
        <v>41357.531543236393</v>
      </c>
      <c r="AY60">
        <f t="shared" si="15"/>
        <v>41854.933580674064</v>
      </c>
      <c r="AZ60">
        <f t="shared" si="15"/>
        <v>42358.317812348556</v>
      </c>
      <c r="BA60">
        <f t="shared" si="15"/>
        <v>42867.756185387538</v>
      </c>
    </row>
    <row r="62" spans="1:53">
      <c r="A62" s="1" t="s">
        <v>23</v>
      </c>
    </row>
    <row r="63" spans="1:53">
      <c r="B63">
        <v>2009</v>
      </c>
      <c r="C63">
        <v>2010</v>
      </c>
      <c r="D63">
        <v>2011</v>
      </c>
      <c r="E63">
        <v>2012</v>
      </c>
      <c r="F63">
        <v>2013</v>
      </c>
      <c r="G63">
        <v>2014</v>
      </c>
      <c r="H63">
        <v>2015</v>
      </c>
      <c r="I63">
        <v>2016</v>
      </c>
      <c r="J63">
        <v>2017</v>
      </c>
      <c r="K63">
        <v>2018</v>
      </c>
      <c r="L63">
        <v>2019</v>
      </c>
      <c r="M63">
        <v>2020</v>
      </c>
      <c r="N63">
        <v>2021</v>
      </c>
      <c r="O63">
        <v>2022</v>
      </c>
      <c r="P63">
        <v>2023</v>
      </c>
      <c r="Q63">
        <v>2024</v>
      </c>
      <c r="R63">
        <v>2025</v>
      </c>
      <c r="S63">
        <v>2026</v>
      </c>
      <c r="T63">
        <v>2027</v>
      </c>
      <c r="U63">
        <v>2028</v>
      </c>
      <c r="V63">
        <v>2029</v>
      </c>
      <c r="W63">
        <v>2030</v>
      </c>
      <c r="X63">
        <v>2031</v>
      </c>
      <c r="Y63">
        <v>2032</v>
      </c>
      <c r="Z63">
        <v>2033</v>
      </c>
      <c r="AA63">
        <v>2034</v>
      </c>
      <c r="AB63">
        <v>2035</v>
      </c>
      <c r="AC63">
        <v>2036</v>
      </c>
      <c r="AD63">
        <v>2037</v>
      </c>
      <c r="AE63">
        <v>2038</v>
      </c>
      <c r="AF63">
        <v>2039</v>
      </c>
      <c r="AG63">
        <v>2040</v>
      </c>
      <c r="AH63">
        <v>2041</v>
      </c>
      <c r="AI63">
        <v>2042</v>
      </c>
      <c r="AJ63">
        <v>2043</v>
      </c>
      <c r="AK63">
        <v>2044</v>
      </c>
      <c r="AL63">
        <v>2045</v>
      </c>
      <c r="AM63">
        <v>2046</v>
      </c>
      <c r="AN63">
        <v>2047</v>
      </c>
      <c r="AO63">
        <v>2048</v>
      </c>
      <c r="AP63">
        <v>2049</v>
      </c>
      <c r="AQ63">
        <v>2050</v>
      </c>
      <c r="AR63">
        <v>2051</v>
      </c>
      <c r="AS63">
        <v>2052</v>
      </c>
      <c r="AT63">
        <v>2053</v>
      </c>
      <c r="AU63">
        <v>2054</v>
      </c>
      <c r="AV63">
        <v>2055</v>
      </c>
      <c r="AW63">
        <v>2056</v>
      </c>
      <c r="AX63">
        <v>2057</v>
      </c>
      <c r="AY63">
        <v>2058</v>
      </c>
      <c r="AZ63">
        <v>2059</v>
      </c>
      <c r="BA63">
        <v>2060</v>
      </c>
    </row>
    <row r="64" spans="1:53">
      <c r="A64" t="s">
        <v>6</v>
      </c>
      <c r="E64">
        <f t="array" ref="E64">SUM(IF(Population!$B$4:$B$104&gt;='Aged Care'!$A74,IF(Population!$B$4:$B$104&lt;='Aged Care'!$B74,IF('Aged Care'!E$63=Population!$C$3:$CO$3,Population!$C$4:$CO$104,0),0),0))</f>
        <v>19489040</v>
      </c>
      <c r="F64">
        <f t="array" ref="F64">SUM(IF(Population!$B$4:$B$104&gt;='Aged Care'!$A74,IF(Population!$B$4:$B$104&lt;='Aged Care'!$B74,IF('Aged Care'!F$63=Population!$C$3:$CO$3,Population!$C$4:$CO$104,0),0),0))</f>
        <v>19760626</v>
      </c>
      <c r="G64">
        <f t="array" ref="G64">SUM(IF(Population!$B$4:$B$104&gt;='Aged Care'!$A74,IF(Population!$B$4:$B$104&lt;='Aged Care'!$B74,IF('Aged Care'!G$63=Population!$C$3:$CO$3,Population!$C$4:$CO$104,0),0),0))</f>
        <v>20029766</v>
      </c>
      <c r="H64">
        <f t="array" ref="H64">SUM(IF(Population!$B$4:$B$104&gt;='Aged Care'!$A74,IF(Population!$B$4:$B$104&lt;='Aged Care'!$B74,IF('Aged Care'!H$63=Population!$C$3:$CO$3,Population!$C$4:$CO$104,0),0),0))</f>
        <v>20286982</v>
      </c>
      <c r="I64">
        <f t="array" ref="I64">SUM(IF(Population!$B$4:$B$104&gt;='Aged Care'!$A74,IF(Population!$B$4:$B$104&lt;='Aged Care'!$B74,IF('Aged Care'!I$63=Population!$C$3:$CO$3,Population!$C$4:$CO$104,0),0),0))</f>
        <v>20533806</v>
      </c>
      <c r="J64">
        <f t="array" ref="J64">SUM(IF(Population!$B$4:$B$104&gt;='Aged Care'!$A74,IF(Population!$B$4:$B$104&lt;='Aged Care'!$B74,IF('Aged Care'!J$63=Population!$C$3:$CO$3,Population!$C$4:$CO$104,0),0),0))</f>
        <v>20771181</v>
      </c>
      <c r="K64">
        <f t="array" ref="K64">SUM(IF(Population!$B$4:$B$104&gt;='Aged Care'!$A74,IF(Population!$B$4:$B$104&lt;='Aged Care'!$B74,IF('Aged Care'!K$63=Population!$C$3:$CO$3,Population!$C$4:$CO$104,0),0),0))</f>
        <v>20992870</v>
      </c>
      <c r="L64">
        <f t="array" ref="L64">SUM(IF(Population!$B$4:$B$104&gt;='Aged Care'!$A74,IF(Population!$B$4:$B$104&lt;='Aged Care'!$B74,IF('Aged Care'!L$63=Population!$C$3:$CO$3,Population!$C$4:$CO$104,0),0),0))</f>
        <v>21215413</v>
      </c>
      <c r="M64">
        <f t="array" ref="M64">SUM(IF(Population!$B$4:$B$104&gt;='Aged Care'!$A74,IF(Population!$B$4:$B$104&lt;='Aged Care'!$B74,IF('Aged Care'!M$63=Population!$C$3:$CO$3,Population!$C$4:$CO$104,0),0),0))</f>
        <v>21432994</v>
      </c>
      <c r="N64">
        <f t="array" ref="N64">SUM(IF(Population!$B$4:$B$104&gt;='Aged Care'!$A74,IF(Population!$B$4:$B$104&lt;='Aged Care'!$B74,IF('Aged Care'!N$63=Population!$C$3:$CO$3,Population!$C$4:$CO$104,0),0),0))</f>
        <v>21645144</v>
      </c>
      <c r="O64">
        <f t="array" ref="O64">SUM(IF(Population!$B$4:$B$104&gt;='Aged Care'!$A74,IF(Population!$B$4:$B$104&lt;='Aged Care'!$B74,IF('Aged Care'!O$63=Population!$C$3:$CO$3,Population!$C$4:$CO$104,0),0),0))</f>
        <v>21855660</v>
      </c>
      <c r="P64">
        <f t="array" ref="P64">SUM(IF(Population!$B$4:$B$104&gt;='Aged Care'!$A74,IF(Population!$B$4:$B$104&lt;='Aged Care'!$B74,IF('Aged Care'!P$63=Population!$C$3:$CO$3,Population!$C$4:$CO$104,0),0),0))</f>
        <v>22061150</v>
      </c>
      <c r="Q64">
        <f t="array" ref="Q64">SUM(IF(Population!$B$4:$B$104&gt;='Aged Care'!$A74,IF(Population!$B$4:$B$104&lt;='Aged Care'!$B74,IF('Aged Care'!Q$63=Population!$C$3:$CO$3,Population!$C$4:$CO$104,0),0),0))</f>
        <v>22261242</v>
      </c>
      <c r="R64">
        <f t="array" ref="R64">SUM(IF(Population!$B$4:$B$104&gt;='Aged Care'!$A74,IF(Population!$B$4:$B$104&lt;='Aged Care'!$B74,IF('Aged Care'!R$63=Population!$C$3:$CO$3,Population!$C$4:$CO$104,0),0),0))</f>
        <v>22458164</v>
      </c>
      <c r="S64">
        <f t="array" ref="S64">SUM(IF(Population!$B$4:$B$104&gt;='Aged Care'!$A74,IF(Population!$B$4:$B$104&lt;='Aged Care'!$B74,IF('Aged Care'!S$63=Population!$C$3:$CO$3,Population!$C$4:$CO$104,0),0),0))</f>
        <v>22645903</v>
      </c>
      <c r="T64">
        <f t="array" ref="T64">SUM(IF(Population!$B$4:$B$104&gt;='Aged Care'!$A74,IF(Population!$B$4:$B$104&lt;='Aged Care'!$B74,IF('Aged Care'!T$63=Population!$C$3:$CO$3,Population!$C$4:$CO$104,0),0),0))</f>
        <v>22833157</v>
      </c>
      <c r="U64">
        <f t="array" ref="U64">SUM(IF(Population!$B$4:$B$104&gt;='Aged Care'!$A74,IF(Population!$B$4:$B$104&lt;='Aged Care'!$B74,IF('Aged Care'!U$63=Population!$C$3:$CO$3,Population!$C$4:$CO$104,0),0),0))</f>
        <v>23020952</v>
      </c>
      <c r="V64">
        <f t="array" ref="V64">SUM(IF(Population!$B$4:$B$104&gt;='Aged Care'!$A74,IF(Population!$B$4:$B$104&lt;='Aged Care'!$B74,IF('Aged Care'!V$63=Population!$C$3:$CO$3,Population!$C$4:$CO$104,0),0),0))</f>
        <v>23212455</v>
      </c>
      <c r="W64">
        <f t="array" ref="W64">SUM(IF(Population!$B$4:$B$104&gt;='Aged Care'!$A74,IF(Population!$B$4:$B$104&lt;='Aged Care'!$B74,IF('Aged Care'!W$63=Population!$C$3:$CO$3,Population!$C$4:$CO$104,0),0),0))</f>
        <v>23411901</v>
      </c>
      <c r="X64">
        <f t="array" ref="X64">SUM(IF(Population!$B$4:$B$104&gt;='Aged Care'!$A74,IF(Population!$B$4:$B$104&lt;='Aged Care'!$B74,IF('Aged Care'!X$63=Population!$C$3:$CO$3,Population!$C$4:$CO$104,0),0),0))</f>
        <v>23614448</v>
      </c>
      <c r="Y64">
        <f t="array" ref="Y64">SUM(IF(Population!$B$4:$B$104&gt;='Aged Care'!$A74,IF(Population!$B$4:$B$104&lt;='Aged Care'!$B74,IF('Aged Care'!Y$63=Population!$C$3:$CO$3,Population!$C$4:$CO$104,0),0),0))</f>
        <v>23816292</v>
      </c>
      <c r="Z64">
        <f t="array" ref="Z64">SUM(IF(Population!$B$4:$B$104&gt;='Aged Care'!$A74,IF(Population!$B$4:$B$104&lt;='Aged Care'!$B74,IF('Aged Care'!Z$63=Population!$C$3:$CO$3,Population!$C$4:$CO$104,0),0),0))</f>
        <v>24011275</v>
      </c>
      <c r="AA64">
        <f t="array" ref="AA64">SUM(IF(Population!$B$4:$B$104&gt;='Aged Care'!$A74,IF(Population!$B$4:$B$104&lt;='Aged Care'!$B74,IF('Aged Care'!AA$63=Population!$C$3:$CO$3,Population!$C$4:$CO$104,0),0),0))</f>
        <v>24194948</v>
      </c>
      <c r="AB64">
        <f t="array" ref="AB64">SUM(IF(Population!$B$4:$B$104&gt;='Aged Care'!$A74,IF(Population!$B$4:$B$104&lt;='Aged Care'!$B74,IF('Aged Care'!AB$63=Population!$C$3:$CO$3,Population!$C$4:$CO$104,0),0),0))</f>
        <v>24375187</v>
      </c>
      <c r="AC64">
        <f t="array" ref="AC64">SUM(IF(Population!$B$4:$B$104&gt;='Aged Care'!$A74,IF(Population!$B$4:$B$104&lt;='Aged Care'!$B74,IF('Aged Care'!AC$63=Population!$C$3:$CO$3,Population!$C$4:$CO$104,0),0),0))</f>
        <v>24538533</v>
      </c>
      <c r="AD64">
        <f t="array" ref="AD64">SUM(IF(Population!$B$4:$B$104&gt;='Aged Care'!$A74,IF(Population!$B$4:$B$104&lt;='Aged Care'!$B74,IF('Aged Care'!AD$63=Population!$C$3:$CO$3,Population!$C$4:$CO$104,0),0),0))</f>
        <v>24707635</v>
      </c>
      <c r="AE64">
        <f t="array" ref="AE64">SUM(IF(Population!$B$4:$B$104&gt;='Aged Care'!$A74,IF(Population!$B$4:$B$104&lt;='Aged Care'!$B74,IF('Aged Care'!AE$63=Population!$C$3:$CO$3,Population!$C$4:$CO$104,0),0),0))</f>
        <v>24890608</v>
      </c>
      <c r="AF64">
        <f t="array" ref="AF64">SUM(IF(Population!$B$4:$B$104&gt;='Aged Care'!$A74,IF(Population!$B$4:$B$104&lt;='Aged Care'!$B74,IF('Aged Care'!AF$63=Population!$C$3:$CO$3,Population!$C$4:$CO$104,0),0),0))</f>
        <v>25082267</v>
      </c>
      <c r="AG64">
        <f t="array" ref="AG64">SUM(IF(Population!$B$4:$B$104&gt;='Aged Care'!$A74,IF(Population!$B$4:$B$104&lt;='Aged Care'!$B74,IF('Aged Care'!AG$63=Population!$C$3:$CO$3,Population!$C$4:$CO$104,0),0),0))</f>
        <v>25281351</v>
      </c>
      <c r="AH64">
        <f t="array" ref="AH64">SUM(IF(Population!$B$4:$B$104&gt;='Aged Care'!$A74,IF(Population!$B$4:$B$104&lt;='Aged Care'!$B74,IF('Aged Care'!AH$63=Population!$C$3:$CO$3,Population!$C$4:$CO$104,0),0),0))</f>
        <v>25485530</v>
      </c>
      <c r="AI64">
        <f t="array" ref="AI64">SUM(IF(Population!$B$4:$B$104&gt;='Aged Care'!$A74,IF(Population!$B$4:$B$104&lt;='Aged Care'!$B74,IF('Aged Care'!AI$63=Population!$C$3:$CO$3,Population!$C$4:$CO$104,0),0),0))</f>
        <v>25690687</v>
      </c>
      <c r="AJ64">
        <f t="array" ref="AJ64">SUM(IF(Population!$B$4:$B$104&gt;='Aged Care'!$A74,IF(Population!$B$4:$B$104&lt;='Aged Care'!$B74,IF('Aged Care'!AJ$63=Population!$C$3:$CO$3,Population!$C$4:$CO$104,0),0),0))</f>
        <v>25894923</v>
      </c>
      <c r="AK64">
        <f t="array" ref="AK64">SUM(IF(Population!$B$4:$B$104&gt;='Aged Care'!$A74,IF(Population!$B$4:$B$104&lt;='Aged Care'!$B74,IF('Aged Care'!AK$63=Population!$C$3:$CO$3,Population!$C$4:$CO$104,0),0),0))</f>
        <v>26093547</v>
      </c>
      <c r="AL64">
        <f t="array" ref="AL64">SUM(IF(Population!$B$4:$B$104&gt;='Aged Care'!$A74,IF(Population!$B$4:$B$104&lt;='Aged Care'!$B74,IF('Aged Care'!AL$63=Population!$C$3:$CO$3,Population!$C$4:$CO$104,0),0),0))</f>
        <v>26285995</v>
      </c>
      <c r="AM64">
        <f t="array" ref="AM64">SUM(IF(Population!$B$4:$B$104&gt;='Aged Care'!$A74,IF(Population!$B$4:$B$104&lt;='Aged Care'!$B74,IF('Aged Care'!AM$63=Population!$C$3:$CO$3,Population!$C$4:$CO$104,0),0),0))</f>
        <v>26466085</v>
      </c>
      <c r="AN64">
        <f t="array" ref="AN64">SUM(IF(Population!$B$4:$B$104&gt;='Aged Care'!$A74,IF(Population!$B$4:$B$104&lt;='Aged Care'!$B74,IF('Aged Care'!AN$63=Population!$C$3:$CO$3,Population!$C$4:$CO$104,0),0),0))</f>
        <v>26639326</v>
      </c>
      <c r="AO64">
        <f t="array" ref="AO64">SUM(IF(Population!$B$4:$B$104&gt;='Aged Care'!$A74,IF(Population!$B$4:$B$104&lt;='Aged Care'!$B74,IF('Aged Care'!AO$63=Population!$C$3:$CO$3,Population!$C$4:$CO$104,0),0),0))</f>
        <v>26802653</v>
      </c>
      <c r="AP64">
        <f t="array" ref="AP64">SUM(IF(Population!$B$4:$B$104&gt;='Aged Care'!$A74,IF(Population!$B$4:$B$104&lt;='Aged Care'!$B74,IF('Aged Care'!AP$63=Population!$C$3:$CO$3,Population!$C$4:$CO$104,0),0),0))</f>
        <v>26965381</v>
      </c>
      <c r="AQ64">
        <f t="array" ref="AQ64">SUM(IF(Population!$B$4:$B$104&gt;='Aged Care'!$A74,IF(Population!$B$4:$B$104&lt;='Aged Care'!$B74,IF('Aged Care'!AQ$63=Population!$C$3:$CO$3,Population!$C$4:$CO$104,0),0),0))</f>
        <v>27124715</v>
      </c>
      <c r="AR64">
        <f t="array" ref="AR64">SUM(IF(Population!$B$4:$B$104&gt;='Aged Care'!$A74,IF(Population!$B$4:$B$104&lt;='Aged Care'!$B74,IF('Aged Care'!AR$63=Population!$C$3:$CO$3,Population!$C$4:$CO$104,0),0),0))</f>
        <v>27285254</v>
      </c>
      <c r="AS64">
        <f t="array" ref="AS64">SUM(IF(Population!$B$4:$B$104&gt;='Aged Care'!$A74,IF(Population!$B$4:$B$104&lt;='Aged Care'!$B74,IF('Aged Care'!AS$63=Population!$C$3:$CO$3,Population!$C$4:$CO$104,0),0),0))</f>
        <v>27448562</v>
      </c>
      <c r="AT64">
        <f t="array" ref="AT64">SUM(IF(Population!$B$4:$B$104&gt;='Aged Care'!$A74,IF(Population!$B$4:$B$104&lt;='Aged Care'!$B74,IF('Aged Care'!AT$63=Population!$C$3:$CO$3,Population!$C$4:$CO$104,0),0),0))</f>
        <v>27610836</v>
      </c>
      <c r="AU64">
        <f t="array" ref="AU64">SUM(IF(Population!$B$4:$B$104&gt;='Aged Care'!$A74,IF(Population!$B$4:$B$104&lt;='Aged Care'!$B74,IF('Aged Care'!AU$63=Population!$C$3:$CO$3,Population!$C$4:$CO$104,0),0),0))</f>
        <v>27770176</v>
      </c>
      <c r="AV64">
        <f t="array" ref="AV64">SUM(IF(Population!$B$4:$B$104&gt;='Aged Care'!$A74,IF(Population!$B$4:$B$104&lt;='Aged Care'!$B74,IF('Aged Care'!AV$63=Population!$C$3:$CO$3,Population!$C$4:$CO$104,0),0),0))</f>
        <v>27925180</v>
      </c>
      <c r="AW64">
        <f t="array" ref="AW64">SUM(IF(Population!$B$4:$B$104&gt;='Aged Care'!$A74,IF(Population!$B$4:$B$104&lt;='Aged Care'!$B74,IF('Aged Care'!AW$63=Population!$C$3:$CO$3,Population!$C$4:$CO$104,0),0),0))</f>
        <v>28086378</v>
      </c>
      <c r="AX64">
        <f t="array" ref="AX64">SUM(IF(Population!$B$4:$B$104&gt;='Aged Care'!$A74,IF(Population!$B$4:$B$104&lt;='Aged Care'!$B74,IF('Aged Care'!AX$63=Population!$C$3:$CO$3,Population!$C$4:$CO$104,0),0),0))</f>
        <v>28253487</v>
      </c>
      <c r="AY64">
        <f t="array" ref="AY64">SUM(IF(Population!$B$4:$B$104&gt;='Aged Care'!$A74,IF(Population!$B$4:$B$104&lt;='Aged Care'!$B74,IF('Aged Care'!AY$63=Population!$C$3:$CO$3,Population!$C$4:$CO$104,0),0),0))</f>
        <v>28420457</v>
      </c>
      <c r="AZ64">
        <f t="array" ref="AZ64">SUM(IF(Population!$B$4:$B$104&gt;='Aged Care'!$A74,IF(Population!$B$4:$B$104&lt;='Aged Care'!$B74,IF('Aged Care'!AZ$63=Population!$C$3:$CO$3,Population!$C$4:$CO$104,0),0),0))</f>
        <v>28587294</v>
      </c>
      <c r="BA64">
        <f t="array" ref="BA64">SUM(IF(Population!$B$4:$B$104&gt;='Aged Care'!$A74,IF(Population!$B$4:$B$104&lt;='Aged Care'!$B74,IF('Aged Care'!BA$63=Population!$C$3:$CO$3,Population!$C$4:$CO$104,0),0),0))</f>
        <v>28751698</v>
      </c>
    </row>
    <row r="65" spans="1:53">
      <c r="A65" t="s">
        <v>7</v>
      </c>
      <c r="E65">
        <f t="array" ref="E65">SUM(IF(Population!$B$4:$B$104&gt;='Aged Care'!$A75,IF(Population!$B$4:$B$104&lt;='Aged Care'!$B75,IF('Aged Care'!E$63=Population!$C$3:$CO$3,Population!$C$4:$CO$104,0),0),0))</f>
        <v>1024648</v>
      </c>
      <c r="F65">
        <f t="array" ref="F65">SUM(IF(Population!$B$4:$B$104&gt;='Aged Care'!$A75,IF(Population!$B$4:$B$104&lt;='Aged Care'!$B75,IF('Aged Care'!F$63=Population!$C$3:$CO$3,Population!$C$4:$CO$104,0),0),0))</f>
        <v>1082296</v>
      </c>
      <c r="G65">
        <f t="array" ref="G65">SUM(IF(Population!$B$4:$B$104&gt;='Aged Care'!$A75,IF(Population!$B$4:$B$104&lt;='Aged Care'!$B75,IF('Aged Care'!G$63=Population!$C$3:$CO$3,Population!$C$4:$CO$104,0),0),0))</f>
        <v>1119558</v>
      </c>
      <c r="H65">
        <f t="array" ref="H65">SUM(IF(Population!$B$4:$B$104&gt;='Aged Care'!$A75,IF(Population!$B$4:$B$104&lt;='Aged Care'!$B75,IF('Aged Care'!H$63=Population!$C$3:$CO$3,Population!$C$4:$CO$104,0),0),0))</f>
        <v>1154818</v>
      </c>
      <c r="I65">
        <f t="array" ref="I65">SUM(IF(Population!$B$4:$B$104&gt;='Aged Care'!$A75,IF(Population!$B$4:$B$104&lt;='Aged Care'!$B75,IF('Aged Care'!I$63=Population!$C$3:$CO$3,Population!$C$4:$CO$104,0),0),0))</f>
        <v>1187198</v>
      </c>
      <c r="J65">
        <f t="array" ref="J65">SUM(IF(Population!$B$4:$B$104&gt;='Aged Care'!$A75,IF(Population!$B$4:$B$104&lt;='Aged Care'!$B75,IF('Aged Care'!J$63=Population!$C$3:$CO$3,Population!$C$4:$CO$104,0),0),0))</f>
        <v>1186621</v>
      </c>
      <c r="K65">
        <f t="array" ref="K65">SUM(IF(Population!$B$4:$B$104&gt;='Aged Care'!$A75,IF(Population!$B$4:$B$104&lt;='Aged Care'!$B75,IF('Aged Care'!K$63=Population!$C$3:$CO$3,Population!$C$4:$CO$104,0),0),0))</f>
        <v>1204180</v>
      </c>
      <c r="L65">
        <f t="array" ref="L65">SUM(IF(Population!$B$4:$B$104&gt;='Aged Care'!$A75,IF(Population!$B$4:$B$104&lt;='Aged Care'!$B75,IF('Aged Care'!L$63=Population!$C$3:$CO$3,Population!$C$4:$CO$104,0),0),0))</f>
        <v>1227187</v>
      </c>
      <c r="M65">
        <f t="array" ref="M65">SUM(IF(Population!$B$4:$B$104&gt;='Aged Care'!$A75,IF(Population!$B$4:$B$104&lt;='Aged Care'!$B75,IF('Aged Care'!M$63=Population!$C$3:$CO$3,Population!$C$4:$CO$104,0),0),0))</f>
        <v>1252252</v>
      </c>
      <c r="N65">
        <f t="array" ref="N65">SUM(IF(Population!$B$4:$B$104&gt;='Aged Care'!$A75,IF(Population!$B$4:$B$104&lt;='Aged Care'!$B75,IF('Aged Care'!N$63=Population!$C$3:$CO$3,Population!$C$4:$CO$104,0),0),0))</f>
        <v>1281290</v>
      </c>
      <c r="O65">
        <f t="array" ref="O65">SUM(IF(Population!$B$4:$B$104&gt;='Aged Care'!$A75,IF(Population!$B$4:$B$104&lt;='Aged Care'!$B75,IF('Aged Care'!O$63=Population!$C$3:$CO$3,Population!$C$4:$CO$104,0),0),0))</f>
        <v>1311410</v>
      </c>
      <c r="P65">
        <f t="array" ref="P65">SUM(IF(Population!$B$4:$B$104&gt;='Aged Care'!$A75,IF(Population!$B$4:$B$104&lt;='Aged Care'!$B75,IF('Aged Care'!P$63=Population!$C$3:$CO$3,Population!$C$4:$CO$104,0),0),0))</f>
        <v>1340209</v>
      </c>
      <c r="Q65">
        <f t="array" ref="Q65">SUM(IF(Population!$B$4:$B$104&gt;='Aged Care'!$A75,IF(Population!$B$4:$B$104&lt;='Aged Care'!$B75,IF('Aged Care'!Q$63=Population!$C$3:$CO$3,Population!$C$4:$CO$104,0),0),0))</f>
        <v>1373353</v>
      </c>
      <c r="R65">
        <f t="array" ref="R65">SUM(IF(Population!$B$4:$B$104&gt;='Aged Care'!$A75,IF(Population!$B$4:$B$104&lt;='Aged Care'!$B75,IF('Aged Care'!R$63=Population!$C$3:$CO$3,Population!$C$4:$CO$104,0),0),0))</f>
        <v>1403223</v>
      </c>
      <c r="S65">
        <f t="array" ref="S65">SUM(IF(Population!$B$4:$B$104&gt;='Aged Care'!$A75,IF(Population!$B$4:$B$104&lt;='Aged Care'!$B75,IF('Aged Care'!S$63=Population!$C$3:$CO$3,Population!$C$4:$CO$104,0),0),0))</f>
        <v>1435612</v>
      </c>
      <c r="T65">
        <f t="array" ref="T65">SUM(IF(Population!$B$4:$B$104&gt;='Aged Care'!$A75,IF(Population!$B$4:$B$104&lt;='Aged Care'!$B75,IF('Aged Care'!T$63=Population!$C$3:$CO$3,Population!$C$4:$CO$104,0),0),0))</f>
        <v>1465753</v>
      </c>
      <c r="U65">
        <f t="array" ref="U65">SUM(IF(Population!$B$4:$B$104&gt;='Aged Care'!$A75,IF(Population!$B$4:$B$104&lt;='Aged Care'!$B75,IF('Aged Care'!U$63=Population!$C$3:$CO$3,Population!$C$4:$CO$104,0),0),0))</f>
        <v>1489709</v>
      </c>
      <c r="V65">
        <f t="array" ref="V65">SUM(IF(Population!$B$4:$B$104&gt;='Aged Care'!$A75,IF(Population!$B$4:$B$104&lt;='Aged Care'!$B75,IF('Aged Care'!V$63=Population!$C$3:$CO$3,Population!$C$4:$CO$104,0),0),0))</f>
        <v>1504353</v>
      </c>
      <c r="W65">
        <f t="array" ref="W65">SUM(IF(Population!$B$4:$B$104&gt;='Aged Care'!$A75,IF(Population!$B$4:$B$104&lt;='Aged Care'!$B75,IF('Aged Care'!W$63=Population!$C$3:$CO$3,Population!$C$4:$CO$104,0),0),0))</f>
        <v>1507903</v>
      </c>
      <c r="X65">
        <f t="array" ref="X65">SUM(IF(Population!$B$4:$B$104&gt;='Aged Care'!$A75,IF(Population!$B$4:$B$104&lt;='Aged Care'!$B75,IF('Aged Care'!X$63=Population!$C$3:$CO$3,Population!$C$4:$CO$104,0),0),0))</f>
        <v>1499727</v>
      </c>
      <c r="Y65">
        <f t="array" ref="Y65">SUM(IF(Population!$B$4:$B$104&gt;='Aged Care'!$A75,IF(Population!$B$4:$B$104&lt;='Aged Care'!$B75,IF('Aged Care'!Y$63=Population!$C$3:$CO$3,Population!$C$4:$CO$104,0),0),0))</f>
        <v>1492408</v>
      </c>
      <c r="Z65">
        <f t="array" ref="Z65">SUM(IF(Population!$B$4:$B$104&gt;='Aged Care'!$A75,IF(Population!$B$4:$B$104&lt;='Aged Care'!$B75,IF('Aged Care'!Z$63=Population!$C$3:$CO$3,Population!$C$4:$CO$104,0),0),0))</f>
        <v>1493360</v>
      </c>
      <c r="AA65">
        <f t="array" ref="AA65">SUM(IF(Population!$B$4:$B$104&gt;='Aged Care'!$A75,IF(Population!$B$4:$B$104&lt;='Aged Care'!$B75,IF('Aged Care'!AA$63=Population!$C$3:$CO$3,Population!$C$4:$CO$104,0),0),0))</f>
        <v>1510324</v>
      </c>
      <c r="AB65">
        <f t="array" ref="AB65">SUM(IF(Population!$B$4:$B$104&gt;='Aged Care'!$A75,IF(Population!$B$4:$B$104&lt;='Aged Care'!$B75,IF('Aged Care'!AB$63=Population!$C$3:$CO$3,Population!$C$4:$CO$104,0),0),0))</f>
        <v>1539744</v>
      </c>
      <c r="AC65">
        <f t="array" ref="AC65">SUM(IF(Population!$B$4:$B$104&gt;='Aged Care'!$A75,IF(Population!$B$4:$B$104&lt;='Aged Care'!$B75,IF('Aged Care'!AC$63=Population!$C$3:$CO$3,Population!$C$4:$CO$104,0),0),0))</f>
        <v>1590496</v>
      </c>
      <c r="AD65">
        <f t="array" ref="AD65">SUM(IF(Population!$B$4:$B$104&gt;='Aged Care'!$A75,IF(Population!$B$4:$B$104&lt;='Aged Care'!$B75,IF('Aged Care'!AD$63=Population!$C$3:$CO$3,Population!$C$4:$CO$104,0),0),0))</f>
        <v>1636278</v>
      </c>
      <c r="AE65">
        <f t="array" ref="AE65">SUM(IF(Population!$B$4:$B$104&gt;='Aged Care'!$A75,IF(Population!$B$4:$B$104&lt;='Aged Care'!$B75,IF('Aged Care'!AE$63=Population!$C$3:$CO$3,Population!$C$4:$CO$104,0),0),0))</f>
        <v>1662905</v>
      </c>
      <c r="AF65">
        <f t="array" ref="AF65">SUM(IF(Population!$B$4:$B$104&gt;='Aged Care'!$A75,IF(Population!$B$4:$B$104&lt;='Aged Care'!$B75,IF('Aged Care'!AF$63=Population!$C$3:$CO$3,Population!$C$4:$CO$104,0),0),0))</f>
        <v>1671082</v>
      </c>
      <c r="AG65">
        <f t="array" ref="AG65">SUM(IF(Population!$B$4:$B$104&gt;='Aged Care'!$A75,IF(Population!$B$4:$B$104&lt;='Aged Care'!$B75,IF('Aged Care'!AG$63=Population!$C$3:$CO$3,Population!$C$4:$CO$104,0),0),0))</f>
        <v>1669580</v>
      </c>
      <c r="AH65">
        <f t="array" ref="AH65">SUM(IF(Population!$B$4:$B$104&gt;='Aged Care'!$A75,IF(Population!$B$4:$B$104&lt;='Aged Care'!$B75,IF('Aged Care'!AH$63=Population!$C$3:$CO$3,Population!$C$4:$CO$104,0),0),0))</f>
        <v>1647379</v>
      </c>
      <c r="AI65">
        <f t="array" ref="AI65">SUM(IF(Population!$B$4:$B$104&gt;='Aged Care'!$A75,IF(Population!$B$4:$B$104&lt;='Aged Care'!$B75,IF('Aged Care'!AI$63=Population!$C$3:$CO$3,Population!$C$4:$CO$104,0),0),0))</f>
        <v>1630488</v>
      </c>
      <c r="AJ65">
        <f t="array" ref="AJ65">SUM(IF(Population!$B$4:$B$104&gt;='Aged Care'!$A75,IF(Population!$B$4:$B$104&lt;='Aged Care'!$B75,IF('Aged Care'!AJ$63=Population!$C$3:$CO$3,Population!$C$4:$CO$104,0),0),0))</f>
        <v>1628473</v>
      </c>
      <c r="AK65">
        <f t="array" ref="AK65">SUM(IF(Population!$B$4:$B$104&gt;='Aged Care'!$A75,IF(Population!$B$4:$B$104&lt;='Aged Care'!$B75,IF('Aged Care'!AK$63=Population!$C$3:$CO$3,Population!$C$4:$CO$104,0),0),0))</f>
        <v>1640731</v>
      </c>
      <c r="AL65">
        <f t="array" ref="AL65">SUM(IF(Population!$B$4:$B$104&gt;='Aged Care'!$A75,IF(Population!$B$4:$B$104&lt;='Aged Care'!$B75,IF('Aged Care'!AL$63=Population!$C$3:$CO$3,Population!$C$4:$CO$104,0),0),0))</f>
        <v>1666341</v>
      </c>
      <c r="AM65">
        <f t="array" ref="AM65">SUM(IF(Population!$B$4:$B$104&gt;='Aged Care'!$A75,IF(Population!$B$4:$B$104&lt;='Aged Care'!$B75,IF('Aged Care'!AM$63=Population!$C$3:$CO$3,Population!$C$4:$CO$104,0),0),0))</f>
        <v>1708975</v>
      </c>
      <c r="AN65">
        <f t="array" ref="AN65">SUM(IF(Population!$B$4:$B$104&gt;='Aged Care'!$A75,IF(Population!$B$4:$B$104&lt;='Aged Care'!$B75,IF('Aged Care'!AN$63=Population!$C$3:$CO$3,Population!$C$4:$CO$104,0),0),0))</f>
        <v>1758912</v>
      </c>
      <c r="AO65">
        <f t="array" ref="AO65">SUM(IF(Population!$B$4:$B$104&gt;='Aged Care'!$A75,IF(Population!$B$4:$B$104&lt;='Aged Care'!$B75,IF('Aged Care'!AO$63=Population!$C$3:$CO$3,Population!$C$4:$CO$104,0),0),0))</f>
        <v>1817234</v>
      </c>
      <c r="AP65">
        <f t="array" ref="AP65">SUM(IF(Population!$B$4:$B$104&gt;='Aged Care'!$A75,IF(Population!$B$4:$B$104&lt;='Aged Care'!$B75,IF('Aged Care'!AP$63=Population!$C$3:$CO$3,Population!$C$4:$CO$104,0),0),0))</f>
        <v>1869915</v>
      </c>
      <c r="AQ65">
        <f t="array" ref="AQ65">SUM(IF(Population!$B$4:$B$104&gt;='Aged Care'!$A75,IF(Population!$B$4:$B$104&lt;='Aged Care'!$B75,IF('Aged Care'!AQ$63=Population!$C$3:$CO$3,Population!$C$4:$CO$104,0),0),0))</f>
        <v>1919143</v>
      </c>
      <c r="AR65">
        <f t="array" ref="AR65">SUM(IF(Population!$B$4:$B$104&gt;='Aged Care'!$A75,IF(Population!$B$4:$B$104&lt;='Aged Care'!$B75,IF('Aged Care'!AR$63=Population!$C$3:$CO$3,Population!$C$4:$CO$104,0),0),0))</f>
        <v>1954228</v>
      </c>
      <c r="AS65">
        <f t="array" ref="AS65">SUM(IF(Population!$B$4:$B$104&gt;='Aged Care'!$A75,IF(Population!$B$4:$B$104&lt;='Aged Care'!$B75,IF('Aged Care'!AS$63=Population!$C$3:$CO$3,Population!$C$4:$CO$104,0),0),0))</f>
        <v>1978986</v>
      </c>
      <c r="AT65">
        <f t="array" ref="AT65">SUM(IF(Population!$B$4:$B$104&gt;='Aged Care'!$A75,IF(Population!$B$4:$B$104&lt;='Aged Care'!$B75,IF('Aged Care'!AT$63=Population!$C$3:$CO$3,Population!$C$4:$CO$104,0),0),0))</f>
        <v>1994196</v>
      </c>
      <c r="AU65">
        <f t="array" ref="AU65">SUM(IF(Population!$B$4:$B$104&gt;='Aged Care'!$A75,IF(Population!$B$4:$B$104&lt;='Aged Care'!$B75,IF('Aged Care'!AU$63=Population!$C$3:$CO$3,Population!$C$4:$CO$104,0),0),0))</f>
        <v>2010717</v>
      </c>
      <c r="AV65">
        <f t="array" ref="AV65">SUM(IF(Population!$B$4:$B$104&gt;='Aged Care'!$A75,IF(Population!$B$4:$B$104&lt;='Aged Care'!$B75,IF('Aged Care'!AV$63=Population!$C$3:$CO$3,Population!$C$4:$CO$104,0),0),0))</f>
        <v>2027211</v>
      </c>
      <c r="AW65">
        <f t="array" ref="AW65">SUM(IF(Population!$B$4:$B$104&gt;='Aged Care'!$A75,IF(Population!$B$4:$B$104&lt;='Aged Care'!$B75,IF('Aged Care'!AW$63=Population!$C$3:$CO$3,Population!$C$4:$CO$104,0),0),0))</f>
        <v>2037741</v>
      </c>
      <c r="AX65">
        <f t="array" ref="AX65">SUM(IF(Population!$B$4:$B$104&gt;='Aged Care'!$A75,IF(Population!$B$4:$B$104&lt;='Aged Care'!$B75,IF('Aged Care'!AX$63=Population!$C$3:$CO$3,Population!$C$4:$CO$104,0),0),0))</f>
        <v>2044207</v>
      </c>
      <c r="AY65">
        <f t="array" ref="AY65">SUM(IF(Population!$B$4:$B$104&gt;='Aged Care'!$A75,IF(Population!$B$4:$B$104&lt;='Aged Care'!$B75,IF('Aged Care'!AY$63=Population!$C$3:$CO$3,Population!$C$4:$CO$104,0),0),0))</f>
        <v>2049005</v>
      </c>
      <c r="AZ65">
        <f t="array" ref="AZ65">SUM(IF(Population!$B$4:$B$104&gt;='Aged Care'!$A75,IF(Population!$B$4:$B$104&lt;='Aged Care'!$B75,IF('Aged Care'!AZ$63=Population!$C$3:$CO$3,Population!$C$4:$CO$104,0),0),0))</f>
        <v>2050498</v>
      </c>
      <c r="BA65">
        <f t="array" ref="BA65">SUM(IF(Population!$B$4:$B$104&gt;='Aged Care'!$A75,IF(Population!$B$4:$B$104&lt;='Aged Care'!$B75,IF('Aged Care'!BA$63=Population!$C$3:$CO$3,Population!$C$4:$CO$104,0),0),0))</f>
        <v>2049763</v>
      </c>
    </row>
    <row r="66" spans="1:53">
      <c r="A66" t="s">
        <v>8</v>
      </c>
      <c r="E66">
        <f t="array" ref="E66">SUM(IF(Population!$B$4:$B$104&gt;='Aged Care'!$A76,IF(Population!$B$4:$B$104&lt;='Aged Care'!$B76,IF('Aged Care'!E$63=Population!$C$3:$CO$3,Population!$C$4:$CO$104,0),0),0))</f>
        <v>755853</v>
      </c>
      <c r="F66">
        <f t="array" ref="F66">SUM(IF(Population!$B$4:$B$104&gt;='Aged Care'!$A76,IF(Population!$B$4:$B$104&lt;='Aged Care'!$B76,IF('Aged Care'!F$63=Population!$C$3:$CO$3,Population!$C$4:$CO$104,0),0),0))</f>
        <v>781960</v>
      </c>
      <c r="G66">
        <f t="array" ref="G66">SUM(IF(Population!$B$4:$B$104&gt;='Aged Care'!$A76,IF(Population!$B$4:$B$104&lt;='Aged Care'!$B76,IF('Aged Care'!G$63=Population!$C$3:$CO$3,Population!$C$4:$CO$104,0),0),0))</f>
        <v>818997</v>
      </c>
      <c r="H66">
        <f t="array" ref="H66">SUM(IF(Population!$B$4:$B$104&gt;='Aged Care'!$A76,IF(Population!$B$4:$B$104&lt;='Aged Care'!$B76,IF('Aged Care'!H$63=Population!$C$3:$CO$3,Population!$C$4:$CO$104,0),0),0))</f>
        <v>858527</v>
      </c>
      <c r="I66">
        <f t="array" ref="I66">SUM(IF(Population!$B$4:$B$104&gt;='Aged Care'!$A76,IF(Population!$B$4:$B$104&lt;='Aged Care'!$B76,IF('Aged Care'!I$63=Population!$C$3:$CO$3,Population!$C$4:$CO$104,0),0),0))</f>
        <v>900505</v>
      </c>
      <c r="J66">
        <f t="array" ref="J66">SUM(IF(Population!$B$4:$B$104&gt;='Aged Care'!$A76,IF(Population!$B$4:$B$104&lt;='Aged Care'!$B76,IF('Aged Care'!J$63=Population!$C$3:$CO$3,Population!$C$4:$CO$104,0),0),0))</f>
        <v>968166</v>
      </c>
      <c r="K66">
        <f t="array" ref="K66">SUM(IF(Population!$B$4:$B$104&gt;='Aged Care'!$A76,IF(Population!$B$4:$B$104&lt;='Aged Care'!$B76,IF('Aged Care'!K$63=Population!$C$3:$CO$3,Population!$C$4:$CO$104,0),0),0))</f>
        <v>1023777</v>
      </c>
      <c r="L66">
        <f t="array" ref="L66">SUM(IF(Population!$B$4:$B$104&gt;='Aged Care'!$A76,IF(Population!$B$4:$B$104&lt;='Aged Care'!$B76,IF('Aged Care'!L$63=Population!$C$3:$CO$3,Population!$C$4:$CO$104,0),0),0))</f>
        <v>1060281</v>
      </c>
      <c r="M66">
        <f t="array" ref="M66">SUM(IF(Population!$B$4:$B$104&gt;='Aged Care'!$A76,IF(Population!$B$4:$B$104&lt;='Aged Care'!$B76,IF('Aged Care'!M$63=Population!$C$3:$CO$3,Population!$C$4:$CO$104,0),0),0))</f>
        <v>1094987</v>
      </c>
      <c r="N66">
        <f t="array" ref="N66">SUM(IF(Population!$B$4:$B$104&gt;='Aged Care'!$A76,IF(Population!$B$4:$B$104&lt;='Aged Care'!$B76,IF('Aged Care'!N$63=Population!$C$3:$CO$3,Population!$C$4:$CO$104,0),0),0))</f>
        <v>1127040</v>
      </c>
      <c r="O66">
        <f t="array" ref="O66">SUM(IF(Population!$B$4:$B$104&gt;='Aged Care'!$A76,IF(Population!$B$4:$B$104&lt;='Aged Care'!$B76,IF('Aged Care'!O$63=Population!$C$3:$CO$3,Population!$C$4:$CO$104,0),0),0))</f>
        <v>1128419</v>
      </c>
      <c r="P66">
        <f t="array" ref="P66">SUM(IF(Population!$B$4:$B$104&gt;='Aged Care'!$A76,IF(Population!$B$4:$B$104&lt;='Aged Care'!$B76,IF('Aged Care'!P$63=Population!$C$3:$CO$3,Population!$C$4:$CO$104,0),0),0))</f>
        <v>1146931</v>
      </c>
      <c r="Q66">
        <f t="array" ref="Q66">SUM(IF(Population!$B$4:$B$104&gt;='Aged Care'!$A76,IF(Population!$B$4:$B$104&lt;='Aged Care'!$B76,IF('Aged Care'!Q$63=Population!$C$3:$CO$3,Population!$C$4:$CO$104,0),0),0))</f>
        <v>1170497</v>
      </c>
      <c r="R66">
        <f t="array" ref="R66">SUM(IF(Population!$B$4:$B$104&gt;='Aged Care'!$A76,IF(Population!$B$4:$B$104&lt;='Aged Care'!$B76,IF('Aged Care'!R$63=Population!$C$3:$CO$3,Population!$C$4:$CO$104,0),0),0))</f>
        <v>1196075</v>
      </c>
      <c r="S66">
        <f t="array" ref="S66">SUM(IF(Population!$B$4:$B$104&gt;='Aged Care'!$A76,IF(Population!$B$4:$B$104&lt;='Aged Care'!$B76,IF('Aged Care'!S$63=Population!$C$3:$CO$3,Population!$C$4:$CO$104,0),0),0))</f>
        <v>1225459</v>
      </c>
      <c r="T66">
        <f t="array" ref="T66">SUM(IF(Population!$B$4:$B$104&gt;='Aged Care'!$A76,IF(Population!$B$4:$B$104&lt;='Aged Care'!$B76,IF('Aged Care'!T$63=Population!$C$3:$CO$3,Population!$C$4:$CO$104,0),0),0))</f>
        <v>1255849</v>
      </c>
      <c r="U66">
        <f t="array" ref="U66">SUM(IF(Population!$B$4:$B$104&gt;='Aged Care'!$A76,IF(Population!$B$4:$B$104&lt;='Aged Care'!$B76,IF('Aged Care'!U$63=Population!$C$3:$CO$3,Population!$C$4:$CO$104,0),0),0))</f>
        <v>1285041</v>
      </c>
      <c r="V66">
        <f t="array" ref="V66">SUM(IF(Population!$B$4:$B$104&gt;='Aged Care'!$A76,IF(Population!$B$4:$B$104&lt;='Aged Care'!$B76,IF('Aged Care'!V$63=Population!$C$3:$CO$3,Population!$C$4:$CO$104,0),0),0))</f>
        <v>1318363</v>
      </c>
      <c r="W66">
        <f t="array" ref="W66">SUM(IF(Population!$B$4:$B$104&gt;='Aged Care'!$A76,IF(Population!$B$4:$B$104&lt;='Aged Care'!$B76,IF('Aged Care'!W$63=Population!$C$3:$CO$3,Population!$C$4:$CO$104,0),0),0))</f>
        <v>1348586</v>
      </c>
      <c r="X66">
        <f t="array" ref="X66">SUM(IF(Population!$B$4:$B$104&gt;='Aged Care'!$A76,IF(Population!$B$4:$B$104&lt;='Aged Care'!$B76,IF('Aged Care'!X$63=Population!$C$3:$CO$3,Population!$C$4:$CO$104,0),0),0))</f>
        <v>1381325</v>
      </c>
      <c r="Y66">
        <f t="array" ref="Y66">SUM(IF(Population!$B$4:$B$104&gt;='Aged Care'!$A76,IF(Population!$B$4:$B$104&lt;='Aged Care'!$B76,IF('Aged Care'!Y$63=Population!$C$3:$CO$3,Population!$C$4:$CO$104,0),0),0))</f>
        <v>1411838</v>
      </c>
      <c r="Z66">
        <f t="array" ref="Z66">SUM(IF(Population!$B$4:$B$104&gt;='Aged Care'!$A76,IF(Population!$B$4:$B$104&lt;='Aged Care'!$B76,IF('Aged Care'!Z$63=Population!$C$3:$CO$3,Population!$C$4:$CO$104,0),0),0))</f>
        <v>1436393</v>
      </c>
      <c r="AA66">
        <f t="array" ref="AA66">SUM(IF(Population!$B$4:$B$104&gt;='Aged Care'!$A76,IF(Population!$B$4:$B$104&lt;='Aged Care'!$B76,IF('Aged Care'!AA$63=Population!$C$3:$CO$3,Population!$C$4:$CO$104,0),0),0))</f>
        <v>1451960</v>
      </c>
      <c r="AB66">
        <f t="array" ref="AB66">SUM(IF(Population!$B$4:$B$104&gt;='Aged Care'!$A76,IF(Population!$B$4:$B$104&lt;='Aged Care'!$B76,IF('Aged Care'!AB$63=Population!$C$3:$CO$3,Population!$C$4:$CO$104,0),0),0))</f>
        <v>1456761</v>
      </c>
      <c r="AC66">
        <f t="array" ref="AC66">SUM(IF(Population!$B$4:$B$104&gt;='Aged Care'!$A76,IF(Population!$B$4:$B$104&lt;='Aged Care'!$B76,IF('Aged Care'!AC$63=Population!$C$3:$CO$3,Population!$C$4:$CO$104,0),0),0))</f>
        <v>1450310</v>
      </c>
      <c r="AD66">
        <f t="array" ref="AD66">SUM(IF(Population!$B$4:$B$104&gt;='Aged Care'!$A76,IF(Population!$B$4:$B$104&lt;='Aged Care'!$B76,IF('Aged Care'!AD$63=Population!$C$3:$CO$3,Population!$C$4:$CO$104,0),0),0))</f>
        <v>1444701</v>
      </c>
      <c r="AE66">
        <f t="array" ref="AE66">SUM(IF(Population!$B$4:$B$104&gt;='Aged Care'!$A76,IF(Population!$B$4:$B$104&lt;='Aged Care'!$B76,IF('Aged Care'!AE$63=Population!$C$3:$CO$3,Population!$C$4:$CO$104,0),0),0))</f>
        <v>1447123</v>
      </c>
      <c r="AF66">
        <f t="array" ref="AF66">SUM(IF(Population!$B$4:$B$104&gt;='Aged Care'!$A76,IF(Population!$B$4:$B$104&lt;='Aged Care'!$B76,IF('Aged Care'!AF$63=Population!$C$3:$CO$3,Population!$C$4:$CO$104,0),0),0))</f>
        <v>1465077</v>
      </c>
      <c r="AG66">
        <f t="array" ref="AG66">SUM(IF(Population!$B$4:$B$104&gt;='Aged Care'!$A76,IF(Population!$B$4:$B$104&lt;='Aged Care'!$B76,IF('Aged Care'!AG$63=Population!$C$3:$CO$3,Population!$C$4:$CO$104,0),0),0))</f>
        <v>1495000</v>
      </c>
      <c r="AH66">
        <f t="array" ref="AH66">SUM(IF(Population!$B$4:$B$104&gt;='Aged Care'!$A76,IF(Population!$B$4:$B$104&lt;='Aged Care'!$B76,IF('Aged Care'!AH$63=Population!$C$3:$CO$3,Population!$C$4:$CO$104,0),0),0))</f>
        <v>1545635</v>
      </c>
      <c r="AI66">
        <f t="array" ref="AI66">SUM(IF(Population!$B$4:$B$104&gt;='Aged Care'!$A76,IF(Population!$B$4:$B$104&lt;='Aged Care'!$B76,IF('Aged Care'!AI$63=Population!$C$3:$CO$3,Population!$C$4:$CO$104,0),0),0))</f>
        <v>1591341</v>
      </c>
      <c r="AJ66">
        <f t="array" ref="AJ66">SUM(IF(Population!$B$4:$B$104&gt;='Aged Care'!$A76,IF(Population!$B$4:$B$104&lt;='Aged Care'!$B76,IF('Aged Care'!AJ$63=Population!$C$3:$CO$3,Population!$C$4:$CO$104,0),0),0))</f>
        <v>1618360</v>
      </c>
      <c r="AK66">
        <f t="array" ref="AK66">SUM(IF(Population!$B$4:$B$104&gt;='Aged Care'!$A76,IF(Population!$B$4:$B$104&lt;='Aged Care'!$B76,IF('Aged Care'!AK$63=Population!$C$3:$CO$3,Population!$C$4:$CO$104,0),0),0))</f>
        <v>1627462</v>
      </c>
      <c r="AL66">
        <f t="array" ref="AL66">SUM(IF(Population!$B$4:$B$104&gt;='Aged Care'!$A76,IF(Population!$B$4:$B$104&lt;='Aged Care'!$B76,IF('Aged Care'!AL$63=Population!$C$3:$CO$3,Population!$C$4:$CO$104,0),0),0))</f>
        <v>1627130</v>
      </c>
      <c r="AM66">
        <f t="array" ref="AM66">SUM(IF(Population!$B$4:$B$104&gt;='Aged Care'!$A76,IF(Population!$B$4:$B$104&lt;='Aged Care'!$B76,IF('Aged Care'!AM$63=Population!$C$3:$CO$3,Population!$C$4:$CO$104,0),0),0))</f>
        <v>1606792</v>
      </c>
      <c r="AN66">
        <f t="array" ref="AN66">SUM(IF(Population!$B$4:$B$104&gt;='Aged Care'!$A76,IF(Population!$B$4:$B$104&lt;='Aged Care'!$B76,IF('Aged Care'!AN$63=Population!$C$3:$CO$3,Population!$C$4:$CO$104,0),0),0))</f>
        <v>1591623</v>
      </c>
      <c r="AO66">
        <f t="array" ref="AO66">SUM(IF(Population!$B$4:$B$104&gt;='Aged Care'!$A76,IF(Population!$B$4:$B$104&lt;='Aged Care'!$B76,IF('Aged Care'!AO$63=Population!$C$3:$CO$3,Population!$C$4:$CO$104,0),0),0))</f>
        <v>1590885</v>
      </c>
      <c r="AP66">
        <f t="array" ref="AP66">SUM(IF(Population!$B$4:$B$104&gt;='Aged Care'!$A76,IF(Population!$B$4:$B$104&lt;='Aged Care'!$B76,IF('Aged Care'!AP$63=Population!$C$3:$CO$3,Population!$C$4:$CO$104,0),0),0))</f>
        <v>1604050</v>
      </c>
      <c r="AQ66">
        <f t="array" ref="AQ66">SUM(IF(Population!$B$4:$B$104&gt;='Aged Care'!$A76,IF(Population!$B$4:$B$104&lt;='Aged Care'!$B76,IF('Aged Care'!AQ$63=Population!$C$3:$CO$3,Population!$C$4:$CO$104,0),0),0))</f>
        <v>1630228</v>
      </c>
      <c r="AR66">
        <f t="array" ref="AR66">SUM(IF(Population!$B$4:$B$104&gt;='Aged Care'!$A76,IF(Population!$B$4:$B$104&lt;='Aged Care'!$B76,IF('Aged Care'!AR$63=Population!$C$3:$CO$3,Population!$C$4:$CO$104,0),0),0))</f>
        <v>1673038</v>
      </c>
      <c r="AS66">
        <f t="array" ref="AS66">SUM(IF(Population!$B$4:$B$104&gt;='Aged Care'!$A76,IF(Population!$B$4:$B$104&lt;='Aged Care'!$B76,IF('Aged Care'!AS$63=Population!$C$3:$CO$3,Population!$C$4:$CO$104,0),0),0))</f>
        <v>1722977</v>
      </c>
      <c r="AT66">
        <f t="array" ref="AT66">SUM(IF(Population!$B$4:$B$104&gt;='Aged Care'!$A76,IF(Population!$B$4:$B$104&lt;='Aged Care'!$B76,IF('Aged Care'!AT$63=Population!$C$3:$CO$3,Population!$C$4:$CO$104,0),0),0))</f>
        <v>1781120</v>
      </c>
      <c r="AU66">
        <f t="array" ref="AU66">SUM(IF(Population!$B$4:$B$104&gt;='Aged Care'!$A76,IF(Population!$B$4:$B$104&lt;='Aged Care'!$B76,IF('Aged Care'!AU$63=Population!$C$3:$CO$3,Population!$C$4:$CO$104,0),0),0))</f>
        <v>1833615</v>
      </c>
      <c r="AV66">
        <f t="array" ref="AV66">SUM(IF(Population!$B$4:$B$104&gt;='Aged Care'!$A76,IF(Population!$B$4:$B$104&lt;='Aged Care'!$B76,IF('Aged Care'!AV$63=Population!$C$3:$CO$3,Population!$C$4:$CO$104,0),0),0))</f>
        <v>1882621</v>
      </c>
      <c r="AW66">
        <f t="array" ref="AW66">SUM(IF(Population!$B$4:$B$104&gt;='Aged Care'!$A76,IF(Population!$B$4:$B$104&lt;='Aged Care'!$B76,IF('Aged Care'!AW$63=Population!$C$3:$CO$3,Population!$C$4:$CO$104,0),0),0))</f>
        <v>1917705</v>
      </c>
      <c r="AX66">
        <f t="array" ref="AX66">SUM(IF(Population!$B$4:$B$104&gt;='Aged Care'!$A76,IF(Population!$B$4:$B$104&lt;='Aged Care'!$B76,IF('Aged Care'!AX$63=Population!$C$3:$CO$3,Population!$C$4:$CO$104,0),0),0))</f>
        <v>1942570</v>
      </c>
      <c r="AY66">
        <f t="array" ref="AY66">SUM(IF(Population!$B$4:$B$104&gt;='Aged Care'!$A76,IF(Population!$B$4:$B$104&lt;='Aged Care'!$B76,IF('Aged Care'!AY$63=Population!$C$3:$CO$3,Population!$C$4:$CO$104,0),0),0))</f>
        <v>1958043</v>
      </c>
      <c r="AZ66">
        <f t="array" ref="AZ66">SUM(IF(Population!$B$4:$B$104&gt;='Aged Care'!$A76,IF(Population!$B$4:$B$104&lt;='Aged Care'!$B76,IF('Aged Care'!AZ$63=Population!$C$3:$CO$3,Population!$C$4:$CO$104,0),0),0))</f>
        <v>1974812</v>
      </c>
      <c r="BA66">
        <f t="array" ref="BA66">SUM(IF(Population!$B$4:$B$104&gt;='Aged Care'!$A76,IF(Population!$B$4:$B$104&lt;='Aged Care'!$B76,IF('Aged Care'!BA$63=Population!$C$3:$CO$3,Population!$C$4:$CO$104,0),0),0))</f>
        <v>1991588</v>
      </c>
    </row>
    <row r="67" spans="1:53">
      <c r="A67" t="s">
        <v>9</v>
      </c>
      <c r="E67">
        <f t="array" ref="E67">SUM(IF(Population!$B$4:$B$104&gt;='Aged Care'!$A77,IF(Population!$B$4:$B$104&lt;='Aged Care'!$B77,IF('Aged Care'!E$63=Population!$C$3:$CO$3,Population!$C$4:$CO$104,0),0),0))</f>
        <v>572227</v>
      </c>
      <c r="F67">
        <f t="array" ref="F67">SUM(IF(Population!$B$4:$B$104&gt;='Aged Care'!$A77,IF(Population!$B$4:$B$104&lt;='Aged Care'!$B77,IF('Aged Care'!F$63=Population!$C$3:$CO$3,Population!$C$4:$CO$104,0),0),0))</f>
        <v>589706</v>
      </c>
      <c r="G67">
        <f t="array" ref="G67">SUM(IF(Population!$B$4:$B$104&gt;='Aged Care'!$A77,IF(Population!$B$4:$B$104&lt;='Aged Care'!$B77,IF('Aged Care'!G$63=Population!$C$3:$CO$3,Population!$C$4:$CO$104,0),0),0))</f>
        <v>611406</v>
      </c>
      <c r="H67">
        <f t="array" ref="H67">SUM(IF(Population!$B$4:$B$104&gt;='Aged Care'!$A77,IF(Population!$B$4:$B$104&lt;='Aged Care'!$B77,IF('Aged Care'!H$63=Population!$C$3:$CO$3,Population!$C$4:$CO$104,0),0),0))</f>
        <v>634591</v>
      </c>
      <c r="I67">
        <f t="array" ref="I67">SUM(IF(Population!$B$4:$B$104&gt;='Aged Care'!$A77,IF(Population!$B$4:$B$104&lt;='Aged Care'!$B77,IF('Aged Care'!I$63=Population!$C$3:$CO$3,Population!$C$4:$CO$104,0),0),0))</f>
        <v>656022</v>
      </c>
      <c r="J67">
        <f t="array" ref="J67">SUM(IF(Population!$B$4:$B$104&gt;='Aged Care'!$A77,IF(Population!$B$4:$B$104&lt;='Aged Care'!$B77,IF('Aged Care'!J$63=Population!$C$3:$CO$3,Population!$C$4:$CO$104,0),0),0))</f>
        <v>683267</v>
      </c>
      <c r="K67">
        <f t="array" ref="K67">SUM(IF(Population!$B$4:$B$104&gt;='Aged Care'!$A77,IF(Population!$B$4:$B$104&lt;='Aged Care'!$B77,IF('Aged Care'!K$63=Population!$C$3:$CO$3,Population!$C$4:$CO$104,0),0),0))</f>
        <v>708533</v>
      </c>
      <c r="L67">
        <f t="array" ref="L67">SUM(IF(Population!$B$4:$B$104&gt;='Aged Care'!$A77,IF(Population!$B$4:$B$104&lt;='Aged Care'!$B77,IF('Aged Care'!L$63=Population!$C$3:$CO$3,Population!$C$4:$CO$104,0),0),0))</f>
        <v>744020</v>
      </c>
      <c r="M67">
        <f t="array" ref="M67">SUM(IF(Population!$B$4:$B$104&gt;='Aged Care'!$A77,IF(Population!$B$4:$B$104&lt;='Aged Care'!$B77,IF('Aged Care'!M$63=Population!$C$3:$CO$3,Population!$C$4:$CO$104,0),0),0))</f>
        <v>781873</v>
      </c>
      <c r="N67">
        <f t="array" ref="N67">SUM(IF(Population!$B$4:$B$104&gt;='Aged Care'!$A77,IF(Population!$B$4:$B$104&lt;='Aged Care'!$B77,IF('Aged Care'!N$63=Population!$C$3:$CO$3,Population!$C$4:$CO$104,0),0),0))</f>
        <v>821943</v>
      </c>
      <c r="O67">
        <f t="array" ref="O67">SUM(IF(Population!$B$4:$B$104&gt;='Aged Care'!$A77,IF(Population!$B$4:$B$104&lt;='Aged Care'!$B77,IF('Aged Care'!O$63=Population!$C$3:$CO$3,Population!$C$4:$CO$104,0),0),0))</f>
        <v>886126</v>
      </c>
      <c r="P67">
        <f t="array" ref="P67">SUM(IF(Population!$B$4:$B$104&gt;='Aged Care'!$A77,IF(Population!$B$4:$B$104&lt;='Aged Care'!$B77,IF('Aged Care'!P$63=Population!$C$3:$CO$3,Population!$C$4:$CO$104,0),0),0))</f>
        <v>938809</v>
      </c>
      <c r="Q67">
        <f t="array" ref="Q67">SUM(IF(Population!$B$4:$B$104&gt;='Aged Care'!$A77,IF(Population!$B$4:$B$104&lt;='Aged Care'!$B77,IF('Aged Care'!Q$63=Population!$C$3:$CO$3,Population!$C$4:$CO$104,0),0),0))</f>
        <v>974101</v>
      </c>
      <c r="R67">
        <f t="array" ref="R67">SUM(IF(Population!$B$4:$B$104&gt;='Aged Care'!$A77,IF(Population!$B$4:$B$104&lt;='Aged Care'!$B77,IF('Aged Care'!R$63=Population!$C$3:$CO$3,Population!$C$4:$CO$104,0),0),0))</f>
        <v>1007810</v>
      </c>
      <c r="S67">
        <f t="array" ref="S67">SUM(IF(Population!$B$4:$B$104&gt;='Aged Care'!$A77,IF(Population!$B$4:$B$104&lt;='Aged Care'!$B77,IF('Aged Care'!S$63=Population!$C$3:$CO$3,Population!$C$4:$CO$104,0),0),0))</f>
        <v>1039096</v>
      </c>
      <c r="T67">
        <f t="array" ref="T67">SUM(IF(Population!$B$4:$B$104&gt;='Aged Care'!$A77,IF(Population!$B$4:$B$104&lt;='Aged Care'!$B77,IF('Aged Care'!T$63=Population!$C$3:$CO$3,Population!$C$4:$CO$104,0),0),0))</f>
        <v>1042915</v>
      </c>
      <c r="U67">
        <f t="array" ref="U67">SUM(IF(Population!$B$4:$B$104&gt;='Aged Care'!$A77,IF(Population!$B$4:$B$104&lt;='Aged Care'!$B77,IF('Aged Care'!U$63=Population!$C$3:$CO$3,Population!$C$4:$CO$104,0),0),0))</f>
        <v>1062399</v>
      </c>
      <c r="V67">
        <f t="array" ref="V67">SUM(IF(Population!$B$4:$B$104&gt;='Aged Care'!$A77,IF(Population!$B$4:$B$104&lt;='Aged Care'!$B77,IF('Aged Care'!V$63=Population!$C$3:$CO$3,Population!$C$4:$CO$104,0),0),0))</f>
        <v>1086382</v>
      </c>
      <c r="W67">
        <f t="array" ref="W67">SUM(IF(Population!$B$4:$B$104&gt;='Aged Care'!$A77,IF(Population!$B$4:$B$104&lt;='Aged Care'!$B77,IF('Aged Care'!W$63=Population!$C$3:$CO$3,Population!$C$4:$CO$104,0),0),0))</f>
        <v>1112330</v>
      </c>
      <c r="X67">
        <f t="array" ref="X67">SUM(IF(Population!$B$4:$B$104&gt;='Aged Care'!$A77,IF(Population!$B$4:$B$104&lt;='Aged Care'!$B77,IF('Aged Care'!X$63=Population!$C$3:$CO$3,Population!$C$4:$CO$104,0),0),0))</f>
        <v>1141856</v>
      </c>
      <c r="Y67">
        <f t="array" ref="Y67">SUM(IF(Population!$B$4:$B$104&gt;='Aged Care'!$A77,IF(Population!$B$4:$B$104&lt;='Aged Care'!$B77,IF('Aged Care'!Y$63=Population!$C$3:$CO$3,Population!$C$4:$CO$104,0),0),0))</f>
        <v>1172277</v>
      </c>
      <c r="Z67">
        <f t="array" ref="Z67">SUM(IF(Population!$B$4:$B$104&gt;='Aged Care'!$A77,IF(Population!$B$4:$B$104&lt;='Aged Care'!$B77,IF('Aged Care'!Z$63=Population!$C$3:$CO$3,Population!$C$4:$CO$104,0),0),0))</f>
        <v>1201690</v>
      </c>
      <c r="AA67">
        <f t="array" ref="AA67">SUM(IF(Population!$B$4:$B$104&gt;='Aged Care'!$A77,IF(Population!$B$4:$B$104&lt;='Aged Care'!$B77,IF('Aged Care'!AA$63=Population!$C$3:$CO$3,Population!$C$4:$CO$104,0),0),0))</f>
        <v>1234924</v>
      </c>
      <c r="AB67">
        <f t="array" ref="AB67">SUM(IF(Population!$B$4:$B$104&gt;='Aged Care'!$A77,IF(Population!$B$4:$B$104&lt;='Aged Care'!$B77,IF('Aged Care'!AB$63=Population!$C$3:$CO$3,Population!$C$4:$CO$104,0),0),0))</f>
        <v>1265316</v>
      </c>
      <c r="AC67">
        <f t="array" ref="AC67">SUM(IF(Population!$B$4:$B$104&gt;='Aged Care'!$A77,IF(Population!$B$4:$B$104&lt;='Aged Care'!$B77,IF('Aged Care'!AC$63=Population!$C$3:$CO$3,Population!$C$4:$CO$104,0),0),0))</f>
        <v>1298236</v>
      </c>
      <c r="AD67">
        <f t="array" ref="AD67">SUM(IF(Population!$B$4:$B$104&gt;='Aged Care'!$A77,IF(Population!$B$4:$B$104&lt;='Aged Care'!$B77,IF('Aged Care'!AD$63=Population!$C$3:$CO$3,Population!$C$4:$CO$104,0),0),0))</f>
        <v>1328968</v>
      </c>
      <c r="AE67">
        <f t="array" ref="AE67">SUM(IF(Population!$B$4:$B$104&gt;='Aged Care'!$A77,IF(Population!$B$4:$B$104&lt;='Aged Care'!$B77,IF('Aged Care'!AE$63=Population!$C$3:$CO$3,Population!$C$4:$CO$104,0),0),0))</f>
        <v>1354073</v>
      </c>
      <c r="AF67">
        <f t="array" ref="AF67">SUM(IF(Population!$B$4:$B$104&gt;='Aged Care'!$A77,IF(Population!$B$4:$B$104&lt;='Aged Care'!$B77,IF('Aged Care'!AF$63=Population!$C$3:$CO$3,Population!$C$4:$CO$104,0),0),0))</f>
        <v>1370675</v>
      </c>
      <c r="AG67">
        <f t="array" ref="AG67">SUM(IF(Population!$B$4:$B$104&gt;='Aged Care'!$A77,IF(Population!$B$4:$B$104&lt;='Aged Care'!$B77,IF('Aged Care'!AG$63=Population!$C$3:$CO$3,Population!$C$4:$CO$104,0),0),0))</f>
        <v>1377009</v>
      </c>
      <c r="AH67">
        <f t="array" ref="AH67">SUM(IF(Population!$B$4:$B$104&gt;='Aged Care'!$A77,IF(Population!$B$4:$B$104&lt;='Aged Care'!$B77,IF('Aged Care'!AH$63=Population!$C$3:$CO$3,Population!$C$4:$CO$104,0),0),0))</f>
        <v>1372837</v>
      </c>
      <c r="AI67">
        <f t="array" ref="AI67">SUM(IF(Population!$B$4:$B$104&gt;='Aged Care'!$A77,IF(Population!$B$4:$B$104&lt;='Aged Care'!$B77,IF('Aged Care'!AI$63=Population!$C$3:$CO$3,Population!$C$4:$CO$104,0),0),0))</f>
        <v>1369513</v>
      </c>
      <c r="AJ67">
        <f t="array" ref="AJ67">SUM(IF(Population!$B$4:$B$104&gt;='Aged Care'!$A77,IF(Population!$B$4:$B$104&lt;='Aged Care'!$B77,IF('Aged Care'!AJ$63=Population!$C$3:$CO$3,Population!$C$4:$CO$104,0),0),0))</f>
        <v>1373893</v>
      </c>
      <c r="AK67">
        <f t="array" ref="AK67">SUM(IF(Population!$B$4:$B$104&gt;='Aged Care'!$A77,IF(Population!$B$4:$B$104&lt;='Aged Care'!$B77,IF('Aged Care'!AK$63=Population!$C$3:$CO$3,Population!$C$4:$CO$104,0),0),0))</f>
        <v>1393107</v>
      </c>
      <c r="AL67">
        <f t="array" ref="AL67">SUM(IF(Population!$B$4:$B$104&gt;='Aged Care'!$A77,IF(Population!$B$4:$B$104&lt;='Aged Care'!$B77,IF('Aged Care'!AL$63=Population!$C$3:$CO$3,Population!$C$4:$CO$104,0),0),0))</f>
        <v>1423542</v>
      </c>
      <c r="AM67">
        <f t="array" ref="AM67">SUM(IF(Population!$B$4:$B$104&gt;='Aged Care'!$A77,IF(Population!$B$4:$B$104&lt;='Aged Care'!$B77,IF('Aged Care'!AM$63=Population!$C$3:$CO$3,Population!$C$4:$CO$104,0),0),0))</f>
        <v>1473755</v>
      </c>
      <c r="AN67">
        <f t="array" ref="AN67">SUM(IF(Population!$B$4:$B$104&gt;='Aged Care'!$A77,IF(Population!$B$4:$B$104&lt;='Aged Care'!$B77,IF('Aged Care'!AN$63=Population!$C$3:$CO$3,Population!$C$4:$CO$104,0),0),0))</f>
        <v>1519076</v>
      </c>
      <c r="AO67">
        <f t="array" ref="AO67">SUM(IF(Population!$B$4:$B$104&gt;='Aged Care'!$A77,IF(Population!$B$4:$B$104&lt;='Aged Care'!$B77,IF('Aged Care'!AO$63=Population!$C$3:$CO$3,Population!$C$4:$CO$104,0),0),0))</f>
        <v>1546405</v>
      </c>
      <c r="AP67">
        <f t="array" ref="AP67">SUM(IF(Population!$B$4:$B$104&gt;='Aged Care'!$A77,IF(Population!$B$4:$B$104&lt;='Aged Care'!$B77,IF('Aged Care'!AP$63=Population!$C$3:$CO$3,Population!$C$4:$CO$104,0),0),0))</f>
        <v>1556649</v>
      </c>
      <c r="AQ67">
        <f t="array" ref="AQ67">SUM(IF(Population!$B$4:$B$104&gt;='Aged Care'!$A77,IF(Population!$B$4:$B$104&lt;='Aged Care'!$B77,IF('Aged Care'!AQ$63=Population!$C$3:$CO$3,Population!$C$4:$CO$104,0),0),0))</f>
        <v>1557846</v>
      </c>
      <c r="AR67">
        <f t="array" ref="AR67">SUM(IF(Population!$B$4:$B$104&gt;='Aged Care'!$A77,IF(Population!$B$4:$B$104&lt;='Aged Care'!$B77,IF('Aged Care'!AR$63=Population!$C$3:$CO$3,Population!$C$4:$CO$104,0),0),0))</f>
        <v>1540165</v>
      </c>
      <c r="AS67">
        <f t="array" ref="AS67">SUM(IF(Population!$B$4:$B$104&gt;='Aged Care'!$A77,IF(Population!$B$4:$B$104&lt;='Aged Care'!$B77,IF('Aged Care'!AS$63=Population!$C$3:$CO$3,Population!$C$4:$CO$104,0),0),0))</f>
        <v>1527471</v>
      </c>
      <c r="AT67">
        <f t="array" ref="AT67">SUM(IF(Population!$B$4:$B$104&gt;='Aged Care'!$A77,IF(Population!$B$4:$B$104&lt;='Aged Care'!$B77,IF('Aged Care'!AT$63=Population!$C$3:$CO$3,Population!$C$4:$CO$104,0),0),0))</f>
        <v>1528531</v>
      </c>
      <c r="AU67">
        <f t="array" ref="AU67">SUM(IF(Population!$B$4:$B$104&gt;='Aged Care'!$A77,IF(Population!$B$4:$B$104&lt;='Aged Care'!$B77,IF('Aged Care'!AU$63=Population!$C$3:$CO$3,Population!$C$4:$CO$104,0),0),0))</f>
        <v>1542778</v>
      </c>
      <c r="AV67">
        <f t="array" ref="AV67">SUM(IF(Population!$B$4:$B$104&gt;='Aged Care'!$A77,IF(Population!$B$4:$B$104&lt;='Aged Care'!$B77,IF('Aged Care'!AV$63=Population!$C$3:$CO$3,Population!$C$4:$CO$104,0),0),0))</f>
        <v>1569366</v>
      </c>
      <c r="AW67">
        <f t="array" ref="AW67">SUM(IF(Population!$B$4:$B$104&gt;='Aged Care'!$A77,IF(Population!$B$4:$B$104&lt;='Aged Care'!$B77,IF('Aged Care'!AW$63=Population!$C$3:$CO$3,Population!$C$4:$CO$104,0),0),0))</f>
        <v>1611825</v>
      </c>
      <c r="AX67">
        <f t="array" ref="AX67">SUM(IF(Population!$B$4:$B$104&gt;='Aged Care'!$A77,IF(Population!$B$4:$B$104&lt;='Aged Care'!$B77,IF('Aged Care'!AX$63=Population!$C$3:$CO$3,Population!$C$4:$CO$104,0),0),0))</f>
        <v>1660993</v>
      </c>
      <c r="AY67">
        <f t="array" ref="AY67">SUM(IF(Population!$B$4:$B$104&gt;='Aged Care'!$A77,IF(Population!$B$4:$B$104&lt;='Aged Care'!$B77,IF('Aged Care'!AY$63=Population!$C$3:$CO$3,Population!$C$4:$CO$104,0),0),0))</f>
        <v>1717928</v>
      </c>
      <c r="AZ67">
        <f t="array" ref="AZ67">SUM(IF(Population!$B$4:$B$104&gt;='Aged Care'!$A77,IF(Population!$B$4:$B$104&lt;='Aged Care'!$B77,IF('Aged Care'!AZ$63=Population!$C$3:$CO$3,Population!$C$4:$CO$104,0),0),0))</f>
        <v>1769373</v>
      </c>
      <c r="BA67">
        <f t="array" ref="BA67">SUM(IF(Population!$B$4:$B$104&gt;='Aged Care'!$A77,IF(Population!$B$4:$B$104&lt;='Aged Care'!$B77,IF('Aged Care'!BA$63=Population!$C$3:$CO$3,Population!$C$4:$CO$104,0),0),0))</f>
        <v>1817440</v>
      </c>
    </row>
    <row r="68" spans="1:53">
      <c r="A68" t="s">
        <v>10</v>
      </c>
      <c r="E68">
        <f t="array" ref="E68">SUM(IF(Population!$B$4:$B$104&gt;='Aged Care'!$A78,IF(Population!$B$4:$B$104&lt;='Aged Care'!$B78,IF('Aged Care'!E$63=Population!$C$3:$CO$3,Population!$C$4:$CO$104,0),0),0))</f>
        <v>444582</v>
      </c>
      <c r="F68">
        <f t="array" ref="F68">SUM(IF(Population!$B$4:$B$104&gt;='Aged Care'!$A78,IF(Population!$B$4:$B$104&lt;='Aged Care'!$B78,IF('Aged Care'!F$63=Population!$C$3:$CO$3,Population!$C$4:$CO$104,0),0),0))</f>
        <v>445557</v>
      </c>
      <c r="G68">
        <f t="array" ref="G68">SUM(IF(Population!$B$4:$B$104&gt;='Aged Care'!$A78,IF(Population!$B$4:$B$104&lt;='Aged Care'!$B78,IF('Aged Care'!G$63=Population!$C$3:$CO$3,Population!$C$4:$CO$104,0),0),0))</f>
        <v>447591</v>
      </c>
      <c r="H68">
        <f t="array" ref="H68">SUM(IF(Population!$B$4:$B$104&gt;='Aged Care'!$A78,IF(Population!$B$4:$B$104&lt;='Aged Care'!$B78,IF('Aged Care'!H$63=Population!$C$3:$CO$3,Population!$C$4:$CO$104,0),0),0))</f>
        <v>451125</v>
      </c>
      <c r="I68">
        <f t="array" ref="I68">SUM(IF(Population!$B$4:$B$104&gt;='Aged Care'!$A78,IF(Population!$B$4:$B$104&lt;='Aged Care'!$B78,IF('Aged Care'!I$63=Population!$C$3:$CO$3,Population!$C$4:$CO$104,0),0),0))</f>
        <v>459781</v>
      </c>
      <c r="J68">
        <f t="array" ref="J68">SUM(IF(Population!$B$4:$B$104&gt;='Aged Care'!$A78,IF(Population!$B$4:$B$104&lt;='Aged Care'!$B78,IF('Aged Care'!J$63=Population!$C$3:$CO$3,Population!$C$4:$CO$104,0),0),0))</f>
        <v>474256</v>
      </c>
      <c r="K68">
        <f t="array" ref="K68">SUM(IF(Population!$B$4:$B$104&gt;='Aged Care'!$A78,IF(Population!$B$4:$B$104&lt;='Aged Care'!$B78,IF('Aged Care'!K$63=Population!$C$3:$CO$3,Population!$C$4:$CO$104,0),0),0))</f>
        <v>490603</v>
      </c>
      <c r="L68">
        <f t="array" ref="L68">SUM(IF(Population!$B$4:$B$104&gt;='Aged Care'!$A78,IF(Population!$B$4:$B$104&lt;='Aged Care'!$B78,IF('Aged Care'!L$63=Population!$C$3:$CO$3,Population!$C$4:$CO$104,0),0),0))</f>
        <v>510515</v>
      </c>
      <c r="M68">
        <f t="array" ref="M68">SUM(IF(Population!$B$4:$B$104&gt;='Aged Care'!$A78,IF(Population!$B$4:$B$104&lt;='Aged Care'!$B78,IF('Aged Care'!M$63=Population!$C$3:$CO$3,Population!$C$4:$CO$104,0),0),0))</f>
        <v>531705</v>
      </c>
      <c r="N68">
        <f t="array" ref="N68">SUM(IF(Population!$B$4:$B$104&gt;='Aged Care'!$A78,IF(Population!$B$4:$B$104&lt;='Aged Care'!$B78,IF('Aged Care'!N$63=Population!$C$3:$CO$3,Population!$C$4:$CO$104,0),0),0))</f>
        <v>551637</v>
      </c>
      <c r="O68">
        <f t="array" ref="O68">SUM(IF(Population!$B$4:$B$104&gt;='Aged Care'!$A78,IF(Population!$B$4:$B$104&lt;='Aged Care'!$B78,IF('Aged Care'!O$63=Population!$C$3:$CO$3,Population!$C$4:$CO$104,0),0),0))</f>
        <v>576785</v>
      </c>
      <c r="P68">
        <f t="array" ref="P68">SUM(IF(Population!$B$4:$B$104&gt;='Aged Care'!$A78,IF(Population!$B$4:$B$104&lt;='Aged Care'!$B78,IF('Aged Care'!P$63=Population!$C$3:$CO$3,Population!$C$4:$CO$104,0),0),0))</f>
        <v>600197</v>
      </c>
      <c r="Q68">
        <f t="array" ref="Q68">SUM(IF(Population!$B$4:$B$104&gt;='Aged Care'!$A78,IF(Population!$B$4:$B$104&lt;='Aged Care'!$B78,IF('Aged Care'!Q$63=Population!$C$3:$CO$3,Population!$C$4:$CO$104,0),0),0))</f>
        <v>632785</v>
      </c>
      <c r="R68">
        <f t="array" ref="R68">SUM(IF(Population!$B$4:$B$104&gt;='Aged Care'!$A78,IF(Population!$B$4:$B$104&lt;='Aged Care'!$B78,IF('Aged Care'!R$63=Population!$C$3:$CO$3,Population!$C$4:$CO$104,0),0),0))</f>
        <v>667476</v>
      </c>
      <c r="S68">
        <f t="array" ref="S68">SUM(IF(Population!$B$4:$B$104&gt;='Aged Care'!$A78,IF(Population!$B$4:$B$104&lt;='Aged Care'!$B78,IF('Aged Care'!S$63=Population!$C$3:$CO$3,Population!$C$4:$CO$104,0),0),0))</f>
        <v>703963</v>
      </c>
      <c r="T68">
        <f t="array" ref="T68">SUM(IF(Population!$B$4:$B$104&gt;='Aged Care'!$A78,IF(Population!$B$4:$B$104&lt;='Aged Care'!$B78,IF('Aged Care'!T$63=Population!$C$3:$CO$3,Population!$C$4:$CO$104,0),0),0))</f>
        <v>762215</v>
      </c>
      <c r="U68">
        <f t="array" ref="U68">SUM(IF(Population!$B$4:$B$104&gt;='Aged Care'!$A78,IF(Population!$B$4:$B$104&lt;='Aged Care'!$B78,IF('Aged Care'!U$63=Population!$C$3:$CO$3,Population!$C$4:$CO$104,0),0),0))</f>
        <v>809581</v>
      </c>
      <c r="V68">
        <f t="array" ref="V68">SUM(IF(Population!$B$4:$B$104&gt;='Aged Care'!$A78,IF(Population!$B$4:$B$104&lt;='Aged Care'!$B78,IF('Aged Care'!V$63=Population!$C$3:$CO$3,Population!$C$4:$CO$104,0),0),0))</f>
        <v>842039</v>
      </c>
      <c r="W68">
        <f t="array" ref="W68">SUM(IF(Population!$B$4:$B$104&gt;='Aged Care'!$A78,IF(Population!$B$4:$B$104&lt;='Aged Care'!$B78,IF('Aged Care'!W$63=Population!$C$3:$CO$3,Population!$C$4:$CO$104,0),0),0))</f>
        <v>873206</v>
      </c>
      <c r="X68">
        <f t="array" ref="X68">SUM(IF(Population!$B$4:$B$104&gt;='Aged Care'!$A78,IF(Population!$B$4:$B$104&lt;='Aged Care'!$B78,IF('Aged Care'!X$63=Population!$C$3:$CO$3,Population!$C$4:$CO$104,0),0),0))</f>
        <v>902282</v>
      </c>
      <c r="Y68">
        <f t="array" ref="Y68">SUM(IF(Population!$B$4:$B$104&gt;='Aged Care'!$A78,IF(Population!$B$4:$B$104&lt;='Aged Care'!$B78,IF('Aged Care'!Y$63=Population!$C$3:$CO$3,Population!$C$4:$CO$104,0),0),0))</f>
        <v>908893</v>
      </c>
      <c r="Z68">
        <f t="array" ref="Z68">SUM(IF(Population!$B$4:$B$104&gt;='Aged Care'!$A78,IF(Population!$B$4:$B$104&lt;='Aged Care'!$B78,IF('Aged Care'!Z$63=Population!$C$3:$CO$3,Population!$C$4:$CO$104,0),0),0))</f>
        <v>928934</v>
      </c>
      <c r="AA68">
        <f t="array" ref="AA68">SUM(IF(Population!$B$4:$B$104&gt;='Aged Care'!$A78,IF(Population!$B$4:$B$104&lt;='Aged Care'!$B78,IF('Aged Care'!AA$63=Population!$C$3:$CO$3,Population!$C$4:$CO$104,0),0),0))</f>
        <v>952612</v>
      </c>
      <c r="AB68">
        <f t="array" ref="AB68">SUM(IF(Population!$B$4:$B$104&gt;='Aged Care'!$A78,IF(Population!$B$4:$B$104&lt;='Aged Care'!$B78,IF('Aged Care'!AB$63=Population!$C$3:$CO$3,Population!$C$4:$CO$104,0),0),0))</f>
        <v>978211</v>
      </c>
      <c r="AC68">
        <f t="array" ref="AC68">SUM(IF(Population!$B$4:$B$104&gt;='Aged Care'!$A78,IF(Population!$B$4:$B$104&lt;='Aged Care'!$B78,IF('Aged Care'!AC$63=Population!$C$3:$CO$3,Population!$C$4:$CO$104,0),0),0))</f>
        <v>1007041</v>
      </c>
      <c r="AD68">
        <f t="array" ref="AD68">SUM(IF(Population!$B$4:$B$104&gt;='Aged Care'!$A78,IF(Population!$B$4:$B$104&lt;='Aged Care'!$B78,IF('Aged Care'!AD$63=Population!$C$3:$CO$3,Population!$C$4:$CO$104,0),0),0))</f>
        <v>1036572</v>
      </c>
      <c r="AE68">
        <f t="array" ref="AE68">SUM(IF(Population!$B$4:$B$104&gt;='Aged Care'!$A78,IF(Population!$B$4:$B$104&lt;='Aged Care'!$B78,IF('Aged Care'!AE$63=Population!$C$3:$CO$3,Population!$C$4:$CO$104,0),0),0))</f>
        <v>1065414</v>
      </c>
      <c r="AF68">
        <f t="array" ref="AF68">SUM(IF(Population!$B$4:$B$104&gt;='Aged Care'!$A78,IF(Population!$B$4:$B$104&lt;='Aged Care'!$B78,IF('Aged Care'!AF$63=Population!$C$3:$CO$3,Population!$C$4:$CO$104,0),0),0))</f>
        <v>1097583</v>
      </c>
      <c r="AG68">
        <f t="array" ref="AG68">SUM(IF(Population!$B$4:$B$104&gt;='Aged Care'!$A78,IF(Population!$B$4:$B$104&lt;='Aged Care'!$B78,IF('Aged Care'!AG$63=Population!$C$3:$CO$3,Population!$C$4:$CO$104,0),0),0))</f>
        <v>1127324</v>
      </c>
      <c r="AH68">
        <f t="array" ref="AH68">SUM(IF(Population!$B$4:$B$104&gt;='Aged Care'!$A78,IF(Population!$B$4:$B$104&lt;='Aged Care'!$B78,IF('Aged Care'!AH$63=Population!$C$3:$CO$3,Population!$C$4:$CO$104,0),0),0))</f>
        <v>1159626</v>
      </c>
      <c r="AI68">
        <f t="array" ref="AI68">SUM(IF(Population!$B$4:$B$104&gt;='Aged Care'!$A78,IF(Population!$B$4:$B$104&lt;='Aged Care'!$B78,IF('Aged Care'!AI$63=Population!$C$3:$CO$3,Population!$C$4:$CO$104,0),0),0))</f>
        <v>1189784</v>
      </c>
      <c r="AJ68">
        <f t="array" ref="AJ68">SUM(IF(Population!$B$4:$B$104&gt;='Aged Care'!$A78,IF(Population!$B$4:$B$104&lt;='Aged Care'!$B78,IF('Aged Care'!AJ$63=Population!$C$3:$CO$3,Population!$C$4:$CO$104,0),0),0))</f>
        <v>1214861</v>
      </c>
      <c r="AK68">
        <f t="array" ref="AK68">SUM(IF(Population!$B$4:$B$104&gt;='Aged Care'!$A78,IF(Population!$B$4:$B$104&lt;='Aged Care'!$B78,IF('Aged Care'!AK$63=Population!$C$3:$CO$3,Population!$C$4:$CO$104,0),0),0))</f>
        <v>1232248</v>
      </c>
      <c r="AL68">
        <f t="array" ref="AL68">SUM(IF(Population!$B$4:$B$104&gt;='Aged Care'!$A78,IF(Population!$B$4:$B$104&lt;='Aged Care'!$B78,IF('Aged Care'!AL$63=Population!$C$3:$CO$3,Population!$C$4:$CO$104,0),0),0))</f>
        <v>1240195</v>
      </c>
      <c r="AM68">
        <f t="array" ref="AM68">SUM(IF(Population!$B$4:$B$104&gt;='Aged Care'!$A78,IF(Population!$B$4:$B$104&lt;='Aged Care'!$B78,IF('Aged Care'!AM$63=Population!$C$3:$CO$3,Population!$C$4:$CO$104,0),0),0))</f>
        <v>1238968</v>
      </c>
      <c r="AN68">
        <f t="array" ref="AN68">SUM(IF(Population!$B$4:$B$104&gt;='Aged Care'!$A78,IF(Population!$B$4:$B$104&lt;='Aged Care'!$B78,IF('Aged Care'!AN$63=Population!$C$3:$CO$3,Population!$C$4:$CO$104,0),0),0))</f>
        <v>1238680</v>
      </c>
      <c r="AO68">
        <f t="array" ref="AO68">SUM(IF(Population!$B$4:$B$104&gt;='Aged Care'!$A78,IF(Population!$B$4:$B$104&lt;='Aged Care'!$B78,IF('Aged Care'!AO$63=Population!$C$3:$CO$3,Population!$C$4:$CO$104,0),0),0))</f>
        <v>1245644</v>
      </c>
      <c r="AP68">
        <f t="array" ref="AP68">SUM(IF(Population!$B$4:$B$104&gt;='Aged Care'!$A78,IF(Population!$B$4:$B$104&lt;='Aged Care'!$B78,IF('Aged Care'!AP$63=Population!$C$3:$CO$3,Population!$C$4:$CO$104,0),0),0))</f>
        <v>1266315</v>
      </c>
      <c r="AQ68">
        <f t="array" ref="AQ68">SUM(IF(Population!$B$4:$B$104&gt;='Aged Care'!$A78,IF(Population!$B$4:$B$104&lt;='Aged Care'!$B78,IF('Aged Care'!AQ$63=Population!$C$3:$CO$3,Population!$C$4:$CO$104,0),0),0))</f>
        <v>1296898</v>
      </c>
      <c r="AR68">
        <f t="array" ref="AR68">SUM(IF(Population!$B$4:$B$104&gt;='Aged Care'!$A78,IF(Population!$B$4:$B$104&lt;='Aged Care'!$B78,IF('Aged Care'!AR$63=Population!$C$3:$CO$3,Population!$C$4:$CO$104,0),0),0))</f>
        <v>1345640</v>
      </c>
      <c r="AS68">
        <f t="array" ref="AS68">SUM(IF(Population!$B$4:$B$104&gt;='Aged Care'!$A78,IF(Population!$B$4:$B$104&lt;='Aged Care'!$B78,IF('Aged Care'!AS$63=Population!$C$3:$CO$3,Population!$C$4:$CO$104,0),0),0))</f>
        <v>1389458</v>
      </c>
      <c r="AT68">
        <f t="array" ref="AT68">SUM(IF(Population!$B$4:$B$104&gt;='Aged Care'!$A78,IF(Population!$B$4:$B$104&lt;='Aged Care'!$B78,IF('Aged Care'!AT$63=Population!$C$3:$CO$3,Population!$C$4:$CO$104,0),0),0))</f>
        <v>1416438</v>
      </c>
      <c r="AU68">
        <f t="array" ref="AU68">SUM(IF(Population!$B$4:$B$104&gt;='Aged Care'!$A78,IF(Population!$B$4:$B$104&lt;='Aged Care'!$B78,IF('Aged Care'!AU$63=Population!$C$3:$CO$3,Population!$C$4:$CO$104,0),0),0))</f>
        <v>1427651</v>
      </c>
      <c r="AV68">
        <f t="array" ref="AV68">SUM(IF(Population!$B$4:$B$104&gt;='Aged Care'!$A78,IF(Population!$B$4:$B$104&lt;='Aged Care'!$B78,IF('Aged Care'!AV$63=Population!$C$3:$CO$3,Population!$C$4:$CO$104,0),0),0))</f>
        <v>1430381</v>
      </c>
      <c r="AW68">
        <f t="array" ref="AW68">SUM(IF(Population!$B$4:$B$104&gt;='Aged Care'!$A78,IF(Population!$B$4:$B$104&lt;='Aged Care'!$B78,IF('Aged Care'!AW$63=Population!$C$3:$CO$3,Population!$C$4:$CO$104,0),0),0))</f>
        <v>1416276</v>
      </c>
      <c r="AX68">
        <f t="array" ref="AX68">SUM(IF(Population!$B$4:$B$104&gt;='Aged Care'!$A78,IF(Population!$B$4:$B$104&lt;='Aged Care'!$B78,IF('Aged Care'!AX$63=Population!$C$3:$CO$3,Population!$C$4:$CO$104,0),0),0))</f>
        <v>1406791</v>
      </c>
      <c r="AY68">
        <f t="array" ref="AY68">SUM(IF(Population!$B$4:$B$104&gt;='Aged Care'!$A78,IF(Population!$B$4:$B$104&lt;='Aged Care'!$B78,IF('Aged Care'!AY$63=Population!$C$3:$CO$3,Population!$C$4:$CO$104,0),0),0))</f>
        <v>1409722</v>
      </c>
      <c r="AZ68">
        <f t="array" ref="AZ68">SUM(IF(Population!$B$4:$B$104&gt;='Aged Care'!$A78,IF(Population!$B$4:$B$104&lt;='Aged Care'!$B78,IF('Aged Care'!AZ$63=Population!$C$3:$CO$3,Population!$C$4:$CO$104,0),0),0))</f>
        <v>1424861</v>
      </c>
      <c r="BA68">
        <f t="array" ref="BA68">SUM(IF(Population!$B$4:$B$104&gt;='Aged Care'!$A78,IF(Population!$B$4:$B$104&lt;='Aged Care'!$B78,IF('Aged Care'!BA$63=Population!$C$3:$CO$3,Population!$C$4:$CO$104,0),0),0))</f>
        <v>1451376</v>
      </c>
    </row>
    <row r="69" spans="1:53">
      <c r="A69" t="s">
        <v>11</v>
      </c>
      <c r="E69">
        <f t="array" ref="E69">SUM(IF(Population!$B$4:$B$104&gt;='Aged Care'!$A79,IF(Population!$B$4:$B$104&lt;='Aged Care'!$B79,IF('Aged Care'!E$63=Population!$C$3:$CO$3,Population!$C$4:$CO$104,0),0),0))</f>
        <v>280397</v>
      </c>
      <c r="F69">
        <f t="array" ref="F69">SUM(IF(Population!$B$4:$B$104&gt;='Aged Care'!$A79,IF(Population!$B$4:$B$104&lt;='Aged Care'!$B79,IF('Aged Care'!F$63=Population!$C$3:$CO$3,Population!$C$4:$CO$104,0),0),0))</f>
        <v>288416</v>
      </c>
      <c r="G69">
        <f t="array" ref="G69">SUM(IF(Population!$B$4:$B$104&gt;='Aged Care'!$A79,IF(Population!$B$4:$B$104&lt;='Aged Care'!$B79,IF('Aged Care'!G$63=Population!$C$3:$CO$3,Population!$C$4:$CO$104,0),0),0))</f>
        <v>295092</v>
      </c>
      <c r="H69">
        <f t="array" ref="H69">SUM(IF(Population!$B$4:$B$104&gt;='Aged Care'!$A79,IF(Population!$B$4:$B$104&lt;='Aged Care'!$B79,IF('Aged Care'!H$63=Population!$C$3:$CO$3,Population!$C$4:$CO$104,0),0),0))</f>
        <v>301663</v>
      </c>
      <c r="I69">
        <f t="array" ref="I69">SUM(IF(Population!$B$4:$B$104&gt;='Aged Care'!$A79,IF(Population!$B$4:$B$104&lt;='Aged Care'!$B79,IF('Aged Care'!I$63=Population!$C$3:$CO$3,Population!$C$4:$CO$104,0),0),0))</f>
        <v>307312</v>
      </c>
      <c r="J69">
        <f t="array" ref="J69">SUM(IF(Population!$B$4:$B$104&gt;='Aged Care'!$A79,IF(Population!$B$4:$B$104&lt;='Aged Care'!$B79,IF('Aged Care'!J$63=Population!$C$3:$CO$3,Population!$C$4:$CO$104,0),0),0))</f>
        <v>309644</v>
      </c>
      <c r="K69">
        <f t="array" ref="K69">SUM(IF(Population!$B$4:$B$104&gt;='Aged Care'!$A79,IF(Population!$B$4:$B$104&lt;='Aged Care'!$B79,IF('Aged Care'!K$63=Population!$C$3:$CO$3,Population!$C$4:$CO$104,0),0),0))</f>
        <v>311903</v>
      </c>
      <c r="L69">
        <f t="array" ref="L69">SUM(IF(Population!$B$4:$B$104&gt;='Aged Care'!$A79,IF(Population!$B$4:$B$104&lt;='Aged Care'!$B79,IF('Aged Care'!L$63=Population!$C$3:$CO$3,Population!$C$4:$CO$104,0),0),0))</f>
        <v>314998</v>
      </c>
      <c r="M69">
        <f t="array" ref="M69">SUM(IF(Population!$B$4:$B$104&gt;='Aged Care'!$A79,IF(Population!$B$4:$B$104&lt;='Aged Care'!$B79,IF('Aged Care'!M$63=Population!$C$3:$CO$3,Population!$C$4:$CO$104,0),0),0))</f>
        <v>319531</v>
      </c>
      <c r="N69">
        <f t="array" ref="N69">SUM(IF(Population!$B$4:$B$104&gt;='Aged Care'!$A79,IF(Population!$B$4:$B$104&lt;='Aged Care'!$B79,IF('Aged Care'!N$63=Population!$C$3:$CO$3,Population!$C$4:$CO$104,0),0),0))</f>
        <v>327944</v>
      </c>
      <c r="O69">
        <f t="array" ref="O69">SUM(IF(Population!$B$4:$B$104&gt;='Aged Care'!$A79,IF(Population!$B$4:$B$104&lt;='Aged Care'!$B79,IF('Aged Care'!O$63=Population!$C$3:$CO$3,Population!$C$4:$CO$104,0),0),0))</f>
        <v>340155</v>
      </c>
      <c r="P69">
        <f t="array" ref="P69">SUM(IF(Population!$B$4:$B$104&gt;='Aged Care'!$A79,IF(Population!$B$4:$B$104&lt;='Aged Care'!$B79,IF('Aged Care'!P$63=Population!$C$3:$CO$3,Population!$C$4:$CO$104,0),0),0))</f>
        <v>353686</v>
      </c>
      <c r="Q69">
        <f t="array" ref="Q69">SUM(IF(Population!$B$4:$B$104&gt;='Aged Care'!$A79,IF(Population!$B$4:$B$104&lt;='Aged Care'!$B79,IF('Aged Care'!Q$63=Population!$C$3:$CO$3,Population!$C$4:$CO$104,0),0),0))</f>
        <v>369851</v>
      </c>
      <c r="R69">
        <f t="array" ref="R69">SUM(IF(Population!$B$4:$B$104&gt;='Aged Care'!$A79,IF(Population!$B$4:$B$104&lt;='Aged Care'!$B79,IF('Aged Care'!R$63=Population!$C$3:$CO$3,Population!$C$4:$CO$104,0),0),0))</f>
        <v>386997</v>
      </c>
      <c r="S69">
        <f t="array" ref="S69">SUM(IF(Population!$B$4:$B$104&gt;='Aged Care'!$A79,IF(Population!$B$4:$B$104&lt;='Aged Care'!$B79,IF('Aged Care'!S$63=Population!$C$3:$CO$3,Population!$C$4:$CO$104,0),0),0))</f>
        <v>403452</v>
      </c>
      <c r="T69">
        <f t="array" ref="T69">SUM(IF(Population!$B$4:$B$104&gt;='Aged Care'!$A79,IF(Population!$B$4:$B$104&lt;='Aged Care'!$B79,IF('Aged Care'!T$63=Population!$C$3:$CO$3,Population!$C$4:$CO$104,0),0),0))</f>
        <v>424118</v>
      </c>
      <c r="U69">
        <f t="array" ref="U69">SUM(IF(Population!$B$4:$B$104&gt;='Aged Care'!$A79,IF(Population!$B$4:$B$104&lt;='Aged Care'!$B79,IF('Aged Care'!U$63=Population!$C$3:$CO$3,Population!$C$4:$CO$104,0),0),0))</f>
        <v>443362</v>
      </c>
      <c r="V69">
        <f t="array" ref="V69">SUM(IF(Population!$B$4:$B$104&gt;='Aged Care'!$A79,IF(Population!$B$4:$B$104&lt;='Aged Care'!$B79,IF('Aged Care'!V$63=Population!$C$3:$CO$3,Population!$C$4:$CO$104,0),0),0))</f>
        <v>470113</v>
      </c>
      <c r="W69">
        <f t="array" ref="W69">SUM(IF(Population!$B$4:$B$104&gt;='Aged Care'!$A79,IF(Population!$B$4:$B$104&lt;='Aged Care'!$B79,IF('Aged Care'!W$63=Population!$C$3:$CO$3,Population!$C$4:$CO$104,0),0),0))</f>
        <v>498487</v>
      </c>
      <c r="X69">
        <f t="array" ref="X69">SUM(IF(Population!$B$4:$B$104&gt;='Aged Care'!$A79,IF(Population!$B$4:$B$104&lt;='Aged Care'!$B79,IF('Aged Care'!X$63=Population!$C$3:$CO$3,Population!$C$4:$CO$104,0),0),0))</f>
        <v>528033</v>
      </c>
      <c r="Y69">
        <f t="array" ref="Y69">SUM(IF(Population!$B$4:$B$104&gt;='Aged Care'!$A79,IF(Population!$B$4:$B$104&lt;='Aged Care'!$B79,IF('Aged Care'!Y$63=Population!$C$3:$CO$3,Population!$C$4:$CO$104,0),0),0))</f>
        <v>575498</v>
      </c>
      <c r="Z69">
        <f t="array" ref="Z69">SUM(IF(Population!$B$4:$B$104&gt;='Aged Care'!$A79,IF(Population!$B$4:$B$104&lt;='Aged Care'!$B79,IF('Aged Care'!Z$63=Population!$C$3:$CO$3,Population!$C$4:$CO$104,0),0),0))</f>
        <v>613162</v>
      </c>
      <c r="AA69">
        <f t="array" ref="AA69">SUM(IF(Population!$B$4:$B$104&gt;='Aged Care'!$A79,IF(Population!$B$4:$B$104&lt;='Aged Care'!$B79,IF('Aged Care'!AA$63=Population!$C$3:$CO$3,Population!$C$4:$CO$104,0),0),0))</f>
        <v>639557</v>
      </c>
      <c r="AB69">
        <f t="array" ref="AB69">SUM(IF(Population!$B$4:$B$104&gt;='Aged Care'!$A79,IF(Population!$B$4:$B$104&lt;='Aged Care'!$B79,IF('Aged Care'!AB$63=Population!$C$3:$CO$3,Population!$C$4:$CO$104,0),0),0))</f>
        <v>665104</v>
      </c>
      <c r="AC69">
        <f t="array" ref="AC69">SUM(IF(Population!$B$4:$B$104&gt;='Aged Care'!$A79,IF(Population!$B$4:$B$104&lt;='Aged Care'!$B79,IF('Aged Care'!AC$63=Population!$C$3:$CO$3,Population!$C$4:$CO$104,0),0),0))</f>
        <v>689083</v>
      </c>
      <c r="AD69">
        <f t="array" ref="AD69">SUM(IF(Population!$B$4:$B$104&gt;='Aged Care'!$A79,IF(Population!$B$4:$B$104&lt;='Aged Care'!$B79,IF('Aged Care'!AD$63=Population!$C$3:$CO$3,Population!$C$4:$CO$104,0),0),0))</f>
        <v>697882</v>
      </c>
      <c r="AE69">
        <f t="array" ref="AE69">SUM(IF(Population!$B$4:$B$104&gt;='Aged Care'!$A79,IF(Population!$B$4:$B$104&lt;='Aged Care'!$B79,IF('Aged Care'!AE$63=Population!$C$3:$CO$3,Population!$C$4:$CO$104,0),0),0))</f>
        <v>716726</v>
      </c>
      <c r="AF69">
        <f t="array" ref="AF69">SUM(IF(Population!$B$4:$B$104&gt;='Aged Care'!$A79,IF(Population!$B$4:$B$104&lt;='Aged Care'!$B79,IF('Aged Care'!AF$63=Population!$C$3:$CO$3,Population!$C$4:$CO$104,0),0),0))</f>
        <v>737957</v>
      </c>
      <c r="AG69">
        <f t="array" ref="AG69">SUM(IF(Population!$B$4:$B$104&gt;='Aged Care'!$A79,IF(Population!$B$4:$B$104&lt;='Aged Care'!$B79,IF('Aged Care'!AG$63=Population!$C$3:$CO$3,Population!$C$4:$CO$104,0),0),0))</f>
        <v>760997</v>
      </c>
      <c r="AH69">
        <f t="array" ref="AH69">SUM(IF(Population!$B$4:$B$104&gt;='Aged Care'!$A79,IF(Population!$B$4:$B$104&lt;='Aged Care'!$B79,IF('Aged Care'!AH$63=Population!$C$3:$CO$3,Population!$C$4:$CO$104,0),0),0))</f>
        <v>786701</v>
      </c>
      <c r="AI69">
        <f t="array" ref="AI69">SUM(IF(Population!$B$4:$B$104&gt;='Aged Care'!$A79,IF(Population!$B$4:$B$104&lt;='Aged Care'!$B79,IF('Aged Care'!AI$63=Population!$C$3:$CO$3,Population!$C$4:$CO$104,0),0),0))</f>
        <v>812795</v>
      </c>
      <c r="AJ69">
        <f t="array" ref="AJ69">SUM(IF(Population!$B$4:$B$104&gt;='Aged Care'!$A79,IF(Population!$B$4:$B$104&lt;='Aged Care'!$B79,IF('Aged Care'!AJ$63=Population!$C$3:$CO$3,Population!$C$4:$CO$104,0),0),0))</f>
        <v>838675</v>
      </c>
      <c r="AK69">
        <f t="array" ref="AK69">SUM(IF(Population!$B$4:$B$104&gt;='Aged Care'!$A79,IF(Population!$B$4:$B$104&lt;='Aged Care'!$B79,IF('Aged Care'!AK$63=Population!$C$3:$CO$3,Population!$C$4:$CO$104,0),0),0))</f>
        <v>867099</v>
      </c>
      <c r="AL69">
        <f t="array" ref="AL69">SUM(IF(Population!$B$4:$B$104&gt;='Aged Care'!$A79,IF(Population!$B$4:$B$104&lt;='Aged Care'!$B79,IF('Aged Care'!AL$63=Population!$C$3:$CO$3,Population!$C$4:$CO$104,0),0),0))</f>
        <v>893751</v>
      </c>
      <c r="AM69">
        <f t="array" ref="AM69">SUM(IF(Population!$B$4:$B$104&gt;='Aged Care'!$A79,IF(Population!$B$4:$B$104&lt;='Aged Care'!$B79,IF('Aged Care'!AM$63=Population!$C$3:$CO$3,Population!$C$4:$CO$104,0),0),0))</f>
        <v>922918</v>
      </c>
      <c r="AN69">
        <f t="array" ref="AN69">SUM(IF(Population!$B$4:$B$104&gt;='Aged Care'!$A79,IF(Population!$B$4:$B$104&lt;='Aged Care'!$B79,IF('Aged Care'!AN$63=Population!$C$3:$CO$3,Population!$C$4:$CO$104,0),0),0))</f>
        <v>950063</v>
      </c>
      <c r="AO69">
        <f t="array" ref="AO69">SUM(IF(Population!$B$4:$B$104&gt;='Aged Care'!$A79,IF(Population!$B$4:$B$104&lt;='Aged Care'!$B79,IF('Aged Care'!AO$63=Population!$C$3:$CO$3,Population!$C$4:$CO$104,0),0),0))</f>
        <v>973073</v>
      </c>
      <c r="AP69">
        <f t="array" ref="AP69">SUM(IF(Population!$B$4:$B$104&gt;='Aged Care'!$A79,IF(Population!$B$4:$B$104&lt;='Aged Care'!$B79,IF('Aged Care'!AP$63=Population!$C$3:$CO$3,Population!$C$4:$CO$104,0),0),0))</f>
        <v>989817</v>
      </c>
      <c r="AQ69">
        <f t="array" ref="AQ69">SUM(IF(Population!$B$4:$B$104&gt;='Aged Care'!$A79,IF(Population!$B$4:$B$104&lt;='Aged Care'!$B79,IF('Aged Care'!AQ$63=Population!$C$3:$CO$3,Population!$C$4:$CO$104,0),0),0))</f>
        <v>998672</v>
      </c>
      <c r="AR69">
        <f t="array" ref="AR69">SUM(IF(Population!$B$4:$B$104&gt;='Aged Care'!$A79,IF(Population!$B$4:$B$104&lt;='Aged Care'!$B79,IF('Aged Care'!AR$63=Population!$C$3:$CO$3,Population!$C$4:$CO$104,0),0),0))</f>
        <v>1000679</v>
      </c>
      <c r="AS69">
        <f t="array" ref="AS69">SUM(IF(Population!$B$4:$B$104&gt;='Aged Care'!$A79,IF(Population!$B$4:$B$104&lt;='Aged Care'!$B79,IF('Aged Care'!AS$63=Population!$C$3:$CO$3,Population!$C$4:$CO$104,0),0),0))</f>
        <v>1003818</v>
      </c>
      <c r="AT69">
        <f t="array" ref="AT69">SUM(IF(Population!$B$4:$B$104&gt;='Aged Care'!$A79,IF(Population!$B$4:$B$104&lt;='Aged Care'!$B79,IF('Aged Care'!AT$63=Population!$C$3:$CO$3,Population!$C$4:$CO$104,0),0),0))</f>
        <v>1013417</v>
      </c>
      <c r="AU69">
        <f t="array" ref="AU69">SUM(IF(Population!$B$4:$B$104&gt;='Aged Care'!$A79,IF(Population!$B$4:$B$104&lt;='Aged Care'!$B79,IF('Aged Care'!AU$63=Population!$C$3:$CO$3,Population!$C$4:$CO$104,0),0),0))</f>
        <v>1034748</v>
      </c>
      <c r="AV69">
        <f t="array" ref="AV69">SUM(IF(Population!$B$4:$B$104&gt;='Aged Care'!$A79,IF(Population!$B$4:$B$104&lt;='Aged Care'!$B79,IF('Aged Care'!AV$63=Population!$C$3:$CO$3,Population!$C$4:$CO$104,0),0),0))</f>
        <v>1063671</v>
      </c>
      <c r="AW69">
        <f t="array" ref="AW69">SUM(IF(Population!$B$4:$B$104&gt;='Aged Care'!$A79,IF(Population!$B$4:$B$104&lt;='Aged Care'!$B79,IF('Aged Care'!AW$63=Population!$C$3:$CO$3,Population!$C$4:$CO$104,0),0),0))</f>
        <v>1107704</v>
      </c>
      <c r="AX69">
        <f t="array" ref="AX69">SUM(IF(Population!$B$4:$B$104&gt;='Aged Care'!$A79,IF(Population!$B$4:$B$104&lt;='Aged Care'!$B79,IF('Aged Care'!AX$63=Population!$C$3:$CO$3,Population!$C$4:$CO$104,0),0),0))</f>
        <v>1146696</v>
      </c>
      <c r="AY69">
        <f t="array" ref="AY69">SUM(IF(Population!$B$4:$B$104&gt;='Aged Care'!$A79,IF(Population!$B$4:$B$104&lt;='Aged Care'!$B79,IF('Aged Care'!AY$63=Population!$C$3:$CO$3,Population!$C$4:$CO$104,0),0),0))</f>
        <v>1170924</v>
      </c>
      <c r="AZ69">
        <f t="array" ref="AZ69">SUM(IF(Population!$B$4:$B$104&gt;='Aged Care'!$A79,IF(Population!$B$4:$B$104&lt;='Aged Care'!$B79,IF('Aged Care'!AZ$63=Population!$C$3:$CO$3,Population!$C$4:$CO$104,0),0),0))</f>
        <v>1182224</v>
      </c>
      <c r="BA69">
        <f t="array" ref="BA69">SUM(IF(Population!$B$4:$B$104&gt;='Aged Care'!$A79,IF(Population!$B$4:$B$104&lt;='Aged Care'!$B79,IF('Aged Care'!BA$63=Population!$C$3:$CO$3,Population!$C$4:$CO$104,0),0),0))</f>
        <v>1186522</v>
      </c>
    </row>
    <row r="70" spans="1:53">
      <c r="A70" t="s">
        <v>12</v>
      </c>
      <c r="E70">
        <f t="array" ref="E70">SUM(IF(Population!$B$4:$B$104&gt;='Aged Care'!$A80,IF(Population!$B$4:$B$104&lt;='Aged Care'!$B80,IF('Aged Care'!E$63=Population!$C$3:$CO$3,Population!$C$4:$CO$104,0),0),0))</f>
        <v>113794</v>
      </c>
      <c r="F70">
        <f t="array" ref="F70">SUM(IF(Population!$B$4:$B$104&gt;='Aged Care'!$A80,IF(Population!$B$4:$B$104&lt;='Aged Care'!$B80,IF('Aged Care'!F$63=Population!$C$3:$CO$3,Population!$C$4:$CO$104,0),0),0))</f>
        <v>122250</v>
      </c>
      <c r="G70">
        <f t="array" ref="G70">SUM(IF(Population!$B$4:$B$104&gt;='Aged Care'!$A80,IF(Population!$B$4:$B$104&lt;='Aged Care'!$B80,IF('Aged Care'!G$63=Population!$C$3:$CO$3,Population!$C$4:$CO$104,0),0),0))</f>
        <v>130391</v>
      </c>
      <c r="H70">
        <f t="array" ref="H70">SUM(IF(Population!$B$4:$B$104&gt;='Aged Care'!$A80,IF(Population!$B$4:$B$104&lt;='Aged Care'!$B80,IF('Aged Care'!H$63=Population!$C$3:$CO$3,Population!$C$4:$CO$104,0),0),0))</f>
        <v>136471</v>
      </c>
      <c r="I70">
        <f t="array" ref="I70">SUM(IF(Population!$B$4:$B$104&gt;='Aged Care'!$A80,IF(Population!$B$4:$B$104&lt;='Aged Care'!$B80,IF('Aged Care'!I$63=Population!$C$3:$CO$3,Population!$C$4:$CO$104,0),0),0))</f>
        <v>141422</v>
      </c>
      <c r="J70">
        <f t="array" ref="J70">SUM(IF(Population!$B$4:$B$104&gt;='Aged Care'!$A80,IF(Population!$B$4:$B$104&lt;='Aged Care'!$B80,IF('Aged Care'!J$63=Population!$C$3:$CO$3,Population!$C$4:$CO$104,0),0),0))</f>
        <v>145744</v>
      </c>
      <c r="K70">
        <f t="array" ref="K70">SUM(IF(Population!$B$4:$B$104&gt;='Aged Care'!$A80,IF(Population!$B$4:$B$104&lt;='Aged Care'!$B80,IF('Aged Care'!K$63=Population!$C$3:$CO$3,Population!$C$4:$CO$104,0),0),0))</f>
        <v>150698</v>
      </c>
      <c r="L70">
        <f t="array" ref="L70">SUM(IF(Population!$B$4:$B$104&gt;='Aged Care'!$A80,IF(Population!$B$4:$B$104&lt;='Aged Care'!$B80,IF('Aged Care'!L$63=Population!$C$3:$CO$3,Population!$C$4:$CO$104,0),0),0))</f>
        <v>154949</v>
      </c>
      <c r="M70">
        <f t="array" ref="M70">SUM(IF(Population!$B$4:$B$104&gt;='Aged Care'!$A80,IF(Population!$B$4:$B$104&lt;='Aged Care'!$B80,IF('Aged Care'!M$63=Population!$C$3:$CO$3,Population!$C$4:$CO$104,0),0),0))</f>
        <v>159326</v>
      </c>
      <c r="N70">
        <f t="array" ref="N70">SUM(IF(Population!$B$4:$B$104&gt;='Aged Care'!$A80,IF(Population!$B$4:$B$104&lt;='Aged Care'!$B80,IF('Aged Care'!N$63=Population!$C$3:$CO$3,Population!$C$4:$CO$104,0),0),0))</f>
        <v>163245</v>
      </c>
      <c r="O70">
        <f t="array" ref="O70">SUM(IF(Population!$B$4:$B$104&gt;='Aged Care'!$A80,IF(Population!$B$4:$B$104&lt;='Aged Care'!$B80,IF('Aged Care'!O$63=Population!$C$3:$CO$3,Population!$C$4:$CO$104,0),0),0))</f>
        <v>165142</v>
      </c>
      <c r="P70">
        <f t="array" ref="P70">SUM(IF(Population!$B$4:$B$104&gt;='Aged Care'!$A80,IF(Population!$B$4:$B$104&lt;='Aged Care'!$B80,IF('Aged Care'!P$63=Population!$C$3:$CO$3,Population!$C$4:$CO$104,0),0),0))</f>
        <v>167240</v>
      </c>
      <c r="Q70">
        <f t="array" ref="Q70">SUM(IF(Population!$B$4:$B$104&gt;='Aged Care'!$A80,IF(Population!$B$4:$B$104&lt;='Aged Care'!$B80,IF('Aged Care'!Q$63=Population!$C$3:$CO$3,Population!$C$4:$CO$104,0),0),0))</f>
        <v>169892</v>
      </c>
      <c r="R70">
        <f t="array" ref="R70">SUM(IF(Population!$B$4:$B$104&gt;='Aged Care'!$A80,IF(Population!$B$4:$B$104&lt;='Aged Care'!$B80,IF('Aged Care'!R$63=Population!$C$3:$CO$3,Population!$C$4:$CO$104,0),0),0))</f>
        <v>173659</v>
      </c>
      <c r="S70">
        <f t="array" ref="S70">SUM(IF(Population!$B$4:$B$104&gt;='Aged Care'!$A80,IF(Population!$B$4:$B$104&lt;='Aged Care'!$B80,IF('Aged Care'!S$63=Population!$C$3:$CO$3,Population!$C$4:$CO$104,0),0),0))</f>
        <v>179764</v>
      </c>
      <c r="T70">
        <f t="array" ref="T70">SUM(IF(Population!$B$4:$B$104&gt;='Aged Care'!$A80,IF(Population!$B$4:$B$104&lt;='Aged Care'!$B80,IF('Aged Care'!T$63=Population!$C$3:$CO$3,Population!$C$4:$CO$104,0),0),0))</f>
        <v>187634</v>
      </c>
      <c r="U70">
        <f t="array" ref="U70">SUM(IF(Population!$B$4:$B$104&gt;='Aged Care'!$A80,IF(Population!$B$4:$B$104&lt;='Aged Care'!$B80,IF('Aged Care'!U$63=Population!$C$3:$CO$3,Population!$C$4:$CO$104,0),0),0))</f>
        <v>196213</v>
      </c>
      <c r="V70">
        <f t="array" ref="V70">SUM(IF(Population!$B$4:$B$104&gt;='Aged Care'!$A80,IF(Population!$B$4:$B$104&lt;='Aged Care'!$B80,IF('Aged Care'!V$63=Population!$C$3:$CO$3,Population!$C$4:$CO$104,0),0),0))</f>
        <v>206317</v>
      </c>
      <c r="W70">
        <f t="array" ref="W70">SUM(IF(Population!$B$4:$B$104&gt;='Aged Care'!$A80,IF(Population!$B$4:$B$104&lt;='Aged Care'!$B80,IF('Aged Care'!W$63=Population!$C$3:$CO$3,Population!$C$4:$CO$104,0),0),0))</f>
        <v>217024</v>
      </c>
      <c r="X70">
        <f t="array" ref="X70">SUM(IF(Population!$B$4:$B$104&gt;='Aged Care'!$A80,IF(Population!$B$4:$B$104&lt;='Aged Care'!$B80,IF('Aged Care'!X$63=Population!$C$3:$CO$3,Population!$C$4:$CO$104,0),0),0))</f>
        <v>227507</v>
      </c>
      <c r="Y70">
        <f t="array" ref="Y70">SUM(IF(Population!$B$4:$B$104&gt;='Aged Care'!$A80,IF(Population!$B$4:$B$104&lt;='Aged Care'!$B80,IF('Aged Care'!Y$63=Population!$C$3:$CO$3,Population!$C$4:$CO$104,0),0),0))</f>
        <v>240695</v>
      </c>
      <c r="Z70">
        <f t="array" ref="Z70">SUM(IF(Population!$B$4:$B$104&gt;='Aged Care'!$A80,IF(Population!$B$4:$B$104&lt;='Aged Care'!$B80,IF('Aged Care'!Z$63=Population!$C$3:$CO$3,Population!$C$4:$CO$104,0),0),0))</f>
        <v>252879</v>
      </c>
      <c r="AA70">
        <f t="array" ref="AA70">SUM(IF(Population!$B$4:$B$104&gt;='Aged Care'!$A80,IF(Population!$B$4:$B$104&lt;='Aged Care'!$B80,IF('Aged Care'!AA$63=Population!$C$3:$CO$3,Population!$C$4:$CO$104,0),0),0))</f>
        <v>270083</v>
      </c>
      <c r="AB70">
        <f t="array" ref="AB70">SUM(IF(Population!$B$4:$B$104&gt;='Aged Care'!$A80,IF(Population!$B$4:$B$104&lt;='Aged Care'!$B80,IF('Aged Care'!AB$63=Population!$C$3:$CO$3,Population!$C$4:$CO$104,0),0),0))</f>
        <v>288185</v>
      </c>
      <c r="AC70">
        <f t="array" ref="AC70">SUM(IF(Population!$B$4:$B$104&gt;='Aged Care'!$A80,IF(Population!$B$4:$B$104&lt;='Aged Care'!$B80,IF('Aged Care'!AC$63=Population!$C$3:$CO$3,Population!$C$4:$CO$104,0),0),0))</f>
        <v>306737</v>
      </c>
      <c r="AD70">
        <f t="array" ref="AD70">SUM(IF(Population!$B$4:$B$104&gt;='Aged Care'!$A80,IF(Population!$B$4:$B$104&lt;='Aged Care'!$B80,IF('Aged Care'!AD$63=Population!$C$3:$CO$3,Population!$C$4:$CO$104,0),0),0))</f>
        <v>337368</v>
      </c>
      <c r="AE70">
        <f t="array" ref="AE70">SUM(IF(Population!$B$4:$B$104&gt;='Aged Care'!$A80,IF(Population!$B$4:$B$104&lt;='Aged Care'!$B80,IF('Aged Care'!AE$63=Population!$C$3:$CO$3,Population!$C$4:$CO$104,0),0),0))</f>
        <v>360403</v>
      </c>
      <c r="AF70">
        <f t="array" ref="AF70">SUM(IF(Population!$B$4:$B$104&gt;='Aged Care'!$A80,IF(Population!$B$4:$B$104&lt;='Aged Care'!$B80,IF('Aged Care'!AF$63=Population!$C$3:$CO$3,Population!$C$4:$CO$104,0),0),0))</f>
        <v>376707</v>
      </c>
      <c r="AG70">
        <f t="array" ref="AG70">SUM(IF(Population!$B$4:$B$104&gt;='Aged Care'!$A80,IF(Population!$B$4:$B$104&lt;='Aged Care'!$B80,IF('Aged Care'!AG$63=Population!$C$3:$CO$3,Population!$C$4:$CO$104,0),0),0))</f>
        <v>392716</v>
      </c>
      <c r="AH70">
        <f t="array" ref="AH70">SUM(IF(Population!$B$4:$B$104&gt;='Aged Care'!$A80,IF(Population!$B$4:$B$104&lt;='Aged Care'!$B80,IF('Aged Care'!AH$63=Population!$C$3:$CO$3,Population!$C$4:$CO$104,0),0),0))</f>
        <v>407861</v>
      </c>
      <c r="AI70">
        <f t="array" ref="AI70">SUM(IF(Population!$B$4:$B$104&gt;='Aged Care'!$A80,IF(Population!$B$4:$B$104&lt;='Aged Care'!$B80,IF('Aged Care'!AI$63=Population!$C$3:$CO$3,Population!$C$4:$CO$104,0),0),0))</f>
        <v>415960</v>
      </c>
      <c r="AJ70">
        <f t="array" ref="AJ70">SUM(IF(Population!$B$4:$B$104&gt;='Aged Care'!$A80,IF(Population!$B$4:$B$104&lt;='Aged Care'!$B80,IF('Aged Care'!AJ$63=Population!$C$3:$CO$3,Population!$C$4:$CO$104,0),0),0))</f>
        <v>429821</v>
      </c>
      <c r="AK70">
        <f t="array" ref="AK70">SUM(IF(Population!$B$4:$B$104&gt;='Aged Care'!$A80,IF(Population!$B$4:$B$104&lt;='Aged Care'!$B80,IF('Aged Care'!AK$63=Population!$C$3:$CO$3,Population!$C$4:$CO$104,0),0),0))</f>
        <v>444660</v>
      </c>
      <c r="AL70">
        <f t="array" ref="AL70">SUM(IF(Population!$B$4:$B$104&gt;='Aged Care'!$A80,IF(Population!$B$4:$B$104&lt;='Aged Care'!$B80,IF('Aged Care'!AL$63=Population!$C$3:$CO$3,Population!$C$4:$CO$104,0),0),0))</f>
        <v>460961</v>
      </c>
      <c r="AM70">
        <f t="array" ref="AM70">SUM(IF(Population!$B$4:$B$104&gt;='Aged Care'!$A80,IF(Population!$B$4:$B$104&lt;='Aged Care'!$B80,IF('Aged Care'!AM$63=Population!$C$3:$CO$3,Population!$C$4:$CO$104,0),0),0))</f>
        <v>479028</v>
      </c>
      <c r="AN70">
        <f t="array" ref="AN70">SUM(IF(Population!$B$4:$B$104&gt;='Aged Care'!$A80,IF(Population!$B$4:$B$104&lt;='Aged Care'!$B80,IF('Aged Care'!AN$63=Population!$C$3:$CO$3,Population!$C$4:$CO$104,0),0),0))</f>
        <v>497120</v>
      </c>
      <c r="AO70">
        <f t="array" ref="AO70">SUM(IF(Population!$B$4:$B$104&gt;='Aged Care'!$A80,IF(Population!$B$4:$B$104&lt;='Aged Care'!$B80,IF('Aged Care'!AO$63=Population!$C$3:$CO$3,Population!$C$4:$CO$104,0),0),0))</f>
        <v>515433</v>
      </c>
      <c r="AP70">
        <f t="array" ref="AP70">SUM(IF(Population!$B$4:$B$104&gt;='Aged Care'!$A80,IF(Population!$B$4:$B$104&lt;='Aged Care'!$B80,IF('Aged Care'!AP$63=Population!$C$3:$CO$3,Population!$C$4:$CO$104,0),0),0))</f>
        <v>535235</v>
      </c>
      <c r="AQ70">
        <f t="array" ref="AQ70">SUM(IF(Population!$B$4:$B$104&gt;='Aged Care'!$A80,IF(Population!$B$4:$B$104&lt;='Aged Care'!$B80,IF('Aged Care'!AQ$63=Population!$C$3:$CO$3,Population!$C$4:$CO$104,0),0),0))</f>
        <v>554069</v>
      </c>
      <c r="AR70">
        <f t="array" ref="AR70">SUM(IF(Population!$B$4:$B$104&gt;='Aged Care'!$A80,IF(Population!$B$4:$B$104&lt;='Aged Care'!$B80,IF('Aged Care'!AR$63=Population!$C$3:$CO$3,Population!$C$4:$CO$104,0),0),0))</f>
        <v>575009</v>
      </c>
      <c r="AS70">
        <f t="array" ref="AS70">SUM(IF(Population!$B$4:$B$104&gt;='Aged Care'!$A80,IF(Population!$B$4:$B$104&lt;='Aged Care'!$B80,IF('Aged Care'!AS$63=Population!$C$3:$CO$3,Population!$C$4:$CO$104,0),0),0))</f>
        <v>594271</v>
      </c>
      <c r="AT70">
        <f t="array" ref="AT70">SUM(IF(Population!$B$4:$B$104&gt;='Aged Care'!$A80,IF(Population!$B$4:$B$104&lt;='Aged Care'!$B80,IF('Aged Care'!AT$63=Population!$C$3:$CO$3,Population!$C$4:$CO$104,0),0),0))</f>
        <v>610835</v>
      </c>
      <c r="AU70">
        <f t="array" ref="AU70">SUM(IF(Population!$B$4:$B$104&gt;='Aged Care'!$A80,IF(Population!$B$4:$B$104&lt;='Aged Care'!$B80,IF('Aged Care'!AU$63=Population!$C$3:$CO$3,Population!$C$4:$CO$104,0),0),0))</f>
        <v>623894</v>
      </c>
      <c r="AV70">
        <f t="array" ref="AV70">SUM(IF(Population!$B$4:$B$104&gt;='Aged Care'!$A80,IF(Population!$B$4:$B$104&lt;='Aged Care'!$B80,IF('Aged Care'!AV$63=Population!$C$3:$CO$3,Population!$C$4:$CO$104,0),0),0))</f>
        <v>632063</v>
      </c>
      <c r="AW70">
        <f t="array" ref="AW70">SUM(IF(Population!$B$4:$B$104&gt;='Aged Care'!$A80,IF(Population!$B$4:$B$104&lt;='Aged Care'!$B80,IF('Aged Care'!AW$63=Population!$C$3:$CO$3,Population!$C$4:$CO$104,0),0),0))</f>
        <v>636906</v>
      </c>
      <c r="AX70">
        <f t="array" ref="AX70">SUM(IF(Population!$B$4:$B$104&gt;='Aged Care'!$A80,IF(Population!$B$4:$B$104&lt;='Aged Care'!$B80,IF('Aged Care'!AX$63=Population!$C$3:$CO$3,Population!$C$4:$CO$104,0),0),0))</f>
        <v>643193</v>
      </c>
      <c r="AY70">
        <f t="array" ref="AY70">SUM(IF(Population!$B$4:$B$104&gt;='Aged Care'!$A80,IF(Population!$B$4:$B$104&lt;='Aged Care'!$B80,IF('Aged Care'!AY$63=Population!$C$3:$CO$3,Population!$C$4:$CO$104,0),0),0))</f>
        <v>654535</v>
      </c>
      <c r="AZ70">
        <f t="array" ref="AZ70">SUM(IF(Population!$B$4:$B$104&gt;='Aged Care'!$A80,IF(Population!$B$4:$B$104&lt;='Aged Care'!$B80,IF('Aged Care'!AZ$63=Population!$C$3:$CO$3,Population!$C$4:$CO$104,0),0),0))</f>
        <v>674118</v>
      </c>
      <c r="BA70">
        <f t="array" ref="BA70">SUM(IF(Population!$B$4:$B$104&gt;='Aged Care'!$A80,IF(Population!$B$4:$B$104&lt;='Aged Care'!$B80,IF('Aged Care'!BA$63=Population!$C$3:$CO$3,Population!$C$4:$CO$104,0),0),0))</f>
        <v>697996</v>
      </c>
    </row>
    <row r="71" spans="1:53">
      <c r="A71" t="s">
        <v>13</v>
      </c>
      <c r="E71">
        <f t="array" ref="E71">SUM(IF(Population!$B$4:$B$104&gt;='Aged Care'!$A81,IF(Population!$B$4:$B$104&lt;='Aged Care'!$B81,IF('Aged Care'!E$63=Population!$C$3:$CO$3,Population!$C$4:$CO$104,0),0),0))</f>
        <v>29811</v>
      </c>
      <c r="F71">
        <f t="array" ref="F71">SUM(IF(Population!$B$4:$B$104&gt;='Aged Care'!$A81,IF(Population!$B$4:$B$104&lt;='Aged Care'!$B81,IF('Aged Care'!F$63=Population!$C$3:$CO$3,Population!$C$4:$CO$104,0),0),0))</f>
        <v>31424</v>
      </c>
      <c r="G71">
        <f t="array" ref="G71">SUM(IF(Population!$B$4:$B$104&gt;='Aged Care'!$A81,IF(Population!$B$4:$B$104&lt;='Aged Care'!$B81,IF('Aged Care'!G$63=Population!$C$3:$CO$3,Population!$C$4:$CO$104,0),0),0))</f>
        <v>32986</v>
      </c>
      <c r="H71">
        <f t="array" ref="H71">SUM(IF(Population!$B$4:$B$104&gt;='Aged Care'!$A81,IF(Population!$B$4:$B$104&lt;='Aged Care'!$B81,IF('Aged Care'!H$63=Population!$C$3:$CO$3,Population!$C$4:$CO$104,0),0),0))</f>
        <v>36602</v>
      </c>
      <c r="I71">
        <f t="array" ref="I71">SUM(IF(Population!$B$4:$B$104&gt;='Aged Care'!$A81,IF(Population!$B$4:$B$104&lt;='Aged Care'!$B81,IF('Aged Care'!I$63=Population!$C$3:$CO$3,Population!$C$4:$CO$104,0),0),0))</f>
        <v>40814</v>
      </c>
      <c r="J71">
        <f t="array" ref="J71">SUM(IF(Population!$B$4:$B$104&gt;='Aged Care'!$A81,IF(Population!$B$4:$B$104&lt;='Aged Care'!$B81,IF('Aged Care'!J$63=Population!$C$3:$CO$3,Population!$C$4:$CO$104,0),0),0))</f>
        <v>44751</v>
      </c>
      <c r="K71">
        <f t="array" ref="K71">SUM(IF(Population!$B$4:$B$104&gt;='Aged Care'!$A81,IF(Population!$B$4:$B$104&lt;='Aged Care'!$B81,IF('Aged Care'!K$63=Population!$C$3:$CO$3,Population!$C$4:$CO$104,0),0),0))</f>
        <v>47971</v>
      </c>
      <c r="L71">
        <f t="array" ref="L71">SUM(IF(Population!$B$4:$B$104&gt;='Aged Care'!$A81,IF(Population!$B$4:$B$104&lt;='Aged Care'!$B81,IF('Aged Care'!L$63=Population!$C$3:$CO$3,Population!$C$4:$CO$104,0),0),0))</f>
        <v>51066</v>
      </c>
      <c r="M71">
        <f t="array" ref="M71">SUM(IF(Population!$B$4:$B$104&gt;='Aged Care'!$A81,IF(Population!$B$4:$B$104&lt;='Aged Care'!$B81,IF('Aged Care'!M$63=Population!$C$3:$CO$3,Population!$C$4:$CO$104,0),0),0))</f>
        <v>54206</v>
      </c>
      <c r="N71">
        <f t="array" ref="N71">SUM(IF(Population!$B$4:$B$104&gt;='Aged Care'!$A81,IF(Population!$B$4:$B$104&lt;='Aged Care'!$B81,IF('Aged Care'!N$63=Population!$C$3:$CO$3,Population!$C$4:$CO$104,0),0),0))</f>
        <v>57169</v>
      </c>
      <c r="O71">
        <f t="array" ref="O71">SUM(IF(Population!$B$4:$B$104&gt;='Aged Care'!$A81,IF(Population!$B$4:$B$104&lt;='Aged Care'!$B81,IF('Aged Care'!O$63=Population!$C$3:$CO$3,Population!$C$4:$CO$104,0),0),0))</f>
        <v>59835</v>
      </c>
      <c r="P71">
        <f t="array" ref="P71">SUM(IF(Population!$B$4:$B$104&gt;='Aged Care'!$A81,IF(Population!$B$4:$B$104&lt;='Aged Care'!$B81,IF('Aged Care'!P$63=Population!$C$3:$CO$3,Population!$C$4:$CO$104,0),0),0))</f>
        <v>62563</v>
      </c>
      <c r="Q71">
        <f t="array" ref="Q71">SUM(IF(Population!$B$4:$B$104&gt;='Aged Care'!$A81,IF(Population!$B$4:$B$104&lt;='Aged Care'!$B81,IF('Aged Care'!Q$63=Population!$C$3:$CO$3,Population!$C$4:$CO$104,0),0),0))</f>
        <v>65032</v>
      </c>
      <c r="R71">
        <f t="array" ref="R71">SUM(IF(Population!$B$4:$B$104&gt;='Aged Care'!$A81,IF(Population!$B$4:$B$104&lt;='Aged Care'!$B81,IF('Aged Care'!R$63=Population!$C$3:$CO$3,Population!$C$4:$CO$104,0),0),0))</f>
        <v>67661</v>
      </c>
      <c r="S71">
        <f t="array" ref="S71">SUM(IF(Population!$B$4:$B$104&gt;='Aged Care'!$A81,IF(Population!$B$4:$B$104&lt;='Aged Care'!$B81,IF('Aged Care'!S$63=Population!$C$3:$CO$3,Population!$C$4:$CO$104,0),0),0))</f>
        <v>70102</v>
      </c>
      <c r="T71">
        <f t="array" ref="T71">SUM(IF(Population!$B$4:$B$104&gt;='Aged Care'!$A81,IF(Population!$B$4:$B$104&lt;='Aged Care'!$B81,IF('Aged Care'!T$63=Population!$C$3:$CO$3,Population!$C$4:$CO$104,0),0),0))</f>
        <v>71654</v>
      </c>
      <c r="U71">
        <f t="array" ref="U71">SUM(IF(Population!$B$4:$B$104&gt;='Aged Care'!$A81,IF(Population!$B$4:$B$104&lt;='Aged Care'!$B81,IF('Aged Care'!U$63=Population!$C$3:$CO$3,Population!$C$4:$CO$104,0),0),0))</f>
        <v>73447</v>
      </c>
      <c r="V71">
        <f t="array" ref="V71">SUM(IF(Population!$B$4:$B$104&gt;='Aged Care'!$A81,IF(Population!$B$4:$B$104&lt;='Aged Care'!$B81,IF('Aged Care'!V$63=Population!$C$3:$CO$3,Population!$C$4:$CO$104,0),0),0))</f>
        <v>75442</v>
      </c>
      <c r="W71">
        <f t="array" ref="W71">SUM(IF(Population!$B$4:$B$104&gt;='Aged Care'!$A81,IF(Population!$B$4:$B$104&lt;='Aged Care'!$B81,IF('Aged Care'!W$63=Population!$C$3:$CO$3,Population!$C$4:$CO$104,0),0),0))</f>
        <v>78034</v>
      </c>
      <c r="X71">
        <f t="array" ref="X71">SUM(IF(Population!$B$4:$B$104&gt;='Aged Care'!$A81,IF(Population!$B$4:$B$104&lt;='Aged Care'!$B81,IF('Aged Care'!X$63=Population!$C$3:$CO$3,Population!$C$4:$CO$104,0),0),0))</f>
        <v>81517</v>
      </c>
      <c r="Y71">
        <f t="array" ref="Y71">SUM(IF(Population!$B$4:$B$104&gt;='Aged Care'!$A81,IF(Population!$B$4:$B$104&lt;='Aged Care'!$B81,IF('Aged Care'!Y$63=Population!$C$3:$CO$3,Population!$C$4:$CO$104,0),0),0))</f>
        <v>85276</v>
      </c>
      <c r="Z71">
        <f t="array" ref="Z71">SUM(IF(Population!$B$4:$B$104&gt;='Aged Care'!$A81,IF(Population!$B$4:$B$104&lt;='Aged Care'!$B81,IF('Aged Care'!Z$63=Population!$C$3:$CO$3,Population!$C$4:$CO$104,0),0),0))</f>
        <v>89362</v>
      </c>
      <c r="AA71">
        <f t="array" ref="AA71">SUM(IF(Population!$B$4:$B$104&gt;='Aged Care'!$A81,IF(Population!$B$4:$B$104&lt;='Aged Care'!$B81,IF('Aged Care'!AA$63=Population!$C$3:$CO$3,Population!$C$4:$CO$104,0),0),0))</f>
        <v>94119</v>
      </c>
      <c r="AB71">
        <f t="array" ref="AB71">SUM(IF(Population!$B$4:$B$104&gt;='Aged Care'!$A81,IF(Population!$B$4:$B$104&lt;='Aged Care'!$B81,IF('Aged Care'!AB$63=Population!$C$3:$CO$3,Population!$C$4:$CO$104,0),0),0))</f>
        <v>99291</v>
      </c>
      <c r="AC71">
        <f t="array" ref="AC71">SUM(IF(Population!$B$4:$B$104&gt;='Aged Care'!$A81,IF(Population!$B$4:$B$104&lt;='Aged Care'!$B81,IF('Aged Care'!AC$63=Population!$C$3:$CO$3,Population!$C$4:$CO$104,0),0),0))</f>
        <v>104669</v>
      </c>
      <c r="AD71">
        <f t="array" ref="AD71">SUM(IF(Population!$B$4:$B$104&gt;='Aged Care'!$A81,IF(Population!$B$4:$B$104&lt;='Aged Care'!$B81,IF('Aged Care'!AD$63=Population!$C$3:$CO$3,Population!$C$4:$CO$104,0),0),0))</f>
        <v>111280</v>
      </c>
      <c r="AE71">
        <f t="array" ref="AE71">SUM(IF(Population!$B$4:$B$104&gt;='Aged Care'!$A81,IF(Population!$B$4:$B$104&lt;='Aged Care'!$B81,IF('Aged Care'!AE$63=Population!$C$3:$CO$3,Population!$C$4:$CO$104,0),0),0))</f>
        <v>117494</v>
      </c>
      <c r="AF71">
        <f t="array" ref="AF71">SUM(IF(Population!$B$4:$B$104&gt;='Aged Care'!$A81,IF(Population!$B$4:$B$104&lt;='Aged Care'!$B81,IF('Aged Care'!AF$63=Population!$C$3:$CO$3,Population!$C$4:$CO$104,0),0),0))</f>
        <v>126167</v>
      </c>
      <c r="AG71">
        <f t="array" ref="AG71">SUM(IF(Population!$B$4:$B$104&gt;='Aged Care'!$A81,IF(Population!$B$4:$B$104&lt;='Aged Care'!$B81,IF('Aged Care'!AG$63=Population!$C$3:$CO$3,Population!$C$4:$CO$104,0),0),0))</f>
        <v>135233</v>
      </c>
      <c r="AH71">
        <f t="array" ref="AH71">SUM(IF(Population!$B$4:$B$104&gt;='Aged Care'!$A81,IF(Population!$B$4:$B$104&lt;='Aged Care'!$B81,IF('Aged Care'!AH$63=Population!$C$3:$CO$3,Population!$C$4:$CO$104,0),0),0))</f>
        <v>144420</v>
      </c>
      <c r="AI71">
        <f t="array" ref="AI71">SUM(IF(Population!$B$4:$B$104&gt;='Aged Care'!$A81,IF(Population!$B$4:$B$104&lt;='Aged Care'!$B81,IF('Aged Care'!AI$63=Population!$C$3:$CO$3,Population!$C$4:$CO$104,0),0),0))</f>
        <v>159451</v>
      </c>
      <c r="AJ71">
        <f t="array" ref="AJ71">SUM(IF(Population!$B$4:$B$104&gt;='Aged Care'!$A81,IF(Population!$B$4:$B$104&lt;='Aged Care'!$B81,IF('Aged Care'!AJ$63=Population!$C$3:$CO$3,Population!$C$4:$CO$104,0),0),0))</f>
        <v>170412</v>
      </c>
      <c r="AK71">
        <f t="array" ref="AK71">SUM(IF(Population!$B$4:$B$104&gt;='Aged Care'!$A81,IF(Population!$B$4:$B$104&lt;='Aged Care'!$B81,IF('Aged Care'!AK$63=Population!$C$3:$CO$3,Population!$C$4:$CO$104,0),0),0))</f>
        <v>179432</v>
      </c>
      <c r="AL71">
        <f t="array" ref="AL71">SUM(IF(Population!$B$4:$B$104&gt;='Aged Care'!$A81,IF(Population!$B$4:$B$104&lt;='Aged Care'!$B81,IF('Aged Care'!AL$63=Population!$C$3:$CO$3,Population!$C$4:$CO$104,0),0),0))</f>
        <v>188712</v>
      </c>
      <c r="AM71">
        <f t="array" ref="AM71">SUM(IF(Population!$B$4:$B$104&gt;='Aged Care'!$A81,IF(Population!$B$4:$B$104&lt;='Aged Care'!$B81,IF('Aged Care'!AM$63=Population!$C$3:$CO$3,Population!$C$4:$CO$104,0),0),0))</f>
        <v>197880</v>
      </c>
      <c r="AN71">
        <f t="array" ref="AN71">SUM(IF(Population!$B$4:$B$104&gt;='Aged Care'!$A81,IF(Population!$B$4:$B$104&lt;='Aged Care'!$B81,IF('Aged Care'!AN$63=Population!$C$3:$CO$3,Population!$C$4:$CO$104,0),0),0))</f>
        <v>206760</v>
      </c>
      <c r="AO71">
        <f t="array" ref="AO71">SUM(IF(Population!$B$4:$B$104&gt;='Aged Care'!$A81,IF(Population!$B$4:$B$104&lt;='Aged Care'!$B81,IF('Aged Care'!AO$63=Population!$C$3:$CO$3,Population!$C$4:$CO$104,0),0),0))</f>
        <v>216711</v>
      </c>
      <c r="AP71">
        <f t="array" ref="AP71">SUM(IF(Population!$B$4:$B$104&gt;='Aged Care'!$A81,IF(Population!$B$4:$B$104&lt;='Aged Care'!$B81,IF('Aged Care'!AP$63=Population!$C$3:$CO$3,Population!$C$4:$CO$104,0),0),0))</f>
        <v>226358</v>
      </c>
      <c r="AQ71">
        <f t="array" ref="AQ71">SUM(IF(Population!$B$4:$B$104&gt;='Aged Care'!$A81,IF(Population!$B$4:$B$104&lt;='Aged Care'!$B81,IF('Aged Care'!AQ$63=Population!$C$3:$CO$3,Population!$C$4:$CO$104,0),0),0))</f>
        <v>236932</v>
      </c>
      <c r="AR71">
        <f t="array" ref="AR71">SUM(IF(Population!$B$4:$B$104&gt;='Aged Care'!$A81,IF(Population!$B$4:$B$104&lt;='Aged Care'!$B81,IF('Aged Care'!AR$63=Population!$C$3:$CO$3,Population!$C$4:$CO$104,0),0),0))</f>
        <v>248308</v>
      </c>
      <c r="AS71">
        <f t="array" ref="AS71">SUM(IF(Population!$B$4:$B$104&gt;='Aged Care'!$A81,IF(Population!$B$4:$B$104&lt;='Aged Care'!$B81,IF('Aged Care'!AS$63=Population!$C$3:$CO$3,Population!$C$4:$CO$104,0),0),0))</f>
        <v>259550</v>
      </c>
      <c r="AT71">
        <f t="array" ref="AT71">SUM(IF(Population!$B$4:$B$104&gt;='Aged Care'!$A81,IF(Population!$B$4:$B$104&lt;='Aged Care'!$B81,IF('Aged Care'!AT$63=Population!$C$3:$CO$3,Population!$C$4:$CO$104,0),0),0))</f>
        <v>271417</v>
      </c>
      <c r="AU71">
        <f t="array" ref="AU71">SUM(IF(Population!$B$4:$B$104&gt;='Aged Care'!$A81,IF(Population!$B$4:$B$104&lt;='Aged Care'!$B81,IF('Aged Care'!AU$63=Population!$C$3:$CO$3,Population!$C$4:$CO$104,0),0),0))</f>
        <v>284515</v>
      </c>
      <c r="AV71">
        <f t="array" ref="AV71">SUM(IF(Population!$B$4:$B$104&gt;='Aged Care'!$A81,IF(Population!$B$4:$B$104&lt;='Aged Care'!$B81,IF('Aged Care'!AV$63=Population!$C$3:$CO$3,Population!$C$4:$CO$104,0),0),0))</f>
        <v>298300</v>
      </c>
      <c r="AW71">
        <f t="array" ref="AW71">SUM(IF(Population!$B$4:$B$104&gt;='Aged Care'!$A81,IF(Population!$B$4:$B$104&lt;='Aged Care'!$B81,IF('Aged Care'!AW$63=Population!$C$3:$CO$3,Population!$C$4:$CO$104,0),0),0))</f>
        <v>314235</v>
      </c>
      <c r="AX71">
        <f t="array" ref="AX71">SUM(IF(Population!$B$4:$B$104&gt;='Aged Care'!$A81,IF(Population!$B$4:$B$104&lt;='Aged Care'!$B81,IF('Aged Care'!AX$63=Population!$C$3:$CO$3,Population!$C$4:$CO$104,0),0),0))</f>
        <v>329955</v>
      </c>
      <c r="AY71">
        <f t="array" ref="AY71">SUM(IF(Population!$B$4:$B$104&gt;='Aged Care'!$A81,IF(Population!$B$4:$B$104&lt;='Aged Care'!$B81,IF('Aged Care'!AY$63=Population!$C$3:$CO$3,Population!$C$4:$CO$104,0),0),0))</f>
        <v>345444</v>
      </c>
      <c r="AZ71">
        <f t="array" ref="AZ71">SUM(IF(Population!$B$4:$B$104&gt;='Aged Care'!$A81,IF(Population!$B$4:$B$104&lt;='Aged Care'!$B81,IF('Aged Care'!AZ$63=Population!$C$3:$CO$3,Population!$C$4:$CO$104,0),0),0))</f>
        <v>359986</v>
      </c>
      <c r="BA71">
        <f t="array" ref="BA71">SUM(IF(Population!$B$4:$B$104&gt;='Aged Care'!$A81,IF(Population!$B$4:$B$104&lt;='Aged Care'!$B81,IF('Aged Care'!BA$63=Population!$C$3:$CO$3,Population!$C$4:$CO$104,0),0),0))</f>
        <v>372744</v>
      </c>
    </row>
    <row r="72" spans="1:53">
      <c r="E72" t="b">
        <f>SUM(E64:E71)=Population!C105</f>
        <v>1</v>
      </c>
      <c r="F72" t="b">
        <f>SUM(F64:F71)=Population!D105</f>
        <v>1</v>
      </c>
      <c r="G72" t="b">
        <f>SUM(G64:G71)=Population!E105</f>
        <v>1</v>
      </c>
      <c r="H72" t="b">
        <f>SUM(H64:H71)=Population!F105</f>
        <v>1</v>
      </c>
      <c r="I72" t="b">
        <f>SUM(I64:I71)=Population!G105</f>
        <v>1</v>
      </c>
      <c r="J72" t="b">
        <f>SUM(J64:J71)=Population!H105</f>
        <v>1</v>
      </c>
      <c r="K72" t="b">
        <f>SUM(K64:K71)=Population!I105</f>
        <v>1</v>
      </c>
      <c r="L72" t="b">
        <f>SUM(L64:L71)=Population!J105</f>
        <v>1</v>
      </c>
      <c r="M72" t="b">
        <f>SUM(M64:M71)=Population!K105</f>
        <v>1</v>
      </c>
      <c r="N72" t="b">
        <f>SUM(N64:N71)=Population!L105</f>
        <v>1</v>
      </c>
      <c r="O72" t="b">
        <f>SUM(O64:O71)=Population!M105</f>
        <v>1</v>
      </c>
      <c r="P72" t="b">
        <f>SUM(P64:P71)=Population!N105</f>
        <v>1</v>
      </c>
      <c r="Q72" t="b">
        <f>SUM(Q64:Q71)=Population!O105</f>
        <v>1</v>
      </c>
      <c r="R72" t="b">
        <f>SUM(R64:R71)=Population!P105</f>
        <v>1</v>
      </c>
      <c r="S72" t="b">
        <f>SUM(S64:S71)=Population!Q105</f>
        <v>1</v>
      </c>
      <c r="T72" t="b">
        <f>SUM(T64:T71)=Population!R105</f>
        <v>1</v>
      </c>
      <c r="U72" t="b">
        <f>SUM(U64:U71)=Population!S105</f>
        <v>1</v>
      </c>
      <c r="V72" t="b">
        <f>SUM(V64:V71)=Population!T105</f>
        <v>1</v>
      </c>
      <c r="W72" t="b">
        <f>SUM(W64:W71)=Population!U105</f>
        <v>1</v>
      </c>
      <c r="X72" t="b">
        <f>SUM(X64:X71)=Population!V105</f>
        <v>1</v>
      </c>
      <c r="Y72" t="b">
        <f>SUM(Y64:Y71)=Population!W105</f>
        <v>1</v>
      </c>
      <c r="Z72" t="b">
        <f>SUM(Z64:Z71)=Population!X105</f>
        <v>1</v>
      </c>
      <c r="AA72" t="b">
        <f>SUM(AA64:AA71)=Population!Y105</f>
        <v>1</v>
      </c>
      <c r="AB72" t="b">
        <f>SUM(AB64:AB71)=Population!Z105</f>
        <v>1</v>
      </c>
      <c r="AC72" t="b">
        <f>SUM(AC64:AC71)=Population!AA105</f>
        <v>1</v>
      </c>
      <c r="AD72" t="b">
        <f>SUM(AD64:AD71)=Population!AB105</f>
        <v>1</v>
      </c>
      <c r="AE72" t="b">
        <f>SUM(AE64:AE71)=Population!AC105</f>
        <v>1</v>
      </c>
      <c r="AF72" t="b">
        <f>SUM(AF64:AF71)=Population!AD105</f>
        <v>1</v>
      </c>
      <c r="AG72" t="b">
        <f>SUM(AG64:AG71)=Population!AE105</f>
        <v>1</v>
      </c>
      <c r="AH72" t="b">
        <f>SUM(AH64:AH71)=Population!AF105</f>
        <v>1</v>
      </c>
      <c r="AI72" t="b">
        <f>SUM(AI64:AI71)=Population!AG105</f>
        <v>1</v>
      </c>
      <c r="AJ72" t="b">
        <f>SUM(AJ64:AJ71)=Population!AH105</f>
        <v>1</v>
      </c>
      <c r="AK72" t="b">
        <f>SUM(AK64:AK71)=Population!AI105</f>
        <v>1</v>
      </c>
      <c r="AL72" t="b">
        <f>SUM(AL64:AL71)=Population!AJ105</f>
        <v>1</v>
      </c>
      <c r="AM72" t="b">
        <f>SUM(AM64:AM71)=Population!AK105</f>
        <v>1</v>
      </c>
      <c r="AN72" t="b">
        <f>SUM(AN64:AN71)=Population!AL105</f>
        <v>1</v>
      </c>
      <c r="AO72" t="b">
        <f>SUM(AO64:AO71)=Population!AM105</f>
        <v>1</v>
      </c>
      <c r="AP72" t="b">
        <f>SUM(AP64:AP71)=Population!AN105</f>
        <v>1</v>
      </c>
      <c r="AQ72" t="b">
        <f>SUM(AQ64:AQ71)=Population!AO105</f>
        <v>1</v>
      </c>
      <c r="AR72" t="b">
        <f>SUM(AR64:AR71)=Population!AP105</f>
        <v>1</v>
      </c>
      <c r="AS72" t="b">
        <f>SUM(AS64:AS71)=Population!AQ105</f>
        <v>1</v>
      </c>
      <c r="AT72" t="b">
        <f>SUM(AT64:AT71)=Population!AR105</f>
        <v>1</v>
      </c>
      <c r="AU72" t="b">
        <f>SUM(AU64:AU71)=Population!AS105</f>
        <v>1</v>
      </c>
      <c r="AV72" t="b">
        <f>SUM(AV64:AV71)=Population!AT105</f>
        <v>1</v>
      </c>
      <c r="AW72" t="b">
        <f>SUM(AW64:AW71)=Population!AU105</f>
        <v>1</v>
      </c>
      <c r="AX72" t="b">
        <f>SUM(AX64:AX71)=Population!AV105</f>
        <v>1</v>
      </c>
      <c r="AY72" t="b">
        <f>SUM(AY64:AY71)=Population!AW105</f>
        <v>1</v>
      </c>
      <c r="AZ72" t="b">
        <f>SUM(AZ64:AZ71)=Population!AX105</f>
        <v>1</v>
      </c>
      <c r="BA72" t="b">
        <f>SUM(BA64:BA71)=Population!AY105</f>
        <v>1</v>
      </c>
    </row>
    <row r="73" spans="1:53">
      <c r="A73" t="s">
        <v>31</v>
      </c>
      <c r="B73" t="s">
        <v>32</v>
      </c>
    </row>
    <row r="74" spans="1:53">
      <c r="A74">
        <v>0</v>
      </c>
      <c r="B74">
        <v>64</v>
      </c>
    </row>
    <row r="75" spans="1:53">
      <c r="A75">
        <v>65</v>
      </c>
      <c r="B75">
        <v>69</v>
      </c>
    </row>
    <row r="76" spans="1:53">
      <c r="A76">
        <v>70</v>
      </c>
      <c r="B76">
        <v>74</v>
      </c>
    </row>
    <row r="77" spans="1:53">
      <c r="A77">
        <v>75</v>
      </c>
      <c r="B77">
        <v>79</v>
      </c>
    </row>
    <row r="78" spans="1:53">
      <c r="A78">
        <v>80</v>
      </c>
      <c r="B78">
        <v>84</v>
      </c>
    </row>
    <row r="79" spans="1:53">
      <c r="A79">
        <v>85</v>
      </c>
      <c r="B79">
        <v>89</v>
      </c>
    </row>
    <row r="80" spans="1:53">
      <c r="A80">
        <v>90</v>
      </c>
      <c r="B80">
        <v>94</v>
      </c>
    </row>
    <row r="81" spans="1:53">
      <c r="A81">
        <v>95</v>
      </c>
      <c r="B81" t="s">
        <v>2</v>
      </c>
    </row>
    <row r="83" spans="1:53" s="252" customFormat="1">
      <c r="A83" s="291" t="s">
        <v>33</v>
      </c>
    </row>
    <row r="84" spans="1:53" s="252" customFormat="1">
      <c r="B84" s="252">
        <v>2009</v>
      </c>
      <c r="C84" s="252">
        <v>2010</v>
      </c>
      <c r="D84" s="252">
        <v>2011</v>
      </c>
      <c r="E84" s="252">
        <v>2012</v>
      </c>
      <c r="F84" s="252">
        <v>2013</v>
      </c>
      <c r="G84" s="252">
        <v>2014</v>
      </c>
      <c r="H84" s="252">
        <v>2015</v>
      </c>
      <c r="I84" s="252">
        <v>2016</v>
      </c>
      <c r="J84" s="252">
        <v>2017</v>
      </c>
      <c r="K84" s="252">
        <v>2018</v>
      </c>
      <c r="L84" s="252">
        <v>2019</v>
      </c>
      <c r="M84" s="252">
        <v>2020</v>
      </c>
      <c r="N84" s="252">
        <v>2021</v>
      </c>
      <c r="O84" s="252">
        <v>2022</v>
      </c>
      <c r="P84" s="252">
        <v>2023</v>
      </c>
      <c r="Q84" s="252">
        <v>2024</v>
      </c>
      <c r="R84" s="252">
        <v>2025</v>
      </c>
      <c r="S84" s="252">
        <v>2026</v>
      </c>
      <c r="T84" s="252">
        <v>2027</v>
      </c>
      <c r="U84" s="252">
        <v>2028</v>
      </c>
      <c r="V84" s="252">
        <v>2029</v>
      </c>
      <c r="W84" s="252">
        <v>2030</v>
      </c>
      <c r="X84" s="252">
        <v>2031</v>
      </c>
      <c r="Y84" s="252">
        <v>2032</v>
      </c>
      <c r="Z84" s="252">
        <v>2033</v>
      </c>
      <c r="AA84" s="252">
        <v>2034</v>
      </c>
      <c r="AB84" s="252">
        <v>2035</v>
      </c>
      <c r="AC84" s="252">
        <v>2036</v>
      </c>
      <c r="AD84" s="252">
        <v>2037</v>
      </c>
      <c r="AE84" s="252">
        <v>2038</v>
      </c>
      <c r="AF84" s="252">
        <v>2039</v>
      </c>
      <c r="AG84" s="252">
        <v>2040</v>
      </c>
      <c r="AH84" s="252">
        <v>2041</v>
      </c>
      <c r="AI84" s="252">
        <v>2042</v>
      </c>
      <c r="AJ84" s="252">
        <v>2043</v>
      </c>
      <c r="AK84" s="252">
        <v>2044</v>
      </c>
      <c r="AL84" s="252">
        <v>2045</v>
      </c>
      <c r="AM84" s="252">
        <v>2046</v>
      </c>
      <c r="AN84" s="252">
        <v>2047</v>
      </c>
      <c r="AO84" s="252">
        <v>2048</v>
      </c>
      <c r="AP84" s="252">
        <v>2049</v>
      </c>
      <c r="AQ84" s="252">
        <v>2050</v>
      </c>
      <c r="AR84" s="252">
        <v>2051</v>
      </c>
      <c r="AS84" s="252">
        <v>2052</v>
      </c>
      <c r="AT84" s="252">
        <v>2053</v>
      </c>
      <c r="AU84" s="252">
        <v>2054</v>
      </c>
      <c r="AV84" s="252">
        <v>2055</v>
      </c>
      <c r="AW84" s="252">
        <v>2056</v>
      </c>
      <c r="AX84" s="252">
        <v>2057</v>
      </c>
      <c r="AY84" s="252">
        <v>2058</v>
      </c>
      <c r="AZ84" s="252">
        <v>2059</v>
      </c>
      <c r="BA84" s="252">
        <v>2060</v>
      </c>
    </row>
    <row r="85" spans="1:53" s="252" customFormat="1">
      <c r="A85" s="252" t="s">
        <v>6</v>
      </c>
      <c r="E85" s="311">
        <f>E64*E42*E53</f>
        <v>417842445.28161973</v>
      </c>
      <c r="F85" s="311">
        <f t="shared" ref="F85:BA90" si="16">F64*F42*F53</f>
        <v>428992078.48733622</v>
      </c>
      <c r="G85" s="311">
        <f t="shared" si="16"/>
        <v>440323444.68009698</v>
      </c>
      <c r="H85" s="311">
        <f t="shared" si="16"/>
        <v>451628780.67732626</v>
      </c>
      <c r="I85" s="311">
        <f t="shared" si="16"/>
        <v>462936786.39046258</v>
      </c>
      <c r="J85" s="311">
        <f t="shared" si="16"/>
        <v>474264346.52612907</v>
      </c>
      <c r="K85" s="311">
        <f t="shared" si="16"/>
        <v>485465277.93754941</v>
      </c>
      <c r="L85" s="311">
        <f t="shared" si="16"/>
        <v>496917494.61217004</v>
      </c>
      <c r="M85" s="311">
        <f t="shared" si="16"/>
        <v>508488098.27764088</v>
      </c>
      <c r="N85" s="311">
        <f t="shared" si="16"/>
        <v>520165244.43154562</v>
      </c>
      <c r="O85" s="311">
        <f t="shared" si="16"/>
        <v>532043113.92185783</v>
      </c>
      <c r="P85" s="311">
        <f t="shared" si="16"/>
        <v>544041762.51819956</v>
      </c>
      <c r="Q85" s="311">
        <f t="shared" si="16"/>
        <v>556150351.26313174</v>
      </c>
      <c r="R85" s="311">
        <f t="shared" si="16"/>
        <v>568426708.84367728</v>
      </c>
      <c r="S85" s="311">
        <f t="shared" si="16"/>
        <v>580716945.72050369</v>
      </c>
      <c r="T85" s="311">
        <f t="shared" si="16"/>
        <v>593242346.40209675</v>
      </c>
      <c r="U85" s="311">
        <f t="shared" si="16"/>
        <v>606035711.28424621</v>
      </c>
      <c r="V85" s="311">
        <f t="shared" si="16"/>
        <v>619186010.25199521</v>
      </c>
      <c r="W85" s="311">
        <f t="shared" si="16"/>
        <v>632817812.96534348</v>
      </c>
      <c r="X85" s="311">
        <f t="shared" si="16"/>
        <v>646812082.89832401</v>
      </c>
      <c r="Y85" s="311">
        <f t="shared" si="16"/>
        <v>661072394.22187054</v>
      </c>
      <c r="Z85" s="311">
        <f t="shared" si="16"/>
        <v>675431164.54889536</v>
      </c>
      <c r="AA85" s="311">
        <f t="shared" si="16"/>
        <v>689760362.37698281</v>
      </c>
      <c r="AB85" s="311">
        <f t="shared" si="16"/>
        <v>704278985.81892622</v>
      </c>
      <c r="AC85" s="311">
        <f t="shared" si="16"/>
        <v>718598133.65739286</v>
      </c>
      <c r="AD85" s="311">
        <f t="shared" si="16"/>
        <v>733372686.97352779</v>
      </c>
      <c r="AE85" s="311">
        <f t="shared" si="16"/>
        <v>748859124.25982666</v>
      </c>
      <c r="AF85" s="311">
        <f t="shared" si="16"/>
        <v>764922093.01505244</v>
      </c>
      <c r="AG85" s="311">
        <f t="shared" si="16"/>
        <v>781539534.07385492</v>
      </c>
      <c r="AH85" s="311">
        <f t="shared" si="16"/>
        <v>798654919.68317926</v>
      </c>
      <c r="AI85" s="311">
        <f t="shared" si="16"/>
        <v>816152255.10437536</v>
      </c>
      <c r="AJ85" s="311">
        <f t="shared" si="16"/>
        <v>833977750.65006876</v>
      </c>
      <c r="AK85" s="311">
        <f t="shared" si="16"/>
        <v>851985230.17776358</v>
      </c>
      <c r="AL85" s="311">
        <f t="shared" si="16"/>
        <v>870154256.95084071</v>
      </c>
      <c r="AM85" s="311">
        <f t="shared" si="16"/>
        <v>888276871.13730431</v>
      </c>
      <c r="AN85" s="311">
        <f t="shared" si="16"/>
        <v>906531094.05666888</v>
      </c>
      <c r="AO85" s="311">
        <f t="shared" si="16"/>
        <v>924809527.05679393</v>
      </c>
      <c r="AP85" s="311">
        <f t="shared" si="16"/>
        <v>943430814.58314657</v>
      </c>
      <c r="AQ85" s="311">
        <f t="shared" si="16"/>
        <v>962302104.24715447</v>
      </c>
      <c r="AR85" s="311">
        <f t="shared" si="16"/>
        <v>981497117.48801374</v>
      </c>
      <c r="AS85" s="311">
        <f t="shared" si="16"/>
        <v>1001141352.3989033</v>
      </c>
      <c r="AT85" s="311">
        <f t="shared" si="16"/>
        <v>1021104371.2270364</v>
      </c>
      <c r="AU85" s="311">
        <f t="shared" si="16"/>
        <v>1041319465.8265359</v>
      </c>
      <c r="AV85" s="311">
        <f t="shared" si="16"/>
        <v>1061734945.1469806</v>
      </c>
      <c r="AW85" s="311">
        <f t="shared" si="16"/>
        <v>1082756108.9357066</v>
      </c>
      <c r="AX85" s="311">
        <f t="shared" si="16"/>
        <v>1104388148.2404392</v>
      </c>
      <c r="AY85" s="311">
        <f t="shared" si="16"/>
        <v>1126407451.5347567</v>
      </c>
      <c r="AZ85" s="311">
        <f t="shared" si="16"/>
        <v>1148820777.419987</v>
      </c>
      <c r="BA85" s="311">
        <f t="shared" si="16"/>
        <v>1171541041.1131701</v>
      </c>
    </row>
    <row r="86" spans="1:53" s="252" customFormat="1">
      <c r="A86" s="252" t="s">
        <v>7</v>
      </c>
      <c r="E86" s="311">
        <f t="shared" ref="E86:T92" si="17">E65*E43*E54</f>
        <v>493868853.68708253</v>
      </c>
      <c r="F86" s="311">
        <f t="shared" si="17"/>
        <v>547729064.02820182</v>
      </c>
      <c r="G86" s="311">
        <f t="shared" si="17"/>
        <v>595495659.7923032</v>
      </c>
      <c r="H86" s="311">
        <f t="shared" si="17"/>
        <v>645680668.75017369</v>
      </c>
      <c r="I86" s="311">
        <f t="shared" si="17"/>
        <v>700138221.91235054</v>
      </c>
      <c r="J86" s="311">
        <f t="shared" si="17"/>
        <v>731493235.62521625</v>
      </c>
      <c r="K86" s="311">
        <f t="shared" si="17"/>
        <v>768855565.12643909</v>
      </c>
      <c r="L86" s="311">
        <f t="shared" si="17"/>
        <v>813727510.60657299</v>
      </c>
      <c r="M86" s="311">
        <f t="shared" si="17"/>
        <v>852000050.95530474</v>
      </c>
      <c r="N86" s="311">
        <f t="shared" si="17"/>
        <v>889558336.05094206</v>
      </c>
      <c r="O86" s="311">
        <f t="shared" si="17"/>
        <v>923582804.06607771</v>
      </c>
      <c r="P86" s="311">
        <f t="shared" si="17"/>
        <v>964391520.2696898</v>
      </c>
      <c r="Q86" s="311">
        <f t="shared" si="17"/>
        <v>1003347130.1442955</v>
      </c>
      <c r="R86" s="311">
        <f t="shared" si="17"/>
        <v>1039547972.2342936</v>
      </c>
      <c r="S86" s="311">
        <f t="shared" si="17"/>
        <v>1079640483.7385793</v>
      </c>
      <c r="T86" s="311">
        <f t="shared" si="17"/>
        <v>1121027212.9233892</v>
      </c>
      <c r="U86" s="311">
        <f t="shared" si="16"/>
        <v>1159553518.5942938</v>
      </c>
      <c r="V86" s="311">
        <f t="shared" si="16"/>
        <v>1197691406.8684156</v>
      </c>
      <c r="W86" s="311">
        <f t="shared" si="16"/>
        <v>1231342608.4937909</v>
      </c>
      <c r="X86" s="311">
        <f t="shared" si="16"/>
        <v>1259026552.7719054</v>
      </c>
      <c r="Y86" s="311">
        <f t="shared" si="16"/>
        <v>1292061616.1119006</v>
      </c>
      <c r="Z86" s="311">
        <f t="shared" si="16"/>
        <v>1333203933.8704374</v>
      </c>
      <c r="AA86" s="311">
        <f t="shared" si="16"/>
        <v>1389026586.1620693</v>
      </c>
      <c r="AB86" s="311">
        <f t="shared" si="16"/>
        <v>1456563316.1737874</v>
      </c>
      <c r="AC86" s="311">
        <f t="shared" si="16"/>
        <v>1543619873.7494426</v>
      </c>
      <c r="AD86" s="311">
        <f t="shared" si="16"/>
        <v>1632805329.7804983</v>
      </c>
      <c r="AE86" s="311">
        <f t="shared" si="16"/>
        <v>1710522194.3694918</v>
      </c>
      <c r="AF86" s="311">
        <f t="shared" si="16"/>
        <v>1777316712.9888225</v>
      </c>
      <c r="AG86" s="311">
        <f t="shared" si="16"/>
        <v>2046592708.0715234</v>
      </c>
      <c r="AH86" s="311">
        <f t="shared" si="16"/>
        <v>2103320166.5690782</v>
      </c>
      <c r="AI86" s="311">
        <f t="shared" si="16"/>
        <v>2168652557.3954926</v>
      </c>
      <c r="AJ86" s="311">
        <f t="shared" si="16"/>
        <v>2248093802.1751699</v>
      </c>
      <c r="AK86" s="311">
        <f t="shared" si="16"/>
        <v>2344041749.7218704</v>
      </c>
      <c r="AL86" s="311">
        <f t="shared" si="16"/>
        <v>2454520573.4916673</v>
      </c>
      <c r="AM86" s="311">
        <f t="shared" si="16"/>
        <v>2586337060.3379521</v>
      </c>
      <c r="AN86" s="311">
        <f t="shared" si="16"/>
        <v>2732735361.3298736</v>
      </c>
      <c r="AO86" s="311">
        <f t="shared" si="16"/>
        <v>2887215103.8889699</v>
      </c>
      <c r="AP86" s="311">
        <f t="shared" si="16"/>
        <v>3037438327.859664</v>
      </c>
      <c r="AQ86" s="311">
        <f t="shared" si="16"/>
        <v>3188804002.0802488</v>
      </c>
      <c r="AR86" s="311">
        <f t="shared" si="16"/>
        <v>3323152498.4721394</v>
      </c>
      <c r="AS86" s="311">
        <f t="shared" si="16"/>
        <v>3444072709.2276673</v>
      </c>
      <c r="AT86" s="311">
        <f t="shared" si="16"/>
        <v>3551828437.7165442</v>
      </c>
      <c r="AU86" s="311">
        <f t="shared" si="16"/>
        <v>3665132155.0072193</v>
      </c>
      <c r="AV86" s="311">
        <f t="shared" si="16"/>
        <v>3781744577.2834454</v>
      </c>
      <c r="AW86" s="311">
        <f t="shared" si="16"/>
        <v>3890422534.4406343</v>
      </c>
      <c r="AX86" s="311">
        <f t="shared" si="16"/>
        <v>3994176105.7127142</v>
      </c>
      <c r="AY86" s="311">
        <f t="shared" si="16"/>
        <v>4097320211.7385974</v>
      </c>
      <c r="AZ86" s="311">
        <f t="shared" si="16"/>
        <v>4196341148.2212281</v>
      </c>
      <c r="BA86" s="311">
        <f t="shared" si="16"/>
        <v>4293086477.8351345</v>
      </c>
    </row>
    <row r="87" spans="1:53" s="252" customFormat="1">
      <c r="A87" s="252" t="s">
        <v>8</v>
      </c>
      <c r="E87" s="311">
        <f t="shared" si="17"/>
        <v>772903602.73047841</v>
      </c>
      <c r="F87" s="311">
        <f t="shared" si="16"/>
        <v>828623397.14493573</v>
      </c>
      <c r="G87" s="311">
        <f t="shared" si="16"/>
        <v>900943864.64839959</v>
      </c>
      <c r="H87" s="311">
        <f t="shared" si="16"/>
        <v>980356170.92674351</v>
      </c>
      <c r="I87" s="311">
        <f t="shared" si="16"/>
        <v>1068897110.7590131</v>
      </c>
      <c r="J87" s="311">
        <f t="shared" si="16"/>
        <v>1181962167.9101183</v>
      </c>
      <c r="K87" s="311">
        <f t="shared" si="16"/>
        <v>1279088636.4974744</v>
      </c>
      <c r="L87" s="311">
        <f t="shared" si="16"/>
        <v>1359930276.6148267</v>
      </c>
      <c r="M87" s="311">
        <f t="shared" si="16"/>
        <v>1431237065.8629818</v>
      </c>
      <c r="N87" s="311">
        <f t="shared" si="16"/>
        <v>1497946500.9951124</v>
      </c>
      <c r="O87" s="311">
        <f t="shared" si="16"/>
        <v>1523971951.2486455</v>
      </c>
      <c r="P87" s="311">
        <f t="shared" si="16"/>
        <v>1578193700.3518214</v>
      </c>
      <c r="Q87" s="311">
        <f t="shared" si="16"/>
        <v>1634921001.9645815</v>
      </c>
      <c r="R87" s="311">
        <f t="shared" si="16"/>
        <v>1694653524.6046789</v>
      </c>
      <c r="S87" s="311">
        <f t="shared" si="16"/>
        <v>1761320924.1367455</v>
      </c>
      <c r="T87" s="311">
        <f t="shared" si="16"/>
        <v>1833360538.9963226</v>
      </c>
      <c r="U87" s="311">
        <f t="shared" si="16"/>
        <v>1906377404.7839098</v>
      </c>
      <c r="V87" s="311">
        <f t="shared" si="16"/>
        <v>1991368246.7973356</v>
      </c>
      <c r="W87" s="311">
        <f t="shared" si="16"/>
        <v>2075161616.2387371</v>
      </c>
      <c r="X87" s="311">
        <f t="shared" si="16"/>
        <v>2166386152.7013311</v>
      </c>
      <c r="Y87" s="311">
        <f t="shared" si="16"/>
        <v>2259404059.6242867</v>
      </c>
      <c r="Z87" s="311">
        <f t="shared" si="16"/>
        <v>2346318003.7752285</v>
      </c>
      <c r="AA87" s="311">
        <f t="shared" si="16"/>
        <v>2423950846.0044074</v>
      </c>
      <c r="AB87" s="311">
        <f t="shared" si="16"/>
        <v>2490452028.9289603</v>
      </c>
      <c r="AC87" s="311">
        <f t="shared" si="16"/>
        <v>2543255309.6403012</v>
      </c>
      <c r="AD87" s="311">
        <f t="shared" si="16"/>
        <v>2603697745.0390425</v>
      </c>
      <c r="AE87" s="311">
        <f t="shared" si="16"/>
        <v>2680281642.3116918</v>
      </c>
      <c r="AF87" s="311">
        <f t="shared" si="16"/>
        <v>2784920241.8976264</v>
      </c>
      <c r="AG87" s="311">
        <f t="shared" si="16"/>
        <v>3117227910.8999386</v>
      </c>
      <c r="AH87" s="311">
        <f t="shared" si="16"/>
        <v>3291075229.1261363</v>
      </c>
      <c r="AI87" s="311">
        <f t="shared" si="16"/>
        <v>3462361387.8871636</v>
      </c>
      <c r="AJ87" s="311">
        <f t="shared" si="16"/>
        <v>3605564614.6080608</v>
      </c>
      <c r="AK87" s="311">
        <f t="shared" si="16"/>
        <v>3723789509.7188993</v>
      </c>
      <c r="AL87" s="311">
        <f t="shared" si="16"/>
        <v>3830713450.2644014</v>
      </c>
      <c r="AM87" s="311">
        <f t="shared" si="16"/>
        <v>3906291217.4575672</v>
      </c>
      <c r="AN87" s="311">
        <f t="shared" si="16"/>
        <v>3998893106.6207409</v>
      </c>
      <c r="AO87" s="311">
        <f t="shared" si="16"/>
        <v>4116949603.3521848</v>
      </c>
      <c r="AP87" s="311">
        <f t="shared" si="16"/>
        <v>4262956480.1359801</v>
      </c>
      <c r="AQ87" s="311">
        <f t="shared" si="16"/>
        <v>4436824606.8959856</v>
      </c>
      <c r="AR87" s="311">
        <f t="shared" si="16"/>
        <v>4675279414.0143976</v>
      </c>
      <c r="AS87" s="311">
        <f t="shared" si="16"/>
        <v>4943779578.2590027</v>
      </c>
      <c r="AT87" s="311">
        <f t="shared" si="16"/>
        <v>5247478315.4765491</v>
      </c>
      <c r="AU87" s="311">
        <f t="shared" si="16"/>
        <v>5546812409.7425985</v>
      </c>
      <c r="AV87" s="311">
        <f t="shared" si="16"/>
        <v>5847578725.5752029</v>
      </c>
      <c r="AW87" s="311">
        <f t="shared" si="16"/>
        <v>6116075421.5748997</v>
      </c>
      <c r="AX87" s="311">
        <f t="shared" si="16"/>
        <v>6361295385.0418663</v>
      </c>
      <c r="AY87" s="311">
        <f t="shared" si="16"/>
        <v>6583683779.0154448</v>
      </c>
      <c r="AZ87" s="311">
        <f t="shared" si="16"/>
        <v>6817895632.9330969</v>
      </c>
      <c r="BA87" s="311">
        <f t="shared" si="16"/>
        <v>7059955201.8584166</v>
      </c>
    </row>
    <row r="88" spans="1:53" s="252" customFormat="1">
      <c r="A88" s="252" t="s">
        <v>9</v>
      </c>
      <c r="E88" s="311">
        <f t="shared" si="17"/>
        <v>1349874636.0107732</v>
      </c>
      <c r="F88" s="311">
        <f t="shared" si="16"/>
        <v>1436358961.5793042</v>
      </c>
      <c r="G88" s="311">
        <f t="shared" si="16"/>
        <v>1540344696.7106729</v>
      </c>
      <c r="H88" s="311">
        <f t="shared" si="16"/>
        <v>1653446353.624002</v>
      </c>
      <c r="I88" s="311">
        <f t="shared" si="16"/>
        <v>1772239570.079061</v>
      </c>
      <c r="J88" s="311">
        <f t="shared" si="16"/>
        <v>1899084271.9215722</v>
      </c>
      <c r="K88" s="311">
        <f t="shared" si="16"/>
        <v>2016931831.117955</v>
      </c>
      <c r="L88" s="311">
        <f t="shared" si="16"/>
        <v>2169924862.0742965</v>
      </c>
      <c r="M88" s="311">
        <f t="shared" si="16"/>
        <v>2319207370.1676483</v>
      </c>
      <c r="N88" s="311">
        <f t="shared" si="16"/>
        <v>2471676486.4576001</v>
      </c>
      <c r="O88" s="311">
        <f t="shared" si="16"/>
        <v>2686728359.5635796</v>
      </c>
      <c r="P88" s="311">
        <f t="shared" si="16"/>
        <v>2884846217.258553</v>
      </c>
      <c r="Q88" s="311">
        <f t="shared" si="16"/>
        <v>3031309888.3105173</v>
      </c>
      <c r="R88" s="311">
        <f t="shared" si="16"/>
        <v>3175054535.3612709</v>
      </c>
      <c r="S88" s="311">
        <f t="shared" si="16"/>
        <v>3318410996.4337626</v>
      </c>
      <c r="T88" s="311">
        <f t="shared" si="16"/>
        <v>3386683678.9225845</v>
      </c>
      <c r="U88" s="311">
        <f t="shared" si="16"/>
        <v>3504671214.5957174</v>
      </c>
      <c r="V88" s="311">
        <f t="shared" si="16"/>
        <v>3646702061.7383351</v>
      </c>
      <c r="W88" s="311">
        <f t="shared" si="16"/>
        <v>3800743367.7357855</v>
      </c>
      <c r="X88" s="311">
        <f t="shared" si="16"/>
        <v>3970523555.7071524</v>
      </c>
      <c r="Y88" s="311">
        <f t="shared" si="16"/>
        <v>4153507517.2433214</v>
      </c>
      <c r="Z88" s="311">
        <f t="shared" si="16"/>
        <v>4339739852.8006706</v>
      </c>
      <c r="AA88" s="311">
        <f t="shared" si="16"/>
        <v>4545130486.1239004</v>
      </c>
      <c r="AB88" s="311">
        <f t="shared" si="16"/>
        <v>4748538560.4364138</v>
      </c>
      <c r="AC88" s="311">
        <f t="shared" si="16"/>
        <v>4969586042.231143</v>
      </c>
      <c r="AD88" s="311">
        <f t="shared" si="16"/>
        <v>5192478909.7947683</v>
      </c>
      <c r="AE88" s="311">
        <f t="shared" si="16"/>
        <v>5401391288.0982666</v>
      </c>
      <c r="AF88" s="311">
        <f t="shared" si="16"/>
        <v>5586409135.3397589</v>
      </c>
      <c r="AG88" s="311">
        <f t="shared" si="16"/>
        <v>6049545219.921093</v>
      </c>
      <c r="AH88" s="311">
        <f t="shared" si="16"/>
        <v>6183734143.1147003</v>
      </c>
      <c r="AI88" s="311">
        <f t="shared" si="16"/>
        <v>6331184424.1135921</v>
      </c>
      <c r="AJ88" s="311">
        <f t="shared" si="16"/>
        <v>6514517271.011879</v>
      </c>
      <c r="AK88" s="311">
        <f t="shared" si="16"/>
        <v>6764039650.214819</v>
      </c>
      <c r="AL88" s="311">
        <f t="shared" si="16"/>
        <v>7061109155.0286617</v>
      </c>
      <c r="AM88" s="311">
        <f t="shared" si="16"/>
        <v>7448459165.6113424</v>
      </c>
      <c r="AN88" s="311">
        <f t="shared" si="16"/>
        <v>7831516183.0743237</v>
      </c>
      <c r="AO88" s="311">
        <f t="shared" si="16"/>
        <v>8144236640.445857</v>
      </c>
      <c r="AP88" s="311">
        <f t="shared" si="16"/>
        <v>8391912725.8424816</v>
      </c>
      <c r="AQ88" s="311">
        <f t="shared" si="16"/>
        <v>8610661778.692524</v>
      </c>
      <c r="AR88" s="311">
        <f t="shared" si="16"/>
        <v>8689006426.5642147</v>
      </c>
      <c r="AS88" s="311">
        <f t="shared" si="16"/>
        <v>8795624969.046278</v>
      </c>
      <c r="AT88" s="311">
        <f t="shared" si="16"/>
        <v>8983774498.7394772</v>
      </c>
      <c r="AU88" s="311">
        <f t="shared" si="16"/>
        <v>9255052563.7127876</v>
      </c>
      <c r="AV88" s="311">
        <f t="shared" si="16"/>
        <v>9609273472.1212349</v>
      </c>
      <c r="AW88" s="311">
        <f t="shared" si="16"/>
        <v>10073376413.69408</v>
      </c>
      <c r="AX88" s="311">
        <f t="shared" si="16"/>
        <v>10595362956.156036</v>
      </c>
      <c r="AY88" s="311">
        <f t="shared" si="16"/>
        <v>11185202622.503675</v>
      </c>
      <c r="AZ88" s="311">
        <f t="shared" si="16"/>
        <v>11758425037.164268</v>
      </c>
      <c r="BA88" s="311">
        <f t="shared" si="16"/>
        <v>12327661548.464827</v>
      </c>
    </row>
    <row r="89" spans="1:53" s="252" customFormat="1">
      <c r="A89" s="252" t="s">
        <v>10</v>
      </c>
      <c r="E89" s="311">
        <f t="shared" si="17"/>
        <v>2386723612.8052001</v>
      </c>
      <c r="F89" s="311">
        <f t="shared" si="16"/>
        <v>2455707055.0797868</v>
      </c>
      <c r="G89" s="311">
        <f t="shared" si="16"/>
        <v>2538404441.6949925</v>
      </c>
      <c r="H89" s="311">
        <f t="shared" si="16"/>
        <v>2637298272.7790456</v>
      </c>
      <c r="I89" s="311">
        <f t="shared" si="16"/>
        <v>2775907850.811111</v>
      </c>
      <c r="J89" s="311">
        <f t="shared" si="16"/>
        <v>2938846610.4662056</v>
      </c>
      <c r="K89" s="311">
        <f t="shared" si="16"/>
        <v>3107078104.6005111</v>
      </c>
      <c r="L89" s="311">
        <f t="shared" si="16"/>
        <v>3307392860.8724785</v>
      </c>
      <c r="M89" s="311">
        <f t="shared" si="16"/>
        <v>3500041312.2641172</v>
      </c>
      <c r="N89" s="311">
        <f t="shared" si="16"/>
        <v>3683628147.2265639</v>
      </c>
      <c r="O89" s="311">
        <f t="shared" si="16"/>
        <v>3893314036.0062656</v>
      </c>
      <c r="P89" s="311">
        <f t="shared" si="16"/>
        <v>4111157450.6358485</v>
      </c>
      <c r="Q89" s="311">
        <f t="shared" si="16"/>
        <v>4381639315.755044</v>
      </c>
      <c r="R89" s="311">
        <f t="shared" si="16"/>
        <v>4670309255.9359627</v>
      </c>
      <c r="S89" s="311">
        <f t="shared" si="16"/>
        <v>4977860130.701684</v>
      </c>
      <c r="T89" s="311">
        <f t="shared" si="16"/>
        <v>5441604605.6083813</v>
      </c>
      <c r="U89" s="311">
        <f t="shared" si="16"/>
        <v>5845875379.3567219</v>
      </c>
      <c r="V89" s="311">
        <f t="shared" si="16"/>
        <v>6170816049.4301186</v>
      </c>
      <c r="W89" s="311">
        <f t="shared" si="16"/>
        <v>6498040421.5399218</v>
      </c>
      <c r="X89" s="311">
        <f t="shared" si="16"/>
        <v>6824785405.8660183</v>
      </c>
      <c r="Y89" s="311">
        <f t="shared" si="16"/>
        <v>7005308699.0534</v>
      </c>
      <c r="Z89" s="311">
        <f t="shared" si="16"/>
        <v>7289058355.5057669</v>
      </c>
      <c r="AA89" s="311">
        <f t="shared" si="16"/>
        <v>7610584910.6012573</v>
      </c>
      <c r="AB89" s="311">
        <f t="shared" si="16"/>
        <v>7958758059.0798826</v>
      </c>
      <c r="AC89" s="311">
        <f t="shared" si="16"/>
        <v>8340229419.5318766</v>
      </c>
      <c r="AD89" s="311">
        <f t="shared" si="16"/>
        <v>8747404197.6066246</v>
      </c>
      <c r="AE89" s="311">
        <f t="shared" si="16"/>
        <v>9163699160.1754475</v>
      </c>
      <c r="AF89" s="311">
        <f t="shared" si="16"/>
        <v>9616574216.179945</v>
      </c>
      <c r="AG89" s="311">
        <f t="shared" si="16"/>
        <v>10475364942.021837</v>
      </c>
      <c r="AH89" s="311">
        <f t="shared" si="16"/>
        <v>10975524995.561504</v>
      </c>
      <c r="AI89" s="311">
        <f t="shared" si="16"/>
        <v>11468757481.849342</v>
      </c>
      <c r="AJ89" s="311">
        <f t="shared" si="16"/>
        <v>11927505221.592318</v>
      </c>
      <c r="AK89" s="311">
        <f t="shared" si="16"/>
        <v>12334513410.293247</v>
      </c>
      <c r="AL89" s="311">
        <f t="shared" si="16"/>
        <v>12677165106.489826</v>
      </c>
      <c r="AM89" s="311">
        <f t="shared" si="16"/>
        <v>12949760043.631823</v>
      </c>
      <c r="AN89" s="311">
        <f t="shared" si="16"/>
        <v>13254101283.982914</v>
      </c>
      <c r="AO89" s="311">
        <f t="shared" si="16"/>
        <v>13630461462.432989</v>
      </c>
      <c r="AP89" s="311">
        <f t="shared" si="16"/>
        <v>14141990920.650167</v>
      </c>
      <c r="AQ89" s="311">
        <f t="shared" si="16"/>
        <v>14750937530.101824</v>
      </c>
      <c r="AR89" s="311">
        <f t="shared" si="16"/>
        <v>15612197846.951044</v>
      </c>
      <c r="AS89" s="311">
        <f t="shared" si="16"/>
        <v>16443790545.064659</v>
      </c>
      <c r="AT89" s="311">
        <f t="shared" si="16"/>
        <v>17099186011.07826</v>
      </c>
      <c r="AU89" s="311">
        <f t="shared" si="16"/>
        <v>17580097358.430935</v>
      </c>
      <c r="AV89" s="311">
        <f t="shared" si="16"/>
        <v>17966865196.672615</v>
      </c>
      <c r="AW89" s="311">
        <f t="shared" si="16"/>
        <v>18146372727.996204</v>
      </c>
      <c r="AX89" s="311">
        <f t="shared" si="16"/>
        <v>18386237565.8125</v>
      </c>
      <c r="AY89" s="311">
        <f t="shared" si="16"/>
        <v>18793952205.253944</v>
      </c>
      <c r="AZ89" s="311">
        <f t="shared" si="16"/>
        <v>19376641086.900108</v>
      </c>
      <c r="BA89" s="311">
        <f t="shared" si="16"/>
        <v>20132944084.64735</v>
      </c>
    </row>
    <row r="90" spans="1:53" s="252" customFormat="1">
      <c r="A90" s="252" t="s">
        <v>11</v>
      </c>
      <c r="E90" s="311">
        <f t="shared" si="17"/>
        <v>3169189565.4304948</v>
      </c>
      <c r="F90" s="311">
        <f t="shared" si="16"/>
        <v>3329670858.7767706</v>
      </c>
      <c r="G90" s="311">
        <f t="shared" si="16"/>
        <v>3486521850.1579456</v>
      </c>
      <c r="H90" s="311">
        <f t="shared" si="16"/>
        <v>3649002811.4768395</v>
      </c>
      <c r="I90" s="311">
        <f t="shared" si="16"/>
        <v>3815117404.1193271</v>
      </c>
      <c r="J90" s="311">
        <f t="shared" si="16"/>
        <v>3931902575.1831884</v>
      </c>
      <c r="K90" s="311">
        <f t="shared" si="16"/>
        <v>4040629120.0674148</v>
      </c>
      <c r="L90" s="311">
        <f t="shared" si="16"/>
        <v>4168253669.6297798</v>
      </c>
      <c r="M90" s="311">
        <f t="shared" si="16"/>
        <v>4300564451.9485121</v>
      </c>
      <c r="N90" s="311">
        <f t="shared" si="16"/>
        <v>4475263646.5803251</v>
      </c>
      <c r="O90" s="311">
        <f t="shared" si="16"/>
        <v>4693203903.5899649</v>
      </c>
      <c r="P90" s="311">
        <f t="shared" si="16"/>
        <v>4947052354.8084269</v>
      </c>
      <c r="Q90" s="311">
        <f t="shared" si="16"/>
        <v>5231114140.7289057</v>
      </c>
      <c r="R90" s="311">
        <f t="shared" si="16"/>
        <v>5530289203.1012897</v>
      </c>
      <c r="S90" s="311">
        <f t="shared" si="16"/>
        <v>5831618538.4735909</v>
      </c>
      <c r="T90" s="311">
        <f t="shared" si="16"/>
        <v>6201466564.2475777</v>
      </c>
      <c r="U90" s="311">
        <f t="shared" si="16"/>
        <v>6563521801.9299183</v>
      </c>
      <c r="V90" s="311">
        <f t="shared" si="16"/>
        <v>7048747584.5897112</v>
      </c>
      <c r="W90" s="311">
        <f t="shared" si="16"/>
        <v>7572552798.0485086</v>
      </c>
      <c r="X90" s="311">
        <f t="shared" si="16"/>
        <v>8125385102.0133657</v>
      </c>
      <c r="Y90" s="311">
        <f t="shared" si="16"/>
        <v>8960440887.2296066</v>
      </c>
      <c r="Z90" s="311">
        <f t="shared" si="16"/>
        <v>9675257985.1744957</v>
      </c>
      <c r="AA90" s="311">
        <f t="shared" si="16"/>
        <v>10246619553.588974</v>
      </c>
      <c r="AB90" s="311">
        <f t="shared" si="16"/>
        <v>10823964083.10022</v>
      </c>
      <c r="AC90" s="311">
        <f t="shared" si="16"/>
        <v>11400209939.501684</v>
      </c>
      <c r="AD90" s="311">
        <f t="shared" si="16"/>
        <v>11757988208.540932</v>
      </c>
      <c r="AE90" s="311">
        <f t="shared" si="16"/>
        <v>12287456856.7285</v>
      </c>
      <c r="AF90" s="311">
        <f t="shared" si="16"/>
        <v>12871803899.322628</v>
      </c>
      <c r="AG90" s="311">
        <f t="shared" si="16"/>
        <v>13906720070.798882</v>
      </c>
      <c r="AH90" s="311">
        <f t="shared" si="16"/>
        <v>14611403806.094992</v>
      </c>
      <c r="AI90" s="311">
        <f t="shared" si="16"/>
        <v>15349585186.908731</v>
      </c>
      <c r="AJ90" s="311">
        <f t="shared" ref="F90:BA92" si="18">AJ69*AJ47*AJ58</f>
        <v>16106174060.751415</v>
      </c>
      <c r="AK90" s="311">
        <f t="shared" si="18"/>
        <v>16925093114.544743</v>
      </c>
      <c r="AL90" s="311">
        <f t="shared" si="18"/>
        <v>17732817383.702869</v>
      </c>
      <c r="AM90" s="311">
        <f t="shared" si="18"/>
        <v>18612399768.582863</v>
      </c>
      <c r="AN90" s="311">
        <f t="shared" si="18"/>
        <v>19477531415.362305</v>
      </c>
      <c r="AO90" s="311">
        <f t="shared" si="18"/>
        <v>20276660174.217003</v>
      </c>
      <c r="AP90" s="311">
        <f t="shared" si="18"/>
        <v>20973954161.799259</v>
      </c>
      <c r="AQ90" s="311">
        <f t="shared" si="18"/>
        <v>21547419852.44062</v>
      </c>
      <c r="AR90" s="311">
        <f t="shared" si="18"/>
        <v>21946091626.151199</v>
      </c>
      <c r="AS90" s="311">
        <f t="shared" si="18"/>
        <v>22377284477.558617</v>
      </c>
      <c r="AT90" s="311">
        <f t="shared" si="18"/>
        <v>22963103914.268074</v>
      </c>
      <c r="AU90" s="311">
        <f t="shared" si="18"/>
        <v>23832357411.316738</v>
      </c>
      <c r="AV90" s="311">
        <f t="shared" si="18"/>
        <v>24901741946.196857</v>
      </c>
      <c r="AW90" s="311">
        <f t="shared" si="18"/>
        <v>26359437315.678486</v>
      </c>
      <c r="AX90" s="311">
        <f t="shared" si="18"/>
        <v>27736439523.810104</v>
      </c>
      <c r="AY90" s="311">
        <f t="shared" si="18"/>
        <v>28788638258.677135</v>
      </c>
      <c r="AZ90" s="311">
        <f t="shared" si="18"/>
        <v>29544877144.407444</v>
      </c>
      <c r="BA90" s="311">
        <f t="shared" si="18"/>
        <v>30140344627.931091</v>
      </c>
    </row>
    <row r="91" spans="1:53" s="252" customFormat="1">
      <c r="A91" s="252" t="s">
        <v>12</v>
      </c>
      <c r="E91" s="311">
        <f t="shared" si="17"/>
        <v>2260323488.4927106</v>
      </c>
      <c r="F91" s="311">
        <f t="shared" si="18"/>
        <v>2493208722.3649802</v>
      </c>
      <c r="G91" s="311">
        <f t="shared" si="18"/>
        <v>2732848003.617835</v>
      </c>
      <c r="H91" s="311">
        <f t="shared" si="18"/>
        <v>2939018992.280961</v>
      </c>
      <c r="I91" s="311">
        <f t="shared" si="18"/>
        <v>3131020234.9609308</v>
      </c>
      <c r="J91" s="311">
        <f t="shared" si="18"/>
        <v>3299934300.7232189</v>
      </c>
      <c r="K91" s="311">
        <f t="shared" si="18"/>
        <v>3476365228.5048347</v>
      </c>
      <c r="L91" s="311">
        <f t="shared" si="18"/>
        <v>3649567936.7119174</v>
      </c>
      <c r="M91" s="311">
        <f t="shared" si="18"/>
        <v>3809968166.340795</v>
      </c>
      <c r="N91" s="311">
        <f t="shared" si="18"/>
        <v>3958127656.2697625</v>
      </c>
      <c r="O91" s="311">
        <f t="shared" si="18"/>
        <v>4053499164.5910654</v>
      </c>
      <c r="P91" s="311">
        <f t="shared" si="18"/>
        <v>4168744766.1814938</v>
      </c>
      <c r="Q91" s="311">
        <f t="shared" si="18"/>
        <v>4288371133.6983538</v>
      </c>
      <c r="R91" s="311">
        <f t="shared" si="18"/>
        <v>4436788461.9835482</v>
      </c>
      <c r="S91" s="311">
        <f t="shared" si="18"/>
        <v>4643393452.5585041</v>
      </c>
      <c r="T91" s="311">
        <f t="shared" si="18"/>
        <v>4901689858.7707014</v>
      </c>
      <c r="U91" s="311">
        <f t="shared" si="18"/>
        <v>5185411019.4101458</v>
      </c>
      <c r="V91" s="311">
        <f t="shared" si="18"/>
        <v>5523046870.6010618</v>
      </c>
      <c r="W91" s="311">
        <f t="shared" si="18"/>
        <v>5884711112.7225552</v>
      </c>
      <c r="X91" s="311">
        <f t="shared" si="18"/>
        <v>6254282669.1607447</v>
      </c>
      <c r="Y91" s="311">
        <f t="shared" si="18"/>
        <v>6708335378.0128117</v>
      </c>
      <c r="Z91" s="311">
        <f t="shared" si="18"/>
        <v>7151196538.0785456</v>
      </c>
      <c r="AA91" s="311">
        <f t="shared" si="18"/>
        <v>7738856320.978158</v>
      </c>
      <c r="AB91" s="311">
        <f t="shared" si="18"/>
        <v>8369334005.101634</v>
      </c>
      <c r="AC91" s="311">
        <f t="shared" si="18"/>
        <v>9027035465.4167938</v>
      </c>
      <c r="AD91" s="311">
        <f t="shared" si="18"/>
        <v>10036861756.65102</v>
      </c>
      <c r="AE91" s="311">
        <f t="shared" si="18"/>
        <v>10868353391.009218</v>
      </c>
      <c r="AF91" s="311">
        <f t="shared" si="18"/>
        <v>11539309870.994162</v>
      </c>
      <c r="AG91" s="311">
        <f t="shared" si="18"/>
        <v>12613031394.565899</v>
      </c>
      <c r="AH91" s="311">
        <f t="shared" si="18"/>
        <v>13309416310.131004</v>
      </c>
      <c r="AI91" s="311">
        <f t="shared" si="18"/>
        <v>13819672956.289114</v>
      </c>
      <c r="AJ91" s="311">
        <f t="shared" si="18"/>
        <v>14515149727.120193</v>
      </c>
      <c r="AK91" s="311">
        <f t="shared" si="18"/>
        <v>15264144876.118332</v>
      </c>
      <c r="AL91" s="311">
        <f t="shared" si="18"/>
        <v>16080202764.250116</v>
      </c>
      <c r="AM91" s="311">
        <f t="shared" si="18"/>
        <v>16966398938.22842</v>
      </c>
      <c r="AN91" s="311">
        <f t="shared" si="18"/>
        <v>17891032592.663017</v>
      </c>
      <c r="AO91" s="311">
        <f t="shared" si="18"/>
        <v>18845363031.347252</v>
      </c>
      <c r="AP91" s="311">
        <f t="shared" si="18"/>
        <v>19864107693.719658</v>
      </c>
      <c r="AQ91" s="311">
        <f t="shared" si="18"/>
        <v>20872635869.546703</v>
      </c>
      <c r="AR91" s="311">
        <f t="shared" si="18"/>
        <v>22000644701.292595</v>
      </c>
      <c r="AS91" s="311">
        <f t="shared" si="18"/>
        <v>23093652328.917374</v>
      </c>
      <c r="AT91" s="311">
        <f t="shared" si="18"/>
        <v>24109006828.004631</v>
      </c>
      <c r="AU91" s="311">
        <f t="shared" si="18"/>
        <v>25009991033.458054</v>
      </c>
      <c r="AV91" s="311">
        <f t="shared" si="18"/>
        <v>25734184823.130257</v>
      </c>
      <c r="AW91" s="311">
        <f t="shared" si="18"/>
        <v>26337388401.797279</v>
      </c>
      <c r="AX91" s="311">
        <f t="shared" si="18"/>
        <v>27013819772.674339</v>
      </c>
      <c r="AY91" s="311">
        <f t="shared" si="18"/>
        <v>27920608818.369324</v>
      </c>
      <c r="AZ91" s="311">
        <f t="shared" si="18"/>
        <v>29206213368.647781</v>
      </c>
      <c r="BA91" s="311">
        <f t="shared" si="18"/>
        <v>30714226630.047039</v>
      </c>
    </row>
    <row r="92" spans="1:53" s="252" customFormat="1">
      <c r="A92" s="252" t="s">
        <v>13</v>
      </c>
      <c r="E92" s="311">
        <f t="shared" si="17"/>
        <v>856316453.71393049</v>
      </c>
      <c r="F92" s="311">
        <f t="shared" si="18"/>
        <v>922680475.78636932</v>
      </c>
      <c r="G92" s="311">
        <f t="shared" si="18"/>
        <v>990862327.88173342</v>
      </c>
      <c r="H92" s="311">
        <f t="shared" si="18"/>
        <v>1121515866.8533268</v>
      </c>
      <c r="I92" s="311">
        <f t="shared" si="18"/>
        <v>1277756221.2340193</v>
      </c>
      <c r="J92" s="311">
        <f t="shared" si="18"/>
        <v>1424808821.2507849</v>
      </c>
      <c r="K92" s="311">
        <f t="shared" si="18"/>
        <v>1550318614.1656334</v>
      </c>
      <c r="L92" s="311">
        <f t="shared" si="18"/>
        <v>1676743549.3682785</v>
      </c>
      <c r="M92" s="311">
        <f t="shared" si="18"/>
        <v>1802999321.8519602</v>
      </c>
      <c r="N92" s="311">
        <f t="shared" si="18"/>
        <v>1922102499.8659153</v>
      </c>
      <c r="O92" s="311">
        <f t="shared" si="18"/>
        <v>2031127379.447125</v>
      </c>
      <c r="P92" s="311">
        <f t="shared" si="18"/>
        <v>2148164138.3214107</v>
      </c>
      <c r="Q92" s="311">
        <f t="shared" si="18"/>
        <v>2257193273.7688694</v>
      </c>
      <c r="R92" s="311">
        <f t="shared" si="18"/>
        <v>2372926657.4704666</v>
      </c>
      <c r="S92" s="311">
        <f t="shared" si="18"/>
        <v>2486465304.8082647</v>
      </c>
      <c r="T92" s="311">
        <f t="shared" si="18"/>
        <v>2573736200.9601173</v>
      </c>
      <c r="U92" s="311">
        <f t="shared" si="18"/>
        <v>2671762417.496078</v>
      </c>
      <c r="V92" s="311">
        <f t="shared" si="18"/>
        <v>2781445475.8933406</v>
      </c>
      <c r="W92" s="311">
        <f t="shared" si="18"/>
        <v>2917107931.6425829</v>
      </c>
      <c r="X92" s="311">
        <f t="shared" si="18"/>
        <v>3085795226.2046461</v>
      </c>
      <c r="Y92" s="311">
        <f t="shared" si="18"/>
        <v>3269469078.5407815</v>
      </c>
      <c r="Z92" s="311">
        <f t="shared" si="18"/>
        <v>3470598250.6289229</v>
      </c>
      <c r="AA92" s="311">
        <f t="shared" si="18"/>
        <v>3702234316.5312843</v>
      </c>
      <c r="AB92" s="311">
        <f t="shared" si="18"/>
        <v>3955476705.9799976</v>
      </c>
      <c r="AC92" s="311">
        <f t="shared" si="18"/>
        <v>4225882177.3553014</v>
      </c>
      <c r="AD92" s="311">
        <f t="shared" si="18"/>
        <v>4551842616.5312986</v>
      </c>
      <c r="AE92" s="311">
        <f t="shared" si="18"/>
        <v>4873220131.5754576</v>
      </c>
      <c r="AF92" s="311">
        <f t="shared" si="18"/>
        <v>5298425388.0519333</v>
      </c>
      <c r="AG92" s="311">
        <f t="shared" si="18"/>
        <v>5867225882.7519407</v>
      </c>
      <c r="AH92" s="311">
        <f t="shared" si="18"/>
        <v>6337525549.5542269</v>
      </c>
      <c r="AI92" s="311">
        <f t="shared" si="18"/>
        <v>7057683400.0818424</v>
      </c>
      <c r="AJ92" s="311">
        <f t="shared" si="18"/>
        <v>7631820174.0203495</v>
      </c>
      <c r="AK92" s="311">
        <f t="shared" si="18"/>
        <v>8148521617.0656786</v>
      </c>
      <c r="AL92" s="311">
        <f t="shared" si="18"/>
        <v>8690201751.588932</v>
      </c>
      <c r="AM92" s="311">
        <f t="shared" si="18"/>
        <v>9245242597.1096764</v>
      </c>
      <c r="AN92" s="311">
        <f t="shared" si="18"/>
        <v>9813967113.9267235</v>
      </c>
      <c r="AO92" s="311">
        <f t="shared" si="18"/>
        <v>10436014860.902735</v>
      </c>
      <c r="AP92" s="311">
        <f t="shared" si="18"/>
        <v>11057778231.72192</v>
      </c>
      <c r="AQ92" s="311">
        <f t="shared" si="18"/>
        <v>11737736494.016562</v>
      </c>
      <c r="AR92" s="311">
        <f t="shared" si="18"/>
        <v>12449255910.389143</v>
      </c>
      <c r="AS92" s="311">
        <f t="shared" si="18"/>
        <v>13169393158.13501</v>
      </c>
      <c r="AT92" s="311">
        <f t="shared" si="18"/>
        <v>13937145159.185009</v>
      </c>
      <c r="AU92" s="311">
        <f t="shared" si="18"/>
        <v>14785431134.335693</v>
      </c>
      <c r="AV92" s="311">
        <f t="shared" si="18"/>
        <v>15688236428.237728</v>
      </c>
      <c r="AW92" s="311">
        <f t="shared" si="18"/>
        <v>16725051957.065065</v>
      </c>
      <c r="AX92" s="311">
        <f t="shared" si="18"/>
        <v>17772956628.569458</v>
      </c>
      <c r="AY92" s="311">
        <f t="shared" si="18"/>
        <v>18831055722.992771</v>
      </c>
      <c r="AZ92" s="311">
        <f t="shared" si="18"/>
        <v>19859790978.302799</v>
      </c>
      <c r="BA92" s="311">
        <f t="shared" si="18"/>
        <v>20810943537.482018</v>
      </c>
    </row>
    <row r="96" spans="1:53">
      <c r="A96" s="291" t="s">
        <v>828</v>
      </c>
      <c r="B96" s="252"/>
      <c r="C96" s="252"/>
      <c r="D96" s="252"/>
      <c r="E96" s="252"/>
    </row>
    <row r="97" spans="1:5">
      <c r="A97" s="252" t="s">
        <v>6</v>
      </c>
      <c r="B97" s="252"/>
      <c r="C97" s="252"/>
      <c r="D97" s="252"/>
      <c r="E97" s="312">
        <f>E85/E64</f>
        <v>21.439868012052916</v>
      </c>
    </row>
    <row r="98" spans="1:5">
      <c r="A98" s="252" t="s">
        <v>7</v>
      </c>
      <c r="B98" s="252"/>
      <c r="C98" s="252"/>
      <c r="D98" s="252"/>
      <c r="E98" s="312">
        <f t="shared" ref="E98:E104" si="19">E86/E65</f>
        <v>481.98879389515474</v>
      </c>
    </row>
    <row r="99" spans="1:5">
      <c r="A99" s="252" t="s">
        <v>8</v>
      </c>
      <c r="B99" s="252"/>
      <c r="C99" s="252"/>
      <c r="D99" s="252"/>
      <c r="E99" s="312">
        <f t="shared" si="19"/>
        <v>1022.5580936114276</v>
      </c>
    </row>
    <row r="100" spans="1:5">
      <c r="A100" s="252" t="s">
        <v>9</v>
      </c>
      <c r="B100" s="252"/>
      <c r="C100" s="252"/>
      <c r="D100" s="252"/>
      <c r="E100" s="312">
        <f t="shared" si="19"/>
        <v>2358.9845218956343</v>
      </c>
    </row>
    <row r="101" spans="1:5">
      <c r="A101" s="252" t="s">
        <v>10</v>
      </c>
      <c r="B101" s="252"/>
      <c r="C101" s="252"/>
      <c r="D101" s="252"/>
      <c r="E101" s="312">
        <f t="shared" si="19"/>
        <v>5368.4665884025899</v>
      </c>
    </row>
    <row r="102" spans="1:5">
      <c r="A102" s="252" t="s">
        <v>11</v>
      </c>
      <c r="B102" s="252"/>
      <c r="C102" s="252"/>
      <c r="D102" s="252"/>
      <c r="E102" s="312">
        <f t="shared" si="19"/>
        <v>11302.508819389988</v>
      </c>
    </row>
    <row r="103" spans="1:5">
      <c r="A103" s="252" t="s">
        <v>12</v>
      </c>
      <c r="B103" s="252"/>
      <c r="C103" s="252"/>
      <c r="D103" s="252"/>
      <c r="E103" s="312">
        <f t="shared" si="19"/>
        <v>19863.292339602358</v>
      </c>
    </row>
    <row r="104" spans="1:5">
      <c r="A104" s="252" t="s">
        <v>13</v>
      </c>
      <c r="B104" s="252"/>
      <c r="C104" s="252"/>
      <c r="D104" s="252"/>
      <c r="E104" s="312">
        <f t="shared" si="19"/>
        <v>28724.848334974689</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AZ104"/>
  <sheetViews>
    <sheetView tabSelected="1" topLeftCell="D1" zoomScaleNormal="100" workbookViewId="0">
      <selection activeCell="L25" sqref="L25"/>
    </sheetView>
  </sheetViews>
  <sheetFormatPr defaultRowHeight="15"/>
  <cols>
    <col min="1" max="1" width="21.85546875" style="28" bestFit="1" customWidth="1"/>
    <col min="2" max="2" width="9.140625" style="28"/>
    <col min="3" max="3" width="60.5703125" style="28" bestFit="1" customWidth="1"/>
    <col min="4" max="4" width="13.42578125" style="28" customWidth="1"/>
    <col min="5" max="5" width="12.7109375" style="28" bestFit="1" customWidth="1"/>
    <col min="6" max="15" width="13.85546875" style="28" bestFit="1" customWidth="1"/>
    <col min="16" max="16" width="23.140625" style="28" customWidth="1"/>
    <col min="17" max="17" width="19.85546875" style="28" customWidth="1"/>
    <col min="18" max="52" width="13.85546875" style="28" bestFit="1" customWidth="1"/>
    <col min="53" max="16384" width="9.140625" style="28"/>
  </cols>
  <sheetData>
    <row r="1" spans="1:18" ht="18.75">
      <c r="A1" s="371" t="s">
        <v>890</v>
      </c>
      <c r="B1" s="147" t="s">
        <v>897</v>
      </c>
      <c r="C1" s="147"/>
      <c r="D1" s="147">
        <f>R13</f>
        <v>18309780954.751064</v>
      </c>
    </row>
    <row r="2" spans="1:18">
      <c r="B2" s="383" t="s">
        <v>901</v>
      </c>
      <c r="C2" s="383"/>
      <c r="D2" s="383"/>
      <c r="P2" s="258" t="s">
        <v>905</v>
      </c>
      <c r="Q2" s="258"/>
      <c r="R2" s="258"/>
    </row>
    <row r="3" spans="1:18">
      <c r="B3" s="383"/>
      <c r="C3" s="383"/>
      <c r="D3" s="383"/>
      <c r="P3" s="258"/>
      <c r="Q3" s="258" t="s">
        <v>902</v>
      </c>
      <c r="R3" s="258">
        <v>22200000000</v>
      </c>
    </row>
    <row r="4" spans="1:18">
      <c r="P4" s="258" t="s">
        <v>904</v>
      </c>
      <c r="Q4" s="258">
        <v>2013</v>
      </c>
      <c r="R4" s="258">
        <v>1.0249999999999999</v>
      </c>
    </row>
    <row r="5" spans="1:18">
      <c r="B5" s="147"/>
      <c r="C5" s="292" t="s">
        <v>492</v>
      </c>
      <c r="P5" s="258"/>
      <c r="Q5" s="258">
        <v>2014</v>
      </c>
      <c r="R5" s="258">
        <v>1.0225</v>
      </c>
    </row>
    <row r="6" spans="1:18">
      <c r="A6" s="172" t="s">
        <v>276</v>
      </c>
      <c r="B6" s="147" t="s">
        <v>120</v>
      </c>
      <c r="C6" s="147">
        <v>2.2792991084276754E-2</v>
      </c>
      <c r="E6" s="94"/>
      <c r="H6" s="94"/>
      <c r="P6" s="258"/>
      <c r="Q6" s="258">
        <v>2015</v>
      </c>
      <c r="R6" s="258">
        <v>1.0225</v>
      </c>
    </row>
    <row r="7" spans="1:18">
      <c r="A7" s="172" t="s">
        <v>277</v>
      </c>
      <c r="B7" s="147" t="s">
        <v>121</v>
      </c>
      <c r="C7" s="147">
        <v>5.8337048497222016E-2</v>
      </c>
      <c r="E7" s="284"/>
      <c r="F7" s="292" t="s">
        <v>496</v>
      </c>
      <c r="G7" s="147"/>
      <c r="H7" s="147"/>
      <c r="P7" s="258"/>
      <c r="Q7" s="258">
        <v>2016</v>
      </c>
      <c r="R7" s="258">
        <v>1.0249999999999999</v>
      </c>
    </row>
    <row r="8" spans="1:18">
      <c r="A8" s="172" t="s">
        <v>238</v>
      </c>
      <c r="B8" s="147" t="s">
        <v>122</v>
      </c>
      <c r="C8" s="147">
        <v>3.8501566827045218E-2</v>
      </c>
      <c r="E8" s="285"/>
      <c r="F8" s="147" t="s">
        <v>665</v>
      </c>
      <c r="G8" s="147" t="s">
        <v>812</v>
      </c>
      <c r="H8" s="147" t="s">
        <v>495</v>
      </c>
      <c r="P8" s="258"/>
      <c r="Q8" s="258">
        <v>2017</v>
      </c>
      <c r="R8" s="258">
        <v>1.0249999999999999</v>
      </c>
    </row>
    <row r="9" spans="1:18">
      <c r="A9" s="172" t="s">
        <v>163</v>
      </c>
      <c r="B9" s="147" t="s">
        <v>123</v>
      </c>
      <c r="C9" s="147">
        <v>2.2848094617107295E-2</v>
      </c>
      <c r="E9" s="285"/>
      <c r="F9" s="147" t="s">
        <v>101</v>
      </c>
      <c r="G9" s="292">
        <v>7.0640000000000001</v>
      </c>
      <c r="H9" s="147">
        <f>G9/$G$18</f>
        <v>0.38580472466914012</v>
      </c>
      <c r="J9" s="28" t="s">
        <v>546</v>
      </c>
      <c r="P9" s="258"/>
      <c r="Q9" s="258">
        <v>2018</v>
      </c>
      <c r="R9" s="258">
        <v>1.0249999999999999</v>
      </c>
    </row>
    <row r="10" spans="1:18">
      <c r="A10" s="172" t="s">
        <v>37</v>
      </c>
      <c r="B10" s="147" t="s">
        <v>124</v>
      </c>
      <c r="C10" s="147">
        <v>1.4607702470975793E-2</v>
      </c>
      <c r="E10" s="5"/>
      <c r="F10" s="147" t="s">
        <v>49</v>
      </c>
      <c r="G10" s="292">
        <f>G9+0.55</f>
        <v>7.6139999999999999</v>
      </c>
      <c r="H10" s="147">
        <f>G10/$G$18</f>
        <v>0.41584331450040102</v>
      </c>
      <c r="J10" s="29">
        <v>0.53</v>
      </c>
      <c r="P10" s="258"/>
      <c r="Q10" s="258">
        <v>2019</v>
      </c>
      <c r="R10" s="258">
        <v>1.0249999999999999</v>
      </c>
    </row>
    <row r="11" spans="1:18">
      <c r="A11" s="172" t="s">
        <v>38</v>
      </c>
      <c r="B11" s="147" t="s">
        <v>125</v>
      </c>
      <c r="C11" s="147">
        <v>1.7363422074784925E-2</v>
      </c>
      <c r="E11" s="5"/>
      <c r="F11" s="147" t="s">
        <v>50</v>
      </c>
      <c r="G11" s="147">
        <f>(G$18-G$10)/8+G10</f>
        <v>8.950972619343883</v>
      </c>
      <c r="H11" s="147">
        <f>G11/$G$18</f>
        <v>0.48886290018785089</v>
      </c>
      <c r="J11" s="28" t="s">
        <v>547</v>
      </c>
      <c r="P11" s="258"/>
      <c r="Q11" s="258">
        <v>2020</v>
      </c>
      <c r="R11" s="258">
        <v>1.0249999999999999</v>
      </c>
    </row>
    <row r="12" spans="1:18">
      <c r="A12" s="172" t="s">
        <v>39</v>
      </c>
      <c r="B12" s="147" t="s">
        <v>126</v>
      </c>
      <c r="C12" s="147">
        <v>2.0265386236409388E-2</v>
      </c>
      <c r="E12" s="5"/>
      <c r="F12" s="147" t="s">
        <v>51</v>
      </c>
      <c r="G12" s="147">
        <f t="shared" ref="G12:G17" si="0">(G$18-G$10)/8+G11</f>
        <v>10.287945238687765</v>
      </c>
      <c r="H12" s="147">
        <f t="shared" ref="H12:H18" si="1">G12/$G$18</f>
        <v>0.56188248587530065</v>
      </c>
      <c r="P12" s="258"/>
      <c r="Q12" s="258"/>
      <c r="R12" s="258">
        <f>PRODUCT(R4:R11)</f>
        <v>1.2124667168254404</v>
      </c>
    </row>
    <row r="13" spans="1:18">
      <c r="A13" s="172" t="s">
        <v>40</v>
      </c>
      <c r="B13" s="147" t="s">
        <v>127</v>
      </c>
      <c r="C13" s="147">
        <v>2.8313058542250472E-2</v>
      </c>
      <c r="E13" s="5"/>
      <c r="F13" s="147" t="s">
        <v>52</v>
      </c>
      <c r="G13" s="147">
        <f t="shared" si="0"/>
        <v>11.624917858031647</v>
      </c>
      <c r="H13" s="147">
        <f t="shared" si="1"/>
        <v>0.63490207156275047</v>
      </c>
      <c r="P13" s="258"/>
      <c r="Q13" s="258" t="s">
        <v>903</v>
      </c>
      <c r="R13" s="258">
        <f>R3/R12</f>
        <v>18309780954.751064</v>
      </c>
    </row>
    <row r="14" spans="1:18">
      <c r="A14" s="172" t="s">
        <v>41</v>
      </c>
      <c r="B14" s="147" t="s">
        <v>128</v>
      </c>
      <c r="C14" s="147">
        <v>2.8244953309288629E-2</v>
      </c>
      <c r="E14" s="5"/>
      <c r="F14" s="147" t="s">
        <v>53</v>
      </c>
      <c r="G14" s="147">
        <f t="shared" si="0"/>
        <v>12.96189047737553</v>
      </c>
      <c r="H14" s="147">
        <f t="shared" si="1"/>
        <v>0.70792165725020029</v>
      </c>
    </row>
    <row r="15" spans="1:18">
      <c r="A15" s="172" t="s">
        <v>44</v>
      </c>
      <c r="B15" s="147" t="s">
        <v>129</v>
      </c>
      <c r="C15" s="147">
        <v>3.9039227210135023E-2</v>
      </c>
      <c r="E15" s="5"/>
      <c r="F15" s="147" t="s">
        <v>54</v>
      </c>
      <c r="G15" s="147">
        <f t="shared" si="0"/>
        <v>14.298863096719412</v>
      </c>
      <c r="H15" s="147">
        <f t="shared" si="1"/>
        <v>0.7809412429376501</v>
      </c>
      <c r="K15" s="13"/>
    </row>
    <row r="16" spans="1:18">
      <c r="A16" s="172" t="s">
        <v>45</v>
      </c>
      <c r="B16" s="147" t="s">
        <v>130</v>
      </c>
      <c r="C16" s="147">
        <v>4.4865196973781649E-2</v>
      </c>
      <c r="E16" s="5"/>
      <c r="F16" s="147" t="s">
        <v>55</v>
      </c>
      <c r="G16" s="147">
        <f t="shared" si="0"/>
        <v>15.635835716063294</v>
      </c>
      <c r="H16" s="147">
        <f t="shared" si="1"/>
        <v>0.85396082862509992</v>
      </c>
    </row>
    <row r="17" spans="1:52">
      <c r="A17" s="172" t="s">
        <v>46</v>
      </c>
      <c r="B17" s="147" t="s">
        <v>131</v>
      </c>
      <c r="C17" s="147">
        <v>6.8382034775298792E-2</v>
      </c>
      <c r="E17" s="5"/>
      <c r="F17" s="147" t="s">
        <v>56</v>
      </c>
      <c r="G17" s="147">
        <f t="shared" si="0"/>
        <v>16.972808335407176</v>
      </c>
      <c r="H17" s="147">
        <f t="shared" si="1"/>
        <v>0.92698041431254974</v>
      </c>
    </row>
    <row r="18" spans="1:52">
      <c r="A18" s="172" t="s">
        <v>47</v>
      </c>
      <c r="B18" s="147" t="s">
        <v>132</v>
      </c>
      <c r="C18" s="147">
        <v>8.6195785235661626E-2</v>
      </c>
      <c r="E18" s="5"/>
      <c r="F18" s="147" t="s">
        <v>57</v>
      </c>
      <c r="G18" s="292">
        <f>D1/1000000000</f>
        <v>18.309780954751066</v>
      </c>
      <c r="H18" s="147">
        <f t="shared" si="1"/>
        <v>1</v>
      </c>
    </row>
    <row r="19" spans="1:52">
      <c r="E19" s="5"/>
    </row>
    <row r="20" spans="1:52">
      <c r="C20" s="23"/>
      <c r="D20" s="12" t="s">
        <v>49</v>
      </c>
      <c r="E20" s="12" t="s">
        <v>50</v>
      </c>
      <c r="F20" s="12" t="s">
        <v>51</v>
      </c>
      <c r="G20" s="12" t="s">
        <v>52</v>
      </c>
      <c r="H20" s="12" t="s">
        <v>53</v>
      </c>
      <c r="I20" s="12" t="s">
        <v>54</v>
      </c>
      <c r="J20" s="12" t="s">
        <v>55</v>
      </c>
      <c r="K20" s="12" t="s">
        <v>56</v>
      </c>
      <c r="L20" s="12" t="s">
        <v>57</v>
      </c>
      <c r="M20" s="12" t="s">
        <v>58</v>
      </c>
      <c r="N20" s="12" t="s">
        <v>59</v>
      </c>
      <c r="O20" s="12" t="s">
        <v>60</v>
      </c>
      <c r="P20" s="12" t="s">
        <v>61</v>
      </c>
      <c r="Q20" s="12" t="s">
        <v>62</v>
      </c>
      <c r="R20" s="12" t="s">
        <v>63</v>
      </c>
      <c r="S20" s="12" t="s">
        <v>64</v>
      </c>
      <c r="T20" s="12" t="s">
        <v>65</v>
      </c>
      <c r="U20" s="12" t="s">
        <v>66</v>
      </c>
      <c r="V20" s="12" t="s">
        <v>67</v>
      </c>
      <c r="W20" s="12" t="s">
        <v>68</v>
      </c>
      <c r="X20" s="12" t="s">
        <v>69</v>
      </c>
      <c r="Y20" s="12" t="s">
        <v>70</v>
      </c>
      <c r="Z20" s="12" t="s">
        <v>71</v>
      </c>
      <c r="AA20" s="12" t="s">
        <v>72</v>
      </c>
      <c r="AB20" s="12" t="s">
        <v>73</v>
      </c>
      <c r="AC20" s="12" t="s">
        <v>74</v>
      </c>
      <c r="AD20" s="12" t="s">
        <v>75</v>
      </c>
      <c r="AE20" s="12" t="s">
        <v>76</v>
      </c>
      <c r="AF20" s="12" t="s">
        <v>77</v>
      </c>
      <c r="AG20" s="12" t="s">
        <v>78</v>
      </c>
      <c r="AH20" s="12" t="s">
        <v>79</v>
      </c>
      <c r="AI20" s="12" t="s">
        <v>80</v>
      </c>
      <c r="AJ20" s="12" t="s">
        <v>81</v>
      </c>
      <c r="AK20" s="12" t="s">
        <v>82</v>
      </c>
      <c r="AL20" s="12" t="s">
        <v>83</v>
      </c>
      <c r="AM20" s="12" t="s">
        <v>84</v>
      </c>
      <c r="AN20" s="12" t="s">
        <v>85</v>
      </c>
      <c r="AO20" s="12" t="s">
        <v>86</v>
      </c>
      <c r="AP20" s="12" t="s">
        <v>87</v>
      </c>
      <c r="AQ20" s="12" t="s">
        <v>88</v>
      </c>
      <c r="AR20" s="12" t="s">
        <v>89</v>
      </c>
      <c r="AS20" s="12" t="s">
        <v>90</v>
      </c>
      <c r="AT20" s="12" t="s">
        <v>91</v>
      </c>
      <c r="AU20" s="12" t="s">
        <v>92</v>
      </c>
      <c r="AV20" s="12" t="s">
        <v>93</v>
      </c>
      <c r="AW20" s="12" t="s">
        <v>94</v>
      </c>
      <c r="AX20" s="12" t="s">
        <v>95</v>
      </c>
      <c r="AY20" s="12" t="s">
        <v>96</v>
      </c>
      <c r="AZ20" s="12" t="s">
        <v>97</v>
      </c>
    </row>
    <row r="21" spans="1:52">
      <c r="B21" s="25"/>
      <c r="C21" s="252" t="s">
        <v>493</v>
      </c>
      <c r="D21" s="294">
        <v>1</v>
      </c>
      <c r="E21" s="294">
        <v>1</v>
      </c>
      <c r="F21" s="294">
        <v>1</v>
      </c>
      <c r="G21" s="294">
        <v>1</v>
      </c>
      <c r="H21" s="294">
        <v>1</v>
      </c>
      <c r="I21" s="294">
        <v>1</v>
      </c>
      <c r="J21" s="294">
        <v>1</v>
      </c>
      <c r="K21" s="294">
        <v>1</v>
      </c>
      <c r="L21" s="294">
        <v>1</v>
      </c>
      <c r="M21" s="294">
        <f>L21*'Productivity assumptions'!L$6</f>
        <v>1.0146066695843217</v>
      </c>
      <c r="N21" s="294">
        <f>M21*'Productivity assumptions'!M$6</f>
        <v>1.029491517816788</v>
      </c>
      <c r="O21" s="294">
        <f>N21*'Productivity assumptions'!N$6</f>
        <v>1.0446513755808853</v>
      </c>
      <c r="P21" s="294">
        <f>O21*'Productivity assumptions'!O$6</f>
        <v>1.0600788692705307</v>
      </c>
      <c r="Q21" s="294">
        <f>P21*'Productivity assumptions'!P$6</f>
        <v>1.075763172292018</v>
      </c>
      <c r="R21" s="294">
        <f>Q21*'Productivity assumptions'!Q$6</f>
        <v>1.0917150129923303</v>
      </c>
      <c r="S21" s="294">
        <f>R21*'Productivity assumptions'!R$6</f>
        <v>1.107942388671157</v>
      </c>
      <c r="T21" s="294">
        <f>S21*'Productivity assumptions'!S$6</f>
        <v>1.124435069877362</v>
      </c>
      <c r="U21" s="294">
        <f>T21*'Productivity assumptions'!T$6</f>
        <v>1.1411956002961303</v>
      </c>
      <c r="V21" s="294">
        <f>U21*'Productivity assumptions'!U$6</f>
        <v>1.1582182409497588</v>
      </c>
      <c r="W21" s="294">
        <f>V21*'Productivity assumptions'!V$6</f>
        <v>1.1755165529920433</v>
      </c>
      <c r="X21" s="294">
        <f>W21*'Productivity assumptions'!W$6</f>
        <v>1.1930992947683119</v>
      </c>
      <c r="Y21" s="294">
        <f>X21*'Productivity assumptions'!X$6</f>
        <v>1.2109506648618971</v>
      </c>
      <c r="Z21" s="294">
        <f>Y21*'Productivity assumptions'!Y$6</f>
        <v>1.2290813158201688</v>
      </c>
      <c r="AA21" s="294">
        <f>Z21*'Productivity assumptions'!Z$6</f>
        <v>1.2474949184012021</v>
      </c>
      <c r="AB21" s="294">
        <f>AA21*'Productivity assumptions'!AA$6</f>
        <v>1.2662100448911406</v>
      </c>
      <c r="AC21" s="294">
        <f>AB21*'Productivity assumptions'!AB$6</f>
        <v>1.2852348218168164</v>
      </c>
      <c r="AD21" s="294">
        <f>AC21*'Productivity assumptions'!AC$6</f>
        <v>1.3045524356839799</v>
      </c>
      <c r="AE21" s="294">
        <f>AD21*'Productivity assumptions'!AD$6</f>
        <v>1.3241762838355249</v>
      </c>
      <c r="AF21" s="294">
        <f>AE21*'Productivity assumptions'!AE$6</f>
        <v>1.3441188298773257</v>
      </c>
      <c r="AG21" s="294">
        <f>AF21*'Productivity assumptions'!AF$6</f>
        <v>1.3643981560910774</v>
      </c>
      <c r="AH21" s="294">
        <f>AG21*'Productivity assumptions'!AG$6</f>
        <v>1.3850191749996141</v>
      </c>
      <c r="AI21" s="294">
        <f>AH21*'Productivity assumptions'!AH$6</f>
        <v>1.4059705145701971</v>
      </c>
      <c r="AJ21" s="294">
        <f>AI21*'Productivity assumptions'!AI$6</f>
        <v>1.4272602140637334</v>
      </c>
      <c r="AK21" s="294">
        <f>AJ21*'Productivity assumptions'!AJ$6</f>
        <v>1.4489001822668131</v>
      </c>
      <c r="AL21" s="294">
        <f>AK21*'Productivity assumptions'!AK$6</f>
        <v>1.4709025724131681</v>
      </c>
      <c r="AM21" s="294">
        <f>AL21*'Productivity assumptions'!AL$6</f>
        <v>1.4932716417067555</v>
      </c>
      <c r="AN21" s="294">
        <f>AM21*'Productivity assumptions'!AM$6</f>
        <v>1.5160158549336862</v>
      </c>
      <c r="AO21" s="294">
        <f>AN21*'Productivity assumptions'!AN$6</f>
        <v>1.5391422978089808</v>
      </c>
      <c r="AP21" s="294">
        <f>AO21*'Productivity assumptions'!AO$6</f>
        <v>1.5626544077703723</v>
      </c>
      <c r="AQ21" s="294">
        <f>AP21*'Productivity assumptions'!AP$6</f>
        <v>1.5865523805794568</v>
      </c>
      <c r="AR21" s="294">
        <f>AQ21*'Productivity assumptions'!AQ$6</f>
        <v>1.6108269644774154</v>
      </c>
      <c r="AS21" s="294">
        <f>AR21*'Productivity assumptions'!AR$6</f>
        <v>1.6354865678664925</v>
      </c>
      <c r="AT21" s="294">
        <f>AS21*'Productivity assumptions'!AS$6</f>
        <v>1.6605404021992454</v>
      </c>
      <c r="AU21" s="294">
        <f>AT21*'Productivity assumptions'!AT$6</f>
        <v>1.6859938521521871</v>
      </c>
      <c r="AV21" s="294">
        <f>AU21*'Productivity assumptions'!AU$6</f>
        <v>1.711835319249158</v>
      </c>
      <c r="AW21" s="294">
        <f>AV21*'Productivity assumptions'!AV$6</f>
        <v>1.7380491258936841</v>
      </c>
      <c r="AX21" s="294">
        <f>AW21*'Productivity assumptions'!AW$6</f>
        <v>1.764649268169552</v>
      </c>
      <c r="AY21" s="294">
        <f>AX21*'Productivity assumptions'!AX$6</f>
        <v>1.7916531401942477</v>
      </c>
      <c r="AZ21" s="294">
        <f>AY21*'Productivity assumptions'!AY$6</f>
        <v>1.8190733629337925</v>
      </c>
    </row>
    <row r="22" spans="1:52">
      <c r="B22" s="25"/>
      <c r="C22" s="252" t="s">
        <v>494</v>
      </c>
      <c r="D22" s="294">
        <v>1</v>
      </c>
      <c r="E22" s="294">
        <v>1</v>
      </c>
      <c r="F22" s="294">
        <v>1</v>
      </c>
      <c r="G22" s="294">
        <v>1</v>
      </c>
      <c r="H22" s="294">
        <v>1</v>
      </c>
      <c r="I22" s="294">
        <v>1</v>
      </c>
      <c r="J22" s="294">
        <v>1</v>
      </c>
      <c r="K22" s="294">
        <v>1</v>
      </c>
      <c r="L22" s="294">
        <v>1</v>
      </c>
      <c r="M22" s="294">
        <f>M49/L49*L22</f>
        <v>1.0046189669299219</v>
      </c>
      <c r="N22" s="294">
        <f t="shared" ref="N22:AZ22" si="2">N49/M49*M22</f>
        <v>1.0091510792387328</v>
      </c>
      <c r="O22" s="294">
        <f t="shared" si="2"/>
        <v>1.0135980966148674</v>
      </c>
      <c r="P22" s="294">
        <f t="shared" si="2"/>
        <v>1.0179617387759878</v>
      </c>
      <c r="Q22" s="294">
        <f t="shared" si="2"/>
        <v>1.0222436865204387</v>
      </c>
      <c r="R22" s="294">
        <f t="shared" si="2"/>
        <v>1.0264455827464463</v>
      </c>
      <c r="S22" s="294">
        <f t="shared" si="2"/>
        <v>1.0305690334402058</v>
      </c>
      <c r="T22" s="294">
        <f t="shared" si="2"/>
        <v>1.0346156086339395</v>
      </c>
      <c r="U22" s="294">
        <f t="shared" si="2"/>
        <v>1.038586843334973</v>
      </c>
      <c r="V22" s="294">
        <f t="shared" si="2"/>
        <v>1.0424842384268334</v>
      </c>
      <c r="W22" s="294">
        <f t="shared" si="2"/>
        <v>1.0463092615433338</v>
      </c>
      <c r="X22" s="294">
        <f t="shared" si="2"/>
        <v>1.0500633479165824</v>
      </c>
      <c r="Y22" s="294">
        <f t="shared" si="2"/>
        <v>1.0537479011997917</v>
      </c>
      <c r="Z22" s="294">
        <f t="shared" si="2"/>
        <v>1.057364294265762</v>
      </c>
      <c r="AA22" s="294">
        <f t="shared" si="2"/>
        <v>1.0609138699818612</v>
      </c>
      <c r="AB22" s="294">
        <f t="shared" si="2"/>
        <v>1.0643979419622875</v>
      </c>
      <c r="AC22" s="294">
        <f t="shared" si="2"/>
        <v>1.0678177952983943</v>
      </c>
      <c r="AD22" s="294">
        <f t="shared" si="2"/>
        <v>1.0711746872677936</v>
      </c>
      <c r="AE22" s="294">
        <f t="shared" si="2"/>
        <v>1.0744698480229693</v>
      </c>
      <c r="AF22" s="294">
        <f t="shared" si="2"/>
        <v>1.0777044812600589</v>
      </c>
      <c r="AG22" s="294">
        <f t="shared" si="2"/>
        <v>1.0808797648684751</v>
      </c>
      <c r="AH22" s="294">
        <f t="shared" si="2"/>
        <v>1.0839968515619918</v>
      </c>
      <c r="AI22" s="294">
        <f t="shared" si="2"/>
        <v>1.0870568694919076</v>
      </c>
      <c r="AJ22" s="294">
        <f t="shared" si="2"/>
        <v>1.0900609228428679</v>
      </c>
      <c r="AK22" s="294">
        <f t="shared" si="2"/>
        <v>1.0930100924119115</v>
      </c>
      <c r="AL22" s="294">
        <f t="shared" si="2"/>
        <v>1.0959054361712897</v>
      </c>
      <c r="AM22" s="294">
        <f t="shared" si="2"/>
        <v>1.0987479898155748</v>
      </c>
      <c r="AN22" s="294">
        <f t="shared" si="2"/>
        <v>1.1015387672935655</v>
      </c>
      <c r="AO22" s="294">
        <f t="shared" si="2"/>
        <v>1.1042787613254823</v>
      </c>
      <c r="AP22" s="294">
        <f t="shared" si="2"/>
        <v>1.1069689439059089</v>
      </c>
      <c r="AQ22" s="294">
        <f t="shared" si="2"/>
        <v>1.1096102667929464</v>
      </c>
      <c r="AR22" s="294">
        <f t="shared" si="2"/>
        <v>1.1122036619840021</v>
      </c>
      <c r="AS22" s="294">
        <f t="shared" si="2"/>
        <v>1.1147500421786496</v>
      </c>
      <c r="AT22" s="294">
        <f t="shared" si="2"/>
        <v>1.1172503012289456</v>
      </c>
      <c r="AU22" s="294">
        <f t="shared" si="2"/>
        <v>1.1197053145776179</v>
      </c>
      <c r="AV22" s="294">
        <f t="shared" si="2"/>
        <v>1.12211593968448</v>
      </c>
      <c r="AW22" s="294">
        <f t="shared" si="2"/>
        <v>1.1244830164414543</v>
      </c>
      <c r="AX22" s="294">
        <f t="shared" si="2"/>
        <v>1.1268073675765422</v>
      </c>
      <c r="AY22" s="294">
        <f t="shared" si="2"/>
        <v>1.1290897990470894</v>
      </c>
      <c r="AZ22" s="294">
        <f t="shared" si="2"/>
        <v>1.1313311004226694</v>
      </c>
    </row>
    <row r="23" spans="1:52">
      <c r="C23" s="252" t="s">
        <v>497</v>
      </c>
      <c r="D23" s="252">
        <v>1</v>
      </c>
      <c r="E23" s="252">
        <v>1</v>
      </c>
      <c r="F23" s="252">
        <v>1</v>
      </c>
      <c r="G23" s="252">
        <v>1</v>
      </c>
      <c r="H23" s="252">
        <v>1</v>
      </c>
      <c r="I23" s="252">
        <v>1</v>
      </c>
      <c r="J23" s="252">
        <v>1</v>
      </c>
      <c r="K23" s="252">
        <v>1</v>
      </c>
      <c r="L23" s="252">
        <v>1</v>
      </c>
      <c r="M23" s="252">
        <f>M45/L45*L23</f>
        <v>1.0109137127093646</v>
      </c>
      <c r="N23" s="252">
        <f t="shared" ref="N23:AZ23" si="3">N45/M45*M23</f>
        <v>1.0215911838911107</v>
      </c>
      <c r="O23" s="252">
        <f t="shared" si="3"/>
        <v>1.03173069075901</v>
      </c>
      <c r="P23" s="252">
        <f t="shared" si="3"/>
        <v>1.0415526609469359</v>
      </c>
      <c r="Q23" s="252">
        <f t="shared" si="3"/>
        <v>1.050974807395042</v>
      </c>
      <c r="R23" s="252">
        <f t="shared" si="3"/>
        <v>1.0599389608516772</v>
      </c>
      <c r="S23" s="252">
        <f t="shared" si="3"/>
        <v>1.068704524132706</v>
      </c>
      <c r="T23" s="252">
        <f t="shared" si="3"/>
        <v>1.0773664749886194</v>
      </c>
      <c r="U23" s="252">
        <f t="shared" si="3"/>
        <v>1.0865017491955025</v>
      </c>
      <c r="V23" s="252">
        <f t="shared" si="3"/>
        <v>1.0964978351948507</v>
      </c>
      <c r="W23" s="252">
        <f t="shared" si="3"/>
        <v>1.1071993573157044</v>
      </c>
      <c r="X23" s="252">
        <f t="shared" si="3"/>
        <v>1.1176480082558429</v>
      </c>
      <c r="Y23" s="252">
        <f t="shared" si="3"/>
        <v>1.1271218276744579</v>
      </c>
      <c r="Z23" s="252">
        <f t="shared" si="3"/>
        <v>1.1353905684232892</v>
      </c>
      <c r="AA23" s="252">
        <f t="shared" si="3"/>
        <v>1.1433967975347401</v>
      </c>
      <c r="AB23" s="252">
        <f t="shared" si="3"/>
        <v>1.1497124892503174</v>
      </c>
      <c r="AC23" s="252">
        <f t="shared" si="3"/>
        <v>1.1566944254388034</v>
      </c>
      <c r="AD23" s="252">
        <f t="shared" si="3"/>
        <v>1.1655448493596168</v>
      </c>
      <c r="AE23" s="252">
        <f t="shared" si="3"/>
        <v>1.1755446554773361</v>
      </c>
      <c r="AF23" s="252">
        <f t="shared" si="3"/>
        <v>1.1867179671488379</v>
      </c>
      <c r="AG23" s="252">
        <f t="shared" si="3"/>
        <v>1.1986423020619295</v>
      </c>
      <c r="AH23" s="252">
        <f t="shared" si="3"/>
        <v>1.2106888318496056</v>
      </c>
      <c r="AI23" s="252">
        <f t="shared" si="3"/>
        <v>1.2228907417170423</v>
      </c>
      <c r="AJ23" s="252">
        <f t="shared" si="3"/>
        <v>1.234589165435851</v>
      </c>
      <c r="AK23" s="252">
        <f t="shared" si="3"/>
        <v>1.2458440264942934</v>
      </c>
      <c r="AL23" s="252">
        <f t="shared" si="3"/>
        <v>1.2554180569919782</v>
      </c>
      <c r="AM23" s="252">
        <f t="shared" si="3"/>
        <v>1.2639469340517344</v>
      </c>
      <c r="AN23" s="252">
        <f t="shared" si="3"/>
        <v>1.2714047656401584</v>
      </c>
      <c r="AO23" s="252">
        <f t="shared" si="3"/>
        <v>1.2788944907019875</v>
      </c>
      <c r="AP23" s="252">
        <f t="shared" si="3"/>
        <v>1.2862223388748772</v>
      </c>
      <c r="AQ23" s="252">
        <f t="shared" si="3"/>
        <v>1.2934709736943184</v>
      </c>
      <c r="AR23" s="252">
        <f t="shared" si="3"/>
        <v>1.3007882596864089</v>
      </c>
      <c r="AS23" s="252">
        <f t="shared" si="3"/>
        <v>1.3079127837954427</v>
      </c>
      <c r="AT23" s="252">
        <f t="shared" si="3"/>
        <v>1.3147229849918718</v>
      </c>
      <c r="AU23" s="252">
        <f t="shared" si="3"/>
        <v>1.3211233986580515</v>
      </c>
      <c r="AV23" s="252">
        <f t="shared" si="3"/>
        <v>1.3280262108992666</v>
      </c>
      <c r="AW23" s="252">
        <f t="shared" si="3"/>
        <v>1.3354410570818847</v>
      </c>
      <c r="AX23" s="252">
        <f t="shared" si="3"/>
        <v>1.3428245424269476</v>
      </c>
      <c r="AY23" s="252">
        <f t="shared" si="3"/>
        <v>1.3502972553669341</v>
      </c>
      <c r="AZ23" s="252">
        <f t="shared" si="3"/>
        <v>1.3576526570133283</v>
      </c>
    </row>
    <row r="24" spans="1:52">
      <c r="C24" s="252" t="s">
        <v>495</v>
      </c>
      <c r="D24" s="252">
        <f>H10</f>
        <v>0.41584331450040102</v>
      </c>
      <c r="E24" s="252">
        <f>H11</f>
        <v>0.48886290018785089</v>
      </c>
      <c r="F24" s="252">
        <f>H12</f>
        <v>0.56188248587530065</v>
      </c>
      <c r="G24" s="252">
        <f>H13</f>
        <v>0.63490207156275047</v>
      </c>
      <c r="H24" s="252">
        <f>H14</f>
        <v>0.70792165725020029</v>
      </c>
      <c r="I24" s="252">
        <f>H15</f>
        <v>0.7809412429376501</v>
      </c>
      <c r="J24" s="252">
        <f>H16</f>
        <v>0.85396082862509992</v>
      </c>
      <c r="K24" s="252">
        <f>H17</f>
        <v>0.92698041431254974</v>
      </c>
      <c r="L24" s="252">
        <v>1</v>
      </c>
      <c r="M24" s="252">
        <v>1</v>
      </c>
      <c r="N24" s="252">
        <v>1</v>
      </c>
      <c r="O24" s="252">
        <v>1</v>
      </c>
      <c r="P24" s="252">
        <v>1</v>
      </c>
      <c r="Q24" s="252">
        <v>1</v>
      </c>
      <c r="R24" s="252">
        <v>1</v>
      </c>
      <c r="S24" s="252">
        <v>1</v>
      </c>
      <c r="T24" s="252">
        <v>1</v>
      </c>
      <c r="U24" s="252">
        <v>1</v>
      </c>
      <c r="V24" s="252">
        <v>1</v>
      </c>
      <c r="W24" s="252">
        <v>1</v>
      </c>
      <c r="X24" s="252">
        <v>1</v>
      </c>
      <c r="Y24" s="252">
        <v>1</v>
      </c>
      <c r="Z24" s="252">
        <v>1</v>
      </c>
      <c r="AA24" s="252">
        <v>1</v>
      </c>
      <c r="AB24" s="252">
        <v>1</v>
      </c>
      <c r="AC24" s="252">
        <v>1</v>
      </c>
      <c r="AD24" s="252">
        <v>1</v>
      </c>
      <c r="AE24" s="252">
        <v>1</v>
      </c>
      <c r="AF24" s="252">
        <v>1</v>
      </c>
      <c r="AG24" s="252">
        <v>1</v>
      </c>
      <c r="AH24" s="252">
        <v>1</v>
      </c>
      <c r="AI24" s="252">
        <v>1</v>
      </c>
      <c r="AJ24" s="252">
        <v>1</v>
      </c>
      <c r="AK24" s="252">
        <v>1</v>
      </c>
      <c r="AL24" s="252">
        <v>1</v>
      </c>
      <c r="AM24" s="252">
        <v>1</v>
      </c>
      <c r="AN24" s="252">
        <v>1</v>
      </c>
      <c r="AO24" s="252">
        <v>1</v>
      </c>
      <c r="AP24" s="252">
        <v>1</v>
      </c>
      <c r="AQ24" s="252">
        <v>1</v>
      </c>
      <c r="AR24" s="252">
        <v>1</v>
      </c>
      <c r="AS24" s="252">
        <v>1</v>
      </c>
      <c r="AT24" s="252">
        <v>1</v>
      </c>
      <c r="AU24" s="252">
        <v>1</v>
      </c>
      <c r="AV24" s="252">
        <v>1</v>
      </c>
      <c r="AW24" s="252">
        <v>1</v>
      </c>
      <c r="AX24" s="252">
        <v>1</v>
      </c>
      <c r="AY24" s="252">
        <v>1</v>
      </c>
      <c r="AZ24" s="252">
        <v>1</v>
      </c>
    </row>
    <row r="25" spans="1:52">
      <c r="C25" s="237" t="s">
        <v>483</v>
      </c>
      <c r="D25" s="282">
        <f t="shared" ref="D25:AI25" si="4">$D$1*D24*D23*D22*D21</f>
        <v>7614000000</v>
      </c>
      <c r="E25" s="282">
        <f t="shared" si="4"/>
        <v>8950972619.3438835</v>
      </c>
      <c r="F25" s="282">
        <f t="shared" si="4"/>
        <v>10287945238.687763</v>
      </c>
      <c r="G25" s="282">
        <f t="shared" si="4"/>
        <v>11624917858.031647</v>
      </c>
      <c r="H25" s="282">
        <f t="shared" si="4"/>
        <v>12961890477.375528</v>
      </c>
      <c r="I25" s="282">
        <f t="shared" si="4"/>
        <v>14298863096.71941</v>
      </c>
      <c r="J25" s="282">
        <f t="shared" si="4"/>
        <v>15635835716.063292</v>
      </c>
      <c r="K25" s="282">
        <f t="shared" si="4"/>
        <v>16972808335.407173</v>
      </c>
      <c r="L25" s="282">
        <f t="shared" si="4"/>
        <v>18309780954.751064</v>
      </c>
      <c r="M25" s="282">
        <f t="shared" si="4"/>
        <v>18866716452.833424</v>
      </c>
      <c r="N25" s="282">
        <f t="shared" si="4"/>
        <v>19432972982.611412</v>
      </c>
      <c r="O25" s="282">
        <f t="shared" si="4"/>
        <v>20002609898.224819</v>
      </c>
      <c r="P25" s="282">
        <f t="shared" si="4"/>
        <v>20579461863.72403</v>
      </c>
      <c r="Q25" s="282">
        <f t="shared" si="4"/>
        <v>21161505620.369537</v>
      </c>
      <c r="R25" s="282">
        <f t="shared" si="4"/>
        <v>21747493893.888008</v>
      </c>
      <c r="S25" s="282">
        <f t="shared" si="4"/>
        <v>22342669615.275848</v>
      </c>
      <c r="T25" s="282">
        <f t="shared" si="4"/>
        <v>22948801758.653118</v>
      </c>
      <c r="U25" s="282">
        <f t="shared" si="4"/>
        <v>23578516880.693146</v>
      </c>
      <c r="V25" s="282">
        <f t="shared" si="4"/>
        <v>24241016392.268093</v>
      </c>
      <c r="W25" s="282">
        <f t="shared" si="4"/>
        <v>24934335130.170944</v>
      </c>
      <c r="X25" s="282">
        <f t="shared" si="4"/>
        <v>25637772301.848011</v>
      </c>
      <c r="Y25" s="282">
        <f t="shared" si="4"/>
        <v>26334021251.388306</v>
      </c>
      <c r="Z25" s="282">
        <f t="shared" si="4"/>
        <v>27016786356.692795</v>
      </c>
      <c r="AA25" s="282">
        <f t="shared" si="4"/>
        <v>27707607871.352001</v>
      </c>
      <c r="AB25" s="282">
        <f t="shared" si="4"/>
        <v>28371492222.160831</v>
      </c>
      <c r="AC25" s="282">
        <f t="shared" si="4"/>
        <v>29065742996.642693</v>
      </c>
      <c r="AD25" s="282">
        <f t="shared" si="4"/>
        <v>29821808677.158058</v>
      </c>
      <c r="AE25" s="282">
        <f t="shared" si="4"/>
        <v>30624028352.183006</v>
      </c>
      <c r="AF25" s="282">
        <f t="shared" si="4"/>
        <v>31475165357.584732</v>
      </c>
      <c r="AG25" s="282">
        <f t="shared" si="4"/>
        <v>32366166181.548206</v>
      </c>
      <c r="AH25" s="282">
        <f t="shared" si="4"/>
        <v>33281239454.184872</v>
      </c>
      <c r="AI25" s="282">
        <f t="shared" si="4"/>
        <v>34221519061.582287</v>
      </c>
      <c r="AJ25" s="282">
        <f t="shared" ref="AJ25:AZ25" si="5">$D$1*AJ24*AJ23*AJ22*AJ21</f>
        <v>35168961221.817131</v>
      </c>
      <c r="AK25" s="282">
        <f t="shared" si="5"/>
        <v>36125133614.250969</v>
      </c>
      <c r="AL25" s="282">
        <f t="shared" si="5"/>
        <v>37053437848.510193</v>
      </c>
      <c r="AM25" s="282">
        <f t="shared" si="5"/>
        <v>37970725976.503273</v>
      </c>
      <c r="AN25" s="282">
        <f t="shared" si="5"/>
        <v>38875009953.073036</v>
      </c>
      <c r="AO25" s="282">
        <f t="shared" si="5"/>
        <v>39799293069.207855</v>
      </c>
      <c r="AP25" s="282">
        <f t="shared" si="5"/>
        <v>40737800308.020111</v>
      </c>
      <c r="AQ25" s="282">
        <f t="shared" si="5"/>
        <v>41693150901.064857</v>
      </c>
      <c r="AR25" s="282">
        <f t="shared" si="5"/>
        <v>42670032026.636147</v>
      </c>
      <c r="AS25" s="282">
        <f t="shared" si="5"/>
        <v>43660269538.690872</v>
      </c>
      <c r="AT25" s="282">
        <f t="shared" si="5"/>
        <v>44659857357.248383</v>
      </c>
      <c r="AU25" s="282">
        <f t="shared" si="5"/>
        <v>45665294148.846382</v>
      </c>
      <c r="AV25" s="282">
        <f t="shared" si="5"/>
        <v>46707810511.39418</v>
      </c>
      <c r="AW25" s="282">
        <f t="shared" si="5"/>
        <v>47788436398.965401</v>
      </c>
      <c r="AX25" s="282">
        <f t="shared" si="5"/>
        <v>48888926050.076073</v>
      </c>
      <c r="AY25" s="282">
        <f t="shared" si="5"/>
        <v>50014387251.790634</v>
      </c>
      <c r="AZ25" s="282">
        <f t="shared" si="5"/>
        <v>51157788626.698875</v>
      </c>
    </row>
    <row r="26" spans="1:52">
      <c r="C26" s="237" t="s">
        <v>548</v>
      </c>
      <c r="D26" s="282">
        <f t="shared" ref="D26:AI26" si="6">D25*$J$10</f>
        <v>4035420000</v>
      </c>
      <c r="E26" s="282">
        <f t="shared" si="6"/>
        <v>4744015488.2522583</v>
      </c>
      <c r="F26" s="282">
        <f t="shared" si="6"/>
        <v>5452610976.5045147</v>
      </c>
      <c r="G26" s="282">
        <f t="shared" si="6"/>
        <v>6161206464.756773</v>
      </c>
      <c r="H26" s="282">
        <f t="shared" si="6"/>
        <v>6869801953.0090303</v>
      </c>
      <c r="I26" s="282">
        <f t="shared" si="6"/>
        <v>7578397441.2612877</v>
      </c>
      <c r="J26" s="282">
        <f t="shared" si="6"/>
        <v>8286992929.513545</v>
      </c>
      <c r="K26" s="282">
        <f t="shared" si="6"/>
        <v>8995588417.7658024</v>
      </c>
      <c r="L26" s="282">
        <f t="shared" si="6"/>
        <v>9704183906.0180645</v>
      </c>
      <c r="M26" s="282">
        <f t="shared" si="6"/>
        <v>9999359720.0017147</v>
      </c>
      <c r="N26" s="282">
        <f t="shared" si="6"/>
        <v>10299475680.784048</v>
      </c>
      <c r="O26" s="282">
        <f t="shared" si="6"/>
        <v>10601383246.059155</v>
      </c>
      <c r="P26" s="282">
        <f t="shared" si="6"/>
        <v>10907114787.773737</v>
      </c>
      <c r="Q26" s="282">
        <f t="shared" si="6"/>
        <v>11215597978.795855</v>
      </c>
      <c r="R26" s="282">
        <f t="shared" si="6"/>
        <v>11526171763.760645</v>
      </c>
      <c r="S26" s="282">
        <f t="shared" si="6"/>
        <v>11841614896.096201</v>
      </c>
      <c r="T26" s="282">
        <f t="shared" si="6"/>
        <v>12162864932.086153</v>
      </c>
      <c r="U26" s="282">
        <f t="shared" si="6"/>
        <v>12496613946.767368</v>
      </c>
      <c r="V26" s="282">
        <f t="shared" si="6"/>
        <v>12847738687.90209</v>
      </c>
      <c r="W26" s="282">
        <f t="shared" si="6"/>
        <v>13215197618.990601</v>
      </c>
      <c r="X26" s="282">
        <f t="shared" si="6"/>
        <v>13588019319.979446</v>
      </c>
      <c r="Y26" s="282">
        <f t="shared" si="6"/>
        <v>13957031263.235804</v>
      </c>
      <c r="Z26" s="282">
        <f t="shared" si="6"/>
        <v>14318896769.047182</v>
      </c>
      <c r="AA26" s="282">
        <f t="shared" si="6"/>
        <v>14685032171.816561</v>
      </c>
      <c r="AB26" s="282">
        <f t="shared" si="6"/>
        <v>15036890877.745241</v>
      </c>
      <c r="AC26" s="282">
        <f t="shared" si="6"/>
        <v>15404843788.220629</v>
      </c>
      <c r="AD26" s="282">
        <f t="shared" si="6"/>
        <v>15805558598.893772</v>
      </c>
      <c r="AE26" s="282">
        <f t="shared" si="6"/>
        <v>16230735026.656994</v>
      </c>
      <c r="AF26" s="282">
        <f t="shared" si="6"/>
        <v>16681837639.519909</v>
      </c>
      <c r="AG26" s="282">
        <f t="shared" si="6"/>
        <v>17154068076.220551</v>
      </c>
      <c r="AH26" s="282">
        <f t="shared" si="6"/>
        <v>17639056910.717983</v>
      </c>
      <c r="AI26" s="282">
        <f t="shared" si="6"/>
        <v>18137405102.638615</v>
      </c>
      <c r="AJ26" s="282">
        <f t="shared" ref="AJ26:AZ26" si="7">AJ25*$J$10</f>
        <v>18639549447.56308</v>
      </c>
      <c r="AK26" s="282">
        <f t="shared" si="7"/>
        <v>19146320815.553013</v>
      </c>
      <c r="AL26" s="282">
        <f t="shared" si="7"/>
        <v>19638322059.710403</v>
      </c>
      <c r="AM26" s="282">
        <f t="shared" si="7"/>
        <v>20124484767.546734</v>
      </c>
      <c r="AN26" s="282">
        <f t="shared" si="7"/>
        <v>20603755275.128712</v>
      </c>
      <c r="AO26" s="282">
        <f t="shared" si="7"/>
        <v>21093625326.680164</v>
      </c>
      <c r="AP26" s="282">
        <f t="shared" si="7"/>
        <v>21591034163.25066</v>
      </c>
      <c r="AQ26" s="282">
        <f t="shared" si="7"/>
        <v>22097369977.564377</v>
      </c>
      <c r="AR26" s="282">
        <f t="shared" si="7"/>
        <v>22615116974.117157</v>
      </c>
      <c r="AS26" s="282">
        <f t="shared" si="7"/>
        <v>23139942855.506165</v>
      </c>
      <c r="AT26" s="282">
        <f t="shared" si="7"/>
        <v>23669724399.341644</v>
      </c>
      <c r="AU26" s="282">
        <f t="shared" si="7"/>
        <v>24202605898.888584</v>
      </c>
      <c r="AV26" s="282">
        <f t="shared" si="7"/>
        <v>24755139571.038918</v>
      </c>
      <c r="AW26" s="282">
        <f t="shared" si="7"/>
        <v>25327871291.451664</v>
      </c>
      <c r="AX26" s="282">
        <f t="shared" si="7"/>
        <v>25911130806.540321</v>
      </c>
      <c r="AY26" s="282">
        <f t="shared" si="7"/>
        <v>26507625243.449036</v>
      </c>
      <c r="AZ26" s="282">
        <f t="shared" si="7"/>
        <v>27113627972.150406</v>
      </c>
    </row>
    <row r="27" spans="1:52">
      <c r="C27" s="237" t="s">
        <v>549</v>
      </c>
      <c r="D27" s="282">
        <f t="shared" ref="D27:AI27" si="8">D25*(1-$J$10)</f>
        <v>3578580000</v>
      </c>
      <c r="E27" s="282">
        <f t="shared" si="8"/>
        <v>4206957131.0916252</v>
      </c>
      <c r="F27" s="282">
        <f t="shared" si="8"/>
        <v>4835334262.1832485</v>
      </c>
      <c r="G27" s="282">
        <f t="shared" si="8"/>
        <v>5463711393.2748737</v>
      </c>
      <c r="H27" s="282">
        <f t="shared" si="8"/>
        <v>6092088524.366498</v>
      </c>
      <c r="I27" s="282">
        <f t="shared" si="8"/>
        <v>6720465655.4581223</v>
      </c>
      <c r="J27" s="282">
        <f t="shared" si="8"/>
        <v>7348842786.5497465</v>
      </c>
      <c r="K27" s="282">
        <f t="shared" si="8"/>
        <v>7977219917.6413708</v>
      </c>
      <c r="L27" s="282">
        <f t="shared" si="8"/>
        <v>8605597048.7329998</v>
      </c>
      <c r="M27" s="282">
        <f t="shared" si="8"/>
        <v>8867356732.8317089</v>
      </c>
      <c r="N27" s="282">
        <f t="shared" si="8"/>
        <v>9133497301.827364</v>
      </c>
      <c r="O27" s="282">
        <f t="shared" si="8"/>
        <v>9401226652.1656647</v>
      </c>
      <c r="P27" s="282">
        <f t="shared" si="8"/>
        <v>9672347075.9502926</v>
      </c>
      <c r="Q27" s="282">
        <f t="shared" si="8"/>
        <v>9945907641.5736828</v>
      </c>
      <c r="R27" s="282">
        <f t="shared" si="8"/>
        <v>10221322130.127363</v>
      </c>
      <c r="S27" s="282">
        <f t="shared" si="8"/>
        <v>10501054719.179647</v>
      </c>
      <c r="T27" s="282">
        <f t="shared" si="8"/>
        <v>10785936826.566965</v>
      </c>
      <c r="U27" s="282">
        <f t="shared" si="8"/>
        <v>11081902933.925777</v>
      </c>
      <c r="V27" s="282">
        <f t="shared" si="8"/>
        <v>11393277704.366003</v>
      </c>
      <c r="W27" s="282">
        <f t="shared" si="8"/>
        <v>11719137511.180344</v>
      </c>
      <c r="X27" s="282">
        <f t="shared" si="8"/>
        <v>12049752981.868565</v>
      </c>
      <c r="Y27" s="282">
        <f t="shared" si="8"/>
        <v>12376989988.152502</v>
      </c>
      <c r="Z27" s="282">
        <f t="shared" si="8"/>
        <v>12697889587.645613</v>
      </c>
      <c r="AA27" s="282">
        <f t="shared" si="8"/>
        <v>13022575699.53544</v>
      </c>
      <c r="AB27" s="282">
        <f t="shared" si="8"/>
        <v>13334601344.41559</v>
      </c>
      <c r="AC27" s="282">
        <f t="shared" si="8"/>
        <v>13660899208.422064</v>
      </c>
      <c r="AD27" s="282">
        <f t="shared" si="8"/>
        <v>14016250078.264286</v>
      </c>
      <c r="AE27" s="282">
        <f t="shared" si="8"/>
        <v>14393293325.526012</v>
      </c>
      <c r="AF27" s="282">
        <f t="shared" si="8"/>
        <v>14793327718.064823</v>
      </c>
      <c r="AG27" s="282">
        <f t="shared" si="8"/>
        <v>15212098105.327656</v>
      </c>
      <c r="AH27" s="282">
        <f t="shared" si="8"/>
        <v>15642182543.466888</v>
      </c>
      <c r="AI27" s="282">
        <f t="shared" si="8"/>
        <v>16084113958.943674</v>
      </c>
      <c r="AJ27" s="282">
        <f t="shared" ref="AJ27:AZ27" si="9">AJ25*(1-$J$10)</f>
        <v>16529411774.254051</v>
      </c>
      <c r="AK27" s="282">
        <f t="shared" si="9"/>
        <v>16978812798.697954</v>
      </c>
      <c r="AL27" s="282">
        <f t="shared" si="9"/>
        <v>17415115788.799789</v>
      </c>
      <c r="AM27" s="282">
        <f t="shared" si="9"/>
        <v>17846241208.956539</v>
      </c>
      <c r="AN27" s="282">
        <f t="shared" si="9"/>
        <v>18271254677.944324</v>
      </c>
      <c r="AO27" s="282">
        <f t="shared" si="9"/>
        <v>18705667742.527691</v>
      </c>
      <c r="AP27" s="282">
        <f t="shared" si="9"/>
        <v>19146766144.769451</v>
      </c>
      <c r="AQ27" s="282">
        <f t="shared" si="9"/>
        <v>19595780923.500481</v>
      </c>
      <c r="AR27" s="282">
        <f t="shared" si="9"/>
        <v>20054915052.51899</v>
      </c>
      <c r="AS27" s="282">
        <f t="shared" si="9"/>
        <v>20520326683.184708</v>
      </c>
      <c r="AT27" s="282">
        <f t="shared" si="9"/>
        <v>20990132957.906738</v>
      </c>
      <c r="AU27" s="282">
        <f t="shared" si="9"/>
        <v>21462688249.957798</v>
      </c>
      <c r="AV27" s="282">
        <f t="shared" si="9"/>
        <v>21952670940.355263</v>
      </c>
      <c r="AW27" s="282">
        <f t="shared" si="9"/>
        <v>22460565107.513737</v>
      </c>
      <c r="AX27" s="282">
        <f t="shared" si="9"/>
        <v>22977795243.535751</v>
      </c>
      <c r="AY27" s="282">
        <f t="shared" si="9"/>
        <v>23506762008.341599</v>
      </c>
      <c r="AZ27" s="282">
        <f t="shared" si="9"/>
        <v>24044160654.54847</v>
      </c>
    </row>
    <row r="28" spans="1:52">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row>
    <row r="29" spans="1:52">
      <c r="C29" s="237" t="s">
        <v>551</v>
      </c>
      <c r="D29" s="237">
        <f>D26+D54</f>
        <v>4910420000</v>
      </c>
      <c r="E29" s="237">
        <f t="shared" ref="E29:AZ29" si="10">E26+E54</f>
        <v>5630979741.4118767</v>
      </c>
      <c r="F29" s="237">
        <f t="shared" si="10"/>
        <v>6352495303.9124193</v>
      </c>
      <c r="G29" s="237">
        <f t="shared" si="10"/>
        <v>7073508684.4111128</v>
      </c>
      <c r="H29" s="237">
        <f t="shared" si="10"/>
        <v>7794941415.5101099</v>
      </c>
      <c r="I29" s="237">
        <f t="shared" si="10"/>
        <v>8515874734.3820276</v>
      </c>
      <c r="J29" s="237">
        <f t="shared" si="10"/>
        <v>9235760922.2444992</v>
      </c>
      <c r="K29" s="237">
        <f t="shared" si="10"/>
        <v>9955703201.1453762</v>
      </c>
      <c r="L29" s="237">
        <f t="shared" si="10"/>
        <v>10674783970.044413</v>
      </c>
      <c r="M29" s="237">
        <f t="shared" si="10"/>
        <v>10994469003.014618</v>
      </c>
      <c r="N29" s="237">
        <f t="shared" si="10"/>
        <v>11319404967.203386</v>
      </c>
      <c r="O29" s="237">
        <f t="shared" si="10"/>
        <v>11646347753.275057</v>
      </c>
      <c r="P29" s="237">
        <f t="shared" si="10"/>
        <v>11977452070.492744</v>
      </c>
      <c r="Q29" s="237">
        <f t="shared" si="10"/>
        <v>12311604332.178116</v>
      </c>
      <c r="R29" s="237">
        <f t="shared" si="10"/>
        <v>12647588864.79871</v>
      </c>
      <c r="S29" s="237">
        <f t="shared" si="10"/>
        <v>12989071279.194595</v>
      </c>
      <c r="T29" s="237">
        <f t="shared" si="10"/>
        <v>13337136652.136152</v>
      </c>
      <c r="U29" s="237">
        <f t="shared" si="10"/>
        <v>13699283112.338005</v>
      </c>
      <c r="V29" s="237">
        <f t="shared" si="10"/>
        <v>14080997264.240814</v>
      </c>
      <c r="W29" s="237">
        <f t="shared" si="10"/>
        <v>14481068682.038429</v>
      </c>
      <c r="X29" s="237">
        <f t="shared" si="10"/>
        <v>14887096926.765625</v>
      </c>
      <c r="Y29" s="237">
        <f t="shared" si="10"/>
        <v>15288707033.474895</v>
      </c>
      <c r="Z29" s="237">
        <f t="shared" si="10"/>
        <v>15682087156.93375</v>
      </c>
      <c r="AA29" s="237">
        <f t="shared" si="10"/>
        <v>16080036351.091854</v>
      </c>
      <c r="AB29" s="237">
        <f t="shared" si="10"/>
        <v>16461629532.251648</v>
      </c>
      <c r="AC29" s="237">
        <f t="shared" si="10"/>
        <v>16860955897.2897</v>
      </c>
      <c r="AD29" s="237">
        <f t="shared" si="10"/>
        <v>17296671312.426086</v>
      </c>
      <c r="AE29" s="237">
        <f t="shared" si="10"/>
        <v>17759358781.287788</v>
      </c>
      <c r="AF29" s="237">
        <f t="shared" si="10"/>
        <v>18250583763.449863</v>
      </c>
      <c r="AG29" s="237">
        <f t="shared" si="10"/>
        <v>18764887167.148041</v>
      </c>
      <c r="AH29" s="237">
        <f t="shared" si="10"/>
        <v>19292822444.715755</v>
      </c>
      <c r="AI29" s="237">
        <f t="shared" si="10"/>
        <v>19835046823.025288</v>
      </c>
      <c r="AJ29" s="237">
        <f t="shared" si="10"/>
        <v>20380825543.841377</v>
      </c>
      <c r="AK29" s="237">
        <f t="shared" si="10"/>
        <v>20931091995.608387</v>
      </c>
      <c r="AL29" s="237">
        <f t="shared" si="10"/>
        <v>21464120463.018024</v>
      </c>
      <c r="AM29" s="237">
        <f t="shared" si="10"/>
        <v>21989967253.018253</v>
      </c>
      <c r="AN29" s="237">
        <f t="shared" si="10"/>
        <v>22507497295.863831</v>
      </c>
      <c r="AO29" s="237">
        <f t="shared" si="10"/>
        <v>23036353613.228477</v>
      </c>
      <c r="AP29" s="237">
        <f t="shared" si="10"/>
        <v>23573153773.802044</v>
      </c>
      <c r="AQ29" s="237">
        <f t="shared" si="10"/>
        <v>24119502324.717838</v>
      </c>
      <c r="AR29" s="237">
        <f t="shared" si="10"/>
        <v>24678231217.715984</v>
      </c>
      <c r="AS29" s="237">
        <f t="shared" si="10"/>
        <v>25244531037.47224</v>
      </c>
      <c r="AT29" s="237">
        <f t="shared" si="10"/>
        <v>25816065355.704849</v>
      </c>
      <c r="AU29" s="237">
        <f t="shared" si="10"/>
        <v>26390796543.464348</v>
      </c>
      <c r="AV29" s="237">
        <f t="shared" si="10"/>
        <v>26987269852.023582</v>
      </c>
      <c r="AW29" s="237">
        <f t="shared" si="10"/>
        <v>27606116774.270317</v>
      </c>
      <c r="AX29" s="237">
        <f t="shared" si="10"/>
        <v>28236533366.850655</v>
      </c>
      <c r="AY29" s="237">
        <f t="shared" si="10"/>
        <v>28881550143.233109</v>
      </c>
      <c r="AZ29" s="237">
        <f t="shared" si="10"/>
        <v>29536999064.544819</v>
      </c>
    </row>
    <row r="30" spans="1:52">
      <c r="C30" s="291" t="s">
        <v>814</v>
      </c>
      <c r="E30" s="5"/>
    </row>
    <row r="31" spans="1:52">
      <c r="C31" s="252" t="s">
        <v>120</v>
      </c>
      <c r="D31" s="293">
        <f>$C6*SUM(Population!C4:C8)</f>
        <v>33740.077221206448</v>
      </c>
      <c r="E31" s="293">
        <f>$C6*SUM(Population!D4:D8)</f>
        <v>34236.690910950667</v>
      </c>
      <c r="F31" s="293">
        <f>$C6*SUM(Population!E4:E8)</f>
        <v>34720.83683457179</v>
      </c>
      <c r="G31" s="293">
        <f>$C6*SUM(Population!F4:F8)</f>
        <v>35169.630829021204</v>
      </c>
      <c r="H31" s="293">
        <f>$C6*SUM(Population!G4:G8)</f>
        <v>35745.586920729787</v>
      </c>
      <c r="I31" s="293">
        <f>$C6*SUM(Population!H4:H8)</f>
        <v>36272.105014776585</v>
      </c>
      <c r="J31" s="293">
        <f>$C6*SUM(Population!I4:I8)</f>
        <v>36738.244475441126</v>
      </c>
      <c r="K31" s="293">
        <f>$C6*SUM(Population!J4:J8)</f>
        <v>37169.442280773474</v>
      </c>
      <c r="L31" s="293">
        <f>$C6*SUM(Population!K4:K8)</f>
        <v>37558.814947466177</v>
      </c>
      <c r="M31" s="293">
        <f>$C6*SUM(Population!L4:L8)</f>
        <v>37901.41639645394</v>
      </c>
      <c r="N31" s="293">
        <f>$C6*SUM(Population!M4:M8)</f>
        <v>38194.465882824486</v>
      </c>
      <c r="O31" s="293">
        <f>$C6*SUM(Population!N4:N8)</f>
        <v>38440.675772516843</v>
      </c>
      <c r="P31" s="293">
        <f>$C6*SUM(Population!O4:O8)</f>
        <v>38645.516383391237</v>
      </c>
      <c r="Q31" s="293">
        <f>$C6*SUM(Population!P4:P8)</f>
        <v>38813.432348709102</v>
      </c>
      <c r="R31" s="293">
        <f>$C6*SUM(Population!Q4:Q8)</f>
        <v>38950.44101811669</v>
      </c>
      <c r="S31" s="293">
        <f>$C6*SUM(Population!R4:R8)</f>
        <v>39062.878843135426</v>
      </c>
      <c r="T31" s="293">
        <f>$C6*SUM(Population!S4:S8)</f>
        <v>39159.543918323849</v>
      </c>
      <c r="U31" s="293">
        <f>$C6*SUM(Population!T4:T8)</f>
        <v>39249.30271721373</v>
      </c>
      <c r="V31" s="293">
        <f>$C6*SUM(Population!U4:U8)</f>
        <v>39339.198274050119</v>
      </c>
      <c r="W31" s="293">
        <f>$C6*SUM(Population!V4:V8)</f>
        <v>39436.79786187299</v>
      </c>
      <c r="X31" s="293">
        <f>$C6*SUM(Population!W4:W8)</f>
        <v>39550.489301401358</v>
      </c>
      <c r="Y31" s="293">
        <f>$C6*SUM(Population!X4:X8)</f>
        <v>39686.312735272564</v>
      </c>
      <c r="Z31" s="293">
        <f>$C6*SUM(Population!Y4:Y8)</f>
        <v>39848.872347685625</v>
      </c>
      <c r="AA31" s="293">
        <f>$C6*SUM(Population!Z4:Z8)</f>
        <v>40043.091424714752</v>
      </c>
      <c r="AB31" s="293">
        <f>$C6*SUM(Population!AA4:AA8)</f>
        <v>40271.591160334625</v>
      </c>
      <c r="AC31" s="293">
        <f>$C6*SUM(Population!AB4:AB8)</f>
        <v>40535.397239144047</v>
      </c>
      <c r="AD31" s="293">
        <f>$C6*SUM(Population!AC4:AC8)</f>
        <v>40832.640635874101</v>
      </c>
      <c r="AE31" s="293">
        <f>$C6*SUM(Population!AD4:AD8)</f>
        <v>41159.834022888892</v>
      </c>
      <c r="AF31" s="293">
        <f>$C6*SUM(Population!AE4:AE8)</f>
        <v>41512.943040766506</v>
      </c>
      <c r="AG31" s="293">
        <f>$C6*SUM(Population!AF4:AF8)</f>
        <v>41886.976024459487</v>
      </c>
      <c r="AH31" s="293">
        <f>$C6*SUM(Population!AG4:AG8)</f>
        <v>42276.052382268092</v>
      </c>
      <c r="AI31" s="293">
        <f>$C6*SUM(Population!AH4:AH8)</f>
        <v>42674.542245394499</v>
      </c>
      <c r="AJ31" s="293">
        <f>$C6*SUM(Population!AI4:AI8)</f>
        <v>43077.112053924997</v>
      </c>
      <c r="AK31" s="293">
        <f>$C6*SUM(Population!AJ4:AJ8)</f>
        <v>43478.063560088507</v>
      </c>
      <c r="AL31" s="293">
        <f>$C6*SUM(Population!AK4:AK8)</f>
        <v>43872.382305846499</v>
      </c>
      <c r="AM31" s="293">
        <f>$C6*SUM(Population!AL4:AL8)</f>
        <v>44256.056724768132</v>
      </c>
      <c r="AN31" s="293">
        <f>$C6*SUM(Population!AM4:AM8)</f>
        <v>44626.260485958948</v>
      </c>
      <c r="AO31" s="293">
        <f>$C6*SUM(Population!AN4:AN8)</f>
        <v>44980.668704328367</v>
      </c>
      <c r="AP31" s="293">
        <f>$C6*SUM(Population!AO4:AO8)</f>
        <v>45317.959386393501</v>
      </c>
      <c r="AQ31" s="293">
        <f>$C6*SUM(Population!AP4:AP8)</f>
        <v>45637.539914386143</v>
      </c>
      <c r="AR31" s="293">
        <f>$C6*SUM(Population!AQ4:AQ8)</f>
        <v>45939.091186431127</v>
      </c>
      <c r="AS31" s="293">
        <f>$C6*SUM(Population!AR4:AR8)</f>
        <v>46222.316893644347</v>
      </c>
      <c r="AT31" s="293">
        <f>$C6*SUM(Population!AS4:AS8)</f>
        <v>46486.761176204127</v>
      </c>
      <c r="AU31" s="293">
        <f>$C6*SUM(Population!AT4:AT8)</f>
        <v>46732.743135985642</v>
      </c>
      <c r="AV31" s="293">
        <f>$C6*SUM(Population!AU4:AU8)</f>
        <v>46960.832597765999</v>
      </c>
      <c r="AW31" s="293">
        <f>$C6*SUM(Population!AV4:AV8)</f>
        <v>47172.260383063753</v>
      </c>
      <c r="AX31" s="293">
        <f>$C6*SUM(Population!AW4:AW8)</f>
        <v>47368.827138174551</v>
      </c>
      <c r="AY31" s="293">
        <f>$C6*SUM(Population!AX4:AX8)</f>
        <v>47553.245229037435</v>
      </c>
      <c r="AZ31" s="293">
        <f>$C6*SUM(Population!AY4:AY8)</f>
        <v>47728.50053748444</v>
      </c>
    </row>
    <row r="32" spans="1:52">
      <c r="C32" s="252" t="s">
        <v>121</v>
      </c>
      <c r="D32" s="293">
        <f>$C$7*SUM(Population!C9:C13)</f>
        <v>82792.814282984938</v>
      </c>
      <c r="E32" s="293">
        <f>$C$7*SUM(Population!D9:D13)</f>
        <v>84978.178456739377</v>
      </c>
      <c r="F32" s="293">
        <f>$C$7*SUM(Population!E9:E13)</f>
        <v>87060.81108809021</v>
      </c>
      <c r="G32" s="293">
        <f>$C$7*SUM(Population!F9:F13)</f>
        <v>88982.375128540196</v>
      </c>
      <c r="H32" s="293">
        <f>$C$7*SUM(Population!G9:G13)</f>
        <v>90044.926129868603</v>
      </c>
      <c r="I32" s="293">
        <f>$C$7*SUM(Population!H9:H13)</f>
        <v>91201.633127471519</v>
      </c>
      <c r="J32" s="293">
        <f>$C$7*SUM(Population!I9:I13)</f>
        <v>92214.88932281977</v>
      </c>
      <c r="K32" s="293">
        <f>$C$7*SUM(Population!J9:J13)</f>
        <v>93243.779847165279</v>
      </c>
      <c r="L32" s="293">
        <f>$C$7*SUM(Population!K9:K13)</f>
        <v>94233.059515581161</v>
      </c>
      <c r="M32" s="293">
        <f>$C$7*SUM(Population!L9:L13)</f>
        <v>95601.529999228995</v>
      </c>
      <c r="N32" s="293">
        <f>$C$7*SUM(Population!M9:M13)</f>
        <v>96899.295980098206</v>
      </c>
      <c r="O32" s="293">
        <f>$C$7*SUM(Population!N9:N13)</f>
        <v>98093.863722175811</v>
      </c>
      <c r="P32" s="293">
        <f>$C$7*SUM(Population!O9:O13)</f>
        <v>99198.592409567704</v>
      </c>
      <c r="Q32" s="293">
        <f>$C$7*SUM(Population!P9:P13)</f>
        <v>100196.62263525819</v>
      </c>
      <c r="R32" s="293">
        <f>$C$7*SUM(Population!Q9:Q13)</f>
        <v>101074.88690038386</v>
      </c>
      <c r="S32" s="293">
        <f>$C$7*SUM(Population!R9:R13)</f>
        <v>101826.32642207657</v>
      </c>
      <c r="T32" s="293">
        <f>$C$7*SUM(Population!S9:S13)</f>
        <v>102457.76663501051</v>
      </c>
      <c r="U32" s="293">
        <f>$C$7*SUM(Population!T9:T13)</f>
        <v>102983.44177901898</v>
      </c>
      <c r="V32" s="293">
        <f>$C$7*SUM(Population!U9:U13)</f>
        <v>103414.72757855893</v>
      </c>
      <c r="W32" s="293">
        <f>$C$7*SUM(Population!V9:V13)</f>
        <v>103766.73332919118</v>
      </c>
      <c r="X32" s="293">
        <f>$C$7*SUM(Population!W9:W13)</f>
        <v>104055.79340449491</v>
      </c>
      <c r="Y32" s="293">
        <f>$C$7*SUM(Population!X9:X13)</f>
        <v>104304.42590519007</v>
      </c>
      <c r="Z32" s="293">
        <f>$C$7*SUM(Population!Y9:Y13)</f>
        <v>104535.44061723907</v>
      </c>
      <c r="AA32" s="293">
        <f>$C$7*SUM(Population!Z9:Z13)</f>
        <v>104766.57200338507</v>
      </c>
      <c r="AB32" s="293">
        <f>$C$7*SUM(Population!AA9:AA13)</f>
        <v>105017.71299716561</v>
      </c>
      <c r="AC32" s="293">
        <f>$C$7*SUM(Population!AB9:AB13)</f>
        <v>105309.63158784571</v>
      </c>
      <c r="AD32" s="293">
        <f>$C$7*SUM(Population!AC9:AC13)</f>
        <v>105658.19545261661</v>
      </c>
      <c r="AE32" s="293">
        <f>$C$7*SUM(Population!AD9:AD13)</f>
        <v>106075.30534937175</v>
      </c>
      <c r="AF32" s="293">
        <f>$C$7*SUM(Population!AE9:AE13)</f>
        <v>106573.38706944103</v>
      </c>
      <c r="AG32" s="293">
        <f>$C$7*SUM(Population!AF9:AF13)</f>
        <v>107159.09103635313</v>
      </c>
      <c r="AH32" s="293">
        <f>$C$7*SUM(Population!AG9:AG13)</f>
        <v>107834.98408024195</v>
      </c>
      <c r="AI32" s="293">
        <f>$C$7*SUM(Population!AH9:AH13)</f>
        <v>108596.45757427618</v>
      </c>
      <c r="AJ32" s="293">
        <f>$C$7*SUM(Population!AI9:AI13)</f>
        <v>109434.58595003578</v>
      </c>
      <c r="AK32" s="293">
        <f>$C$7*SUM(Population!AJ9:AJ13)</f>
        <v>110339.16022403369</v>
      </c>
      <c r="AL32" s="293">
        <f>$C$7*SUM(Population!AK9:AK13)</f>
        <v>111297.17123445508</v>
      </c>
      <c r="AM32" s="293">
        <f>$C$7*SUM(Population!AL9:AL13)</f>
        <v>112293.50968573913</v>
      </c>
      <c r="AN32" s="293">
        <f>$C$7*SUM(Population!AM9:AM13)</f>
        <v>113313.88300100404</v>
      </c>
      <c r="AO32" s="293">
        <f>$C$7*SUM(Population!AN9:AN13)</f>
        <v>114344.93199614395</v>
      </c>
      <c r="AP32" s="293">
        <f>$C$7*SUM(Population!AO9:AO13)</f>
        <v>115371.95573493754</v>
      </c>
      <c r="AQ32" s="293">
        <f>$C$7*SUM(Population!AP9:AP13)</f>
        <v>116381.88671852145</v>
      </c>
      <c r="AR32" s="293">
        <f>$C$7*SUM(Population!AQ9:AQ13)</f>
        <v>117364.51596340866</v>
      </c>
      <c r="AS32" s="293">
        <f>$C$7*SUM(Population!AR9:AR13)</f>
        <v>118312.43466444002</v>
      </c>
      <c r="AT32" s="293">
        <f>$C$7*SUM(Population!AS9:AS13)</f>
        <v>119219.9841279113</v>
      </c>
      <c r="AU32" s="293">
        <f>$C$7*SUM(Population!AT9:AT13)</f>
        <v>120083.66413091267</v>
      </c>
      <c r="AV32" s="293">
        <f>$C$7*SUM(Population!AU9:AU13)</f>
        <v>120901.95791018321</v>
      </c>
      <c r="AW32" s="293">
        <f>$C$7*SUM(Population!AV9:AV13)</f>
        <v>121673.93207294695</v>
      </c>
      <c r="AX32" s="293">
        <f>$C$7*SUM(Population!AW9:AW13)</f>
        <v>122399.00324871892</v>
      </c>
      <c r="AY32" s="293">
        <f>$C$7*SUM(Population!AX9:AX13)</f>
        <v>123075.88802243218</v>
      </c>
      <c r="AZ32" s="293">
        <f>$C$7*SUM(Population!AY9:AY13)</f>
        <v>123705.5781239112</v>
      </c>
    </row>
    <row r="33" spans="3:52">
      <c r="C33" s="252" t="s">
        <v>122</v>
      </c>
      <c r="D33" s="293">
        <f>$C$8*SUM(Population!C14:C18)</f>
        <v>53564.226804255501</v>
      </c>
      <c r="E33" s="293">
        <f>$C$8*SUM(Population!D14:D18)</f>
        <v>53930.992729849931</v>
      </c>
      <c r="F33" s="293">
        <f>$C$8*SUM(Population!E14:E18)</f>
        <v>54389.315381359083</v>
      </c>
      <c r="G33" s="293">
        <f>$C$8*SUM(Population!F14:F18)</f>
        <v>55044.227033087118</v>
      </c>
      <c r="H33" s="293">
        <f>$C$8*SUM(Population!G14:G18)</f>
        <v>56072.911895572113</v>
      </c>
      <c r="I33" s="293">
        <f>$C$8*SUM(Population!H14:H18)</f>
        <v>57249.288768405655</v>
      </c>
      <c r="J33" s="293">
        <f>$C$8*SUM(Population!I14:I18)</f>
        <v>58553.067325869888</v>
      </c>
      <c r="K33" s="293">
        <f>$C$8*SUM(Population!J14:J18)</f>
        <v>59815.726209962835</v>
      </c>
      <c r="L33" s="293">
        <f>$C$8*SUM(Population!K14:K18)</f>
        <v>60998.994863258413</v>
      </c>
      <c r="M33" s="293">
        <f>$C$8*SUM(Population!L14:L18)</f>
        <v>61642.856565307091</v>
      </c>
      <c r="N33" s="293">
        <f>$C$8*SUM(Population!M14:M18)</f>
        <v>62377.081444698844</v>
      </c>
      <c r="O33" s="293">
        <f>$C$8*SUM(Population!N14:N18)</f>
        <v>63046.277177719719</v>
      </c>
      <c r="P33" s="293">
        <f>$C$8*SUM(Population!O14:O18)</f>
        <v>63725.791330650238</v>
      </c>
      <c r="Q33" s="293">
        <f>$C$8*SUM(Population!P14:P18)</f>
        <v>64379.201421272024</v>
      </c>
      <c r="R33" s="293">
        <f>$C$8*SUM(Population!Q14:Q18)</f>
        <v>65282.794693135947</v>
      </c>
      <c r="S33" s="293">
        <f>$C$8*SUM(Population!R14:R18)</f>
        <v>66139.685564438667</v>
      </c>
      <c r="T33" s="293">
        <f>$C$8*SUM(Population!S14:S18)</f>
        <v>66928.467164024347</v>
      </c>
      <c r="U33" s="293">
        <f>$C$8*SUM(Population!T14:T18)</f>
        <v>67658.071855396847</v>
      </c>
      <c r="V33" s="293">
        <f>$C$8*SUM(Population!U14:U18)</f>
        <v>68317.103174775388</v>
      </c>
      <c r="W33" s="293">
        <f>$C$8*SUM(Population!V14:V18)</f>
        <v>68897.244783725298</v>
      </c>
      <c r="X33" s="293">
        <f>$C$8*SUM(Population!W14:W18)</f>
        <v>69393.645484826397</v>
      </c>
      <c r="Y33" s="293">
        <f>$C$8*SUM(Population!X14:X18)</f>
        <v>69810.925466097906</v>
      </c>
      <c r="Z33" s="293">
        <f>$C$8*SUM(Population!Y14:Y18)</f>
        <v>70158.248100444689</v>
      </c>
      <c r="AA33" s="293">
        <f>$C$8*SUM(Population!Z14:Z18)</f>
        <v>70443.313701232124</v>
      </c>
      <c r="AB33" s="293">
        <f>$C$8*SUM(Population!AA14:AA18)</f>
        <v>70676.055672701608</v>
      </c>
      <c r="AC33" s="293">
        <f>$C$8*SUM(Population!AB14:AB18)</f>
        <v>70867.292955131546</v>
      </c>
      <c r="AD33" s="293">
        <f>$C$8*SUM(Population!AC14:AC18)</f>
        <v>71031.887153317162</v>
      </c>
      <c r="AE33" s="293">
        <f>$C$8*SUM(Population!AD14:AD18)</f>
        <v>71184.66137048688</v>
      </c>
      <c r="AF33" s="293">
        <f>$C$8*SUM(Population!AE14:AE18)</f>
        <v>71337.474089223426</v>
      </c>
      <c r="AG33" s="293">
        <f>$C$8*SUM(Population!AF14:AF18)</f>
        <v>71503.531346948468</v>
      </c>
      <c r="AH33" s="293">
        <f>$C$8*SUM(Population!AG14:AG18)</f>
        <v>71696.655206152922</v>
      </c>
      <c r="AI33" s="293">
        <f>$C$8*SUM(Population!AH14:AH18)</f>
        <v>71927.125585179616</v>
      </c>
      <c r="AJ33" s="293">
        <f>$C$8*SUM(Population!AI14:AI18)</f>
        <v>72202.719800527615</v>
      </c>
      <c r="AK33" s="293">
        <f>$C$8*SUM(Population!AJ14:AJ18)</f>
        <v>72531.754190631545</v>
      </c>
      <c r="AL33" s="293">
        <f>$C$8*SUM(Population!AK14:AK18)</f>
        <v>72918.617934109687</v>
      </c>
      <c r="AM33" s="293">
        <f>$C$8*SUM(Population!AL14:AL18)</f>
        <v>73364.851093635138</v>
      </c>
      <c r="AN33" s="293">
        <f>$C$8*SUM(Population!AM14:AM18)</f>
        <v>73867.643054829532</v>
      </c>
      <c r="AO33" s="293">
        <f>$C$8*SUM(Population!AN14:AN18)</f>
        <v>74421.026074834648</v>
      </c>
      <c r="AP33" s="293">
        <f>$C$8*SUM(Population!AO14:AO18)</f>
        <v>75018.262379455773</v>
      </c>
      <c r="AQ33" s="293">
        <f>$C$8*SUM(Population!AP14:AP18)</f>
        <v>75650.766119290478</v>
      </c>
      <c r="AR33" s="293">
        <f>$C$8*SUM(Population!AQ14:AQ18)</f>
        <v>76308.642391664194</v>
      </c>
      <c r="AS33" s="293">
        <f>$C$8*SUM(Population!AR14:AR18)</f>
        <v>76982.458312704315</v>
      </c>
      <c r="AT33" s="293">
        <f>$C$8*SUM(Population!AS14:AS18)</f>
        <v>77663.12751263965</v>
      </c>
      <c r="AU33" s="293">
        <f>$C$8*SUM(Population!AT14:AT18)</f>
        <v>78341.063101330263</v>
      </c>
      <c r="AV33" s="293">
        <f>$C$8*SUM(Population!AU14:AU18)</f>
        <v>79007.640727806895</v>
      </c>
      <c r="AW33" s="293">
        <f>$C$8*SUM(Population!AV14:AV18)</f>
        <v>79656.199621008462</v>
      </c>
      <c r="AX33" s="293">
        <f>$C$8*SUM(Population!AW14:AW18)</f>
        <v>80281.850081947952</v>
      </c>
      <c r="AY33" s="293">
        <f>$C$8*SUM(Population!AX14:AX18)</f>
        <v>80880.85745864312</v>
      </c>
      <c r="AZ33" s="293">
        <f>$C$8*SUM(Population!AY14:AY18)</f>
        <v>81450.873155517533</v>
      </c>
    </row>
    <row r="34" spans="3:52">
      <c r="C34" s="252" t="s">
        <v>123</v>
      </c>
      <c r="D34" s="293">
        <f>$C$9*SUM(Population!C19:C23)</f>
        <v>33322.872138603983</v>
      </c>
      <c r="E34" s="293">
        <f>$C$9*SUM(Population!D19:D23)</f>
        <v>33531.772267688197</v>
      </c>
      <c r="F34" s="293">
        <f>$C$9*SUM(Population!E19:E23)</f>
        <v>33692.14304380567</v>
      </c>
      <c r="G34" s="293">
        <f>$C$9*SUM(Population!F19:F23)</f>
        <v>33733.932208860366</v>
      </c>
      <c r="H34" s="293">
        <f>$C$9*SUM(Population!G19:G23)</f>
        <v>33847.372998634302</v>
      </c>
      <c r="I34" s="293">
        <f>$C$9*SUM(Population!H19:H23)</f>
        <v>33874.219509809402</v>
      </c>
      <c r="J34" s="293">
        <f>$C$9*SUM(Population!I19:I23)</f>
        <v>33978.292580790323</v>
      </c>
      <c r="K34" s="293">
        <f>$C$9*SUM(Population!J19:J23)</f>
        <v>34169.805309870921</v>
      </c>
      <c r="L34" s="293">
        <f>$C$9*SUM(Population!K19:K23)</f>
        <v>34503.753060794559</v>
      </c>
      <c r="M34" s="293">
        <f>$C$9*SUM(Population!L19:L23)</f>
        <v>35080.347576551882</v>
      </c>
      <c r="N34" s="293">
        <f>$C$9*SUM(Population!M19:M23)</f>
        <v>35762.38604896715</v>
      </c>
      <c r="O34" s="293">
        <f>$C$9*SUM(Population!N19:N23)</f>
        <v>36536.296709837807</v>
      </c>
      <c r="P34" s="293">
        <f>$C$9*SUM(Population!O19:O23)</f>
        <v>37285.828453752008</v>
      </c>
      <c r="Q34" s="293">
        <f>$C$9*SUM(Population!P19:P23)</f>
        <v>37988.270274660361</v>
      </c>
      <c r="R34" s="293">
        <f>$C$9*SUM(Population!Q19:Q23)</f>
        <v>38370.793074739966</v>
      </c>
      <c r="S34" s="293">
        <f>$C$9*SUM(Population!R19:R23)</f>
        <v>38806.917504791316</v>
      </c>
      <c r="T34" s="293">
        <f>$C$9*SUM(Population!S19:S23)</f>
        <v>39204.542895412829</v>
      </c>
      <c r="U34" s="293">
        <f>$C$9*SUM(Population!T19:T23)</f>
        <v>39608.268727297116</v>
      </c>
      <c r="V34" s="293">
        <f>$C$9*SUM(Population!U19:U23)</f>
        <v>39996.526399125622</v>
      </c>
      <c r="W34" s="293">
        <f>$C$9*SUM(Population!V19:V23)</f>
        <v>40533.182445492239</v>
      </c>
      <c r="X34" s="293">
        <f>$C$9*SUM(Population!W19:W23)</f>
        <v>41042.05520880445</v>
      </c>
      <c r="Y34" s="293">
        <f>$C$9*SUM(Population!X19:X23)</f>
        <v>41510.532540833621</v>
      </c>
      <c r="Z34" s="293">
        <f>$C$9*SUM(Population!Y19:Y23)</f>
        <v>41943.983743814759</v>
      </c>
      <c r="AA34" s="293">
        <f>$C$9*SUM(Population!Z19:Z23)</f>
        <v>42335.53154126813</v>
      </c>
      <c r="AB34" s="293">
        <f>$C$9*SUM(Population!AA19:AA23)</f>
        <v>42680.240744756426</v>
      </c>
      <c r="AC34" s="293">
        <f>$C$9*SUM(Population!AB19:AB23)</f>
        <v>42975.323886736369</v>
      </c>
      <c r="AD34" s="293">
        <f>$C$9*SUM(Population!AC19:AC23)</f>
        <v>43223.362801899682</v>
      </c>
      <c r="AE34" s="293">
        <f>$C$9*SUM(Population!AD19:AD23)</f>
        <v>43429.909577238337</v>
      </c>
      <c r="AF34" s="293">
        <f>$C$9*SUM(Population!AE19:AE23)</f>
        <v>43599.648072148826</v>
      </c>
      <c r="AG34" s="293">
        <f>$C$9*SUM(Population!AF19:AF23)</f>
        <v>43738.221766001581</v>
      </c>
      <c r="AH34" s="293">
        <f>$C$9*SUM(Population!AG19:AG23)</f>
        <v>43852.210910046328</v>
      </c>
      <c r="AI34" s="293">
        <f>$C$9*SUM(Population!AH19:AH23)</f>
        <v>43950.297780237568</v>
      </c>
      <c r="AJ34" s="293">
        <f>$C$9*SUM(Population!AI19:AI23)</f>
        <v>44041.438829665211</v>
      </c>
      <c r="AK34" s="293">
        <f>$C$9*SUM(Population!AJ19:AJ23)</f>
        <v>44132.511334809002</v>
      </c>
      <c r="AL34" s="293">
        <f>$C$9*SUM(Population!AK19:AK23)</f>
        <v>44231.489280690308</v>
      </c>
      <c r="AM34" s="293">
        <f>$C$9*SUM(Population!AL19:AL23)</f>
        <v>44346.575133276681</v>
      </c>
      <c r="AN34" s="293">
        <f>$C$9*SUM(Population!AM19:AM23)</f>
        <v>44483.800789547029</v>
      </c>
      <c r="AO34" s="293">
        <f>$C$9*SUM(Population!AN19:AN23)</f>
        <v>44647.713020330157</v>
      </c>
      <c r="AP34" s="293">
        <f>$C$9*SUM(Population!AO19:AO23)</f>
        <v>44843.292710252594</v>
      </c>
      <c r="AQ34" s="293">
        <f>$C$9*SUM(Population!AP19:AP23)</f>
        <v>45073.258782573779</v>
      </c>
      <c r="AR34" s="293">
        <f>$C$9*SUM(Population!AQ19:AQ23)</f>
        <v>45338.433768699928</v>
      </c>
      <c r="AS34" s="293">
        <f>$C$9*SUM(Population!AR19:AR23)</f>
        <v>45637.058365345518</v>
      </c>
      <c r="AT34" s="293">
        <f>$C$9*SUM(Population!AS19:AS23)</f>
        <v>45965.728206412605</v>
      </c>
      <c r="AU34" s="293">
        <f>$C$9*SUM(Population!AT19:AT23)</f>
        <v>46320.353482964725</v>
      </c>
      <c r="AV34" s="293">
        <f>$C$9*SUM(Population!AU19:AU23)</f>
        <v>46695.816221807654</v>
      </c>
      <c r="AW34" s="293">
        <f>$C$9*SUM(Population!AV19:AV23)</f>
        <v>47086.313006908633</v>
      </c>
      <c r="AX34" s="293">
        <f>$C$9*SUM(Population!AW19:AW23)</f>
        <v>47486.223206991861</v>
      </c>
      <c r="AY34" s="293">
        <f>$C$9*SUM(Population!AX19:AX23)</f>
        <v>47890.200367916936</v>
      </c>
      <c r="AZ34" s="293">
        <f>$C$9*SUM(Population!AY19:AY23)</f>
        <v>48292.601010313432</v>
      </c>
    </row>
    <row r="35" spans="3:52">
      <c r="C35" s="252" t="s">
        <v>124</v>
      </c>
      <c r="D35" s="293">
        <f>$C$10*SUM(Population!C24:C28)</f>
        <v>23715.955546488505</v>
      </c>
      <c r="E35" s="293">
        <f>$C$10*SUM(Population!D24:D28)</f>
        <v>23876.844781503831</v>
      </c>
      <c r="F35" s="293">
        <f>$C$10*SUM(Population!E24:E28)</f>
        <v>23967.427144526351</v>
      </c>
      <c r="G35" s="293">
        <f>$C$10*SUM(Population!F24:F28)</f>
        <v>24002.982292340708</v>
      </c>
      <c r="H35" s="293">
        <f>$C$10*SUM(Population!G24:G28)</f>
        <v>24026.310793186854</v>
      </c>
      <c r="I35" s="293">
        <f>$C$10*SUM(Population!H24:H28)</f>
        <v>24093.15563969404</v>
      </c>
      <c r="J35" s="293">
        <f>$C$10*SUM(Population!I24:I28)</f>
        <v>24077.174813190792</v>
      </c>
      <c r="K35" s="293">
        <f>$C$10*SUM(Population!J24:J28)</f>
        <v>24061.369279117196</v>
      </c>
      <c r="L35" s="293">
        <f>$C$10*SUM(Population!K24:K28)</f>
        <v>24002.544061266577</v>
      </c>
      <c r="M35" s="293">
        <f>$C$10*SUM(Population!L24:L28)</f>
        <v>24021.037412594833</v>
      </c>
      <c r="N35" s="293">
        <f>$C$10*SUM(Population!M24:M28)</f>
        <v>24013.441407309925</v>
      </c>
      <c r="O35" s="293">
        <f>$C$10*SUM(Population!N24:N28)</f>
        <v>24081.002031238189</v>
      </c>
      <c r="P35" s="293">
        <f>$C$10*SUM(Population!O24:O28)</f>
        <v>24204.334863200638</v>
      </c>
      <c r="Q35" s="293">
        <f>$C$10*SUM(Population!P24:P28)</f>
        <v>24418.571427639967</v>
      </c>
      <c r="R35" s="293">
        <f>$C$10*SUM(Population!Q24:Q28)</f>
        <v>24787.737284486469</v>
      </c>
      <c r="S35" s="293">
        <f>$C$10*SUM(Population!R24:R28)</f>
        <v>25224.215434319227</v>
      </c>
      <c r="T35" s="293">
        <f>$C$10*SUM(Population!S24:S28)</f>
        <v>25719.285078763067</v>
      </c>
      <c r="U35" s="293">
        <f>$C$10*SUM(Population!T24:T28)</f>
        <v>26198.81212777779</v>
      </c>
      <c r="V35" s="293">
        <f>$C$10*SUM(Population!U24:U28)</f>
        <v>26648.320348214656</v>
      </c>
      <c r="W35" s="293">
        <f>$C$10*SUM(Population!V24:V28)</f>
        <v>26893.539849594927</v>
      </c>
      <c r="X35" s="293">
        <f>$C$10*SUM(Population!W24:W28)</f>
        <v>27172.970590162222</v>
      </c>
      <c r="Y35" s="293">
        <f>$C$10*SUM(Population!X24:X28)</f>
        <v>27427.801959768396</v>
      </c>
      <c r="Z35" s="293">
        <f>$C$10*SUM(Population!Y24:Y28)</f>
        <v>27686.548193636791</v>
      </c>
      <c r="AA35" s="293">
        <f>$C$10*SUM(Population!Z24:Z28)</f>
        <v>27935.434228337275</v>
      </c>
      <c r="AB35" s="293">
        <f>$C$10*SUM(Population!AA24:AA28)</f>
        <v>28279.051213562037</v>
      </c>
      <c r="AC35" s="293">
        <f>$C$10*SUM(Population!AB24:AB28)</f>
        <v>28604.919840284565</v>
      </c>
      <c r="AD35" s="293">
        <f>$C$10*SUM(Population!AC24:AC28)</f>
        <v>28904.99126444335</v>
      </c>
      <c r="AE35" s="293">
        <f>$C$10*SUM(Population!AD24:AD28)</f>
        <v>29182.654473011658</v>
      </c>
      <c r="AF35" s="293">
        <f>$C$10*SUM(Population!AE24:AE28)</f>
        <v>29433.512547545724</v>
      </c>
      <c r="AG35" s="293">
        <f>$C$10*SUM(Population!AF24:AF28)</f>
        <v>29654.483262824178</v>
      </c>
      <c r="AH35" s="293">
        <f>$C$10*SUM(Population!AG24:AG28)</f>
        <v>29843.711440633197</v>
      </c>
      <c r="AI35" s="293">
        <f>$C$10*SUM(Population!AH24:AH28)</f>
        <v>30002.862359054478</v>
      </c>
      <c r="AJ35" s="293">
        <f>$C$10*SUM(Population!AI24:AI28)</f>
        <v>30135.529512895882</v>
      </c>
      <c r="AK35" s="293">
        <f>$C$10*SUM(Population!AJ24:AJ28)</f>
        <v>30244.634442651601</v>
      </c>
      <c r="AL35" s="293">
        <f>$C$10*SUM(Population!AK24:AK28)</f>
        <v>30333.829073939378</v>
      </c>
      <c r="AM35" s="293">
        <f>$C$10*SUM(Population!AL24:AL28)</f>
        <v>30407.320425070855</v>
      </c>
      <c r="AN35" s="293">
        <f>$C$10*SUM(Population!AM24:AM28)</f>
        <v>30470.630207580067</v>
      </c>
      <c r="AO35" s="293">
        <f>$C$10*SUM(Population!AN24:AN28)</f>
        <v>30529.499248538097</v>
      </c>
      <c r="AP35" s="293">
        <f>$C$10*SUM(Population!AO24:AO28)</f>
        <v>30588.309858686247</v>
      </c>
      <c r="AQ35" s="293">
        <f>$C$10*SUM(Population!AP24:AP28)</f>
        <v>30652.13091078194</v>
      </c>
      <c r="AR35" s="293">
        <f>$C$10*SUM(Population!AQ24:AQ28)</f>
        <v>30726.206570012258</v>
      </c>
      <c r="AS35" s="293">
        <f>$C$10*SUM(Population!AR24:AR28)</f>
        <v>30814.422485234481</v>
      </c>
      <c r="AT35" s="293">
        <f>$C$10*SUM(Population!AS24:AS28)</f>
        <v>30919.685589240333</v>
      </c>
      <c r="AU35" s="293">
        <f>$C$10*SUM(Population!AT24:AT28)</f>
        <v>31045.048891846247</v>
      </c>
      <c r="AV35" s="293">
        <f>$C$10*SUM(Population!AU24:AU28)</f>
        <v>31192.352963563568</v>
      </c>
      <c r="AW35" s="293">
        <f>$C$10*SUM(Population!AV24:AV28)</f>
        <v>31362.109073978776</v>
      </c>
      <c r="AX35" s="293">
        <f>$C$10*SUM(Population!AW24:AW28)</f>
        <v>31553.163214596669</v>
      </c>
      <c r="AY35" s="293">
        <f>$C$10*SUM(Population!AX24:AX28)</f>
        <v>31763.426483963893</v>
      </c>
      <c r="AZ35" s="293">
        <f>$C$10*SUM(Population!AY24:AY28)</f>
        <v>31990.240280230737</v>
      </c>
    </row>
    <row r="36" spans="3:52">
      <c r="C36" s="252" t="s">
        <v>125</v>
      </c>
      <c r="D36" s="293">
        <f>$C$11*SUM(Population!C29:C33)</f>
        <v>29378.719152893271</v>
      </c>
      <c r="E36" s="293">
        <f>$C$11*SUM(Population!D29:D33)</f>
        <v>29740.868047107058</v>
      </c>
      <c r="F36" s="293">
        <f>$C$11*SUM(Population!E29:E33)</f>
        <v>30104.614376151727</v>
      </c>
      <c r="G36" s="293">
        <f>$C$11*SUM(Population!F29:F33)</f>
        <v>30443.218470032109</v>
      </c>
      <c r="H36" s="293">
        <f>$C$11*SUM(Population!G29:G33)</f>
        <v>30649.131292416983</v>
      </c>
      <c r="I36" s="293">
        <f>$C$11*SUM(Population!H29:H33)</f>
        <v>30757.548499851942</v>
      </c>
      <c r="J36" s="293">
        <f>$C$11*SUM(Population!I29:I33)</f>
        <v>30811.705013303195</v>
      </c>
      <c r="K36" s="293">
        <f>$C$11*SUM(Population!J29:J33)</f>
        <v>30806.634894057359</v>
      </c>
      <c r="L36" s="293">
        <f>$C$11*SUM(Population!K29:K33)</f>
        <v>30760.917003734448</v>
      </c>
      <c r="M36" s="293">
        <f>$C$11*SUM(Population!L29:L33)</f>
        <v>30727.49241624049</v>
      </c>
      <c r="N36" s="293">
        <f>$C$11*SUM(Population!M29:M33)</f>
        <v>30775.207100101998</v>
      </c>
      <c r="O36" s="293">
        <f>$C$11*SUM(Population!N29:N33)</f>
        <v>30757.58322669609</v>
      </c>
      <c r="P36" s="293">
        <f>$C$11*SUM(Population!O29:O33)</f>
        <v>30740.150350933007</v>
      </c>
      <c r="Q36" s="293">
        <f>$C$11*SUM(Population!P29:P33)</f>
        <v>30671.738467958352</v>
      </c>
      <c r="R36" s="293">
        <f>$C$11*SUM(Population!Q29:Q33)</f>
        <v>30694.935999850266</v>
      </c>
      <c r="S36" s="293">
        <f>$C$11*SUM(Population!R29:R33)</f>
        <v>30687.122459916613</v>
      </c>
      <c r="T36" s="293">
        <f>$C$11*SUM(Population!S29:S33)</f>
        <v>30768.504819181129</v>
      </c>
      <c r="U36" s="293">
        <f>$C$11*SUM(Population!T29:T33)</f>
        <v>30916.007089706429</v>
      </c>
      <c r="V36" s="293">
        <f>$C$11*SUM(Population!U29:U33)</f>
        <v>31171.40566500444</v>
      </c>
      <c r="W36" s="293">
        <f>$C$11*SUM(Population!V29:V33)</f>
        <v>31610.7002434965</v>
      </c>
      <c r="X36" s="293">
        <f>$C$11*SUM(Population!W29:W33)</f>
        <v>32129.849200110493</v>
      </c>
      <c r="Y36" s="293">
        <f>$C$11*SUM(Population!X29:X33)</f>
        <v>32718.573388978151</v>
      </c>
      <c r="Z36" s="293">
        <f>$C$11*SUM(Population!Y29:Y33)</f>
        <v>33288.857623602387</v>
      </c>
      <c r="AA36" s="293">
        <f>$C$11*SUM(Population!Z29:Z33)</f>
        <v>33823.512116129161</v>
      </c>
      <c r="AB36" s="293">
        <f>$C$11*SUM(Population!AA29:AA33)</f>
        <v>34115.634329115346</v>
      </c>
      <c r="AC36" s="293">
        <f>$C$11*SUM(Population!AB29:AB33)</f>
        <v>34448.386949756525</v>
      </c>
      <c r="AD36" s="293">
        <f>$C$11*SUM(Population!AC29:AC33)</f>
        <v>34751.934294467916</v>
      </c>
      <c r="AE36" s="293">
        <f>$C$11*SUM(Population!AD29:AD33)</f>
        <v>35060.169763139493</v>
      </c>
      <c r="AF36" s="293">
        <f>$C$11*SUM(Population!AE29:AE33)</f>
        <v>35356.667558488523</v>
      </c>
      <c r="AG36" s="293">
        <f>$C$11*SUM(Population!AF29:AF33)</f>
        <v>35765.628238615929</v>
      </c>
      <c r="AH36" s="293">
        <f>$C$11*SUM(Population!AG29:AG33)</f>
        <v>36153.509724344556</v>
      </c>
      <c r="AI36" s="293">
        <f>$C$11*SUM(Population!AH29:AH33)</f>
        <v>36510.762133533251</v>
      </c>
      <c r="AJ36" s="293">
        <f>$C$11*SUM(Population!AI29:AI33)</f>
        <v>36841.413780103379</v>
      </c>
      <c r="AK36" s="293">
        <f>$C$11*SUM(Population!AJ29:AJ33)</f>
        <v>37140.238274010429</v>
      </c>
      <c r="AL36" s="293">
        <f>$C$11*SUM(Population!AK29:AK33)</f>
        <v>37403.485116086245</v>
      </c>
      <c r="AM36" s="293">
        <f>$C$11*SUM(Population!AL29:AL33)</f>
        <v>37629.070695681854</v>
      </c>
      <c r="AN36" s="293">
        <f>$C$11*SUM(Population!AM29:AM33)</f>
        <v>37818.957079491702</v>
      </c>
      <c r="AO36" s="293">
        <f>$C$11*SUM(Population!AN29:AN33)</f>
        <v>37977.34621565789</v>
      </c>
      <c r="AP36" s="293">
        <f>$C$11*SUM(Population!AO29:AO33)</f>
        <v>38107.780242283668</v>
      </c>
      <c r="AQ36" s="293">
        <f>$C$11*SUM(Population!AP29:AP33)</f>
        <v>38214.582651465673</v>
      </c>
      <c r="AR36" s="293">
        <f>$C$11*SUM(Population!AQ29:AQ33)</f>
        <v>38302.702018495205</v>
      </c>
      <c r="AS36" s="293">
        <f>$C$11*SUM(Population!AR29:AR33)</f>
        <v>38378.719080338611</v>
      </c>
      <c r="AT36" s="293">
        <f>$C$11*SUM(Population!AS29:AS33)</f>
        <v>38449.422935027142</v>
      </c>
      <c r="AU36" s="293">
        <f>$C$11*SUM(Population!AT29:AT33)</f>
        <v>38519.987882339068</v>
      </c>
      <c r="AV36" s="293">
        <f>$C$11*SUM(Population!AU29:AU33)</f>
        <v>38596.369576046047</v>
      </c>
      <c r="AW36" s="293">
        <f>$C$11*SUM(Population!AV29:AV33)</f>
        <v>38684.90566520537</v>
      </c>
      <c r="AX36" s="293">
        <f>$C$11*SUM(Population!AW29:AW33)</f>
        <v>38790.14536640064</v>
      </c>
      <c r="AY36" s="293">
        <f>$C$11*SUM(Population!AX29:AX33)</f>
        <v>38915.613454313039</v>
      </c>
      <c r="AZ36" s="293">
        <f>$C$11*SUM(Population!AY29:AY33)</f>
        <v>39065.008337844491</v>
      </c>
    </row>
    <row r="37" spans="3:52">
      <c r="C37" s="252" t="s">
        <v>126</v>
      </c>
      <c r="D37" s="293">
        <f>$C$12*SUM(Population!C34:C38)</f>
        <v>32203.441552870849</v>
      </c>
      <c r="E37" s="293">
        <f>$C$12*SUM(Population!D34:D38)</f>
        <v>33516.902031011254</v>
      </c>
      <c r="F37" s="293">
        <f>$C$12*SUM(Population!E34:E38)</f>
        <v>34688.970909380223</v>
      </c>
      <c r="G37" s="293">
        <f>$C$12*SUM(Population!F34:F38)</f>
        <v>35764.941326216147</v>
      </c>
      <c r="H37" s="293">
        <f>$C$12*SUM(Population!G34:G38)</f>
        <v>36514.416105397271</v>
      </c>
      <c r="I37" s="293">
        <f>$C$12*SUM(Population!H34:H38)</f>
        <v>37018.943161138923</v>
      </c>
      <c r="J37" s="293">
        <f>$C$12*SUM(Population!I34:I38)</f>
        <v>37292.384017626791</v>
      </c>
      <c r="K37" s="293">
        <f>$C$12*SUM(Population!J34:J38)</f>
        <v>37595.756849585843</v>
      </c>
      <c r="L37" s="293">
        <f>$C$12*SUM(Population!K34:K38)</f>
        <v>37899.899766221875</v>
      </c>
      <c r="M37" s="293">
        <f>$C$12*SUM(Population!L34:L38)</f>
        <v>38080.444092202044</v>
      </c>
      <c r="N37" s="293">
        <f>$C$12*SUM(Population!M34:M38)</f>
        <v>38178.26511156519</v>
      </c>
      <c r="O37" s="293">
        <f>$C$12*SUM(Population!N34:N38)</f>
        <v>38242.546916707084</v>
      </c>
      <c r="P37" s="293">
        <f>$C$12*SUM(Population!O34:O38)</f>
        <v>38237.906143258944</v>
      </c>
      <c r="Q37" s="293">
        <f>$C$12*SUM(Population!P34:P38)</f>
        <v>38186.026754493738</v>
      </c>
      <c r="R37" s="293">
        <f>$C$12*SUM(Population!Q34:Q38)</f>
        <v>38148.393932252722</v>
      </c>
      <c r="S37" s="293">
        <f>$C$12*SUM(Population!R34:R38)</f>
        <v>38205.137013714673</v>
      </c>
      <c r="T37" s="293">
        <f>$C$12*SUM(Population!S34:S38)</f>
        <v>38185.80383524514</v>
      </c>
      <c r="U37" s="293">
        <f>$C$12*SUM(Population!T34:T38)</f>
        <v>38166.754372182913</v>
      </c>
      <c r="V37" s="293">
        <f>$C$12*SUM(Population!U34:U38)</f>
        <v>38088.327327448009</v>
      </c>
      <c r="W37" s="293">
        <f>$C$12*SUM(Population!V34:V38)</f>
        <v>38116.577275861564</v>
      </c>
      <c r="X37" s="293">
        <f>$C$12*SUM(Population!W34:W38)</f>
        <v>38108.633244456891</v>
      </c>
      <c r="Y37" s="293">
        <f>$C$12*SUM(Population!X34:X38)</f>
        <v>38204.610113672526</v>
      </c>
      <c r="Z37" s="293">
        <f>$C$12*SUM(Population!Y34:Y38)</f>
        <v>38377.534654427807</v>
      </c>
      <c r="AA37" s="293">
        <f>$C$12*SUM(Population!Z34:Z38)</f>
        <v>38676.104589848823</v>
      </c>
      <c r="AB37" s="293">
        <f>$C$12*SUM(Population!AA34:AA38)</f>
        <v>39188.920188561169</v>
      </c>
      <c r="AC37" s="293">
        <f>$C$12*SUM(Population!AB34:AB38)</f>
        <v>39794.672848553681</v>
      </c>
      <c r="AD37" s="293">
        <f>$C$12*SUM(Population!AC34:AC38)</f>
        <v>40481.48705349183</v>
      </c>
      <c r="AE37" s="293">
        <f>$C$12*SUM(Population!AD34:AD38)</f>
        <v>41146.759152860679</v>
      </c>
      <c r="AF37" s="293">
        <f>$C$12*SUM(Population!AE34:AE38)</f>
        <v>41770.629068148541</v>
      </c>
      <c r="AG37" s="293">
        <f>$C$12*SUM(Population!AF34:AF38)</f>
        <v>42111.999499300859</v>
      </c>
      <c r="AH37" s="293">
        <f>$C$12*SUM(Population!AG34:AG38)</f>
        <v>42500.669341928951</v>
      </c>
      <c r="AI37" s="293">
        <f>$C$12*SUM(Population!AH34:AH38)</f>
        <v>42855.414927997299</v>
      </c>
      <c r="AJ37" s="293">
        <f>$C$12*SUM(Population!AI34:AI38)</f>
        <v>43215.611902963239</v>
      </c>
      <c r="AK37" s="293">
        <f>$C$12*SUM(Population!AJ34:AJ38)</f>
        <v>43562.150007605836</v>
      </c>
      <c r="AL37" s="293">
        <f>$C$12*SUM(Population!AK34:AK38)</f>
        <v>44039.744365039296</v>
      </c>
      <c r="AM37" s="293">
        <f>$C$12*SUM(Population!AL34:AL38)</f>
        <v>44492.716278195519</v>
      </c>
      <c r="AN37" s="293">
        <f>$C$12*SUM(Population!AM34:AM38)</f>
        <v>44909.980580803189</v>
      </c>
      <c r="AO37" s="293">
        <f>$C$12*SUM(Population!AN34:AN38)</f>
        <v>45296.279373241625</v>
      </c>
      <c r="AP37" s="293">
        <f>$C$12*SUM(Population!AO34:AO38)</f>
        <v>45645.512774253672</v>
      </c>
      <c r="AQ37" s="293">
        <f>$C$12*SUM(Population!AP34:AP38)</f>
        <v>45953.303460412259</v>
      </c>
      <c r="AR37" s="293">
        <f>$C$12*SUM(Population!AQ34:AQ38)</f>
        <v>46217.199319982778</v>
      </c>
      <c r="AS37" s="293">
        <f>$C$12*SUM(Population!AR34:AR38)</f>
        <v>46439.490341609955</v>
      </c>
      <c r="AT37" s="293">
        <f>$C$12*SUM(Population!AS34:AS38)</f>
        <v>46625.161810307938</v>
      </c>
      <c r="AU37" s="293">
        <f>$C$12*SUM(Population!AT34:AT38)</f>
        <v>46778.246537937775</v>
      </c>
      <c r="AV37" s="293">
        <f>$C$12*SUM(Population!AU34:AU38)</f>
        <v>46903.912197989746</v>
      </c>
      <c r="AW37" s="293">
        <f>$C$12*SUM(Population!AV34:AV38)</f>
        <v>47007.711506292639</v>
      </c>
      <c r="AX37" s="293">
        <f>$C$12*SUM(Population!AW34:AW38)</f>
        <v>47097.406105774986</v>
      </c>
      <c r="AY37" s="293">
        <f>$C$12*SUM(Population!AX34:AX38)</f>
        <v>47180.818435524045</v>
      </c>
      <c r="AZ37" s="293">
        <f>$C$12*SUM(Population!AY34:AY38)</f>
        <v>47264.048376796978</v>
      </c>
    </row>
    <row r="38" spans="3:52">
      <c r="C38" s="252" t="s">
        <v>127</v>
      </c>
      <c r="D38" s="293">
        <f>$C$13*SUM(Population!C39:C43)</f>
        <v>44008.034475385975</v>
      </c>
      <c r="E38" s="293">
        <f>$C$13*SUM(Population!D39:D43)</f>
        <v>43987.281003474505</v>
      </c>
      <c r="F38" s="293">
        <f>$C$13*SUM(Population!E39:E43)</f>
        <v>44376.387367020652</v>
      </c>
      <c r="G38" s="293">
        <f>$C$13*SUM(Population!F39:F43)</f>
        <v>45145.341723969628</v>
      </c>
      <c r="H38" s="293">
        <f>$C$13*SUM(Population!G39:G43)</f>
        <v>46400.289730796343</v>
      </c>
      <c r="I38" s="293">
        <f>$C$13*SUM(Population!H39:H43)</f>
        <v>47848.870744993503</v>
      </c>
      <c r="J38" s="293">
        <f>$C$13*SUM(Population!I39:I43)</f>
        <v>49519.652642630244</v>
      </c>
      <c r="K38" s="293">
        <f>$C$13*SUM(Population!J39:J43)</f>
        <v>51021.858589706426</v>
      </c>
      <c r="L38" s="293">
        <f>$C$13*SUM(Population!K39:K43)</f>
        <v>52420.098985815464</v>
      </c>
      <c r="M38" s="293">
        <f>$C$13*SUM(Population!L39:L43)</f>
        <v>53395.597104830165</v>
      </c>
      <c r="N38" s="293">
        <f>$C$13*SUM(Population!M39:M43)</f>
        <v>54063.756973368734</v>
      </c>
      <c r="O38" s="293">
        <f>$C$13*SUM(Population!N39:N43)</f>
        <v>54446.43627262579</v>
      </c>
      <c r="P38" s="293">
        <f>$C$13*SUM(Population!O39:O43)</f>
        <v>54870.79239405704</v>
      </c>
      <c r="Q38" s="293">
        <f>$C$13*SUM(Population!P39:P43)</f>
        <v>55296.337663947066</v>
      </c>
      <c r="R38" s="293">
        <f>$C$13*SUM(Population!Q39:Q43)</f>
        <v>55549.62628566604</v>
      </c>
      <c r="S38" s="293">
        <f>$C$13*SUM(Population!R39:R43)</f>
        <v>55687.567506883883</v>
      </c>
      <c r="T38" s="293">
        <f>$C$13*SUM(Population!S39:S43)</f>
        <v>55778.735555389932</v>
      </c>
      <c r="U38" s="293">
        <f>$C$13*SUM(Population!T39:T43)</f>
        <v>55773.950648496291</v>
      </c>
      <c r="V38" s="293">
        <f>$C$13*SUM(Population!U39:U43)</f>
        <v>55703.564384960257</v>
      </c>
      <c r="W38" s="293">
        <f>$C$13*SUM(Population!V39:V43)</f>
        <v>55652.855697111081</v>
      </c>
      <c r="X38" s="293">
        <f>$C$13*SUM(Population!W39:W43)</f>
        <v>55733.576227015037</v>
      </c>
      <c r="Y38" s="293">
        <f>$C$13*SUM(Population!X39:X43)</f>
        <v>55708.292665736808</v>
      </c>
      <c r="Z38" s="293">
        <f>$C$13*SUM(Population!Y39:Y43)</f>
        <v>55683.462113395261</v>
      </c>
      <c r="AA38" s="293">
        <f>$C$13*SUM(Population!Z39:Z43)</f>
        <v>55576.014056227417</v>
      </c>
      <c r="AB38" s="293">
        <f>$C$13*SUM(Population!AA39:AA43)</f>
        <v>55617.096304172221</v>
      </c>
      <c r="AC38" s="293">
        <f>$C$13*SUM(Population!AB39:AB43)</f>
        <v>55607.696368736193</v>
      </c>
      <c r="AD38" s="293">
        <f>$C$13*SUM(Population!AC39:AC43)</f>
        <v>55743.00447550961</v>
      </c>
      <c r="AE38" s="293">
        <f>$C$13*SUM(Population!AD39:AD43)</f>
        <v>55985.505821923987</v>
      </c>
      <c r="AF38" s="293">
        <f>$C$13*SUM(Population!AE39:AE43)</f>
        <v>56403.038496246554</v>
      </c>
      <c r="AG38" s="293">
        <f>$C$13*SUM(Population!AF39:AF43)</f>
        <v>57119.075746780065</v>
      </c>
      <c r="AH38" s="293">
        <f>$C$13*SUM(Population!AG39:AG43)</f>
        <v>57964.560300968755</v>
      </c>
      <c r="AI38" s="293">
        <f>$C$13*SUM(Population!AH39:AH43)</f>
        <v>58923.013958741016</v>
      </c>
      <c r="AJ38" s="293">
        <f>$C$13*SUM(Population!AI39:AI43)</f>
        <v>59851.484087517034</v>
      </c>
      <c r="AK38" s="293">
        <f>$C$13*SUM(Population!AJ39:AJ43)</f>
        <v>60722.28051604249</v>
      </c>
      <c r="AL38" s="293">
        <f>$C$13*SUM(Population!AK39:AK43)</f>
        <v>61199.412178596496</v>
      </c>
      <c r="AM38" s="293">
        <f>$C$13*SUM(Population!AL39:AL43)</f>
        <v>61742.513267553943</v>
      </c>
      <c r="AN38" s="293">
        <f>$C$13*SUM(Population!AM39:AM43)</f>
        <v>62238.416487921459</v>
      </c>
      <c r="AO38" s="293">
        <f>$C$13*SUM(Population!AN39:AN43)</f>
        <v>62741.935921036842</v>
      </c>
      <c r="AP38" s="293">
        <f>$C$13*SUM(Population!AO39:AO43)</f>
        <v>63226.485604928916</v>
      </c>
      <c r="AQ38" s="293">
        <f>$C$13*SUM(Population!AP39:AP43)</f>
        <v>63893.626203359963</v>
      </c>
      <c r="AR38" s="293">
        <f>$C$13*SUM(Population!AQ39:AQ43)</f>
        <v>64526.536314013429</v>
      </c>
      <c r="AS38" s="293">
        <f>$C$13*SUM(Population!AR39:AR43)</f>
        <v>65109.67206774962</v>
      </c>
      <c r="AT38" s="293">
        <f>$C$13*SUM(Population!AS39:AS43)</f>
        <v>65649.828598618682</v>
      </c>
      <c r="AU38" s="293">
        <f>$C$13*SUM(Population!AT39:AT43)</f>
        <v>66138.398736823758</v>
      </c>
      <c r="AV38" s="293">
        <f>$C$13*SUM(Population!AU39:AU43)</f>
        <v>66569.493366188064</v>
      </c>
      <c r="AW38" s="293">
        <f>$C$13*SUM(Population!AV39:AV43)</f>
        <v>66939.516728276722</v>
      </c>
      <c r="AX38" s="293">
        <f>$C$13*SUM(Population!AW39:AW43)</f>
        <v>67251.75313788066</v>
      </c>
      <c r="AY38" s="293">
        <f>$C$13*SUM(Population!AX39:AX43)</f>
        <v>67512.884476815845</v>
      </c>
      <c r="AZ38" s="293">
        <f>$C$13*SUM(Population!AY39:AY43)</f>
        <v>67728.629982907791</v>
      </c>
    </row>
    <row r="39" spans="3:52">
      <c r="C39" s="252" t="s">
        <v>128</v>
      </c>
      <c r="D39" s="293">
        <f>$C$14*SUM(Population!C44:C48)</f>
        <v>46197.643347345649</v>
      </c>
      <c r="E39" s="293">
        <f>$C$14*SUM(Population!D44:D48)</f>
        <v>46999.432836936423</v>
      </c>
      <c r="F39" s="293">
        <f>$C$14*SUM(Population!E44:E48)</f>
        <v>47234.317868656464</v>
      </c>
      <c r="G39" s="293">
        <f>$C$14*SUM(Population!F44:F48)</f>
        <v>47166.699450434033</v>
      </c>
      <c r="H39" s="293">
        <f>$C$14*SUM(Population!G44:G48)</f>
        <v>46458.711450783405</v>
      </c>
      <c r="I39" s="293">
        <f>$C$14*SUM(Population!H44:H48)</f>
        <v>45894.349038710505</v>
      </c>
      <c r="J39" s="293">
        <f>$C$14*SUM(Population!I44:I48)</f>
        <v>45760.298490304624</v>
      </c>
      <c r="K39" s="293">
        <f>$C$14*SUM(Population!J44:J48)</f>
        <v>46053.14216621533</v>
      </c>
      <c r="L39" s="293">
        <f>$C$14*SUM(Population!K44:K48)</f>
        <v>46744.719847993256</v>
      </c>
      <c r="M39" s="293">
        <f>$C$14*SUM(Population!L44:L48)</f>
        <v>47942.079908680622</v>
      </c>
      <c r="N39" s="293">
        <f>$C$14*SUM(Population!M44:M48)</f>
        <v>49356.417700689941</v>
      </c>
      <c r="O39" s="293">
        <f>$C$14*SUM(Population!N44:N48)</f>
        <v>51018.350753408486</v>
      </c>
      <c r="P39" s="293">
        <f>$C$14*SUM(Population!O44:O48)</f>
        <v>52512.87596786287</v>
      </c>
      <c r="Q39" s="293">
        <f>$C$14*SUM(Population!P44:P48)</f>
        <v>53904.278857785052</v>
      </c>
      <c r="R39" s="293">
        <f>$C$14*SUM(Population!Q44:Q48)</f>
        <v>54875.989986484507</v>
      </c>
      <c r="S39" s="293">
        <f>$C$14*SUM(Population!R44:R48)</f>
        <v>55542.599129537026</v>
      </c>
      <c r="T39" s="293">
        <f>$C$14*SUM(Population!S44:S48)</f>
        <v>55925.826656037454</v>
      </c>
      <c r="U39" s="293">
        <f>$C$14*SUM(Population!T44:T48)</f>
        <v>56350.517773995918</v>
      </c>
      <c r="V39" s="293">
        <f>$C$14*SUM(Population!U44:U48)</f>
        <v>56776.366935040067</v>
      </c>
      <c r="W39" s="293">
        <f>$C$14*SUM(Population!V44:V48)</f>
        <v>57031.108168936538</v>
      </c>
      <c r="X39" s="293">
        <f>$C$14*SUM(Population!W44:W48)</f>
        <v>57170.977177724133</v>
      </c>
      <c r="Y39" s="293">
        <f>$C$14*SUM(Population!X44:X48)</f>
        <v>57264.411483271258</v>
      </c>
      <c r="Z39" s="293">
        <f>$C$14*SUM(Population!Y44:Y48)</f>
        <v>57262.547316352851</v>
      </c>
      <c r="AA39" s="293">
        <f>$C$14*SUM(Population!Z44:Z48)</f>
        <v>57195.663266916454</v>
      </c>
      <c r="AB39" s="293">
        <f>$C$14*SUM(Population!AA44:AA48)</f>
        <v>57148.0705205903</v>
      </c>
      <c r="AC39" s="293">
        <f>$C$14*SUM(Population!AB44:AB48)</f>
        <v>57230.997703506371</v>
      </c>
      <c r="AD39" s="293">
        <f>$C$14*SUM(Population!AC44:AC48)</f>
        <v>57208.599455532109</v>
      </c>
      <c r="AE39" s="293">
        <f>$C$14*SUM(Population!AD44:AD48)</f>
        <v>57186.653126810794</v>
      </c>
      <c r="AF39" s="293">
        <f>$C$14*SUM(Population!AE44:AE48)</f>
        <v>57082.768188539223</v>
      </c>
      <c r="AG39" s="293">
        <f>$C$14*SUM(Population!AF44:AF48)</f>
        <v>57126.321906542151</v>
      </c>
      <c r="AH39" s="293">
        <f>$C$14*SUM(Population!AG44:AG48)</f>
        <v>57119.656097561157</v>
      </c>
      <c r="AI39" s="293">
        <f>$C$14*SUM(Population!AH44:AH48)</f>
        <v>57256.813590831065</v>
      </c>
      <c r="AJ39" s="293">
        <f>$C$14*SUM(Population!AI44:AI48)</f>
        <v>57500.398068170369</v>
      </c>
      <c r="AK39" s="293">
        <f>$C$14*SUM(Population!AJ44:AJ48)</f>
        <v>57918.08443770813</v>
      </c>
      <c r="AL39" s="293">
        <f>$C$14*SUM(Population!AK44:AK48)</f>
        <v>58632.568776619897</v>
      </c>
      <c r="AM39" s="293">
        <f>$C$14*SUM(Population!AL44:AL48)</f>
        <v>59475.652387948852</v>
      </c>
      <c r="AN39" s="293">
        <f>$C$14*SUM(Population!AM44:AM48)</f>
        <v>60431.009688682228</v>
      </c>
      <c r="AO39" s="293">
        <f>$C$14*SUM(Population!AN44:AN48)</f>
        <v>61356.568563674307</v>
      </c>
      <c r="AP39" s="293">
        <f>$C$14*SUM(Population!AO44:AO48)</f>
        <v>62224.90316326177</v>
      </c>
      <c r="AQ39" s="293">
        <f>$C$14*SUM(Population!AP44:AP48)</f>
        <v>62701.819199889105</v>
      </c>
      <c r="AR39" s="293">
        <f>$C$14*SUM(Population!AQ44:AQ48)</f>
        <v>63244.376508007233</v>
      </c>
      <c r="AS39" s="293">
        <f>$C$14*SUM(Population!AR44:AR48)</f>
        <v>63740.018948678626</v>
      </c>
      <c r="AT39" s="293">
        <f>$C$14*SUM(Population!AS44:AS48)</f>
        <v>64243.372261603465</v>
      </c>
      <c r="AU39" s="293">
        <f>$C$14*SUM(Population!AT44:AT48)</f>
        <v>64728.027415437544</v>
      </c>
      <c r="AV39" s="293">
        <f>$C$14*SUM(Population!AU44:AU48)</f>
        <v>65394.184639237115</v>
      </c>
      <c r="AW39" s="293">
        <f>$C$14*SUM(Population!AV44:AV48)</f>
        <v>66026.419674112229</v>
      </c>
      <c r="AX39" s="293">
        <f>$C$14*SUM(Population!AW44:AW48)</f>
        <v>66609.2260406961</v>
      </c>
      <c r="AY39" s="293">
        <f>$C$14*SUM(Population!AX44:AX48)</f>
        <v>67149.382527782931</v>
      </c>
      <c r="AZ39" s="293">
        <f>$C$14*SUM(Population!AY44:AY48)</f>
        <v>67638.217934706787</v>
      </c>
    </row>
    <row r="40" spans="3:52">
      <c r="C40" s="252" t="s">
        <v>129</v>
      </c>
      <c r="D40" s="293">
        <f>$C$15*SUM(Population!C49:C53)</f>
        <v>59764.059837633824</v>
      </c>
      <c r="E40" s="293">
        <f>$C$15*SUM(Population!D49:D53)</f>
        <v>59745.164851664114</v>
      </c>
      <c r="F40" s="293">
        <f>$C$15*SUM(Population!E49:E53)</f>
        <v>60380.528274509066</v>
      </c>
      <c r="G40" s="293">
        <f>$C$15*SUM(Population!F49:F53)</f>
        <v>61529.101378258449</v>
      </c>
      <c r="H40" s="293">
        <f>$C$15*SUM(Population!G49:G53)</f>
        <v>63547.078071977536</v>
      </c>
      <c r="I40" s="293">
        <f>$C$15*SUM(Population!H49:H53)</f>
        <v>65352.29097740139</v>
      </c>
      <c r="J40" s="293">
        <f>$C$15*SUM(Population!I49:I53)</f>
        <v>66356.96548965422</v>
      </c>
      <c r="K40" s="293">
        <f>$C$15*SUM(Population!J49:J53)</f>
        <v>66600.336032082196</v>
      </c>
      <c r="L40" s="293">
        <f>$C$15*SUM(Population!K49:K53)</f>
        <v>66446.911869146366</v>
      </c>
      <c r="M40" s="293">
        <f>$C$15*SUM(Population!L49:L53)</f>
        <v>65435.913002085501</v>
      </c>
      <c r="N40" s="293">
        <f>$C$15*SUM(Population!M49:M53)</f>
        <v>64644.626905763274</v>
      </c>
      <c r="O40" s="293">
        <f>$C$15*SUM(Population!N49:N53)</f>
        <v>64468.36479490951</v>
      </c>
      <c r="P40" s="293">
        <f>$C$15*SUM(Population!O49:O53)</f>
        <v>64878.393798297562</v>
      </c>
      <c r="Q40" s="293">
        <f>$C$15*SUM(Population!P49:P53)</f>
        <v>65835.987002534966</v>
      </c>
      <c r="R40" s="293">
        <f>$C$15*SUM(Population!Q49:Q53)</f>
        <v>67488.283254976719</v>
      </c>
      <c r="S40" s="293">
        <f>$C$15*SUM(Population!R49:R53)</f>
        <v>69438.683046395061</v>
      </c>
      <c r="T40" s="293">
        <f>$C$15*SUM(Population!S49:S53)</f>
        <v>71729.387781404163</v>
      </c>
      <c r="U40" s="293">
        <f>$C$15*SUM(Population!T49:T53)</f>
        <v>73790.11242891835</v>
      </c>
      <c r="V40" s="293">
        <f>$C$15*SUM(Population!U49:U53)</f>
        <v>75709.476034704639</v>
      </c>
      <c r="W40" s="293">
        <f>$C$15*SUM(Population!V49:V53)</f>
        <v>77052.19121537001</v>
      </c>
      <c r="X40" s="293">
        <f>$C$15*SUM(Population!W49:W53)</f>
        <v>77975.820291934608</v>
      </c>
      <c r="Y40" s="293">
        <f>$C$15*SUM(Population!X49:X53)</f>
        <v>78510.228273214147</v>
      </c>
      <c r="Z40" s="293">
        <f>$C$15*SUM(Population!Y49:Y53)</f>
        <v>79101.750643902109</v>
      </c>
      <c r="AA40" s="293">
        <f>$C$15*SUM(Population!Z49:Z53)</f>
        <v>79694.834583678472</v>
      </c>
      <c r="AB40" s="293">
        <f>$C$15*SUM(Population!AA49:AA53)</f>
        <v>80052.472944150519</v>
      </c>
      <c r="AC40" s="293">
        <f>$C$15*SUM(Population!AB49:AB53)</f>
        <v>80251.846277512683</v>
      </c>
      <c r="AD40" s="293">
        <f>$C$15*SUM(Population!AC49:AC53)</f>
        <v>80387.117199795801</v>
      </c>
      <c r="AE40" s="293">
        <f>$C$15*SUM(Population!AD49:AD53)</f>
        <v>80391.528632470552</v>
      </c>
      <c r="AF40" s="293">
        <f>$C$15*SUM(Population!AE49:AE53)</f>
        <v>80306.462156379668</v>
      </c>
      <c r="AG40" s="293">
        <f>$C$15*SUM(Population!AF49:AF53)</f>
        <v>80247.630040973992</v>
      </c>
      <c r="AH40" s="293">
        <f>$C$15*SUM(Population!AG49:AG53)</f>
        <v>80368.261253053308</v>
      </c>
      <c r="AI40" s="293">
        <f>$C$15*SUM(Population!AH49:AH53)</f>
        <v>80343.744618365337</v>
      </c>
      <c r="AJ40" s="293">
        <f>$C$15*SUM(Population!AI49:AI53)</f>
        <v>80320.008768221582</v>
      </c>
      <c r="AK40" s="293">
        <f>$C$15*SUM(Population!AJ49:AJ53)</f>
        <v>80183.410512213319</v>
      </c>
      <c r="AL40" s="293">
        <f>$C$15*SUM(Population!AK49:AK53)</f>
        <v>80249.464884652858</v>
      </c>
      <c r="AM40" s="293">
        <f>$C$15*SUM(Population!AL49:AL53)</f>
        <v>80246.224628794429</v>
      </c>
      <c r="AN40" s="293">
        <f>$C$15*SUM(Population!AM49:AM53)</f>
        <v>80441.069411800214</v>
      </c>
      <c r="AO40" s="293">
        <f>$C$15*SUM(Population!AN49:AN53)</f>
        <v>80782.272257616787</v>
      </c>
      <c r="AP40" s="293">
        <f>$C$15*SUM(Population!AO49:AO53)</f>
        <v>81363.019801594754</v>
      </c>
      <c r="AQ40" s="293">
        <f>$C$15*SUM(Population!AP49:AP53)</f>
        <v>82352.547093690053</v>
      </c>
      <c r="AR40" s="293">
        <f>$C$15*SUM(Population!AQ49:AQ53)</f>
        <v>83518.804967365621</v>
      </c>
      <c r="AS40" s="293">
        <f>$C$15*SUM(Population!AR49:AR53)</f>
        <v>84839.853376929386</v>
      </c>
      <c r="AT40" s="293">
        <f>$C$15*SUM(Population!AS49:AS53)</f>
        <v>86119.559244877615</v>
      </c>
      <c r="AU40" s="293">
        <f>$C$15*SUM(Population!AT49:AT53)</f>
        <v>87320.210677725307</v>
      </c>
      <c r="AV40" s="293">
        <f>$C$15*SUM(Population!AU49:AU53)</f>
        <v>87981.691343573839</v>
      </c>
      <c r="AW40" s="293">
        <f>$C$15*SUM(Population!AV49:AV53)</f>
        <v>88733.625898868253</v>
      </c>
      <c r="AX40" s="293">
        <f>$C$15*SUM(Population!AW49:AW53)</f>
        <v>89420.911493902677</v>
      </c>
      <c r="AY40" s="293">
        <f>$C$15*SUM(Population!AX49:AX53)</f>
        <v>90118.815758738259</v>
      </c>
      <c r="AZ40" s="293">
        <f>$C$15*SUM(Population!AY49:AY53)</f>
        <v>90790.993172842369</v>
      </c>
    </row>
    <row r="41" spans="3:52">
      <c r="C41" s="252" t="s">
        <v>130</v>
      </c>
      <c r="D41" s="293">
        <f>$C$16*SUM(Population!C54:C58)</f>
        <v>68396.319808575514</v>
      </c>
      <c r="E41" s="293">
        <f>$C$16*SUM(Population!D54:D58)</f>
        <v>69463.393653399937</v>
      </c>
      <c r="F41" s="293">
        <f>$C$16*SUM(Population!E54:E58)</f>
        <v>70080.469572577334</v>
      </c>
      <c r="G41" s="293">
        <f>$C$16*SUM(Population!F54:F58)</f>
        <v>70166.610750766995</v>
      </c>
      <c r="H41" s="293">
        <f>$C$16*SUM(Population!G54:G58)</f>
        <v>69683.950961723051</v>
      </c>
      <c r="I41" s="293">
        <f>$C$16*SUM(Population!H54:H58)</f>
        <v>69232.517349772854</v>
      </c>
      <c r="J41" s="293">
        <f>$C$16*SUM(Population!I54:I58)</f>
        <v>69162.034125327045</v>
      </c>
      <c r="K41" s="293">
        <f>$C$16*SUM(Population!J54:J58)</f>
        <v>69846.901357131821</v>
      </c>
      <c r="L41" s="293">
        <f>$C$16*SUM(Population!K54:K58)</f>
        <v>71126.277314036182</v>
      </c>
      <c r="M41" s="293">
        <f>$C$16*SUM(Population!L54:L58)</f>
        <v>73408.794210077322</v>
      </c>
      <c r="N41" s="293">
        <f>$C$16*SUM(Population!M54:M58)</f>
        <v>75462.992118718888</v>
      </c>
      <c r="O41" s="293">
        <f>$C$16*SUM(Population!N54:N58)</f>
        <v>76621.680695763775</v>
      </c>
      <c r="P41" s="293">
        <f>$C$16*SUM(Population!O54:O58)</f>
        <v>76913.618532472174</v>
      </c>
      <c r="Q41" s="293">
        <f>$C$16*SUM(Population!P54:P58)</f>
        <v>76753.494644472739</v>
      </c>
      <c r="R41" s="293">
        <f>$C$16*SUM(Population!Q54:Q58)</f>
        <v>75617.462991899622</v>
      </c>
      <c r="S41" s="293">
        <f>$C$16*SUM(Population!R54:R58)</f>
        <v>74731.509947258353</v>
      </c>
      <c r="T41" s="293">
        <f>$C$16*SUM(Population!S54:S58)</f>
        <v>74545.768031786894</v>
      </c>
      <c r="U41" s="293">
        <f>$C$16*SUM(Population!T54:T58)</f>
        <v>75028.024034058079</v>
      </c>
      <c r="V41" s="293">
        <f>$C$16*SUM(Population!U54:U58)</f>
        <v>76134.130600249686</v>
      </c>
      <c r="W41" s="293">
        <f>$C$16*SUM(Population!V54:V58)</f>
        <v>78032.736005786181</v>
      </c>
      <c r="X41" s="293">
        <f>$C$16*SUM(Population!W54:W58)</f>
        <v>80271.374739186969</v>
      </c>
      <c r="Y41" s="293">
        <f>$C$16*SUM(Population!X54:X58)</f>
        <v>82898.45634798675</v>
      </c>
      <c r="Z41" s="293">
        <f>$C$16*SUM(Population!Y54:Y58)</f>
        <v>85263.300880474781</v>
      </c>
      <c r="AA41" s="293">
        <f>$C$16*SUM(Population!Z54:Z58)</f>
        <v>87467.348547008776</v>
      </c>
      <c r="AB41" s="293">
        <f>$C$16*SUM(Population!AA54:AA58)</f>
        <v>89013.627560710156</v>
      </c>
      <c r="AC41" s="293">
        <f>$C$16*SUM(Population!AB54:AB58)</f>
        <v>90081.643574671034</v>
      </c>
      <c r="AD41" s="293">
        <f>$C$16*SUM(Population!AC54:AC58)</f>
        <v>90705.80819497029</v>
      </c>
      <c r="AE41" s="293">
        <f>$C$16*SUM(Population!AD54:AD58)</f>
        <v>91394.982485684537</v>
      </c>
      <c r="AF41" s="293">
        <f>$C$16*SUM(Population!AE54:AE58)</f>
        <v>92085.906519080774</v>
      </c>
      <c r="AG41" s="293">
        <f>$C$16*SUM(Population!AF54:AF58)</f>
        <v>92507.594505437359</v>
      </c>
      <c r="AH41" s="293">
        <f>$C$16*SUM(Population!AG54:AG58)</f>
        <v>92748.027096019854</v>
      </c>
      <c r="AI41" s="293">
        <f>$C$16*SUM(Population!AH54:AH58)</f>
        <v>92914.925628762314</v>
      </c>
      <c r="AJ41" s="293">
        <f>$C$16*SUM(Population!AI54:AI58)</f>
        <v>92932.019268809323</v>
      </c>
      <c r="AK41" s="293">
        <f>$C$16*SUM(Population!AJ54:AJ58)</f>
        <v>92847.134316134936</v>
      </c>
      <c r="AL41" s="293">
        <f>$C$16*SUM(Population!AK54:AK58)</f>
        <v>92791.591202281386</v>
      </c>
      <c r="AM41" s="293">
        <f>$C$16*SUM(Population!AL54:AL58)</f>
        <v>92940.857712613171</v>
      </c>
      <c r="AN41" s="293">
        <f>$C$16*SUM(Population!AM54:AM58)</f>
        <v>92923.808937763126</v>
      </c>
      <c r="AO41" s="293">
        <f>$C$16*SUM(Population!AN54:AN58)</f>
        <v>92907.567736458615</v>
      </c>
      <c r="AP41" s="293">
        <f>$C$16*SUM(Population!AO54:AO58)</f>
        <v>92762.249363460534</v>
      </c>
      <c r="AQ41" s="293">
        <f>$C$16*SUM(Population!AP54:AP58)</f>
        <v>92848.480272044151</v>
      </c>
      <c r="AR41" s="293">
        <f>$C$16*SUM(Population!AQ54:AQ58)</f>
        <v>92855.075455999293</v>
      </c>
      <c r="AS41" s="293">
        <f>$C$16*SUM(Population!AR54:AR58)</f>
        <v>93088.01555868717</v>
      </c>
      <c r="AT41" s="293">
        <f>$C$16*SUM(Population!AS54:AS58)</f>
        <v>93487.360676950804</v>
      </c>
      <c r="AU41" s="293">
        <f>$C$16*SUM(Population!AT54:AT58)</f>
        <v>94159.75538399686</v>
      </c>
      <c r="AV41" s="293">
        <f>$C$16*SUM(Population!AU54:AU58)</f>
        <v>95299.331387130922</v>
      </c>
      <c r="AW41" s="293">
        <f>$C$16*SUM(Population!AV54:AV58)</f>
        <v>96640.4418550712</v>
      </c>
      <c r="AX41" s="293">
        <f>$C$16*SUM(Population!AW54:AW58)</f>
        <v>98158.186603497263</v>
      </c>
      <c r="AY41" s="293">
        <f>$C$16*SUM(Population!AX54:AX58)</f>
        <v>99628.598569115973</v>
      </c>
      <c r="AZ41" s="293">
        <f>$C$16*SUM(Population!AY54:AY58)</f>
        <v>101008.74175842345</v>
      </c>
    </row>
    <row r="42" spans="3:52">
      <c r="C42" s="252" t="s">
        <v>131</v>
      </c>
      <c r="D42" s="293">
        <f>$C$17*SUM(Population!C59:C63)</f>
        <v>93388.31916210393</v>
      </c>
      <c r="E42" s="293">
        <f>$C$17*SUM(Population!D59:D63)</f>
        <v>95363.602618623205</v>
      </c>
      <c r="F42" s="293">
        <f>$C$17*SUM(Population!E59:E63)</f>
        <v>97645.853029248814</v>
      </c>
      <c r="G42" s="293">
        <f>$C$17*SUM(Population!F59:F63)</f>
        <v>99680.013417709619</v>
      </c>
      <c r="H42" s="293">
        <f>$C$17*SUM(Population!G59:G63)</f>
        <v>101877.60686928339</v>
      </c>
      <c r="I42" s="293">
        <f>$C$17*SUM(Population!H59:H63)</f>
        <v>103908.27977397067</v>
      </c>
      <c r="J42" s="293">
        <f>$C$17*SUM(Population!I59:I63)</f>
        <v>105485.71655216726</v>
      </c>
      <c r="K42" s="293">
        <f>$C$17*SUM(Population!J59:J63)</f>
        <v>106399.02700862616</v>
      </c>
      <c r="L42" s="293">
        <f>$C$17*SUM(Population!K59:K63)</f>
        <v>106525.39700889091</v>
      </c>
      <c r="M42" s="293">
        <f>$C$17*SUM(Population!L59:L63)</f>
        <v>105811.35180176723</v>
      </c>
      <c r="N42" s="293">
        <f>$C$17*SUM(Population!M59:M63)</f>
        <v>105158.16660559358</v>
      </c>
      <c r="O42" s="293">
        <f>$C$17*SUM(Population!N59:N63)</f>
        <v>105093.0669084875</v>
      </c>
      <c r="P42" s="293">
        <f>$C$17*SUM(Population!O59:O63)</f>
        <v>106164.88692155553</v>
      </c>
      <c r="Q42" s="293">
        <f>$C$17*SUM(Population!P59:P63)</f>
        <v>108129.36601658032</v>
      </c>
      <c r="R42" s="293">
        <f>$C$17*SUM(Population!Q59:Q63)</f>
        <v>111604.8145520001</v>
      </c>
      <c r="S42" s="293">
        <f>$C$17*SUM(Population!R59:R63)</f>
        <v>114734.93381180463</v>
      </c>
      <c r="T42" s="293">
        <f>$C$17*SUM(Population!S59:S63)</f>
        <v>116514.57626683178</v>
      </c>
      <c r="U42" s="293">
        <f>$C$17*SUM(Population!T59:T63)</f>
        <v>116988.12185765072</v>
      </c>
      <c r="V42" s="293">
        <f>$C$17*SUM(Population!U59:U63)</f>
        <v>116779.69341565561</v>
      </c>
      <c r="W42" s="293">
        <f>$C$17*SUM(Population!V59:V63)</f>
        <v>115101.32475413068</v>
      </c>
      <c r="X42" s="293">
        <f>$C$17*SUM(Population!W59:W63)</f>
        <v>113799.33081200899</v>
      </c>
      <c r="Y42" s="293">
        <f>$C$17*SUM(Population!X59:X63)</f>
        <v>113551.99299222673</v>
      </c>
      <c r="Z42" s="293">
        <f>$C$17*SUM(Population!Y59:Y63)</f>
        <v>114311.92254468462</v>
      </c>
      <c r="AA42" s="293">
        <f>$C$17*SUM(Population!Z59:Z63)</f>
        <v>116013.06242378974</v>
      </c>
      <c r="AB42" s="293">
        <f>$C$17*SUM(Population!AA59:AA63)</f>
        <v>118911.22982163646</v>
      </c>
      <c r="AC42" s="293">
        <f>$C$17*SUM(Population!AB59:AB63)</f>
        <v>122322.60439047178</v>
      </c>
      <c r="AD42" s="293">
        <f>$C$17*SUM(Population!AC59:AC63)</f>
        <v>126321.65416616603</v>
      </c>
      <c r="AE42" s="293">
        <f>$C$17*SUM(Population!AD59:AD63)</f>
        <v>129924.97710661562</v>
      </c>
      <c r="AF42" s="293">
        <f>$C$17*SUM(Population!AE59:AE63)</f>
        <v>133285.54382361291</v>
      </c>
      <c r="AG42" s="293">
        <f>$C$17*SUM(Population!AF59:AF63)</f>
        <v>135652.5195753251</v>
      </c>
      <c r="AH42" s="293">
        <f>$C$17*SUM(Population!AG59:AG63)</f>
        <v>137296.49207335807</v>
      </c>
      <c r="AI42" s="293">
        <f>$C$17*SUM(Population!AH59:AH63)</f>
        <v>138269.7735743149</v>
      </c>
      <c r="AJ42" s="293">
        <f>$C$17*SUM(Population!AI59:AI63)</f>
        <v>139341.11491313949</v>
      </c>
      <c r="AK42" s="293">
        <f>$C$17*SUM(Population!AJ59:AJ63)</f>
        <v>140414.9863872508</v>
      </c>
      <c r="AL42" s="293">
        <f>$C$17*SUM(Population!AK59:AK63)</f>
        <v>141080.68549578832</v>
      </c>
      <c r="AM42" s="293">
        <f>$C$17*SUM(Population!AL59:AL63)</f>
        <v>141470.8050041814</v>
      </c>
      <c r="AN42" s="293">
        <f>$C$17*SUM(Population!AM59:AM63)</f>
        <v>141748.98312164732</v>
      </c>
      <c r="AO42" s="293">
        <f>$C$17*SUM(Population!AN59:AN63)</f>
        <v>141800.06450162447</v>
      </c>
      <c r="AP42" s="293">
        <f>$C$17*SUM(Population!AO59:AO63)</f>
        <v>141696.60248300942</v>
      </c>
      <c r="AQ42" s="293">
        <f>$C$17*SUM(Population!AP59:AP63)</f>
        <v>141636.49467444196</v>
      </c>
      <c r="AR42" s="293">
        <f>$C$17*SUM(Population!AQ59:AQ63)</f>
        <v>141885.67880916313</v>
      </c>
      <c r="AS42" s="293">
        <f>$C$17*SUM(Population!AR59:AR63)</f>
        <v>141882.46485352871</v>
      </c>
      <c r="AT42" s="293">
        <f>$C$17*SUM(Population!AS59:AS63)</f>
        <v>141877.81487516398</v>
      </c>
      <c r="AU42" s="293">
        <f>$C$17*SUM(Population!AT59:AT63)</f>
        <v>141675.19890612477</v>
      </c>
      <c r="AV42" s="293">
        <f>$C$17*SUM(Population!AU59:AU63)</f>
        <v>141820.98940426571</v>
      </c>
      <c r="AW42" s="293">
        <f>$C$17*SUM(Population!AV59:AV63)</f>
        <v>141843.82900388064</v>
      </c>
      <c r="AX42" s="293">
        <f>$C$17*SUM(Population!AW59:AW63)</f>
        <v>142208.10010312867</v>
      </c>
      <c r="AY42" s="293">
        <f>$C$17*SUM(Population!AX59:AX63)</f>
        <v>142824.56414662799</v>
      </c>
      <c r="AZ42" s="293">
        <f>$C$17*SUM(Population!AY59:AY63)</f>
        <v>143855.21817476131</v>
      </c>
    </row>
    <row r="43" spans="3:52">
      <c r="C43" s="252" t="s">
        <v>132</v>
      </c>
      <c r="D43" s="293">
        <f>$C$18*SUM(Population!C64:C68)</f>
        <v>105527.94833988629</v>
      </c>
      <c r="E43" s="293">
        <f>$C$18*SUM(Population!D64:D68)</f>
        <v>107005.68888196647</v>
      </c>
      <c r="F43" s="293">
        <f>$C$18*SUM(Population!E64:E68)</f>
        <v>108973.28007154092</v>
      </c>
      <c r="G43" s="293">
        <f>$C$18*SUM(Population!F64:F68)</f>
        <v>111116.62446721087</v>
      </c>
      <c r="H43" s="293">
        <f>$C$18*SUM(Population!G64:G68)</f>
        <v>113606.90689845438</v>
      </c>
      <c r="I43" s="293">
        <f>$C$18*SUM(Population!H64:H68)</f>
        <v>116188.03968733626</v>
      </c>
      <c r="J43" s="293">
        <f>$C$18*SUM(Population!I64:I68)</f>
        <v>118639.10303629754</v>
      </c>
      <c r="K43" s="293">
        <f>$C$18*SUM(Population!J64:J68)</f>
        <v>121477.96122303406</v>
      </c>
      <c r="L43" s="293">
        <f>$C$18*SUM(Population!K64:K68)</f>
        <v>124024.09852311027</v>
      </c>
      <c r="M43" s="293">
        <f>$C$18*SUM(Population!L64:L68)</f>
        <v>126788.39735561794</v>
      </c>
      <c r="N43" s="293">
        <f>$C$18*SUM(Population!M64:M68)</f>
        <v>129356.94555985542</v>
      </c>
      <c r="O43" s="293">
        <f>$C$18*SUM(Population!N64:N68)</f>
        <v>131379.18487726926</v>
      </c>
      <c r="P43" s="293">
        <f>$C$18*SUM(Population!O64:O68)</f>
        <v>132578.94401196446</v>
      </c>
      <c r="Q43" s="293">
        <f>$C$18*SUM(Population!P64:P68)</f>
        <v>132801.84631258386</v>
      </c>
      <c r="R43" s="293">
        <f>$C$18*SUM(Population!Q64:Q68)</f>
        <v>131986.00320532834</v>
      </c>
      <c r="S43" s="293">
        <f>$C$18*SUM(Population!R64:R68)</f>
        <v>131245.23662701304</v>
      </c>
      <c r="T43" s="293">
        <f>$C$18*SUM(Population!S64:S68)</f>
        <v>131233.68639179147</v>
      </c>
      <c r="U43" s="293">
        <f>$C$18*SUM(Population!T64:T68)</f>
        <v>132632.21300724009</v>
      </c>
      <c r="V43" s="293">
        <f>$C$18*SUM(Population!U64:U68)</f>
        <v>135134.1318694904</v>
      </c>
      <c r="W43" s="293">
        <f>$C$18*SUM(Population!V64:V68)</f>
        <v>139512.70536789153</v>
      </c>
      <c r="X43" s="293">
        <f>$C$18*SUM(Population!W64:W68)</f>
        <v>143458.83461176537</v>
      </c>
      <c r="Y43" s="293">
        <f>$C$18*SUM(Population!X64:X68)</f>
        <v>145725.00800139614</v>
      </c>
      <c r="Z43" s="293">
        <f>$C$18*SUM(Population!Y64:Y68)</f>
        <v>146368.63192975082</v>
      </c>
      <c r="AA43" s="293">
        <f>$C$18*SUM(Population!Z64:Z68)</f>
        <v>146163.48596088996</v>
      </c>
      <c r="AB43" s="293">
        <f>$C$18*SUM(Population!AA64:AA68)</f>
        <v>144134.26478487201</v>
      </c>
      <c r="AC43" s="293">
        <f>$C$18*SUM(Population!AB64:AB68)</f>
        <v>142572.05237326087</v>
      </c>
      <c r="AD43" s="293">
        <f>$C$18*SUM(Population!AC64:AC68)</f>
        <v>142319.24013516467</v>
      </c>
      <c r="AE43" s="293">
        <f>$C$18*SUM(Population!AD64:AD68)</f>
        <v>143319.28363546883</v>
      </c>
      <c r="AF43" s="293">
        <f>$C$18*SUM(Population!AE64:AE68)</f>
        <v>145490.38307398467</v>
      </c>
      <c r="AG43" s="293">
        <f>$C$18*SUM(Population!AF64:AF68)</f>
        <v>149152.66959707747</v>
      </c>
      <c r="AH43" s="293">
        <f>$C$18*SUM(Population!AG64:AG68)</f>
        <v>153454.52884661886</v>
      </c>
      <c r="AI43" s="293">
        <f>$C$18*SUM(Population!AH64:AH68)</f>
        <v>158489.48324958957</v>
      </c>
      <c r="AJ43" s="293">
        <f>$C$18*SUM(Population!AI64:AI68)</f>
        <v>163031.31156522705</v>
      </c>
      <c r="AK43" s="293">
        <f>$C$18*SUM(Population!AJ64:AJ68)</f>
        <v>167270.67887047259</v>
      </c>
      <c r="AL43" s="293">
        <f>$C$18*SUM(Population!AK64:AK68)</f>
        <v>170271.75752502264</v>
      </c>
      <c r="AM43" s="293">
        <f>$C$18*SUM(Population!AL64:AL68)</f>
        <v>172370.36630815527</v>
      </c>
      <c r="AN43" s="293">
        <f>$C$18*SUM(Population!AM64:AM68)</f>
        <v>173633.22075764296</v>
      </c>
      <c r="AO43" s="293">
        <f>$C$18*SUM(Population!AN64:AN68)</f>
        <v>175018.04224323909</v>
      </c>
      <c r="AP43" s="293">
        <f>$C$18*SUM(Population!AO64:AO68)</f>
        <v>176406.39775602991</v>
      </c>
      <c r="AQ43" s="293">
        <f>$C$18*SUM(Population!AP64:AP68)</f>
        <v>177282.75030452086</v>
      </c>
      <c r="AR43" s="293">
        <f>$C$18*SUM(Population!AQ64:AQ68)</f>
        <v>177812.42340479401</v>
      </c>
      <c r="AS43" s="293">
        <f>$C$18*SUM(Population!AR64:AR68)</f>
        <v>178201.51117934778</v>
      </c>
      <c r="AT43" s="293">
        <f>$C$18*SUM(Population!AS64:AS68)</f>
        <v>178301.92926914734</v>
      </c>
      <c r="AU43" s="293">
        <f>$C$18*SUM(Population!AT64:AT68)</f>
        <v>178205.73477282433</v>
      </c>
      <c r="AV43" s="293">
        <f>$C$18*SUM(Population!AU64:AU68)</f>
        <v>178158.06850358902</v>
      </c>
      <c r="AW43" s="293">
        <f>$C$18*SUM(Population!AV64:AV68)</f>
        <v>178492.68054187385</v>
      </c>
      <c r="AX43" s="293">
        <f>$C$18*SUM(Population!AW64:AW68)</f>
        <v>178507.76480429008</v>
      </c>
      <c r="AY43" s="293">
        <f>$C$18*SUM(Population!AX64:AX68)</f>
        <v>178521.12515100162</v>
      </c>
      <c r="AZ43" s="293">
        <f>$C$18*SUM(Population!AY64:AY68)</f>
        <v>178287.27598565727</v>
      </c>
    </row>
    <row r="44" spans="3:52">
      <c r="C44" s="252" t="s">
        <v>815</v>
      </c>
      <c r="D44" s="293">
        <f>SUM(D31:D43)</f>
        <v>706000.43167023454</v>
      </c>
      <c r="E44" s="293">
        <f t="shared" ref="E44:AZ44" si="11">SUM(E31:E43)</f>
        <v>716376.81307091506</v>
      </c>
      <c r="F44" s="293">
        <f t="shared" si="11"/>
        <v>727314.95496143831</v>
      </c>
      <c r="G44" s="293">
        <f t="shared" si="11"/>
        <v>737945.69847644737</v>
      </c>
      <c r="H44" s="293">
        <f t="shared" si="11"/>
        <v>748475.20011882402</v>
      </c>
      <c r="I44" s="293">
        <f t="shared" si="11"/>
        <v>758891.24129333324</v>
      </c>
      <c r="J44" s="293">
        <f t="shared" si="11"/>
        <v>768589.52788542281</v>
      </c>
      <c r="K44" s="293">
        <f t="shared" si="11"/>
        <v>778261.74104732892</v>
      </c>
      <c r="L44" s="293">
        <f t="shared" si="11"/>
        <v>787245.48676731566</v>
      </c>
      <c r="M44" s="293">
        <f t="shared" si="11"/>
        <v>795837.25784163806</v>
      </c>
      <c r="N44" s="293">
        <f t="shared" si="11"/>
        <v>804243.0488395557</v>
      </c>
      <c r="O44" s="293">
        <f t="shared" si="11"/>
        <v>812225.3298593557</v>
      </c>
      <c r="P44" s="293">
        <f t="shared" si="11"/>
        <v>819957.63156096346</v>
      </c>
      <c r="Q44" s="293">
        <f t="shared" si="11"/>
        <v>827375.17382789566</v>
      </c>
      <c r="R44" s="293">
        <f t="shared" si="11"/>
        <v>834432.16317932133</v>
      </c>
      <c r="S44" s="293">
        <f t="shared" si="11"/>
        <v>841332.81331128452</v>
      </c>
      <c r="T44" s="293">
        <f t="shared" si="11"/>
        <v>848151.89502920269</v>
      </c>
      <c r="U44" s="293">
        <f t="shared" si="11"/>
        <v>855343.59841895325</v>
      </c>
      <c r="V44" s="293">
        <f t="shared" si="11"/>
        <v>863212.97200727789</v>
      </c>
      <c r="W44" s="293">
        <f t="shared" si="11"/>
        <v>871637.69699846068</v>
      </c>
      <c r="X44" s="293">
        <f t="shared" si="11"/>
        <v>879863.35029389174</v>
      </c>
      <c r="Y44" s="293">
        <f t="shared" si="11"/>
        <v>887321.57187364507</v>
      </c>
      <c r="Z44" s="293">
        <f t="shared" si="11"/>
        <v>893831.10070941143</v>
      </c>
      <c r="AA44" s="293">
        <f t="shared" si="11"/>
        <v>900133.9684434263</v>
      </c>
      <c r="AB44" s="293">
        <f t="shared" si="11"/>
        <v>905105.96824232838</v>
      </c>
      <c r="AC44" s="293">
        <f t="shared" si="11"/>
        <v>910602.46599561139</v>
      </c>
      <c r="AD44" s="293">
        <f t="shared" si="11"/>
        <v>917569.92228324921</v>
      </c>
      <c r="AE44" s="293">
        <f t="shared" si="11"/>
        <v>925442.22451797198</v>
      </c>
      <c r="AF44" s="293">
        <f t="shared" si="11"/>
        <v>934238.36370360642</v>
      </c>
      <c r="AG44" s="293">
        <f t="shared" si="11"/>
        <v>943625.74254663964</v>
      </c>
      <c r="AH44" s="293">
        <f t="shared" si="11"/>
        <v>953109.31875319593</v>
      </c>
      <c r="AI44" s="293">
        <f t="shared" si="11"/>
        <v>962715.21722627711</v>
      </c>
      <c r="AJ44" s="293">
        <f t="shared" si="11"/>
        <v>971924.74850120093</v>
      </c>
      <c r="AK44" s="293">
        <f t="shared" si="11"/>
        <v>980785.08707365301</v>
      </c>
      <c r="AL44" s="293">
        <f t="shared" si="11"/>
        <v>988322.19937312813</v>
      </c>
      <c r="AM44" s="293">
        <f t="shared" si="11"/>
        <v>995036.51934561436</v>
      </c>
      <c r="AN44" s="293">
        <f t="shared" si="11"/>
        <v>1000907.6636046718</v>
      </c>
      <c r="AO44" s="293">
        <f t="shared" si="11"/>
        <v>1006803.9158567248</v>
      </c>
      <c r="AP44" s="293">
        <f t="shared" si="11"/>
        <v>1012572.7312585483</v>
      </c>
      <c r="AQ44" s="293">
        <f t="shared" si="11"/>
        <v>1018279.1863053779</v>
      </c>
      <c r="AR44" s="293">
        <f t="shared" si="11"/>
        <v>1024039.6866780368</v>
      </c>
      <c r="AS44" s="293">
        <f t="shared" si="11"/>
        <v>1029648.4361282387</v>
      </c>
      <c r="AT44" s="293">
        <f t="shared" si="11"/>
        <v>1035009.736284105</v>
      </c>
      <c r="AU44" s="293">
        <f t="shared" si="11"/>
        <v>1040048.4330562489</v>
      </c>
      <c r="AV44" s="293">
        <f t="shared" si="11"/>
        <v>1045482.6408391477</v>
      </c>
      <c r="AW44" s="293">
        <f t="shared" si="11"/>
        <v>1051319.9450314876</v>
      </c>
      <c r="AX44" s="293">
        <f t="shared" si="11"/>
        <v>1057132.5605460012</v>
      </c>
      <c r="AY44" s="293">
        <f t="shared" si="11"/>
        <v>1063015.4200819132</v>
      </c>
      <c r="AZ44" s="293">
        <f t="shared" si="11"/>
        <v>1068805.9268313979</v>
      </c>
    </row>
    <row r="45" spans="3:52">
      <c r="C45" s="252" t="s">
        <v>813</v>
      </c>
      <c r="D45" s="252">
        <f>D44/$D$44</f>
        <v>1</v>
      </c>
      <c r="E45" s="252">
        <f>E44/$D$44</f>
        <v>1.0146974150938299</v>
      </c>
      <c r="F45" s="252">
        <f>F44/$D$44</f>
        <v>1.0301905244459675</v>
      </c>
      <c r="G45" s="252">
        <f t="shared" ref="G45:AZ45" si="12">G44/$D$44</f>
        <v>1.0452482256004259</v>
      </c>
      <c r="H45" s="252">
        <f t="shared" si="12"/>
        <v>1.0601625247566833</v>
      </c>
      <c r="I45" s="252">
        <f t="shared" si="12"/>
        <v>1.0749161151332036</v>
      </c>
      <c r="J45" s="252">
        <f t="shared" si="12"/>
        <v>1.0886530565811652</v>
      </c>
      <c r="K45" s="252">
        <f t="shared" si="12"/>
        <v>1.1023530668474817</v>
      </c>
      <c r="L45" s="252">
        <f t="shared" si="12"/>
        <v>1.1150779113617169</v>
      </c>
      <c r="M45" s="252">
        <f t="shared" si="12"/>
        <v>1.127247551334877</v>
      </c>
      <c r="N45" s="252">
        <f t="shared" si="12"/>
        <v>1.1391537635988433</v>
      </c>
      <c r="O45" s="252">
        <f t="shared" si="12"/>
        <v>1.1504601037393383</v>
      </c>
      <c r="P45" s="252">
        <f t="shared" si="12"/>
        <v>1.1614123657419477</v>
      </c>
      <c r="Q45" s="252">
        <f t="shared" si="12"/>
        <v>1.1719187931238462</v>
      </c>
      <c r="R45" s="252">
        <f t="shared" si="12"/>
        <v>1.1819145226373968</v>
      </c>
      <c r="S45" s="252">
        <f t="shared" si="12"/>
        <v>1.1916888086327153</v>
      </c>
      <c r="T45" s="252">
        <f t="shared" si="12"/>
        <v>1.2013475587014451</v>
      </c>
      <c r="U45" s="252">
        <f t="shared" si="12"/>
        <v>1.2115341011837728</v>
      </c>
      <c r="V45" s="252">
        <f t="shared" si="12"/>
        <v>1.222680515881718</v>
      </c>
      <c r="W45" s="252">
        <f t="shared" si="12"/>
        <v>1.2346135468166308</v>
      </c>
      <c r="X45" s="252">
        <f t="shared" si="12"/>
        <v>1.2462646066835081</v>
      </c>
      <c r="Y45" s="252">
        <f t="shared" si="12"/>
        <v>1.2568286534534354</v>
      </c>
      <c r="Z45" s="252">
        <f t="shared" si="12"/>
        <v>1.2660489436172337</v>
      </c>
      <c r="AA45" s="252">
        <f t="shared" si="12"/>
        <v>1.2749765128527137</v>
      </c>
      <c r="AB45" s="252">
        <f t="shared" si="12"/>
        <v>1.2820190011797243</v>
      </c>
      <c r="AC45" s="252">
        <f t="shared" si="12"/>
        <v>1.2898044040020422</v>
      </c>
      <c r="AD45" s="252">
        <f t="shared" si="12"/>
        <v>1.2996733162223286</v>
      </c>
      <c r="AE45" s="252">
        <f t="shared" si="12"/>
        <v>1.3108238791420972</v>
      </c>
      <c r="AF45" s="252">
        <f t="shared" si="12"/>
        <v>1.323282992183749</v>
      </c>
      <c r="AG45" s="252">
        <f t="shared" si="12"/>
        <v>1.3365795546530168</v>
      </c>
      <c r="AH45" s="252">
        <f t="shared" si="12"/>
        <v>1.3500123739278156</v>
      </c>
      <c r="AI45" s="252">
        <f t="shared" si="12"/>
        <v>1.363618454097421</v>
      </c>
      <c r="AJ45" s="252">
        <f t="shared" si="12"/>
        <v>1.3766631079840146</v>
      </c>
      <c r="AK45" s="252">
        <f t="shared" si="12"/>
        <v>1.3892131549457289</v>
      </c>
      <c r="AL45" s="252">
        <f t="shared" si="12"/>
        <v>1.3998889448764007</v>
      </c>
      <c r="AM45" s="252">
        <f t="shared" si="12"/>
        <v>1.4093993072944544</v>
      </c>
      <c r="AN45" s="252">
        <f t="shared" si="12"/>
        <v>1.4177153705653616</v>
      </c>
      <c r="AO45" s="252">
        <f t="shared" si="12"/>
        <v>1.4260669975439795</v>
      </c>
      <c r="AP45" s="252">
        <f t="shared" si="12"/>
        <v>1.4342381191793812</v>
      </c>
      <c r="AQ45" s="252">
        <f t="shared" si="12"/>
        <v>1.4423209117540674</v>
      </c>
      <c r="AR45" s="252">
        <f t="shared" si="12"/>
        <v>1.4504802557349641</v>
      </c>
      <c r="AS45" s="252">
        <f t="shared" si="12"/>
        <v>1.4584246551979119</v>
      </c>
      <c r="AT45" s="252">
        <f t="shared" si="12"/>
        <v>1.4660185601239792</v>
      </c>
      <c r="AU45" s="252">
        <f t="shared" si="12"/>
        <v>1.4731555200267139</v>
      </c>
      <c r="AV45" s="252">
        <f t="shared" si="12"/>
        <v>1.4808526934831703</v>
      </c>
      <c r="AW45" s="252">
        <f t="shared" si="12"/>
        <v>1.4891208246775525</v>
      </c>
      <c r="AX45" s="252">
        <f t="shared" si="12"/>
        <v>1.4973539860946952</v>
      </c>
      <c r="AY45" s="252">
        <f t="shared" si="12"/>
        <v>1.5056866432320211</v>
      </c>
      <c r="AZ45" s="252">
        <f t="shared" si="12"/>
        <v>1.5138884891371087</v>
      </c>
    </row>
    <row r="46" spans="3:52">
      <c r="C46" s="252"/>
      <c r="D46" s="252"/>
      <c r="E46" s="295"/>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row>
    <row r="47" spans="3:52">
      <c r="C47" s="252" t="s">
        <v>816</v>
      </c>
      <c r="D47" s="293">
        <f>SUM(D34:D43)</f>
        <v>535903.31336178782</v>
      </c>
      <c r="E47" s="293">
        <f t="shared" ref="E47:AZ47" si="13">SUM(E34:E43)</f>
        <v>543230.950973375</v>
      </c>
      <c r="F47" s="293">
        <f t="shared" si="13"/>
        <v>551143.99165741727</v>
      </c>
      <c r="G47" s="293">
        <f t="shared" si="13"/>
        <v>558749.46548579889</v>
      </c>
      <c r="H47" s="293">
        <f t="shared" si="13"/>
        <v>566611.77517265361</v>
      </c>
      <c r="I47" s="293">
        <f t="shared" si="13"/>
        <v>574168.21438267943</v>
      </c>
      <c r="J47" s="293">
        <f t="shared" si="13"/>
        <v>581083.32676129206</v>
      </c>
      <c r="K47" s="293">
        <f t="shared" si="13"/>
        <v>588032.7927094273</v>
      </c>
      <c r="L47" s="293">
        <f t="shared" si="13"/>
        <v>594454.61744100996</v>
      </c>
      <c r="M47" s="293">
        <f t="shared" si="13"/>
        <v>600691.45488064806</v>
      </c>
      <c r="N47" s="293">
        <f t="shared" si="13"/>
        <v>606772.20553193404</v>
      </c>
      <c r="O47" s="293">
        <f t="shared" si="13"/>
        <v>612644.51318694348</v>
      </c>
      <c r="P47" s="293">
        <f t="shared" si="13"/>
        <v>618387.73143735423</v>
      </c>
      <c r="Q47" s="293">
        <f t="shared" si="13"/>
        <v>623985.91742265644</v>
      </c>
      <c r="R47" s="293">
        <f t="shared" si="13"/>
        <v>629124.0405676848</v>
      </c>
      <c r="S47" s="293">
        <f t="shared" si="13"/>
        <v>634303.92248163384</v>
      </c>
      <c r="T47" s="293">
        <f t="shared" si="13"/>
        <v>639606.1173118439</v>
      </c>
      <c r="U47" s="293">
        <f t="shared" si="13"/>
        <v>645452.78206732369</v>
      </c>
      <c r="V47" s="293">
        <f t="shared" si="13"/>
        <v>652141.94297989341</v>
      </c>
      <c r="W47" s="293">
        <f t="shared" si="13"/>
        <v>659536.92102367128</v>
      </c>
      <c r="X47" s="293">
        <f t="shared" si="13"/>
        <v>666863.42210316914</v>
      </c>
      <c r="Y47" s="293">
        <f t="shared" si="13"/>
        <v>673519.90776708466</v>
      </c>
      <c r="Z47" s="293">
        <f t="shared" si="13"/>
        <v>679288.53964404215</v>
      </c>
      <c r="AA47" s="293">
        <f t="shared" si="13"/>
        <v>684880.99131409416</v>
      </c>
      <c r="AB47" s="293">
        <f t="shared" si="13"/>
        <v>689140.60841212654</v>
      </c>
      <c r="AC47" s="293">
        <f t="shared" si="13"/>
        <v>693890.14421349007</v>
      </c>
      <c r="AD47" s="293">
        <f t="shared" si="13"/>
        <v>700047.19904144132</v>
      </c>
      <c r="AE47" s="293">
        <f t="shared" si="13"/>
        <v>707022.42377522448</v>
      </c>
      <c r="AF47" s="293">
        <f t="shared" si="13"/>
        <v>714814.55950417533</v>
      </c>
      <c r="AG47" s="293">
        <f t="shared" si="13"/>
        <v>723076.14413887868</v>
      </c>
      <c r="AH47" s="293">
        <f t="shared" si="13"/>
        <v>731301.62708453299</v>
      </c>
      <c r="AI47" s="293">
        <f t="shared" si="13"/>
        <v>739517.09182142676</v>
      </c>
      <c r="AJ47" s="293">
        <f t="shared" si="13"/>
        <v>747210.33069671248</v>
      </c>
      <c r="AK47" s="293">
        <f t="shared" si="13"/>
        <v>754436.10909889918</v>
      </c>
      <c r="AL47" s="293">
        <f t="shared" si="13"/>
        <v>760234.02789871686</v>
      </c>
      <c r="AM47" s="293">
        <f t="shared" si="13"/>
        <v>765122.10184147197</v>
      </c>
      <c r="AN47" s="293">
        <f t="shared" si="13"/>
        <v>769099.87706287927</v>
      </c>
      <c r="AO47" s="293">
        <f t="shared" si="13"/>
        <v>773057.28908141796</v>
      </c>
      <c r="AP47" s="293">
        <f t="shared" si="13"/>
        <v>776864.55375776137</v>
      </c>
      <c r="AQ47" s="293">
        <f t="shared" si="13"/>
        <v>780608.99355317967</v>
      </c>
      <c r="AR47" s="293">
        <f t="shared" si="13"/>
        <v>784427.43713653297</v>
      </c>
      <c r="AS47" s="293">
        <f t="shared" si="13"/>
        <v>788131.22625744971</v>
      </c>
      <c r="AT47" s="293">
        <f t="shared" si="13"/>
        <v>791639.8634673499</v>
      </c>
      <c r="AU47" s="293">
        <f t="shared" si="13"/>
        <v>794890.96268802043</v>
      </c>
      <c r="AV47" s="293">
        <f t="shared" si="13"/>
        <v>798612.2096033917</v>
      </c>
      <c r="AW47" s="293">
        <f t="shared" si="13"/>
        <v>802817.55295446818</v>
      </c>
      <c r="AX47" s="293">
        <f t="shared" si="13"/>
        <v>807082.8800771595</v>
      </c>
      <c r="AY47" s="293">
        <f t="shared" si="13"/>
        <v>811505.42937180051</v>
      </c>
      <c r="AZ47" s="293">
        <f t="shared" si="13"/>
        <v>815920.9750144846</v>
      </c>
    </row>
    <row r="48" spans="3:52">
      <c r="C48" s="252" t="s">
        <v>817</v>
      </c>
      <c r="D48" s="252">
        <f>D47/$D$47</f>
        <v>1</v>
      </c>
      <c r="E48" s="252">
        <f t="shared" ref="E48:AZ48" si="14">E47/$D$47</f>
        <v>1.0136734321824212</v>
      </c>
      <c r="F48" s="252">
        <f t="shared" si="14"/>
        <v>1.0284392313233199</v>
      </c>
      <c r="G48" s="252">
        <f t="shared" si="14"/>
        <v>1.0426311081763879</v>
      </c>
      <c r="H48" s="252">
        <f t="shared" si="14"/>
        <v>1.0573022428583765</v>
      </c>
      <c r="I48" s="252">
        <f t="shared" si="14"/>
        <v>1.0714026207094172</v>
      </c>
      <c r="J48" s="252">
        <f t="shared" si="14"/>
        <v>1.084306277406804</v>
      </c>
      <c r="K48" s="252">
        <f t="shared" si="14"/>
        <v>1.0972740381480846</v>
      </c>
      <c r="L48" s="252">
        <f t="shared" si="14"/>
        <v>1.1092572160301128</v>
      </c>
      <c r="M48" s="252">
        <f t="shared" si="14"/>
        <v>1.1208952061005859</v>
      </c>
      <c r="N48" s="252">
        <f t="shared" si="14"/>
        <v>1.1322419369374241</v>
      </c>
      <c r="O48" s="252">
        <f t="shared" si="14"/>
        <v>1.1431997114250865</v>
      </c>
      <c r="P48" s="252">
        <f t="shared" si="14"/>
        <v>1.1539166040197277</v>
      </c>
      <c r="Q48" s="252">
        <f t="shared" si="14"/>
        <v>1.1643628652122255</v>
      </c>
      <c r="R48" s="252">
        <f t="shared" si="14"/>
        <v>1.1739506453526325</v>
      </c>
      <c r="S48" s="252">
        <f t="shared" si="14"/>
        <v>1.1836163477000483</v>
      </c>
      <c r="T48" s="252">
        <f t="shared" si="14"/>
        <v>1.1935102869573908</v>
      </c>
      <c r="U48" s="252">
        <f t="shared" si="14"/>
        <v>1.204420211583165</v>
      </c>
      <c r="V48" s="252">
        <f t="shared" si="14"/>
        <v>1.2169022409824755</v>
      </c>
      <c r="W48" s="252">
        <f t="shared" si="14"/>
        <v>1.2307013309664285</v>
      </c>
      <c r="X48" s="252">
        <f t="shared" si="14"/>
        <v>1.244372642370603</v>
      </c>
      <c r="Y48" s="252">
        <f t="shared" si="14"/>
        <v>1.2567936994865938</v>
      </c>
      <c r="Z48" s="252">
        <f t="shared" si="14"/>
        <v>1.2675580141178473</v>
      </c>
      <c r="AA48" s="252">
        <f t="shared" si="14"/>
        <v>1.2779935750308222</v>
      </c>
      <c r="AB48" s="252">
        <f t="shared" si="14"/>
        <v>1.2859420556463108</v>
      </c>
      <c r="AC48" s="252">
        <f t="shared" si="14"/>
        <v>1.2948047286004472</v>
      </c>
      <c r="AD48" s="252">
        <f t="shared" si="14"/>
        <v>1.3062938436598919</v>
      </c>
      <c r="AE48" s="252">
        <f t="shared" si="14"/>
        <v>1.3193096705075125</v>
      </c>
      <c r="AF48" s="252">
        <f t="shared" si="14"/>
        <v>1.3338498600056325</v>
      </c>
      <c r="AG48" s="252">
        <f t="shared" si="14"/>
        <v>1.3492660450313929</v>
      </c>
      <c r="AH48" s="252">
        <f t="shared" si="14"/>
        <v>1.364614864007814</v>
      </c>
      <c r="AI48" s="252">
        <f t="shared" si="14"/>
        <v>1.3799449889241111</v>
      </c>
      <c r="AJ48" s="252">
        <f t="shared" si="14"/>
        <v>1.3943006360781194</v>
      </c>
      <c r="AK48" s="252">
        <f t="shared" si="14"/>
        <v>1.4077839981362088</v>
      </c>
      <c r="AL48" s="252">
        <f t="shared" si="14"/>
        <v>1.4186029624069214</v>
      </c>
      <c r="AM48" s="252">
        <f t="shared" si="14"/>
        <v>1.4277241486748167</v>
      </c>
      <c r="AN48" s="252">
        <f t="shared" si="14"/>
        <v>1.4351467100253972</v>
      </c>
      <c r="AO48" s="252">
        <f t="shared" si="14"/>
        <v>1.4425312734715781</v>
      </c>
      <c r="AP48" s="252">
        <f t="shared" si="14"/>
        <v>1.4496356607396097</v>
      </c>
      <c r="AQ48" s="252">
        <f t="shared" si="14"/>
        <v>1.456622816261991</v>
      </c>
      <c r="AR48" s="252">
        <f t="shared" si="14"/>
        <v>1.463748063462647</v>
      </c>
      <c r="AS48" s="252">
        <f t="shared" si="14"/>
        <v>1.4706593644913388</v>
      </c>
      <c r="AT48" s="252">
        <f t="shared" si="14"/>
        <v>1.4772065104455039</v>
      </c>
      <c r="AU48" s="252">
        <f t="shared" si="14"/>
        <v>1.4832730883889689</v>
      </c>
      <c r="AV48" s="252">
        <f t="shared" si="14"/>
        <v>1.4902169658060116</v>
      </c>
      <c r="AW48" s="252">
        <f t="shared" si="14"/>
        <v>1.4980641711623208</v>
      </c>
      <c r="AX48" s="252">
        <f t="shared" si="14"/>
        <v>1.506023306730889</v>
      </c>
      <c r="AY48" s="252">
        <f t="shared" si="14"/>
        <v>1.5142758201682436</v>
      </c>
      <c r="AZ48" s="252">
        <f t="shared" si="14"/>
        <v>1.522515264733318</v>
      </c>
    </row>
    <row r="49" spans="2:52" s="248" customFormat="1">
      <c r="B49" s="25"/>
      <c r="C49" s="252" t="s">
        <v>900</v>
      </c>
      <c r="D49" s="294">
        <v>1</v>
      </c>
      <c r="E49" s="294">
        <v>1.0056083617989022</v>
      </c>
      <c r="F49" s="294">
        <v>1.0111099097257839</v>
      </c>
      <c r="G49" s="294">
        <v>1.0165068544688212</v>
      </c>
      <c r="H49" s="294">
        <v>1.0218013549335963</v>
      </c>
      <c r="I49" s="294">
        <v>1.0269955196563012</v>
      </c>
      <c r="J49" s="294">
        <v>1.0320914081719628</v>
      </c>
      <c r="K49" s="294">
        <v>1.0370910323393139</v>
      </c>
      <c r="L49" s="294">
        <v>1.0419963576238918</v>
      </c>
      <c r="M49" s="294">
        <v>1.0468093043408555</v>
      </c>
      <c r="N49" s="294">
        <v>1.0515317488589788</v>
      </c>
      <c r="O49" s="294">
        <v>1.0561655247672013</v>
      </c>
      <c r="P49" s="294">
        <v>1.0607124240050629</v>
      </c>
      <c r="Q49" s="294">
        <v>1.0651741979583165</v>
      </c>
      <c r="R49" s="294">
        <v>1.06955255852093</v>
      </c>
      <c r="S49" s="294">
        <v>1.0738491791246692</v>
      </c>
      <c r="T49" s="294">
        <v>1.0780656957373909</v>
      </c>
      <c r="U49" s="294">
        <v>1.0822037078311373</v>
      </c>
      <c r="V49" s="294">
        <v>1.0862647793210771</v>
      </c>
      <c r="W49" s="294">
        <v>1.090250439476298</v>
      </c>
      <c r="X49" s="294">
        <v>1.0941621838034286</v>
      </c>
      <c r="Y49" s="294">
        <v>1.0980014749040037</v>
      </c>
      <c r="Z49" s="294">
        <v>1.101769743306481</v>
      </c>
      <c r="AA49" s="294">
        <v>1.1054683882737666</v>
      </c>
      <c r="AB49" s="294">
        <v>1.1090987785870703</v>
      </c>
      <c r="AC49" s="294">
        <v>1.1126622533069015</v>
      </c>
      <c r="AD49" s="294">
        <v>1.1161601225119526</v>
      </c>
      <c r="AE49" s="294">
        <v>1.119593668016631</v>
      </c>
      <c r="AF49" s="294">
        <v>1.1229641440679277</v>
      </c>
      <c r="AG49" s="294">
        <v>1.1262727780223203</v>
      </c>
      <c r="AH49" s="294">
        <v>1.1295207710033623</v>
      </c>
      <c r="AI49" s="294">
        <v>1.1327092985405987</v>
      </c>
      <c r="AJ49" s="294">
        <v>1.1358395111904072</v>
      </c>
      <c r="AK49" s="294">
        <v>1.1389125351393659</v>
      </c>
      <c r="AL49" s="294">
        <v>1.141929472790707</v>
      </c>
      <c r="AM49" s="294">
        <v>1.1448914033344026</v>
      </c>
      <c r="AN49" s="294">
        <v>1.1477993833014077</v>
      </c>
      <c r="AO49" s="294">
        <v>1.1506544471025764</v>
      </c>
      <c r="AP49" s="294">
        <v>1.1534576075527241</v>
      </c>
      <c r="AQ49" s="294">
        <v>1.1562098563803258</v>
      </c>
      <c r="AR49" s="294">
        <v>1.1589121647232854</v>
      </c>
      <c r="AS49" s="294">
        <v>1.1615654836112337</v>
      </c>
      <c r="AT49" s="294">
        <v>1.1641707444347584</v>
      </c>
      <c r="AU49" s="294">
        <v>1.1667288594019929</v>
      </c>
      <c r="AV49" s="294">
        <v>1.1692407219829399</v>
      </c>
      <c r="AW49" s="294">
        <v>1.1717072073419232</v>
      </c>
      <c r="AX49" s="294">
        <v>1.1741291727585237</v>
      </c>
      <c r="AY49" s="294">
        <v>1.17650745803736</v>
      </c>
      <c r="AZ49" s="294">
        <v>1.1788428859070519</v>
      </c>
    </row>
    <row r="50" spans="2:52">
      <c r="C50" s="292" t="s">
        <v>550</v>
      </c>
      <c r="D50" s="147"/>
      <c r="E50" s="285"/>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row>
    <row r="51" spans="2:52">
      <c r="C51" s="147" t="s">
        <v>818</v>
      </c>
      <c r="D51" s="147">
        <v>875000000</v>
      </c>
      <c r="E51" s="285"/>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row>
    <row r="52" spans="2:52">
      <c r="C52" s="147"/>
      <c r="D52" s="147"/>
      <c r="E52" s="285"/>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row>
    <row r="53" spans="2:52">
      <c r="C53" s="147"/>
      <c r="D53" s="286" t="s">
        <v>49</v>
      </c>
      <c r="E53" s="286" t="s">
        <v>50</v>
      </c>
      <c r="F53" s="286" t="s">
        <v>51</v>
      </c>
      <c r="G53" s="286" t="s">
        <v>52</v>
      </c>
      <c r="H53" s="286" t="s">
        <v>53</v>
      </c>
      <c r="I53" s="286" t="s">
        <v>54</v>
      </c>
      <c r="J53" s="286" t="s">
        <v>55</v>
      </c>
      <c r="K53" s="286" t="s">
        <v>56</v>
      </c>
      <c r="L53" s="286" t="s">
        <v>57</v>
      </c>
      <c r="M53" s="286" t="s">
        <v>58</v>
      </c>
      <c r="N53" s="286" t="s">
        <v>59</v>
      </c>
      <c r="O53" s="286" t="s">
        <v>60</v>
      </c>
      <c r="P53" s="286" t="s">
        <v>61</v>
      </c>
      <c r="Q53" s="286" t="s">
        <v>62</v>
      </c>
      <c r="R53" s="286" t="s">
        <v>63</v>
      </c>
      <c r="S53" s="286" t="s">
        <v>64</v>
      </c>
      <c r="T53" s="286" t="s">
        <v>65</v>
      </c>
      <c r="U53" s="286" t="s">
        <v>66</v>
      </c>
      <c r="V53" s="286" t="s">
        <v>67</v>
      </c>
      <c r="W53" s="286" t="s">
        <v>68</v>
      </c>
      <c r="X53" s="286" t="s">
        <v>69</v>
      </c>
      <c r="Y53" s="286" t="s">
        <v>70</v>
      </c>
      <c r="Z53" s="286" t="s">
        <v>71</v>
      </c>
      <c r="AA53" s="286" t="s">
        <v>72</v>
      </c>
      <c r="AB53" s="286" t="s">
        <v>73</v>
      </c>
      <c r="AC53" s="286" t="s">
        <v>74</v>
      </c>
      <c r="AD53" s="286" t="s">
        <v>75</v>
      </c>
      <c r="AE53" s="286" t="s">
        <v>76</v>
      </c>
      <c r="AF53" s="286" t="s">
        <v>77</v>
      </c>
      <c r="AG53" s="286" t="s">
        <v>78</v>
      </c>
      <c r="AH53" s="286" t="s">
        <v>79</v>
      </c>
      <c r="AI53" s="286" t="s">
        <v>80</v>
      </c>
      <c r="AJ53" s="286" t="s">
        <v>81</v>
      </c>
      <c r="AK53" s="286" t="s">
        <v>82</v>
      </c>
      <c r="AL53" s="286" t="s">
        <v>83</v>
      </c>
      <c r="AM53" s="286" t="s">
        <v>84</v>
      </c>
      <c r="AN53" s="286" t="s">
        <v>85</v>
      </c>
      <c r="AO53" s="286" t="s">
        <v>86</v>
      </c>
      <c r="AP53" s="286" t="s">
        <v>87</v>
      </c>
      <c r="AQ53" s="286" t="s">
        <v>88</v>
      </c>
      <c r="AR53" s="286" t="s">
        <v>89</v>
      </c>
      <c r="AS53" s="286" t="s">
        <v>90</v>
      </c>
      <c r="AT53" s="286" t="s">
        <v>91</v>
      </c>
      <c r="AU53" s="286" t="s">
        <v>92</v>
      </c>
      <c r="AV53" s="286" t="s">
        <v>93</v>
      </c>
      <c r="AW53" s="286" t="s">
        <v>94</v>
      </c>
      <c r="AX53" s="286" t="s">
        <v>95</v>
      </c>
      <c r="AY53" s="286" t="s">
        <v>96</v>
      </c>
      <c r="AZ53" s="286" t="s">
        <v>97</v>
      </c>
    </row>
    <row r="54" spans="2:52">
      <c r="C54" s="147" t="s">
        <v>819</v>
      </c>
      <c r="D54" s="147">
        <f>$D$51*D48*D21</f>
        <v>875000000</v>
      </c>
      <c r="E54" s="147">
        <f t="shared" ref="E54:AZ54" si="15">$D$51*E48*E21</f>
        <v>886964253.15961862</v>
      </c>
      <c r="F54" s="147">
        <f t="shared" si="15"/>
        <v>899884327.40790498</v>
      </c>
      <c r="G54" s="147">
        <f t="shared" si="15"/>
        <v>912302219.65433943</v>
      </c>
      <c r="H54" s="147">
        <f t="shared" si="15"/>
        <v>925139462.50107944</v>
      </c>
      <c r="I54" s="147">
        <f t="shared" si="15"/>
        <v>937477293.12074006</v>
      </c>
      <c r="J54" s="147">
        <f t="shared" si="15"/>
        <v>948767992.73095345</v>
      </c>
      <c r="K54" s="147">
        <f t="shared" si="15"/>
        <v>960114783.37957394</v>
      </c>
      <c r="L54" s="147">
        <f t="shared" si="15"/>
        <v>970600064.02634871</v>
      </c>
      <c r="M54" s="147">
        <f t="shared" si="15"/>
        <v>995109283.01290393</v>
      </c>
      <c r="N54" s="147">
        <f t="shared" si="15"/>
        <v>1019929286.4193376</v>
      </c>
      <c r="O54" s="147">
        <f t="shared" si="15"/>
        <v>1044964507.2159017</v>
      </c>
      <c r="P54" s="147">
        <f t="shared" si="15"/>
        <v>1070337282.7190082</v>
      </c>
      <c r="Q54" s="147">
        <f t="shared" si="15"/>
        <v>1096006353.3822613</v>
      </c>
      <c r="R54" s="147">
        <f t="shared" si="15"/>
        <v>1121417101.0380659</v>
      </c>
      <c r="S54" s="147">
        <f t="shared" si="15"/>
        <v>1147456383.0983944</v>
      </c>
      <c r="T54" s="147">
        <f t="shared" si="15"/>
        <v>1174271720.0499985</v>
      </c>
      <c r="U54" s="147">
        <f t="shared" si="15"/>
        <v>1202669165.570637</v>
      </c>
      <c r="V54" s="147">
        <f t="shared" si="15"/>
        <v>1233258576.3387244</v>
      </c>
      <c r="W54" s="147">
        <f t="shared" si="15"/>
        <v>1265871063.0478289</v>
      </c>
      <c r="X54" s="147">
        <f t="shared" si="15"/>
        <v>1299077606.7861788</v>
      </c>
      <c r="Y54" s="147">
        <f t="shared" si="15"/>
        <v>1331675770.2390924</v>
      </c>
      <c r="Z54" s="147">
        <f t="shared" si="15"/>
        <v>1363190387.8865683</v>
      </c>
      <c r="AA54" s="147">
        <f t="shared" si="15"/>
        <v>1395004179.2752941</v>
      </c>
      <c r="AB54" s="147">
        <f t="shared" si="15"/>
        <v>1424738654.5064058</v>
      </c>
      <c r="AC54" s="147">
        <f t="shared" si="15"/>
        <v>1456112109.0690713</v>
      </c>
      <c r="AD54" s="147">
        <f t="shared" si="15"/>
        <v>1491112713.5323126</v>
      </c>
      <c r="AE54" s="147">
        <f t="shared" si="15"/>
        <v>1528623754.630795</v>
      </c>
      <c r="AF54" s="147">
        <f t="shared" si="15"/>
        <v>1568746123.929955</v>
      </c>
      <c r="AG54" s="147">
        <f t="shared" si="15"/>
        <v>1610819090.9274912</v>
      </c>
      <c r="AH54" s="147">
        <f t="shared" si="15"/>
        <v>1653765533.9977739</v>
      </c>
      <c r="AI54" s="147">
        <f t="shared" si="15"/>
        <v>1697641720.386673</v>
      </c>
      <c r="AJ54" s="147">
        <f t="shared" si="15"/>
        <v>1741276096.2782991</v>
      </c>
      <c r="AK54" s="147">
        <f t="shared" si="15"/>
        <v>1784771180.0553737</v>
      </c>
      <c r="AL54" s="147">
        <f t="shared" si="15"/>
        <v>1825798403.3076212</v>
      </c>
      <c r="AM54" s="147">
        <f t="shared" si="15"/>
        <v>1865482485.4715204</v>
      </c>
      <c r="AN54" s="147">
        <f t="shared" si="15"/>
        <v>1903742020.735117</v>
      </c>
      <c r="AO54" s="147">
        <f t="shared" si="15"/>
        <v>1942728286.548315</v>
      </c>
      <c r="AP54" s="147">
        <f t="shared" si="15"/>
        <v>1982119610.5513837</v>
      </c>
      <c r="AQ54" s="147">
        <f t="shared" si="15"/>
        <v>2022132347.1534626</v>
      </c>
      <c r="AR54" s="147">
        <f t="shared" si="15"/>
        <v>2063114243.5988269</v>
      </c>
      <c r="AS54" s="147">
        <f t="shared" si="15"/>
        <v>2104588181.9660745</v>
      </c>
      <c r="AT54" s="147">
        <f t="shared" si="15"/>
        <v>2146340956.3632054</v>
      </c>
      <c r="AU54" s="147">
        <f t="shared" si="15"/>
        <v>2188190644.5757656</v>
      </c>
      <c r="AV54" s="147">
        <f t="shared" si="15"/>
        <v>2232130280.9846644</v>
      </c>
      <c r="AW54" s="147">
        <f t="shared" si="15"/>
        <v>2278245482.8186531</v>
      </c>
      <c r="AX54" s="147">
        <f t="shared" si="15"/>
        <v>2325402560.3103328</v>
      </c>
      <c r="AY54" s="147">
        <f t="shared" si="15"/>
        <v>2373924899.7840719</v>
      </c>
      <c r="AZ54" s="147">
        <f t="shared" si="15"/>
        <v>2423371092.3944116</v>
      </c>
    </row>
    <row r="55" spans="2:52">
      <c r="E55" s="5"/>
    </row>
    <row r="56" spans="2:52">
      <c r="C56" s="287" t="s">
        <v>820</v>
      </c>
      <c r="D56" s="288" t="s">
        <v>191</v>
      </c>
      <c r="E56" s="288" t="s">
        <v>205</v>
      </c>
      <c r="F56" s="288" t="s">
        <v>193</v>
      </c>
      <c r="G56" s="288" t="s">
        <v>194</v>
      </c>
      <c r="H56" s="288" t="s">
        <v>195</v>
      </c>
      <c r="I56" s="288" t="s">
        <v>196</v>
      </c>
      <c r="J56" s="288" t="s">
        <v>502</v>
      </c>
      <c r="K56" s="288" t="s">
        <v>503</v>
      </c>
      <c r="L56" s="288" t="s">
        <v>504</v>
      </c>
      <c r="M56" s="288" t="s">
        <v>505</v>
      </c>
      <c r="N56" s="288" t="s">
        <v>506</v>
      </c>
      <c r="O56" s="288" t="s">
        <v>508</v>
      </c>
      <c r="P56" s="288" t="s">
        <v>507</v>
      </c>
      <c r="Q56" s="288" t="s">
        <v>509</v>
      </c>
      <c r="R56" s="288" t="s">
        <v>510</v>
      </c>
      <c r="S56" s="288" t="s">
        <v>511</v>
      </c>
      <c r="T56" s="288" t="s">
        <v>512</v>
      </c>
      <c r="U56" s="288" t="s">
        <v>513</v>
      </c>
      <c r="V56" s="288" t="s">
        <v>514</v>
      </c>
      <c r="W56" s="288" t="s">
        <v>515</v>
      </c>
      <c r="X56" s="288" t="s">
        <v>516</v>
      </c>
      <c r="Y56" s="288" t="s">
        <v>517</v>
      </c>
      <c r="Z56" s="288" t="s">
        <v>518</v>
      </c>
      <c r="AA56" s="288" t="s">
        <v>519</v>
      </c>
      <c r="AB56" s="288" t="s">
        <v>521</v>
      </c>
      <c r="AC56" s="288" t="s">
        <v>520</v>
      </c>
      <c r="AD56" s="288" t="s">
        <v>522</v>
      </c>
      <c r="AE56" s="288" t="s">
        <v>523</v>
      </c>
      <c r="AF56" s="288" t="s">
        <v>524</v>
      </c>
      <c r="AG56" s="288" t="s">
        <v>525</v>
      </c>
      <c r="AH56" s="288" t="s">
        <v>526</v>
      </c>
      <c r="AI56" s="288" t="s">
        <v>527</v>
      </c>
      <c r="AJ56" s="288" t="s">
        <v>528</v>
      </c>
      <c r="AK56" s="288" t="s">
        <v>529</v>
      </c>
      <c r="AL56" s="288" t="s">
        <v>530</v>
      </c>
      <c r="AM56" s="288" t="s">
        <v>531</v>
      </c>
      <c r="AN56" s="288" t="s">
        <v>532</v>
      </c>
      <c r="AO56" s="288" t="s">
        <v>533</v>
      </c>
      <c r="AP56" s="288" t="s">
        <v>534</v>
      </c>
      <c r="AQ56" s="288" t="s">
        <v>535</v>
      </c>
      <c r="AR56" s="288" t="s">
        <v>536</v>
      </c>
      <c r="AS56" s="288" t="s">
        <v>538</v>
      </c>
      <c r="AT56" s="288" t="s">
        <v>537</v>
      </c>
      <c r="AU56" s="288" t="s">
        <v>539</v>
      </c>
      <c r="AV56" s="288" t="s">
        <v>540</v>
      </c>
      <c r="AW56" s="288" t="s">
        <v>541</v>
      </c>
      <c r="AX56" s="288" t="s">
        <v>542</v>
      </c>
      <c r="AY56" s="288" t="s">
        <v>543</v>
      </c>
      <c r="AZ56" s="288" t="s">
        <v>544</v>
      </c>
    </row>
    <row r="57" spans="2:52">
      <c r="C57" s="288" t="s">
        <v>604</v>
      </c>
      <c r="D57" s="288">
        <f>'Rev and Expense projections'!D38</f>
        <v>1486071000000</v>
      </c>
      <c r="E57" s="289">
        <f>'Rev and Expense projections'!E38</f>
        <v>1524674000000</v>
      </c>
      <c r="F57" s="288">
        <f>'Rev and Expense projections'!F38</f>
        <v>1602439821435.6946</v>
      </c>
      <c r="G57" s="288">
        <f>'Rev and Expense projections'!G38</f>
        <v>1656166269086.844</v>
      </c>
      <c r="H57" s="288">
        <f>'Rev and Expense projections'!H38</f>
        <v>1709634618309.8555</v>
      </c>
      <c r="I57" s="288">
        <f>'Rev and Expense projections'!I38</f>
        <v>1762346194585.8748</v>
      </c>
      <c r="J57" s="288">
        <f>'Rev and Expense projections'!J38</f>
        <v>1813784678577.3528</v>
      </c>
      <c r="K57" s="288">
        <f>'Rev and Expense projections'!K38</f>
        <v>1865051565390.4282</v>
      </c>
      <c r="L57" s="288">
        <f>'Rev and Expense projections'!L38</f>
        <v>1916787334993.0122</v>
      </c>
      <c r="M57" s="288">
        <f>'Rev and Expense projections'!M38</f>
        <v>1968796168677.7078</v>
      </c>
      <c r="N57" s="288">
        <f>'Rev and Expense projections'!N38</f>
        <v>2021095592167.8098</v>
      </c>
      <c r="O57" s="288">
        <f>'Rev and Expense projections'!O38</f>
        <v>2073818778720.3228</v>
      </c>
      <c r="P57" s="288">
        <f>'Rev and Expense projections'!P38</f>
        <v>2127214616807.5642</v>
      </c>
      <c r="Q57" s="288">
        <f>'Rev and Expense projections'!Q38</f>
        <v>2181636823519.9851</v>
      </c>
      <c r="R57" s="288">
        <f>'Rev and Expense projections'!R38</f>
        <v>2236927275427.9575</v>
      </c>
      <c r="S57" s="288">
        <f>'Rev and Expense projections'!S38</f>
        <v>2292987712587.3545</v>
      </c>
      <c r="T57" s="288">
        <f>'Rev and Expense projections'!T38</f>
        <v>2350183311967.9639</v>
      </c>
      <c r="U57" s="288">
        <f>'Rev and Expense projections'!U38</f>
        <v>2408569862385.3413</v>
      </c>
      <c r="V57" s="288">
        <f>'Rev and Expense projections'!V38</f>
        <v>2468426037520.3188</v>
      </c>
      <c r="W57" s="288">
        <f>'Rev and Expense projections'!W38</f>
        <v>2529529393864.3633</v>
      </c>
      <c r="X57" s="288">
        <f>'Rev and Expense projections'!X38</f>
        <v>2591775168708.3716</v>
      </c>
      <c r="Y57" s="288">
        <f>'Rev and Expense projections'!Y38</f>
        <v>2655731403229.8467</v>
      </c>
      <c r="Z57" s="288">
        <f>'Rev and Expense projections'!Z38</f>
        <v>2721258234880.7065</v>
      </c>
      <c r="AA57" s="288">
        <f>'Rev and Expense projections'!AA38</f>
        <v>2788405937295.5874</v>
      </c>
      <c r="AB57" s="288">
        <f>'Rev and Expense projections'!AB38</f>
        <v>2856797873773.1577</v>
      </c>
      <c r="AC57" s="288">
        <f>'Rev and Expense projections'!AC38</f>
        <v>2926341595641.0635</v>
      </c>
      <c r="AD57" s="288">
        <f>'Rev and Expense projections'!AD38</f>
        <v>2997679678144.0503</v>
      </c>
      <c r="AE57" s="288">
        <f>'Rev and Expense projections'!AE38</f>
        <v>3070583100838.2778</v>
      </c>
      <c r="AF57" s="288">
        <f>'Rev and Expense projections'!AF38</f>
        <v>3144838657102.4072</v>
      </c>
      <c r="AG57" s="288">
        <f>'Rev and Expense projections'!AG38</f>
        <v>3220048872417.3447</v>
      </c>
      <c r="AH57" s="288">
        <f>'Rev and Expense projections'!AH38</f>
        <v>3296208607370.2622</v>
      </c>
      <c r="AI57" s="288">
        <f>'Rev and Expense projections'!AI38</f>
        <v>3373829411062.8979</v>
      </c>
      <c r="AJ57" s="288">
        <f>'Rev and Expense projections'!AJ38</f>
        <v>3452828391291.4937</v>
      </c>
      <c r="AK57" s="288">
        <f>'Rev and Expense projections'!AK38</f>
        <v>3532994538112.3501</v>
      </c>
      <c r="AL57" s="288">
        <f>'Rev and Expense projections'!AL38</f>
        <v>3614100668767.3145</v>
      </c>
      <c r="AM57" s="288">
        <f>'Rev and Expense projections'!AM38</f>
        <v>3696172707051.6738</v>
      </c>
      <c r="AN57" s="288">
        <f>'Rev and Expense projections'!AN38</f>
        <v>3779099872010.397</v>
      </c>
      <c r="AO57" s="288">
        <f>'Rev and Expense projections'!AO38</f>
        <v>3862816191630.2085</v>
      </c>
      <c r="AP57" s="288">
        <f>'Rev and Expense projections'!AP38</f>
        <v>3947380084763.1079</v>
      </c>
      <c r="AQ57" s="288">
        <f>'Rev and Expense projections'!AQ38</f>
        <v>4032965765436.6143</v>
      </c>
      <c r="AR57" s="288">
        <f>'Rev and Expense projections'!AR38</f>
        <v>4120081201363.9658</v>
      </c>
      <c r="AS57" s="288">
        <f>'Rev and Expense projections'!AS38</f>
        <v>4208638393767.3403</v>
      </c>
      <c r="AT57" s="288">
        <f>'Rev and Expense projections'!AT38</f>
        <v>4298519701594.8838</v>
      </c>
      <c r="AU57" s="288">
        <f>'Rev and Expense projections'!AU38</f>
        <v>4389740247801.7368</v>
      </c>
      <c r="AV57" s="288">
        <f>'Rev and Expense projections'!AV38</f>
        <v>4482919776403.666</v>
      </c>
      <c r="AW57" s="288">
        <f>'Rev and Expense projections'!AW38</f>
        <v>4578842612983.5566</v>
      </c>
      <c r="AX57" s="288">
        <f>'Rev and Expense projections'!AX38</f>
        <v>4677248159461.9551</v>
      </c>
      <c r="AY57" s="288">
        <f>'Rev and Expense projections'!AY38</f>
        <v>4777745156240.998</v>
      </c>
      <c r="AZ57" s="288">
        <f>'Rev and Expense projections'!AZ38</f>
        <v>4880105376338.9785</v>
      </c>
    </row>
    <row r="58" spans="2:52">
      <c r="C58" s="288" t="s">
        <v>48</v>
      </c>
      <c r="D58" s="288">
        <f>D29</f>
        <v>4910420000</v>
      </c>
      <c r="E58" s="288">
        <f t="shared" ref="E58:AZ58" si="16">E29</f>
        <v>5630979741.4118767</v>
      </c>
      <c r="F58" s="288">
        <f t="shared" si="16"/>
        <v>6352495303.9124193</v>
      </c>
      <c r="G58" s="288">
        <f t="shared" si="16"/>
        <v>7073508684.4111128</v>
      </c>
      <c r="H58" s="288">
        <f t="shared" si="16"/>
        <v>7794941415.5101099</v>
      </c>
      <c r="I58" s="288">
        <f t="shared" si="16"/>
        <v>8515874734.3820276</v>
      </c>
      <c r="J58" s="288">
        <f t="shared" si="16"/>
        <v>9235760922.2444992</v>
      </c>
      <c r="K58" s="288">
        <f t="shared" si="16"/>
        <v>9955703201.1453762</v>
      </c>
      <c r="L58" s="288">
        <f t="shared" si="16"/>
        <v>10674783970.044413</v>
      </c>
      <c r="M58" s="288">
        <f t="shared" si="16"/>
        <v>10994469003.014618</v>
      </c>
      <c r="N58" s="288">
        <f t="shared" si="16"/>
        <v>11319404967.203386</v>
      </c>
      <c r="O58" s="288">
        <f t="shared" si="16"/>
        <v>11646347753.275057</v>
      </c>
      <c r="P58" s="288">
        <f t="shared" si="16"/>
        <v>11977452070.492744</v>
      </c>
      <c r="Q58" s="288">
        <f t="shared" si="16"/>
        <v>12311604332.178116</v>
      </c>
      <c r="R58" s="288">
        <f t="shared" si="16"/>
        <v>12647588864.79871</v>
      </c>
      <c r="S58" s="288">
        <f t="shared" si="16"/>
        <v>12989071279.194595</v>
      </c>
      <c r="T58" s="288">
        <f t="shared" si="16"/>
        <v>13337136652.136152</v>
      </c>
      <c r="U58" s="288">
        <f t="shared" si="16"/>
        <v>13699283112.338005</v>
      </c>
      <c r="V58" s="288">
        <f t="shared" si="16"/>
        <v>14080997264.240814</v>
      </c>
      <c r="W58" s="288">
        <f t="shared" si="16"/>
        <v>14481068682.038429</v>
      </c>
      <c r="X58" s="288">
        <f t="shared" si="16"/>
        <v>14887096926.765625</v>
      </c>
      <c r="Y58" s="288">
        <f t="shared" si="16"/>
        <v>15288707033.474895</v>
      </c>
      <c r="Z58" s="288">
        <f t="shared" si="16"/>
        <v>15682087156.93375</v>
      </c>
      <c r="AA58" s="288">
        <f t="shared" si="16"/>
        <v>16080036351.091854</v>
      </c>
      <c r="AB58" s="288">
        <f t="shared" si="16"/>
        <v>16461629532.251648</v>
      </c>
      <c r="AC58" s="288">
        <f t="shared" si="16"/>
        <v>16860955897.2897</v>
      </c>
      <c r="AD58" s="288">
        <f t="shared" si="16"/>
        <v>17296671312.426086</v>
      </c>
      <c r="AE58" s="288">
        <f t="shared" si="16"/>
        <v>17759358781.287788</v>
      </c>
      <c r="AF58" s="288">
        <f t="shared" si="16"/>
        <v>18250583763.449863</v>
      </c>
      <c r="AG58" s="288">
        <f t="shared" si="16"/>
        <v>18764887167.148041</v>
      </c>
      <c r="AH58" s="288">
        <f t="shared" si="16"/>
        <v>19292822444.715755</v>
      </c>
      <c r="AI58" s="288">
        <f t="shared" si="16"/>
        <v>19835046823.025288</v>
      </c>
      <c r="AJ58" s="288">
        <f t="shared" si="16"/>
        <v>20380825543.841377</v>
      </c>
      <c r="AK58" s="288">
        <f t="shared" si="16"/>
        <v>20931091995.608387</v>
      </c>
      <c r="AL58" s="288">
        <f t="shared" si="16"/>
        <v>21464120463.018024</v>
      </c>
      <c r="AM58" s="288">
        <f t="shared" si="16"/>
        <v>21989967253.018253</v>
      </c>
      <c r="AN58" s="288">
        <f t="shared" si="16"/>
        <v>22507497295.863831</v>
      </c>
      <c r="AO58" s="288">
        <f t="shared" si="16"/>
        <v>23036353613.228477</v>
      </c>
      <c r="AP58" s="288">
        <f t="shared" si="16"/>
        <v>23573153773.802044</v>
      </c>
      <c r="AQ58" s="288">
        <f t="shared" si="16"/>
        <v>24119502324.717838</v>
      </c>
      <c r="AR58" s="288">
        <f t="shared" si="16"/>
        <v>24678231217.715984</v>
      </c>
      <c r="AS58" s="288">
        <f t="shared" si="16"/>
        <v>25244531037.47224</v>
      </c>
      <c r="AT58" s="288">
        <f t="shared" si="16"/>
        <v>25816065355.704849</v>
      </c>
      <c r="AU58" s="288">
        <f t="shared" si="16"/>
        <v>26390796543.464348</v>
      </c>
      <c r="AV58" s="288">
        <f t="shared" si="16"/>
        <v>26987269852.023582</v>
      </c>
      <c r="AW58" s="288">
        <f t="shared" si="16"/>
        <v>27606116774.270317</v>
      </c>
      <c r="AX58" s="288">
        <f t="shared" si="16"/>
        <v>28236533366.850655</v>
      </c>
      <c r="AY58" s="288">
        <f t="shared" si="16"/>
        <v>28881550143.233109</v>
      </c>
      <c r="AZ58" s="288">
        <f t="shared" si="16"/>
        <v>29536999064.544819</v>
      </c>
    </row>
    <row r="59" spans="2:52">
      <c r="C59" s="288" t="s">
        <v>605</v>
      </c>
      <c r="D59" s="288">
        <f>D58/D57</f>
        <v>3.3042970356059703E-3</v>
      </c>
      <c r="E59" s="288">
        <f t="shared" ref="E59:AZ59" si="17">E58/E57</f>
        <v>3.6932352367862746E-3</v>
      </c>
      <c r="F59" s="288">
        <f t="shared" si="17"/>
        <v>3.9642645039992489E-3</v>
      </c>
      <c r="G59" s="288">
        <f t="shared" si="17"/>
        <v>4.2710136152641328E-3</v>
      </c>
      <c r="H59" s="288">
        <f t="shared" si="17"/>
        <v>4.5594194993642491E-3</v>
      </c>
      <c r="I59" s="288">
        <f t="shared" si="17"/>
        <v>4.8321236545598991E-3</v>
      </c>
      <c r="J59" s="288">
        <f t="shared" si="17"/>
        <v>5.0919830955285135E-3</v>
      </c>
      <c r="K59" s="288">
        <f t="shared" si="17"/>
        <v>5.3380310688950086E-3</v>
      </c>
      <c r="L59" s="288">
        <f t="shared" si="17"/>
        <v>5.5691018900035291E-3</v>
      </c>
      <c r="M59" s="288">
        <f t="shared" si="17"/>
        <v>5.5843612345094999E-3</v>
      </c>
      <c r="N59" s="288">
        <f t="shared" si="17"/>
        <v>5.6006281994125219E-3</v>
      </c>
      <c r="O59" s="288">
        <f t="shared" si="17"/>
        <v>5.615894634950499E-3</v>
      </c>
      <c r="P59" s="288">
        <f t="shared" si="17"/>
        <v>5.6305799968919025E-3</v>
      </c>
      <c r="Q59" s="288">
        <f t="shared" si="17"/>
        <v>5.6432877367342139E-3</v>
      </c>
      <c r="R59" s="288">
        <f t="shared" si="17"/>
        <v>5.6540009162251541E-3</v>
      </c>
      <c r="S59" s="288">
        <f t="shared" si="17"/>
        <v>5.6646929278735764E-3</v>
      </c>
      <c r="T59" s="288">
        <f t="shared" si="17"/>
        <v>5.6749346249795668E-3</v>
      </c>
      <c r="U59" s="288">
        <f t="shared" si="17"/>
        <v>5.6877250381148752E-3</v>
      </c>
      <c r="V59" s="288">
        <f t="shared" si="17"/>
        <v>5.7044436617537933E-3</v>
      </c>
      <c r="W59" s="288">
        <f t="shared" si="17"/>
        <v>5.7248074353924358E-3</v>
      </c>
      <c r="X59" s="288">
        <f t="shared" si="17"/>
        <v>5.7439769878591396E-3</v>
      </c>
      <c r="Y59" s="288">
        <f t="shared" si="17"/>
        <v>5.7568724814870513E-3</v>
      </c>
      <c r="Z59" s="288">
        <f t="shared" si="17"/>
        <v>5.7628074233907521E-3</v>
      </c>
      <c r="AA59" s="288">
        <f t="shared" si="17"/>
        <v>5.7667487133123531E-3</v>
      </c>
      <c r="AB59" s="288">
        <f t="shared" si="17"/>
        <v>5.7622660963793388E-3</v>
      </c>
      <c r="AC59" s="288">
        <f t="shared" si="17"/>
        <v>5.7617866357109375E-3</v>
      </c>
      <c r="AD59" s="288">
        <f t="shared" si="17"/>
        <v>5.7700198718813591E-3</v>
      </c>
      <c r="AE59" s="288">
        <f t="shared" si="17"/>
        <v>5.7837088911351833E-3</v>
      </c>
      <c r="AF59" s="288">
        <f t="shared" si="17"/>
        <v>5.803345021288181E-3</v>
      </c>
      <c r="AG59" s="288">
        <f t="shared" si="17"/>
        <v>5.8275162615966528E-3</v>
      </c>
      <c r="AH59" s="288">
        <f t="shared" si="17"/>
        <v>5.8530344231179296E-3</v>
      </c>
      <c r="AI59" s="288">
        <f t="shared" si="17"/>
        <v>5.8790900209671282E-3</v>
      </c>
      <c r="AJ59" s="288">
        <f t="shared" si="17"/>
        <v>5.9026465361686122E-3</v>
      </c>
      <c r="AK59" s="288">
        <f t="shared" si="17"/>
        <v>5.9244620306692286E-3</v>
      </c>
      <c r="AL59" s="288">
        <f t="shared" si="17"/>
        <v>5.9389935229277758E-3</v>
      </c>
      <c r="AM59" s="288">
        <f t="shared" si="17"/>
        <v>5.9493884609518131E-3</v>
      </c>
      <c r="AN59" s="288">
        <f t="shared" si="17"/>
        <v>5.9557826091244164E-3</v>
      </c>
      <c r="AO59" s="288">
        <f t="shared" si="17"/>
        <v>5.9636163023088443E-3</v>
      </c>
      <c r="AP59" s="288">
        <f t="shared" si="17"/>
        <v>5.9718479770403789E-3</v>
      </c>
      <c r="AQ59" s="288">
        <f t="shared" si="17"/>
        <v>5.9805869247458463E-3</v>
      </c>
      <c r="AR59" s="288">
        <f t="shared" si="17"/>
        <v>5.9897438937723309E-3</v>
      </c>
      <c r="AS59" s="288">
        <f t="shared" si="17"/>
        <v>5.9982656326229853E-3</v>
      </c>
      <c r="AT59" s="288">
        <f t="shared" si="17"/>
        <v>6.0058036598334748E-3</v>
      </c>
      <c r="AU59" s="288">
        <f t="shared" si="17"/>
        <v>6.011926686705471E-3</v>
      </c>
      <c r="AV59" s="288">
        <f t="shared" si="17"/>
        <v>6.020020700364526E-3</v>
      </c>
      <c r="AW59" s="288">
        <f t="shared" si="17"/>
        <v>6.0290599847200848E-3</v>
      </c>
      <c r="AX59" s="288">
        <f t="shared" si="17"/>
        <v>6.0369970555718454E-3</v>
      </c>
      <c r="AY59" s="288">
        <f t="shared" si="17"/>
        <v>6.045016885320091E-3</v>
      </c>
      <c r="AZ59" s="288">
        <f t="shared" si="17"/>
        <v>6.0525330472890881E-3</v>
      </c>
    </row>
    <row r="60" spans="2:52">
      <c r="C60" s="288" t="s">
        <v>28</v>
      </c>
      <c r="D60" s="288">
        <f>D57/$D$57</f>
        <v>1</v>
      </c>
      <c r="E60" s="288">
        <f t="shared" ref="E60:AZ60" si="18">E57/$D$57</f>
        <v>1.0259765515914112</v>
      </c>
      <c r="F60" s="288">
        <f t="shared" si="18"/>
        <v>1.0783063672164348</v>
      </c>
      <c r="G60" s="288">
        <f t="shared" si="18"/>
        <v>1.1144597190086099</v>
      </c>
      <c r="H60" s="288">
        <f t="shared" si="18"/>
        <v>1.1504393924044378</v>
      </c>
      <c r="I60" s="288">
        <f t="shared" si="18"/>
        <v>1.1859098216611956</v>
      </c>
      <c r="J60" s="288">
        <f t="shared" si="18"/>
        <v>1.2205235675666593</v>
      </c>
      <c r="K60" s="288">
        <f t="shared" si="18"/>
        <v>1.2550218430952682</v>
      </c>
      <c r="L60" s="288">
        <f t="shared" si="18"/>
        <v>1.2898356370543616</v>
      </c>
      <c r="M60" s="288">
        <f t="shared" si="18"/>
        <v>1.3248331800282138</v>
      </c>
      <c r="N60" s="288">
        <f t="shared" si="18"/>
        <v>1.360026265345202</v>
      </c>
      <c r="O60" s="288">
        <f t="shared" si="18"/>
        <v>1.3955045073353312</v>
      </c>
      <c r="P60" s="288">
        <f t="shared" si="18"/>
        <v>1.4314353868742236</v>
      </c>
      <c r="Q60" s="288">
        <f t="shared" si="18"/>
        <v>1.468056925624674</v>
      </c>
      <c r="R60" s="288">
        <f t="shared" si="18"/>
        <v>1.5052627199023179</v>
      </c>
      <c r="S60" s="288">
        <f t="shared" si="18"/>
        <v>1.5429866490816082</v>
      </c>
      <c r="T60" s="288">
        <f t="shared" si="18"/>
        <v>1.5814744463541539</v>
      </c>
      <c r="U60" s="288">
        <f t="shared" si="18"/>
        <v>1.6207636528707856</v>
      </c>
      <c r="V60" s="288">
        <f t="shared" si="18"/>
        <v>1.6610417924313972</v>
      </c>
      <c r="W60" s="288">
        <f t="shared" si="18"/>
        <v>1.7021591793826563</v>
      </c>
      <c r="X60" s="288">
        <f t="shared" si="18"/>
        <v>1.7440453172885895</v>
      </c>
      <c r="Y60" s="288">
        <f t="shared" si="18"/>
        <v>1.787082449781906</v>
      </c>
      <c r="Z60" s="288">
        <f t="shared" si="18"/>
        <v>1.8311764612058956</v>
      </c>
      <c r="AA60" s="288">
        <f t="shared" si="18"/>
        <v>1.8763611814614425</v>
      </c>
      <c r="AB60" s="288">
        <f t="shared" si="18"/>
        <v>1.9223831659275752</v>
      </c>
      <c r="AC60" s="288">
        <f t="shared" si="18"/>
        <v>1.9691802044727764</v>
      </c>
      <c r="AD60" s="288">
        <f t="shared" si="18"/>
        <v>2.0171846958483481</v>
      </c>
      <c r="AE60" s="288">
        <f t="shared" si="18"/>
        <v>2.066242528680176</v>
      </c>
      <c r="AF60" s="288">
        <f t="shared" si="18"/>
        <v>2.116210232958188</v>
      </c>
      <c r="AG60" s="288">
        <f t="shared" si="18"/>
        <v>2.1668203419737986</v>
      </c>
      <c r="AH60" s="288">
        <f t="shared" si="18"/>
        <v>2.2180693973371812</v>
      </c>
      <c r="AI60" s="288">
        <f t="shared" si="18"/>
        <v>2.2703016282956185</v>
      </c>
      <c r="AJ60" s="288">
        <f t="shared" si="18"/>
        <v>2.3234612554120857</v>
      </c>
      <c r="AK60" s="288">
        <f t="shared" si="18"/>
        <v>2.3774062868546322</v>
      </c>
      <c r="AL60" s="288">
        <f t="shared" si="18"/>
        <v>2.4319838478560678</v>
      </c>
      <c r="AM60" s="288">
        <f t="shared" si="18"/>
        <v>2.4872113829363967</v>
      </c>
      <c r="AN60" s="288">
        <f t="shared" si="18"/>
        <v>2.543014345889528</v>
      </c>
      <c r="AO60" s="288">
        <f t="shared" si="18"/>
        <v>2.5993483431344857</v>
      </c>
      <c r="AP60" s="288">
        <f t="shared" si="18"/>
        <v>2.656252685614017</v>
      </c>
      <c r="AQ60" s="288">
        <f t="shared" si="18"/>
        <v>2.7138446046229383</v>
      </c>
      <c r="AR60" s="288">
        <f t="shared" si="18"/>
        <v>2.7724659194372046</v>
      </c>
      <c r="AS60" s="288">
        <f t="shared" si="18"/>
        <v>2.8320574143276738</v>
      </c>
      <c r="AT60" s="288">
        <f t="shared" si="18"/>
        <v>2.8925399268237411</v>
      </c>
      <c r="AU60" s="288">
        <f t="shared" si="18"/>
        <v>2.9539236333941896</v>
      </c>
      <c r="AV60" s="288">
        <f t="shared" si="18"/>
        <v>3.0166255693056834</v>
      </c>
      <c r="AW60" s="288">
        <f t="shared" si="18"/>
        <v>3.0811735192891567</v>
      </c>
      <c r="AX60" s="288">
        <f t="shared" si="18"/>
        <v>3.1473921228945017</v>
      </c>
      <c r="AY60" s="288">
        <f t="shared" si="18"/>
        <v>3.2150180955290817</v>
      </c>
      <c r="AZ60" s="288">
        <f t="shared" si="18"/>
        <v>3.2838978597516393</v>
      </c>
    </row>
    <row r="61" spans="2:52">
      <c r="C61" s="288" t="s">
        <v>606</v>
      </c>
      <c r="D61" s="290">
        <v>1</v>
      </c>
      <c r="E61" s="290">
        <f>D61*1.016</f>
        <v>1.016</v>
      </c>
      <c r="F61" s="290">
        <f t="shared" ref="F61:AZ61" si="19">E61*1.016</f>
        <v>1.0322560000000001</v>
      </c>
      <c r="G61" s="290">
        <f t="shared" si="19"/>
        <v>1.048772096</v>
      </c>
      <c r="H61" s="290">
        <f t="shared" si="19"/>
        <v>1.065552449536</v>
      </c>
      <c r="I61" s="290">
        <f t="shared" si="19"/>
        <v>1.0826012887285761</v>
      </c>
      <c r="J61" s="290">
        <f t="shared" si="19"/>
        <v>1.0999229093482332</v>
      </c>
      <c r="K61" s="290">
        <f t="shared" si="19"/>
        <v>1.117521675897805</v>
      </c>
      <c r="L61" s="290">
        <f t="shared" si="19"/>
        <v>1.1354020227121699</v>
      </c>
      <c r="M61" s="290">
        <f t="shared" si="19"/>
        <v>1.1535684550755647</v>
      </c>
      <c r="N61" s="290">
        <f t="shared" si="19"/>
        <v>1.1720255503567738</v>
      </c>
      <c r="O61" s="290">
        <f t="shared" si="19"/>
        <v>1.1907779591624823</v>
      </c>
      <c r="P61" s="290">
        <f t="shared" si="19"/>
        <v>1.2098304065090821</v>
      </c>
      <c r="Q61" s="290">
        <f t="shared" si="19"/>
        <v>1.2291876930132275</v>
      </c>
      <c r="R61" s="290">
        <f t="shared" si="19"/>
        <v>1.2488546961014391</v>
      </c>
      <c r="S61" s="290">
        <f t="shared" si="19"/>
        <v>1.268836371239062</v>
      </c>
      <c r="T61" s="290">
        <f t="shared" si="19"/>
        <v>1.289137753178887</v>
      </c>
      <c r="U61" s="290">
        <f t="shared" si="19"/>
        <v>1.3097639572297493</v>
      </c>
      <c r="V61" s="290">
        <f t="shared" si="19"/>
        <v>1.3307201805454252</v>
      </c>
      <c r="W61" s="290">
        <f t="shared" si="19"/>
        <v>1.3520117034341521</v>
      </c>
      <c r="X61" s="290">
        <f t="shared" si="19"/>
        <v>1.3736438906890986</v>
      </c>
      <c r="Y61" s="290">
        <f t="shared" si="19"/>
        <v>1.3956221929401242</v>
      </c>
      <c r="Z61" s="290">
        <f t="shared" si="19"/>
        <v>1.4179521480271662</v>
      </c>
      <c r="AA61" s="290">
        <f t="shared" si="19"/>
        <v>1.440639382395601</v>
      </c>
      <c r="AB61" s="290">
        <f t="shared" si="19"/>
        <v>1.4636896125139307</v>
      </c>
      <c r="AC61" s="290">
        <f t="shared" si="19"/>
        <v>1.4871086463141536</v>
      </c>
      <c r="AD61" s="290">
        <f t="shared" si="19"/>
        <v>1.5109023846551801</v>
      </c>
      <c r="AE61" s="290">
        <f t="shared" si="19"/>
        <v>1.535076822809663</v>
      </c>
      <c r="AF61" s="290">
        <f t="shared" si="19"/>
        <v>1.5596380519746176</v>
      </c>
      <c r="AG61" s="290">
        <f t="shared" si="19"/>
        <v>1.5845922608062115</v>
      </c>
      <c r="AH61" s="290">
        <f t="shared" si="19"/>
        <v>1.609945736979111</v>
      </c>
      <c r="AI61" s="290">
        <f t="shared" si="19"/>
        <v>1.6357048687707769</v>
      </c>
      <c r="AJ61" s="290">
        <f t="shared" si="19"/>
        <v>1.6618761466711094</v>
      </c>
      <c r="AK61" s="290">
        <f t="shared" si="19"/>
        <v>1.6884661650178472</v>
      </c>
      <c r="AL61" s="290">
        <f t="shared" si="19"/>
        <v>1.7154816236581327</v>
      </c>
      <c r="AM61" s="290">
        <f t="shared" si="19"/>
        <v>1.7429293296366628</v>
      </c>
      <c r="AN61" s="290">
        <f t="shared" si="19"/>
        <v>1.7708161989108495</v>
      </c>
      <c r="AO61" s="290">
        <f t="shared" si="19"/>
        <v>1.7991492580934232</v>
      </c>
      <c r="AP61" s="290">
        <f t="shared" si="19"/>
        <v>1.8279356462229179</v>
      </c>
      <c r="AQ61" s="290">
        <f t="shared" si="19"/>
        <v>1.8571826165624847</v>
      </c>
      <c r="AR61" s="290">
        <f t="shared" si="19"/>
        <v>1.8868975384274844</v>
      </c>
      <c r="AS61" s="290">
        <f t="shared" si="19"/>
        <v>1.9170878990423241</v>
      </c>
      <c r="AT61" s="290">
        <f t="shared" si="19"/>
        <v>1.9477613054270013</v>
      </c>
      <c r="AU61" s="290">
        <f t="shared" si="19"/>
        <v>1.9789254863138335</v>
      </c>
      <c r="AV61" s="290">
        <f t="shared" si="19"/>
        <v>2.010588294094855</v>
      </c>
      <c r="AW61" s="290">
        <f t="shared" si="19"/>
        <v>2.0427577068003728</v>
      </c>
      <c r="AX61" s="290">
        <f t="shared" si="19"/>
        <v>2.0754418301091788</v>
      </c>
      <c r="AY61" s="290">
        <f t="shared" si="19"/>
        <v>2.1086488993909258</v>
      </c>
      <c r="AZ61" s="290">
        <f t="shared" si="19"/>
        <v>2.1423872817811809</v>
      </c>
    </row>
    <row r="62" spans="2:52">
      <c r="C62" s="288"/>
      <c r="D62" s="288">
        <v>22710352</v>
      </c>
      <c r="E62" s="289">
        <v>23087505</v>
      </c>
      <c r="F62" s="288">
        <v>23463955</v>
      </c>
      <c r="G62" s="288">
        <v>23839631</v>
      </c>
      <c r="H62" s="288">
        <v>24214377</v>
      </c>
      <c r="I62" s="288">
        <v>24587936</v>
      </c>
      <c r="J62" s="288">
        <v>24959951</v>
      </c>
      <c r="K62" s="288">
        <v>25329968</v>
      </c>
      <c r="L62" s="288">
        <v>25697488</v>
      </c>
      <c r="M62" s="288">
        <v>26061952</v>
      </c>
      <c r="N62" s="288">
        <v>26422794</v>
      </c>
      <c r="O62" s="288">
        <v>26779483</v>
      </c>
      <c r="P62" s="288">
        <v>27131529</v>
      </c>
      <c r="Q62" s="288">
        <v>27478498</v>
      </c>
      <c r="R62" s="288">
        <v>27819971</v>
      </c>
      <c r="S62" s="288">
        <v>28155537</v>
      </c>
      <c r="T62" s="288">
        <v>28484835</v>
      </c>
      <c r="U62" s="288">
        <v>28810758</v>
      </c>
      <c r="V62" s="288">
        <v>29133141</v>
      </c>
      <c r="W62" s="288">
        <v>29451904</v>
      </c>
      <c r="X62" s="288">
        <v>29767017</v>
      </c>
      <c r="Y62" s="288">
        <v>30078885</v>
      </c>
      <c r="Z62" s="288">
        <v>30387973</v>
      </c>
      <c r="AA62" s="288">
        <v>30694460</v>
      </c>
      <c r="AB62" s="288">
        <v>30998558</v>
      </c>
      <c r="AC62" s="288">
        <v>31300503</v>
      </c>
      <c r="AD62" s="288">
        <v>31600485</v>
      </c>
      <c r="AE62" s="288">
        <v>31898726</v>
      </c>
      <c r="AF62" s="288">
        <v>32195464</v>
      </c>
      <c r="AG62" s="288">
        <v>32490865</v>
      </c>
      <c r="AH62" s="288">
        <v>32785115</v>
      </c>
      <c r="AI62" s="288">
        <v>33078338</v>
      </c>
      <c r="AJ62" s="288">
        <v>33370652</v>
      </c>
      <c r="AK62" s="288">
        <v>33662069</v>
      </c>
      <c r="AL62" s="288">
        <v>33952562</v>
      </c>
      <c r="AM62" s="288">
        <v>34242068</v>
      </c>
      <c r="AN62" s="288">
        <v>34530540</v>
      </c>
      <c r="AO62" s="288">
        <v>34817841</v>
      </c>
      <c r="AP62" s="288">
        <v>35103879</v>
      </c>
      <c r="AQ62" s="288">
        <v>35388552</v>
      </c>
      <c r="AR62" s="288">
        <v>35671796</v>
      </c>
      <c r="AS62" s="288">
        <v>35953563</v>
      </c>
      <c r="AT62" s="288">
        <v>36234506</v>
      </c>
      <c r="AU62" s="288">
        <v>36514445</v>
      </c>
      <c r="AV62" s="288">
        <v>36793228</v>
      </c>
      <c r="AW62" s="288">
        <v>37070701</v>
      </c>
      <c r="AX62" s="288">
        <v>37346754</v>
      </c>
      <c r="AY62" s="288">
        <v>37621270</v>
      </c>
      <c r="AZ62" s="288">
        <v>37894126</v>
      </c>
    </row>
    <row r="63" spans="2:52">
      <c r="C63" s="288"/>
      <c r="D63" s="288">
        <f>D57/D62</f>
        <v>65435.841769427439</v>
      </c>
      <c r="E63" s="288">
        <f t="shared" ref="E63:AZ63" si="20">E57/E62</f>
        <v>66038.924517829015</v>
      </c>
      <c r="F63" s="288">
        <f t="shared" si="20"/>
        <v>68293.679451554286</v>
      </c>
      <c r="G63" s="288">
        <f t="shared" si="20"/>
        <v>69471.136910082379</v>
      </c>
      <c r="H63" s="288">
        <f t="shared" si="20"/>
        <v>70604.113345962003</v>
      </c>
      <c r="I63" s="288">
        <f t="shared" si="20"/>
        <v>71675.239214299028</v>
      </c>
      <c r="J63" s="288">
        <f t="shared" si="20"/>
        <v>72667.798048856464</v>
      </c>
      <c r="K63" s="288">
        <f t="shared" si="20"/>
        <v>73630.23772435986</v>
      </c>
      <c r="L63" s="288">
        <f t="shared" si="20"/>
        <v>74590.455494833281</v>
      </c>
      <c r="M63" s="288">
        <f t="shared" si="20"/>
        <v>75542.928199610978</v>
      </c>
      <c r="N63" s="288">
        <f t="shared" si="20"/>
        <v>76490.608531702208</v>
      </c>
      <c r="O63" s="288">
        <f t="shared" si="20"/>
        <v>77440.583103128723</v>
      </c>
      <c r="P63" s="288">
        <f t="shared" si="20"/>
        <v>78403.786856522696</v>
      </c>
      <c r="Q63" s="288">
        <f t="shared" si="20"/>
        <v>79394.325829599024</v>
      </c>
      <c r="R63" s="288">
        <f t="shared" si="20"/>
        <v>80407.246845367219</v>
      </c>
      <c r="S63" s="288">
        <f t="shared" si="20"/>
        <v>81440.027678653569</v>
      </c>
      <c r="T63" s="288">
        <f t="shared" si="20"/>
        <v>82506.474479068027</v>
      </c>
      <c r="U63" s="288">
        <f t="shared" si="20"/>
        <v>83599.670039411707</v>
      </c>
      <c r="V63" s="288">
        <f t="shared" si="20"/>
        <v>84729.141891027772</v>
      </c>
      <c r="W63" s="288">
        <f t="shared" si="20"/>
        <v>85886.786601788568</v>
      </c>
      <c r="X63" s="288">
        <f t="shared" si="20"/>
        <v>87068.689775276158</v>
      </c>
      <c r="Y63" s="288">
        <f t="shared" si="20"/>
        <v>88292.215726408962</v>
      </c>
      <c r="Z63" s="288">
        <f t="shared" si="20"/>
        <v>89550.501933140011</v>
      </c>
      <c r="AA63" s="288">
        <f t="shared" si="20"/>
        <v>90843.948298669769</v>
      </c>
      <c r="AB63" s="288">
        <f t="shared" si="20"/>
        <v>92159.057004301867</v>
      </c>
      <c r="AC63" s="288">
        <f t="shared" si="20"/>
        <v>93491.839273032238</v>
      </c>
      <c r="AD63" s="288">
        <f t="shared" si="20"/>
        <v>94861.825005029197</v>
      </c>
      <c r="AE63" s="288">
        <f t="shared" si="20"/>
        <v>96260.367916833973</v>
      </c>
      <c r="AF63" s="288">
        <f t="shared" si="20"/>
        <v>97679.556881131051</v>
      </c>
      <c r="AG63" s="288">
        <f t="shared" si="20"/>
        <v>99106.283332787381</v>
      </c>
      <c r="AH63" s="288">
        <f t="shared" si="20"/>
        <v>100539.79091945422</v>
      </c>
      <c r="AI63" s="288">
        <f t="shared" si="20"/>
        <v>101995.13080321321</v>
      </c>
      <c r="AJ63" s="288">
        <f t="shared" si="20"/>
        <v>103469.01197170177</v>
      </c>
      <c r="AK63" s="288">
        <f t="shared" si="20"/>
        <v>104954.76490504343</v>
      </c>
      <c r="AL63" s="288">
        <f t="shared" si="20"/>
        <v>106445.59514440515</v>
      </c>
      <c r="AM63" s="288">
        <f t="shared" si="20"/>
        <v>107942.44982667734</v>
      </c>
      <c r="AN63" s="288">
        <f t="shared" si="20"/>
        <v>109442.24654495403</v>
      </c>
      <c r="AO63" s="288">
        <f t="shared" si="20"/>
        <v>110943.58755990093</v>
      </c>
      <c r="AP63" s="288">
        <f t="shared" si="20"/>
        <v>112448.54407010427</v>
      </c>
      <c r="AQ63" s="288">
        <f t="shared" si="20"/>
        <v>113962.44088869797</v>
      </c>
      <c r="AR63" s="288">
        <f t="shared" si="20"/>
        <v>115499.68499943109</v>
      </c>
      <c r="AS63" s="288">
        <f t="shared" si="20"/>
        <v>117057.61661973085</v>
      </c>
      <c r="AT63" s="288">
        <f t="shared" si="20"/>
        <v>118630.55899243896</v>
      </c>
      <c r="AU63" s="288">
        <f t="shared" si="20"/>
        <v>120219.27891281756</v>
      </c>
      <c r="AV63" s="288">
        <f t="shared" si="20"/>
        <v>121840.89355801199</v>
      </c>
      <c r="AW63" s="288">
        <f t="shared" si="20"/>
        <v>123516.48308413582</v>
      </c>
      <c r="AX63" s="288">
        <f t="shared" si="20"/>
        <v>125238.41187006386</v>
      </c>
      <c r="AY63" s="288">
        <f t="shared" si="20"/>
        <v>126995.84985411173</v>
      </c>
      <c r="AZ63" s="288">
        <f t="shared" si="20"/>
        <v>128782.63444679997</v>
      </c>
    </row>
    <row r="64" spans="2:52">
      <c r="C64" s="288" t="s">
        <v>607</v>
      </c>
      <c r="D64" s="288">
        <f>D63/$D$63</f>
        <v>1</v>
      </c>
      <c r="E64" s="288">
        <f t="shared" ref="E64:AZ64" si="21">E63/$D$63</f>
        <v>1.0092163978042281</v>
      </c>
      <c r="F64" s="288">
        <f t="shared" si="21"/>
        <v>1.0436738888787715</v>
      </c>
      <c r="G64" s="288">
        <f t="shared" si="21"/>
        <v>1.0616679640933462</v>
      </c>
      <c r="H64" s="288">
        <f t="shared" si="21"/>
        <v>1.0789822738850936</v>
      </c>
      <c r="I64" s="288">
        <f t="shared" si="21"/>
        <v>1.0953513743562282</v>
      </c>
      <c r="J64" s="288">
        <f t="shared" si="21"/>
        <v>1.110519802051479</v>
      </c>
      <c r="K64" s="288">
        <f t="shared" si="21"/>
        <v>1.1252279444009683</v>
      </c>
      <c r="L64" s="288">
        <f t="shared" si="21"/>
        <v>1.1399021312763644</v>
      </c>
      <c r="M64" s="288">
        <f t="shared" si="21"/>
        <v>1.1544579569373816</v>
      </c>
      <c r="N64" s="288">
        <f t="shared" si="21"/>
        <v>1.16894054486573</v>
      </c>
      <c r="O64" s="288">
        <f t="shared" si="21"/>
        <v>1.1834581936914896</v>
      </c>
      <c r="P64" s="288">
        <f t="shared" si="21"/>
        <v>1.1981780127898356</v>
      </c>
      <c r="Q64" s="288">
        <f t="shared" si="21"/>
        <v>1.2133155726697351</v>
      </c>
      <c r="R64" s="288">
        <f t="shared" si="21"/>
        <v>1.2287951781638826</v>
      </c>
      <c r="S64" s="288">
        <f t="shared" si="21"/>
        <v>1.2445782842623034</v>
      </c>
      <c r="T64" s="288">
        <f t="shared" si="21"/>
        <v>1.260875878540562</v>
      </c>
      <c r="U64" s="288">
        <f t="shared" si="21"/>
        <v>1.2775822512375881</v>
      </c>
      <c r="V64" s="288">
        <f t="shared" si="21"/>
        <v>1.2948430034656395</v>
      </c>
      <c r="W64" s="288">
        <f t="shared" si="21"/>
        <v>1.3125342974026828</v>
      </c>
      <c r="X64" s="288">
        <f t="shared" si="21"/>
        <v>1.3305963126763947</v>
      </c>
      <c r="Y64" s="288">
        <f t="shared" si="21"/>
        <v>1.3492944132593148</v>
      </c>
      <c r="Z64" s="288">
        <f t="shared" si="21"/>
        <v>1.3685237250967754</v>
      </c>
      <c r="AA64" s="288">
        <f t="shared" si="21"/>
        <v>1.3882903595673366</v>
      </c>
      <c r="AB64" s="288">
        <f t="shared" si="21"/>
        <v>1.4083880410530594</v>
      </c>
      <c r="AC64" s="288">
        <f t="shared" si="21"/>
        <v>1.4287558124867428</v>
      </c>
      <c r="AD64" s="288">
        <f t="shared" si="21"/>
        <v>1.4496921326279935</v>
      </c>
      <c r="AE64" s="288">
        <f t="shared" si="21"/>
        <v>1.471064867722206</v>
      </c>
      <c r="AF64" s="288">
        <f t="shared" si="21"/>
        <v>1.4927531187773049</v>
      </c>
      <c r="AG64" s="288">
        <f t="shared" si="21"/>
        <v>1.5145565588046161</v>
      </c>
      <c r="AH64" s="288">
        <f t="shared" si="21"/>
        <v>1.5364636291181302</v>
      </c>
      <c r="AI64" s="288">
        <f t="shared" si="21"/>
        <v>1.5587043437541104</v>
      </c>
      <c r="AJ64" s="288">
        <f t="shared" si="21"/>
        <v>1.5812284089855473</v>
      </c>
      <c r="AK64" s="288">
        <f t="shared" si="21"/>
        <v>1.6039339002448623</v>
      </c>
      <c r="AL64" s="288">
        <f t="shared" si="21"/>
        <v>1.6267169836292692</v>
      </c>
      <c r="AM64" s="288">
        <f t="shared" si="21"/>
        <v>1.649592133421742</v>
      </c>
      <c r="AN64" s="288">
        <f t="shared" si="21"/>
        <v>1.6725122438340361</v>
      </c>
      <c r="AO64" s="288">
        <f t="shared" si="21"/>
        <v>1.6954559544114456</v>
      </c>
      <c r="AP64" s="288">
        <f t="shared" si="21"/>
        <v>1.7184549175103885</v>
      </c>
      <c r="AQ64" s="288">
        <f t="shared" si="21"/>
        <v>1.7415905076954759</v>
      </c>
      <c r="AR64" s="288">
        <f t="shared" si="21"/>
        <v>1.765082894576504</v>
      </c>
      <c r="AS64" s="288">
        <f t="shared" si="21"/>
        <v>1.7888914309714259</v>
      </c>
      <c r="AT64" s="288">
        <f t="shared" si="21"/>
        <v>1.8129293638561377</v>
      </c>
      <c r="AU64" s="288">
        <f t="shared" si="21"/>
        <v>1.8372084115067613</v>
      </c>
      <c r="AV64" s="288">
        <f t="shared" si="21"/>
        <v>1.8619901611006369</v>
      </c>
      <c r="AW64" s="288">
        <f t="shared" si="21"/>
        <v>1.8875967626329899</v>
      </c>
      <c r="AX64" s="288">
        <f t="shared" si="21"/>
        <v>1.9139115274372009</v>
      </c>
      <c r="AY64" s="288">
        <f t="shared" si="21"/>
        <v>1.9407689489439106</v>
      </c>
      <c r="AZ64" s="288">
        <f t="shared" si="21"/>
        <v>1.9680748495692013</v>
      </c>
    </row>
    <row r="65" spans="3:52">
      <c r="C65" s="288"/>
      <c r="D65" s="288"/>
      <c r="E65" s="289"/>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row>
    <row r="66" spans="3:52">
      <c r="C66" s="288" t="s">
        <v>608</v>
      </c>
      <c r="D66" s="288"/>
      <c r="E66" s="289"/>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row>
    <row r="67" spans="3:52">
      <c r="C67" s="288"/>
      <c r="D67" s="288"/>
      <c r="E67" s="289"/>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row>
    <row r="68" spans="3:52">
      <c r="C68" s="288" t="str">
        <f>C59</f>
        <v>Cost as a percentage of GDP</v>
      </c>
      <c r="D68" s="288">
        <f>D59*100</f>
        <v>0.33042970356059703</v>
      </c>
      <c r="E68" s="288">
        <f t="shared" ref="E68:AZ68" si="22">E59*100</f>
        <v>0.36932352367862747</v>
      </c>
      <c r="F68" s="288">
        <f t="shared" si="22"/>
        <v>0.39642645039992491</v>
      </c>
      <c r="G68" s="288">
        <f t="shared" si="22"/>
        <v>0.42710136152641326</v>
      </c>
      <c r="H68" s="288">
        <f t="shared" si="22"/>
        <v>0.4559419499364249</v>
      </c>
      <c r="I68" s="288">
        <f t="shared" si="22"/>
        <v>0.48321236545598989</v>
      </c>
      <c r="J68" s="288">
        <f t="shared" si="22"/>
        <v>0.50919830955285139</v>
      </c>
      <c r="K68" s="288">
        <f t="shared" si="22"/>
        <v>0.53380310688950083</v>
      </c>
      <c r="L68" s="288">
        <f t="shared" si="22"/>
        <v>0.55691018900035294</v>
      </c>
      <c r="M68" s="288">
        <f t="shared" si="22"/>
        <v>0.55843612345094995</v>
      </c>
      <c r="N68" s="288">
        <f t="shared" si="22"/>
        <v>0.56006281994125218</v>
      </c>
      <c r="O68" s="288">
        <f t="shared" si="22"/>
        <v>0.5615894634950499</v>
      </c>
      <c r="P68" s="288">
        <f t="shared" si="22"/>
        <v>0.56305799968919024</v>
      </c>
      <c r="Q68" s="288">
        <f t="shared" si="22"/>
        <v>0.56432877367342138</v>
      </c>
      <c r="R68" s="288">
        <f t="shared" si="22"/>
        <v>0.56540009162251537</v>
      </c>
      <c r="S68" s="288">
        <f t="shared" si="22"/>
        <v>0.56646929278735769</v>
      </c>
      <c r="T68" s="288">
        <f t="shared" si="22"/>
        <v>0.56749346249795662</v>
      </c>
      <c r="U68" s="288">
        <f t="shared" si="22"/>
        <v>0.56877250381148747</v>
      </c>
      <c r="V68" s="288">
        <f t="shared" si="22"/>
        <v>0.5704443661753793</v>
      </c>
      <c r="W68" s="288">
        <f t="shared" si="22"/>
        <v>0.57248074353924361</v>
      </c>
      <c r="X68" s="288">
        <f t="shared" si="22"/>
        <v>0.57439769878591396</v>
      </c>
      <c r="Y68" s="288">
        <f t="shared" si="22"/>
        <v>0.57568724814870509</v>
      </c>
      <c r="Z68" s="288">
        <f t="shared" si="22"/>
        <v>0.57628074233907522</v>
      </c>
      <c r="AA68" s="288">
        <f t="shared" si="22"/>
        <v>0.57667487133123529</v>
      </c>
      <c r="AB68" s="288">
        <f t="shared" si="22"/>
        <v>0.57622660963793393</v>
      </c>
      <c r="AC68" s="288">
        <f t="shared" si="22"/>
        <v>0.57617866357109371</v>
      </c>
      <c r="AD68" s="288">
        <f t="shared" si="22"/>
        <v>0.57700198718813589</v>
      </c>
      <c r="AE68" s="288">
        <f t="shared" si="22"/>
        <v>0.57837088911351831</v>
      </c>
      <c r="AF68" s="288">
        <f t="shared" si="22"/>
        <v>0.5803345021288181</v>
      </c>
      <c r="AG68" s="288">
        <f t="shared" si="22"/>
        <v>0.58275162615966525</v>
      </c>
      <c r="AH68" s="288">
        <f t="shared" si="22"/>
        <v>0.58530344231179299</v>
      </c>
      <c r="AI68" s="288">
        <f t="shared" si="22"/>
        <v>0.58790900209671282</v>
      </c>
      <c r="AJ68" s="288">
        <f t="shared" si="22"/>
        <v>0.5902646536168612</v>
      </c>
      <c r="AK68" s="288">
        <f t="shared" si="22"/>
        <v>0.59244620306692286</v>
      </c>
      <c r="AL68" s="288">
        <f t="shared" si="22"/>
        <v>0.59389935229277757</v>
      </c>
      <c r="AM68" s="288">
        <f t="shared" si="22"/>
        <v>0.59493884609518133</v>
      </c>
      <c r="AN68" s="288">
        <f t="shared" si="22"/>
        <v>0.59557826091244159</v>
      </c>
      <c r="AO68" s="288">
        <f t="shared" si="22"/>
        <v>0.5963616302308844</v>
      </c>
      <c r="AP68" s="288">
        <f t="shared" si="22"/>
        <v>0.59718479770403787</v>
      </c>
      <c r="AQ68" s="288">
        <f t="shared" si="22"/>
        <v>0.59805869247458465</v>
      </c>
      <c r="AR68" s="288">
        <f t="shared" si="22"/>
        <v>0.59897438937723313</v>
      </c>
      <c r="AS68" s="288">
        <f t="shared" si="22"/>
        <v>0.59982656326229855</v>
      </c>
      <c r="AT68" s="288">
        <f t="shared" si="22"/>
        <v>0.60058036598334752</v>
      </c>
      <c r="AU68" s="288">
        <f t="shared" si="22"/>
        <v>0.6011926686705471</v>
      </c>
      <c r="AV68" s="288">
        <f t="shared" si="22"/>
        <v>0.60200207003645256</v>
      </c>
      <c r="AW68" s="288">
        <f t="shared" si="22"/>
        <v>0.60290599847200843</v>
      </c>
      <c r="AX68" s="288">
        <f t="shared" si="22"/>
        <v>0.60369970555718455</v>
      </c>
      <c r="AY68" s="288">
        <f t="shared" si="22"/>
        <v>0.60450168853200914</v>
      </c>
      <c r="AZ68" s="288">
        <f t="shared" si="22"/>
        <v>0.60525330472890881</v>
      </c>
    </row>
    <row r="69" spans="3:52">
      <c r="E69" s="5"/>
    </row>
    <row r="70" spans="3:52">
      <c r="E70" s="5"/>
    </row>
    <row r="71" spans="3:52">
      <c r="E71" s="5"/>
    </row>
    <row r="72" spans="3:52">
      <c r="E72" s="5"/>
    </row>
    <row r="73" spans="3:52">
      <c r="E73" s="5"/>
    </row>
    <row r="74" spans="3:52">
      <c r="E74" s="5"/>
    </row>
    <row r="75" spans="3:52">
      <c r="E75" s="5"/>
    </row>
    <row r="76" spans="3:52">
      <c r="E76" s="5"/>
    </row>
    <row r="77" spans="3:52">
      <c r="E77" s="5"/>
    </row>
    <row r="78" spans="3:52">
      <c r="E78" s="5"/>
    </row>
    <row r="79" spans="3:52">
      <c r="E79" s="5"/>
    </row>
    <row r="80" spans="3:52">
      <c r="E80" s="5"/>
    </row>
    <row r="81" spans="5:5">
      <c r="E81" s="5"/>
    </row>
    <row r="82" spans="5:5">
      <c r="E82" s="5"/>
    </row>
    <row r="83" spans="5:5">
      <c r="E83" s="5"/>
    </row>
    <row r="84" spans="5:5">
      <c r="E84" s="5"/>
    </row>
    <row r="85" spans="5:5">
      <c r="E85" s="5"/>
    </row>
    <row r="86" spans="5:5">
      <c r="E86" s="5"/>
    </row>
    <row r="87" spans="5:5">
      <c r="E87" s="5"/>
    </row>
    <row r="88" spans="5:5">
      <c r="E88" s="5"/>
    </row>
    <row r="89" spans="5:5">
      <c r="E89" s="5"/>
    </row>
    <row r="90" spans="5:5">
      <c r="E90" s="5"/>
    </row>
    <row r="91" spans="5:5">
      <c r="E91" s="5"/>
    </row>
    <row r="92" spans="5:5">
      <c r="E92" s="5"/>
    </row>
    <row r="93" spans="5:5">
      <c r="E93" s="5"/>
    </row>
    <row r="94" spans="5:5">
      <c r="E94" s="5"/>
    </row>
    <row r="95" spans="5:5">
      <c r="E95" s="5"/>
    </row>
    <row r="96" spans="5:5">
      <c r="E96" s="5"/>
    </row>
    <row r="97" spans="5:5">
      <c r="E97" s="5"/>
    </row>
    <row r="98" spans="5:5">
      <c r="E98" s="5"/>
    </row>
    <row r="99" spans="5:5">
      <c r="E99" s="5"/>
    </row>
    <row r="100" spans="5:5">
      <c r="E100" s="5"/>
    </row>
    <row r="101" spans="5:5">
      <c r="E101" s="5"/>
    </row>
    <row r="102" spans="5:5">
      <c r="E102" s="5"/>
    </row>
    <row r="103" spans="5:5">
      <c r="E103" s="5"/>
    </row>
    <row r="104" spans="5:5">
      <c r="E104" s="5"/>
    </row>
  </sheetData>
  <mergeCells count="1">
    <mergeCell ref="B2:D3"/>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ED403"/>
  <sheetViews>
    <sheetView zoomScale="85" zoomScaleNormal="85" workbookViewId="0"/>
  </sheetViews>
  <sheetFormatPr defaultRowHeight="15"/>
  <cols>
    <col min="1" max="1" width="55.7109375" style="6" bestFit="1" customWidth="1"/>
    <col min="2" max="2" width="60" style="6" bestFit="1" customWidth="1"/>
    <col min="3" max="3" width="50.28515625" style="6" customWidth="1"/>
    <col min="4" max="4" width="11" style="6" bestFit="1" customWidth="1"/>
    <col min="5" max="5" width="15.42578125" style="6" bestFit="1" customWidth="1"/>
    <col min="6" max="6" width="28.28515625" style="6" bestFit="1" customWidth="1"/>
    <col min="7" max="7" width="18" style="6" bestFit="1" customWidth="1"/>
    <col min="8" max="16384" width="9.140625" style="6"/>
  </cols>
  <sheetData>
    <row r="1" spans="1:13" ht="32.25" customHeight="1">
      <c r="A1" s="371" t="s">
        <v>633</v>
      </c>
      <c r="C1" s="303" t="s">
        <v>105</v>
      </c>
      <c r="D1" s="303"/>
      <c r="E1" s="303"/>
      <c r="F1" s="237" t="s">
        <v>824</v>
      </c>
      <c r="G1" s="310"/>
      <c r="H1" s="307"/>
      <c r="I1" s="307"/>
      <c r="J1" s="307"/>
      <c r="K1" s="307"/>
      <c r="L1" s="307"/>
      <c r="M1" s="307"/>
    </row>
    <row r="2" spans="1:13">
      <c r="C2" s="303" t="s">
        <v>106</v>
      </c>
      <c r="D2" s="304" t="s">
        <v>107</v>
      </c>
      <c r="E2" s="147" t="s">
        <v>108</v>
      </c>
      <c r="F2" s="237" t="s">
        <v>825</v>
      </c>
      <c r="G2" s="237" t="s">
        <v>826</v>
      </c>
      <c r="H2" s="94"/>
      <c r="I2" s="94"/>
      <c r="J2" s="94"/>
      <c r="K2" s="94"/>
      <c r="L2" s="94"/>
      <c r="M2" s="94"/>
    </row>
    <row r="3" spans="1:13">
      <c r="C3" s="304" t="s">
        <v>109</v>
      </c>
      <c r="D3" s="305">
        <v>13849</v>
      </c>
      <c r="E3" s="305">
        <v>39968</v>
      </c>
      <c r="F3" s="237">
        <f>D3/X64*1000000</f>
        <v>4435.4079284664167</v>
      </c>
      <c r="G3" s="237">
        <f>E3/X64*1000000</f>
        <v>12800.518743948713</v>
      </c>
      <c r="H3" s="94"/>
      <c r="I3" s="94"/>
      <c r="J3" s="94"/>
      <c r="K3" s="94"/>
      <c r="L3" s="94"/>
      <c r="M3" s="94"/>
    </row>
    <row r="4" spans="1:13">
      <c r="C4" s="304" t="s">
        <v>110</v>
      </c>
      <c r="D4" s="305">
        <v>0</v>
      </c>
      <c r="E4" s="305">
        <v>0</v>
      </c>
      <c r="F4" s="237"/>
      <c r="G4" s="237"/>
      <c r="H4" s="94"/>
      <c r="I4" s="94"/>
      <c r="J4" s="94"/>
      <c r="K4" s="94"/>
      <c r="L4" s="94"/>
      <c r="M4" s="94"/>
    </row>
    <row r="5" spans="1:13">
      <c r="C5" s="304" t="s">
        <v>111</v>
      </c>
      <c r="D5" s="305">
        <v>8743</v>
      </c>
      <c r="E5" s="305">
        <v>291</v>
      </c>
      <c r="F5" s="237">
        <f>D5/X65*1000000</f>
        <v>9274.4204328200613</v>
      </c>
      <c r="G5" s="237">
        <f>E5/X65*1000000</f>
        <v>308.68767539181493</v>
      </c>
      <c r="H5" s="94"/>
      <c r="I5" s="94"/>
      <c r="J5" s="94"/>
      <c r="K5" s="94"/>
      <c r="L5" s="94"/>
      <c r="M5" s="94"/>
    </row>
    <row r="6" spans="1:13">
      <c r="C6" s="304" t="s">
        <v>112</v>
      </c>
      <c r="D6" s="305">
        <v>1993</v>
      </c>
      <c r="E6" s="305">
        <v>5318</v>
      </c>
      <c r="F6" s="237">
        <f>D6/X66*1000000</f>
        <v>4161.2412329805538</v>
      </c>
      <c r="G6" s="237">
        <f>E6/X66*1000000</f>
        <v>11103.603049167379</v>
      </c>
      <c r="H6" s="94"/>
      <c r="I6" s="94"/>
      <c r="J6" s="94"/>
      <c r="K6" s="94"/>
      <c r="L6" s="94"/>
      <c r="M6" s="94"/>
    </row>
    <row r="7" spans="1:13">
      <c r="C7" s="304" t="s">
        <v>113</v>
      </c>
      <c r="D7" s="305">
        <v>0</v>
      </c>
      <c r="E7" s="305">
        <v>44</v>
      </c>
      <c r="F7" s="237"/>
      <c r="G7" s="237"/>
      <c r="H7" s="94"/>
      <c r="I7" s="94"/>
      <c r="J7" s="94"/>
      <c r="K7" s="94"/>
      <c r="L7" s="94"/>
      <c r="M7" s="94"/>
    </row>
    <row r="8" spans="1:13">
      <c r="C8" s="304" t="s">
        <v>114</v>
      </c>
      <c r="D8" s="305">
        <v>10736</v>
      </c>
      <c r="E8" s="305">
        <v>5652</v>
      </c>
      <c r="F8" s="237"/>
      <c r="G8" s="237"/>
      <c r="H8" s="94"/>
      <c r="I8" s="94"/>
      <c r="J8" s="94"/>
      <c r="K8" s="94"/>
      <c r="L8" s="94"/>
      <c r="M8" s="94"/>
    </row>
    <row r="9" spans="1:13">
      <c r="C9" s="304" t="s">
        <v>115</v>
      </c>
      <c r="D9" s="305">
        <v>358</v>
      </c>
      <c r="E9" s="305">
        <v>4373</v>
      </c>
      <c r="F9" s="237">
        <f>D9/X67*1000000</f>
        <v>1057.5576021396027</v>
      </c>
      <c r="G9" s="237">
        <f>E9/X67*1000000</f>
        <v>12918.154732280678</v>
      </c>
      <c r="H9" s="94"/>
      <c r="I9" s="94"/>
      <c r="J9" s="94"/>
      <c r="K9" s="94"/>
      <c r="L9" s="94"/>
      <c r="M9" s="94"/>
    </row>
    <row r="10" spans="1:13">
      <c r="C10" s="304" t="s">
        <v>116</v>
      </c>
      <c r="D10" s="305">
        <v>0</v>
      </c>
      <c r="E10" s="305">
        <v>1522</v>
      </c>
      <c r="F10" s="94"/>
      <c r="G10" s="94"/>
      <c r="H10" s="94"/>
      <c r="I10" s="94"/>
      <c r="J10" s="94"/>
      <c r="K10" s="94"/>
      <c r="L10" s="94"/>
      <c r="M10" s="94"/>
    </row>
    <row r="11" spans="1:13">
      <c r="C11" s="304" t="s">
        <v>117</v>
      </c>
      <c r="D11" s="305">
        <v>3794</v>
      </c>
      <c r="E11" s="305">
        <v>248</v>
      </c>
      <c r="F11" s="94"/>
      <c r="G11" s="94"/>
      <c r="H11" s="94"/>
      <c r="I11" s="94"/>
      <c r="J11" s="94"/>
      <c r="K11" s="94"/>
      <c r="L11" s="94"/>
      <c r="M11" s="94"/>
    </row>
    <row r="12" spans="1:13">
      <c r="C12" s="303" t="s">
        <v>118</v>
      </c>
      <c r="D12" s="305">
        <v>28738</v>
      </c>
      <c r="E12" s="305">
        <v>51762</v>
      </c>
      <c r="F12" s="94"/>
      <c r="G12" s="94"/>
      <c r="H12" s="94"/>
      <c r="I12" s="94"/>
      <c r="J12" s="94"/>
      <c r="K12" s="94"/>
      <c r="L12" s="94"/>
      <c r="M12" s="94"/>
    </row>
    <row r="13" spans="1:13">
      <c r="C13" s="147"/>
      <c r="D13" s="147"/>
      <c r="E13" s="306"/>
      <c r="F13" s="94"/>
      <c r="G13" s="94"/>
      <c r="H13" s="94"/>
      <c r="I13" s="94"/>
      <c r="J13" s="94"/>
      <c r="K13" s="94"/>
      <c r="L13" s="94"/>
      <c r="M13" s="94"/>
    </row>
    <row r="14" spans="1:13">
      <c r="C14" s="304" t="s">
        <v>119</v>
      </c>
      <c r="D14" s="306">
        <v>3794</v>
      </c>
      <c r="E14" s="306">
        <v>1814</v>
      </c>
      <c r="F14" s="94"/>
      <c r="G14" s="94"/>
      <c r="H14" s="94"/>
      <c r="I14" s="94"/>
      <c r="J14" s="94"/>
      <c r="K14" s="94"/>
      <c r="L14" s="94"/>
      <c r="M14" s="94"/>
    </row>
    <row r="15" spans="1:13">
      <c r="C15" s="147"/>
      <c r="D15" s="306">
        <v>28737</v>
      </c>
      <c r="E15" s="306">
        <v>51763</v>
      </c>
      <c r="F15" s="94"/>
      <c r="G15" s="94"/>
      <c r="H15" s="94"/>
      <c r="I15" s="94"/>
      <c r="J15" s="94"/>
      <c r="K15" s="94"/>
      <c r="L15" s="94"/>
      <c r="M15" s="94"/>
    </row>
    <row r="17" spans="1:25">
      <c r="A17" s="308" t="s">
        <v>822</v>
      </c>
    </row>
    <row r="18" spans="1:25" ht="22.5" customHeight="1">
      <c r="B18" s="17"/>
      <c r="C18" s="18" t="s">
        <v>120</v>
      </c>
      <c r="D18" s="18" t="s">
        <v>121</v>
      </c>
      <c r="E18" s="18" t="s">
        <v>122</v>
      </c>
      <c r="F18" s="18" t="s">
        <v>123</v>
      </c>
      <c r="G18" s="18" t="s">
        <v>124</v>
      </c>
      <c r="H18" s="18" t="s">
        <v>125</v>
      </c>
      <c r="I18" s="18" t="s">
        <v>126</v>
      </c>
      <c r="J18" s="18" t="s">
        <v>127</v>
      </c>
      <c r="K18" s="18" t="s">
        <v>128</v>
      </c>
      <c r="L18" s="18" t="s">
        <v>129</v>
      </c>
      <c r="M18" s="18" t="s">
        <v>130</v>
      </c>
      <c r="N18" s="18" t="s">
        <v>131</v>
      </c>
      <c r="O18" s="18" t="s">
        <v>132</v>
      </c>
      <c r="P18" s="18" t="s">
        <v>3</v>
      </c>
      <c r="Q18" s="18" t="s">
        <v>4</v>
      </c>
      <c r="R18" s="18" t="s">
        <v>133</v>
      </c>
      <c r="S18" s="18" t="s">
        <v>134</v>
      </c>
      <c r="T18" s="18" t="s">
        <v>135</v>
      </c>
      <c r="U18" s="18" t="s">
        <v>136</v>
      </c>
      <c r="V18" s="18" t="s">
        <v>137</v>
      </c>
      <c r="W18" s="18" t="s">
        <v>138</v>
      </c>
      <c r="X18" s="18" t="s">
        <v>1</v>
      </c>
    </row>
    <row r="19" spans="1:25">
      <c r="A19" s="384" t="s">
        <v>42</v>
      </c>
      <c r="B19" s="17" t="s">
        <v>139</v>
      </c>
      <c r="C19" s="17">
        <v>10513</v>
      </c>
      <c r="D19" s="17">
        <v>539805</v>
      </c>
      <c r="E19" s="17">
        <v>604218</v>
      </c>
      <c r="F19" s="17">
        <v>352868</v>
      </c>
      <c r="G19" s="17">
        <v>2393</v>
      </c>
      <c r="H19" s="17">
        <v>858</v>
      </c>
      <c r="I19" s="17">
        <v>560</v>
      </c>
      <c r="J19" s="17">
        <v>641</v>
      </c>
      <c r="K19" s="17">
        <v>682</v>
      </c>
      <c r="L19" s="17">
        <v>717</v>
      </c>
      <c r="M19" s="17">
        <v>558</v>
      </c>
      <c r="N19" s="17">
        <v>470</v>
      </c>
      <c r="O19" s="17">
        <v>414</v>
      </c>
      <c r="P19" s="17">
        <v>315</v>
      </c>
      <c r="Q19" s="17">
        <v>275</v>
      </c>
      <c r="R19" s="17">
        <v>226</v>
      </c>
      <c r="S19" s="17">
        <v>165</v>
      </c>
      <c r="T19" s="17">
        <v>134</v>
      </c>
      <c r="U19" s="17">
        <v>38</v>
      </c>
      <c r="V19" s="17">
        <v>17</v>
      </c>
      <c r="W19" s="17">
        <v>0</v>
      </c>
      <c r="X19" s="17">
        <v>1515867</v>
      </c>
    </row>
    <row r="20" spans="1:25">
      <c r="A20" s="384"/>
      <c r="B20" s="16" t="s">
        <v>140</v>
      </c>
      <c r="C20" s="296">
        <v>0</v>
      </c>
      <c r="D20" s="296">
        <v>0</v>
      </c>
      <c r="E20" s="296">
        <v>0</v>
      </c>
      <c r="F20" s="296">
        <v>97664</v>
      </c>
      <c r="G20" s="296">
        <v>208786</v>
      </c>
      <c r="H20" s="296">
        <v>78286</v>
      </c>
      <c r="I20" s="296">
        <v>44149</v>
      </c>
      <c r="J20" s="296">
        <v>33613</v>
      </c>
      <c r="K20" s="296">
        <v>26356</v>
      </c>
      <c r="L20" s="296">
        <v>19756</v>
      </c>
      <c r="M20" s="296">
        <v>13222</v>
      </c>
      <c r="N20" s="296">
        <v>6781</v>
      </c>
      <c r="O20" s="296">
        <v>2872</v>
      </c>
      <c r="P20" s="296">
        <v>1087</v>
      </c>
      <c r="Q20" s="296">
        <v>508</v>
      </c>
      <c r="R20" s="296">
        <v>228</v>
      </c>
      <c r="S20" s="296">
        <v>86</v>
      </c>
      <c r="T20" s="296">
        <v>47</v>
      </c>
      <c r="U20" s="296">
        <v>26</v>
      </c>
      <c r="V20" s="296">
        <v>6</v>
      </c>
      <c r="W20" s="296">
        <v>3</v>
      </c>
      <c r="X20" s="296">
        <v>533476</v>
      </c>
      <c r="Y20" s="15">
        <v>533476</v>
      </c>
    </row>
    <row r="21" spans="1:25">
      <c r="A21" s="384"/>
      <c r="B21" s="16" t="s">
        <v>141</v>
      </c>
      <c r="C21" s="296">
        <v>0</v>
      </c>
      <c r="D21" s="296">
        <v>0</v>
      </c>
      <c r="E21" s="296">
        <v>0</v>
      </c>
      <c r="F21" s="296">
        <v>44040</v>
      </c>
      <c r="G21" s="296">
        <v>47531</v>
      </c>
      <c r="H21" s="296">
        <v>34000</v>
      </c>
      <c r="I21" s="296">
        <v>27618</v>
      </c>
      <c r="J21" s="296">
        <v>25900</v>
      </c>
      <c r="K21" s="296">
        <v>23921</v>
      </c>
      <c r="L21" s="296">
        <v>19606</v>
      </c>
      <c r="M21" s="296">
        <v>14064</v>
      </c>
      <c r="N21" s="296">
        <v>8059</v>
      </c>
      <c r="O21" s="296">
        <v>3643</v>
      </c>
      <c r="P21" s="296">
        <v>1369</v>
      </c>
      <c r="Q21" s="296">
        <v>570</v>
      </c>
      <c r="R21" s="296">
        <v>289</v>
      </c>
      <c r="S21" s="296">
        <v>114</v>
      </c>
      <c r="T21" s="296">
        <v>32</v>
      </c>
      <c r="U21" s="296">
        <v>10</v>
      </c>
      <c r="V21" s="296">
        <v>0</v>
      </c>
      <c r="W21" s="296">
        <v>3</v>
      </c>
      <c r="X21" s="296">
        <v>250769</v>
      </c>
    </row>
    <row r="22" spans="1:25">
      <c r="A22" s="384"/>
      <c r="B22" s="17" t="s">
        <v>142</v>
      </c>
      <c r="C22" s="296">
        <v>123688</v>
      </c>
      <c r="D22" s="296">
        <v>36681</v>
      </c>
      <c r="E22" s="296">
        <v>0</v>
      </c>
      <c r="F22" s="296">
        <v>0</v>
      </c>
      <c r="G22" s="296">
        <v>0</v>
      </c>
      <c r="H22" s="296">
        <v>0</v>
      </c>
      <c r="I22" s="296">
        <v>0</v>
      </c>
      <c r="J22" s="296">
        <v>0</v>
      </c>
      <c r="K22" s="296">
        <v>0</v>
      </c>
      <c r="L22" s="296">
        <v>0</v>
      </c>
      <c r="M22" s="296">
        <v>0</v>
      </c>
      <c r="N22" s="296">
        <v>0</v>
      </c>
      <c r="O22" s="296">
        <v>0</v>
      </c>
      <c r="P22" s="296">
        <v>0</v>
      </c>
      <c r="Q22" s="296">
        <v>0</v>
      </c>
      <c r="R22" s="296">
        <v>0</v>
      </c>
      <c r="S22" s="296">
        <v>0</v>
      </c>
      <c r="T22" s="296">
        <v>0</v>
      </c>
      <c r="U22" s="296">
        <v>0</v>
      </c>
      <c r="V22" s="296">
        <v>0</v>
      </c>
      <c r="W22" s="296">
        <v>0</v>
      </c>
      <c r="X22" s="296">
        <v>160369</v>
      </c>
    </row>
    <row r="23" spans="1:25">
      <c r="A23" s="298"/>
      <c r="B23" s="17"/>
      <c r="C23" s="17"/>
      <c r="D23" s="17"/>
      <c r="E23" s="17"/>
      <c r="F23" s="17"/>
      <c r="G23" s="17"/>
      <c r="H23" s="17"/>
      <c r="I23" s="17"/>
      <c r="J23" s="17"/>
      <c r="K23" s="17"/>
      <c r="L23" s="17"/>
      <c r="M23" s="17"/>
      <c r="N23" s="17"/>
      <c r="O23" s="17"/>
      <c r="P23" s="17"/>
      <c r="Q23" s="17"/>
      <c r="R23" s="17"/>
      <c r="S23" s="17"/>
      <c r="T23" s="17"/>
      <c r="U23" s="17"/>
      <c r="V23" s="17"/>
      <c r="W23" s="17"/>
      <c r="X23" s="17"/>
    </row>
    <row r="24" spans="1:25">
      <c r="A24" s="384" t="s">
        <v>43</v>
      </c>
      <c r="B24" s="17" t="s">
        <v>139</v>
      </c>
      <c r="C24" s="17">
        <v>10890</v>
      </c>
      <c r="D24" s="17">
        <v>563365</v>
      </c>
      <c r="E24" s="17">
        <v>633496</v>
      </c>
      <c r="F24" s="17">
        <v>359600</v>
      </c>
      <c r="G24" s="17">
        <v>2770</v>
      </c>
      <c r="H24" s="17">
        <v>960</v>
      </c>
      <c r="I24" s="17">
        <v>520</v>
      </c>
      <c r="J24" s="17">
        <v>528</v>
      </c>
      <c r="K24" s="17">
        <v>589</v>
      </c>
      <c r="L24" s="17">
        <v>544</v>
      </c>
      <c r="M24" s="17">
        <v>424</v>
      </c>
      <c r="N24" s="17">
        <v>409</v>
      </c>
      <c r="O24" s="17">
        <v>370</v>
      </c>
      <c r="P24" s="17">
        <v>328</v>
      </c>
      <c r="Q24" s="17">
        <v>180</v>
      </c>
      <c r="R24" s="17">
        <v>151</v>
      </c>
      <c r="S24" s="17">
        <v>140</v>
      </c>
      <c r="T24" s="17">
        <v>74</v>
      </c>
      <c r="U24" s="17">
        <v>38</v>
      </c>
      <c r="V24" s="17">
        <v>7</v>
      </c>
      <c r="W24" s="17">
        <v>0</v>
      </c>
      <c r="X24" s="17">
        <v>1575383</v>
      </c>
    </row>
    <row r="25" spans="1:25">
      <c r="A25" s="384"/>
      <c r="B25" s="16" t="s">
        <v>140</v>
      </c>
      <c r="C25" s="296">
        <v>0</v>
      </c>
      <c r="D25" s="296">
        <v>0</v>
      </c>
      <c r="E25" s="296">
        <v>0</v>
      </c>
      <c r="F25" s="296">
        <v>72607</v>
      </c>
      <c r="G25" s="296">
        <v>167889</v>
      </c>
      <c r="H25" s="296">
        <v>63123</v>
      </c>
      <c r="I25" s="296">
        <v>33340</v>
      </c>
      <c r="J25" s="296">
        <v>22454</v>
      </c>
      <c r="K25" s="296">
        <v>15076</v>
      </c>
      <c r="L25" s="296">
        <v>10159</v>
      </c>
      <c r="M25" s="296">
        <v>6581</v>
      </c>
      <c r="N25" s="296">
        <v>3844</v>
      </c>
      <c r="O25" s="296">
        <v>2102</v>
      </c>
      <c r="P25" s="296">
        <v>976</v>
      </c>
      <c r="Q25" s="296">
        <v>500</v>
      </c>
      <c r="R25" s="296">
        <v>234</v>
      </c>
      <c r="S25" s="296">
        <v>95</v>
      </c>
      <c r="T25" s="296">
        <v>47</v>
      </c>
      <c r="U25" s="296">
        <v>12</v>
      </c>
      <c r="V25" s="296">
        <v>6</v>
      </c>
      <c r="W25" s="296">
        <v>4</v>
      </c>
      <c r="X25" s="296">
        <v>399049</v>
      </c>
    </row>
    <row r="26" spans="1:25">
      <c r="A26" s="384"/>
      <c r="B26" s="16" t="s">
        <v>141</v>
      </c>
      <c r="C26" s="296">
        <v>0</v>
      </c>
      <c r="D26" s="296">
        <v>0</v>
      </c>
      <c r="E26" s="296">
        <v>0</v>
      </c>
      <c r="F26" s="296">
        <v>62280</v>
      </c>
      <c r="G26" s="296">
        <v>61013</v>
      </c>
      <c r="H26" s="296">
        <v>30153</v>
      </c>
      <c r="I26" s="296">
        <v>19897</v>
      </c>
      <c r="J26" s="296">
        <v>15118</v>
      </c>
      <c r="K26" s="296">
        <v>11236</v>
      </c>
      <c r="L26" s="296">
        <v>8640</v>
      </c>
      <c r="M26" s="296">
        <v>6090</v>
      </c>
      <c r="N26" s="296">
        <v>4085</v>
      </c>
      <c r="O26" s="296">
        <v>2485</v>
      </c>
      <c r="P26" s="296">
        <v>975</v>
      </c>
      <c r="Q26" s="296">
        <v>455</v>
      </c>
      <c r="R26" s="296">
        <v>231</v>
      </c>
      <c r="S26" s="296">
        <v>123</v>
      </c>
      <c r="T26" s="296">
        <v>42</v>
      </c>
      <c r="U26" s="296">
        <v>11</v>
      </c>
      <c r="V26" s="296">
        <v>0</v>
      </c>
      <c r="W26" s="296">
        <v>3</v>
      </c>
      <c r="X26" s="296">
        <v>222837</v>
      </c>
    </row>
    <row r="27" spans="1:25">
      <c r="A27" s="384"/>
      <c r="B27" s="16" t="s">
        <v>142</v>
      </c>
      <c r="C27" s="296">
        <v>129006</v>
      </c>
      <c r="D27" s="296">
        <v>43467</v>
      </c>
      <c r="E27" s="296">
        <v>0</v>
      </c>
      <c r="F27" s="296">
        <v>0</v>
      </c>
      <c r="G27" s="296">
        <v>0</v>
      </c>
      <c r="H27" s="296">
        <v>0</v>
      </c>
      <c r="I27" s="296">
        <v>0</v>
      </c>
      <c r="J27" s="296">
        <v>0</v>
      </c>
      <c r="K27" s="296">
        <v>0</v>
      </c>
      <c r="L27" s="296">
        <v>0</v>
      </c>
      <c r="M27" s="296">
        <v>0</v>
      </c>
      <c r="N27" s="296">
        <v>0</v>
      </c>
      <c r="O27" s="296">
        <v>0</v>
      </c>
      <c r="P27" s="296">
        <v>0</v>
      </c>
      <c r="Q27" s="296">
        <v>0</v>
      </c>
      <c r="R27" s="296">
        <v>0</v>
      </c>
      <c r="S27" s="296">
        <v>0</v>
      </c>
      <c r="T27" s="296">
        <v>3</v>
      </c>
      <c r="U27" s="296">
        <v>0</v>
      </c>
      <c r="V27" s="296">
        <v>0</v>
      </c>
      <c r="W27" s="296">
        <v>0</v>
      </c>
      <c r="X27" s="296">
        <v>172476</v>
      </c>
    </row>
    <row r="28" spans="1:25">
      <c r="A28" s="298"/>
      <c r="B28" s="17"/>
      <c r="C28" s="17"/>
      <c r="D28" s="17"/>
      <c r="E28" s="17"/>
      <c r="F28" s="17"/>
      <c r="G28" s="17"/>
      <c r="H28" s="17"/>
      <c r="I28" s="17"/>
      <c r="J28" s="17"/>
      <c r="K28" s="17"/>
      <c r="L28" s="17"/>
      <c r="M28" s="17"/>
      <c r="N28" s="17"/>
      <c r="O28" s="17"/>
      <c r="P28" s="17"/>
      <c r="Q28" s="17"/>
      <c r="R28" s="17"/>
      <c r="S28" s="17"/>
      <c r="T28" s="17"/>
      <c r="U28" s="17"/>
      <c r="V28" s="17"/>
      <c r="W28" s="17"/>
      <c r="X28" s="17"/>
    </row>
    <row r="29" spans="1:25">
      <c r="A29" s="384" t="s">
        <v>1</v>
      </c>
      <c r="B29" s="17" t="s">
        <v>139</v>
      </c>
      <c r="C29" s="17">
        <f>C19+C24</f>
        <v>21403</v>
      </c>
      <c r="D29" s="17">
        <f t="shared" ref="D29:W32" si="0">D19+D24</f>
        <v>1103170</v>
      </c>
      <c r="E29" s="17">
        <f t="shared" si="0"/>
        <v>1237714</v>
      </c>
      <c r="F29" s="17">
        <f t="shared" si="0"/>
        <v>712468</v>
      </c>
      <c r="G29" s="17">
        <f t="shared" si="0"/>
        <v>5163</v>
      </c>
      <c r="H29" s="17">
        <f t="shared" si="0"/>
        <v>1818</v>
      </c>
      <c r="I29" s="17">
        <f t="shared" si="0"/>
        <v>1080</v>
      </c>
      <c r="J29" s="17">
        <f t="shared" si="0"/>
        <v>1169</v>
      </c>
      <c r="K29" s="17">
        <f t="shared" si="0"/>
        <v>1271</v>
      </c>
      <c r="L29" s="17">
        <f t="shared" si="0"/>
        <v>1261</v>
      </c>
      <c r="M29" s="17">
        <f t="shared" si="0"/>
        <v>982</v>
      </c>
      <c r="N29" s="17">
        <f t="shared" si="0"/>
        <v>879</v>
      </c>
      <c r="O29" s="17">
        <f t="shared" si="0"/>
        <v>784</v>
      </c>
      <c r="P29" s="17">
        <f t="shared" si="0"/>
        <v>643</v>
      </c>
      <c r="Q29" s="17">
        <f t="shared" si="0"/>
        <v>455</v>
      </c>
      <c r="R29" s="17">
        <f t="shared" si="0"/>
        <v>377</v>
      </c>
      <c r="S29" s="17">
        <f t="shared" si="0"/>
        <v>305</v>
      </c>
      <c r="T29" s="17">
        <f t="shared" si="0"/>
        <v>208</v>
      </c>
      <c r="U29" s="17">
        <f t="shared" si="0"/>
        <v>76</v>
      </c>
      <c r="V29" s="17">
        <f t="shared" si="0"/>
        <v>24</v>
      </c>
      <c r="W29" s="17">
        <f t="shared" si="0"/>
        <v>0</v>
      </c>
      <c r="X29" s="17">
        <f>X19+X24</f>
        <v>3091250</v>
      </c>
    </row>
    <row r="30" spans="1:25">
      <c r="A30" s="384"/>
      <c r="B30" s="16" t="s">
        <v>140</v>
      </c>
      <c r="C30" s="17">
        <f t="shared" ref="C30:R32" si="1">C20+C25</f>
        <v>0</v>
      </c>
      <c r="D30" s="17">
        <f t="shared" si="1"/>
        <v>0</v>
      </c>
      <c r="E30" s="17">
        <f t="shared" si="1"/>
        <v>0</v>
      </c>
      <c r="F30" s="17">
        <f t="shared" si="1"/>
        <v>170271</v>
      </c>
      <c r="G30" s="17">
        <f t="shared" si="1"/>
        <v>376675</v>
      </c>
      <c r="H30" s="17">
        <f t="shared" si="1"/>
        <v>141409</v>
      </c>
      <c r="I30" s="17">
        <f t="shared" si="1"/>
        <v>77489</v>
      </c>
      <c r="J30" s="17">
        <f t="shared" si="1"/>
        <v>56067</v>
      </c>
      <c r="K30" s="17">
        <f t="shared" si="1"/>
        <v>41432</v>
      </c>
      <c r="L30" s="17">
        <f t="shared" si="1"/>
        <v>29915</v>
      </c>
      <c r="M30" s="17">
        <f t="shared" si="1"/>
        <v>19803</v>
      </c>
      <c r="N30" s="17">
        <f t="shared" si="1"/>
        <v>10625</v>
      </c>
      <c r="O30" s="17">
        <f t="shared" si="1"/>
        <v>4974</v>
      </c>
      <c r="P30" s="17">
        <f t="shared" si="1"/>
        <v>2063</v>
      </c>
      <c r="Q30" s="17">
        <f t="shared" si="1"/>
        <v>1008</v>
      </c>
      <c r="R30" s="17">
        <f t="shared" si="1"/>
        <v>462</v>
      </c>
      <c r="S30" s="17">
        <f t="shared" si="0"/>
        <v>181</v>
      </c>
      <c r="T30" s="17">
        <f t="shared" si="0"/>
        <v>94</v>
      </c>
      <c r="U30" s="17">
        <f t="shared" si="0"/>
        <v>38</v>
      </c>
      <c r="V30" s="17">
        <f t="shared" si="0"/>
        <v>12</v>
      </c>
      <c r="W30" s="17">
        <f t="shared" si="0"/>
        <v>7</v>
      </c>
      <c r="X30" s="17">
        <f t="shared" ref="X30:X32" si="2">X20+X25</f>
        <v>932525</v>
      </c>
    </row>
    <row r="31" spans="1:25">
      <c r="A31" s="384"/>
      <c r="B31" s="16" t="s">
        <v>141</v>
      </c>
      <c r="C31" s="17">
        <f t="shared" si="1"/>
        <v>0</v>
      </c>
      <c r="D31" s="17">
        <f t="shared" si="0"/>
        <v>0</v>
      </c>
      <c r="E31" s="17">
        <f t="shared" si="0"/>
        <v>0</v>
      </c>
      <c r="F31" s="17">
        <f t="shared" si="0"/>
        <v>106320</v>
      </c>
      <c r="G31" s="17">
        <f t="shared" si="0"/>
        <v>108544</v>
      </c>
      <c r="H31" s="17">
        <f t="shared" si="0"/>
        <v>64153</v>
      </c>
      <c r="I31" s="17">
        <f t="shared" si="0"/>
        <v>47515</v>
      </c>
      <c r="J31" s="17">
        <f t="shared" si="0"/>
        <v>41018</v>
      </c>
      <c r="K31" s="17">
        <f t="shared" si="0"/>
        <v>35157</v>
      </c>
      <c r="L31" s="17">
        <f t="shared" si="0"/>
        <v>28246</v>
      </c>
      <c r="M31" s="17">
        <f t="shared" si="0"/>
        <v>20154</v>
      </c>
      <c r="N31" s="17">
        <f t="shared" si="0"/>
        <v>12144</v>
      </c>
      <c r="O31" s="17">
        <f t="shared" si="0"/>
        <v>6128</v>
      </c>
      <c r="P31" s="17">
        <f t="shared" si="0"/>
        <v>2344</v>
      </c>
      <c r="Q31" s="17">
        <f t="shared" si="0"/>
        <v>1025</v>
      </c>
      <c r="R31" s="17">
        <f t="shared" si="0"/>
        <v>520</v>
      </c>
      <c r="S31" s="17">
        <f t="shared" si="0"/>
        <v>237</v>
      </c>
      <c r="T31" s="17">
        <f t="shared" si="0"/>
        <v>74</v>
      </c>
      <c r="U31" s="17">
        <f t="shared" si="0"/>
        <v>21</v>
      </c>
      <c r="V31" s="17">
        <f t="shared" si="0"/>
        <v>0</v>
      </c>
      <c r="W31" s="17">
        <f t="shared" si="0"/>
        <v>6</v>
      </c>
      <c r="X31" s="17">
        <f t="shared" si="2"/>
        <v>473606</v>
      </c>
    </row>
    <row r="32" spans="1:25">
      <c r="A32" s="384"/>
      <c r="B32" s="17" t="s">
        <v>142</v>
      </c>
      <c r="C32" s="17">
        <f t="shared" si="1"/>
        <v>252694</v>
      </c>
      <c r="D32" s="17">
        <f t="shared" si="0"/>
        <v>80148</v>
      </c>
      <c r="E32" s="17">
        <f t="shared" si="0"/>
        <v>0</v>
      </c>
      <c r="F32" s="17">
        <f t="shared" si="0"/>
        <v>0</v>
      </c>
      <c r="G32" s="17">
        <f t="shared" si="0"/>
        <v>0</v>
      </c>
      <c r="H32" s="17">
        <f t="shared" si="0"/>
        <v>0</v>
      </c>
      <c r="I32" s="17">
        <f t="shared" si="0"/>
        <v>0</v>
      </c>
      <c r="J32" s="17">
        <f t="shared" si="0"/>
        <v>0</v>
      </c>
      <c r="K32" s="17">
        <f t="shared" si="0"/>
        <v>0</v>
      </c>
      <c r="L32" s="17">
        <f t="shared" si="0"/>
        <v>0</v>
      </c>
      <c r="M32" s="17">
        <f t="shared" si="0"/>
        <v>0</v>
      </c>
      <c r="N32" s="17">
        <f t="shared" si="0"/>
        <v>0</v>
      </c>
      <c r="O32" s="17">
        <f t="shared" si="0"/>
        <v>0</v>
      </c>
      <c r="P32" s="17">
        <f t="shared" si="0"/>
        <v>0</v>
      </c>
      <c r="Q32" s="17">
        <f t="shared" si="0"/>
        <v>0</v>
      </c>
      <c r="R32" s="17">
        <f t="shared" si="0"/>
        <v>0</v>
      </c>
      <c r="S32" s="17">
        <f t="shared" si="0"/>
        <v>0</v>
      </c>
      <c r="T32" s="17">
        <f t="shared" si="0"/>
        <v>3</v>
      </c>
      <c r="U32" s="17">
        <f t="shared" si="0"/>
        <v>0</v>
      </c>
      <c r="V32" s="17">
        <f t="shared" si="0"/>
        <v>0</v>
      </c>
      <c r="W32" s="17">
        <f t="shared" si="0"/>
        <v>0</v>
      </c>
      <c r="X32" s="17">
        <f t="shared" si="2"/>
        <v>332845</v>
      </c>
    </row>
    <row r="33" spans="1:134">
      <c r="A33" s="298"/>
      <c r="B33" s="17"/>
      <c r="C33" s="17"/>
      <c r="D33" s="17"/>
      <c r="E33" s="17"/>
      <c r="F33" s="17"/>
      <c r="G33" s="17"/>
      <c r="H33" s="17"/>
      <c r="I33" s="17"/>
      <c r="J33" s="17"/>
      <c r="K33" s="17"/>
      <c r="L33" s="17"/>
      <c r="M33" s="17"/>
      <c r="N33" s="17"/>
      <c r="O33" s="17"/>
      <c r="P33" s="17"/>
      <c r="Q33" s="17"/>
      <c r="R33" s="17"/>
      <c r="S33" s="17"/>
      <c r="T33" s="17"/>
      <c r="U33" s="17"/>
      <c r="V33" s="17"/>
      <c r="W33" s="17"/>
      <c r="X33" s="17"/>
    </row>
    <row r="34" spans="1:134">
      <c r="A34" s="385" t="s">
        <v>686</v>
      </c>
      <c r="B34" s="16" t="s">
        <v>99</v>
      </c>
      <c r="C34" s="297">
        <v>709587</v>
      </c>
      <c r="D34" s="297">
        <v>675429</v>
      </c>
      <c r="E34" s="297">
        <v>676322</v>
      </c>
      <c r="F34" s="297">
        <v>706860</v>
      </c>
      <c r="G34" s="297">
        <v>788193</v>
      </c>
      <c r="H34" s="297">
        <v>817086</v>
      </c>
      <c r="I34" s="297">
        <v>766950</v>
      </c>
      <c r="J34" s="297">
        <v>791706</v>
      </c>
      <c r="K34" s="297">
        <v>800496</v>
      </c>
      <c r="L34" s="297">
        <v>777690</v>
      </c>
      <c r="M34" s="297">
        <v>754436</v>
      </c>
      <c r="N34" s="297">
        <v>673924</v>
      </c>
      <c r="O34" s="297">
        <v>614802</v>
      </c>
      <c r="P34" s="297">
        <v>480007</v>
      </c>
      <c r="Q34" s="297">
        <v>370375</v>
      </c>
      <c r="R34" s="297">
        <v>299930</v>
      </c>
      <c r="S34" s="297">
        <v>253460</v>
      </c>
      <c r="T34" s="297">
        <v>171335</v>
      </c>
      <c r="U34" s="297">
        <v>71772</v>
      </c>
      <c r="V34" s="297">
        <v>18930</v>
      </c>
      <c r="W34" s="297">
        <v>2500</v>
      </c>
      <c r="X34" s="296">
        <f>SUM(C34:W34)</f>
        <v>11221790</v>
      </c>
    </row>
    <row r="35" spans="1:134">
      <c r="A35" s="385"/>
      <c r="B35" s="16" t="s">
        <v>35</v>
      </c>
      <c r="C35" s="297">
        <v>748527</v>
      </c>
      <c r="D35" s="297">
        <v>712205</v>
      </c>
      <c r="E35" s="297">
        <v>711543</v>
      </c>
      <c r="F35" s="297">
        <v>746599</v>
      </c>
      <c r="G35" s="297">
        <v>823470</v>
      </c>
      <c r="H35" s="297">
        <v>841084</v>
      </c>
      <c r="I35" s="297">
        <v>769211</v>
      </c>
      <c r="J35" s="297">
        <v>782204</v>
      </c>
      <c r="K35" s="297">
        <v>786748</v>
      </c>
      <c r="L35" s="297">
        <v>764147</v>
      </c>
      <c r="M35" s="297">
        <v>739627</v>
      </c>
      <c r="N35" s="297">
        <v>662069</v>
      </c>
      <c r="O35" s="297">
        <v>611198</v>
      </c>
      <c r="P35" s="297">
        <v>474253</v>
      </c>
      <c r="Q35" s="297">
        <v>357296</v>
      </c>
      <c r="R35" s="297">
        <v>258411</v>
      </c>
      <c r="S35" s="297">
        <v>190572</v>
      </c>
      <c r="T35" s="297">
        <v>100938</v>
      </c>
      <c r="U35" s="297">
        <v>31721</v>
      </c>
      <c r="V35" s="297">
        <v>5859</v>
      </c>
      <c r="W35" s="17">
        <v>552</v>
      </c>
      <c r="X35" s="296">
        <f>SUM(C35:W35)</f>
        <v>11118234</v>
      </c>
    </row>
    <row r="36" spans="1:134">
      <c r="A36" s="299"/>
      <c r="B36" s="16"/>
      <c r="C36" s="296"/>
      <c r="D36" s="296"/>
      <c r="E36" s="296"/>
      <c r="F36" s="296"/>
      <c r="G36" s="297"/>
      <c r="H36" s="296"/>
      <c r="I36" s="296"/>
      <c r="J36" s="296"/>
      <c r="K36" s="296"/>
      <c r="L36" s="296"/>
      <c r="M36" s="296"/>
      <c r="N36" s="297"/>
      <c r="O36" s="296"/>
      <c r="P36" s="296"/>
      <c r="Q36" s="296"/>
      <c r="R36" s="296"/>
      <c r="S36" s="296"/>
      <c r="T36" s="296"/>
      <c r="U36" s="296"/>
      <c r="V36" s="297"/>
      <c r="W36" s="296"/>
      <c r="X36" s="296"/>
    </row>
    <row r="37" spans="1:134">
      <c r="B37" s="17"/>
      <c r="C37" s="17"/>
      <c r="D37" s="17"/>
      <c r="E37" s="17"/>
      <c r="F37" s="17"/>
      <c r="G37" s="17"/>
      <c r="H37" s="17"/>
      <c r="I37" s="17"/>
      <c r="J37" s="17"/>
      <c r="K37" s="297"/>
      <c r="L37" s="297"/>
      <c r="M37" s="17"/>
      <c r="N37" s="17"/>
      <c r="O37" s="17"/>
      <c r="P37" s="17"/>
      <c r="Q37" s="17"/>
      <c r="R37" s="17"/>
      <c r="S37" s="17"/>
      <c r="T37" s="17"/>
      <c r="U37" s="17"/>
      <c r="V37" s="17"/>
      <c r="W37" s="17"/>
      <c r="X37" s="17"/>
      <c r="AH37" s="9"/>
      <c r="AM37" s="9"/>
      <c r="AR37" s="9"/>
      <c r="AW37" s="9"/>
      <c r="BB37" s="9"/>
      <c r="BG37" s="9"/>
      <c r="BL37" s="9"/>
      <c r="BQ37" s="9"/>
      <c r="BV37" s="9"/>
      <c r="CA37" s="9"/>
      <c r="CF37" s="9"/>
      <c r="CK37" s="9"/>
      <c r="CP37" s="9"/>
      <c r="CU37" s="9"/>
      <c r="CZ37" s="9"/>
      <c r="DE37" s="9"/>
      <c r="DJ37" s="9"/>
      <c r="DO37" s="9"/>
      <c r="DT37" s="9"/>
      <c r="DY37" s="9"/>
      <c r="ED37" s="9"/>
    </row>
    <row r="38" spans="1:134">
      <c r="A38" s="308" t="s">
        <v>823</v>
      </c>
    </row>
    <row r="39" spans="1:134" ht="25.5">
      <c r="A39" s="300"/>
      <c r="B39" s="300"/>
      <c r="C39" s="18" t="s">
        <v>120</v>
      </c>
      <c r="D39" s="18" t="s">
        <v>121</v>
      </c>
      <c r="E39" s="18" t="s">
        <v>122</v>
      </c>
      <c r="F39" s="18" t="s">
        <v>123</v>
      </c>
      <c r="G39" s="18" t="s">
        <v>124</v>
      </c>
      <c r="H39" s="18" t="s">
        <v>125</v>
      </c>
      <c r="I39" s="18" t="s">
        <v>126</v>
      </c>
      <c r="J39" s="18" t="s">
        <v>127</v>
      </c>
      <c r="K39" s="18" t="s">
        <v>128</v>
      </c>
      <c r="L39" s="18" t="s">
        <v>129</v>
      </c>
      <c r="M39" s="18" t="s">
        <v>130</v>
      </c>
      <c r="N39" s="18" t="s">
        <v>131</v>
      </c>
      <c r="O39" s="18" t="s">
        <v>132</v>
      </c>
      <c r="P39" s="18" t="s">
        <v>3</v>
      </c>
      <c r="Q39" s="18" t="s">
        <v>4</v>
      </c>
      <c r="R39" s="18" t="s">
        <v>133</v>
      </c>
      <c r="S39" s="18" t="s">
        <v>134</v>
      </c>
      <c r="T39" s="18" t="s">
        <v>135</v>
      </c>
      <c r="U39" s="18" t="s">
        <v>136</v>
      </c>
      <c r="V39" s="18" t="s">
        <v>137</v>
      </c>
      <c r="W39" s="18" t="s">
        <v>138</v>
      </c>
      <c r="X39" s="18" t="s">
        <v>1</v>
      </c>
      <c r="Y39" s="4"/>
      <c r="Z39" s="4"/>
      <c r="AA39" s="4"/>
      <c r="AB39" s="4"/>
      <c r="AC39" s="4"/>
      <c r="AD39" s="4"/>
      <c r="AE39" s="4"/>
      <c r="AF39" s="4"/>
      <c r="AG39" s="4"/>
      <c r="AH39" s="4"/>
      <c r="AI39" s="4"/>
      <c r="AJ39" s="4"/>
      <c r="AK39" s="4"/>
      <c r="AL39" s="4"/>
      <c r="AM39" s="4"/>
      <c r="AN39" s="4"/>
      <c r="AO39" s="4"/>
      <c r="AP39" s="4"/>
      <c r="AQ39" s="4"/>
      <c r="AR39" s="4"/>
      <c r="AS39" s="4"/>
    </row>
    <row r="40" spans="1:134">
      <c r="A40" s="386" t="s">
        <v>42</v>
      </c>
      <c r="B40" s="17" t="s">
        <v>139</v>
      </c>
      <c r="C40" s="17">
        <f>C19/$C$34</f>
        <v>1.4815660377092591E-2</v>
      </c>
      <c r="D40" s="300">
        <f>D19/D$34</f>
        <v>0.79920317309443334</v>
      </c>
      <c r="E40" s="300">
        <f t="shared" ref="E40:X43" si="3">E19/E$34</f>
        <v>0.8933880607166409</v>
      </c>
      <c r="F40" s="300">
        <f t="shared" si="3"/>
        <v>0.49920493449905212</v>
      </c>
      <c r="G40" s="300">
        <f t="shared" si="3"/>
        <v>3.0360584273141224E-3</v>
      </c>
      <c r="H40" s="300">
        <f t="shared" si="3"/>
        <v>1.0500730645244198E-3</v>
      </c>
      <c r="I40" s="300">
        <f t="shared" si="3"/>
        <v>7.3016493904426623E-4</v>
      </c>
      <c r="J40" s="300">
        <f t="shared" si="3"/>
        <v>8.0964398400416317E-4</v>
      </c>
      <c r="K40" s="300">
        <f t="shared" si="3"/>
        <v>8.5197177749795131E-4</v>
      </c>
      <c r="L40" s="300">
        <f t="shared" si="3"/>
        <v>9.2196119276318324E-4</v>
      </c>
      <c r="M40" s="300">
        <f t="shared" si="3"/>
        <v>7.3962536252246706E-4</v>
      </c>
      <c r="N40" s="300">
        <f t="shared" si="3"/>
        <v>6.9740801633418601E-4</v>
      </c>
      <c r="O40" s="300">
        <f t="shared" si="3"/>
        <v>6.7338752964369013E-4</v>
      </c>
      <c r="P40" s="300">
        <f t="shared" si="3"/>
        <v>6.5624042982706499E-4</v>
      </c>
      <c r="Q40" s="300">
        <f t="shared" si="3"/>
        <v>7.4249071886601419E-4</v>
      </c>
      <c r="R40" s="300">
        <f t="shared" si="3"/>
        <v>7.5350915213549829E-4</v>
      </c>
      <c r="S40" s="300">
        <f t="shared" si="3"/>
        <v>6.50990294326521E-4</v>
      </c>
      <c r="T40" s="300">
        <f t="shared" si="3"/>
        <v>7.8209355940117315E-4</v>
      </c>
      <c r="U40" s="300">
        <f t="shared" si="3"/>
        <v>5.2945438332497349E-4</v>
      </c>
      <c r="V40" s="300">
        <f t="shared" si="3"/>
        <v>8.9804543053354467E-4</v>
      </c>
      <c r="W40" s="300">
        <f t="shared" si="3"/>
        <v>0</v>
      </c>
      <c r="X40" s="300">
        <f t="shared" si="3"/>
        <v>0.13508246010663183</v>
      </c>
      <c r="Y40" s="4"/>
      <c r="Z40" s="4"/>
      <c r="AA40" s="4"/>
      <c r="AB40" s="4"/>
      <c r="AC40" s="4"/>
      <c r="AD40" s="4"/>
      <c r="AE40" s="4"/>
      <c r="AF40" s="4"/>
      <c r="AG40" s="4"/>
      <c r="AH40" s="4"/>
      <c r="AI40" s="4"/>
      <c r="AJ40" s="4"/>
    </row>
    <row r="41" spans="1:134">
      <c r="A41" s="386"/>
      <c r="B41" s="16" t="s">
        <v>140</v>
      </c>
      <c r="C41" s="17">
        <f>C20/$C$34</f>
        <v>0</v>
      </c>
      <c r="D41" s="300">
        <f t="shared" ref="D41:S43" si="4">D20/D$34</f>
        <v>0</v>
      </c>
      <c r="E41" s="300">
        <f t="shared" si="4"/>
        <v>0</v>
      </c>
      <c r="F41" s="300">
        <f t="shared" si="4"/>
        <v>0.1381659734600911</v>
      </c>
      <c r="G41" s="300">
        <f t="shared" si="4"/>
        <v>0.26489197442758311</v>
      </c>
      <c r="H41" s="300">
        <f t="shared" si="4"/>
        <v>9.5811212038879628E-2</v>
      </c>
      <c r="I41" s="300">
        <f t="shared" si="4"/>
        <v>5.7564378381902342E-2</v>
      </c>
      <c r="J41" s="300">
        <f t="shared" si="4"/>
        <v>4.2456416902233909E-2</v>
      </c>
      <c r="K41" s="300">
        <f t="shared" si="4"/>
        <v>3.2924586756211148E-2</v>
      </c>
      <c r="L41" s="300">
        <f t="shared" si="4"/>
        <v>2.5403438388046651E-2</v>
      </c>
      <c r="M41" s="300">
        <f t="shared" si="4"/>
        <v>1.7525674808731292E-2</v>
      </c>
      <c r="N41" s="300">
        <f t="shared" si="4"/>
        <v>1.0061965444174713E-2</v>
      </c>
      <c r="O41" s="300">
        <f t="shared" si="4"/>
        <v>4.6714226694122658E-3</v>
      </c>
      <c r="P41" s="300">
        <f t="shared" si="4"/>
        <v>2.2645503086413323E-3</v>
      </c>
      <c r="Q41" s="300">
        <f t="shared" si="4"/>
        <v>1.3715828552143098E-3</v>
      </c>
      <c r="R41" s="300">
        <f t="shared" si="4"/>
        <v>7.601773747207682E-4</v>
      </c>
      <c r="S41" s="300">
        <f t="shared" si="4"/>
        <v>3.393040321944291E-4</v>
      </c>
      <c r="T41" s="300">
        <f t="shared" si="3"/>
        <v>2.7431639770041148E-4</v>
      </c>
      <c r="U41" s="300">
        <f t="shared" si="3"/>
        <v>3.6225826227498191E-4</v>
      </c>
      <c r="V41" s="300">
        <f t="shared" si="3"/>
        <v>3.1695721077654518E-4</v>
      </c>
      <c r="W41" s="300">
        <f t="shared" si="3"/>
        <v>1.1999999999999999E-3</v>
      </c>
      <c r="X41" s="300">
        <f t="shared" si="3"/>
        <v>4.7539296315471949E-2</v>
      </c>
    </row>
    <row r="42" spans="1:134">
      <c r="A42" s="386"/>
      <c r="B42" s="16" t="s">
        <v>141</v>
      </c>
      <c r="C42" s="17">
        <f t="shared" ref="C42:C43" si="5">C21/$C$34</f>
        <v>0</v>
      </c>
      <c r="D42" s="300">
        <f t="shared" si="4"/>
        <v>0</v>
      </c>
      <c r="E42" s="300">
        <f t="shared" si="3"/>
        <v>0</v>
      </c>
      <c r="F42" s="300">
        <f t="shared" si="3"/>
        <v>6.2303709362532891E-2</v>
      </c>
      <c r="G42" s="300">
        <f t="shared" si="3"/>
        <v>6.0303758089706457E-2</v>
      </c>
      <c r="H42" s="300">
        <f t="shared" si="3"/>
        <v>4.1611286939196121E-2</v>
      </c>
      <c r="I42" s="300">
        <f t="shared" si="3"/>
        <v>3.6010170154508116E-2</v>
      </c>
      <c r="J42" s="300">
        <f t="shared" si="3"/>
        <v>3.271416409626806E-2</v>
      </c>
      <c r="K42" s="300">
        <f t="shared" si="3"/>
        <v>2.9882722711918611E-2</v>
      </c>
      <c r="L42" s="300">
        <f t="shared" si="3"/>
        <v>2.5210559477426737E-2</v>
      </c>
      <c r="M42" s="300">
        <f t="shared" si="3"/>
        <v>1.8641740319921107E-2</v>
      </c>
      <c r="N42" s="300">
        <f t="shared" si="3"/>
        <v>1.1958321709866394E-2</v>
      </c>
      <c r="O42" s="300">
        <f t="shared" si="3"/>
        <v>5.9254849528791384E-3</v>
      </c>
      <c r="P42" s="300">
        <f t="shared" si="3"/>
        <v>2.8520417410579429E-3</v>
      </c>
      <c r="Q42" s="300">
        <f t="shared" si="3"/>
        <v>1.5389807627404657E-3</v>
      </c>
      <c r="R42" s="300">
        <f t="shared" si="3"/>
        <v>9.6355816357149998E-4</v>
      </c>
      <c r="S42" s="300">
        <f t="shared" si="3"/>
        <v>4.4977511244377811E-4</v>
      </c>
      <c r="T42" s="300">
        <f t="shared" si="3"/>
        <v>1.8676861120028016E-4</v>
      </c>
      <c r="U42" s="300">
        <f t="shared" si="3"/>
        <v>1.3933010087499305E-4</v>
      </c>
      <c r="V42" s="300">
        <f t="shared" si="3"/>
        <v>0</v>
      </c>
      <c r="W42" s="300">
        <f t="shared" si="3"/>
        <v>1.1999999999999999E-3</v>
      </c>
      <c r="X42" s="300">
        <f t="shared" si="3"/>
        <v>2.2346613151734258E-2</v>
      </c>
    </row>
    <row r="43" spans="1:134">
      <c r="A43" s="386"/>
      <c r="B43" s="17" t="s">
        <v>142</v>
      </c>
      <c r="C43" s="17">
        <f t="shared" si="5"/>
        <v>0.17430984502252719</v>
      </c>
      <c r="D43" s="300">
        <f t="shared" si="4"/>
        <v>5.4307706657546535E-2</v>
      </c>
      <c r="E43" s="300">
        <f t="shared" si="3"/>
        <v>0</v>
      </c>
      <c r="F43" s="300">
        <f t="shared" si="3"/>
        <v>0</v>
      </c>
      <c r="G43" s="300">
        <f t="shared" si="3"/>
        <v>0</v>
      </c>
      <c r="H43" s="300">
        <f t="shared" si="3"/>
        <v>0</v>
      </c>
      <c r="I43" s="300">
        <f t="shared" si="3"/>
        <v>0</v>
      </c>
      <c r="J43" s="300">
        <f t="shared" si="3"/>
        <v>0</v>
      </c>
      <c r="K43" s="300">
        <f t="shared" si="3"/>
        <v>0</v>
      </c>
      <c r="L43" s="300">
        <f t="shared" si="3"/>
        <v>0</v>
      </c>
      <c r="M43" s="300">
        <f t="shared" si="3"/>
        <v>0</v>
      </c>
      <c r="N43" s="300">
        <f t="shared" si="3"/>
        <v>0</v>
      </c>
      <c r="O43" s="300">
        <f t="shared" si="3"/>
        <v>0</v>
      </c>
      <c r="P43" s="300">
        <f t="shared" si="3"/>
        <v>0</v>
      </c>
      <c r="Q43" s="300">
        <f t="shared" si="3"/>
        <v>0</v>
      </c>
      <c r="R43" s="300">
        <f t="shared" si="3"/>
        <v>0</v>
      </c>
      <c r="S43" s="300">
        <f t="shared" si="3"/>
        <v>0</v>
      </c>
      <c r="T43" s="300">
        <f t="shared" si="3"/>
        <v>0</v>
      </c>
      <c r="U43" s="300">
        <f t="shared" si="3"/>
        <v>0</v>
      </c>
      <c r="V43" s="300">
        <f t="shared" si="3"/>
        <v>0</v>
      </c>
      <c r="W43" s="300">
        <f t="shared" si="3"/>
        <v>0</v>
      </c>
      <c r="X43" s="300">
        <f t="shared" si="3"/>
        <v>1.4290857340941151E-2</v>
      </c>
    </row>
    <row r="44" spans="1:134">
      <c r="A44" s="17"/>
      <c r="B44" s="17"/>
      <c r="C44" s="17"/>
      <c r="D44" s="17"/>
      <c r="E44" s="17"/>
      <c r="F44" s="17"/>
      <c r="G44" s="17"/>
      <c r="H44" s="17"/>
      <c r="I44" s="17"/>
      <c r="J44" s="17"/>
      <c r="K44" s="17"/>
      <c r="L44" s="17"/>
      <c r="M44" s="17"/>
      <c r="N44" s="17"/>
      <c r="O44" s="17"/>
      <c r="P44" s="17"/>
      <c r="Q44" s="17"/>
      <c r="R44" s="17"/>
      <c r="S44" s="17"/>
      <c r="T44" s="17"/>
      <c r="U44" s="17"/>
      <c r="V44" s="17"/>
      <c r="W44" s="17"/>
      <c r="X44" s="17"/>
    </row>
    <row r="45" spans="1:134">
      <c r="A45" s="386" t="s">
        <v>43</v>
      </c>
      <c r="B45" s="17" t="s">
        <v>139</v>
      </c>
      <c r="C45" s="17">
        <f>C24/C$35</f>
        <v>1.4548573398153974E-2</v>
      </c>
      <c r="D45" s="17">
        <f t="shared" ref="D45:X48" si="6">D24/D$35</f>
        <v>0.79101522735729179</v>
      </c>
      <c r="E45" s="17">
        <f t="shared" si="6"/>
        <v>0.89031302394936074</v>
      </c>
      <c r="F45" s="17">
        <f t="shared" si="6"/>
        <v>0.48165079246020959</v>
      </c>
      <c r="G45" s="17">
        <f t="shared" si="6"/>
        <v>3.3638141037317694E-3</v>
      </c>
      <c r="H45" s="17">
        <f t="shared" si="6"/>
        <v>1.141384213705171E-3</v>
      </c>
      <c r="I45" s="17">
        <f t="shared" si="6"/>
        <v>6.7601737364650274E-4</v>
      </c>
      <c r="J45" s="17">
        <f t="shared" si="6"/>
        <v>6.7501572479813454E-4</v>
      </c>
      <c r="K45" s="17">
        <f t="shared" si="6"/>
        <v>7.4865141061686844E-4</v>
      </c>
      <c r="L45" s="17">
        <f t="shared" si="6"/>
        <v>7.1190490834878634E-4</v>
      </c>
      <c r="M45" s="17">
        <f t="shared" si="6"/>
        <v>5.7326192797180198E-4</v>
      </c>
      <c r="N45" s="17">
        <f t="shared" si="6"/>
        <v>6.177603844916466E-4</v>
      </c>
      <c r="O45" s="17">
        <f t="shared" si="6"/>
        <v>6.0536847306437522E-4</v>
      </c>
      <c r="P45" s="17">
        <f t="shared" si="6"/>
        <v>6.9161396975875745E-4</v>
      </c>
      <c r="Q45" s="17">
        <f t="shared" si="6"/>
        <v>5.0378397743047786E-4</v>
      </c>
      <c r="R45" s="17">
        <f t="shared" si="6"/>
        <v>5.8434044990344841E-4</v>
      </c>
      <c r="S45" s="17">
        <f t="shared" si="6"/>
        <v>7.3463048086812332E-4</v>
      </c>
      <c r="T45" s="17">
        <f t="shared" si="6"/>
        <v>7.3312330341397691E-4</v>
      </c>
      <c r="U45" s="17">
        <f t="shared" si="6"/>
        <v>1.1979445793007786E-3</v>
      </c>
      <c r="V45" s="17">
        <f t="shared" si="6"/>
        <v>1.1947431302270011E-3</v>
      </c>
      <c r="W45" s="17">
        <f t="shared" si="6"/>
        <v>0</v>
      </c>
      <c r="X45" s="17">
        <f t="shared" si="6"/>
        <v>0.14169363587778419</v>
      </c>
    </row>
    <row r="46" spans="1:134">
      <c r="A46" s="386"/>
      <c r="B46" s="16" t="s">
        <v>140</v>
      </c>
      <c r="C46" s="17">
        <f t="shared" ref="C46:R48" si="7">C25/C$35</f>
        <v>0</v>
      </c>
      <c r="D46" s="17">
        <f t="shared" si="7"/>
        <v>0</v>
      </c>
      <c r="E46" s="17">
        <f t="shared" si="7"/>
        <v>0</v>
      </c>
      <c r="F46" s="17">
        <f t="shared" si="7"/>
        <v>9.7250331168404994E-2</v>
      </c>
      <c r="G46" s="17">
        <f t="shared" si="7"/>
        <v>0.20387992276585667</v>
      </c>
      <c r="H46" s="17">
        <f t="shared" si="7"/>
        <v>7.5049578876782819E-2</v>
      </c>
      <c r="I46" s="17">
        <f t="shared" si="7"/>
        <v>4.3343113918027691E-2</v>
      </c>
      <c r="J46" s="17">
        <f t="shared" si="7"/>
        <v>2.8706066448138848E-2</v>
      </c>
      <c r="K46" s="17">
        <f t="shared" si="7"/>
        <v>1.9162425579728196E-2</v>
      </c>
      <c r="L46" s="17">
        <f t="shared" si="7"/>
        <v>1.3294562433667868E-2</v>
      </c>
      <c r="M46" s="17">
        <f t="shared" si="7"/>
        <v>8.8977281792038416E-3</v>
      </c>
      <c r="N46" s="17">
        <f t="shared" si="7"/>
        <v>5.8060413642686791E-3</v>
      </c>
      <c r="O46" s="17">
        <f t="shared" si="7"/>
        <v>3.4391473794089639E-3</v>
      </c>
      <c r="P46" s="17">
        <f t="shared" si="7"/>
        <v>2.0579732758675222E-3</v>
      </c>
      <c r="Q46" s="17">
        <f t="shared" si="7"/>
        <v>1.3993999373068829E-3</v>
      </c>
      <c r="R46" s="17">
        <f t="shared" si="7"/>
        <v>9.0553420713514513E-4</v>
      </c>
      <c r="S46" s="17">
        <f t="shared" si="6"/>
        <v>4.9849925487479793E-4</v>
      </c>
      <c r="T46" s="17">
        <f t="shared" si="6"/>
        <v>4.656323683845529E-4</v>
      </c>
      <c r="U46" s="17">
        <f t="shared" si="6"/>
        <v>3.782982882002459E-4</v>
      </c>
      <c r="V46" s="17">
        <f t="shared" si="6"/>
        <v>1.0240655401945725E-3</v>
      </c>
      <c r="W46" s="17">
        <f t="shared" si="6"/>
        <v>7.246376811594203E-3</v>
      </c>
      <c r="X46" s="17">
        <f t="shared" si="6"/>
        <v>3.5891401458181219E-2</v>
      </c>
    </row>
    <row r="47" spans="1:134">
      <c r="A47" s="386"/>
      <c r="B47" s="16" t="s">
        <v>141</v>
      </c>
      <c r="C47" s="17">
        <f t="shared" si="7"/>
        <v>0</v>
      </c>
      <c r="D47" s="17">
        <f t="shared" si="6"/>
        <v>0</v>
      </c>
      <c r="E47" s="17">
        <f t="shared" si="6"/>
        <v>0</v>
      </c>
      <c r="F47" s="17">
        <f t="shared" si="6"/>
        <v>8.3418274066801593E-2</v>
      </c>
      <c r="G47" s="17">
        <f t="shared" si="6"/>
        <v>7.4092559534652144E-2</v>
      </c>
      <c r="H47" s="17">
        <f t="shared" si="6"/>
        <v>3.5850164787345852E-2</v>
      </c>
      <c r="I47" s="17">
        <f t="shared" si="6"/>
        <v>2.5866764775854739E-2</v>
      </c>
      <c r="J47" s="17">
        <f t="shared" si="6"/>
        <v>1.9327438877837496E-2</v>
      </c>
      <c r="K47" s="17">
        <f t="shared" si="6"/>
        <v>1.428157427791364E-2</v>
      </c>
      <c r="L47" s="17">
        <f t="shared" si="6"/>
        <v>1.1306725014951311E-2</v>
      </c>
      <c r="M47" s="17">
        <f t="shared" si="6"/>
        <v>8.2338800503497026E-3</v>
      </c>
      <c r="N47" s="17">
        <f t="shared" si="6"/>
        <v>6.1700517619764708E-3</v>
      </c>
      <c r="O47" s="17">
        <f t="shared" si="6"/>
        <v>4.0657855555810063E-3</v>
      </c>
      <c r="P47" s="17">
        <f t="shared" si="6"/>
        <v>2.0558646966914282E-3</v>
      </c>
      <c r="Q47" s="17">
        <f t="shared" si="6"/>
        <v>1.2734539429492633E-3</v>
      </c>
      <c r="R47" s="17">
        <f t="shared" si="6"/>
        <v>8.9392479422315614E-4</v>
      </c>
      <c r="S47" s="17">
        <f t="shared" si="6"/>
        <v>6.4542535104842268E-4</v>
      </c>
      <c r="T47" s="17">
        <f t="shared" si="6"/>
        <v>4.1609701004577068E-4</v>
      </c>
      <c r="U47" s="17">
        <f t="shared" si="6"/>
        <v>3.4677343085022538E-4</v>
      </c>
      <c r="V47" s="17">
        <f t="shared" si="6"/>
        <v>0</v>
      </c>
      <c r="W47" s="17">
        <f t="shared" si="6"/>
        <v>5.434782608695652E-3</v>
      </c>
      <c r="X47" s="17">
        <f t="shared" si="6"/>
        <v>2.0042481566766808E-2</v>
      </c>
    </row>
    <row r="48" spans="1:134">
      <c r="A48" s="386"/>
      <c r="B48" s="16" t="s">
        <v>142</v>
      </c>
      <c r="C48" s="17">
        <f t="shared" si="7"/>
        <v>0.17234648850342071</v>
      </c>
      <c r="D48" s="17">
        <f t="shared" si="6"/>
        <v>6.1031585007125758E-2</v>
      </c>
      <c r="E48" s="17">
        <f t="shared" si="6"/>
        <v>0</v>
      </c>
      <c r="F48" s="17">
        <f t="shared" si="6"/>
        <v>0</v>
      </c>
      <c r="G48" s="17">
        <f t="shared" si="6"/>
        <v>0</v>
      </c>
      <c r="H48" s="17">
        <f t="shared" si="6"/>
        <v>0</v>
      </c>
      <c r="I48" s="17">
        <f t="shared" si="6"/>
        <v>0</v>
      </c>
      <c r="J48" s="17">
        <f t="shared" si="6"/>
        <v>0</v>
      </c>
      <c r="K48" s="17">
        <f t="shared" si="6"/>
        <v>0</v>
      </c>
      <c r="L48" s="17">
        <f t="shared" si="6"/>
        <v>0</v>
      </c>
      <c r="M48" s="17">
        <f t="shared" si="6"/>
        <v>0</v>
      </c>
      <c r="N48" s="17">
        <f t="shared" si="6"/>
        <v>0</v>
      </c>
      <c r="O48" s="17">
        <f t="shared" si="6"/>
        <v>0</v>
      </c>
      <c r="P48" s="17">
        <f t="shared" si="6"/>
        <v>0</v>
      </c>
      <c r="Q48" s="17">
        <f t="shared" si="6"/>
        <v>0</v>
      </c>
      <c r="R48" s="17">
        <f t="shared" si="6"/>
        <v>0</v>
      </c>
      <c r="S48" s="17">
        <f t="shared" si="6"/>
        <v>0</v>
      </c>
      <c r="T48" s="17">
        <f t="shared" si="6"/>
        <v>2.9721215003269334E-5</v>
      </c>
      <c r="U48" s="17">
        <f t="shared" si="6"/>
        <v>0</v>
      </c>
      <c r="V48" s="17">
        <f t="shared" si="6"/>
        <v>0</v>
      </c>
      <c r="W48" s="17">
        <f t="shared" si="6"/>
        <v>0</v>
      </c>
      <c r="X48" s="17">
        <f t="shared" si="6"/>
        <v>1.5512895303336842E-2</v>
      </c>
    </row>
    <row r="49" spans="1:24" s="190" customFormat="1">
      <c r="A49" s="17"/>
      <c r="B49" s="16"/>
      <c r="C49" s="17"/>
      <c r="D49" s="17"/>
      <c r="E49" s="17"/>
      <c r="F49" s="17"/>
      <c r="G49" s="17"/>
      <c r="H49" s="17"/>
      <c r="I49" s="17"/>
      <c r="J49" s="17"/>
      <c r="K49" s="17"/>
      <c r="L49" s="17"/>
      <c r="M49" s="17"/>
      <c r="N49" s="17"/>
      <c r="O49" s="17"/>
      <c r="P49" s="17"/>
      <c r="Q49" s="17"/>
      <c r="R49" s="17"/>
      <c r="S49" s="17"/>
      <c r="T49" s="17"/>
      <c r="U49" s="17"/>
      <c r="V49" s="17"/>
      <c r="W49" s="17"/>
      <c r="X49" s="17"/>
    </row>
    <row r="50" spans="1:24" s="190" customFormat="1">
      <c r="A50" s="387" t="s">
        <v>689</v>
      </c>
      <c r="B50" s="16" t="s">
        <v>99</v>
      </c>
      <c r="C50" s="296">
        <v>720650</v>
      </c>
      <c r="D50" s="296">
        <v>690185</v>
      </c>
      <c r="E50" s="296">
        <v>678233</v>
      </c>
      <c r="F50" s="296">
        <v>709154</v>
      </c>
      <c r="G50" s="296">
        <v>795349</v>
      </c>
      <c r="H50" s="296">
        <v>835045</v>
      </c>
      <c r="I50" s="296">
        <v>791820</v>
      </c>
      <c r="J50" s="296">
        <v>780450</v>
      </c>
      <c r="K50" s="296">
        <v>824676</v>
      </c>
      <c r="L50" s="296">
        <v>772109</v>
      </c>
      <c r="M50" s="296">
        <v>769911</v>
      </c>
      <c r="N50" s="296">
        <v>690004</v>
      </c>
      <c r="O50" s="296">
        <v>615776</v>
      </c>
      <c r="P50" s="296">
        <v>515707</v>
      </c>
      <c r="Q50" s="296">
        <v>384616</v>
      </c>
      <c r="R50" s="296">
        <v>305304</v>
      </c>
      <c r="S50" s="296">
        <v>252429</v>
      </c>
      <c r="T50" s="296">
        <v>174442</v>
      </c>
      <c r="U50" s="296">
        <v>77788</v>
      </c>
      <c r="V50" s="296">
        <v>19871</v>
      </c>
      <c r="W50" s="296">
        <v>2815</v>
      </c>
      <c r="X50" s="296">
        <f>SUM(C50:W50)</f>
        <v>11406334</v>
      </c>
    </row>
    <row r="51" spans="1:24" s="190" customFormat="1">
      <c r="A51" s="387"/>
      <c r="B51" s="16" t="s">
        <v>35</v>
      </c>
      <c r="C51" s="17">
        <v>759633</v>
      </c>
      <c r="D51" s="17">
        <v>729030</v>
      </c>
      <c r="E51" s="17">
        <v>712989</v>
      </c>
      <c r="F51" s="17">
        <v>749299</v>
      </c>
      <c r="G51" s="17">
        <v>828175</v>
      </c>
      <c r="H51" s="17">
        <v>856944</v>
      </c>
      <c r="I51" s="17">
        <v>797266</v>
      </c>
      <c r="J51" s="17">
        <v>773887</v>
      </c>
      <c r="K51" s="17">
        <v>810931</v>
      </c>
      <c r="L51" s="17">
        <v>758763</v>
      </c>
      <c r="M51" s="17">
        <v>754574</v>
      </c>
      <c r="N51" s="17">
        <v>675681</v>
      </c>
      <c r="O51" s="17">
        <v>608506</v>
      </c>
      <c r="P51" s="17">
        <v>508941</v>
      </c>
      <c r="Q51" s="17">
        <v>371237</v>
      </c>
      <c r="R51" s="17">
        <v>266923</v>
      </c>
      <c r="S51" s="17">
        <v>192153</v>
      </c>
      <c r="T51" s="17">
        <v>105955</v>
      </c>
      <c r="U51" s="17">
        <v>36006</v>
      </c>
      <c r="V51" s="17">
        <v>6455</v>
      </c>
      <c r="W51" s="17">
        <v>670</v>
      </c>
      <c r="X51" s="296">
        <f>SUM(C51:W51)</f>
        <v>11304018</v>
      </c>
    </row>
    <row r="52" spans="1:24" s="190" customFormat="1">
      <c r="A52" s="301"/>
      <c r="B52" s="16"/>
      <c r="C52" s="17"/>
      <c r="D52" s="17"/>
      <c r="E52" s="17"/>
      <c r="F52" s="17"/>
      <c r="G52" s="17"/>
      <c r="H52" s="17"/>
      <c r="I52" s="17"/>
      <c r="J52" s="17"/>
      <c r="K52" s="17"/>
      <c r="L52" s="17"/>
      <c r="M52" s="17"/>
      <c r="N52" s="17"/>
      <c r="O52" s="17"/>
      <c r="P52" s="17"/>
      <c r="Q52" s="17"/>
      <c r="R52" s="17"/>
      <c r="S52" s="17"/>
      <c r="T52" s="17"/>
      <c r="U52" s="17"/>
      <c r="V52" s="17"/>
      <c r="W52" s="17"/>
      <c r="X52" s="296"/>
    </row>
    <row r="53" spans="1:24" s="190" customFormat="1">
      <c r="A53" s="309" t="s">
        <v>827</v>
      </c>
      <c r="B53" s="16"/>
      <c r="C53" s="17"/>
      <c r="D53" s="17"/>
      <c r="E53" s="17"/>
      <c r="F53" s="17"/>
      <c r="G53" s="17"/>
      <c r="H53" s="17"/>
      <c r="I53" s="17"/>
      <c r="J53" s="17"/>
      <c r="K53" s="17"/>
      <c r="L53" s="17"/>
      <c r="M53" s="17"/>
      <c r="N53" s="17"/>
      <c r="O53" s="17"/>
      <c r="P53" s="17"/>
      <c r="Q53" s="17"/>
      <c r="R53" s="17"/>
      <c r="S53" s="17"/>
      <c r="T53" s="17"/>
      <c r="U53" s="17"/>
      <c r="V53" s="17"/>
      <c r="W53" s="17"/>
      <c r="X53" s="17"/>
    </row>
    <row r="54" spans="1:24" s="190" customFormat="1">
      <c r="A54" s="386" t="s">
        <v>42</v>
      </c>
      <c r="B54" s="17" t="s">
        <v>139</v>
      </c>
      <c r="C54" s="17">
        <f>C$50*C40</f>
        <v>10676.905650751776</v>
      </c>
      <c r="D54" s="17">
        <f t="shared" ref="D54:W57" si="8">D$50*D40</f>
        <v>551598.04202218144</v>
      </c>
      <c r="E54" s="17">
        <f t="shared" si="8"/>
        <v>605925.26458402956</v>
      </c>
      <c r="F54" s="17">
        <f t="shared" si="8"/>
        <v>354013.17611974082</v>
      </c>
      <c r="G54" s="17">
        <f t="shared" si="8"/>
        <v>2414.72603410586</v>
      </c>
      <c r="H54" s="17">
        <f t="shared" si="8"/>
        <v>876.85826216579414</v>
      </c>
      <c r="I54" s="17">
        <f t="shared" si="8"/>
        <v>578.15920203403084</v>
      </c>
      <c r="J54" s="17">
        <f t="shared" si="8"/>
        <v>631.88664731604911</v>
      </c>
      <c r="K54" s="17">
        <f t="shared" si="8"/>
        <v>702.60067757990055</v>
      </c>
      <c r="L54" s="17">
        <f t="shared" si="8"/>
        <v>711.85453458318864</v>
      </c>
      <c r="M54" s="17">
        <f t="shared" si="8"/>
        <v>569.4457024850351</v>
      </c>
      <c r="N54" s="17">
        <f t="shared" si="8"/>
        <v>481.2143209026537</v>
      </c>
      <c r="O54" s="17">
        <f t="shared" si="8"/>
        <v>414.65587945387296</v>
      </c>
      <c r="P54" s="17">
        <f t="shared" si="8"/>
        <v>338.4277833448262</v>
      </c>
      <c r="Q54" s="17">
        <f t="shared" si="8"/>
        <v>285.57381032737089</v>
      </c>
      <c r="R54" s="17">
        <f t="shared" si="8"/>
        <v>230.04935818357617</v>
      </c>
      <c r="S54" s="17">
        <f t="shared" si="8"/>
        <v>164.32882900654937</v>
      </c>
      <c r="T54" s="17">
        <f t="shared" si="8"/>
        <v>136.42996468905946</v>
      </c>
      <c r="U54" s="17">
        <f t="shared" si="8"/>
        <v>41.185197570083041</v>
      </c>
      <c r="V54" s="17">
        <f t="shared" si="8"/>
        <v>17.845060750132067</v>
      </c>
      <c r="W54" s="17">
        <f t="shared" si="8"/>
        <v>0</v>
      </c>
      <c r="X54" s="17">
        <f>SUM(C54:W54)</f>
        <v>1530808.6296412018</v>
      </c>
    </row>
    <row r="55" spans="1:24" s="190" customFormat="1">
      <c r="A55" s="386"/>
      <c r="B55" s="16" t="s">
        <v>140</v>
      </c>
      <c r="C55" s="17">
        <f t="shared" ref="C55:R57" si="9">C$50*C41</f>
        <v>0</v>
      </c>
      <c r="D55" s="17">
        <f t="shared" si="9"/>
        <v>0</v>
      </c>
      <c r="E55" s="17">
        <f t="shared" si="9"/>
        <v>0</v>
      </c>
      <c r="F55" s="17">
        <f t="shared" si="9"/>
        <v>97980.95274311745</v>
      </c>
      <c r="G55" s="17">
        <f t="shared" si="9"/>
        <v>210681.56696900379</v>
      </c>
      <c r="H55" s="17">
        <f t="shared" si="9"/>
        <v>80006.673557006245</v>
      </c>
      <c r="I55" s="17">
        <f t="shared" si="9"/>
        <v>45580.62609035791</v>
      </c>
      <c r="J55" s="17">
        <f t="shared" si="9"/>
        <v>33135.110571348458</v>
      </c>
      <c r="K55" s="17">
        <f t="shared" si="9"/>
        <v>27152.116507765186</v>
      </c>
      <c r="L55" s="17">
        <f t="shared" si="9"/>
        <v>19614.223410356313</v>
      </c>
      <c r="M55" s="17">
        <f t="shared" si="9"/>
        <v>13493.209817665118</v>
      </c>
      <c r="N55" s="17">
        <f t="shared" si="9"/>
        <v>6942.796404342329</v>
      </c>
      <c r="O55" s="17">
        <f t="shared" si="9"/>
        <v>2876.5499656800075</v>
      </c>
      <c r="P55" s="17">
        <f t="shared" si="9"/>
        <v>1167.8444460184955</v>
      </c>
      <c r="Q55" s="17">
        <f t="shared" si="9"/>
        <v>527.53271144110704</v>
      </c>
      <c r="R55" s="17">
        <f t="shared" si="9"/>
        <v>232.08519321174941</v>
      </c>
      <c r="S55" s="17">
        <f t="shared" si="8"/>
        <v>85.65017754280754</v>
      </c>
      <c r="T55" s="17">
        <f t="shared" si="8"/>
        <v>47.852301047655182</v>
      </c>
      <c r="U55" s="17">
        <f t="shared" si="8"/>
        <v>28.179345705846291</v>
      </c>
      <c r="V55" s="17">
        <f t="shared" si="8"/>
        <v>6.2982567353407291</v>
      </c>
      <c r="W55" s="17">
        <f t="shared" si="8"/>
        <v>3.3779999999999997</v>
      </c>
      <c r="X55" s="17">
        <f t="shared" ref="X55:X62" si="10">SUM(C55:W55)</f>
        <v>539562.64646834589</v>
      </c>
    </row>
    <row r="56" spans="1:24" s="190" customFormat="1">
      <c r="A56" s="386"/>
      <c r="B56" s="16" t="s">
        <v>141</v>
      </c>
      <c r="C56" s="17">
        <f t="shared" si="9"/>
        <v>0</v>
      </c>
      <c r="D56" s="17">
        <f t="shared" si="8"/>
        <v>0</v>
      </c>
      <c r="E56" s="17">
        <f t="shared" si="8"/>
        <v>0</v>
      </c>
      <c r="F56" s="17">
        <f t="shared" si="8"/>
        <v>44182.92470927765</v>
      </c>
      <c r="G56" s="17">
        <f t="shared" si="8"/>
        <v>47962.533692889941</v>
      </c>
      <c r="H56" s="17">
        <f t="shared" si="8"/>
        <v>34747.297102141027</v>
      </c>
      <c r="I56" s="17">
        <f t="shared" si="8"/>
        <v>28513.572931742616</v>
      </c>
      <c r="J56" s="17">
        <f t="shared" si="8"/>
        <v>25531.769368932408</v>
      </c>
      <c r="K56" s="17">
        <f t="shared" si="8"/>
        <v>24643.564235174192</v>
      </c>
      <c r="L56" s="17">
        <f t="shared" si="8"/>
        <v>19465.299867556481</v>
      </c>
      <c r="M56" s="17">
        <f t="shared" si="8"/>
        <v>14352.48093145078</v>
      </c>
      <c r="N56" s="17">
        <f t="shared" si="8"/>
        <v>8251.2898130946505</v>
      </c>
      <c r="O56" s="17">
        <f t="shared" si="8"/>
        <v>3648.7714223441044</v>
      </c>
      <c r="P56" s="17">
        <f t="shared" si="8"/>
        <v>1470.8178901557685</v>
      </c>
      <c r="Q56" s="17">
        <f t="shared" si="8"/>
        <v>591.91662504218698</v>
      </c>
      <c r="R56" s="17">
        <f t="shared" si="8"/>
        <v>294.17816157103323</v>
      </c>
      <c r="S56" s="17">
        <f t="shared" si="8"/>
        <v>113.53628185907047</v>
      </c>
      <c r="T56" s="17">
        <f t="shared" si="8"/>
        <v>32.580290074999276</v>
      </c>
      <c r="U56" s="17">
        <f t="shared" si="8"/>
        <v>10.838209886863959</v>
      </c>
      <c r="V56" s="17">
        <f t="shared" si="8"/>
        <v>0</v>
      </c>
      <c r="W56" s="17">
        <f t="shared" si="8"/>
        <v>3.3779999999999997</v>
      </c>
      <c r="X56" s="17">
        <f t="shared" si="10"/>
        <v>253816.7495331938</v>
      </c>
    </row>
    <row r="57" spans="1:24" s="190" customFormat="1">
      <c r="A57" s="386"/>
      <c r="B57" s="17" t="s">
        <v>142</v>
      </c>
      <c r="C57" s="17">
        <f t="shared" si="9"/>
        <v>125616.38981548422</v>
      </c>
      <c r="D57" s="17">
        <f t="shared" si="8"/>
        <v>37482.364519438757</v>
      </c>
      <c r="E57" s="17">
        <f t="shared" si="8"/>
        <v>0</v>
      </c>
      <c r="F57" s="17">
        <f t="shared" si="8"/>
        <v>0</v>
      </c>
      <c r="G57" s="17">
        <f t="shared" si="8"/>
        <v>0</v>
      </c>
      <c r="H57" s="17">
        <f t="shared" si="8"/>
        <v>0</v>
      </c>
      <c r="I57" s="17">
        <f t="shared" si="8"/>
        <v>0</v>
      </c>
      <c r="J57" s="17">
        <f t="shared" si="8"/>
        <v>0</v>
      </c>
      <c r="K57" s="17">
        <f t="shared" si="8"/>
        <v>0</v>
      </c>
      <c r="L57" s="17">
        <f t="shared" si="8"/>
        <v>0</v>
      </c>
      <c r="M57" s="17">
        <f t="shared" si="8"/>
        <v>0</v>
      </c>
      <c r="N57" s="17">
        <f t="shared" si="8"/>
        <v>0</v>
      </c>
      <c r="O57" s="17">
        <f t="shared" si="8"/>
        <v>0</v>
      </c>
      <c r="P57" s="17">
        <f t="shared" si="8"/>
        <v>0</v>
      </c>
      <c r="Q57" s="17">
        <f t="shared" si="8"/>
        <v>0</v>
      </c>
      <c r="R57" s="17">
        <f t="shared" si="8"/>
        <v>0</v>
      </c>
      <c r="S57" s="17">
        <f t="shared" si="8"/>
        <v>0</v>
      </c>
      <c r="T57" s="17">
        <f t="shared" si="8"/>
        <v>0</v>
      </c>
      <c r="U57" s="17">
        <f t="shared" si="8"/>
        <v>0</v>
      </c>
      <c r="V57" s="17">
        <f t="shared" si="8"/>
        <v>0</v>
      </c>
      <c r="W57" s="17">
        <f t="shared" si="8"/>
        <v>0</v>
      </c>
      <c r="X57" s="17">
        <f t="shared" si="10"/>
        <v>163098.75433492297</v>
      </c>
    </row>
    <row r="58" spans="1:24" s="190" customFormat="1">
      <c r="A58" s="17"/>
      <c r="B58" s="17"/>
      <c r="C58" s="17"/>
      <c r="D58" s="17"/>
      <c r="E58" s="17"/>
      <c r="F58" s="17"/>
      <c r="G58" s="17"/>
      <c r="H58" s="17"/>
      <c r="I58" s="17"/>
      <c r="J58" s="17"/>
      <c r="K58" s="17"/>
      <c r="L58" s="17"/>
      <c r="M58" s="17"/>
      <c r="N58" s="17"/>
      <c r="O58" s="17"/>
      <c r="P58" s="17"/>
      <c r="Q58" s="17"/>
      <c r="R58" s="17"/>
      <c r="S58" s="17"/>
      <c r="T58" s="17"/>
      <c r="U58" s="17"/>
      <c r="V58" s="17"/>
      <c r="W58" s="17"/>
      <c r="X58" s="17"/>
    </row>
    <row r="59" spans="1:24" s="190" customFormat="1">
      <c r="A59" s="386" t="s">
        <v>43</v>
      </c>
      <c r="B59" s="17" t="s">
        <v>139</v>
      </c>
      <c r="C59" s="17">
        <f>C$51*C45</f>
        <v>11051.576456159897</v>
      </c>
      <c r="D59" s="17">
        <f t="shared" ref="D59:W62" si="11">D$51*D45</f>
        <v>576673.8312002864</v>
      </c>
      <c r="E59" s="17">
        <f t="shared" si="11"/>
        <v>634783.39263263077</v>
      </c>
      <c r="F59" s="17">
        <f t="shared" si="11"/>
        <v>360900.45713964256</v>
      </c>
      <c r="G59" s="17">
        <f t="shared" si="11"/>
        <v>2785.8267453580579</v>
      </c>
      <c r="H59" s="17">
        <f t="shared" si="11"/>
        <v>978.10235362936407</v>
      </c>
      <c r="I59" s="17">
        <f t="shared" si="11"/>
        <v>538.96566741765264</v>
      </c>
      <c r="J59" s="17">
        <f t="shared" si="11"/>
        <v>522.3858942168539</v>
      </c>
      <c r="K59" s="17">
        <f t="shared" si="11"/>
        <v>607.10463706294775</v>
      </c>
      <c r="L59" s="17">
        <f t="shared" si="11"/>
        <v>540.16710397345014</v>
      </c>
      <c r="M59" s="17">
        <f t="shared" si="11"/>
        <v>432.56854603739453</v>
      </c>
      <c r="N59" s="17">
        <f t="shared" si="11"/>
        <v>417.40895435370027</v>
      </c>
      <c r="O59" s="17">
        <f t="shared" si="11"/>
        <v>368.37034807051072</v>
      </c>
      <c r="P59" s="17">
        <f t="shared" si="11"/>
        <v>351.99070538299179</v>
      </c>
      <c r="Q59" s="17">
        <f t="shared" si="11"/>
        <v>187.02325242935831</v>
      </c>
      <c r="R59" s="17">
        <f t="shared" si="11"/>
        <v>155.97390590957815</v>
      </c>
      <c r="S59" s="17">
        <f t="shared" si="11"/>
        <v>141.1614507902525</v>
      </c>
      <c r="T59" s="17">
        <f t="shared" si="11"/>
        <v>77.678079613227922</v>
      </c>
      <c r="U59" s="17">
        <f t="shared" si="11"/>
        <v>43.133192522303837</v>
      </c>
      <c r="V59" s="17">
        <f t="shared" si="11"/>
        <v>7.7120669056152922</v>
      </c>
      <c r="W59" s="17">
        <f t="shared" si="11"/>
        <v>0</v>
      </c>
      <c r="X59" s="17">
        <f t="shared" si="10"/>
        <v>1591564.8303323931</v>
      </c>
    </row>
    <row r="60" spans="1:24" s="190" customFormat="1">
      <c r="A60" s="386"/>
      <c r="B60" s="16" t="s">
        <v>140</v>
      </c>
      <c r="C60" s="17">
        <f t="shared" ref="C60:R62" si="12">C$51*C46</f>
        <v>0</v>
      </c>
      <c r="D60" s="17">
        <f t="shared" si="12"/>
        <v>0</v>
      </c>
      <c r="E60" s="17">
        <f t="shared" si="12"/>
        <v>0</v>
      </c>
      <c r="F60" s="17">
        <f t="shared" si="12"/>
        <v>72869.575894154696</v>
      </c>
      <c r="G60" s="17">
        <f t="shared" si="12"/>
        <v>168848.25503661335</v>
      </c>
      <c r="H60" s="17">
        <f t="shared" si="12"/>
        <v>64313.286320985775</v>
      </c>
      <c r="I60" s="17">
        <f t="shared" si="12"/>
        <v>34555.991060970264</v>
      </c>
      <c r="J60" s="17">
        <f t="shared" si="12"/>
        <v>22215.251645350829</v>
      </c>
      <c r="K60" s="17">
        <f t="shared" si="12"/>
        <v>15539.404937794567</v>
      </c>
      <c r="L60" s="17">
        <f t="shared" si="12"/>
        <v>10087.422075857134</v>
      </c>
      <c r="M60" s="17">
        <f t="shared" si="12"/>
        <v>6713.9943430945596</v>
      </c>
      <c r="N60" s="17">
        <f t="shared" si="12"/>
        <v>3923.0318350504253</v>
      </c>
      <c r="O60" s="17">
        <f t="shared" si="12"/>
        <v>2092.7418152546311</v>
      </c>
      <c r="P60" s="17">
        <f t="shared" si="12"/>
        <v>1047.3869769932926</v>
      </c>
      <c r="Q60" s="17">
        <f t="shared" si="12"/>
        <v>519.50903452599528</v>
      </c>
      <c r="R60" s="17">
        <f t="shared" si="12"/>
        <v>241.70790717113434</v>
      </c>
      <c r="S60" s="17">
        <f t="shared" si="11"/>
        <v>95.788127321957049</v>
      </c>
      <c r="T60" s="17">
        <f t="shared" si="11"/>
        <v>49.336077592185305</v>
      </c>
      <c r="U60" s="17">
        <f t="shared" si="11"/>
        <v>13.621008164938054</v>
      </c>
      <c r="V60" s="17">
        <f t="shared" si="11"/>
        <v>6.6103430619559651</v>
      </c>
      <c r="W60" s="17">
        <f t="shared" si="11"/>
        <v>4.8550724637681162</v>
      </c>
      <c r="X60" s="17">
        <f t="shared" si="10"/>
        <v>403137.76951242145</v>
      </c>
    </row>
    <row r="61" spans="1:24">
      <c r="A61" s="386"/>
      <c r="B61" s="16" t="s">
        <v>141</v>
      </c>
      <c r="C61" s="17">
        <f t="shared" si="12"/>
        <v>0</v>
      </c>
      <c r="D61" s="17">
        <f t="shared" si="11"/>
        <v>0</v>
      </c>
      <c r="E61" s="17">
        <f t="shared" si="11"/>
        <v>0</v>
      </c>
      <c r="F61" s="17">
        <f t="shared" si="11"/>
        <v>62505.229339980368</v>
      </c>
      <c r="G61" s="17">
        <f t="shared" si="11"/>
        <v>61361.605492610543</v>
      </c>
      <c r="H61" s="17">
        <f t="shared" si="11"/>
        <v>30721.583613527302</v>
      </c>
      <c r="I61" s="17">
        <f t="shared" si="11"/>
        <v>20622.692085786603</v>
      </c>
      <c r="J61" s="17">
        <f t="shared" si="11"/>
        <v>14957.253690853026</v>
      </c>
      <c r="K61" s="17">
        <f t="shared" si="11"/>
        <v>11581.371310762786</v>
      </c>
      <c r="L61" s="17">
        <f t="shared" si="11"/>
        <v>8579.1245925195017</v>
      </c>
      <c r="M61" s="17">
        <f t="shared" si="11"/>
        <v>6213.0718051125768</v>
      </c>
      <c r="N61" s="17">
        <f t="shared" si="11"/>
        <v>4168.9867445840237</v>
      </c>
      <c r="O61" s="17">
        <f t="shared" si="11"/>
        <v>2474.0549052843758</v>
      </c>
      <c r="P61" s="17">
        <f t="shared" si="11"/>
        <v>1046.3138345988323</v>
      </c>
      <c r="Q61" s="17">
        <f t="shared" si="11"/>
        <v>472.75322141865564</v>
      </c>
      <c r="R61" s="17">
        <f t="shared" si="11"/>
        <v>238.60908784842752</v>
      </c>
      <c r="S61" s="17">
        <f t="shared" si="11"/>
        <v>124.02041748000757</v>
      </c>
      <c r="T61" s="17">
        <f t="shared" si="11"/>
        <v>44.087558699399629</v>
      </c>
      <c r="U61" s="17">
        <f t="shared" si="11"/>
        <v>12.485924151193215</v>
      </c>
      <c r="V61" s="17">
        <f t="shared" si="11"/>
        <v>0</v>
      </c>
      <c r="W61" s="17">
        <f t="shared" si="11"/>
        <v>3.6413043478260869</v>
      </c>
      <c r="X61" s="17">
        <f t="shared" si="10"/>
        <v>225126.88492956548</v>
      </c>
    </row>
    <row r="62" spans="1:24">
      <c r="A62" s="386"/>
      <c r="B62" s="16" t="s">
        <v>142</v>
      </c>
      <c r="C62" s="17">
        <f t="shared" si="12"/>
        <v>130920.08010131899</v>
      </c>
      <c r="D62" s="17">
        <f t="shared" si="11"/>
        <v>44493.856417744893</v>
      </c>
      <c r="E62" s="17">
        <f t="shared" si="11"/>
        <v>0</v>
      </c>
      <c r="F62" s="17">
        <f t="shared" si="11"/>
        <v>0</v>
      </c>
      <c r="G62" s="17">
        <f t="shared" si="11"/>
        <v>0</v>
      </c>
      <c r="H62" s="17">
        <f t="shared" si="11"/>
        <v>0</v>
      </c>
      <c r="I62" s="17">
        <f t="shared" si="11"/>
        <v>0</v>
      </c>
      <c r="J62" s="17">
        <f t="shared" si="11"/>
        <v>0</v>
      </c>
      <c r="K62" s="17">
        <f t="shared" si="11"/>
        <v>0</v>
      </c>
      <c r="L62" s="17">
        <f t="shared" si="11"/>
        <v>0</v>
      </c>
      <c r="M62" s="17">
        <f t="shared" si="11"/>
        <v>0</v>
      </c>
      <c r="N62" s="17">
        <f t="shared" si="11"/>
        <v>0</v>
      </c>
      <c r="O62" s="17">
        <f t="shared" si="11"/>
        <v>0</v>
      </c>
      <c r="P62" s="17">
        <f t="shared" si="11"/>
        <v>0</v>
      </c>
      <c r="Q62" s="17">
        <f t="shared" si="11"/>
        <v>0</v>
      </c>
      <c r="R62" s="17">
        <f t="shared" si="11"/>
        <v>0</v>
      </c>
      <c r="S62" s="17">
        <f t="shared" si="11"/>
        <v>0</v>
      </c>
      <c r="T62" s="17">
        <f t="shared" si="11"/>
        <v>3.1491113356714022</v>
      </c>
      <c r="U62" s="17">
        <f t="shared" si="11"/>
        <v>0</v>
      </c>
      <c r="V62" s="17">
        <f t="shared" si="11"/>
        <v>0</v>
      </c>
      <c r="W62" s="17">
        <f t="shared" si="11"/>
        <v>0</v>
      </c>
      <c r="X62" s="17">
        <f t="shared" si="10"/>
        <v>175417.08563039955</v>
      </c>
    </row>
    <row r="63" spans="1:24">
      <c r="A63" s="17"/>
      <c r="B63" s="17"/>
      <c r="C63" s="17"/>
      <c r="D63" s="17"/>
      <c r="E63" s="17"/>
      <c r="F63" s="17"/>
      <c r="G63" s="17"/>
      <c r="H63" s="17"/>
      <c r="I63" s="17"/>
      <c r="J63" s="17"/>
      <c r="K63" s="17"/>
      <c r="L63" s="17"/>
      <c r="M63" s="17"/>
      <c r="N63" s="17"/>
      <c r="O63" s="17"/>
      <c r="P63" s="17"/>
      <c r="Q63" s="17"/>
      <c r="R63" s="17"/>
      <c r="S63" s="17"/>
      <c r="T63" s="17"/>
      <c r="U63" s="17"/>
      <c r="V63" s="17"/>
      <c r="W63" s="17"/>
      <c r="X63" s="17"/>
    </row>
    <row r="64" spans="1:24">
      <c r="A64" s="386" t="s">
        <v>1</v>
      </c>
      <c r="B64" s="17" t="s">
        <v>139</v>
      </c>
      <c r="C64" s="17">
        <f>C54+C59</f>
        <v>21728.482106911673</v>
      </c>
      <c r="D64" s="17">
        <f t="shared" ref="D64:W64" si="13">D54+D59</f>
        <v>1128271.873222468</v>
      </c>
      <c r="E64" s="17">
        <f t="shared" si="13"/>
        <v>1240708.6572166602</v>
      </c>
      <c r="F64" s="17">
        <f t="shared" si="13"/>
        <v>714913.63325938338</v>
      </c>
      <c r="G64" s="17">
        <f t="shared" si="13"/>
        <v>5200.5527794639183</v>
      </c>
      <c r="H64" s="17">
        <f t="shared" si="13"/>
        <v>1854.9606157951582</v>
      </c>
      <c r="I64" s="17">
        <f t="shared" si="13"/>
        <v>1117.1248694516835</v>
      </c>
      <c r="J64" s="17">
        <f t="shared" si="13"/>
        <v>1154.272541532903</v>
      </c>
      <c r="K64" s="17">
        <f t="shared" si="13"/>
        <v>1309.7053146428484</v>
      </c>
      <c r="L64" s="17">
        <f t="shared" si="13"/>
        <v>1252.0216385566387</v>
      </c>
      <c r="M64" s="17">
        <f t="shared" si="13"/>
        <v>1002.0142485224296</v>
      </c>
      <c r="N64" s="17">
        <f t="shared" si="13"/>
        <v>898.62327525635396</v>
      </c>
      <c r="O64" s="17">
        <f t="shared" si="13"/>
        <v>783.02622752438367</v>
      </c>
      <c r="P64" s="17">
        <f t="shared" si="13"/>
        <v>690.41848872781793</v>
      </c>
      <c r="Q64" s="17">
        <f t="shared" si="13"/>
        <v>472.5970627567292</v>
      </c>
      <c r="R64" s="17">
        <f t="shared" si="13"/>
        <v>386.02326409315435</v>
      </c>
      <c r="S64" s="17">
        <f t="shared" si="13"/>
        <v>305.49027979680187</v>
      </c>
      <c r="T64" s="17">
        <f t="shared" si="13"/>
        <v>214.1080443022874</v>
      </c>
      <c r="U64" s="17">
        <f t="shared" si="13"/>
        <v>84.318390092386878</v>
      </c>
      <c r="V64" s="17">
        <f t="shared" si="13"/>
        <v>25.557127655747358</v>
      </c>
      <c r="W64" s="17">
        <f t="shared" si="13"/>
        <v>0</v>
      </c>
      <c r="X64" s="17">
        <f>X54+X59</f>
        <v>3122373.4599735951</v>
      </c>
    </row>
    <row r="65" spans="1:36">
      <c r="A65" s="386"/>
      <c r="B65" s="16" t="s">
        <v>140</v>
      </c>
      <c r="C65" s="17">
        <f t="shared" ref="C65:X67" si="14">C55+C60</f>
        <v>0</v>
      </c>
      <c r="D65" s="17">
        <f t="shared" si="14"/>
        <v>0</v>
      </c>
      <c r="E65" s="17">
        <f t="shared" si="14"/>
        <v>0</v>
      </c>
      <c r="F65" s="17">
        <f t="shared" si="14"/>
        <v>170850.52863727213</v>
      </c>
      <c r="G65" s="17">
        <f t="shared" si="14"/>
        <v>379529.82200561714</v>
      </c>
      <c r="H65" s="17">
        <f t="shared" si="14"/>
        <v>144319.95987799202</v>
      </c>
      <c r="I65" s="17">
        <f t="shared" si="14"/>
        <v>80136.617151328173</v>
      </c>
      <c r="J65" s="17">
        <f t="shared" si="14"/>
        <v>55350.362216699286</v>
      </c>
      <c r="K65" s="17">
        <f t="shared" si="14"/>
        <v>42691.521445559752</v>
      </c>
      <c r="L65" s="17">
        <f t="shared" si="14"/>
        <v>29701.645486213449</v>
      </c>
      <c r="M65" s="17">
        <f t="shared" si="14"/>
        <v>20207.204160759677</v>
      </c>
      <c r="N65" s="17">
        <f t="shared" si="14"/>
        <v>10865.828239392755</v>
      </c>
      <c r="O65" s="17">
        <f t="shared" si="14"/>
        <v>4969.2917809346382</v>
      </c>
      <c r="P65" s="17">
        <f t="shared" si="14"/>
        <v>2215.2314230117881</v>
      </c>
      <c r="Q65" s="17">
        <f t="shared" si="14"/>
        <v>1047.0417459671023</v>
      </c>
      <c r="R65" s="17">
        <f t="shared" si="14"/>
        <v>473.79310038288372</v>
      </c>
      <c r="S65" s="17">
        <f t="shared" si="14"/>
        <v>181.43830486476458</v>
      </c>
      <c r="T65" s="17">
        <f t="shared" si="14"/>
        <v>97.188378639840494</v>
      </c>
      <c r="U65" s="17">
        <f t="shared" si="14"/>
        <v>41.800353870784349</v>
      </c>
      <c r="V65" s="17">
        <f t="shared" si="14"/>
        <v>12.908599797296695</v>
      </c>
      <c r="W65" s="17">
        <f t="shared" si="14"/>
        <v>8.2330724637681154</v>
      </c>
      <c r="X65" s="17">
        <f t="shared" si="14"/>
        <v>942700.41598076734</v>
      </c>
    </row>
    <row r="66" spans="1:36">
      <c r="A66" s="386"/>
      <c r="B66" s="16" t="s">
        <v>141</v>
      </c>
      <c r="C66" s="17">
        <f t="shared" ref="C66:W66" si="15">C56+C61</f>
        <v>0</v>
      </c>
      <c r="D66" s="17">
        <f t="shared" si="15"/>
        <v>0</v>
      </c>
      <c r="E66" s="17">
        <f t="shared" si="15"/>
        <v>0</v>
      </c>
      <c r="F66" s="17">
        <f t="shared" si="15"/>
        <v>106688.15404925801</v>
      </c>
      <c r="G66" s="17">
        <f t="shared" si="15"/>
        <v>109324.13918550048</v>
      </c>
      <c r="H66" s="17">
        <f t="shared" si="15"/>
        <v>65468.880715668332</v>
      </c>
      <c r="I66" s="17">
        <f t="shared" si="15"/>
        <v>49136.265017529222</v>
      </c>
      <c r="J66" s="17">
        <f t="shared" si="15"/>
        <v>40489.023059785432</v>
      </c>
      <c r="K66" s="17">
        <f t="shared" si="15"/>
        <v>36224.935545936976</v>
      </c>
      <c r="L66" s="17">
        <f t="shared" si="15"/>
        <v>28044.424460075985</v>
      </c>
      <c r="M66" s="17">
        <f t="shared" si="15"/>
        <v>20565.552736563357</v>
      </c>
      <c r="N66" s="17">
        <f t="shared" si="15"/>
        <v>12420.276557678673</v>
      </c>
      <c r="O66" s="17">
        <f t="shared" si="15"/>
        <v>6122.8263276284797</v>
      </c>
      <c r="P66" s="17">
        <f t="shared" si="15"/>
        <v>2517.1317247546008</v>
      </c>
      <c r="Q66" s="17">
        <f t="shared" si="15"/>
        <v>1064.6698464608426</v>
      </c>
      <c r="R66" s="17">
        <f t="shared" si="15"/>
        <v>532.78724941946075</v>
      </c>
      <c r="S66" s="17">
        <f t="shared" si="15"/>
        <v>237.55669933907802</v>
      </c>
      <c r="T66" s="17">
        <f t="shared" si="15"/>
        <v>76.667848774398905</v>
      </c>
      <c r="U66" s="17">
        <f t="shared" si="15"/>
        <v>23.324134038057174</v>
      </c>
      <c r="V66" s="17">
        <f t="shared" si="15"/>
        <v>0</v>
      </c>
      <c r="W66" s="17">
        <f t="shared" si="15"/>
        <v>7.0193043478260861</v>
      </c>
      <c r="X66" s="17">
        <f t="shared" si="14"/>
        <v>478943.63446275925</v>
      </c>
    </row>
    <row r="67" spans="1:36">
      <c r="A67" s="386"/>
      <c r="B67" s="17" t="s">
        <v>142</v>
      </c>
      <c r="C67" s="17">
        <f t="shared" ref="C67:W67" si="16">C57+C62</f>
        <v>256536.46991680321</v>
      </c>
      <c r="D67" s="17">
        <f t="shared" si="16"/>
        <v>81976.220937183651</v>
      </c>
      <c r="E67" s="17">
        <f t="shared" si="16"/>
        <v>0</v>
      </c>
      <c r="F67" s="17">
        <f t="shared" si="16"/>
        <v>0</v>
      </c>
      <c r="G67" s="17">
        <f t="shared" si="16"/>
        <v>0</v>
      </c>
      <c r="H67" s="17">
        <f t="shared" si="16"/>
        <v>0</v>
      </c>
      <c r="I67" s="17">
        <f t="shared" si="16"/>
        <v>0</v>
      </c>
      <c r="J67" s="17">
        <f t="shared" si="16"/>
        <v>0</v>
      </c>
      <c r="K67" s="17">
        <f t="shared" si="16"/>
        <v>0</v>
      </c>
      <c r="L67" s="17">
        <f t="shared" si="16"/>
        <v>0</v>
      </c>
      <c r="M67" s="17">
        <f t="shared" si="16"/>
        <v>0</v>
      </c>
      <c r="N67" s="17">
        <f t="shared" si="16"/>
        <v>0</v>
      </c>
      <c r="O67" s="17">
        <f t="shared" si="16"/>
        <v>0</v>
      </c>
      <c r="P67" s="17">
        <f t="shared" si="16"/>
        <v>0</v>
      </c>
      <c r="Q67" s="17">
        <f t="shared" si="16"/>
        <v>0</v>
      </c>
      <c r="R67" s="17">
        <f t="shared" si="16"/>
        <v>0</v>
      </c>
      <c r="S67" s="17">
        <f t="shared" si="16"/>
        <v>0</v>
      </c>
      <c r="T67" s="17">
        <f t="shared" si="16"/>
        <v>3.1491113356714022</v>
      </c>
      <c r="U67" s="17">
        <f t="shared" si="16"/>
        <v>0</v>
      </c>
      <c r="V67" s="17">
        <f t="shared" si="16"/>
        <v>0</v>
      </c>
      <c r="W67" s="17">
        <f t="shared" si="16"/>
        <v>0</v>
      </c>
      <c r="X67" s="17">
        <f t="shared" si="14"/>
        <v>338515.83996532252</v>
      </c>
    </row>
    <row r="68" spans="1:36">
      <c r="A68" s="17"/>
      <c r="B68" s="16"/>
      <c r="C68" s="17"/>
      <c r="D68" s="17"/>
      <c r="E68" s="17"/>
      <c r="F68" s="17"/>
      <c r="G68" s="17"/>
      <c r="H68" s="17"/>
      <c r="I68" s="17"/>
      <c r="J68" s="17"/>
      <c r="K68" s="17"/>
      <c r="L68" s="17"/>
      <c r="M68" s="17"/>
      <c r="N68" s="17"/>
      <c r="O68" s="17"/>
      <c r="P68" s="17"/>
      <c r="Q68" s="17"/>
      <c r="R68" s="17"/>
      <c r="S68" s="17"/>
      <c r="T68" s="17"/>
      <c r="U68" s="17"/>
      <c r="V68" s="17"/>
      <c r="W68" s="17"/>
      <c r="X68" s="17"/>
    </row>
    <row r="69" spans="1:36">
      <c r="A69" s="17"/>
      <c r="B69" s="16"/>
      <c r="C69" s="17"/>
      <c r="D69" s="17"/>
      <c r="E69" s="17"/>
      <c r="F69" s="17"/>
      <c r="G69" s="17"/>
      <c r="H69" s="17"/>
      <c r="I69" s="17"/>
      <c r="J69" s="17"/>
      <c r="K69" s="17"/>
      <c r="L69" s="17"/>
      <c r="M69" s="17"/>
      <c r="N69" s="17"/>
      <c r="O69" s="17"/>
      <c r="P69" s="17"/>
      <c r="Q69" s="17"/>
      <c r="R69" s="17"/>
      <c r="S69" s="17"/>
      <c r="T69" s="17"/>
      <c r="U69" s="17"/>
      <c r="V69" s="17"/>
      <c r="W69" s="17"/>
      <c r="X69" s="17"/>
    </row>
    <row r="70" spans="1:36">
      <c r="A70" s="17"/>
      <c r="B70" s="16"/>
      <c r="C70" s="17"/>
      <c r="D70" s="17"/>
      <c r="E70" s="17"/>
      <c r="F70" s="17"/>
      <c r="G70" s="17"/>
      <c r="H70" s="17"/>
      <c r="I70" s="17"/>
      <c r="J70" s="17"/>
      <c r="K70" s="17"/>
      <c r="L70" s="17"/>
      <c r="M70" s="17"/>
      <c r="N70" s="17"/>
      <c r="O70" s="17"/>
      <c r="P70" s="17"/>
      <c r="Q70" s="17"/>
      <c r="R70" s="17"/>
      <c r="S70" s="17"/>
      <c r="T70" s="17"/>
      <c r="U70" s="17"/>
      <c r="V70" s="17"/>
      <c r="W70" s="17"/>
      <c r="X70" s="17"/>
    </row>
    <row r="71" spans="1:36">
      <c r="A71" s="17"/>
      <c r="B71" s="16"/>
      <c r="C71" s="17"/>
      <c r="D71" s="17"/>
      <c r="E71" s="17"/>
      <c r="F71" s="17"/>
      <c r="G71" s="17"/>
      <c r="H71" s="17"/>
      <c r="I71" s="17"/>
      <c r="J71" s="17"/>
      <c r="K71" s="17"/>
      <c r="L71" s="17"/>
      <c r="M71" s="17"/>
      <c r="N71" s="17"/>
      <c r="O71" s="17"/>
      <c r="P71" s="17"/>
      <c r="Q71" s="17"/>
      <c r="R71" s="17"/>
      <c r="S71" s="17"/>
      <c r="T71" s="17"/>
      <c r="U71" s="17"/>
      <c r="V71" s="17"/>
      <c r="W71" s="17"/>
      <c r="X71" s="17"/>
    </row>
    <row r="72" spans="1:36">
      <c r="A72" s="17"/>
      <c r="B72" s="18"/>
      <c r="C72" s="17"/>
    </row>
    <row r="73" spans="1:36">
      <c r="A73" s="17"/>
      <c r="B73" s="18"/>
      <c r="C73" s="17"/>
    </row>
    <row r="74" spans="1:36" ht="25.5">
      <c r="A74" s="308" t="s">
        <v>144</v>
      </c>
      <c r="B74" s="18"/>
      <c r="C74" s="18" t="s">
        <v>120</v>
      </c>
      <c r="D74" s="18" t="s">
        <v>121</v>
      </c>
      <c r="E74" s="18" t="s">
        <v>122</v>
      </c>
      <c r="F74" s="18" t="s">
        <v>123</v>
      </c>
      <c r="G74" s="18" t="s">
        <v>124</v>
      </c>
      <c r="H74" s="18" t="s">
        <v>125</v>
      </c>
      <c r="I74" s="18" t="s">
        <v>126</v>
      </c>
      <c r="J74" s="18" t="s">
        <v>127</v>
      </c>
      <c r="K74" s="18" t="s">
        <v>128</v>
      </c>
      <c r="L74" s="18" t="s">
        <v>129</v>
      </c>
      <c r="M74" s="18" t="s">
        <v>130</v>
      </c>
      <c r="N74" s="18" t="s">
        <v>131</v>
      </c>
      <c r="O74" s="18" t="s">
        <v>132</v>
      </c>
      <c r="P74" s="18" t="s">
        <v>3</v>
      </c>
      <c r="Q74" s="18" t="s">
        <v>4</v>
      </c>
      <c r="R74" s="18" t="s">
        <v>133</v>
      </c>
      <c r="S74" s="18" t="s">
        <v>134</v>
      </c>
      <c r="T74" s="18" t="s">
        <v>135</v>
      </c>
      <c r="U74" s="18" t="s">
        <v>136</v>
      </c>
      <c r="V74" s="18" t="s">
        <v>137</v>
      </c>
      <c r="W74" s="18" t="s">
        <v>138</v>
      </c>
      <c r="X74" s="18" t="s">
        <v>145</v>
      </c>
      <c r="Y74" s="4"/>
      <c r="Z74" s="4"/>
      <c r="AA74" s="4"/>
      <c r="AB74" s="4"/>
      <c r="AC74" s="4"/>
      <c r="AD74" s="4"/>
      <c r="AE74" s="4"/>
      <c r="AF74" s="4"/>
      <c r="AG74" s="4"/>
      <c r="AH74" s="4"/>
      <c r="AI74" s="4"/>
      <c r="AJ74" s="4"/>
    </row>
    <row r="75" spans="1:36">
      <c r="A75" s="384" t="s">
        <v>42</v>
      </c>
      <c r="B75" s="17" t="s">
        <v>139</v>
      </c>
      <c r="C75" s="6">
        <f>C40*$F$3</f>
        <v>65.713497502022221</v>
      </c>
      <c r="D75" s="17">
        <f t="shared" ref="D75:W75" si="17">D40*$F$3</f>
        <v>3544.7920903985678</v>
      </c>
      <c r="E75" s="17">
        <f t="shared" si="17"/>
        <v>3962.5404876998255</v>
      </c>
      <c r="F75" s="17">
        <f t="shared" si="17"/>
        <v>2214.1775244066539</v>
      </c>
      <c r="G75" s="17">
        <f t="shared" si="17"/>
        <v>13.466157619796338</v>
      </c>
      <c r="H75" s="17">
        <f t="shared" si="17"/>
        <v>4.6575023958606385</v>
      </c>
      <c r="I75" s="17">
        <f t="shared" si="17"/>
        <v>3.2385793597251364</v>
      </c>
      <c r="J75" s="17">
        <f t="shared" si="17"/>
        <v>3.5911013458872021</v>
      </c>
      <c r="K75" s="17">
        <f t="shared" si="17"/>
        <v>3.7788423767440391</v>
      </c>
      <c r="L75" s="17">
        <f t="shared" si="17"/>
        <v>4.0892739841201768</v>
      </c>
      <c r="M75" s="17">
        <f t="shared" si="17"/>
        <v>3.2805401970269981</v>
      </c>
      <c r="N75" s="17">
        <f t="shared" si="17"/>
        <v>3.0932890450246848</v>
      </c>
      <c r="O75" s="17">
        <f t="shared" si="17"/>
        <v>2.9867483879120376</v>
      </c>
      <c r="P75" s="17">
        <f t="shared" si="17"/>
        <v>2.9106940054351731</v>
      </c>
      <c r="Q75" s="17">
        <f t="shared" si="17"/>
        <v>3.2932492212710485</v>
      </c>
      <c r="R75" s="17">
        <f t="shared" si="17"/>
        <v>3.3421204675537965</v>
      </c>
      <c r="S75" s="17">
        <f t="shared" si="17"/>
        <v>2.8874075128105372</v>
      </c>
      <c r="T75" s="17">
        <f t="shared" si="17"/>
        <v>3.4689039741704839</v>
      </c>
      <c r="U75" s="17">
        <f t="shared" si="17"/>
        <v>2.3483461695608847</v>
      </c>
      <c r="V75" s="17">
        <f t="shared" si="17"/>
        <v>3.9831978227115208</v>
      </c>
      <c r="W75" s="17">
        <f t="shared" si="17"/>
        <v>0</v>
      </c>
      <c r="X75" s="17"/>
      <c r="Y75" s="4"/>
      <c r="Z75" s="4"/>
      <c r="AA75" s="4"/>
      <c r="AB75" s="4"/>
      <c r="AC75" s="4"/>
      <c r="AD75" s="4"/>
      <c r="AE75" s="4"/>
      <c r="AF75" s="4"/>
      <c r="AG75" s="4"/>
      <c r="AH75" s="4"/>
      <c r="AI75" s="4"/>
      <c r="AJ75" s="4"/>
    </row>
    <row r="76" spans="1:36">
      <c r="A76" s="384"/>
      <c r="B76" s="16" t="s">
        <v>140</v>
      </c>
      <c r="C76" s="6">
        <f t="shared" ref="C76:W76" si="18">C41*$F$5</f>
        <v>0</v>
      </c>
      <c r="D76" s="17">
        <f t="shared" si="18"/>
        <v>0</v>
      </c>
      <c r="E76" s="17">
        <f t="shared" si="18"/>
        <v>0</v>
      </c>
      <c r="F76" s="17">
        <f t="shared" si="18"/>
        <v>1281.4093273787432</v>
      </c>
      <c r="G76" s="17">
        <f t="shared" si="18"/>
        <v>2456.7195401212261</v>
      </c>
      <c r="H76" s="17">
        <f t="shared" si="18"/>
        <v>888.59346262664064</v>
      </c>
      <c r="I76" s="17">
        <f t="shared" si="18"/>
        <v>533.87624706770055</v>
      </c>
      <c r="J76" s="17">
        <f t="shared" si="18"/>
        <v>393.75866042240517</v>
      </c>
      <c r="K76" s="17">
        <f t="shared" si="18"/>
        <v>305.35646015396145</v>
      </c>
      <c r="L76" s="17">
        <f t="shared" si="18"/>
        <v>235.60216804998538</v>
      </c>
      <c r="M76" s="17">
        <f t="shared" si="18"/>
        <v>162.54047654505732</v>
      </c>
      <c r="N76" s="17">
        <f t="shared" si="18"/>
        <v>93.318897909783345</v>
      </c>
      <c r="O76" s="17">
        <f t="shared" si="18"/>
        <v>43.32473785553595</v>
      </c>
      <c r="P76" s="17">
        <f t="shared" si="18"/>
        <v>21.002391653612147</v>
      </c>
      <c r="Q76" s="17">
        <f t="shared" si="18"/>
        <v>12.720636057705274</v>
      </c>
      <c r="R76" s="17">
        <f t="shared" si="18"/>
        <v>7.050204576677805</v>
      </c>
      <c r="S76" s="17">
        <f t="shared" si="18"/>
        <v>3.1468482491222494</v>
      </c>
      <c r="T76" s="17">
        <f t="shared" si="18"/>
        <v>2.5441256038902904</v>
      </c>
      <c r="U76" s="17">
        <f t="shared" si="18"/>
        <v>3.3597354296009811</v>
      </c>
      <c r="V76" s="17">
        <f t="shared" si="18"/>
        <v>2.9395944319556455</v>
      </c>
      <c r="W76" s="17">
        <f t="shared" si="18"/>
        <v>11.129304519384073</v>
      </c>
      <c r="X76" s="17"/>
    </row>
    <row r="77" spans="1:36">
      <c r="A77" s="384"/>
      <c r="B77" s="16" t="s">
        <v>141</v>
      </c>
      <c r="C77" s="6">
        <f t="shared" ref="C77:W77" si="19">C42*$F$6</f>
        <v>0</v>
      </c>
      <c r="D77" s="17">
        <f t="shared" si="19"/>
        <v>0</v>
      </c>
      <c r="E77" s="17">
        <f t="shared" si="19"/>
        <v>0</v>
      </c>
      <c r="F77" s="17">
        <f t="shared" si="19"/>
        <v>259.26076436700845</v>
      </c>
      <c r="G77" s="17">
        <f t="shared" si="19"/>
        <v>250.93848466657116</v>
      </c>
      <c r="H77" s="17">
        <f t="shared" si="19"/>
        <v>173.15460296876807</v>
      </c>
      <c r="I77" s="17">
        <f t="shared" si="19"/>
        <v>149.84700485358491</v>
      </c>
      <c r="J77" s="17">
        <f t="shared" si="19"/>
        <v>136.13152853988268</v>
      </c>
      <c r="K77" s="17">
        <f t="shared" si="19"/>
        <v>124.3492179025602</v>
      </c>
      <c r="L77" s="17">
        <f t="shared" si="19"/>
        <v>104.90721960397683</v>
      </c>
      <c r="M77" s="17">
        <f t="shared" si="19"/>
        <v>77.57277847377182</v>
      </c>
      <c r="N77" s="17">
        <f t="shared" si="19"/>
        <v>49.76146137634256</v>
      </c>
      <c r="O77" s="17">
        <f t="shared" si="19"/>
        <v>24.657372311326505</v>
      </c>
      <c r="P77" s="17">
        <f t="shared" si="19"/>
        <v>11.868033691071959</v>
      </c>
      <c r="Q77" s="17">
        <f t="shared" si="19"/>
        <v>6.4040702066794886</v>
      </c>
      <c r="R77" s="17">
        <f t="shared" si="19"/>
        <v>4.0095979606287466</v>
      </c>
      <c r="S77" s="17">
        <f t="shared" si="19"/>
        <v>1.8716227434695145</v>
      </c>
      <c r="T77" s="17">
        <f t="shared" si="19"/>
        <v>0.77718924595311956</v>
      </c>
      <c r="U77" s="17">
        <f t="shared" si="19"/>
        <v>0.57978616075636102</v>
      </c>
      <c r="V77" s="17">
        <f t="shared" si="19"/>
        <v>0</v>
      </c>
      <c r="W77" s="17">
        <f t="shared" si="19"/>
        <v>4.993489479576664</v>
      </c>
      <c r="X77" s="17"/>
    </row>
    <row r="78" spans="1:36">
      <c r="A78" s="384"/>
      <c r="B78" s="17" t="s">
        <v>142</v>
      </c>
      <c r="C78" s="6">
        <f t="shared" ref="C78:W78" si="20">C43*$F$9</f>
        <v>184.34270173134962</v>
      </c>
      <c r="D78" s="17">
        <f t="shared" si="20"/>
        <v>57.433528030455854</v>
      </c>
      <c r="E78" s="17">
        <f t="shared" si="20"/>
        <v>0</v>
      </c>
      <c r="F78" s="17">
        <f t="shared" si="20"/>
        <v>0</v>
      </c>
      <c r="G78" s="17">
        <f t="shared" si="20"/>
        <v>0</v>
      </c>
      <c r="H78" s="17">
        <f t="shared" si="20"/>
        <v>0</v>
      </c>
      <c r="I78" s="17">
        <f t="shared" si="20"/>
        <v>0</v>
      </c>
      <c r="J78" s="17">
        <f t="shared" si="20"/>
        <v>0</v>
      </c>
      <c r="K78" s="17">
        <f t="shared" si="20"/>
        <v>0</v>
      </c>
      <c r="L78" s="17">
        <f t="shared" si="20"/>
        <v>0</v>
      </c>
      <c r="M78" s="17">
        <f t="shared" si="20"/>
        <v>0</v>
      </c>
      <c r="N78" s="17">
        <f t="shared" si="20"/>
        <v>0</v>
      </c>
      <c r="O78" s="17">
        <f t="shared" si="20"/>
        <v>0</v>
      </c>
      <c r="P78" s="17">
        <f t="shared" si="20"/>
        <v>0</v>
      </c>
      <c r="Q78" s="17">
        <f t="shared" si="20"/>
        <v>0</v>
      </c>
      <c r="R78" s="17">
        <f t="shared" si="20"/>
        <v>0</v>
      </c>
      <c r="S78" s="17">
        <f t="shared" si="20"/>
        <v>0</v>
      </c>
      <c r="T78" s="17">
        <f t="shared" si="20"/>
        <v>0</v>
      </c>
      <c r="U78" s="17">
        <f t="shared" si="20"/>
        <v>0</v>
      </c>
      <c r="V78" s="17">
        <f t="shared" si="20"/>
        <v>0</v>
      </c>
      <c r="W78" s="17">
        <f t="shared" si="20"/>
        <v>0</v>
      </c>
      <c r="X78" s="17"/>
    </row>
    <row r="79" spans="1:36">
      <c r="A79" s="384"/>
      <c r="B79" s="17" t="s">
        <v>146</v>
      </c>
      <c r="C79" s="6">
        <f>SUM(C75:C78)</f>
        <v>250.05619923337184</v>
      </c>
      <c r="D79" s="17">
        <f t="shared" ref="D79:W79" si="21">SUM(D75:D78)</f>
        <v>3602.2256184290236</v>
      </c>
      <c r="E79" s="17">
        <f t="shared" si="21"/>
        <v>3962.5404876998255</v>
      </c>
      <c r="F79" s="17">
        <f t="shared" si="21"/>
        <v>3754.8476161524054</v>
      </c>
      <c r="G79" s="17">
        <f t="shared" si="21"/>
        <v>2721.1241824075937</v>
      </c>
      <c r="H79" s="17">
        <f t="shared" si="21"/>
        <v>1066.4055679912694</v>
      </c>
      <c r="I79" s="17">
        <f t="shared" si="21"/>
        <v>686.96183128101052</v>
      </c>
      <c r="J79" s="17">
        <f t="shared" si="21"/>
        <v>533.48129030817506</v>
      </c>
      <c r="K79" s="17">
        <f t="shared" si="21"/>
        <v>433.48452043326569</v>
      </c>
      <c r="L79" s="17">
        <f t="shared" si="21"/>
        <v>344.59866163808238</v>
      </c>
      <c r="M79" s="17">
        <f t="shared" si="21"/>
        <v>243.39379521585613</v>
      </c>
      <c r="N79" s="17">
        <f t="shared" si="21"/>
        <v>146.17364833115059</v>
      </c>
      <c r="O79" s="17">
        <f t="shared" si="21"/>
        <v>70.968858554774499</v>
      </c>
      <c r="P79" s="17">
        <f t="shared" si="21"/>
        <v>35.781119350119276</v>
      </c>
      <c r="Q79" s="17">
        <f t="shared" si="21"/>
        <v>22.41795548565581</v>
      </c>
      <c r="R79" s="17">
        <f t="shared" si="21"/>
        <v>14.401923004860347</v>
      </c>
      <c r="S79" s="17">
        <f t="shared" si="21"/>
        <v>7.9058785054023017</v>
      </c>
      <c r="T79" s="17">
        <f t="shared" si="21"/>
        <v>6.790218824013893</v>
      </c>
      <c r="U79" s="17">
        <f t="shared" si="21"/>
        <v>6.2878677599182264</v>
      </c>
      <c r="V79" s="17">
        <f t="shared" si="21"/>
        <v>6.9227922546671667</v>
      </c>
      <c r="W79" s="17">
        <f t="shared" si="21"/>
        <v>16.122793998960738</v>
      </c>
      <c r="X79" s="17" t="s">
        <v>690</v>
      </c>
    </row>
    <row r="80" spans="1:36">
      <c r="B80" s="17"/>
      <c r="D80" s="17"/>
      <c r="E80" s="17"/>
      <c r="F80" s="17"/>
      <c r="G80" s="17"/>
      <c r="H80" s="17"/>
      <c r="I80" s="17"/>
      <c r="J80" s="17"/>
      <c r="K80" s="17"/>
      <c r="L80" s="17"/>
      <c r="M80" s="17"/>
      <c r="N80" s="17"/>
      <c r="O80" s="17"/>
      <c r="P80" s="17"/>
      <c r="Q80" s="17"/>
      <c r="R80" s="17"/>
      <c r="S80" s="17"/>
      <c r="T80" s="17"/>
      <c r="U80" s="17"/>
      <c r="V80" s="17"/>
      <c r="W80" s="17"/>
      <c r="X80" s="17"/>
    </row>
    <row r="81" spans="1:61">
      <c r="A81" s="384" t="s">
        <v>43</v>
      </c>
      <c r="B81" s="17" t="s">
        <v>139</v>
      </c>
      <c r="C81" s="6">
        <f t="shared" ref="C81:W81" si="22">C45*$F$3</f>
        <v>64.528857798047738</v>
      </c>
      <c r="D81" s="17">
        <f t="shared" si="22"/>
        <v>3508.4752109581973</v>
      </c>
      <c r="E81" s="17">
        <f t="shared" si="22"/>
        <v>3948.9014452419055</v>
      </c>
      <c r="F81" s="17">
        <f t="shared" si="22"/>
        <v>2136.3177436301462</v>
      </c>
      <c r="G81" s="17">
        <f t="shared" si="22"/>
        <v>14.919887745579043</v>
      </c>
      <c r="H81" s="17">
        <f t="shared" si="22"/>
        <v>5.0625045908943225</v>
      </c>
      <c r="I81" s="17">
        <f t="shared" si="22"/>
        <v>2.9984128188527421</v>
      </c>
      <c r="J81" s="17">
        <f t="shared" si="22"/>
        <v>2.9939700976091506</v>
      </c>
      <c r="K81" s="17">
        <f t="shared" si="22"/>
        <v>3.3205744023076251</v>
      </c>
      <c r="L81" s="17">
        <f t="shared" si="22"/>
        <v>3.1575886748043649</v>
      </c>
      <c r="M81" s="17">
        <f t="shared" si="22"/>
        <v>2.5426505004140743</v>
      </c>
      <c r="N81" s="17">
        <f t="shared" si="22"/>
        <v>2.7400193072667114</v>
      </c>
      <c r="O81" s="17">
        <f t="shared" si="22"/>
        <v>2.6850561250733382</v>
      </c>
      <c r="P81" s="17">
        <f t="shared" si="22"/>
        <v>3.0675900849061253</v>
      </c>
      <c r="Q81" s="17">
        <f t="shared" si="22"/>
        <v>2.2344874477294878</v>
      </c>
      <c r="R81" s="17">
        <f t="shared" si="22"/>
        <v>2.591788264425388</v>
      </c>
      <c r="S81" s="17">
        <f t="shared" si="22"/>
        <v>3.2583858593355703</v>
      </c>
      <c r="T81" s="17">
        <f t="shared" si="22"/>
        <v>3.2517009125058438</v>
      </c>
      <c r="U81" s="17">
        <f t="shared" si="22"/>
        <v>5.3133728848940391</v>
      </c>
      <c r="V81" s="17">
        <f t="shared" si="22"/>
        <v>5.299173152289625</v>
      </c>
      <c r="W81" s="17">
        <f t="shared" si="22"/>
        <v>0</v>
      </c>
      <c r="X81" s="17"/>
    </row>
    <row r="82" spans="1:61">
      <c r="A82" s="384"/>
      <c r="B82" s="16" t="s">
        <v>140</v>
      </c>
      <c r="C82" s="6">
        <f t="shared" ref="C82:W82" si="23">C46*$F$5</f>
        <v>0</v>
      </c>
      <c r="D82" s="17">
        <f t="shared" si="23"/>
        <v>0</v>
      </c>
      <c r="E82" s="17">
        <f t="shared" si="23"/>
        <v>0</v>
      </c>
      <c r="F82" s="17">
        <f t="shared" si="23"/>
        <v>901.94045848677297</v>
      </c>
      <c r="G82" s="17">
        <f t="shared" si="23"/>
        <v>1890.8681215414372</v>
      </c>
      <c r="H82" s="17">
        <f t="shared" si="23"/>
        <v>696.04134780937545</v>
      </c>
      <c r="I82" s="17">
        <f t="shared" si="23"/>
        <v>401.98226134340359</v>
      </c>
      <c r="J82" s="17">
        <f t="shared" si="23"/>
        <v>266.23212921250934</v>
      </c>
      <c r="K82" s="17">
        <f t="shared" si="23"/>
        <v>177.72039133902499</v>
      </c>
      <c r="L82" s="17">
        <f t="shared" si="23"/>
        <v>123.29936148021127</v>
      </c>
      <c r="M82" s="17">
        <f t="shared" si="23"/>
        <v>82.521272030886948</v>
      </c>
      <c r="N82" s="17">
        <f t="shared" si="23"/>
        <v>53.847668662571898</v>
      </c>
      <c r="O82" s="17">
        <f t="shared" si="23"/>
        <v>31.896098727070061</v>
      </c>
      <c r="P82" s="17">
        <f t="shared" si="23"/>
        <v>19.086509399903385</v>
      </c>
      <c r="Q82" s="17">
        <f t="shared" si="23"/>
        <v>12.978623372246068</v>
      </c>
      <c r="R82" s="17">
        <f t="shared" si="23"/>
        <v>8.3983049532717029</v>
      </c>
      <c r="S82" s="17">
        <f t="shared" si="23"/>
        <v>4.623291675156401</v>
      </c>
      <c r="T82" s="17">
        <f t="shared" si="23"/>
        <v>4.3184703515280951</v>
      </c>
      <c r="U82" s="17">
        <f t="shared" si="23"/>
        <v>3.5084973737852128</v>
      </c>
      <c r="V82" s="17">
        <f t="shared" si="23"/>
        <v>9.4976143705274563</v>
      </c>
      <c r="W82" s="17">
        <f t="shared" si="23"/>
        <v>67.205945165362763</v>
      </c>
      <c r="X82" s="17"/>
    </row>
    <row r="83" spans="1:61">
      <c r="A83" s="384"/>
      <c r="B83" s="16" t="s">
        <v>141</v>
      </c>
      <c r="C83" s="6">
        <f t="shared" ref="C83:W83" si="24">C47*$F$6</f>
        <v>0</v>
      </c>
      <c r="D83" s="17">
        <f t="shared" si="24"/>
        <v>0</v>
      </c>
      <c r="E83" s="17">
        <f t="shared" si="24"/>
        <v>0</v>
      </c>
      <c r="F83" s="17">
        <f t="shared" si="24"/>
        <v>347.12356163084723</v>
      </c>
      <c r="G83" s="17">
        <f t="shared" si="24"/>
        <v>308.31701379266099</v>
      </c>
      <c r="H83" s="17">
        <f t="shared" si="24"/>
        <v>149.18118392225108</v>
      </c>
      <c r="I83" s="17">
        <f t="shared" si="24"/>
        <v>107.63784814909573</v>
      </c>
      <c r="J83" s="17">
        <f t="shared" si="24"/>
        <v>80.426135586368787</v>
      </c>
      <c r="K83" s="17">
        <f t="shared" si="24"/>
        <v>59.429075757128722</v>
      </c>
      <c r="L83" s="17">
        <f t="shared" si="24"/>
        <v>47.050010342188067</v>
      </c>
      <c r="M83" s="17">
        <f t="shared" si="24"/>
        <v>34.263161172931184</v>
      </c>
      <c r="N83" s="17">
        <f t="shared" si="24"/>
        <v>25.675073801560806</v>
      </c>
      <c r="O83" s="17">
        <f t="shared" si="24"/>
        <v>16.918714498340432</v>
      </c>
      <c r="P83" s="17">
        <f t="shared" si="24"/>
        <v>8.5549489453014314</v>
      </c>
      <c r="Q83" s="17">
        <f t="shared" si="24"/>
        <v>5.2991490557021406</v>
      </c>
      <c r="R83" s="17">
        <f t="shared" si="24"/>
        <v>3.719836712905054</v>
      </c>
      <c r="S83" s="17">
        <f t="shared" si="24"/>
        <v>2.6857705835936452</v>
      </c>
      <c r="T83" s="17">
        <f t="shared" si="24"/>
        <v>1.7314800351223847</v>
      </c>
      <c r="U83" s="17">
        <f t="shared" si="24"/>
        <v>1.4430078989560886</v>
      </c>
      <c r="V83" s="17">
        <f t="shared" si="24"/>
        <v>0</v>
      </c>
      <c r="W83" s="17">
        <f t="shared" si="24"/>
        <v>22.615441483589965</v>
      </c>
      <c r="X83" s="17"/>
    </row>
    <row r="84" spans="1:61">
      <c r="A84" s="384"/>
      <c r="B84" s="16" t="s">
        <v>142</v>
      </c>
      <c r="C84" s="6">
        <f t="shared" ref="C84:W84" si="25">C48*$F$9</f>
        <v>182.26633911885821</v>
      </c>
      <c r="D84" s="17">
        <f t="shared" si="25"/>
        <v>64.544416694915242</v>
      </c>
      <c r="E84" s="17">
        <f t="shared" si="25"/>
        <v>0</v>
      </c>
      <c r="F84" s="17">
        <f t="shared" si="25"/>
        <v>0</v>
      </c>
      <c r="G84" s="17">
        <f t="shared" si="25"/>
        <v>0</v>
      </c>
      <c r="H84" s="17">
        <f t="shared" si="25"/>
        <v>0</v>
      </c>
      <c r="I84" s="17">
        <f t="shared" si="25"/>
        <v>0</v>
      </c>
      <c r="J84" s="17">
        <f t="shared" si="25"/>
        <v>0</v>
      </c>
      <c r="K84" s="17">
        <f t="shared" si="25"/>
        <v>0</v>
      </c>
      <c r="L84" s="17">
        <f t="shared" si="25"/>
        <v>0</v>
      </c>
      <c r="M84" s="17">
        <f t="shared" si="25"/>
        <v>0</v>
      </c>
      <c r="N84" s="17">
        <f t="shared" si="25"/>
        <v>0</v>
      </c>
      <c r="O84" s="17">
        <f t="shared" si="25"/>
        <v>0</v>
      </c>
      <c r="P84" s="17">
        <f t="shared" si="25"/>
        <v>0</v>
      </c>
      <c r="Q84" s="17">
        <f t="shared" si="25"/>
        <v>0</v>
      </c>
      <c r="R84" s="17">
        <f t="shared" si="25"/>
        <v>0</v>
      </c>
      <c r="S84" s="17">
        <f t="shared" si="25"/>
        <v>0</v>
      </c>
      <c r="T84" s="17">
        <f t="shared" si="25"/>
        <v>3.1431896871533103E-2</v>
      </c>
      <c r="U84" s="17">
        <f t="shared" si="25"/>
        <v>0</v>
      </c>
      <c r="V84" s="17">
        <f t="shared" si="25"/>
        <v>0</v>
      </c>
      <c r="W84" s="17">
        <f t="shared" si="25"/>
        <v>0</v>
      </c>
      <c r="X84" s="17"/>
    </row>
    <row r="85" spans="1:61">
      <c r="A85" s="384"/>
      <c r="B85" s="16" t="s">
        <v>147</v>
      </c>
      <c r="C85" s="6">
        <f>SUM(C81:C84)</f>
        <v>246.79519691690595</v>
      </c>
      <c r="D85" s="17">
        <f t="shared" ref="D85:W85" si="26">SUM(D81:D84)</f>
        <v>3573.0196276531124</v>
      </c>
      <c r="E85" s="17">
        <f t="shared" si="26"/>
        <v>3948.9014452419055</v>
      </c>
      <c r="F85" s="17">
        <f t="shared" si="26"/>
        <v>3385.3817637477664</v>
      </c>
      <c r="G85" s="17">
        <f t="shared" si="26"/>
        <v>2214.1050230796773</v>
      </c>
      <c r="H85" s="17">
        <f t="shared" si="26"/>
        <v>850.28503632252091</v>
      </c>
      <c r="I85" s="17">
        <f t="shared" si="26"/>
        <v>512.61852231135208</v>
      </c>
      <c r="J85" s="17">
        <f t="shared" si="26"/>
        <v>349.6522348964873</v>
      </c>
      <c r="K85" s="17">
        <f t="shared" si="26"/>
        <v>240.47004149846131</v>
      </c>
      <c r="L85" s="17">
        <f t="shared" si="26"/>
        <v>173.50696049720369</v>
      </c>
      <c r="M85" s="17">
        <f t="shared" si="26"/>
        <v>119.32708370423219</v>
      </c>
      <c r="N85" s="17">
        <f t="shared" si="26"/>
        <v>82.262761771399425</v>
      </c>
      <c r="O85" s="17">
        <f t="shared" si="26"/>
        <v>51.499869350483834</v>
      </c>
      <c r="P85" s="17">
        <f t="shared" si="26"/>
        <v>30.70904843011094</v>
      </c>
      <c r="Q85" s="17">
        <f t="shared" si="26"/>
        <v>20.512259875677696</v>
      </c>
      <c r="R85" s="17">
        <f t="shared" si="26"/>
        <v>14.709929930602144</v>
      </c>
      <c r="S85" s="17">
        <f t="shared" si="26"/>
        <v>10.567448118085617</v>
      </c>
      <c r="T85" s="17">
        <f t="shared" si="26"/>
        <v>9.3330831960278573</v>
      </c>
      <c r="U85" s="17">
        <f t="shared" si="26"/>
        <v>10.264878157635339</v>
      </c>
      <c r="V85" s="17">
        <f t="shared" si="26"/>
        <v>14.79678752281708</v>
      </c>
      <c r="W85" s="17">
        <f t="shared" si="26"/>
        <v>89.821386648952725</v>
      </c>
      <c r="X85" s="17"/>
    </row>
    <row r="86" spans="1:61">
      <c r="D86" s="17"/>
      <c r="E86" s="17"/>
      <c r="F86" s="17"/>
      <c r="G86" s="17"/>
      <c r="H86" s="17"/>
      <c r="I86" s="17"/>
      <c r="J86" s="17"/>
      <c r="K86" s="17"/>
      <c r="L86" s="17"/>
      <c r="M86" s="17"/>
      <c r="N86" s="17"/>
      <c r="O86" s="17"/>
      <c r="P86" s="17"/>
      <c r="Q86" s="17"/>
      <c r="R86" s="17"/>
      <c r="S86" s="17"/>
      <c r="T86" s="17"/>
      <c r="U86" s="17"/>
      <c r="V86" s="17"/>
      <c r="W86" s="17"/>
      <c r="X86" s="17"/>
    </row>
    <row r="87" spans="1:61" ht="25.5">
      <c r="A87" s="308" t="s">
        <v>148</v>
      </c>
      <c r="B87" s="17"/>
      <c r="C87" s="18" t="s">
        <v>120</v>
      </c>
      <c r="D87" s="18" t="s">
        <v>121</v>
      </c>
      <c r="E87" s="18" t="s">
        <v>122</v>
      </c>
      <c r="F87" s="18" t="s">
        <v>123</v>
      </c>
      <c r="G87" s="18" t="s">
        <v>124</v>
      </c>
      <c r="H87" s="18" t="s">
        <v>125</v>
      </c>
      <c r="I87" s="18" t="s">
        <v>126</v>
      </c>
      <c r="J87" s="18" t="s">
        <v>127</v>
      </c>
      <c r="K87" s="18" t="s">
        <v>128</v>
      </c>
      <c r="L87" s="18" t="s">
        <v>129</v>
      </c>
      <c r="M87" s="18" t="s">
        <v>130</v>
      </c>
      <c r="N87" s="18" t="s">
        <v>131</v>
      </c>
      <c r="O87" s="18" t="s">
        <v>132</v>
      </c>
      <c r="P87" s="18" t="s">
        <v>3</v>
      </c>
      <c r="Q87" s="18" t="s">
        <v>4</v>
      </c>
      <c r="R87" s="18" t="s">
        <v>133</v>
      </c>
      <c r="S87" s="18" t="s">
        <v>134</v>
      </c>
      <c r="T87" s="18" t="s">
        <v>135</v>
      </c>
      <c r="U87" s="18" t="s">
        <v>136</v>
      </c>
      <c r="V87" s="18" t="s">
        <v>137</v>
      </c>
      <c r="W87" s="18" t="s">
        <v>138</v>
      </c>
      <c r="X87" s="18" t="s">
        <v>145</v>
      </c>
    </row>
    <row r="88" spans="1:61">
      <c r="A88" s="384" t="s">
        <v>42</v>
      </c>
      <c r="B88" s="17" t="s">
        <v>139</v>
      </c>
      <c r="C88" s="4">
        <f t="shared" ref="C88:W88" si="27">C40*$G$3</f>
        <v>189.64813836095198</v>
      </c>
      <c r="D88" s="4">
        <f t="shared" si="27"/>
        <v>10230.215197418582</v>
      </c>
      <c r="E88" s="4">
        <f t="shared" si="27"/>
        <v>11435.830616823352</v>
      </c>
      <c r="F88" s="4">
        <f t="shared" si="27"/>
        <v>6390.0821211268058</v>
      </c>
      <c r="G88" s="4">
        <f t="shared" si="27"/>
        <v>38.863122806557875</v>
      </c>
      <c r="H88" s="4">
        <f t="shared" si="27"/>
        <v>13.441479944960502</v>
      </c>
      <c r="I88" s="4">
        <f t="shared" si="27"/>
        <v>9.3464899884102994</v>
      </c>
      <c r="J88" s="4">
        <f t="shared" si="27"/>
        <v>10.363862993170603</v>
      </c>
      <c r="K88" s="4">
        <f t="shared" si="27"/>
        <v>10.905680707177828</v>
      </c>
      <c r="L88" s="4">
        <f t="shared" si="27"/>
        <v>11.801581529158438</v>
      </c>
      <c r="M88" s="4">
        <f t="shared" si="27"/>
        <v>9.4675883164687011</v>
      </c>
      <c r="N88" s="4">
        <f t="shared" si="27"/>
        <v>8.9271843852658375</v>
      </c>
      <c r="O88" s="4">
        <f t="shared" si="27"/>
        <v>8.6197096951453744</v>
      </c>
      <c r="P88" s="4">
        <f t="shared" si="27"/>
        <v>8.4002179225383049</v>
      </c>
      <c r="Q88" s="4">
        <f t="shared" si="27"/>
        <v>9.5042663640523681</v>
      </c>
      <c r="R88" s="4">
        <f t="shared" si="27"/>
        <v>9.6453080256473473</v>
      </c>
      <c r="S88" s="4">
        <f t="shared" si="27"/>
        <v>8.3330134646553216</v>
      </c>
      <c r="T88" s="4">
        <f t="shared" si="27"/>
        <v>10.011203266636283</v>
      </c>
      <c r="U88" s="4">
        <f t="shared" si="27"/>
        <v>6.7772907578171298</v>
      </c>
      <c r="V88" s="4">
        <f t="shared" si="27"/>
        <v>11.49544736646213</v>
      </c>
      <c r="W88" s="4">
        <f t="shared" si="27"/>
        <v>0</v>
      </c>
      <c r="X88" s="4"/>
      <c r="AZ88" s="10"/>
      <c r="BA88" s="10"/>
      <c r="BB88" s="10"/>
      <c r="BC88" s="10"/>
      <c r="BD88" s="10"/>
      <c r="BE88" s="10"/>
      <c r="BF88" s="10"/>
      <c r="BG88" s="10"/>
      <c r="BH88" s="8"/>
      <c r="BI88" s="8"/>
    </row>
    <row r="89" spans="1:61">
      <c r="A89" s="384"/>
      <c r="B89" s="16" t="s">
        <v>140</v>
      </c>
      <c r="C89" s="4">
        <f t="shared" ref="C89:W89" si="28">C41*$G$5</f>
        <v>0</v>
      </c>
      <c r="D89" s="4">
        <f t="shared" si="28"/>
        <v>0</v>
      </c>
      <c r="E89" s="4">
        <f t="shared" si="28"/>
        <v>0</v>
      </c>
      <c r="F89" s="4">
        <f t="shared" si="28"/>
        <v>42.650133165642721</v>
      </c>
      <c r="G89" s="4">
        <f t="shared" si="28"/>
        <v>81.768887815998724</v>
      </c>
      <c r="H89" s="4">
        <f t="shared" si="28"/>
        <v>29.575740320754026</v>
      </c>
      <c r="I89" s="4">
        <f t="shared" si="28"/>
        <v>17.76941414808428</v>
      </c>
      <c r="J89" s="4">
        <f t="shared" si="28"/>
        <v>13.105772639016346</v>
      </c>
      <c r="K89" s="4">
        <f t="shared" si="28"/>
        <v>10.163414149010956</v>
      </c>
      <c r="L89" s="4">
        <f t="shared" si="28"/>
        <v>7.8417283429653146</v>
      </c>
      <c r="M89" s="4">
        <f t="shared" si="28"/>
        <v>5.4099598163801534</v>
      </c>
      <c r="N89" s="4">
        <f t="shared" si="28"/>
        <v>3.1060047228350629</v>
      </c>
      <c r="O89" s="4">
        <f t="shared" si="28"/>
        <v>1.4420106045934991</v>
      </c>
      <c r="P89" s="4">
        <f t="shared" si="28"/>
        <v>0.6990387705823099</v>
      </c>
      <c r="Q89" s="4">
        <f t="shared" si="28"/>
        <v>0.42339072318337356</v>
      </c>
      <c r="R89" s="4">
        <f t="shared" si="28"/>
        <v>0.23465738668800656</v>
      </c>
      <c r="S89" s="4">
        <f t="shared" si="28"/>
        <v>0.10473897294916786</v>
      </c>
      <c r="T89" s="4">
        <f t="shared" si="28"/>
        <v>8.4678091127996624E-2</v>
      </c>
      <c r="U89" s="4">
        <f t="shared" si="28"/>
        <v>0.11182466087314258</v>
      </c>
      <c r="V89" s="4">
        <f t="shared" si="28"/>
        <v>9.784078459328524E-2</v>
      </c>
      <c r="W89" s="4">
        <f t="shared" si="28"/>
        <v>0.3704252104701779</v>
      </c>
      <c r="X89" s="4"/>
    </row>
    <row r="90" spans="1:61">
      <c r="A90" s="384"/>
      <c r="B90" s="16" t="s">
        <v>141</v>
      </c>
      <c r="C90" s="6">
        <f t="shared" ref="C90:W90" si="29">C42*$G$6</f>
        <v>0</v>
      </c>
      <c r="D90" s="6">
        <f t="shared" si="29"/>
        <v>0</v>
      </c>
      <c r="E90" s="6">
        <f t="shared" si="29"/>
        <v>0</v>
      </c>
      <c r="F90" s="6">
        <f t="shared" si="29"/>
        <v>691.79565725225837</v>
      </c>
      <c r="G90" s="6">
        <f t="shared" si="29"/>
        <v>669.58899220111664</v>
      </c>
      <c r="H90" s="6">
        <f t="shared" si="29"/>
        <v>462.0352125378368</v>
      </c>
      <c r="I90" s="6">
        <f t="shared" si="29"/>
        <v>399.84263512863248</v>
      </c>
      <c r="J90" s="6">
        <f t="shared" si="29"/>
        <v>363.24509221028404</v>
      </c>
      <c r="K90" s="6">
        <f t="shared" si="29"/>
        <v>331.80589102148281</v>
      </c>
      <c r="L90" s="6">
        <f t="shared" si="29"/>
        <v>279.9280450847711</v>
      </c>
      <c r="M90" s="6">
        <f t="shared" si="29"/>
        <v>206.99048465806248</v>
      </c>
      <c r="N90" s="6">
        <f t="shared" si="29"/>
        <v>132.78045740059696</v>
      </c>
      <c r="O90" s="6">
        <f t="shared" si="29"/>
        <v>65.794232790584232</v>
      </c>
      <c r="P90" s="6">
        <f t="shared" si="29"/>
        <v>31.667939372363616</v>
      </c>
      <c r="Q90" s="6">
        <f t="shared" si="29"/>
        <v>17.088231489774973</v>
      </c>
      <c r="R90" s="6">
        <f t="shared" si="29"/>
        <v>10.698967363082627</v>
      </c>
      <c r="S90" s="6">
        <f t="shared" si="29"/>
        <v>4.994124309970335</v>
      </c>
      <c r="T90" s="6">
        <f t="shared" si="29"/>
        <v>2.0738045208121876</v>
      </c>
      <c r="U90" s="6">
        <f t="shared" si="29"/>
        <v>1.5470661329163713</v>
      </c>
      <c r="V90" s="6">
        <f t="shared" si="29"/>
        <v>0</v>
      </c>
      <c r="W90" s="6">
        <f t="shared" si="29"/>
        <v>13.324323659000854</v>
      </c>
      <c r="X90" s="6" t="s">
        <v>149</v>
      </c>
    </row>
    <row r="91" spans="1:61">
      <c r="A91" s="384"/>
      <c r="B91" s="17" t="s">
        <v>142</v>
      </c>
      <c r="C91" s="6">
        <f t="shared" ref="C91:W91" si="30">C43*$G$9</f>
        <v>2251.7615493608714</v>
      </c>
      <c r="D91" s="6">
        <f t="shared" si="30"/>
        <v>701.5553577574957</v>
      </c>
      <c r="E91" s="6">
        <f t="shared" si="30"/>
        <v>0</v>
      </c>
      <c r="F91" s="6">
        <f t="shared" si="30"/>
        <v>0</v>
      </c>
      <c r="G91" s="6">
        <f t="shared" si="30"/>
        <v>0</v>
      </c>
      <c r="H91" s="6">
        <f t="shared" si="30"/>
        <v>0</v>
      </c>
      <c r="I91" s="6">
        <f t="shared" si="30"/>
        <v>0</v>
      </c>
      <c r="J91" s="6">
        <f t="shared" si="30"/>
        <v>0</v>
      </c>
      <c r="K91" s="6">
        <f t="shared" si="30"/>
        <v>0</v>
      </c>
      <c r="L91" s="6">
        <f t="shared" si="30"/>
        <v>0</v>
      </c>
      <c r="M91" s="6">
        <f t="shared" si="30"/>
        <v>0</v>
      </c>
      <c r="N91" s="6">
        <f t="shared" si="30"/>
        <v>0</v>
      </c>
      <c r="O91" s="6">
        <f t="shared" si="30"/>
        <v>0</v>
      </c>
      <c r="P91" s="6">
        <f t="shared" si="30"/>
        <v>0</v>
      </c>
      <c r="Q91" s="6">
        <f t="shared" si="30"/>
        <v>0</v>
      </c>
      <c r="R91" s="6">
        <f t="shared" si="30"/>
        <v>0</v>
      </c>
      <c r="S91" s="6">
        <f t="shared" si="30"/>
        <v>0</v>
      </c>
      <c r="T91" s="6">
        <f t="shared" si="30"/>
        <v>0</v>
      </c>
      <c r="U91" s="6">
        <f t="shared" si="30"/>
        <v>0</v>
      </c>
      <c r="V91" s="6">
        <f t="shared" si="30"/>
        <v>0</v>
      </c>
      <c r="W91" s="6">
        <f t="shared" si="30"/>
        <v>0</v>
      </c>
    </row>
    <row r="92" spans="1:61">
      <c r="A92" s="384"/>
      <c r="B92" s="17" t="s">
        <v>182</v>
      </c>
      <c r="C92" s="6">
        <f>SUM(C88:C91)</f>
        <v>2441.4096877218235</v>
      </c>
      <c r="D92" s="6">
        <f t="shared" ref="D92:W92" si="31">SUM(D88:D91)</f>
        <v>10931.770555176077</v>
      </c>
      <c r="E92" s="6">
        <f t="shared" si="31"/>
        <v>11435.830616823352</v>
      </c>
      <c r="F92" s="6">
        <f t="shared" si="31"/>
        <v>7124.5279115447065</v>
      </c>
      <c r="G92" s="6">
        <f t="shared" si="31"/>
        <v>790.22100282367319</v>
      </c>
      <c r="H92" s="6">
        <f t="shared" si="31"/>
        <v>505.05243280355131</v>
      </c>
      <c r="I92" s="6">
        <f t="shared" si="31"/>
        <v>426.95853926512706</v>
      </c>
      <c r="J92" s="6">
        <f t="shared" si="31"/>
        <v>386.71472784247101</v>
      </c>
      <c r="K92" s="6">
        <f t="shared" si="31"/>
        <v>352.87498587767158</v>
      </c>
      <c r="L92" s="6">
        <f t="shared" si="31"/>
        <v>299.57135495689488</v>
      </c>
      <c r="M92" s="6">
        <f t="shared" si="31"/>
        <v>221.86803279091134</v>
      </c>
      <c r="N92" s="6">
        <f t="shared" si="31"/>
        <v>144.81364650869787</v>
      </c>
      <c r="O92" s="6">
        <f t="shared" si="31"/>
        <v>75.855953090323112</v>
      </c>
      <c r="P92" s="6">
        <f t="shared" si="31"/>
        <v>40.767196065484228</v>
      </c>
      <c r="Q92" s="6">
        <f t="shared" si="31"/>
        <v>27.015888577010713</v>
      </c>
      <c r="R92" s="6">
        <f t="shared" si="31"/>
        <v>20.578932775417982</v>
      </c>
      <c r="S92" s="6">
        <f t="shared" si="31"/>
        <v>13.431876747574824</v>
      </c>
      <c r="T92" s="6">
        <f t="shared" si="31"/>
        <v>12.169685878576466</v>
      </c>
      <c r="U92" s="6">
        <f t="shared" si="31"/>
        <v>8.4361815516066443</v>
      </c>
      <c r="V92" s="6">
        <f t="shared" si="31"/>
        <v>11.593288151055416</v>
      </c>
      <c r="W92" s="6">
        <f t="shared" si="31"/>
        <v>13.694748869471031</v>
      </c>
    </row>
    <row r="93" spans="1:61">
      <c r="B93" s="17"/>
    </row>
    <row r="94" spans="1:61">
      <c r="A94" s="384" t="s">
        <v>43</v>
      </c>
      <c r="B94" s="17" t="s">
        <v>139</v>
      </c>
      <c r="C94" s="6">
        <f t="shared" ref="C94:W94" si="32">C45*$G$3</f>
        <v>186.22928648078357</v>
      </c>
      <c r="D94" s="6">
        <f t="shared" si="32"/>
        <v>10125.405244535867</v>
      </c>
      <c r="E94" s="6">
        <f t="shared" si="32"/>
        <v>11396.468551045451</v>
      </c>
      <c r="F94" s="6">
        <f t="shared" si="32"/>
        <v>6165.3799969246638</v>
      </c>
      <c r="G94" s="6">
        <f t="shared" si="32"/>
        <v>43.058565485977553</v>
      </c>
      <c r="H94" s="6">
        <f t="shared" si="32"/>
        <v>14.610310021580204</v>
      </c>
      <c r="I94" s="6">
        <f t="shared" si="32"/>
        <v>8.6533730625970389</v>
      </c>
      <c r="J94" s="6">
        <f t="shared" si="32"/>
        <v>8.6405514377386474</v>
      </c>
      <c r="K94" s="6">
        <f t="shared" si="32"/>
        <v>9.5831264142848696</v>
      </c>
      <c r="L94" s="6">
        <f t="shared" si="32"/>
        <v>9.1127521232277306</v>
      </c>
      <c r="M94" s="6">
        <f t="shared" si="32"/>
        <v>7.3380500541952278</v>
      </c>
      <c r="N94" s="6">
        <f t="shared" si="32"/>
        <v>7.9076533809542857</v>
      </c>
      <c r="O94" s="6">
        <f t="shared" si="32"/>
        <v>7.7490304864561468</v>
      </c>
      <c r="P94" s="6">
        <f t="shared" si="32"/>
        <v>8.8530175834737523</v>
      </c>
      <c r="Q94" s="6">
        <f t="shared" si="32"/>
        <v>6.4486962459998667</v>
      </c>
      <c r="R94" s="6">
        <f t="shared" si="32"/>
        <v>7.4798608818365153</v>
      </c>
      <c r="S94" s="6">
        <f t="shared" si="32"/>
        <v>9.4036512402284682</v>
      </c>
      <c r="T94" s="6">
        <f t="shared" si="32"/>
        <v>9.3843585869762105</v>
      </c>
      <c r="U94" s="6">
        <f t="shared" si="32"/>
        <v>15.334312041551371</v>
      </c>
      <c r="V94" s="6">
        <f t="shared" si="32"/>
        <v>15.293331832674685</v>
      </c>
      <c r="W94" s="6">
        <f t="shared" si="32"/>
        <v>0</v>
      </c>
    </row>
    <row r="95" spans="1:61">
      <c r="A95" s="384"/>
      <c r="B95" s="16" t="s">
        <v>140</v>
      </c>
      <c r="C95" s="6">
        <f t="shared" ref="C95:W95" si="33">C46*$G$5</f>
        <v>0</v>
      </c>
      <c r="D95" s="6">
        <f t="shared" si="33"/>
        <v>0</v>
      </c>
      <c r="E95" s="6">
        <f t="shared" si="33"/>
        <v>0</v>
      </c>
      <c r="F95" s="6">
        <f t="shared" si="33"/>
        <v>30.019978659459102</v>
      </c>
      <c r="G95" s="6">
        <f t="shared" si="33"/>
        <v>62.935219417655063</v>
      </c>
      <c r="H95" s="6">
        <f t="shared" si="33"/>
        <v>23.166880042608746</v>
      </c>
      <c r="I95" s="6">
        <f t="shared" si="33"/>
        <v>13.379485079598588</v>
      </c>
      <c r="J95" s="6">
        <f t="shared" si="33"/>
        <v>8.8612089215189549</v>
      </c>
      <c r="K95" s="6">
        <f t="shared" si="33"/>
        <v>5.9152046070749487</v>
      </c>
      <c r="L95" s="6">
        <f t="shared" si="33"/>
        <v>4.1038675730002838</v>
      </c>
      <c r="M95" s="6">
        <f t="shared" si="33"/>
        <v>2.74661902790668</v>
      </c>
      <c r="N95" s="6">
        <f t="shared" si="33"/>
        <v>1.7922534119648204</v>
      </c>
      <c r="O95" s="6">
        <f t="shared" si="33"/>
        <v>1.0616224098796052</v>
      </c>
      <c r="P95" s="6">
        <f t="shared" si="33"/>
        <v>0.63527098654602376</v>
      </c>
      <c r="Q95" s="6">
        <f t="shared" si="33"/>
        <v>0.43197751359071324</v>
      </c>
      <c r="R95" s="6">
        <f t="shared" si="33"/>
        <v>0.27952724938831819</v>
      </c>
      <c r="S95" s="6">
        <f t="shared" si="33"/>
        <v>0.15388057617185324</v>
      </c>
      <c r="T95" s="6">
        <f t="shared" si="33"/>
        <v>0.14373497338381286</v>
      </c>
      <c r="U95" s="6">
        <f t="shared" si="33"/>
        <v>0.11677601918923676</v>
      </c>
      <c r="V95" s="6">
        <f t="shared" si="33"/>
        <v>0.31611641105152577</v>
      </c>
      <c r="W95" s="6">
        <f t="shared" si="33"/>
        <v>2.236867212984166</v>
      </c>
    </row>
    <row r="96" spans="1:61">
      <c r="A96" s="384"/>
      <c r="B96" s="16" t="s">
        <v>141</v>
      </c>
      <c r="C96" s="6">
        <f t="shared" ref="C96:W96" si="34">C47*$G$6</f>
        <v>0</v>
      </c>
      <c r="D96" s="6">
        <f t="shared" si="34"/>
        <v>0</v>
      </c>
      <c r="E96" s="6">
        <f t="shared" si="34"/>
        <v>0</v>
      </c>
      <c r="F96" s="6">
        <f t="shared" si="34"/>
        <v>926.24340228441827</v>
      </c>
      <c r="G96" s="6">
        <f t="shared" si="34"/>
        <v>822.69436996957916</v>
      </c>
      <c r="H96" s="6">
        <f t="shared" si="34"/>
        <v>398.06599904592639</v>
      </c>
      <c r="I96" s="6">
        <f t="shared" si="34"/>
        <v>287.21428823727604</v>
      </c>
      <c r="J96" s="6">
        <f t="shared" si="34"/>
        <v>214.60420925655256</v>
      </c>
      <c r="K96" s="6">
        <f t="shared" si="34"/>
        <v>158.57693169915231</v>
      </c>
      <c r="L96" s="6">
        <f t="shared" si="34"/>
        <v>125.54538635211046</v>
      </c>
      <c r="M96" s="6">
        <f t="shared" si="34"/>
        <v>91.425735633541407</v>
      </c>
      <c r="N96" s="6">
        <f t="shared" si="34"/>
        <v>68.509805557802508</v>
      </c>
      <c r="O96" s="6">
        <f t="shared" si="34"/>
        <v>45.144868892209949</v>
      </c>
      <c r="P96" s="6">
        <f t="shared" si="34"/>
        <v>22.827505514858512</v>
      </c>
      <c r="Q96" s="6">
        <f t="shared" si="34"/>
        <v>14.139927083905661</v>
      </c>
      <c r="R96" s="6">
        <f t="shared" si="34"/>
        <v>9.9257860708625589</v>
      </c>
      <c r="S96" s="6">
        <f t="shared" si="34"/>
        <v>7.1665468959111918</v>
      </c>
      <c r="T96" s="6">
        <f t="shared" si="34"/>
        <v>4.6201760294936491</v>
      </c>
      <c r="U96" s="6">
        <f t="shared" si="34"/>
        <v>3.8504345241587958</v>
      </c>
      <c r="V96" s="6">
        <f t="shared" si="34"/>
        <v>0</v>
      </c>
      <c r="W96" s="6">
        <f t="shared" si="34"/>
        <v>60.345668745474882</v>
      </c>
    </row>
    <row r="97" spans="1:51">
      <c r="A97" s="384"/>
      <c r="B97" s="16" t="s">
        <v>142</v>
      </c>
      <c r="C97" s="6">
        <f t="shared" ref="C97:W97" si="35">C48*$G$9</f>
        <v>2226.3986060524217</v>
      </c>
      <c r="D97" s="6">
        <f t="shared" si="35"/>
        <v>788.41545867839204</v>
      </c>
      <c r="E97" s="6">
        <f t="shared" si="35"/>
        <v>0</v>
      </c>
      <c r="F97" s="6">
        <f t="shared" si="35"/>
        <v>0</v>
      </c>
      <c r="G97" s="6">
        <f t="shared" si="35"/>
        <v>0</v>
      </c>
      <c r="H97" s="6">
        <f t="shared" si="35"/>
        <v>0</v>
      </c>
      <c r="I97" s="6">
        <f t="shared" si="35"/>
        <v>0</v>
      </c>
      <c r="J97" s="6">
        <f t="shared" si="35"/>
        <v>0</v>
      </c>
      <c r="K97" s="6">
        <f t="shared" si="35"/>
        <v>0</v>
      </c>
      <c r="L97" s="6">
        <f t="shared" si="35"/>
        <v>0</v>
      </c>
      <c r="M97" s="6">
        <f t="shared" si="35"/>
        <v>0</v>
      </c>
      <c r="N97" s="6">
        <f t="shared" si="35"/>
        <v>0</v>
      </c>
      <c r="O97" s="6">
        <f t="shared" si="35"/>
        <v>0</v>
      </c>
      <c r="P97" s="6">
        <f t="shared" si="35"/>
        <v>0</v>
      </c>
      <c r="Q97" s="6">
        <f t="shared" si="35"/>
        <v>0</v>
      </c>
      <c r="R97" s="6">
        <f t="shared" si="35"/>
        <v>0</v>
      </c>
      <c r="S97" s="6">
        <f t="shared" si="35"/>
        <v>0</v>
      </c>
      <c r="T97" s="6">
        <f t="shared" si="35"/>
        <v>0.38394325424361525</v>
      </c>
      <c r="U97" s="6">
        <f t="shared" si="35"/>
        <v>0</v>
      </c>
      <c r="V97" s="6">
        <f t="shared" si="35"/>
        <v>0</v>
      </c>
      <c r="W97" s="6">
        <f t="shared" si="35"/>
        <v>0</v>
      </c>
    </row>
    <row r="98" spans="1:51">
      <c r="A98" s="384"/>
      <c r="B98" s="16" t="s">
        <v>183</v>
      </c>
      <c r="C98" s="6">
        <f>SUM(C94:C97)</f>
        <v>2412.6278925332053</v>
      </c>
      <c r="D98" s="6">
        <f t="shared" ref="D98:W98" si="36">SUM(D94:D97)</f>
        <v>10913.820703214258</v>
      </c>
      <c r="E98" s="6">
        <f t="shared" si="36"/>
        <v>11396.468551045451</v>
      </c>
      <c r="F98" s="6">
        <f t="shared" si="36"/>
        <v>7121.6433778685414</v>
      </c>
      <c r="G98" s="6">
        <f t="shared" si="36"/>
        <v>928.68815487321172</v>
      </c>
      <c r="H98" s="6">
        <f t="shared" si="36"/>
        <v>435.84318911011536</v>
      </c>
      <c r="I98" s="6">
        <f t="shared" si="36"/>
        <v>309.24714637947164</v>
      </c>
      <c r="J98" s="6">
        <f t="shared" si="36"/>
        <v>232.10596961581018</v>
      </c>
      <c r="K98" s="6">
        <f t="shared" si="36"/>
        <v>174.07526272051211</v>
      </c>
      <c r="L98" s="6">
        <f t="shared" si="36"/>
        <v>138.76200604833846</v>
      </c>
      <c r="M98" s="6">
        <f t="shared" si="36"/>
        <v>101.51040471564332</v>
      </c>
      <c r="N98" s="6">
        <f t="shared" si="36"/>
        <v>78.209712350721617</v>
      </c>
      <c r="O98" s="6">
        <f t="shared" si="36"/>
        <v>53.955521788545703</v>
      </c>
      <c r="P98" s="6">
        <f t="shared" si="36"/>
        <v>32.315794084878291</v>
      </c>
      <c r="Q98" s="6">
        <f t="shared" si="36"/>
        <v>21.02060084349624</v>
      </c>
      <c r="R98" s="6">
        <f t="shared" si="36"/>
        <v>17.685174202087392</v>
      </c>
      <c r="S98" s="6">
        <f t="shared" si="36"/>
        <v>16.724078712311513</v>
      </c>
      <c r="T98" s="6">
        <f t="shared" si="36"/>
        <v>14.532212844097288</v>
      </c>
      <c r="U98" s="6">
        <f t="shared" si="36"/>
        <v>19.301522584899402</v>
      </c>
      <c r="V98" s="6">
        <f t="shared" si="36"/>
        <v>15.609448243726211</v>
      </c>
      <c r="W98" s="6">
        <f t="shared" si="36"/>
        <v>62.582535958459047</v>
      </c>
    </row>
    <row r="99" spans="1:51">
      <c r="A99" s="17"/>
      <c r="B99" s="18"/>
      <c r="C99" s="17"/>
      <c r="D99" s="17"/>
      <c r="E99" s="17"/>
      <c r="F99" s="17"/>
      <c r="G99" s="17"/>
      <c r="H99" s="17"/>
      <c r="I99" s="17"/>
      <c r="J99" s="17"/>
      <c r="K99" s="17"/>
      <c r="L99" s="17"/>
      <c r="M99" s="17"/>
      <c r="N99" s="17"/>
      <c r="O99" s="17"/>
      <c r="P99" s="17"/>
      <c r="Q99" s="17"/>
      <c r="R99" s="17"/>
      <c r="S99" s="17"/>
      <c r="T99" s="17"/>
      <c r="U99" s="17"/>
      <c r="V99" s="17"/>
      <c r="W99" s="17"/>
    </row>
    <row r="100" spans="1:51">
      <c r="A100" s="17"/>
      <c r="B100" s="18"/>
      <c r="C100" s="17"/>
      <c r="D100" s="17"/>
      <c r="E100" s="17"/>
      <c r="F100" s="17"/>
      <c r="G100" s="17"/>
      <c r="H100" s="17"/>
      <c r="I100" s="17"/>
      <c r="J100" s="17"/>
      <c r="K100" s="17"/>
      <c r="L100" s="17"/>
      <c r="M100" s="17"/>
      <c r="N100" s="17"/>
      <c r="O100" s="17"/>
      <c r="P100" s="17"/>
      <c r="Q100" s="17"/>
      <c r="R100" s="17"/>
      <c r="S100" s="17"/>
      <c r="T100" s="17"/>
      <c r="U100" s="17"/>
      <c r="V100" s="17"/>
      <c r="W100" s="17"/>
    </row>
    <row r="101" spans="1:51">
      <c r="B101" s="302" t="s">
        <v>184</v>
      </c>
      <c r="C101" s="17" t="s">
        <v>42</v>
      </c>
      <c r="D101" s="17"/>
      <c r="E101" s="19" t="s">
        <v>150</v>
      </c>
      <c r="F101" s="19" t="str">
        <f>LP_rate</f>
        <v>Series</v>
      </c>
      <c r="G101" s="17"/>
      <c r="H101" s="17"/>
      <c r="I101" s="17"/>
      <c r="J101" s="17"/>
      <c r="K101" s="17"/>
      <c r="L101" s="17"/>
      <c r="M101" s="17"/>
      <c r="N101" s="17"/>
      <c r="O101" s="17"/>
      <c r="P101" s="17"/>
      <c r="Q101" s="17"/>
      <c r="R101" s="17"/>
      <c r="S101" s="17"/>
      <c r="T101" s="17"/>
      <c r="U101" s="17"/>
      <c r="V101" s="17"/>
      <c r="W101" s="17"/>
    </row>
    <row r="102" spans="1:51">
      <c r="A102" s="17"/>
      <c r="B102" s="18"/>
      <c r="C102" s="10" t="s">
        <v>49</v>
      </c>
      <c r="D102" s="10" t="s">
        <v>50</v>
      </c>
      <c r="E102" s="10" t="s">
        <v>51</v>
      </c>
      <c r="F102" s="10" t="s">
        <v>52</v>
      </c>
      <c r="G102" s="10" t="s">
        <v>53</v>
      </c>
      <c r="H102" s="10" t="s">
        <v>54</v>
      </c>
      <c r="I102" s="10" t="s">
        <v>55</v>
      </c>
      <c r="J102" s="10" t="s">
        <v>56</v>
      </c>
      <c r="K102" s="10" t="s">
        <v>57</v>
      </c>
      <c r="L102" s="10" t="s">
        <v>58</v>
      </c>
      <c r="M102" s="10" t="s">
        <v>59</v>
      </c>
      <c r="N102" s="10" t="s">
        <v>60</v>
      </c>
      <c r="O102" s="10" t="s">
        <v>61</v>
      </c>
      <c r="P102" s="10" t="s">
        <v>62</v>
      </c>
      <c r="Q102" s="10" t="s">
        <v>63</v>
      </c>
      <c r="R102" s="10" t="s">
        <v>64</v>
      </c>
      <c r="S102" s="10" t="s">
        <v>65</v>
      </c>
      <c r="T102" s="10" t="s">
        <v>66</v>
      </c>
      <c r="U102" s="10" t="s">
        <v>67</v>
      </c>
      <c r="V102" s="10" t="s">
        <v>68</v>
      </c>
      <c r="W102" s="10" t="s">
        <v>69</v>
      </c>
      <c r="X102" s="10" t="s">
        <v>70</v>
      </c>
      <c r="Y102" s="10" t="s">
        <v>71</v>
      </c>
      <c r="Z102" s="10" t="s">
        <v>72</v>
      </c>
      <c r="AA102" s="10" t="s">
        <v>73</v>
      </c>
      <c r="AB102" s="10" t="s">
        <v>74</v>
      </c>
      <c r="AC102" s="10" t="s">
        <v>75</v>
      </c>
      <c r="AD102" s="10" t="s">
        <v>76</v>
      </c>
      <c r="AE102" s="10" t="s">
        <v>77</v>
      </c>
      <c r="AF102" s="10" t="s">
        <v>78</v>
      </c>
      <c r="AG102" s="10" t="s">
        <v>79</v>
      </c>
      <c r="AH102" s="10" t="s">
        <v>80</v>
      </c>
      <c r="AI102" s="10" t="s">
        <v>81</v>
      </c>
      <c r="AJ102" s="10" t="s">
        <v>82</v>
      </c>
      <c r="AK102" s="10" t="s">
        <v>83</v>
      </c>
      <c r="AL102" s="10" t="s">
        <v>84</v>
      </c>
      <c r="AM102" s="10" t="s">
        <v>85</v>
      </c>
      <c r="AN102" s="10" t="s">
        <v>86</v>
      </c>
      <c r="AO102" s="10" t="s">
        <v>87</v>
      </c>
      <c r="AP102" s="10" t="s">
        <v>88</v>
      </c>
      <c r="AQ102" s="10" t="s">
        <v>89</v>
      </c>
      <c r="AR102" s="10" t="s">
        <v>90</v>
      </c>
      <c r="AS102" s="10" t="s">
        <v>91</v>
      </c>
      <c r="AT102" s="10" t="s">
        <v>92</v>
      </c>
      <c r="AU102" s="10" t="s">
        <v>93</v>
      </c>
      <c r="AV102" s="10" t="s">
        <v>94</v>
      </c>
      <c r="AW102" s="10" t="s">
        <v>95</v>
      </c>
      <c r="AX102" s="8" t="s">
        <v>96</v>
      </c>
      <c r="AY102" s="8" t="s">
        <v>97</v>
      </c>
    </row>
    <row r="103" spans="1:51">
      <c r="A103" s="17"/>
      <c r="B103" s="14" t="s">
        <v>120</v>
      </c>
      <c r="C103" s="17">
        <f>C92</f>
        <v>2441.4096877218235</v>
      </c>
      <c r="D103" s="6">
        <f>C103*'Productivity assumptions'!D$6</f>
        <v>2495.1207008517035</v>
      </c>
      <c r="E103" s="28">
        <f>D103*'Productivity assumptions'!E$6</f>
        <v>2533.062559638845</v>
      </c>
      <c r="F103" s="28">
        <f>E103*'Productivity assumptions'!F$6</f>
        <v>2568.3209652308874</v>
      </c>
      <c r="G103" s="28">
        <f>F103*'Productivity assumptions'!G$6</f>
        <v>2604.4281110558941</v>
      </c>
      <c r="H103" s="28">
        <f>G103*'Productivity assumptions'!H$6</f>
        <v>2641.4408568412991</v>
      </c>
      <c r="I103" s="28">
        <f>H103*'Productivity assumptions'!I$6</f>
        <v>2679.4146663893525</v>
      </c>
      <c r="J103" s="28">
        <f>I103*'Productivity assumptions'!J$6</f>
        <v>2718.199538444821</v>
      </c>
      <c r="K103" s="28">
        <f>J103*'Productivity assumptions'!K$6</f>
        <v>2757.7173366811307</v>
      </c>
      <c r="L103" s="28">
        <f>K103*'Productivity assumptions'!L$6</f>
        <v>2797.9984026249876</v>
      </c>
      <c r="M103" s="28">
        <f>L103*'Productivity assumptions'!M$6</f>
        <v>2839.0466066495278</v>
      </c>
      <c r="N103" s="28">
        <f>M103*'Productivity assumptions'!N$6</f>
        <v>2880.8532092271989</v>
      </c>
      <c r="O103" s="28">
        <f>N103*'Productivity assumptions'!O$6</f>
        <v>2923.3978760366731</v>
      </c>
      <c r="P103" s="28">
        <f>O103*'Productivity assumptions'!P$6</f>
        <v>2966.6507503927887</v>
      </c>
      <c r="Q103" s="28">
        <f>P103*'Productivity assumptions'!Q$6</f>
        <v>3010.6414180440156</v>
      </c>
      <c r="R103" s="28">
        <f>Q103*'Productivity assumptions'!R$6</f>
        <v>3055.3919332823534</v>
      </c>
      <c r="S103" s="28">
        <f>R103*'Productivity assumptions'!S$6</f>
        <v>3100.8740861730598</v>
      </c>
      <c r="T103" s="28">
        <f>S103*'Productivity assumptions'!T$6</f>
        <v>3147.0948914808691</v>
      </c>
      <c r="U103" s="28">
        <f>T103*'Productivity assumptions'!U$6</f>
        <v>3194.0385227274733</v>
      </c>
      <c r="V103" s="28">
        <f>U103*'Productivity assumptions'!V$6</f>
        <v>3241.7423777418012</v>
      </c>
      <c r="W103" s="28">
        <f>V103*'Productivity assumptions'!W$6</f>
        <v>3290.2306095646045</v>
      </c>
      <c r="X103" s="28">
        <f>W103*'Productivity assumptions'!X$6</f>
        <v>3339.4596423551952</v>
      </c>
      <c r="Y103" s="28">
        <f>X103*'Productivity assumptions'!Y$6</f>
        <v>3389.4588528281356</v>
      </c>
      <c r="Z103" s="28">
        <f>Y103*'Productivity assumptions'!Z$6</f>
        <v>3440.2383638966076</v>
      </c>
      <c r="AA103" s="28">
        <f>Z103*'Productivity assumptions'!AA$6</f>
        <v>3491.8493926760912</v>
      </c>
      <c r="AB103" s="28">
        <f>AA103*'Productivity assumptions'!AB$6</f>
        <v>3544.3143498305185</v>
      </c>
      <c r="AC103" s="28">
        <f>AB103*'Productivity assumptions'!AC$6</f>
        <v>3597.5868684953075</v>
      </c>
      <c r="AD103" s="28">
        <f>AC103*'Productivity assumptions'!AD$6</f>
        <v>3651.703894755221</v>
      </c>
      <c r="AE103" s="28">
        <f>AD103*'Productivity assumptions'!AE$6</f>
        <v>3706.6997997122562</v>
      </c>
      <c r="AF103" s="28">
        <f>AE103*'Productivity assumptions'!AF$6</f>
        <v>3762.6244491881312</v>
      </c>
      <c r="AG103" s="28">
        <f>AF103*'Productivity assumptions'!AG$6</f>
        <v>3819.4913905322323</v>
      </c>
      <c r="AH103" s="28">
        <f>AG103*'Productivity assumptions'!AH$6</f>
        <v>3877.2692628927225</v>
      </c>
      <c r="AI103" s="28">
        <f>AH103*'Productivity assumptions'!AI$6</f>
        <v>3935.9802362787796</v>
      </c>
      <c r="AJ103" s="28">
        <f>AI103*'Productivity assumptions'!AJ$6</f>
        <v>3995.6571517576403</v>
      </c>
      <c r="AK103" s="28">
        <f>AJ103*'Productivity assumptions'!AK$6</f>
        <v>4056.3335245126655</v>
      </c>
      <c r="AL103" s="28">
        <f>AK103*'Productivity assumptions'!AL$6</f>
        <v>4118.0210947090127</v>
      </c>
      <c r="AM103" s="28">
        <f>AL103*'Productivity assumptions'!AM$6</f>
        <v>4180.7432058340919</v>
      </c>
      <c r="AN103" s="28">
        <f>AM103*'Productivity assumptions'!AN$6</f>
        <v>4244.5193982870578</v>
      </c>
      <c r="AO103" s="28">
        <f>AN103*'Productivity assumptions'!AO$6</f>
        <v>4309.35915154954</v>
      </c>
      <c r="AP103" s="28">
        <f>AO103*'Productivity assumptions'!AP$6</f>
        <v>4375.2630054766869</v>
      </c>
      <c r="AQ103" s="28">
        <f>AP103*'Productivity assumptions'!AQ$6</f>
        <v>4442.2054463328077</v>
      </c>
      <c r="AR103" s="28">
        <f>AQ103*'Productivity assumptions'!AR$6</f>
        <v>4510.2096621145465</v>
      </c>
      <c r="AS103" s="28">
        <f>AR103*'Productivity assumptions'!AS$6</f>
        <v>4579.3010554043158</v>
      </c>
      <c r="AT103" s="28">
        <f>AS103*'Productivity assumptions'!AT$6</f>
        <v>4649.4944756178893</v>
      </c>
      <c r="AU103" s="28">
        <f>AT103*'Productivity assumptions'!AU$6</f>
        <v>4720.7579374364805</v>
      </c>
      <c r="AV103" s="28">
        <f>AU103*'Productivity assumptions'!AV$6</f>
        <v>4793.0482064804974</v>
      </c>
      <c r="AW103" s="28">
        <f>AV103*'Productivity assumptions'!AW$6</f>
        <v>4866.403879992843</v>
      </c>
      <c r="AX103" s="28">
        <f>AW103*'Productivity assumptions'!AX$6</f>
        <v>4940.8729260328655</v>
      </c>
      <c r="AY103" s="28">
        <f>AX103*'Productivity assumptions'!AY$6</f>
        <v>5016.4901496573666</v>
      </c>
    </row>
    <row r="104" spans="1:51">
      <c r="A104" s="17"/>
      <c r="B104" s="14" t="s">
        <v>121</v>
      </c>
      <c r="C104" s="17">
        <f>D92</f>
        <v>10931.770555176077</v>
      </c>
      <c r="D104" s="28">
        <f>C104*'Productivity assumptions'!D$6</f>
        <v>11172.26950738995</v>
      </c>
      <c r="E104" s="28">
        <f>D104*'Productivity assumptions'!E$6</f>
        <v>11342.159754317316</v>
      </c>
      <c r="F104" s="28">
        <f>E104*'Productivity assumptions'!F$6</f>
        <v>11500.034445325529</v>
      </c>
      <c r="G104" s="28">
        <f>F104*'Productivity assumptions'!G$6</f>
        <v>11661.70949541906</v>
      </c>
      <c r="H104" s="28">
        <f>G104*'Productivity assumptions'!H$6</f>
        <v>11827.439502381008</v>
      </c>
      <c r="I104" s="28">
        <f>H104*'Productivity assumptions'!I$6</f>
        <v>11997.472813534385</v>
      </c>
      <c r="J104" s="28">
        <f>I104*'Productivity assumptions'!J$6</f>
        <v>12171.137776221529</v>
      </c>
      <c r="K104" s="28">
        <f>J104*'Productivity assumptions'!K$6</f>
        <v>12348.084523560849</v>
      </c>
      <c r="L104" s="28">
        <f>K104*'Productivity assumptions'!L$6</f>
        <v>12528.448914195778</v>
      </c>
      <c r="M104" s="28">
        <f>L104*'Productivity assumptions'!M$6</f>
        <v>12712.24827829065</v>
      </c>
      <c r="N104" s="28">
        <f>M104*'Productivity assumptions'!N$6</f>
        <v>12899.443483326884</v>
      </c>
      <c r="O104" s="28">
        <f>N104*'Productivity assumptions'!O$6</f>
        <v>13089.943479393329</v>
      </c>
      <c r="P104" s="28">
        <f>O104*'Productivity assumptions'!P$6</f>
        <v>13283.614578795796</v>
      </c>
      <c r="Q104" s="28">
        <f>P104*'Productivity assumptions'!Q$6</f>
        <v>13480.58925606963</v>
      </c>
      <c r="R104" s="28">
        <f>Q104*'Productivity assumptions'!R$6</f>
        <v>13680.966262547357</v>
      </c>
      <c r="S104" s="28">
        <f>R104*'Productivity assumptions'!S$6</f>
        <v>13884.619284101718</v>
      </c>
      <c r="T104" s="28">
        <f>S104*'Productivity assumptions'!T$6</f>
        <v>14091.579730372385</v>
      </c>
      <c r="U104" s="28">
        <f>T104*'Productivity assumptions'!U$6</f>
        <v>14301.776735977592</v>
      </c>
      <c r="V104" s="28">
        <f>U104*'Productivity assumptions'!V$6</f>
        <v>14515.377755190651</v>
      </c>
      <c r="W104" s="28">
        <f>V104*'Productivity assumptions'!W$6</f>
        <v>14732.490936799959</v>
      </c>
      <c r="X104" s="28">
        <f>W104*'Productivity assumptions'!X$6</f>
        <v>14952.921163576915</v>
      </c>
      <c r="Y104" s="28">
        <f>X104*'Productivity assumptions'!Y$6</f>
        <v>15176.799974076834</v>
      </c>
      <c r="Z104" s="28">
        <f>Y104*'Productivity assumptions'!Z$6</f>
        <v>15404.172695130692</v>
      </c>
      <c r="AA104" s="28">
        <f>Z104*'Productivity assumptions'!AA$6</f>
        <v>15635.268658897585</v>
      </c>
      <c r="AB104" s="28">
        <f>AA104*'Productivity assumptions'!AB$6</f>
        <v>15870.188212417719</v>
      </c>
      <c r="AC104" s="28">
        <f>AB104*'Productivity assumptions'!AC$6</f>
        <v>16108.723741242966</v>
      </c>
      <c r="AD104" s="28">
        <f>AC104*'Productivity assumptions'!AD$6</f>
        <v>16351.040676895767</v>
      </c>
      <c r="AE104" s="28">
        <f>AD104*'Productivity assumptions'!AE$6</f>
        <v>16597.292921034925</v>
      </c>
      <c r="AF104" s="28">
        <f>AE104*'Productivity assumptions'!AF$6</f>
        <v>16847.703755203194</v>
      </c>
      <c r="AG104" s="28">
        <f>AF104*'Productivity assumptions'!AG$6</f>
        <v>17102.333839647752</v>
      </c>
      <c r="AH104" s="28">
        <f>AG104*'Productivity assumptions'!AH$6</f>
        <v>17361.042751547135</v>
      </c>
      <c r="AI104" s="28">
        <f>AH104*'Productivity assumptions'!AI$6</f>
        <v>17623.929760374533</v>
      </c>
      <c r="AJ104" s="28">
        <f>AI104*'Productivity assumptions'!AJ$6</f>
        <v>17891.14191683333</v>
      </c>
      <c r="AK104" s="28">
        <f>AJ104*'Productivity assumptions'!AK$6</f>
        <v>18162.829290080885</v>
      </c>
      <c r="AL104" s="28">
        <f>AK104*'Productivity assumptions'!AL$6</f>
        <v>18439.04444843149</v>
      </c>
      <c r="AM104" s="28">
        <f>AL104*'Productivity assumptions'!AM$6</f>
        <v>18719.891915779521</v>
      </c>
      <c r="AN104" s="28">
        <f>AM104*'Productivity assumptions'!AN$6</f>
        <v>19005.459187132961</v>
      </c>
      <c r="AO104" s="28">
        <f>AN104*'Productivity assumptions'!AO$6</f>
        <v>19295.788708263481</v>
      </c>
      <c r="AP104" s="28">
        <f>AO104*'Productivity assumptions'!AP$6</f>
        <v>19590.882896451814</v>
      </c>
      <c r="AQ104" s="28">
        <f>AP104*'Productivity assumptions'!AQ$6</f>
        <v>19890.627510198075</v>
      </c>
      <c r="AR104" s="28">
        <f>AQ104*'Productivity assumptions'!AR$6</f>
        <v>20195.126377163888</v>
      </c>
      <c r="AS104" s="28">
        <f>AR104*'Productivity assumptions'!AS$6</f>
        <v>20504.493241144013</v>
      </c>
      <c r="AT104" s="28">
        <f>AS104*'Productivity assumptions'!AT$6</f>
        <v>20818.794592579165</v>
      </c>
      <c r="AU104" s="28">
        <f>AT104*'Productivity assumptions'!AU$6</f>
        <v>21137.887212505375</v>
      </c>
      <c r="AV104" s="28">
        <f>AU104*'Productivity assumptions'!AV$6</f>
        <v>21461.577512636264</v>
      </c>
      <c r="AW104" s="28">
        <f>AV104*'Productivity assumptions'!AW$6</f>
        <v>21790.038317797425</v>
      </c>
      <c r="AX104" s="28">
        <f>AW104*'Productivity assumptions'!AX$6</f>
        <v>22123.484412021789</v>
      </c>
      <c r="AY104" s="28">
        <f>AX104*'Productivity assumptions'!AY$6</f>
        <v>22462.071640064554</v>
      </c>
    </row>
    <row r="105" spans="1:51">
      <c r="A105" s="17"/>
      <c r="B105" s="14" t="s">
        <v>122</v>
      </c>
      <c r="C105" s="17">
        <f>E92</f>
        <v>11435.830616823352</v>
      </c>
      <c r="D105" s="28">
        <f>C105*'Productivity assumptions'!D$6</f>
        <v>11687.418890393466</v>
      </c>
      <c r="E105" s="28">
        <f>D105*'Productivity assumptions'!E$6</f>
        <v>11865.142716328666</v>
      </c>
      <c r="F105" s="28">
        <f>E105*'Productivity assumptions'!F$6</f>
        <v>12030.296953324467</v>
      </c>
      <c r="G105" s="28">
        <f>F105*'Productivity assumptions'!G$6</f>
        <v>12199.426782614619</v>
      </c>
      <c r="H105" s="28">
        <f>G105*'Productivity assumptions'!H$6</f>
        <v>12372.798541395672</v>
      </c>
      <c r="I105" s="28">
        <f>H105*'Productivity assumptions'!I$6</f>
        <v>12550.672028197583</v>
      </c>
      <c r="J105" s="28">
        <f>I105*'Productivity assumptions'!J$6</f>
        <v>12732.344620696953</v>
      </c>
      <c r="K105" s="28">
        <f>J105*'Productivity assumptions'!K$6</f>
        <v>12917.450319774416</v>
      </c>
      <c r="L105" s="28">
        <f>K105*'Productivity assumptions'!L$6</f>
        <v>13106.131248467251</v>
      </c>
      <c r="M105" s="28">
        <f>L105*'Productivity assumptions'!M$6</f>
        <v>13298.405536027518</v>
      </c>
      <c r="N105" s="28">
        <f>M105*'Productivity assumptions'!N$6</f>
        <v>13494.232245550091</v>
      </c>
      <c r="O105" s="28">
        <f>N105*'Productivity assumptions'!O$6</f>
        <v>13693.51612884472</v>
      </c>
      <c r="P105" s="28">
        <f>O105*'Productivity assumptions'!P$6</f>
        <v>13896.117333925071</v>
      </c>
      <c r="Q105" s="28">
        <f>P105*'Productivity assumptions'!Q$6</f>
        <v>14102.174443680311</v>
      </c>
      <c r="R105" s="28">
        <f>Q105*'Productivity assumptions'!R$6</f>
        <v>14311.79076283187</v>
      </c>
      <c r="S105" s="28">
        <f>R105*'Productivity assumptions'!S$6</f>
        <v>14524.834152952899</v>
      </c>
      <c r="T105" s="28">
        <f>S105*'Productivity assumptions'!T$6</f>
        <v>14741.337471970408</v>
      </c>
      <c r="U105" s="28">
        <f>T105*'Productivity assumptions'!U$6</f>
        <v>14961.226586925026</v>
      </c>
      <c r="V105" s="28">
        <f>U105*'Productivity assumptions'!V$6</f>
        <v>15184.676673347192</v>
      </c>
      <c r="W105" s="28">
        <f>V105*'Productivity assumptions'!W$6</f>
        <v>15411.800866727563</v>
      </c>
      <c r="X105" s="28">
        <f>W105*'Productivity assumptions'!X$6</f>
        <v>15642.395053051356</v>
      </c>
      <c r="Y105" s="28">
        <f>X105*'Productivity assumptions'!Y$6</f>
        <v>15876.596836070001</v>
      </c>
      <c r="Z105" s="28">
        <f>Y105*'Productivity assumptions'!Z$6</f>
        <v>16114.453632618568</v>
      </c>
      <c r="AA105" s="28">
        <f>Z105*'Productivity assumptions'!AA$6</f>
        <v>16356.205349280643</v>
      </c>
      <c r="AB105" s="28">
        <f>AA105*'Productivity assumptions'!AB$6</f>
        <v>16601.956960062849</v>
      </c>
      <c r="AC105" s="28">
        <f>AB105*'Productivity assumptions'!AC$6</f>
        <v>16851.49127748852</v>
      </c>
      <c r="AD105" s="28">
        <f>AC105*'Productivity assumptions'!AD$6</f>
        <v>17104.981361068898</v>
      </c>
      <c r="AE105" s="28">
        <f>AD105*'Productivity assumptions'!AE$6</f>
        <v>17362.588208813671</v>
      </c>
      <c r="AF105" s="28">
        <f>AE105*'Productivity assumptions'!AF$6</f>
        <v>17624.545397698308</v>
      </c>
      <c r="AG105" s="28">
        <f>AF105*'Productivity assumptions'!AG$6</f>
        <v>17890.916384992463</v>
      </c>
      <c r="AH105" s="28">
        <f>AG105*'Productivity assumptions'!AH$6</f>
        <v>18161.554273028192</v>
      </c>
      <c r="AI105" s="28">
        <f>AH105*'Productivity assumptions'!AI$6</f>
        <v>18436.562908558877</v>
      </c>
      <c r="AJ105" s="28">
        <f>AI105*'Productivity assumptions'!AJ$6</f>
        <v>18716.096122743656</v>
      </c>
      <c r="AK105" s="28">
        <f>AJ105*'Productivity assumptions'!AK$6</f>
        <v>19000.310904375492</v>
      </c>
      <c r="AL105" s="28">
        <f>AK105*'Productivity assumptions'!AL$6</f>
        <v>19289.262245675</v>
      </c>
      <c r="AM105" s="28">
        <f>AL105*'Productivity assumptions'!AM$6</f>
        <v>19583.059490096235</v>
      </c>
      <c r="AN105" s="28">
        <f>AM105*'Productivity assumptions'!AN$6</f>
        <v>19881.794167010954</v>
      </c>
      <c r="AO105" s="28">
        <f>AN105*'Productivity assumptions'!AO$6</f>
        <v>20185.510679350304</v>
      </c>
      <c r="AP105" s="28">
        <f>AO105*'Productivity assumptions'!AP$6</f>
        <v>20494.211555854974</v>
      </c>
      <c r="AQ105" s="28">
        <f>AP105*'Productivity assumptions'!AQ$6</f>
        <v>20807.77728739005</v>
      </c>
      <c r="AR105" s="28">
        <f>AQ105*'Productivity assumptions'!AR$6</f>
        <v>21126.316489073793</v>
      </c>
      <c r="AS105" s="28">
        <f>AR105*'Productivity assumptions'!AS$6</f>
        <v>21449.948149386986</v>
      </c>
      <c r="AT105" s="28">
        <f>AS105*'Productivity assumptions'!AT$6</f>
        <v>21778.741824620978</v>
      </c>
      <c r="AU105" s="28">
        <f>AT105*'Productivity assumptions'!AU$6</f>
        <v>22112.547692036183</v>
      </c>
      <c r="AV105" s="28">
        <f>AU105*'Productivity assumptions'!AV$6</f>
        <v>22451.16323705902</v>
      </c>
      <c r="AW105" s="28">
        <f>AV105*'Productivity assumptions'!AW$6</f>
        <v>22794.769253406477</v>
      </c>
      <c r="AX105" s="28">
        <f>AW105*'Productivity assumptions'!AX$6</f>
        <v>23143.590428727031</v>
      </c>
      <c r="AY105" s="28">
        <f>AX105*'Productivity assumptions'!AY$6</f>
        <v>23497.789793722251</v>
      </c>
    </row>
    <row r="106" spans="1:51">
      <c r="A106" s="17"/>
      <c r="B106" s="14" t="s">
        <v>123</v>
      </c>
      <c r="C106" s="17">
        <f>F92</f>
        <v>7124.5279115447065</v>
      </c>
      <c r="D106" s="28">
        <f>C106*'Productivity assumptions'!D$6</f>
        <v>7281.2675255986906</v>
      </c>
      <c r="E106" s="28">
        <f>D106*'Productivity assumptions'!E$6</f>
        <v>7391.9895536566373</v>
      </c>
      <c r="F106" s="28">
        <f>E106*'Productivity assumptions'!F$6</f>
        <v>7494.8807218290194</v>
      </c>
      <c r="G106" s="28">
        <f>F106*'Productivity assumptions'!G$6</f>
        <v>7600.2486858910124</v>
      </c>
      <c r="H106" s="28">
        <f>G106*'Productivity assumptions'!H$6</f>
        <v>7708.2593740426983</v>
      </c>
      <c r="I106" s="28">
        <f>H106*'Productivity assumptions'!I$6</f>
        <v>7819.0746408917639</v>
      </c>
      <c r="J106" s="28">
        <f>I106*'Productivity assumptions'!J$6</f>
        <v>7932.2567523966645</v>
      </c>
      <c r="K106" s="28">
        <f>J106*'Productivity assumptions'!K$6</f>
        <v>8047.5776909320166</v>
      </c>
      <c r="L106" s="28">
        <f>K106*'Productivity assumptions'!L$6</f>
        <v>8165.1259992176192</v>
      </c>
      <c r="M106" s="28">
        <f>L106*'Productivity assumptions'!M$6</f>
        <v>8284.9129717861251</v>
      </c>
      <c r="N106" s="28">
        <f>M106*'Productivity assumptions'!N$6</f>
        <v>8406.9131049261778</v>
      </c>
      <c r="O106" s="28">
        <f>N106*'Productivity assumptions'!O$6</f>
        <v>8531.0670589699621</v>
      </c>
      <c r="P106" s="28">
        <f>O106*'Productivity assumptions'!P$6</f>
        <v>8657.2877060635019</v>
      </c>
      <c r="Q106" s="28">
        <f>P106*'Productivity assumptions'!Q$6</f>
        <v>8785.6613834126365</v>
      </c>
      <c r="R106" s="28">
        <f>Q106*'Productivity assumptions'!R$6</f>
        <v>8916.2524499079354</v>
      </c>
      <c r="S106" s="28">
        <f>R106*'Productivity assumptions'!S$6</f>
        <v>9048.9785832466441</v>
      </c>
      <c r="T106" s="28">
        <f>S106*'Productivity assumptions'!T$6</f>
        <v>9183.8602539329131</v>
      </c>
      <c r="U106" s="28">
        <f>T106*'Productivity assumptions'!U$6</f>
        <v>9320.851277097805</v>
      </c>
      <c r="V106" s="28">
        <f>U106*'Productivity assumptions'!V$6</f>
        <v>9460.0607871800748</v>
      </c>
      <c r="W106" s="28">
        <f>V106*'Productivity assumptions'!W$6</f>
        <v>9601.559267644192</v>
      </c>
      <c r="X106" s="28">
        <f>W106*'Productivity assumptions'!X$6</f>
        <v>9745.2195553618985</v>
      </c>
      <c r="Y106" s="28">
        <f>X106*'Productivity assumptions'!Y$6</f>
        <v>9891.1273775357604</v>
      </c>
      <c r="Z106" s="28">
        <f>Y106*'Productivity assumptions'!Z$6</f>
        <v>10039.312274876573</v>
      </c>
      <c r="AA106" s="28">
        <f>Z106*'Productivity assumptions'!AA$6</f>
        <v>10189.923709299972</v>
      </c>
      <c r="AB106" s="28">
        <f>AA106*'Productivity assumptions'!AB$6</f>
        <v>10343.027079661999</v>
      </c>
      <c r="AC106" s="28">
        <f>AB106*'Productivity assumptions'!AC$6</f>
        <v>10498.487078061424</v>
      </c>
      <c r="AD106" s="28">
        <f>AC106*'Productivity assumptions'!AD$6</f>
        <v>10656.411520656035</v>
      </c>
      <c r="AE106" s="28">
        <f>AD106*'Productivity assumptions'!AE$6</f>
        <v>10816.900709282414</v>
      </c>
      <c r="AF106" s="28">
        <f>AE106*'Productivity assumptions'!AF$6</f>
        <v>10980.100162507335</v>
      </c>
      <c r="AG106" s="28">
        <f>AF106*'Productivity assumptions'!AG$6</f>
        <v>11146.049414239964</v>
      </c>
      <c r="AH106" s="28">
        <f>AG106*'Productivity assumptions'!AH$6</f>
        <v>11314.656947163328</v>
      </c>
      <c r="AI106" s="28">
        <f>AH106*'Productivity assumptions'!AI$6</f>
        <v>11485.987457854158</v>
      </c>
      <c r="AJ106" s="28">
        <f>AI106*'Productivity assumptions'!AJ$6</f>
        <v>11660.13678319774</v>
      </c>
      <c r="AK106" s="28">
        <f>AJ106*'Productivity assumptions'!AK$6</f>
        <v>11837.202727286729</v>
      </c>
      <c r="AL106" s="28">
        <f>AK106*'Productivity assumptions'!AL$6</f>
        <v>12017.219550300715</v>
      </c>
      <c r="AM106" s="28">
        <f>AL106*'Productivity assumptions'!AM$6</f>
        <v>12200.255373263564</v>
      </c>
      <c r="AN106" s="28">
        <f>AM106*'Productivity assumptions'!AN$6</f>
        <v>12386.367219017398</v>
      </c>
      <c r="AO106" s="28">
        <f>AN106*'Productivity assumptions'!AO$6</f>
        <v>12575.582750609434</v>
      </c>
      <c r="AP106" s="28">
        <f>AO106*'Productivity assumptions'!AP$6</f>
        <v>12767.903543446322</v>
      </c>
      <c r="AQ106" s="28">
        <f>AP106*'Productivity assumptions'!AQ$6</f>
        <v>12963.25514328019</v>
      </c>
      <c r="AR106" s="28">
        <f>AQ106*'Productivity assumptions'!AR$6</f>
        <v>13161.705217381359</v>
      </c>
      <c r="AS106" s="28">
        <f>AR106*'Productivity assumptions'!AS$6</f>
        <v>13363.327895629927</v>
      </c>
      <c r="AT106" s="28">
        <f>AS106*'Productivity assumptions'!AT$6</f>
        <v>13568.166511628477</v>
      </c>
      <c r="AU106" s="28">
        <f>AT106*'Productivity assumptions'!AU$6</f>
        <v>13776.127725739012</v>
      </c>
      <c r="AV106" s="28">
        <f>AU106*'Productivity assumptions'!AV$6</f>
        <v>13987.085371285906</v>
      </c>
      <c r="AW106" s="28">
        <f>AV106*'Productivity assumptions'!AW$6</f>
        <v>14201.152082840799</v>
      </c>
      <c r="AX106" s="28">
        <f>AW106*'Productivity assumptions'!AX$6</f>
        <v>14418.467840915524</v>
      </c>
      <c r="AY106" s="28">
        <f>AX106*'Productivity assumptions'!AY$6</f>
        <v>14639.134213714673</v>
      </c>
    </row>
    <row r="107" spans="1:51">
      <c r="A107" s="17"/>
      <c r="B107" s="14" t="s">
        <v>124</v>
      </c>
      <c r="C107" s="17">
        <f>G92</f>
        <v>790.22100282367319</v>
      </c>
      <c r="D107" s="28">
        <f>C107*'Productivity assumptions'!D$6</f>
        <v>807.60586488579406</v>
      </c>
      <c r="E107" s="28">
        <f>D107*'Productivity assumptions'!E$6</f>
        <v>819.88666062874336</v>
      </c>
      <c r="F107" s="28">
        <f>E107*'Productivity assumptions'!F$6</f>
        <v>831.29889216244658</v>
      </c>
      <c r="G107" s="28">
        <f>F107*'Productivity assumptions'!G$6</f>
        <v>842.98583889917484</v>
      </c>
      <c r="H107" s="28">
        <f>G107*'Productivity assumptions'!H$6</f>
        <v>854.96590485815489</v>
      </c>
      <c r="I107" s="28">
        <f>H107*'Productivity assumptions'!I$6</f>
        <v>867.25704223383195</v>
      </c>
      <c r="J107" s="28">
        <f>I107*'Productivity assumptions'!J$6</f>
        <v>879.81069950987057</v>
      </c>
      <c r="K107" s="28">
        <f>J107*'Productivity assumptions'!K$6</f>
        <v>892.60158598366843</v>
      </c>
      <c r="L107" s="28">
        <f>K107*'Productivity assumptions'!L$6</f>
        <v>905.63952242057337</v>
      </c>
      <c r="M107" s="28">
        <f>L107*'Productivity assumptions'!M$6</f>
        <v>918.92576155999916</v>
      </c>
      <c r="N107" s="28">
        <f>M107*'Productivity assumptions'!N$6</f>
        <v>932.45747464351928</v>
      </c>
      <c r="O107" s="28">
        <f>N107*'Productivity assumptions'!O$6</f>
        <v>946.22807997864982</v>
      </c>
      <c r="P107" s="28">
        <f>O107*'Productivity assumptions'!P$6</f>
        <v>960.22791373067787</v>
      </c>
      <c r="Q107" s="28">
        <f>P107*'Productivity assumptions'!Q$6</f>
        <v>974.46655203913542</v>
      </c>
      <c r="R107" s="28">
        <f>Q107*'Productivity assumptions'!R$6</f>
        <v>988.95113330640891</v>
      </c>
      <c r="S107" s="28">
        <f>R107*'Productivity assumptions'!S$6</f>
        <v>1003.6725267081904</v>
      </c>
      <c r="T107" s="28">
        <f>S107*'Productivity assumptions'!T$6</f>
        <v>1018.6330027419107</v>
      </c>
      <c r="U107" s="28">
        <f>T107*'Productivity assumptions'!U$6</f>
        <v>1033.8274387869694</v>
      </c>
      <c r="V107" s="28">
        <f>U107*'Productivity assumptions'!V$6</f>
        <v>1049.267939550753</v>
      </c>
      <c r="W107" s="28">
        <f>V107*'Productivity assumptions'!W$6</f>
        <v>1064.9623227461916</v>
      </c>
      <c r="X107" s="28">
        <f>W107*'Productivity assumptions'!X$6</f>
        <v>1080.8964840037072</v>
      </c>
      <c r="Y107" s="28">
        <f>X107*'Productivity assumptions'!Y$6</f>
        <v>1097.0799318039769</v>
      </c>
      <c r="Z107" s="28">
        <f>Y107*'Productivity assumptions'!Z$6</f>
        <v>1113.5159426714802</v>
      </c>
      <c r="AA107" s="28">
        <f>Z107*'Productivity assumptions'!AA$6</f>
        <v>1130.2210942582842</v>
      </c>
      <c r="AB107" s="28">
        <f>AA107*'Productivity assumptions'!AB$6</f>
        <v>1147.2026403151278</v>
      </c>
      <c r="AC107" s="28">
        <f>AB107*'Productivity assumptions'!AC$6</f>
        <v>1164.4455730903783</v>
      </c>
      <c r="AD107" s="28">
        <f>AC107*'Productivity assumptions'!AD$6</f>
        <v>1181.96185107355</v>
      </c>
      <c r="AE107" s="28">
        <f>AD107*'Productivity assumptions'!AE$6</f>
        <v>1199.7625992990136</v>
      </c>
      <c r="AF107" s="28">
        <f>AE107*'Productivity assumptions'!AF$6</f>
        <v>1217.8639580400886</v>
      </c>
      <c r="AG107" s="28">
        <f>AF107*'Productivity assumptions'!AG$6</f>
        <v>1236.2703122224477</v>
      </c>
      <c r="AH107" s="28">
        <f>AG107*'Productivity assumptions'!AH$6</f>
        <v>1254.9715111516325</v>
      </c>
      <c r="AI107" s="28">
        <f>AH107*'Productivity assumptions'!AI$6</f>
        <v>1273.9747306846789</v>
      </c>
      <c r="AJ107" s="28">
        <f>AI107*'Productivity assumptions'!AJ$6</f>
        <v>1293.2906006233839</v>
      </c>
      <c r="AK107" s="28">
        <f>AJ107*'Productivity assumptions'!AK$6</f>
        <v>1312.9299689634518</v>
      </c>
      <c r="AL107" s="28">
        <f>AK107*'Productivity assumptions'!AL$6</f>
        <v>1332.8966356918863</v>
      </c>
      <c r="AM107" s="28">
        <f>AL107*'Productivity assumptions'!AM$6</f>
        <v>1353.1981564901955</v>
      </c>
      <c r="AN107" s="28">
        <f>AM107*'Productivity assumptions'!AN$6</f>
        <v>1373.8408560788441</v>
      </c>
      <c r="AO107" s="28">
        <f>AN107*'Productivity assumptions'!AO$6</f>
        <v>1394.8278027202045</v>
      </c>
      <c r="AP107" s="28">
        <f>AO107*'Productivity assumptions'!AP$6</f>
        <v>1416.1591711513879</v>
      </c>
      <c r="AQ107" s="28">
        <f>AP107*'Productivity assumptions'!AQ$6</f>
        <v>1437.8267032377992</v>
      </c>
      <c r="AR107" s="28">
        <f>AQ107*'Productivity assumptions'!AR$6</f>
        <v>1459.8379043326177</v>
      </c>
      <c r="AS107" s="28">
        <f>AR107*'Productivity assumptions'!AS$6</f>
        <v>1482.2009965930049</v>
      </c>
      <c r="AT107" s="28">
        <f>AS107*'Productivity assumptions'!AT$6</f>
        <v>1504.9207863897566</v>
      </c>
      <c r="AU107" s="28">
        <f>AT107*'Productivity assumptions'!AU$6</f>
        <v>1527.9869209046574</v>
      </c>
      <c r="AV107" s="28">
        <f>AU107*'Productivity assumptions'!AV$6</f>
        <v>1551.3854062902305</v>
      </c>
      <c r="AW107" s="28">
        <f>AV107*'Productivity assumptions'!AW$6</f>
        <v>1575.1287354730616</v>
      </c>
      <c r="AX107" s="28">
        <f>AW107*'Productivity assumptions'!AX$6</f>
        <v>1599.232434470005</v>
      </c>
      <c r="AY107" s="28">
        <f>AX107*'Productivity assumptions'!AY$6</f>
        <v>1623.7077687753483</v>
      </c>
    </row>
    <row r="108" spans="1:51">
      <c r="A108" s="17"/>
      <c r="B108" s="14" t="s">
        <v>125</v>
      </c>
      <c r="C108" s="17">
        <f>H92</f>
        <v>505.05243280355131</v>
      </c>
      <c r="D108" s="28">
        <f>C108*'Productivity assumptions'!D$6</f>
        <v>516.1635863252294</v>
      </c>
      <c r="E108" s="28">
        <f>D108*'Productivity assumptions'!E$6</f>
        <v>524.01258773695724</v>
      </c>
      <c r="F108" s="28">
        <f>E108*'Productivity assumptions'!F$6</f>
        <v>531.30646537273083</v>
      </c>
      <c r="G108" s="28">
        <f>F108*'Productivity assumptions'!G$6</f>
        <v>538.77592120893212</v>
      </c>
      <c r="H108" s="28">
        <f>G108*'Productivity assumptions'!H$6</f>
        <v>546.43271777104519</v>
      </c>
      <c r="I108" s="28">
        <f>H108*'Productivity assumptions'!I$6</f>
        <v>554.28832881064886</v>
      </c>
      <c r="J108" s="28">
        <f>I108*'Productivity assumptions'!J$6</f>
        <v>562.31172369029628</v>
      </c>
      <c r="K108" s="28">
        <f>J108*'Productivity assumptions'!K$6</f>
        <v>570.4867384117756</v>
      </c>
      <c r="L108" s="28">
        <f>K108*'Productivity assumptions'!L$6</f>
        <v>578.81964970199374</v>
      </c>
      <c r="M108" s="28">
        <f>L108*'Productivity assumptions'!M$6</f>
        <v>587.31125822188778</v>
      </c>
      <c r="N108" s="28">
        <f>M108*'Productivity assumptions'!N$6</f>
        <v>595.95975603251406</v>
      </c>
      <c r="O108" s="28">
        <f>N108*'Productivity assumptions'!O$6</f>
        <v>604.76093658938817</v>
      </c>
      <c r="P108" s="28">
        <f>O108*'Productivity assumptions'!P$6</f>
        <v>613.70862346437843</v>
      </c>
      <c r="Q108" s="28">
        <f>P108*'Productivity assumptions'!Q$6</f>
        <v>622.80893703716379</v>
      </c>
      <c r="R108" s="28">
        <f>Q108*'Productivity assumptions'!R$6</f>
        <v>632.06643966116019</v>
      </c>
      <c r="S108" s="28">
        <f>R108*'Productivity assumptions'!S$6</f>
        <v>641.47529557015321</v>
      </c>
      <c r="T108" s="28">
        <f>S108*'Productivity assumptions'!T$6</f>
        <v>651.03695590280779</v>
      </c>
      <c r="U108" s="28">
        <f>T108*'Productivity assumptions'!U$6</f>
        <v>660.74814664845201</v>
      </c>
      <c r="V108" s="28">
        <f>U108*'Productivity assumptions'!V$6</f>
        <v>670.61660426548406</v>
      </c>
      <c r="W108" s="28">
        <f>V108*'Productivity assumptions'!W$6</f>
        <v>680.64732527376395</v>
      </c>
      <c r="X108" s="28">
        <f>W108*'Productivity assumptions'!X$6</f>
        <v>690.83129517463487</v>
      </c>
      <c r="Y108" s="28">
        <f>X108*'Productivity assumptions'!Y$6</f>
        <v>701.17459110510163</v>
      </c>
      <c r="Z108" s="28">
        <f>Y108*'Productivity assumptions'!Z$6</f>
        <v>711.67930718396599</v>
      </c>
      <c r="AA108" s="28">
        <f>Z108*'Productivity assumptions'!AA$6</f>
        <v>722.35603865417488</v>
      </c>
      <c r="AB108" s="28">
        <f>AA108*'Productivity assumptions'!AB$6</f>
        <v>733.20942159151525</v>
      </c>
      <c r="AC108" s="28">
        <f>AB108*'Productivity assumptions'!AC$6</f>
        <v>744.22986412049147</v>
      </c>
      <c r="AD108" s="28">
        <f>AC108*'Productivity assumptions'!AD$6</f>
        <v>755.42500924755439</v>
      </c>
      <c r="AE108" s="28">
        <f>AD108*'Productivity assumptions'!AE$6</f>
        <v>766.80196729456793</v>
      </c>
      <c r="AF108" s="28">
        <f>AE108*'Productivity assumptions'!AF$6</f>
        <v>778.37105396343952</v>
      </c>
      <c r="AG108" s="28">
        <f>AF108*'Productivity assumptions'!AG$6</f>
        <v>790.13507178329826</v>
      </c>
      <c r="AH108" s="28">
        <f>AG108*'Productivity assumptions'!AH$6</f>
        <v>802.08753316027764</v>
      </c>
      <c r="AI108" s="28">
        <f>AH108*'Productivity assumptions'!AI$6</f>
        <v>814.23302438611211</v>
      </c>
      <c r="AJ108" s="28">
        <f>AI108*'Productivity assumptions'!AJ$6</f>
        <v>826.57833926562148</v>
      </c>
      <c r="AK108" s="28">
        <f>AJ108*'Productivity assumptions'!AK$6</f>
        <v>839.13041105747891</v>
      </c>
      <c r="AL108" s="28">
        <f>AK108*'Productivity assumptions'!AL$6</f>
        <v>851.89166844008457</v>
      </c>
      <c r="AM108" s="28">
        <f>AL108*'Productivity assumptions'!AM$6</f>
        <v>864.86694046165826</v>
      </c>
      <c r="AN108" s="28">
        <f>AM108*'Productivity assumptions'!AN$6</f>
        <v>878.0602694286514</v>
      </c>
      <c r="AO108" s="28">
        <f>AN108*'Productivity assumptions'!AO$6</f>
        <v>891.47361635370464</v>
      </c>
      <c r="AP108" s="28">
        <f>AO108*'Productivity assumptions'!AP$6</f>
        <v>905.10709291621265</v>
      </c>
      <c r="AQ108" s="28">
        <f>AP108*'Productivity assumptions'!AQ$6</f>
        <v>918.955421110462</v>
      </c>
      <c r="AR108" s="28">
        <f>AQ108*'Productivity assumptions'!AR$6</f>
        <v>933.02339781842454</v>
      </c>
      <c r="AS108" s="28">
        <f>AR108*'Productivity assumptions'!AS$6</f>
        <v>947.31627805162566</v>
      </c>
      <c r="AT108" s="28">
        <f>AS108*'Productivity assumptions'!AT$6</f>
        <v>961.83713369660677</v>
      </c>
      <c r="AU108" s="28">
        <f>AT108*'Productivity assumptions'!AU$6</f>
        <v>976.57934797653286</v>
      </c>
      <c r="AV108" s="28">
        <f>AU108*'Productivity assumptions'!AV$6</f>
        <v>991.53397703052542</v>
      </c>
      <c r="AW108" s="28">
        <f>AV108*'Productivity assumptions'!AW$6</f>
        <v>1006.7090054387745</v>
      </c>
      <c r="AX108" s="28">
        <f>AW108*'Productivity assumptions'!AX$6</f>
        <v>1022.1143563146322</v>
      </c>
      <c r="AY108" s="28">
        <f>AX108*'Productivity assumptions'!AY$6</f>
        <v>1037.7572297518395</v>
      </c>
    </row>
    <row r="109" spans="1:51">
      <c r="A109" s="17"/>
      <c r="B109" s="14" t="s">
        <v>126</v>
      </c>
      <c r="C109" s="17">
        <f>I92</f>
        <v>426.95853926512706</v>
      </c>
      <c r="D109" s="28">
        <f>C109*'Productivity assumptions'!D$6</f>
        <v>436.35162712895988</v>
      </c>
      <c r="E109" s="28">
        <f>D109*'Productivity assumptions'!E$6</f>
        <v>442.98697419349872</v>
      </c>
      <c r="F109" s="28">
        <f>E109*'Productivity assumptions'!F$6</f>
        <v>449.15303367302965</v>
      </c>
      <c r="G109" s="28">
        <f>F109*'Productivity assumptions'!G$6</f>
        <v>455.46752251773614</v>
      </c>
      <c r="H109" s="28">
        <f>G109*'Productivity assumptions'!H$6</f>
        <v>461.94038446884696</v>
      </c>
      <c r="I109" s="28">
        <f>H109*'Productivity assumptions'!I$6</f>
        <v>468.58131914544282</v>
      </c>
      <c r="J109" s="28">
        <f>I109*'Productivity assumptions'!J$6</f>
        <v>475.36409403229106</v>
      </c>
      <c r="K109" s="28">
        <f>J109*'Productivity assumptions'!K$6</f>
        <v>482.27504449455995</v>
      </c>
      <c r="L109" s="28">
        <f>K109*'Productivity assumptions'!L$6</f>
        <v>489.319476718256</v>
      </c>
      <c r="M109" s="28">
        <f>L109*'Productivity assumptions'!M$6</f>
        <v>496.49806756186354</v>
      </c>
      <c r="N109" s="28">
        <f>M109*'Productivity assumptions'!N$6</f>
        <v>503.80928863957479</v>
      </c>
      <c r="O109" s="28">
        <f>N109*'Productivity assumptions'!O$6</f>
        <v>511.24958384518811</v>
      </c>
      <c r="P109" s="28">
        <f>O109*'Productivity assumptions'!P$6</f>
        <v>518.81373178274202</v>
      </c>
      <c r="Q109" s="28">
        <f>P109*'Productivity assumptions'!Q$6</f>
        <v>526.50690646625526</v>
      </c>
      <c r="R109" s="28">
        <f>Q109*'Productivity assumptions'!R$6</f>
        <v>534.33296479379135</v>
      </c>
      <c r="S109" s="28">
        <f>R109*'Productivity assumptions'!S$6</f>
        <v>542.28697335634843</v>
      </c>
      <c r="T109" s="28">
        <f>S109*'Productivity assumptions'!T$6</f>
        <v>550.3701589098124</v>
      </c>
      <c r="U109" s="28">
        <f>T109*'Productivity assumptions'!U$6</f>
        <v>558.57975368845598</v>
      </c>
      <c r="V109" s="28">
        <f>U109*'Productivity assumptions'!V$6</f>
        <v>566.92229789832959</v>
      </c>
      <c r="W109" s="28">
        <f>V109*'Productivity assumptions'!W$6</f>
        <v>575.40201547081585</v>
      </c>
      <c r="X109" s="28">
        <f>W109*'Productivity assumptions'!X$6</f>
        <v>584.01128577698853</v>
      </c>
      <c r="Y109" s="28">
        <f>X109*'Productivity assumptions'!Y$6</f>
        <v>592.75524627460436</v>
      </c>
      <c r="Z109" s="28">
        <f>Y109*'Productivity assumptions'!Z$6</f>
        <v>601.63566727867737</v>
      </c>
      <c r="AA109" s="28">
        <f>Z109*'Productivity assumptions'!AA$6</f>
        <v>610.66150573933385</v>
      </c>
      <c r="AB109" s="28">
        <f>AA109*'Productivity assumptions'!AB$6</f>
        <v>619.83668087766318</v>
      </c>
      <c r="AC109" s="28">
        <f>AB109*'Productivity assumptions'!AC$6</f>
        <v>629.15308396497824</v>
      </c>
      <c r="AD109" s="28">
        <f>AC109*'Productivity assumptions'!AD$6</f>
        <v>638.61717620541913</v>
      </c>
      <c r="AE109" s="28">
        <f>AD109*'Productivity assumptions'!AE$6</f>
        <v>648.2349684850634</v>
      </c>
      <c r="AF109" s="28">
        <f>AE109*'Productivity assumptions'!AF$6</f>
        <v>658.01518143712019</v>
      </c>
      <c r="AG109" s="28">
        <f>AF109*'Productivity assumptions'!AG$6</f>
        <v>667.96018424875797</v>
      </c>
      <c r="AH109" s="28">
        <f>AG109*'Productivity assumptions'!AH$6</f>
        <v>678.06449247238152</v>
      </c>
      <c r="AI109" s="28">
        <f>AH109*'Productivity assumptions'!AI$6</f>
        <v>688.33198324290265</v>
      </c>
      <c r="AJ109" s="28">
        <f>AI109*'Productivity assumptions'!AJ$6</f>
        <v>698.76839987090375</v>
      </c>
      <c r="AK109" s="28">
        <f>AJ109*'Productivity assumptions'!AK$6</f>
        <v>709.37960355772373</v>
      </c>
      <c r="AL109" s="28">
        <f>AK109*'Productivity assumptions'!AL$6</f>
        <v>720.16764744659042</v>
      </c>
      <c r="AM109" s="28">
        <f>AL109*'Productivity assumptions'!AM$6</f>
        <v>731.13661389260221</v>
      </c>
      <c r="AN109" s="28">
        <f>AM109*'Productivity assumptions'!AN$6</f>
        <v>742.28992015928588</v>
      </c>
      <c r="AO109" s="28">
        <f>AN109*'Productivity assumptions'!AO$6</f>
        <v>753.62922403707694</v>
      </c>
      <c r="AP109" s="28">
        <f>AO109*'Productivity assumptions'!AP$6</f>
        <v>765.15461993690803</v>
      </c>
      <c r="AQ109" s="28">
        <f>AP109*'Productivity assumptions'!AQ$6</f>
        <v>776.86164596638287</v>
      </c>
      <c r="AR109" s="28">
        <f>AQ109*'Productivity assumptions'!AR$6</f>
        <v>788.75435728806826</v>
      </c>
      <c r="AS109" s="28">
        <f>AR109*'Productivity assumptions'!AS$6</f>
        <v>800.83719635565603</v>
      </c>
      <c r="AT109" s="28">
        <f>AS109*'Productivity assumptions'!AT$6</f>
        <v>813.11276006425112</v>
      </c>
      <c r="AU109" s="28">
        <f>AT109*'Productivity assumptions'!AU$6</f>
        <v>825.57545475824747</v>
      </c>
      <c r="AV109" s="28">
        <f>AU109*'Productivity assumptions'!AV$6</f>
        <v>838.21771952410802</v>
      </c>
      <c r="AW109" s="28">
        <f>AV109*'Productivity assumptions'!AW$6</f>
        <v>851.04630432376393</v>
      </c>
      <c r="AX109" s="28">
        <f>AW109*'Productivity assumptions'!AX$6</f>
        <v>864.06959790599944</v>
      </c>
      <c r="AY109" s="28">
        <f>AX109*'Productivity assumptions'!AY$6</f>
        <v>877.29368704776425</v>
      </c>
    </row>
    <row r="110" spans="1:51">
      <c r="A110" s="17"/>
      <c r="B110" s="14" t="s">
        <v>127</v>
      </c>
      <c r="C110" s="17">
        <f>J92</f>
        <v>386.71472784247101</v>
      </c>
      <c r="D110" s="28">
        <f>C110*'Productivity assumptions'!D$6</f>
        <v>395.22245185500537</v>
      </c>
      <c r="E110" s="28">
        <f>D110*'Productivity assumptions'!E$6</f>
        <v>401.23237131608471</v>
      </c>
      <c r="F110" s="28">
        <f>E110*'Productivity assumptions'!F$6</f>
        <v>406.81723681049885</v>
      </c>
      <c r="G110" s="28">
        <f>F110*'Productivity assumptions'!G$6</f>
        <v>412.53654117023353</v>
      </c>
      <c r="H110" s="28">
        <f>G110*'Productivity assumptions'!H$6</f>
        <v>418.39929086975724</v>
      </c>
      <c r="I110" s="28">
        <f>H110*'Productivity assumptions'!I$6</f>
        <v>424.41427127160057</v>
      </c>
      <c r="J110" s="28">
        <f>I110*'Productivity assumptions'!J$6</f>
        <v>430.55772245751416</v>
      </c>
      <c r="K110" s="28">
        <f>J110*'Productivity assumptions'!K$6</f>
        <v>436.81726777952383</v>
      </c>
      <c r="L110" s="28">
        <f>K110*'Productivity assumptions'!L$6</f>
        <v>443.19771327870552</v>
      </c>
      <c r="M110" s="28">
        <f>L110*'Productivity assumptions'!M$6</f>
        <v>449.69967201492437</v>
      </c>
      <c r="N110" s="28">
        <f>M110*'Productivity assumptions'!N$6</f>
        <v>456.32175966336359</v>
      </c>
      <c r="O110" s="28">
        <f>N110*'Productivity assumptions'!O$6</f>
        <v>463.06075530556035</v>
      </c>
      <c r="P110" s="28">
        <f>O110*'Productivity assumptions'!P$6</f>
        <v>469.91192969843257</v>
      </c>
      <c r="Q110" s="28">
        <f>P110*'Productivity assumptions'!Q$6</f>
        <v>476.87996916919718</v>
      </c>
      <c r="R110" s="28">
        <f>Q110*'Productivity assumptions'!R$6</f>
        <v>483.96836707645411</v>
      </c>
      <c r="S110" s="28">
        <f>R110*'Productivity assumptions'!S$6</f>
        <v>491.17265501930723</v>
      </c>
      <c r="T110" s="28">
        <f>S110*'Productivity assumptions'!T$6</f>
        <v>498.49394412336926</v>
      </c>
      <c r="U110" s="28">
        <f>T110*'Productivity assumptions'!U$6</f>
        <v>505.92972750407989</v>
      </c>
      <c r="V110" s="28">
        <f>U110*'Productivity assumptions'!V$6</f>
        <v>513.48592890758823</v>
      </c>
      <c r="W110" s="28">
        <f>V110*'Productivity assumptions'!W$6</f>
        <v>521.16637413037074</v>
      </c>
      <c r="X110" s="28">
        <f>W110*'Productivity assumptions'!X$6</f>
        <v>528.96416084077168</v>
      </c>
      <c r="Y110" s="28">
        <f>X110*'Productivity assumptions'!Y$6</f>
        <v>536.88394225542811</v>
      </c>
      <c r="Z110" s="28">
        <f>Y110*'Productivity assumptions'!Z$6</f>
        <v>544.92732182485304</v>
      </c>
      <c r="AA110" s="28">
        <f>Z110*'Productivity assumptions'!AA$6</f>
        <v>553.10241224433616</v>
      </c>
      <c r="AB110" s="28">
        <f>AA110*'Productivity assumptions'!AB$6</f>
        <v>561.41276332112477</v>
      </c>
      <c r="AC110" s="28">
        <f>AB110*'Productivity assumptions'!AC$6</f>
        <v>569.85103063059898</v>
      </c>
      <c r="AD110" s="28">
        <f>AC110*'Productivity assumptions'!AD$6</f>
        <v>578.42306636347712</v>
      </c>
      <c r="AE110" s="28">
        <f>AD110*'Productivity assumptions'!AE$6</f>
        <v>587.1343148380239</v>
      </c>
      <c r="AF110" s="28">
        <f>AE110*'Productivity assumptions'!AF$6</f>
        <v>595.99267470712459</v>
      </c>
      <c r="AG110" s="28">
        <f>AF110*'Productivity assumptions'!AG$6</f>
        <v>605.0002918455815</v>
      </c>
      <c r="AH110" s="28">
        <f>AG110*'Productivity assumptions'!AH$6</f>
        <v>614.15219875312459</v>
      </c>
      <c r="AI110" s="28">
        <f>AH110*'Productivity assumptions'!AI$6</f>
        <v>623.4519071177383</v>
      </c>
      <c r="AJ110" s="28">
        <f>AI110*'Productivity assumptions'!AJ$6</f>
        <v>632.90461890304334</v>
      </c>
      <c r="AK110" s="28">
        <f>AJ110*'Productivity assumptions'!AK$6</f>
        <v>642.5156428513933</v>
      </c>
      <c r="AL110" s="28">
        <f>AK110*'Productivity assumptions'!AL$6</f>
        <v>652.28683858298893</v>
      </c>
      <c r="AM110" s="28">
        <f>AL110*'Productivity assumptions'!AM$6</f>
        <v>662.22190366257178</v>
      </c>
      <c r="AN110" s="28">
        <f>AM110*'Productivity assumptions'!AN$6</f>
        <v>672.32393325281726</v>
      </c>
      <c r="AO110" s="28">
        <f>AN110*'Productivity assumptions'!AO$6</f>
        <v>682.59442888588399</v>
      </c>
      <c r="AP110" s="28">
        <f>AO110*'Productivity assumptions'!AP$6</f>
        <v>693.03347607381761</v>
      </c>
      <c r="AQ110" s="28">
        <f>AP110*'Productivity assumptions'!AQ$6</f>
        <v>703.63703348860861</v>
      </c>
      <c r="AR110" s="28">
        <f>AQ110*'Productivity assumptions'!AR$6</f>
        <v>714.40877406555194</v>
      </c>
      <c r="AS110" s="28">
        <f>AR110*'Productivity assumptions'!AS$6</f>
        <v>725.35272152618586</v>
      </c>
      <c r="AT110" s="28">
        <f>AS110*'Productivity assumptions'!AT$6</f>
        <v>736.4712279901928</v>
      </c>
      <c r="AU110" s="28">
        <f>AT110*'Productivity assumptions'!AU$6</f>
        <v>747.75922704290599</v>
      </c>
      <c r="AV110" s="28">
        <f>AU110*'Productivity assumptions'!AV$6</f>
        <v>759.20987043946855</v>
      </c>
      <c r="AW110" s="28">
        <f>AV110*'Productivity assumptions'!AW$6</f>
        <v>770.82927191095985</v>
      </c>
      <c r="AX110" s="28">
        <f>AW110*'Productivity assumptions'!AX$6</f>
        <v>782.62502950825535</v>
      </c>
      <c r="AY110" s="28">
        <f>AX110*'Productivity assumptions'!AY$6</f>
        <v>794.60265628724937</v>
      </c>
    </row>
    <row r="111" spans="1:51">
      <c r="A111" s="17"/>
      <c r="B111" s="14" t="s">
        <v>128</v>
      </c>
      <c r="C111" s="17">
        <f>K92</f>
        <v>352.87498587767158</v>
      </c>
      <c r="D111" s="28">
        <f>C111*'Productivity assumptions'!D$6</f>
        <v>360.63823556698037</v>
      </c>
      <c r="E111" s="28">
        <f>D111*'Productivity assumptions'!E$6</f>
        <v>366.12225283414324</v>
      </c>
      <c r="F111" s="28">
        <f>E111*'Productivity assumptions'!F$6</f>
        <v>371.21841077843771</v>
      </c>
      <c r="G111" s="28">
        <f>F111*'Productivity assumptions'!G$6</f>
        <v>376.43724342138165</v>
      </c>
      <c r="H111" s="28">
        <f>G111*'Productivity assumptions'!H$6</f>
        <v>381.7869691196139</v>
      </c>
      <c r="I111" s="28">
        <f>H111*'Productivity assumptions'!I$6</f>
        <v>387.27560446638961</v>
      </c>
      <c r="J111" s="28">
        <f>I111*'Productivity assumptions'!J$6</f>
        <v>392.8814686716766</v>
      </c>
      <c r="K111" s="28">
        <f>J111*'Productivity assumptions'!K$6</f>
        <v>398.59326811471351</v>
      </c>
      <c r="L111" s="28">
        <f>K111*'Productivity assumptions'!L$6</f>
        <v>404.41538828060004</v>
      </c>
      <c r="M111" s="28">
        <f>L111*'Productivity assumptions'!M$6</f>
        <v>410.34838858297036</v>
      </c>
      <c r="N111" s="28">
        <f>M111*'Productivity assumptions'!N$6</f>
        <v>416.39100583331611</v>
      </c>
      <c r="O111" s="28">
        <f>N111*'Productivity assumptions'!O$6</f>
        <v>422.54030096189103</v>
      </c>
      <c r="P111" s="28">
        <f>O111*'Productivity assumptions'!P$6</f>
        <v>428.79195856132714</v>
      </c>
      <c r="Q111" s="28">
        <f>P111*'Productivity assumptions'!Q$6</f>
        <v>435.15025487850994</v>
      </c>
      <c r="R111" s="28">
        <f>Q111*'Productivity assumptions'!R$6</f>
        <v>441.61837758325868</v>
      </c>
      <c r="S111" s="28">
        <f>R111*'Productivity assumptions'!S$6</f>
        <v>448.19224928521402</v>
      </c>
      <c r="T111" s="28">
        <f>S111*'Productivity assumptions'!T$6</f>
        <v>454.87288388016702</v>
      </c>
      <c r="U111" s="28">
        <f>T111*'Productivity assumptions'!U$6</f>
        <v>461.65799385023917</v>
      </c>
      <c r="V111" s="28">
        <f>U111*'Productivity assumptions'!V$6</f>
        <v>468.55298458004148</v>
      </c>
      <c r="W111" s="28">
        <f>V111*'Productivity assumptions'!W$6</f>
        <v>475.56134708706145</v>
      </c>
      <c r="X111" s="28">
        <f>W111*'Productivity assumptions'!X$6</f>
        <v>482.67678303298879</v>
      </c>
      <c r="Y111" s="28">
        <f>X111*'Productivity assumptions'!Y$6</f>
        <v>489.90353845149349</v>
      </c>
      <c r="Z111" s="28">
        <f>Y111*'Productivity assumptions'!Z$6</f>
        <v>497.24307648203308</v>
      </c>
      <c r="AA111" s="28">
        <f>Z111*'Productivity assumptions'!AA$6</f>
        <v>504.70279991283792</v>
      </c>
      <c r="AB111" s="28">
        <f>AA111*'Productivity assumptions'!AB$6</f>
        <v>512.28594792279648</v>
      </c>
      <c r="AC111" s="28">
        <f>AB111*'Productivity assumptions'!AC$6</f>
        <v>519.98581876628737</v>
      </c>
      <c r="AD111" s="28">
        <f>AC111*'Productivity assumptions'!AD$6</f>
        <v>527.80775253399861</v>
      </c>
      <c r="AE111" s="28">
        <f>AD111*'Productivity assumptions'!AE$6</f>
        <v>535.75671713532813</v>
      </c>
      <c r="AF111" s="28">
        <f>AE111*'Productivity assumptions'!AF$6</f>
        <v>543.83992004603181</v>
      </c>
      <c r="AG111" s="28">
        <f>AF111*'Productivity assumptions'!AG$6</f>
        <v>552.05931936464083</v>
      </c>
      <c r="AH111" s="28">
        <f>AG111*'Productivity assumptions'!AH$6</f>
        <v>560.41038227546062</v>
      </c>
      <c r="AI111" s="28">
        <f>AH111*'Productivity assumptions'!AI$6</f>
        <v>568.8963131737695</v>
      </c>
      <c r="AJ111" s="28">
        <f>AI111*'Productivity assumptions'!AJ$6</f>
        <v>577.52185882173353</v>
      </c>
      <c r="AK111" s="28">
        <f>AJ111*'Productivity assumptions'!AK$6</f>
        <v>586.29186341650416</v>
      </c>
      <c r="AL111" s="28">
        <f>AK111*'Productivity assumptions'!AL$6</f>
        <v>595.20802385091963</v>
      </c>
      <c r="AM111" s="28">
        <f>AL111*'Productivity assumptions'!AM$6</f>
        <v>604.27371413173989</v>
      </c>
      <c r="AN111" s="28">
        <f>AM111*'Productivity assumptions'!AN$6</f>
        <v>613.49175857727187</v>
      </c>
      <c r="AO111" s="28">
        <f>AN111*'Productivity assumptions'!AO$6</f>
        <v>622.86352732705541</v>
      </c>
      <c r="AP111" s="28">
        <f>AO111*'Productivity assumptions'!AP$6</f>
        <v>632.38909841034501</v>
      </c>
      <c r="AQ111" s="28">
        <f>AP111*'Productivity assumptions'!AQ$6</f>
        <v>642.06478413835714</v>
      </c>
      <c r="AR111" s="28">
        <f>AQ111*'Productivity assumptions'!AR$6</f>
        <v>651.89393604362203</v>
      </c>
      <c r="AS111" s="28">
        <f>AR111*'Productivity assumptions'!AS$6</f>
        <v>661.88022574911861</v>
      </c>
      <c r="AT111" s="28">
        <f>AS111*'Productivity assumptions'!AT$6</f>
        <v>672.02579955065596</v>
      </c>
      <c r="AU111" s="28">
        <f>AT111*'Productivity assumptions'!AU$6</f>
        <v>682.32603437371642</v>
      </c>
      <c r="AV111" s="28">
        <f>AU111*'Productivity assumptions'!AV$6</f>
        <v>692.7746812338853</v>
      </c>
      <c r="AW111" s="28">
        <f>AV111*'Productivity assumptions'!AW$6</f>
        <v>703.37731887593986</v>
      </c>
      <c r="AX111" s="28">
        <f>AW111*'Productivity assumptions'!AX$6</f>
        <v>714.14088047801488</v>
      </c>
      <c r="AY111" s="28">
        <f>AX111*'Productivity assumptions'!AY$6</f>
        <v>725.07039667220351</v>
      </c>
    </row>
    <row r="112" spans="1:51">
      <c r="A112" s="17"/>
      <c r="B112" s="14" t="s">
        <v>129</v>
      </c>
      <c r="C112" s="17">
        <f>L92</f>
        <v>299.57135495689488</v>
      </c>
      <c r="D112" s="28">
        <f>C112*'Productivity assumptions'!D$6</f>
        <v>306.16192476594659</v>
      </c>
      <c r="E112" s="28">
        <f>D112*'Productivity assumptions'!E$6</f>
        <v>310.81755225182485</v>
      </c>
      <c r="F112" s="28">
        <f>E112*'Productivity assumptions'!F$6</f>
        <v>315.14390861468672</v>
      </c>
      <c r="G112" s="28">
        <f>F112*'Productivity assumptions'!G$6</f>
        <v>319.57440901485387</v>
      </c>
      <c r="H112" s="28">
        <f>G112*'Productivity assumptions'!H$6</f>
        <v>324.1160303827757</v>
      </c>
      <c r="I112" s="28">
        <f>H112*'Productivity assumptions'!I$6</f>
        <v>328.77557836294312</v>
      </c>
      <c r="J112" s="28">
        <f>I112*'Productivity assumptions'!J$6</f>
        <v>333.5346471632019</v>
      </c>
      <c r="K112" s="28">
        <f>J112*'Productivity assumptions'!K$6</f>
        <v>338.383649123873</v>
      </c>
      <c r="L112" s="28">
        <f>K112*'Productivity assumptions'!L$6</f>
        <v>343.32630727936242</v>
      </c>
      <c r="M112" s="28">
        <f>L112*'Productivity assumptions'!M$6</f>
        <v>348.36309654091946</v>
      </c>
      <c r="N112" s="28">
        <f>M112*'Productivity assumptions'!N$6</f>
        <v>353.49294453133359</v>
      </c>
      <c r="O112" s="28">
        <f>N112*'Productivity assumptions'!O$6</f>
        <v>358.71335614287136</v>
      </c>
      <c r="P112" s="28">
        <f>O112*'Productivity assumptions'!P$6</f>
        <v>364.02066783324682</v>
      </c>
      <c r="Q112" s="28">
        <f>P112*'Productivity assumptions'!Q$6</f>
        <v>369.41850989966122</v>
      </c>
      <c r="R112" s="28">
        <f>Q112*'Productivity assumptions'!R$6</f>
        <v>374.90958849756657</v>
      </c>
      <c r="S112" s="28">
        <f>R112*'Productivity assumptions'!S$6</f>
        <v>380.4904421479589</v>
      </c>
      <c r="T112" s="28">
        <f>S112*'Productivity assumptions'!T$6</f>
        <v>386.16193159231346</v>
      </c>
      <c r="U112" s="28">
        <f>T112*'Productivity assumptions'!U$6</f>
        <v>391.92211485441265</v>
      </c>
      <c r="V112" s="28">
        <f>U112*'Productivity assumptions'!V$6</f>
        <v>397.77558080696434</v>
      </c>
      <c r="W112" s="28">
        <f>V112*'Productivity assumptions'!W$6</f>
        <v>403.72529313082083</v>
      </c>
      <c r="X112" s="28">
        <f>W112*'Productivity assumptions'!X$6</f>
        <v>409.76590488494895</v>
      </c>
      <c r="Y112" s="28">
        <f>X112*'Productivity assumptions'!Y$6</f>
        <v>415.9010207172002</v>
      </c>
      <c r="Z112" s="28">
        <f>Y112*'Productivity assumptions'!Z$6</f>
        <v>422.13188275208699</v>
      </c>
      <c r="AA112" s="28">
        <f>Z112*'Productivity assumptions'!AA$6</f>
        <v>428.46477554756723</v>
      </c>
      <c r="AB112" s="28">
        <f>AA112*'Productivity assumptions'!AB$6</f>
        <v>434.90244898744504</v>
      </c>
      <c r="AC112" s="28">
        <f>AB112*'Productivity assumptions'!AC$6</f>
        <v>441.43921366018179</v>
      </c>
      <c r="AD112" s="28">
        <f>AC112*'Productivity assumptions'!AD$6</f>
        <v>448.07960300755434</v>
      </c>
      <c r="AE112" s="28">
        <f>AD112*'Productivity assumptions'!AE$6</f>
        <v>454.82783450999972</v>
      </c>
      <c r="AF112" s="28">
        <f>AE112*'Productivity assumptions'!AF$6</f>
        <v>461.69002691598246</v>
      </c>
      <c r="AG112" s="28">
        <f>AF112*'Productivity assumptions'!AG$6</f>
        <v>468.66784254290553</v>
      </c>
      <c r="AH112" s="28">
        <f>AG112*'Productivity assumptions'!AH$6</f>
        <v>475.7574332808328</v>
      </c>
      <c r="AI112" s="28">
        <f>AH112*'Productivity assumptions'!AI$6</f>
        <v>482.96151948420635</v>
      </c>
      <c r="AJ112" s="28">
        <f>AI112*'Productivity assumptions'!AJ$6</f>
        <v>490.28413089168902</v>
      </c>
      <c r="AK112" s="28">
        <f>AJ112*'Productivity assumptions'!AK$6</f>
        <v>497.72937995885979</v>
      </c>
      <c r="AL112" s="28">
        <f>AK112*'Productivity assumptions'!AL$6</f>
        <v>505.29870725392868</v>
      </c>
      <c r="AM112" s="28">
        <f>AL112*'Productivity assumptions'!AM$6</f>
        <v>512.99497712210893</v>
      </c>
      <c r="AN112" s="28">
        <f>AM112*'Productivity assumptions'!AN$6</f>
        <v>520.82058725350589</v>
      </c>
      <c r="AO112" s="28">
        <f>AN112*'Productivity assumptions'!AO$6</f>
        <v>528.7767008208433</v>
      </c>
      <c r="AP112" s="28">
        <f>AO112*'Productivity assumptions'!AP$6</f>
        <v>536.86338406664447</v>
      </c>
      <c r="AQ112" s="28">
        <f>AP112*'Productivity assumptions'!AQ$6</f>
        <v>545.07750634699926</v>
      </c>
      <c r="AR112" s="28">
        <f>AQ112*'Productivity assumptions'!AR$6</f>
        <v>553.4219129277426</v>
      </c>
      <c r="AS112" s="28">
        <f>AR112*'Productivity assumptions'!AS$6</f>
        <v>561.89972081380449</v>
      </c>
      <c r="AT112" s="28">
        <f>AS112*'Productivity assumptions'!AT$6</f>
        <v>570.51275209167284</v>
      </c>
      <c r="AU112" s="28">
        <f>AT112*'Productivity assumptions'!AU$6</f>
        <v>579.25708202666033</v>
      </c>
      <c r="AV112" s="28">
        <f>AU112*'Productivity assumptions'!AV$6</f>
        <v>588.12740557646271</v>
      </c>
      <c r="AW112" s="28">
        <f>AV112*'Productivity assumptions'!AW$6</f>
        <v>597.12845878698511</v>
      </c>
      <c r="AX112" s="28">
        <f>AW112*'Productivity assumptions'!AX$6</f>
        <v>606.26612754317568</v>
      </c>
      <c r="AY112" s="28">
        <f>AX112*'Productivity assumptions'!AY$6</f>
        <v>615.54468257357235</v>
      </c>
    </row>
    <row r="113" spans="1:51">
      <c r="A113" s="17"/>
      <c r="B113" s="14" t="s">
        <v>130</v>
      </c>
      <c r="C113" s="17">
        <f>M92</f>
        <v>221.86803279091134</v>
      </c>
      <c r="D113" s="28">
        <f>C113*'Productivity assumptions'!D$6</f>
        <v>226.74912951231138</v>
      </c>
      <c r="E113" s="28">
        <f>D113*'Productivity assumptions'!E$6</f>
        <v>230.19717250643455</v>
      </c>
      <c r="F113" s="28">
        <f>E113*'Productivity assumptions'!F$6</f>
        <v>233.4013512755252</v>
      </c>
      <c r="G113" s="28">
        <f>F113*'Productivity assumptions'!G$6</f>
        <v>236.6826610262718</v>
      </c>
      <c r="H113" s="28">
        <f>G113*'Productivity assumptions'!H$6</f>
        <v>240.04626900116304</v>
      </c>
      <c r="I113" s="28">
        <f>H113*'Productivity assumptions'!I$6</f>
        <v>243.49721558516924</v>
      </c>
      <c r="J113" s="28">
        <f>I113*'Productivity assumptions'!J$6</f>
        <v>247.02186911147837</v>
      </c>
      <c r="K113" s="28">
        <f>J113*'Productivity assumptions'!K$6</f>
        <v>250.61312878371294</v>
      </c>
      <c r="L113" s="28">
        <f>K113*'Productivity assumptions'!L$6</f>
        <v>254.27375194934967</v>
      </c>
      <c r="M113" s="28">
        <f>L113*'Productivity assumptions'!M$6</f>
        <v>258.00409033635879</v>
      </c>
      <c r="N113" s="28">
        <f>M113*'Productivity assumptions'!N$6</f>
        <v>261.8033497225353</v>
      </c>
      <c r="O113" s="28">
        <f>N113*'Productivity assumptions'!O$6</f>
        <v>265.66968218538835</v>
      </c>
      <c r="P113" s="28">
        <f>O113*'Productivity assumptions'!P$6</f>
        <v>269.60037443839514</v>
      </c>
      <c r="Q113" s="28">
        <f>P113*'Productivity assumptions'!Q$6</f>
        <v>273.59811514615978</v>
      </c>
      <c r="R113" s="28">
        <f>Q113*'Productivity assumptions'!R$6</f>
        <v>277.66490853697928</v>
      </c>
      <c r="S113" s="28">
        <f>R113*'Productivity assumptions'!S$6</f>
        <v>281.79819097609862</v>
      </c>
      <c r="T113" s="28">
        <f>S113*'Productivity assumptions'!T$6</f>
        <v>285.99859994442079</v>
      </c>
      <c r="U113" s="28">
        <f>T113*'Productivity assumptions'!U$6</f>
        <v>290.26469717878746</v>
      </c>
      <c r="V113" s="28">
        <f>U113*'Productivity assumptions'!V$6</f>
        <v>294.59988128238138</v>
      </c>
      <c r="W113" s="28">
        <f>V113*'Productivity assumptions'!W$6</f>
        <v>299.00634721152812</v>
      </c>
      <c r="X113" s="28">
        <f>W113*'Productivity assumptions'!X$6</f>
        <v>303.48013492375753</v>
      </c>
      <c r="Y113" s="28">
        <f>X113*'Productivity assumptions'!Y$6</f>
        <v>308.02391408729545</v>
      </c>
      <c r="Z113" s="28">
        <f>Y113*'Productivity assumptions'!Z$6</f>
        <v>312.63860464230805</v>
      </c>
      <c r="AA113" s="28">
        <f>Z113*'Productivity assumptions'!AA$6</f>
        <v>317.32886104753447</v>
      </c>
      <c r="AB113" s="28">
        <f>AA113*'Productivity assumptions'!AB$6</f>
        <v>322.09671991729027</v>
      </c>
      <c r="AC113" s="28">
        <f>AB113*'Productivity assumptions'!AC$6</f>
        <v>326.93796756917578</v>
      </c>
      <c r="AD113" s="28">
        <f>AC113*'Productivity assumptions'!AD$6</f>
        <v>331.85596155321099</v>
      </c>
      <c r="AE113" s="28">
        <f>AD113*'Productivity assumptions'!AE$6</f>
        <v>336.85382541265989</v>
      </c>
      <c r="AF113" s="28">
        <f>AE113*'Productivity assumptions'!AF$6</f>
        <v>341.93609080471379</v>
      </c>
      <c r="AG113" s="28">
        <f>AF113*'Productivity assumptions'!AG$6</f>
        <v>347.10398887209033</v>
      </c>
      <c r="AH113" s="28">
        <f>AG113*'Productivity assumptions'!AH$6</f>
        <v>352.35466963408413</v>
      </c>
      <c r="AI113" s="28">
        <f>AH113*'Productivity assumptions'!AI$6</f>
        <v>357.69014783502433</v>
      </c>
      <c r="AJ113" s="28">
        <f>AI113*'Productivity assumptions'!AJ$6</f>
        <v>363.1134079731782</v>
      </c>
      <c r="AK113" s="28">
        <f>AJ113*'Productivity assumptions'!AK$6</f>
        <v>368.62749580847617</v>
      </c>
      <c r="AL113" s="28">
        <f>AK113*'Productivity assumptions'!AL$6</f>
        <v>374.23347825212176</v>
      </c>
      <c r="AM113" s="28">
        <f>AL113*'Productivity assumptions'!AM$6</f>
        <v>379.93347669064678</v>
      </c>
      <c r="AN113" s="28">
        <f>AM113*'Productivity assumptions'!AN$6</f>
        <v>385.72926689726216</v>
      </c>
      <c r="AO113" s="28">
        <f>AN113*'Productivity assumptions'!AO$6</f>
        <v>391.62171033899318</v>
      </c>
      <c r="AP113" s="28">
        <f>AO113*'Productivity assumptions'!AP$6</f>
        <v>397.61085607626597</v>
      </c>
      <c r="AQ113" s="28">
        <f>AP113*'Productivity assumptions'!AQ$6</f>
        <v>403.69438549685611</v>
      </c>
      <c r="AR113" s="28">
        <f>AQ113*'Productivity assumptions'!AR$6</f>
        <v>409.87440585675819</v>
      </c>
      <c r="AS113" s="28">
        <f>AR113*'Productivity assumptions'!AS$6</f>
        <v>416.15322566691822</v>
      </c>
      <c r="AT113" s="28">
        <f>AS113*'Productivity assumptions'!AT$6</f>
        <v>422.53219439796464</v>
      </c>
      <c r="AU113" s="28">
        <f>AT113*'Productivity assumptions'!AU$6</f>
        <v>429.00840531949785</v>
      </c>
      <c r="AV113" s="28">
        <f>AU113*'Productivity assumptions'!AV$6</f>
        <v>435.57792942001379</v>
      </c>
      <c r="AW113" s="28">
        <f>AV113*'Productivity assumptions'!AW$6</f>
        <v>442.24427430186097</v>
      </c>
      <c r="AX113" s="28">
        <f>AW113*'Productivity assumptions'!AX$6</f>
        <v>449.01179915924496</v>
      </c>
      <c r="AY113" s="28">
        <f>AX113*'Productivity assumptions'!AY$6</f>
        <v>455.88366697194863</v>
      </c>
    </row>
    <row r="114" spans="1:51">
      <c r="B114" s="14" t="s">
        <v>131</v>
      </c>
      <c r="C114" s="17">
        <f>N92</f>
        <v>144.81364650869787</v>
      </c>
      <c r="D114" s="28">
        <f>C114*'Productivity assumptions'!D$6</f>
        <v>147.99954673188924</v>
      </c>
      <c r="E114" s="28">
        <f>D114*'Productivity assumptions'!E$6</f>
        <v>150.25009032312533</v>
      </c>
      <c r="F114" s="28">
        <f>E114*'Productivity assumptions'!F$6</f>
        <v>152.34146331535379</v>
      </c>
      <c r="G114" s="28">
        <f>F114*'Productivity assumptions'!G$6</f>
        <v>154.48317983193718</v>
      </c>
      <c r="H114" s="28">
        <f>G114*'Productivity assumptions'!H$6</f>
        <v>156.67861254093307</v>
      </c>
      <c r="I114" s="28">
        <f>H114*'Productivity assumptions'!I$6</f>
        <v>158.9310513102786</v>
      </c>
      <c r="J114" s="28">
        <f>I114*'Productivity assumptions'!J$6</f>
        <v>161.23159872760564</v>
      </c>
      <c r="K114" s="28">
        <f>J114*'Productivity assumptions'!K$6</f>
        <v>163.5756200909087</v>
      </c>
      <c r="L114" s="28">
        <f>K114*'Productivity assumptions'!L$6</f>
        <v>165.96491512562713</v>
      </c>
      <c r="M114" s="28">
        <f>L114*'Productivity assumptions'!M$6</f>
        <v>168.39971340521188</v>
      </c>
      <c r="N114" s="28">
        <f>M114*'Productivity assumptions'!N$6</f>
        <v>170.87949653946407</v>
      </c>
      <c r="O114" s="28">
        <f>N114*'Productivity assumptions'!O$6</f>
        <v>173.40305838619642</v>
      </c>
      <c r="P114" s="28">
        <f>O114*'Productivity assumptions'!P$6</f>
        <v>175.96862797862991</v>
      </c>
      <c r="Q114" s="28">
        <f>P114*'Productivity assumptions'!Q$6</f>
        <v>178.57796021277488</v>
      </c>
      <c r="R114" s="28">
        <f>Q114*'Productivity assumptions'!R$6</f>
        <v>181.23236325188708</v>
      </c>
      <c r="S114" s="28">
        <f>R114*'Productivity assumptions'!S$6</f>
        <v>183.93016380715372</v>
      </c>
      <c r="T114" s="28">
        <f>S114*'Productivity assumptions'!T$6</f>
        <v>186.67177796345629</v>
      </c>
      <c r="U114" s="28">
        <f>T114*'Productivity assumptions'!U$6</f>
        <v>189.45626696395829</v>
      </c>
      <c r="V114" s="28">
        <f>U114*'Productivity assumptions'!V$6</f>
        <v>192.28584908280101</v>
      </c>
      <c r="W114" s="28">
        <f>V114*'Productivity assumptions'!W$6</f>
        <v>195.16195697175246</v>
      </c>
      <c r="X114" s="28">
        <f>W114*'Productivity assumptions'!X$6</f>
        <v>198.08200590428297</v>
      </c>
      <c r="Y114" s="28">
        <f>X114*'Productivity assumptions'!Y$6</f>
        <v>201.04773837743409</v>
      </c>
      <c r="Z114" s="28">
        <f>Y114*'Productivity assumptions'!Z$6</f>
        <v>204.05975483773418</v>
      </c>
      <c r="AA114" s="28">
        <f>Z114*'Productivity assumptions'!AA$6</f>
        <v>207.12109325840566</v>
      </c>
      <c r="AB114" s="28">
        <f>AA114*'Productivity assumptions'!AB$6</f>
        <v>210.2330829411143</v>
      </c>
      <c r="AC114" s="28">
        <f>AB114*'Productivity assumptions'!AC$6</f>
        <v>213.39297360811233</v>
      </c>
      <c r="AD114" s="28">
        <f>AC114*'Productivity assumptions'!AD$6</f>
        <v>216.60295673807113</v>
      </c>
      <c r="AE114" s="28">
        <f>AD114*'Productivity assumptions'!AE$6</f>
        <v>219.86507107305016</v>
      </c>
      <c r="AF114" s="28">
        <f>AE114*'Productivity assumptions'!AF$6</f>
        <v>223.18227443349042</v>
      </c>
      <c r="AG114" s="28">
        <f>AF114*'Productivity assumptions'!AG$6</f>
        <v>226.55537038836067</v>
      </c>
      <c r="AH114" s="28">
        <f>AG114*'Productivity assumptions'!AH$6</f>
        <v>229.98249875035398</v>
      </c>
      <c r="AI114" s="28">
        <f>AH114*'Productivity assumptions'!AI$6</f>
        <v>233.4649745465583</v>
      </c>
      <c r="AJ114" s="28">
        <f>AI114*'Productivity assumptions'!AJ$6</f>
        <v>237.00474576412458</v>
      </c>
      <c r="AK114" s="28">
        <f>AJ114*'Productivity assumptions'!AK$6</f>
        <v>240.60380037579671</v>
      </c>
      <c r="AL114" s="28">
        <f>AK114*'Productivity assumptions'!AL$6</f>
        <v>244.26283475635177</v>
      </c>
      <c r="AM114" s="28">
        <f>AL114*'Productivity assumptions'!AM$6</f>
        <v>247.98323353842682</v>
      </c>
      <c r="AN114" s="28">
        <f>AM114*'Productivity assumptions'!AN$6</f>
        <v>251.7661557722501</v>
      </c>
      <c r="AO114" s="28">
        <f>AN114*'Productivity assumptions'!AO$6</f>
        <v>255.61216373883036</v>
      </c>
      <c r="AP114" s="28">
        <f>AO114*'Productivity assumptions'!AP$6</f>
        <v>259.52128945999203</v>
      </c>
      <c r="AQ114" s="28">
        <f>AP114*'Productivity assumptions'!AQ$6</f>
        <v>263.49201957354938</v>
      </c>
      <c r="AR114" s="28">
        <f>AQ114*'Productivity assumptions'!AR$6</f>
        <v>267.52572948911353</v>
      </c>
      <c r="AS114" s="28">
        <f>AR114*'Productivity assumptions'!AS$6</f>
        <v>271.62392597574848</v>
      </c>
      <c r="AT114" s="28">
        <f>AS114*'Productivity assumptions'!AT$6</f>
        <v>275.78748983525384</v>
      </c>
      <c r="AU114" s="28">
        <f>AT114*'Productivity assumptions'!AU$6</f>
        <v>280.01452383969962</v>
      </c>
      <c r="AV114" s="28">
        <f>AU114*'Productivity assumptions'!AV$6</f>
        <v>284.30246351652113</v>
      </c>
      <c r="AW114" s="28">
        <f>AV114*'Productivity assumptions'!AW$6</f>
        <v>288.65359828380264</v>
      </c>
      <c r="AX114" s="28">
        <f>AW114*'Productivity assumptions'!AX$6</f>
        <v>293.07077339509777</v>
      </c>
      <c r="AY114" s="28">
        <f>AX114*'Productivity assumptions'!AY$6</f>
        <v>297.55605333274968</v>
      </c>
    </row>
    <row r="115" spans="1:51">
      <c r="B115" s="14" t="s">
        <v>132</v>
      </c>
      <c r="C115" s="17">
        <f>O92</f>
        <v>75.855953090323112</v>
      </c>
      <c r="D115" s="28">
        <f>C115*'Productivity assumptions'!D$6</f>
        <v>77.524784058310217</v>
      </c>
      <c r="E115" s="28">
        <f>D115*'Productivity assumptions'!E$6</f>
        <v>78.703658654733545</v>
      </c>
      <c r="F115" s="28">
        <f>E115*'Productivity assumptions'!F$6</f>
        <v>79.799156872046382</v>
      </c>
      <c r="G115" s="28">
        <f>F115*'Productivity assumptions'!G$6</f>
        <v>80.921025919138998</v>
      </c>
      <c r="H115" s="28">
        <f>G115*'Productivity assumptions'!H$6</f>
        <v>82.071032459279195</v>
      </c>
      <c r="I115" s="28">
        <f>H115*'Productivity assumptions'!I$6</f>
        <v>83.250899783565075</v>
      </c>
      <c r="J115" s="28">
        <f>I115*'Productivity assumptions'!J$6</f>
        <v>84.455967269800524</v>
      </c>
      <c r="K115" s="28">
        <f>J115*'Productivity assumptions'!K$6</f>
        <v>85.683807178981681</v>
      </c>
      <c r="L115" s="28">
        <f>K115*'Productivity assumptions'!L$6</f>
        <v>86.935362239171795</v>
      </c>
      <c r="M115" s="28">
        <f>L115*'Productivity assumptions'!M$6</f>
        <v>88.210752705010862</v>
      </c>
      <c r="N115" s="28">
        <f>M115*'Productivity assumptions'!N$6</f>
        <v>89.509707034530564</v>
      </c>
      <c r="O115" s="28">
        <f>N115*'Productivity assumptions'!O$6</f>
        <v>90.831593429089097</v>
      </c>
      <c r="P115" s="28">
        <f>O115*'Productivity assumptions'!P$6</f>
        <v>92.175484224918932</v>
      </c>
      <c r="Q115" s="28">
        <f>P115*'Productivity assumptions'!Q$6</f>
        <v>93.542298667634327</v>
      </c>
      <c r="R115" s="28">
        <f>Q115*'Productivity assumptions'!R$6</f>
        <v>94.932721996319813</v>
      </c>
      <c r="S115" s="28">
        <f>R115*'Productivity assumptions'!S$6</f>
        <v>96.345877712656687</v>
      </c>
      <c r="T115" s="28">
        <f>S115*'Productivity assumptions'!T$6</f>
        <v>97.781983769275897</v>
      </c>
      <c r="U115" s="28">
        <f>T115*'Productivity assumptions'!U$6</f>
        <v>99.240548428718483</v>
      </c>
      <c r="V115" s="28">
        <f>U115*'Productivity assumptions'!V$6</f>
        <v>100.72273366227145</v>
      </c>
      <c r="W115" s="28">
        <f>V115*'Productivity assumptions'!W$6</f>
        <v>102.22928991830707</v>
      </c>
      <c r="X115" s="28">
        <f>W115*'Productivity assumptions'!X$6</f>
        <v>103.75886327128647</v>
      </c>
      <c r="Y115" s="28">
        <f>X115*'Productivity assumptions'!Y$6</f>
        <v>105.31236647202445</v>
      </c>
      <c r="Z115" s="28">
        <f>Y115*'Productivity assumptions'!Z$6</f>
        <v>106.89011404504811</v>
      </c>
      <c r="AA115" s="28">
        <f>Z115*'Productivity assumptions'!AA$6</f>
        <v>108.49369733454225</v>
      </c>
      <c r="AB115" s="28">
        <f>AA115*'Productivity assumptions'!AB$6</f>
        <v>110.12381265226499</v>
      </c>
      <c r="AC115" s="28">
        <f>AB115*'Productivity assumptions'!AC$6</f>
        <v>111.77901935401705</v>
      </c>
      <c r="AD115" s="28">
        <f>AC115*'Productivity assumptions'!AD$6</f>
        <v>113.46046537514366</v>
      </c>
      <c r="AE115" s="28">
        <f>AD115*'Productivity assumptions'!AE$6</f>
        <v>115.16921864484728</v>
      </c>
      <c r="AF115" s="28">
        <f>AE115*'Productivity assumptions'!AF$6</f>
        <v>116.90682852186605</v>
      </c>
      <c r="AG115" s="28">
        <f>AF115*'Productivity assumptions'!AG$6</f>
        <v>118.67371592985926</v>
      </c>
      <c r="AH115" s="28">
        <f>AG115*'Productivity assumptions'!AH$6</f>
        <v>120.46890646976645</v>
      </c>
      <c r="AI115" s="28">
        <f>AH115*'Productivity assumptions'!AI$6</f>
        <v>122.29308897606909</v>
      </c>
      <c r="AJ115" s="28">
        <f>AI115*'Productivity assumptions'!AJ$6</f>
        <v>124.14728383894105</v>
      </c>
      <c r="AK115" s="28">
        <f>AJ115*'Productivity assumptions'!AK$6</f>
        <v>126.03253239371806</v>
      </c>
      <c r="AL115" s="28">
        <f>AK115*'Productivity assumptions'!AL$6</f>
        <v>127.94919941384308</v>
      </c>
      <c r="AM115" s="28">
        <f>AL115*'Productivity assumptions'!AM$6</f>
        <v>129.89801019441705</v>
      </c>
      <c r="AN115" s="28">
        <f>AM115*'Productivity assumptions'!AN$6</f>
        <v>131.87957186647952</v>
      </c>
      <c r="AO115" s="28">
        <f>AN115*'Productivity assumptions'!AO$6</f>
        <v>133.89417896278241</v>
      </c>
      <c r="AP115" s="28">
        <f>AO115*'Productivity assumptions'!AP$6</f>
        <v>135.94184825692454</v>
      </c>
      <c r="AQ115" s="28">
        <f>AP115*'Productivity assumptions'!AQ$6</f>
        <v>138.02178702298724</v>
      </c>
      <c r="AR115" s="28">
        <f>AQ115*'Productivity assumptions'!AR$6</f>
        <v>140.13471572488709</v>
      </c>
      <c r="AS115" s="28">
        <f>AR115*'Productivity assumptions'!AS$6</f>
        <v>142.28142363494885</v>
      </c>
      <c r="AT115" s="28">
        <f>AS115*'Productivity assumptions'!AT$6</f>
        <v>144.46237213275657</v>
      </c>
      <c r="AU115" s="28">
        <f>AT115*'Productivity assumptions'!AU$6</f>
        <v>146.67656741671541</v>
      </c>
      <c r="AV115" s="28">
        <f>AU115*'Productivity assumptions'!AV$6</f>
        <v>148.9226661706721</v>
      </c>
      <c r="AW115" s="28">
        <f>AV115*'Productivity assumptions'!AW$6</f>
        <v>151.20186763237106</v>
      </c>
      <c r="AX115" s="28">
        <f>AW115*'Productivity assumptions'!AX$6</f>
        <v>153.515662196021</v>
      </c>
      <c r="AY115" s="28">
        <f>AX115*'Productivity assumptions'!AY$6</f>
        <v>155.86513127404089</v>
      </c>
    </row>
    <row r="116" spans="1:51">
      <c r="B116" s="14" t="s">
        <v>3</v>
      </c>
      <c r="C116" s="17">
        <f>P92</f>
        <v>40.767196065484228</v>
      </c>
      <c r="D116" s="28">
        <f>C116*'Productivity assumptions'!D$6</f>
        <v>41.66407437892488</v>
      </c>
      <c r="E116" s="28">
        <f>D116*'Productivity assumptions'!E$6</f>
        <v>42.297635884002581</v>
      </c>
      <c r="F116" s="28">
        <f>E116*'Productivity assumptions'!F$6</f>
        <v>42.886388497280052</v>
      </c>
      <c r="G116" s="28">
        <f>F116*'Productivity assumptions'!G$6</f>
        <v>43.489313561686856</v>
      </c>
      <c r="H116" s="28">
        <f>G116*'Productivity assumptions'!H$6</f>
        <v>44.107360533460586</v>
      </c>
      <c r="I116" s="28">
        <f>H116*'Productivity assumptions'!I$6</f>
        <v>44.741455559373023</v>
      </c>
      <c r="J116" s="28">
        <f>I116*'Productivity assumptions'!J$6</f>
        <v>45.389093885464632</v>
      </c>
      <c r="K116" s="28">
        <f>J116*'Productivity assumptions'!K$6</f>
        <v>46.048970774164623</v>
      </c>
      <c r="L116" s="28">
        <f>K116*'Productivity assumptions'!L$6</f>
        <v>46.721592874960933</v>
      </c>
      <c r="M116" s="28">
        <f>L116*'Productivity assumptions'!M$6</f>
        <v>47.407024816195658</v>
      </c>
      <c r="N116" s="28">
        <f>M116*'Productivity assumptions'!N$6</f>
        <v>48.10512066331507</v>
      </c>
      <c r="O116" s="28">
        <f>N116*'Productivity assumptions'!O$6</f>
        <v>48.815540869348162</v>
      </c>
      <c r="P116" s="28">
        <f>O116*'Productivity assumptions'!P$6</f>
        <v>49.537786880797775</v>
      </c>
      <c r="Q116" s="28">
        <f>P116*'Productivity assumptions'!Q$6</f>
        <v>50.272352727000587</v>
      </c>
      <c r="R116" s="28">
        <f>Q116*'Productivity assumptions'!R$6</f>
        <v>51.019606675376266</v>
      </c>
      <c r="S116" s="28">
        <f>R116*'Productivity assumptions'!S$6</f>
        <v>51.779077670228411</v>
      </c>
      <c r="T116" s="28">
        <f>S116*'Productivity assumptions'!T$6</f>
        <v>52.550882845641773</v>
      </c>
      <c r="U116" s="28">
        <f>T116*'Productivity assumptions'!U$6</f>
        <v>53.334757927599817</v>
      </c>
      <c r="V116" s="28">
        <f>U116*'Productivity assumptions'!V$6</f>
        <v>54.13132739327736</v>
      </c>
      <c r="W116" s="28">
        <f>V116*'Productivity assumptions'!W$6</f>
        <v>54.940994555462431</v>
      </c>
      <c r="X116" s="28">
        <f>W116*'Productivity assumptions'!X$6</f>
        <v>55.763031775180728</v>
      </c>
      <c r="Y116" s="28">
        <f>X116*'Productivity assumptions'!Y$6</f>
        <v>56.597929591274763</v>
      </c>
      <c r="Z116" s="28">
        <f>Y116*'Productivity assumptions'!Z$6</f>
        <v>57.445857038375848</v>
      </c>
      <c r="AA116" s="28">
        <f>Z116*'Productivity assumptions'!AA$6</f>
        <v>58.307669351145819</v>
      </c>
      <c r="AB116" s="28">
        <f>AA116*'Productivity assumptions'!AB$6</f>
        <v>59.183740747781265</v>
      </c>
      <c r="AC116" s="28">
        <f>AB116*'Productivity assumptions'!AC$6</f>
        <v>60.073296984176878</v>
      </c>
      <c r="AD116" s="28">
        <f>AC116*'Productivity assumptions'!AD$6</f>
        <v>60.97695499418402</v>
      </c>
      <c r="AE116" s="28">
        <f>AD116*'Productivity assumptions'!AE$6</f>
        <v>61.895288714025334</v>
      </c>
      <c r="AF116" s="28">
        <f>AE116*'Productivity assumptions'!AF$6</f>
        <v>62.829130814162134</v>
      </c>
      <c r="AG116" s="28">
        <f>AF116*'Productivity assumptions'!AG$6</f>
        <v>63.77870751121484</v>
      </c>
      <c r="AH116" s="28">
        <f>AG116*'Productivity assumptions'!AH$6</f>
        <v>64.743495134780218</v>
      </c>
      <c r="AI116" s="28">
        <f>AH116*'Productivity assumptions'!AI$6</f>
        <v>65.72386388454882</v>
      </c>
      <c r="AJ116" s="28">
        <f>AI116*'Productivity assumptions'!AJ$6</f>
        <v>66.720362147886277</v>
      </c>
      <c r="AK116" s="28">
        <f>AJ116*'Productivity assumptions'!AK$6</f>
        <v>67.733549568697541</v>
      </c>
      <c r="AL116" s="28">
        <f>AK116*'Productivity assumptions'!AL$6</f>
        <v>68.763622186843207</v>
      </c>
      <c r="AM116" s="28">
        <f>AL116*'Productivity assumptions'!AM$6</f>
        <v>69.810969797011509</v>
      </c>
      <c r="AN116" s="28">
        <f>AM116*'Productivity assumptions'!AN$6</f>
        <v>70.875918689086333</v>
      </c>
      <c r="AO116" s="28">
        <f>AN116*'Productivity assumptions'!AO$6</f>
        <v>71.958627153537392</v>
      </c>
      <c r="AP116" s="28">
        <f>AO116*'Productivity assumptions'!AP$6</f>
        <v>73.059104204984706</v>
      </c>
      <c r="AQ116" s="28">
        <f>AP116*'Productivity assumptions'!AQ$6</f>
        <v>74.17692380945681</v>
      </c>
      <c r="AR116" s="28">
        <f>AQ116*'Productivity assumptions'!AR$6</f>
        <v>75.312473165222912</v>
      </c>
      <c r="AS116" s="28">
        <f>AR116*'Productivity assumptions'!AS$6</f>
        <v>76.466176450192606</v>
      </c>
      <c r="AT116" s="28">
        <f>AS116*'Productivity assumptions'!AT$6</f>
        <v>77.638281623177278</v>
      </c>
      <c r="AU116" s="28">
        <f>AT116*'Productivity assumptions'!AU$6</f>
        <v>78.828254586287215</v>
      </c>
      <c r="AV116" s="28">
        <f>AU116*'Productivity assumptions'!AV$6</f>
        <v>80.035373402340596</v>
      </c>
      <c r="AW116" s="28">
        <f>AV116*'Productivity assumptions'!AW$6</f>
        <v>81.260282576590669</v>
      </c>
      <c r="AX116" s="28">
        <f>AW116*'Productivity assumptions'!AX$6</f>
        <v>82.503783090245165</v>
      </c>
      <c r="AY116" s="28">
        <f>AX116*'Productivity assumptions'!AY$6</f>
        <v>83.76645612579955</v>
      </c>
    </row>
    <row r="117" spans="1:51">
      <c r="B117" s="14" t="s">
        <v>4</v>
      </c>
      <c r="C117" s="17">
        <f>Q92</f>
        <v>27.015888577010713</v>
      </c>
      <c r="D117" s="28">
        <f>C117*'Productivity assumptions'!D$6</f>
        <v>27.610238125704949</v>
      </c>
      <c r="E117" s="28">
        <f>D117*'Productivity assumptions'!E$6</f>
        <v>28.030091063355325</v>
      </c>
      <c r="F117" s="28">
        <f>E117*'Productivity assumptions'!F$6</f>
        <v>28.420249733433561</v>
      </c>
      <c r="G117" s="28">
        <f>F117*'Productivity assumptions'!G$6</f>
        <v>28.819800301840008</v>
      </c>
      <c r="H117" s="28">
        <f>G117*'Productivity assumptions'!H$6</f>
        <v>29.229371960827237</v>
      </c>
      <c r="I117" s="28">
        <f>H117*'Productivity assumptions'!I$6</f>
        <v>29.649578455769156</v>
      </c>
      <c r="J117" s="28">
        <f>I117*'Productivity assumptions'!J$6</f>
        <v>30.078759918918792</v>
      </c>
      <c r="K117" s="28">
        <f>J117*'Productivity assumptions'!K$6</f>
        <v>30.516051717722604</v>
      </c>
      <c r="L117" s="28">
        <f>K117*'Productivity assumptions'!L$6</f>
        <v>30.961789602181451</v>
      </c>
      <c r="M117" s="28">
        <f>L117*'Productivity assumptions'!M$6</f>
        <v>31.416016400653849</v>
      </c>
      <c r="N117" s="28">
        <f>M117*'Productivity assumptions'!N$6</f>
        <v>31.878635404216361</v>
      </c>
      <c r="O117" s="28">
        <f>N117*'Productivity assumptions'!O$6</f>
        <v>32.349421599524419</v>
      </c>
      <c r="P117" s="28">
        <f>O117*'Productivity assumptions'!P$6</f>
        <v>32.82804460168456</v>
      </c>
      <c r="Q117" s="28">
        <f>P117*'Productivity assumptions'!Q$6</f>
        <v>33.314831797488161</v>
      </c>
      <c r="R117" s="28">
        <f>Q117*'Productivity assumptions'!R$6</f>
        <v>33.810027232946148</v>
      </c>
      <c r="S117" s="28">
        <f>R117*'Productivity assumptions'!S$6</f>
        <v>34.313318745598608</v>
      </c>
      <c r="T117" s="28">
        <f>S117*'Productivity assumptions'!T$6</f>
        <v>34.82478395867421</v>
      </c>
      <c r="U117" s="28">
        <f>T117*'Productivity assumptions'!U$6</f>
        <v>35.344247741232543</v>
      </c>
      <c r="V117" s="28">
        <f>U117*'Productivity assumptions'!V$6</f>
        <v>35.872123926144205</v>
      </c>
      <c r="W117" s="28">
        <f>V117*'Productivity assumptions'!W$6</f>
        <v>36.408679783528179</v>
      </c>
      <c r="X117" s="28">
        <f>W117*'Productivity assumptions'!X$6</f>
        <v>36.953433116536232</v>
      </c>
      <c r="Y117" s="28">
        <f>X117*'Productivity assumptions'!Y$6</f>
        <v>37.506708998854826</v>
      </c>
      <c r="Z117" s="28">
        <f>Y117*'Productivity assumptions'!Z$6</f>
        <v>38.068619447527226</v>
      </c>
      <c r="AA117" s="28">
        <f>Z117*'Productivity assumptions'!AA$6</f>
        <v>38.639731215397909</v>
      </c>
      <c r="AB117" s="28">
        <f>AA117*'Productivity assumptions'!AB$6</f>
        <v>39.220292291979966</v>
      </c>
      <c r="AC117" s="28">
        <f>AB117*'Productivity assumptions'!AC$6</f>
        <v>39.809789595813328</v>
      </c>
      <c r="AD117" s="28">
        <f>AC117*'Productivity assumptions'!AD$6</f>
        <v>40.408631960906611</v>
      </c>
      <c r="AE117" s="28">
        <f>AD117*'Productivity assumptions'!AE$6</f>
        <v>41.017199727301268</v>
      </c>
      <c r="AF117" s="28">
        <f>AE117*'Productivity assumptions'!AF$6</f>
        <v>41.636044694840685</v>
      </c>
      <c r="AG117" s="28">
        <f>AF117*'Productivity assumptions'!AG$6</f>
        <v>42.265316774325733</v>
      </c>
      <c r="AH117" s="28">
        <f>AG117*'Productivity assumptions'!AH$6</f>
        <v>42.904668936217213</v>
      </c>
      <c r="AI117" s="28">
        <f>AH117*'Productivity assumptions'!AI$6</f>
        <v>43.554346507016746</v>
      </c>
      <c r="AJ117" s="28">
        <f>AI117*'Productivity assumptions'!AJ$6</f>
        <v>44.214712895871799</v>
      </c>
      <c r="AK117" s="28">
        <f>AJ117*'Productivity assumptions'!AK$6</f>
        <v>44.886138971491476</v>
      </c>
      <c r="AL117" s="28">
        <f>AK117*'Productivity assumptions'!AL$6</f>
        <v>45.568754646931907</v>
      </c>
      <c r="AM117" s="28">
        <f>AL117*'Productivity assumptions'!AM$6</f>
        <v>46.262818234043834</v>
      </c>
      <c r="AN117" s="28">
        <f>AM117*'Productivity assumptions'!AN$6</f>
        <v>46.968545960873286</v>
      </c>
      <c r="AO117" s="28">
        <f>AN117*'Productivity assumptions'!AO$6</f>
        <v>47.686042724447894</v>
      </c>
      <c r="AP117" s="28">
        <f>AO117*'Productivity assumptions'!AP$6</f>
        <v>48.415314498638651</v>
      </c>
      <c r="AQ117" s="28">
        <f>AP117*'Productivity assumptions'!AQ$6</f>
        <v>49.156078956294948</v>
      </c>
      <c r="AR117" s="28">
        <f>AQ117*'Productivity assumptions'!AR$6</f>
        <v>49.908592688654551</v>
      </c>
      <c r="AS117" s="28">
        <f>AR117*'Productivity assumptions'!AS$6</f>
        <v>50.673136792880094</v>
      </c>
      <c r="AT117" s="28">
        <f>AS117*'Productivity assumptions'!AT$6</f>
        <v>51.44987558803853</v>
      </c>
      <c r="AU117" s="28">
        <f>AT117*'Productivity assumptions'!AU$6</f>
        <v>52.238455134431518</v>
      </c>
      <c r="AV117" s="28">
        <f>AU117*'Productivity assumptions'!AV$6</f>
        <v>53.038397013714253</v>
      </c>
      <c r="AW117" s="28">
        <f>AV117*'Productivity assumptions'!AW$6</f>
        <v>53.85012833110342</v>
      </c>
      <c r="AX117" s="28">
        <f>AW117*'Productivity assumptions'!AX$6</f>
        <v>54.674179886387797</v>
      </c>
      <c r="AY117" s="28">
        <f>AX117*'Productivity assumptions'!AY$6</f>
        <v>55.510936821619225</v>
      </c>
    </row>
    <row r="118" spans="1:51">
      <c r="B118" s="14" t="s">
        <v>133</v>
      </c>
      <c r="C118" s="17">
        <f>R92</f>
        <v>20.578932775417982</v>
      </c>
      <c r="D118" s="28">
        <f>C118*'Productivity assumptions'!D$6</f>
        <v>21.03166929647718</v>
      </c>
      <c r="E118" s="28">
        <f>D118*'Productivity assumptions'!E$6</f>
        <v>21.351485739117575</v>
      </c>
      <c r="F118" s="28">
        <f>E118*'Productivity assumptions'!F$6</f>
        <v>21.648683035456695</v>
      </c>
      <c r="G118" s="28">
        <f>F118*'Productivity assumptions'!G$6</f>
        <v>21.953034464216035</v>
      </c>
      <c r="H118" s="28">
        <f>G118*'Productivity assumptions'!H$6</f>
        <v>22.265019302804202</v>
      </c>
      <c r="I118" s="28">
        <f>H118*'Productivity assumptions'!I$6</f>
        <v>22.585105062210328</v>
      </c>
      <c r="J118" s="28">
        <f>I118*'Productivity assumptions'!J$6</f>
        <v>22.912027364004526</v>
      </c>
      <c r="K118" s="28">
        <f>J118*'Productivity assumptions'!K$6</f>
        <v>23.245127587792204</v>
      </c>
      <c r="L118" s="28">
        <f>K118*'Productivity assumptions'!L$6</f>
        <v>23.584661485912484</v>
      </c>
      <c r="M118" s="28">
        <f>L118*'Productivity assumptions'!M$6</f>
        <v>23.930661682201091</v>
      </c>
      <c r="N118" s="28">
        <f>M118*'Productivity assumptions'!N$6</f>
        <v>24.283054510140314</v>
      </c>
      <c r="O118" s="28">
        <f>N118*'Productivity assumptions'!O$6</f>
        <v>24.641668569315982</v>
      </c>
      <c r="P118" s="28">
        <f>O118*'Productivity assumptions'!P$6</f>
        <v>25.006252194176049</v>
      </c>
      <c r="Q118" s="28">
        <f>P118*'Productivity assumptions'!Q$6</f>
        <v>25.377054766514945</v>
      </c>
      <c r="R118" s="28">
        <f>Q118*'Productivity assumptions'!R$6</f>
        <v>25.754262184584306</v>
      </c>
      <c r="S118" s="28">
        <f>R118*'Productivity assumptions'!S$6</f>
        <v>26.137636663487321</v>
      </c>
      <c r="T118" s="28">
        <f>S118*'Productivity assumptions'!T$6</f>
        <v>26.527237331510666</v>
      </c>
      <c r="U118" s="28">
        <f>T118*'Productivity assumptions'!U$6</f>
        <v>26.922930785385397</v>
      </c>
      <c r="V118" s="28">
        <f>U118*'Productivity assumptions'!V$6</f>
        <v>27.325032255861743</v>
      </c>
      <c r="W118" s="28">
        <f>V118*'Productivity assumptions'!W$6</f>
        <v>27.73374533179431</v>
      </c>
      <c r="X118" s="28">
        <f>W118*'Productivity assumptions'!X$6</f>
        <v>28.148702707236595</v>
      </c>
      <c r="Y118" s="28">
        <f>X118*'Productivity assumptions'!Y$6</f>
        <v>28.570152002011348</v>
      </c>
      <c r="Z118" s="28">
        <f>Y118*'Productivity assumptions'!Z$6</f>
        <v>28.998178543358367</v>
      </c>
      <c r="AA118" s="28">
        <f>Z118*'Productivity assumptions'!AA$6</f>
        <v>29.433214046438657</v>
      </c>
      <c r="AB118" s="28">
        <f>AA118*'Productivity assumptions'!AB$6</f>
        <v>29.875447413405276</v>
      </c>
      <c r="AC118" s="28">
        <f>AB118*'Productivity assumptions'!AC$6</f>
        <v>30.324487812439198</v>
      </c>
      <c r="AD118" s="28">
        <f>AC118*'Productivity assumptions'!AD$6</f>
        <v>30.780646666485321</v>
      </c>
      <c r="AE118" s="28">
        <f>AD118*'Productivity assumptions'!AE$6</f>
        <v>31.244213693652398</v>
      </c>
      <c r="AF118" s="28">
        <f>AE118*'Productivity assumptions'!AF$6</f>
        <v>31.715609218885515</v>
      </c>
      <c r="AG118" s="28">
        <f>AF118*'Productivity assumptions'!AG$6</f>
        <v>32.194947434404732</v>
      </c>
      <c r="AH118" s="28">
        <f>AG118*'Productivity assumptions'!AH$6</f>
        <v>32.681963995858091</v>
      </c>
      <c r="AI118" s="28">
        <f>AH118*'Productivity assumptions'!AI$6</f>
        <v>33.176845776891099</v>
      </c>
      <c r="AJ118" s="28">
        <f>AI118*'Productivity assumptions'!AJ$6</f>
        <v>33.679869598767453</v>
      </c>
      <c r="AK118" s="28">
        <f>AJ118*'Productivity assumptions'!AK$6</f>
        <v>34.191317964955857</v>
      </c>
      <c r="AL118" s="28">
        <f>AK118*'Productivity assumptions'!AL$6</f>
        <v>34.711289834705461</v>
      </c>
      <c r="AM118" s="28">
        <f>AL118*'Productivity assumptions'!AM$6</f>
        <v>35.239981973049417</v>
      </c>
      <c r="AN118" s="28">
        <f>AM118*'Productivity assumptions'!AN$6</f>
        <v>35.777559088337426</v>
      </c>
      <c r="AO118" s="28">
        <f>AN118*'Productivity assumptions'!AO$6</f>
        <v>36.32410108424817</v>
      </c>
      <c r="AP118" s="28">
        <f>AO118*'Productivity assumptions'!AP$6</f>
        <v>36.879612511284932</v>
      </c>
      <c r="AQ118" s="28">
        <f>AP118*'Productivity assumptions'!AQ$6</f>
        <v>37.443878311133545</v>
      </c>
      <c r="AR118" s="28">
        <f>AQ118*'Productivity assumptions'!AR$6</f>
        <v>38.017093938176998</v>
      </c>
      <c r="AS118" s="28">
        <f>AR118*'Productivity assumptions'!AS$6</f>
        <v>38.59947351380525</v>
      </c>
      <c r="AT118" s="28">
        <f>AS118*'Productivity assumptions'!AT$6</f>
        <v>39.191142205510864</v>
      </c>
      <c r="AU118" s="28">
        <f>AT118*'Productivity assumptions'!AU$6</f>
        <v>39.791830405235686</v>
      </c>
      <c r="AV118" s="28">
        <f>AU118*'Productivity assumptions'!AV$6</f>
        <v>40.401173685249411</v>
      </c>
      <c r="AW118" s="28">
        <f>AV118*'Productivity assumptions'!AW$6</f>
        <v>41.019497386305389</v>
      </c>
      <c r="AX118" s="28">
        <f>AW118*'Productivity assumptions'!AX$6</f>
        <v>41.647205836883856</v>
      </c>
      <c r="AY118" s="28">
        <f>AX118*'Productivity assumptions'!AY$6</f>
        <v>42.284592412950261</v>
      </c>
    </row>
    <row r="119" spans="1:51">
      <c r="B119" s="14" t="s">
        <v>134</v>
      </c>
      <c r="C119" s="17">
        <f>S92</f>
        <v>13.431876747574824</v>
      </c>
      <c r="D119" s="28">
        <f>C119*'Productivity assumptions'!D$6</f>
        <v>13.72737803602147</v>
      </c>
      <c r="E119" s="28">
        <f>D119*'Productivity assumptions'!E$6</f>
        <v>13.936122341971338</v>
      </c>
      <c r="F119" s="28">
        <f>E119*'Productivity assumptions'!F$6</f>
        <v>14.13010312307909</v>
      </c>
      <c r="G119" s="28">
        <f>F119*'Productivity assumptions'!G$6</f>
        <v>14.32875340896403</v>
      </c>
      <c r="H119" s="28">
        <f>G119*'Productivity assumptions'!H$6</f>
        <v>14.532386024161354</v>
      </c>
      <c r="I119" s="28">
        <f>H119*'Productivity assumptions'!I$6</f>
        <v>14.741306113260078</v>
      </c>
      <c r="J119" s="28">
        <f>I119*'Productivity assumptions'!J$6</f>
        <v>14.95468841600896</v>
      </c>
      <c r="K119" s="28">
        <f>J119*'Productivity assumptions'!K$6</f>
        <v>15.172103050642015</v>
      </c>
      <c r="L119" s="28">
        <f>K119*'Productivity assumptions'!L$6</f>
        <v>15.393716946802021</v>
      </c>
      <c r="M119" s="28">
        <f>L119*'Productivity assumptions'!M$6</f>
        <v>15.619551398078169</v>
      </c>
      <c r="N119" s="28">
        <f>M119*'Productivity assumptions'!N$6</f>
        <v>15.849558322308129</v>
      </c>
      <c r="O119" s="28">
        <f>N119*'Productivity assumptions'!O$6</f>
        <v>16.08362584638056</v>
      </c>
      <c r="P119" s="28">
        <f>O119*'Productivity assumptions'!P$6</f>
        <v>16.32158970810006</v>
      </c>
      <c r="Q119" s="28">
        <f>P119*'Productivity assumptions'!Q$6</f>
        <v>16.563612679052625</v>
      </c>
      <c r="R119" s="28">
        <f>Q119*'Productivity assumptions'!R$6</f>
        <v>16.809816095093264</v>
      </c>
      <c r="S119" s="28">
        <f>R119*'Productivity assumptions'!S$6</f>
        <v>17.060044753935191</v>
      </c>
      <c r="T119" s="28">
        <f>S119*'Productivity assumptions'!T$6</f>
        <v>17.314337248632167</v>
      </c>
      <c r="U119" s="28">
        <f>T119*'Productivity assumptions'!U$6</f>
        <v>17.572606506823067</v>
      </c>
      <c r="V119" s="28">
        <f>U119*'Productivity assumptions'!V$6</f>
        <v>17.83505827973077</v>
      </c>
      <c r="W119" s="28">
        <f>V119*'Productivity assumptions'!W$6</f>
        <v>18.101825449873143</v>
      </c>
      <c r="X119" s="28">
        <f>W119*'Productivity assumptions'!X$6</f>
        <v>18.372668276528167</v>
      </c>
      <c r="Y119" s="28">
        <f>X119*'Productivity assumptions'!Y$6</f>
        <v>18.647748381242288</v>
      </c>
      <c r="Z119" s="28">
        <f>Y119*'Productivity assumptions'!Z$6</f>
        <v>18.927121457135293</v>
      </c>
      <c r="AA119" s="28">
        <f>Z119*'Productivity assumptions'!AA$6</f>
        <v>19.211069284846442</v>
      </c>
      <c r="AB119" s="28">
        <f>AA119*'Productivity assumptions'!AB$6</f>
        <v>19.499715160878271</v>
      </c>
      <c r="AC119" s="28">
        <f>AB119*'Productivity assumptions'!AC$6</f>
        <v>19.792803989163389</v>
      </c>
      <c r="AD119" s="28">
        <f>AC119*'Productivity assumptions'!AD$6</f>
        <v>20.090539035568781</v>
      </c>
      <c r="AE119" s="28">
        <f>AD119*'Productivity assumptions'!AE$6</f>
        <v>20.393109399207155</v>
      </c>
      <c r="AF119" s="28">
        <f>AE119*'Productivity assumptions'!AF$6</f>
        <v>20.700789426319783</v>
      </c>
      <c r="AG119" s="28">
        <f>AF119*'Productivity assumptions'!AG$6</f>
        <v>21.013653650209342</v>
      </c>
      <c r="AH119" s="28">
        <f>AG119*'Productivity assumptions'!AH$6</f>
        <v>21.331529533223222</v>
      </c>
      <c r="AI119" s="28">
        <f>AH119*'Productivity assumptions'!AI$6</f>
        <v>21.654539047856357</v>
      </c>
      <c r="AJ119" s="28">
        <f>AI119*'Productivity assumptions'!AJ$6</f>
        <v>21.982862875446099</v>
      </c>
      <c r="AK119" s="28">
        <f>AJ119*'Productivity assumptions'!AK$6</f>
        <v>22.316685406107027</v>
      </c>
      <c r="AL119" s="28">
        <f>AK119*'Productivity assumptions'!AL$6</f>
        <v>22.656071230576288</v>
      </c>
      <c r="AM119" s="28">
        <f>AL119*'Productivity assumptions'!AM$6</f>
        <v>23.001148777461054</v>
      </c>
      <c r="AN119" s="28">
        <f>AM119*'Productivity assumptions'!AN$6</f>
        <v>23.352025551959809</v>
      </c>
      <c r="AO119" s="28">
        <f>AN119*'Productivity assumptions'!AO$6</f>
        <v>23.708753707232066</v>
      </c>
      <c r="AP119" s="28">
        <f>AO119*'Productivity assumptions'!AP$6</f>
        <v>24.071336213392939</v>
      </c>
      <c r="AQ119" s="28">
        <f>AP119*'Productivity assumptions'!AQ$6</f>
        <v>24.439632701804221</v>
      </c>
      <c r="AR119" s="28">
        <f>AQ119*'Productivity assumptions'!AR$6</f>
        <v>24.813770745611262</v>
      </c>
      <c r="AS119" s="28">
        <f>AR119*'Productivity assumptions'!AS$6</f>
        <v>25.1938901019215</v>
      </c>
      <c r="AT119" s="28">
        <f>AS119*'Productivity assumptions'!AT$6</f>
        <v>25.580072467601891</v>
      </c>
      <c r="AU119" s="28">
        <f>AT119*'Productivity assumptions'!AU$6</f>
        <v>25.972141869376905</v>
      </c>
      <c r="AV119" s="28">
        <f>AU119*'Productivity assumptions'!AV$6</f>
        <v>26.36986044513726</v>
      </c>
      <c r="AW119" s="28">
        <f>AV119*'Productivity assumptions'!AW$6</f>
        <v>26.773440544908468</v>
      </c>
      <c r="AX119" s="28">
        <f>AW119*'Productivity assumptions'!AX$6</f>
        <v>27.183146074033502</v>
      </c>
      <c r="AY119" s="28">
        <f>AX119*'Productivity assumptions'!AY$6</f>
        <v>27.599168519109433</v>
      </c>
    </row>
    <row r="120" spans="1:51">
      <c r="B120" s="14" t="s">
        <v>135</v>
      </c>
      <c r="C120" s="17">
        <f>T92</f>
        <v>12.169685878576466</v>
      </c>
      <c r="D120" s="28">
        <f>C120*'Productivity assumptions'!D$6</f>
        <v>12.437418967905149</v>
      </c>
      <c r="E120" s="28">
        <f>D120*'Productivity assumptions'!E$6</f>
        <v>12.626547611660015</v>
      </c>
      <c r="F120" s="28">
        <f>E120*'Productivity assumptions'!F$6</f>
        <v>12.802300056156536</v>
      </c>
      <c r="G120" s="28">
        <f>F120*'Productivity assumptions'!G$6</f>
        <v>12.982283212966371</v>
      </c>
      <c r="H120" s="28">
        <f>G120*'Productivity assumptions'!H$6</f>
        <v>13.16678051056344</v>
      </c>
      <c r="I120" s="28">
        <f>H120*'Productivity assumptions'!I$6</f>
        <v>13.356068419158547</v>
      </c>
      <c r="J120" s="28">
        <f>I120*'Productivity assumptions'!J$6</f>
        <v>13.549399228047189</v>
      </c>
      <c r="K120" s="28">
        <f>J120*'Productivity assumptions'!K$6</f>
        <v>13.746383451370075</v>
      </c>
      <c r="L120" s="28">
        <f>K120*'Productivity assumptions'!L$6</f>
        <v>13.947172332423625</v>
      </c>
      <c r="M120" s="28">
        <f>L120*'Productivity assumptions'!M$6</f>
        <v>14.151785163842558</v>
      </c>
      <c r="N120" s="28">
        <f>M120*'Productivity assumptions'!N$6</f>
        <v>14.36017838173607</v>
      </c>
      <c r="O120" s="28">
        <f>N120*'Productivity assumptions'!O$6</f>
        <v>14.572250625687529</v>
      </c>
      <c r="P120" s="28">
        <f>O120*'Productivity assumptions'!P$6</f>
        <v>14.787853069188376</v>
      </c>
      <c r="Q120" s="28">
        <f>P120*'Productivity assumptions'!Q$6</f>
        <v>15.007133188210041</v>
      </c>
      <c r="R120" s="28">
        <f>Q120*'Productivity assumptions'!R$6</f>
        <v>15.230200916700628</v>
      </c>
      <c r="S120" s="28">
        <f>R120*'Productivity assumptions'!S$6</f>
        <v>15.456915636702325</v>
      </c>
      <c r="T120" s="28">
        <f>S120*'Productivity assumptions'!T$6</f>
        <v>15.687312314687068</v>
      </c>
      <c r="U120" s="28">
        <f>T120*'Productivity assumptions'!U$6</f>
        <v>15.921312060466725</v>
      </c>
      <c r="V120" s="28">
        <f>U120*'Productivity assumptions'!V$6</f>
        <v>16.159101290861422</v>
      </c>
      <c r="W120" s="28">
        <f>V120*'Productivity assumptions'!W$6</f>
        <v>16.400800401444432</v>
      </c>
      <c r="X120" s="28">
        <f>W120*'Productivity assumptions'!X$6</f>
        <v>16.646192179883172</v>
      </c>
      <c r="Y120" s="28">
        <f>X120*'Productivity assumptions'!Y$6</f>
        <v>16.895423060178526</v>
      </c>
      <c r="Z120" s="28">
        <f>Y120*'Productivity assumptions'!Z$6</f>
        <v>17.148543501978548</v>
      </c>
      <c r="AA120" s="28">
        <f>Z120*'Productivity assumptions'!AA$6</f>
        <v>17.405808807050136</v>
      </c>
      <c r="AB120" s="28">
        <f>AA120*'Productivity assumptions'!AB$6</f>
        <v>17.667330685747253</v>
      </c>
      <c r="AC120" s="28">
        <f>AB120*'Productivity assumptions'!AC$6</f>
        <v>17.932878013330786</v>
      </c>
      <c r="AD120" s="28">
        <f>AC120*'Productivity assumptions'!AD$6</f>
        <v>18.202634954813384</v>
      </c>
      <c r="AE120" s="28">
        <f>AD120*'Productivity assumptions'!AE$6</f>
        <v>18.47677283970058</v>
      </c>
      <c r="AF120" s="28">
        <f>AE120*'Productivity assumptions'!AF$6</f>
        <v>18.75554023397023</v>
      </c>
      <c r="AG120" s="28">
        <f>AF120*'Productivity assumptions'!AG$6</f>
        <v>19.039004667044928</v>
      </c>
      <c r="AH120" s="28">
        <f>AG120*'Productivity assumptions'!AH$6</f>
        <v>19.327009814602025</v>
      </c>
      <c r="AI120" s="28">
        <f>AH120*'Productivity assumptions'!AI$6</f>
        <v>19.619666187404615</v>
      </c>
      <c r="AJ120" s="28">
        <f>AI120*'Productivity assumptions'!AJ$6</f>
        <v>19.917137488199604</v>
      </c>
      <c r="AK120" s="28">
        <f>AJ120*'Productivity assumptions'!AK$6</f>
        <v>20.219590779998047</v>
      </c>
      <c r="AL120" s="28">
        <f>AK120*'Productivity assumptions'!AL$6</f>
        <v>20.527084583957965</v>
      </c>
      <c r="AM120" s="28">
        <f>AL120*'Productivity assumptions'!AM$6</f>
        <v>20.839735260275077</v>
      </c>
      <c r="AN120" s="28">
        <f>AM120*'Productivity assumptions'!AN$6</f>
        <v>21.157640211905083</v>
      </c>
      <c r="AO120" s="28">
        <f>AN120*'Productivity assumptions'!AO$6</f>
        <v>21.48084669118515</v>
      </c>
      <c r="AP120" s="28">
        <f>AO120*'Productivity assumptions'!AP$6</f>
        <v>21.809357389129243</v>
      </c>
      <c r="AQ120" s="28">
        <f>AP120*'Productivity assumptions'!AQ$6</f>
        <v>22.143045127513034</v>
      </c>
      <c r="AR120" s="28">
        <f>AQ120*'Productivity assumptions'!AR$6</f>
        <v>22.482025491457993</v>
      </c>
      <c r="AS120" s="28">
        <f>AR120*'Productivity assumptions'!AS$6</f>
        <v>22.826425105123114</v>
      </c>
      <c r="AT120" s="28">
        <f>AS120*'Productivity assumptions'!AT$6</f>
        <v>23.17631798833651</v>
      </c>
      <c r="AU120" s="28">
        <f>AT120*'Productivity assumptions'!AU$6</f>
        <v>23.531544703997433</v>
      </c>
      <c r="AV120" s="28">
        <f>AU120*'Productivity assumptions'!AV$6</f>
        <v>23.891889741853159</v>
      </c>
      <c r="AW120" s="28">
        <f>AV120*'Productivity assumptions'!AW$6</f>
        <v>24.25754549743824</v>
      </c>
      <c r="AX120" s="28">
        <f>AW120*'Productivity assumptions'!AX$6</f>
        <v>24.628751076961432</v>
      </c>
      <c r="AY120" s="28">
        <f>AX120*'Productivity assumptions'!AY$6</f>
        <v>25.005679973061195</v>
      </c>
    </row>
    <row r="121" spans="1:51">
      <c r="B121" s="14" t="s">
        <v>136</v>
      </c>
      <c r="C121" s="17">
        <f>U92</f>
        <v>8.4361815516066443</v>
      </c>
      <c r="D121" s="28">
        <f>C121*'Productivity assumptions'!D$6</f>
        <v>8.6217775457419901</v>
      </c>
      <c r="E121" s="28">
        <f>D121*'Productivity assumptions'!E$6</f>
        <v>8.7528839351134646</v>
      </c>
      <c r="F121" s="28">
        <f>E121*'Productivity assumptions'!F$6</f>
        <v>8.8747177724618407</v>
      </c>
      <c r="G121" s="28">
        <f>F121*'Productivity assumptions'!G$6</f>
        <v>8.9994843935750435</v>
      </c>
      <c r="H121" s="28">
        <f>G121*'Productivity assumptions'!H$6</f>
        <v>9.1273802746881021</v>
      </c>
      <c r="I121" s="28">
        <f>H121*'Productivity assumptions'!I$6</f>
        <v>9.2585970684792525</v>
      </c>
      <c r="J121" s="28">
        <f>I121*'Productivity assumptions'!J$6</f>
        <v>9.3926164523464006</v>
      </c>
      <c r="K121" s="28">
        <f>J121*'Productivity assumptions'!K$6</f>
        <v>9.5291684297215529</v>
      </c>
      <c r="L121" s="28">
        <f>K121*'Productivity assumptions'!L$6</f>
        <v>9.6683578443878453</v>
      </c>
      <c r="M121" s="28">
        <f>L121*'Productivity assumptions'!M$6</f>
        <v>9.8101980702458622</v>
      </c>
      <c r="N121" s="28">
        <f>M121*'Productivity assumptions'!N$6</f>
        <v>9.9546589082505683</v>
      </c>
      <c r="O121" s="28">
        <f>N121*'Productivity assumptions'!O$6</f>
        <v>10.101670094067666</v>
      </c>
      <c r="P121" s="28">
        <f>O121*'Productivity assumptions'!P$6</f>
        <v>10.25112845926221</v>
      </c>
      <c r="Q121" s="28">
        <f>P121*'Productivity assumptions'!Q$6</f>
        <v>10.403136236059574</v>
      </c>
      <c r="R121" s="28">
        <f>Q121*'Productivity assumptions'!R$6</f>
        <v>10.55776963207548</v>
      </c>
      <c r="S121" s="28">
        <f>R121*'Productivity assumptions'!S$6</f>
        <v>10.714931169147111</v>
      </c>
      <c r="T121" s="28">
        <f>S121*'Productivity assumptions'!T$6</f>
        <v>10.874645086479028</v>
      </c>
      <c r="U121" s="28">
        <f>T121*'Productivity assumptions'!U$6</f>
        <v>11.036856696386078</v>
      </c>
      <c r="V121" s="28">
        <f>U121*'Productivity assumptions'!V$6</f>
        <v>11.201695225386889</v>
      </c>
      <c r="W121" s="28">
        <f>V121*'Productivity assumptions'!W$6</f>
        <v>11.369244133229254</v>
      </c>
      <c r="X121" s="28">
        <f>W121*'Productivity assumptions'!X$6</f>
        <v>11.539352845552321</v>
      </c>
      <c r="Y121" s="28">
        <f>X121*'Productivity assumptions'!Y$6</f>
        <v>11.712122872274184</v>
      </c>
      <c r="Z121" s="28">
        <f>Y121*'Productivity assumptions'!Z$6</f>
        <v>11.887589192666807</v>
      </c>
      <c r="AA121" s="28">
        <f>Z121*'Productivity assumptions'!AA$6</f>
        <v>12.065928785172975</v>
      </c>
      <c r="AB121" s="28">
        <f>AA121*'Productivity assumptions'!AB$6</f>
        <v>12.247219088835621</v>
      </c>
      <c r="AC121" s="28">
        <f>AB121*'Productivity assumptions'!AC$6</f>
        <v>12.431299885036148</v>
      </c>
      <c r="AD121" s="28">
        <f>AC121*'Productivity assumptions'!AD$6</f>
        <v>12.618298839311501</v>
      </c>
      <c r="AE121" s="28">
        <f>AD121*'Productivity assumptions'!AE$6</f>
        <v>12.808334719461298</v>
      </c>
      <c r="AF121" s="28">
        <f>AE121*'Productivity assumptions'!AF$6</f>
        <v>13.001579834593405</v>
      </c>
      <c r="AG121" s="28">
        <f>AF121*'Productivity assumptions'!AG$6</f>
        <v>13.198080996965325</v>
      </c>
      <c r="AH121" s="28">
        <f>AG121*'Productivity assumptions'!AH$6</f>
        <v>13.3977298405617</v>
      </c>
      <c r="AI121" s="28">
        <f>AH121*'Productivity assumptions'!AI$6</f>
        <v>13.600602972853766</v>
      </c>
      <c r="AJ121" s="28">
        <f>AI121*'Productivity assumptions'!AJ$6</f>
        <v>13.806813874674731</v>
      </c>
      <c r="AK121" s="28">
        <f>AJ121*'Productivity assumptions'!AK$6</f>
        <v>14.016478356235794</v>
      </c>
      <c r="AL121" s="28">
        <f>AK121*'Productivity assumptions'!AL$6</f>
        <v>14.229636985150501</v>
      </c>
      <c r="AM121" s="28">
        <f>AL121*'Productivity assumptions'!AM$6</f>
        <v>14.446370423791425</v>
      </c>
      <c r="AN121" s="28">
        <f>AM121*'Productivity assumptions'!AN$6</f>
        <v>14.666746193130441</v>
      </c>
      <c r="AO121" s="28">
        <f>AN121*'Productivity assumptions'!AO$6</f>
        <v>14.890797049090676</v>
      </c>
      <c r="AP121" s="28">
        <f>AO121*'Productivity assumptions'!AP$6</f>
        <v>15.118524857117349</v>
      </c>
      <c r="AQ121" s="28">
        <f>AP121*'Productivity assumptions'!AQ$6</f>
        <v>15.349841455642402</v>
      </c>
      <c r="AR121" s="28">
        <f>AQ121*'Productivity assumptions'!AR$6</f>
        <v>15.58482696974705</v>
      </c>
      <c r="AS121" s="28">
        <f>AR121*'Productivity assumptions'!AS$6</f>
        <v>15.823569176914193</v>
      </c>
      <c r="AT121" s="28">
        <f>AS121*'Productivity assumptions'!AT$6</f>
        <v>16.066119388633265</v>
      </c>
      <c r="AU121" s="28">
        <f>AT121*'Productivity assumptions'!AU$6</f>
        <v>16.312367081071407</v>
      </c>
      <c r="AV121" s="28">
        <f>AU121*'Productivity assumptions'!AV$6</f>
        <v>16.562162859771249</v>
      </c>
      <c r="AW121" s="28">
        <f>AV121*'Productivity assumptions'!AW$6</f>
        <v>16.815640095772551</v>
      </c>
      <c r="AX121" s="28">
        <f>AW121*'Productivity assumptions'!AX$6</f>
        <v>17.072964540550522</v>
      </c>
      <c r="AY121" s="28">
        <f>AX121*'Productivity assumptions'!AY$6</f>
        <v>17.334256461416128</v>
      </c>
    </row>
    <row r="122" spans="1:51">
      <c r="B122" s="14" t="s">
        <v>137</v>
      </c>
      <c r="C122" s="17">
        <f>V92</f>
        <v>11.593288151055416</v>
      </c>
      <c r="D122" s="28">
        <f>C122*'Productivity assumptions'!D$6</f>
        <v>11.848340490378636</v>
      </c>
      <c r="E122" s="28">
        <f>D122*'Productivity assumptions'!E$6</f>
        <v>12.028511358102376</v>
      </c>
      <c r="F122" s="28">
        <f>E122*'Productivity assumptions'!F$6</f>
        <v>12.195939568873818</v>
      </c>
      <c r="G122" s="28">
        <f>F122*'Productivity assumptions'!G$6</f>
        <v>12.367398111029475</v>
      </c>
      <c r="H122" s="28">
        <f>G122*'Productivity assumptions'!H$6</f>
        <v>12.54315698890645</v>
      </c>
      <c r="I122" s="28">
        <f>H122*'Productivity assumptions'!I$6</f>
        <v>12.723479578145737</v>
      </c>
      <c r="J122" s="28">
        <f>I122*'Productivity assumptions'!J$6</f>
        <v>12.907653582165702</v>
      </c>
      <c r="K122" s="28">
        <f>J122*'Productivity assumptions'!K$6</f>
        <v>13.095307962482476</v>
      </c>
      <c r="L122" s="28">
        <f>K122*'Productivity assumptions'!L$6</f>
        <v>13.286586798995394</v>
      </c>
      <c r="M122" s="28">
        <f>L122*'Productivity assumptions'!M$6</f>
        <v>13.481508470574356</v>
      </c>
      <c r="N122" s="28">
        <f>M122*'Productivity assumptions'!N$6</f>
        <v>13.680031476662641</v>
      </c>
      <c r="O122" s="28">
        <f>N122*'Productivity assumptions'!O$6</f>
        <v>13.882059257617804</v>
      </c>
      <c r="P122" s="28">
        <f>O122*'Productivity assumptions'!P$6</f>
        <v>14.087450035861075</v>
      </c>
      <c r="Q122" s="28">
        <f>P122*'Productivity assumptions'!Q$6</f>
        <v>14.296344302400126</v>
      </c>
      <c r="R122" s="28">
        <f>Q122*'Productivity assumptions'!R$6</f>
        <v>14.508846784337258</v>
      </c>
      <c r="S122" s="28">
        <f>R122*'Productivity assumptions'!S$6</f>
        <v>14.724823523859559</v>
      </c>
      <c r="T122" s="28">
        <f>S122*'Productivity assumptions'!T$6</f>
        <v>14.944307831307887</v>
      </c>
      <c r="U122" s="28">
        <f>T122*'Productivity assumptions'!U$6</f>
        <v>15.167224553001825</v>
      </c>
      <c r="V122" s="28">
        <f>U122*'Productivity assumptions'!V$6</f>
        <v>15.393751276426659</v>
      </c>
      <c r="W122" s="28">
        <f>V122*'Productivity assumptions'!W$6</f>
        <v>15.624002694811702</v>
      </c>
      <c r="X122" s="28">
        <f>W122*'Productivity assumptions'!X$6</f>
        <v>15.857771883739449</v>
      </c>
      <c r="Y122" s="28">
        <f>X122*'Productivity assumptions'!Y$6</f>
        <v>16.095198341598294</v>
      </c>
      <c r="Z122" s="28">
        <f>Y122*'Productivity assumptions'!Z$6</f>
        <v>16.336330138095686</v>
      </c>
      <c r="AA122" s="28">
        <f>Z122*'Productivity assumptions'!AA$6</f>
        <v>16.581410483038244</v>
      </c>
      <c r="AB122" s="28">
        <f>AA122*'Productivity assumptions'!AB$6</f>
        <v>16.830545795797498</v>
      </c>
      <c r="AC122" s="28">
        <f>AB122*'Productivity assumptions'!AC$6</f>
        <v>17.083515898488329</v>
      </c>
      <c r="AD122" s="28">
        <f>AC122*'Productivity assumptions'!AD$6</f>
        <v>17.340496233441804</v>
      </c>
      <c r="AE122" s="28">
        <f>AD122*'Productivity assumptions'!AE$6</f>
        <v>17.601650015415171</v>
      </c>
      <c r="AF122" s="28">
        <f>AE122*'Productivity assumptions'!AF$6</f>
        <v>17.867214037455891</v>
      </c>
      <c r="AG122" s="28">
        <f>AF122*'Productivity assumptions'!AG$6</f>
        <v>18.137252630563356</v>
      </c>
      <c r="AH122" s="28">
        <f>AG122*'Productivity assumptions'!AH$6</f>
        <v>18.411616874466684</v>
      </c>
      <c r="AI122" s="28">
        <f>AH122*'Productivity assumptions'!AI$6</f>
        <v>18.690412045763249</v>
      </c>
      <c r="AJ122" s="28">
        <f>AI122*'Productivity assumptions'!AJ$6</f>
        <v>18.973794093680905</v>
      </c>
      <c r="AK122" s="28">
        <f>AJ122*'Productivity assumptions'!AK$6</f>
        <v>19.261922168558112</v>
      </c>
      <c r="AL122" s="28">
        <f>AK122*'Productivity assumptions'!AL$6</f>
        <v>19.554852019791749</v>
      </c>
      <c r="AM122" s="28">
        <f>AL122*'Productivity assumptions'!AM$6</f>
        <v>19.852694496362773</v>
      </c>
      <c r="AN122" s="28">
        <f>AM122*'Productivity assumptions'!AN$6</f>
        <v>20.155542387891515</v>
      </c>
      <c r="AO122" s="28">
        <f>AN122*'Productivity assumptions'!AO$6</f>
        <v>20.463440708683688</v>
      </c>
      <c r="AP122" s="28">
        <f>AO122*'Productivity assumptions'!AP$6</f>
        <v>20.776392022297681</v>
      </c>
      <c r="AQ122" s="28">
        <f>AP122*'Productivity assumptions'!AQ$6</f>
        <v>21.094275174102567</v>
      </c>
      <c r="AR122" s="28">
        <f>AQ122*'Productivity assumptions'!AR$6</f>
        <v>21.41720027471521</v>
      </c>
      <c r="AS122" s="28">
        <f>AR122*'Productivity assumptions'!AS$6</f>
        <v>21.745287950943627</v>
      </c>
      <c r="AT122" s="28">
        <f>AS122*'Productivity assumptions'!AT$6</f>
        <v>22.078608716785034</v>
      </c>
      <c r="AU122" s="28">
        <f>AT122*'Productivity assumptions'!AU$6</f>
        <v>22.417010686622223</v>
      </c>
      <c r="AV122" s="28">
        <f>AU122*'Productivity assumptions'!AV$6</f>
        <v>22.760288557501262</v>
      </c>
      <c r="AW122" s="28">
        <f>AV122*'Productivity assumptions'!AW$6</f>
        <v>23.108625612449604</v>
      </c>
      <c r="AX122" s="28">
        <f>AW122*'Productivity assumptions'!AX$6</f>
        <v>23.46224963279246</v>
      </c>
      <c r="AY122" s="28">
        <f>AX122*'Productivity assumptions'!AY$6</f>
        <v>23.821325893966666</v>
      </c>
    </row>
    <row r="123" spans="1:51">
      <c r="B123" s="14" t="s">
        <v>138</v>
      </c>
      <c r="C123" s="17">
        <f>W92</f>
        <v>13.694748869471031</v>
      </c>
      <c r="D123" s="28">
        <f>C123*'Productivity assumptions'!D$6</f>
        <v>13.996033344599393</v>
      </c>
      <c r="E123" s="28">
        <f>D123*'Productivity assumptions'!E$6</f>
        <v>14.20886293659454</v>
      </c>
      <c r="F123" s="28">
        <f>E123*'Productivity assumptions'!F$6</f>
        <v>14.406640070251916</v>
      </c>
      <c r="G123" s="28">
        <f>F123*'Productivity assumptions'!G$6</f>
        <v>14.609178094473592</v>
      </c>
      <c r="H123" s="28">
        <f>G123*'Productivity assumptions'!H$6</f>
        <v>14.816795956010662</v>
      </c>
      <c r="I123" s="28">
        <f>H123*'Productivity assumptions'!I$6</f>
        <v>15.029804771365606</v>
      </c>
      <c r="J123" s="28">
        <f>I123*'Productivity assumptions'!J$6</f>
        <v>15.247363129311601</v>
      </c>
      <c r="K123" s="28">
        <f>J123*'Productivity assumptions'!K$6</f>
        <v>15.469032734967049</v>
      </c>
      <c r="L123" s="28">
        <f>K123*'Productivity assumptions'!L$6</f>
        <v>15.694983784915769</v>
      </c>
      <c r="M123" s="28">
        <f>L123*'Productivity assumptions'!M$6</f>
        <v>15.925237989478809</v>
      </c>
      <c r="N123" s="28">
        <f>M123*'Productivity assumptions'!N$6</f>
        <v>16.159746325489074</v>
      </c>
      <c r="O123" s="28">
        <f>N123*'Productivity assumptions'!O$6</f>
        <v>16.398394730392699</v>
      </c>
      <c r="P123" s="28">
        <f>O123*'Productivity assumptions'!P$6</f>
        <v>16.64101572725723</v>
      </c>
      <c r="Q123" s="28">
        <f>P123*'Productivity assumptions'!Q$6</f>
        <v>16.887775273233341</v>
      </c>
      <c r="R123" s="28">
        <f>Q123*'Productivity assumptions'!R$6</f>
        <v>17.13879707881172</v>
      </c>
      <c r="S123" s="28">
        <f>R123*'Productivity assumptions'!S$6</f>
        <v>17.393922904277879</v>
      </c>
      <c r="T123" s="28">
        <f>S123*'Productivity assumptions'!T$6</f>
        <v>17.653192097981218</v>
      </c>
      <c r="U123" s="28">
        <f>T123*'Productivity assumptions'!U$6</f>
        <v>17.916515883487776</v>
      </c>
      <c r="V123" s="28">
        <f>U123*'Productivity assumptions'!V$6</f>
        <v>18.184104038729551</v>
      </c>
      <c r="W123" s="28">
        <f>V123*'Productivity assumptions'!W$6</f>
        <v>18.456092046837121</v>
      </c>
      <c r="X123" s="28">
        <f>W123*'Productivity assumptions'!X$6</f>
        <v>18.7322354751788</v>
      </c>
      <c r="Y123" s="28">
        <f>X123*'Productivity assumptions'!Y$6</f>
        <v>19.012699108358568</v>
      </c>
      <c r="Z123" s="28">
        <f>Y123*'Productivity assumptions'!Z$6</f>
        <v>19.297539729453245</v>
      </c>
      <c r="AA123" s="28">
        <f>Z123*'Productivity assumptions'!AA$6</f>
        <v>19.587044633765153</v>
      </c>
      <c r="AB123" s="28">
        <f>AA123*'Productivity assumptions'!AB$6</f>
        <v>19.881339530803878</v>
      </c>
      <c r="AC123" s="28">
        <f>AB123*'Productivity assumptions'!AC$6</f>
        <v>20.180164332076487</v>
      </c>
      <c r="AD123" s="28">
        <f>AC123*'Productivity assumptions'!AD$6</f>
        <v>20.483726281518759</v>
      </c>
      <c r="AE123" s="28">
        <f>AD123*'Productivity assumptions'!AE$6</f>
        <v>20.792218179057961</v>
      </c>
      <c r="AF123" s="28">
        <f>AE123*'Productivity assumptions'!AF$6</f>
        <v>21.105919740101562</v>
      </c>
      <c r="AG123" s="28">
        <f>AF123*'Productivity assumptions'!AG$6</f>
        <v>21.424906956626092</v>
      </c>
      <c r="AH123" s="28">
        <f>AG123*'Productivity assumptions'!AH$6</f>
        <v>21.749003914284849</v>
      </c>
      <c r="AI123" s="28">
        <f>AH123*'Productivity assumptions'!AI$6</f>
        <v>22.078334972667975</v>
      </c>
      <c r="AJ123" s="28">
        <f>AI123*'Productivity assumptions'!AJ$6</f>
        <v>22.413084349185059</v>
      </c>
      <c r="AK123" s="28">
        <f>AJ123*'Productivity assumptions'!AK$6</f>
        <v>22.753440042606542</v>
      </c>
      <c r="AL123" s="28">
        <f>AK123*'Productivity assumptions'!AL$6</f>
        <v>23.099467907759792</v>
      </c>
      <c r="AM123" s="28">
        <f>AL123*'Productivity assumptions'!AM$6</f>
        <v>23.451298886698254</v>
      </c>
      <c r="AN123" s="28">
        <f>AM123*'Productivity assumptions'!AN$6</f>
        <v>23.809042588579533</v>
      </c>
      <c r="AO123" s="28">
        <f>AN123*'Productivity assumptions'!AO$6</f>
        <v>24.172752187240444</v>
      </c>
      <c r="AP123" s="28">
        <f>AO123*'Productivity assumptions'!AP$6</f>
        <v>24.542430710923526</v>
      </c>
      <c r="AQ123" s="28">
        <f>AP123*'Productivity assumptions'!AQ$6</f>
        <v>24.917935043868749</v>
      </c>
      <c r="AR123" s="28">
        <f>AQ123*'Productivity assumptions'!AR$6</f>
        <v>25.299395255925688</v>
      </c>
      <c r="AS123" s="28">
        <f>AR123*'Productivity assumptions'!AS$6</f>
        <v>25.686953839355485</v>
      </c>
      <c r="AT123" s="28">
        <f>AS123*'Productivity assumptions'!AT$6</f>
        <v>26.080694089895388</v>
      </c>
      <c r="AU123" s="28">
        <f>AT123*'Productivity assumptions'!AU$6</f>
        <v>26.480436590338005</v>
      </c>
      <c r="AV123" s="28">
        <f>AU123*'Productivity assumptions'!AV$6</f>
        <v>26.885938823430276</v>
      </c>
      <c r="AW123" s="28">
        <f>AV123*'Productivity assumptions'!AW$6</f>
        <v>27.297417295050462</v>
      </c>
      <c r="AX123" s="28">
        <f>AW123*'Productivity assumptions'!AX$6</f>
        <v>27.715141075371342</v>
      </c>
      <c r="AY123" s="28">
        <f>AX123*'Productivity assumptions'!AY$6</f>
        <v>28.139305398529451</v>
      </c>
    </row>
    <row r="124" spans="1:51">
      <c r="B124" s="14"/>
    </row>
    <row r="125" spans="1:51">
      <c r="B125" s="14"/>
      <c r="C125" s="6" t="s">
        <v>43</v>
      </c>
    </row>
    <row r="126" spans="1:51">
      <c r="C126" s="10" t="s">
        <v>49</v>
      </c>
      <c r="D126" s="10" t="s">
        <v>50</v>
      </c>
      <c r="E126" s="10" t="s">
        <v>51</v>
      </c>
      <c r="F126" s="10" t="s">
        <v>52</v>
      </c>
      <c r="G126" s="10" t="s">
        <v>53</v>
      </c>
      <c r="H126" s="10" t="s">
        <v>54</v>
      </c>
      <c r="I126" s="10" t="s">
        <v>55</v>
      </c>
      <c r="J126" s="10" t="s">
        <v>56</v>
      </c>
      <c r="K126" s="10" t="s">
        <v>57</v>
      </c>
      <c r="L126" s="10" t="s">
        <v>58</v>
      </c>
      <c r="M126" s="10" t="s">
        <v>59</v>
      </c>
      <c r="N126" s="10" t="s">
        <v>60</v>
      </c>
      <c r="O126" s="10" t="s">
        <v>61</v>
      </c>
      <c r="P126" s="10" t="s">
        <v>62</v>
      </c>
      <c r="Q126" s="10" t="s">
        <v>63</v>
      </c>
      <c r="R126" s="10" t="s">
        <v>64</v>
      </c>
      <c r="S126" s="10" t="s">
        <v>65</v>
      </c>
      <c r="T126" s="10" t="s">
        <v>66</v>
      </c>
      <c r="U126" s="10" t="s">
        <v>67</v>
      </c>
      <c r="V126" s="10" t="s">
        <v>68</v>
      </c>
      <c r="W126" s="10" t="s">
        <v>69</v>
      </c>
      <c r="X126" s="10" t="s">
        <v>70</v>
      </c>
      <c r="Y126" s="10" t="s">
        <v>71</v>
      </c>
      <c r="Z126" s="10" t="s">
        <v>72</v>
      </c>
      <c r="AA126" s="10" t="s">
        <v>73</v>
      </c>
      <c r="AB126" s="10" t="s">
        <v>74</v>
      </c>
      <c r="AC126" s="10" t="s">
        <v>75</v>
      </c>
      <c r="AD126" s="10" t="s">
        <v>76</v>
      </c>
      <c r="AE126" s="10" t="s">
        <v>77</v>
      </c>
      <c r="AF126" s="10" t="s">
        <v>78</v>
      </c>
      <c r="AG126" s="10" t="s">
        <v>79</v>
      </c>
      <c r="AH126" s="10" t="s">
        <v>80</v>
      </c>
      <c r="AI126" s="10" t="s">
        <v>81</v>
      </c>
      <c r="AJ126" s="10" t="s">
        <v>82</v>
      </c>
      <c r="AK126" s="10" t="s">
        <v>83</v>
      </c>
      <c r="AL126" s="10" t="s">
        <v>84</v>
      </c>
      <c r="AM126" s="10" t="s">
        <v>85</v>
      </c>
      <c r="AN126" s="10" t="s">
        <v>86</v>
      </c>
      <c r="AO126" s="10" t="s">
        <v>87</v>
      </c>
      <c r="AP126" s="10" t="s">
        <v>88</v>
      </c>
      <c r="AQ126" s="10" t="s">
        <v>89</v>
      </c>
      <c r="AR126" s="10" t="s">
        <v>90</v>
      </c>
      <c r="AS126" s="10" t="s">
        <v>91</v>
      </c>
      <c r="AT126" s="10" t="s">
        <v>92</v>
      </c>
      <c r="AU126" s="10" t="s">
        <v>93</v>
      </c>
      <c r="AV126" s="10" t="s">
        <v>94</v>
      </c>
      <c r="AW126" s="10" t="s">
        <v>95</v>
      </c>
      <c r="AX126" s="8" t="s">
        <v>96</v>
      </c>
      <c r="AY126" s="8" t="s">
        <v>97</v>
      </c>
    </row>
    <row r="127" spans="1:51">
      <c r="A127" s="248"/>
      <c r="B127" s="14" t="s">
        <v>120</v>
      </c>
      <c r="C127" s="196">
        <f>C98</f>
        <v>2412.6278925332053</v>
      </c>
      <c r="D127" s="6">
        <f>C127*'Productivity assumptions'!D$6</f>
        <v>2465.7057061689361</v>
      </c>
      <c r="E127" s="28">
        <f>D127*'Productivity assumptions'!E$6</f>
        <v>2503.2002681282743</v>
      </c>
      <c r="F127" s="28">
        <f>E127*'Productivity assumptions'!F$6</f>
        <v>2538.0430121402342</v>
      </c>
      <c r="G127" s="28">
        <f>F127*'Productivity assumptions'!G$6</f>
        <v>2573.7244905808575</v>
      </c>
      <c r="H127" s="28">
        <f>G127*'Productivity assumptions'!H$6</f>
        <v>2610.3008928578697</v>
      </c>
      <c r="I127" s="28">
        <f>H127*'Productivity assumptions'!I$6</f>
        <v>2647.8270289103843</v>
      </c>
      <c r="J127" s="28">
        <f>I127*'Productivity assumptions'!J$6</f>
        <v>2686.1546658489729</v>
      </c>
      <c r="K127" s="28">
        <f>J127*'Productivity assumptions'!K$6</f>
        <v>2725.2065884967392</v>
      </c>
      <c r="L127" s="28">
        <f>K127*'Productivity assumptions'!L$6</f>
        <v>2765.0127806839273</v>
      </c>
      <c r="M127" s="28">
        <f>L127*'Productivity assumptions'!M$6</f>
        <v>2805.5770671558189</v>
      </c>
      <c r="N127" s="28">
        <f>M127*'Productivity assumptions'!N$6</f>
        <v>2846.8908114152105</v>
      </c>
      <c r="O127" s="28">
        <f>N127*'Productivity assumptions'!O$6</f>
        <v>2888.9339188622239</v>
      </c>
      <c r="P127" s="28">
        <f>O127*'Productivity assumptions'!P$6</f>
        <v>2931.6768847923604</v>
      </c>
      <c r="Q127" s="28">
        <f>P127*'Productivity assumptions'!Q$6</f>
        <v>2975.1489461675019</v>
      </c>
      <c r="R127" s="28">
        <f>Q127*'Productivity assumptions'!R$6</f>
        <v>3019.3718972814522</v>
      </c>
      <c r="S127" s="28">
        <f>R127*'Productivity assumptions'!S$6</f>
        <v>3064.3178607665782</v>
      </c>
      <c r="T127" s="28">
        <f>S127*'Productivity assumptions'!T$6</f>
        <v>3109.9937686905059</v>
      </c>
      <c r="U127" s="28">
        <f>T127*'Productivity assumptions'!U$6</f>
        <v>3156.3839811533867</v>
      </c>
      <c r="V127" s="28">
        <f>U127*'Productivity assumptions'!V$6</f>
        <v>3203.5254551008929</v>
      </c>
      <c r="W127" s="28">
        <f>V127*'Productivity assumptions'!W$6</f>
        <v>3251.4420588334169</v>
      </c>
      <c r="X127" s="28">
        <f>W127*'Productivity assumptions'!X$6</f>
        <v>3300.0907302261489</v>
      </c>
      <c r="Y127" s="28">
        <f>X127*'Productivity assumptions'!Y$6</f>
        <v>3349.5004996713656</v>
      </c>
      <c r="Z127" s="28">
        <f>Y127*'Productivity assumptions'!Z$6</f>
        <v>3399.6813707431579</v>
      </c>
      <c r="AA127" s="28">
        <f>Z127*'Productivity assumptions'!AA$6</f>
        <v>3450.6839567580882</v>
      </c>
      <c r="AB127" s="28">
        <f>AA127*'Productivity assumptions'!AB$6</f>
        <v>3502.5304041806207</v>
      </c>
      <c r="AC127" s="28">
        <f>AB127*'Productivity assumptions'!AC$6</f>
        <v>3555.1748927654512</v>
      </c>
      <c r="AD127" s="28">
        <f>AC127*'Productivity assumptions'!AD$6</f>
        <v>3608.6539330397013</v>
      </c>
      <c r="AE127" s="28">
        <f>AD127*'Productivity assumptions'!AE$6</f>
        <v>3663.0014909042161</v>
      </c>
      <c r="AF127" s="28">
        <f>AE127*'Productivity assumptions'!AF$6</f>
        <v>3718.266844312207</v>
      </c>
      <c r="AG127" s="28">
        <f>AF127*'Productivity assumptions'!AG$6</f>
        <v>3774.4633809032675</v>
      </c>
      <c r="AH127" s="28">
        <f>AG127*'Productivity assumptions'!AH$6</f>
        <v>3831.5601095388524</v>
      </c>
      <c r="AI127" s="28">
        <f>AH127*'Productivity assumptions'!AI$6</f>
        <v>3889.5789388657536</v>
      </c>
      <c r="AJ127" s="28">
        <f>AI127*'Productivity assumptions'!AJ$6</f>
        <v>3948.5523227876461</v>
      </c>
      <c r="AK127" s="28">
        <f>AJ127*'Productivity assumptions'!AK$6</f>
        <v>4008.5133813771686</v>
      </c>
      <c r="AL127" s="28">
        <f>AK127*'Productivity assumptions'!AL$6</f>
        <v>4069.4737163945929</v>
      </c>
      <c r="AM127" s="28">
        <f>AL127*'Productivity assumptions'!AM$6</f>
        <v>4131.4563961307995</v>
      </c>
      <c r="AN127" s="28">
        <f>AM127*'Productivity assumptions'!AN$6</f>
        <v>4194.4807306230459</v>
      </c>
      <c r="AO127" s="28">
        <f>AN127*'Productivity assumptions'!AO$6</f>
        <v>4258.5560875992896</v>
      </c>
      <c r="AP127" s="28">
        <f>AO127*'Productivity assumptions'!AP$6</f>
        <v>4323.6830005503225</v>
      </c>
      <c r="AQ127" s="28">
        <f>AP127*'Productivity assumptions'!AQ$6</f>
        <v>4389.8362565220559</v>
      </c>
      <c r="AR127" s="28">
        <f>AQ127*'Productivity assumptions'!AR$6</f>
        <v>4457.0387701476857</v>
      </c>
      <c r="AS127" s="28">
        <f>AR127*'Productivity assumptions'!AS$6</f>
        <v>4525.3156445384093</v>
      </c>
      <c r="AT127" s="28">
        <f>AS127*'Productivity assumptions'!AT$6</f>
        <v>4594.6815540501384</v>
      </c>
      <c r="AU127" s="28">
        <f>AT127*'Productivity assumptions'!AU$6</f>
        <v>4665.1048904392246</v>
      </c>
      <c r="AV127" s="28">
        <f>AU127*'Productivity assumptions'!AV$6</f>
        <v>4736.5429290164666</v>
      </c>
      <c r="AW127" s="28">
        <f>AV127*'Productivity assumptions'!AW$6</f>
        <v>4809.0338120016131</v>
      </c>
      <c r="AX127" s="28">
        <f>AW127*'Productivity assumptions'!AX$6</f>
        <v>4882.6249419582364</v>
      </c>
      <c r="AY127" s="28">
        <f>AX127*'Productivity assumptions'!AY$6</f>
        <v>4957.3507136260923</v>
      </c>
    </row>
    <row r="128" spans="1:51">
      <c r="A128" s="248"/>
      <c r="B128" s="14" t="s">
        <v>121</v>
      </c>
      <c r="C128" s="248">
        <f>D98</f>
        <v>10913.820703214258</v>
      </c>
      <c r="D128" s="28">
        <f>C128*'Productivity assumptions'!D$6</f>
        <v>11153.924758684972</v>
      </c>
      <c r="E128" s="28">
        <f>D128*'Productivity assumptions'!E$6</f>
        <v>11323.536047618598</v>
      </c>
      <c r="F128" s="28">
        <f>E128*'Productivity assumptions'!F$6</f>
        <v>11481.151510049171</v>
      </c>
      <c r="G128" s="28">
        <f>F128*'Productivity assumptions'!G$6</f>
        <v>11642.561091415522</v>
      </c>
      <c r="H128" s="28">
        <f>G128*'Productivity assumptions'!H$6</f>
        <v>11808.018971453879</v>
      </c>
      <c r="I128" s="28">
        <f>H128*'Productivity assumptions'!I$6</f>
        <v>11977.773089703565</v>
      </c>
      <c r="J128" s="28">
        <f>I128*'Productivity assumptions'!J$6</f>
        <v>12151.1528963535</v>
      </c>
      <c r="K128" s="28">
        <f>J128*'Productivity assumptions'!K$6</f>
        <v>12327.809098999822</v>
      </c>
      <c r="L128" s="28">
        <f>K128*'Productivity assumptions'!L$6</f>
        <v>12507.877333207507</v>
      </c>
      <c r="M128" s="28">
        <f>L128*'Productivity assumptions'!M$6</f>
        <v>12691.374900684939</v>
      </c>
      <c r="N128" s="28">
        <f>M128*'Productivity assumptions'!N$6</f>
        <v>12878.262733168722</v>
      </c>
      <c r="O128" s="28">
        <f>N128*'Productivity assumptions'!O$6</f>
        <v>13068.449930250696</v>
      </c>
      <c r="P128" s="28">
        <f>O128*'Productivity assumptions'!P$6</f>
        <v>13261.803023750457</v>
      </c>
      <c r="Q128" s="28">
        <f>P128*'Productivity assumptions'!Q$6</f>
        <v>13458.454270681563</v>
      </c>
      <c r="R128" s="28">
        <f>Q128*'Productivity assumptions'!R$6</f>
        <v>13658.502260227891</v>
      </c>
      <c r="S128" s="28">
        <f>R128*'Productivity assumptions'!S$6</f>
        <v>13861.820885668647</v>
      </c>
      <c r="T128" s="28">
        <f>S128*'Productivity assumptions'!T$6</f>
        <v>14068.441505069204</v>
      </c>
      <c r="U128" s="28">
        <f>T128*'Productivity assumptions'!U$6</f>
        <v>14278.293369408009</v>
      </c>
      <c r="V128" s="28">
        <f>U128*'Productivity assumptions'!V$6</f>
        <v>14491.543658000222</v>
      </c>
      <c r="W128" s="28">
        <f>V128*'Productivity assumptions'!W$6</f>
        <v>14708.30034205507</v>
      </c>
      <c r="X128" s="28">
        <f>W128*'Productivity assumptions'!X$6</f>
        <v>14928.368624724382</v>
      </c>
      <c r="Y128" s="28">
        <f>X128*'Productivity assumptions'!Y$6</f>
        <v>15151.879828578554</v>
      </c>
      <c r="Z128" s="28">
        <f>Y128*'Productivity assumptions'!Z$6</f>
        <v>15378.879206022384</v>
      </c>
      <c r="AA128" s="28">
        <f>Z128*'Productivity assumptions'!AA$6</f>
        <v>15609.595712653982</v>
      </c>
      <c r="AB128" s="28">
        <f>AA128*'Productivity assumptions'!AB$6</f>
        <v>15844.129530744769</v>
      </c>
      <c r="AC128" s="28">
        <f>AB128*'Productivity assumptions'!AC$6</f>
        <v>16082.273386747354</v>
      </c>
      <c r="AD128" s="28">
        <f>AC128*'Productivity assumptions'!AD$6</f>
        <v>16324.192440547362</v>
      </c>
      <c r="AE128" s="28">
        <f>AD128*'Productivity assumptions'!AE$6</f>
        <v>16570.040341098695</v>
      </c>
      <c r="AF128" s="28">
        <f>AE128*'Productivity assumptions'!AF$6</f>
        <v>16820.040003318169</v>
      </c>
      <c r="AG128" s="28">
        <f>AF128*'Productivity assumptions'!AG$6</f>
        <v>17074.251987849475</v>
      </c>
      <c r="AH128" s="28">
        <f>AG128*'Productivity assumptions'!AH$6</f>
        <v>17332.536102443941</v>
      </c>
      <c r="AI128" s="28">
        <f>AH128*'Productivity assumptions'!AI$6</f>
        <v>17594.991453575331</v>
      </c>
      <c r="AJ128" s="28">
        <f>AI128*'Productivity assumptions'!AJ$6</f>
        <v>17861.764850491323</v>
      </c>
      <c r="AK128" s="28">
        <f>AJ128*'Productivity assumptions'!AK$6</f>
        <v>18133.006115937304</v>
      </c>
      <c r="AL128" s="28">
        <f>AK128*'Productivity assumptions'!AL$6</f>
        <v>18408.767731910946</v>
      </c>
      <c r="AM128" s="28">
        <f>AL128*'Productivity assumptions'!AM$6</f>
        <v>18689.154050679495</v>
      </c>
      <c r="AN128" s="28">
        <f>AM128*'Productivity assumptions'!AN$6</f>
        <v>18974.252423585051</v>
      </c>
      <c r="AO128" s="28">
        <f>AN128*'Productivity assumptions'!AO$6</f>
        <v>19264.105226703778</v>
      </c>
      <c r="AP128" s="28">
        <f>AO128*'Productivity assumptions'!AP$6</f>
        <v>19558.71487334726</v>
      </c>
      <c r="AQ128" s="28">
        <f>AP128*'Productivity assumptions'!AQ$6</f>
        <v>19857.967309598949</v>
      </c>
      <c r="AR128" s="28">
        <f>AQ128*'Productivity assumptions'!AR$6</f>
        <v>20161.966192636541</v>
      </c>
      <c r="AS128" s="28">
        <f>AR128*'Productivity assumptions'!AS$6</f>
        <v>20470.825079488684</v>
      </c>
      <c r="AT128" s="28">
        <f>AS128*'Productivity assumptions'!AT$6</f>
        <v>20784.610351419498</v>
      </c>
      <c r="AU128" s="28">
        <f>AT128*'Productivity assumptions'!AU$6</f>
        <v>21103.17902462904</v>
      </c>
      <c r="AV128" s="28">
        <f>AU128*'Productivity assumptions'!AV$6</f>
        <v>21426.337828700849</v>
      </c>
      <c r="AW128" s="28">
        <f>AV128*'Productivity assumptions'!AW$6</f>
        <v>21754.259304683987</v>
      </c>
      <c r="AX128" s="28">
        <f>AW128*'Productivity assumptions'!AX$6</f>
        <v>22087.157883938256</v>
      </c>
      <c r="AY128" s="28">
        <f>AX128*'Productivity assumptions'!AY$6</f>
        <v>22425.18915532342</v>
      </c>
    </row>
    <row r="129" spans="1:61">
      <c r="A129" s="248"/>
      <c r="B129" s="14" t="s">
        <v>122</v>
      </c>
      <c r="C129" s="248">
        <f>E98</f>
        <v>11396.468551045451</v>
      </c>
      <c r="D129" s="28">
        <f>C129*'Productivity assumptions'!D$6</f>
        <v>11647.190859168451</v>
      </c>
      <c r="E129" s="28">
        <f>D129*'Productivity assumptions'!E$6</f>
        <v>11824.302960677051</v>
      </c>
      <c r="F129" s="28">
        <f>E129*'Productivity assumptions'!F$6</f>
        <v>11988.888737701909</v>
      </c>
      <c r="G129" s="28">
        <f>F129*'Productivity assumptions'!G$6</f>
        <v>12157.436423054416</v>
      </c>
      <c r="H129" s="28">
        <f>G129*'Productivity assumptions'!H$6</f>
        <v>12330.21143719996</v>
      </c>
      <c r="I129" s="28">
        <f>H129*'Productivity assumptions'!I$6</f>
        <v>12507.472684443395</v>
      </c>
      <c r="J129" s="28">
        <f>I129*'Productivity assumptions'!J$6</f>
        <v>12688.519960883477</v>
      </c>
      <c r="K129" s="28">
        <f>J129*'Productivity assumptions'!K$6</f>
        <v>12872.988527167785</v>
      </c>
      <c r="L129" s="28">
        <f>K129*'Productivity assumptions'!L$6</f>
        <v>13061.020017146888</v>
      </c>
      <c r="M129" s="28">
        <f>L129*'Productivity assumptions'!M$6</f>
        <v>13252.632497672063</v>
      </c>
      <c r="N129" s="28">
        <f>M129*'Productivity assumptions'!N$6</f>
        <v>13447.785172742782</v>
      </c>
      <c r="O129" s="28">
        <f>N129*'Productivity assumptions'!O$6</f>
        <v>13646.383122012541</v>
      </c>
      <c r="P129" s="28">
        <f>O129*'Productivity assumptions'!P$6</f>
        <v>13848.28697486477</v>
      </c>
      <c r="Q129" s="28">
        <f>P129*'Productivity assumptions'!Q$6</f>
        <v>14053.634837187099</v>
      </c>
      <c r="R129" s="28">
        <f>Q129*'Productivity assumptions'!R$6</f>
        <v>14262.529658126676</v>
      </c>
      <c r="S129" s="28">
        <f>R129*'Productivity assumptions'!S$6</f>
        <v>14474.839754076387</v>
      </c>
      <c r="T129" s="28">
        <f>S129*'Productivity assumptions'!T$6</f>
        <v>14690.59786986644</v>
      </c>
      <c r="U129" s="28">
        <f>T129*'Productivity assumptions'!U$6</f>
        <v>14909.730127702698</v>
      </c>
      <c r="V129" s="28">
        <f>U129*'Productivity assumptions'!V$6</f>
        <v>15132.411100162395</v>
      </c>
      <c r="W129" s="28">
        <f>V129*'Productivity assumptions'!W$6</f>
        <v>15358.753533324454</v>
      </c>
      <c r="X129" s="28">
        <f>W129*'Productivity assumptions'!X$6</f>
        <v>15588.554015733402</v>
      </c>
      <c r="Y129" s="28">
        <f>X129*'Productivity assumptions'!Y$6</f>
        <v>15821.949677509318</v>
      </c>
      <c r="Z129" s="28">
        <f>Y129*'Productivity assumptions'!Z$6</f>
        <v>16058.987772278786</v>
      </c>
      <c r="AA129" s="28">
        <f>Z129*'Productivity assumptions'!AA$6</f>
        <v>16299.907380868259</v>
      </c>
      <c r="AB129" s="28">
        <f>AA129*'Productivity assumptions'!AB$6</f>
        <v>16544.813115964411</v>
      </c>
      <c r="AC129" s="28">
        <f>AB129*'Productivity assumptions'!AC$6</f>
        <v>16793.488537648664</v>
      </c>
      <c r="AD129" s="28">
        <f>AC129*'Productivity assumptions'!AD$6</f>
        <v>17046.106109762386</v>
      </c>
      <c r="AE129" s="28">
        <f>AD129*'Productivity assumptions'!AE$6</f>
        <v>17302.826276161002</v>
      </c>
      <c r="AF129" s="28">
        <f>AE129*'Productivity assumptions'!AF$6</f>
        <v>17563.881809849321</v>
      </c>
      <c r="AG129" s="28">
        <f>AF129*'Productivity assumptions'!AG$6</f>
        <v>17829.335949677425</v>
      </c>
      <c r="AH129" s="28">
        <f>AG129*'Productivity assumptions'!AH$6</f>
        <v>18099.042303598337</v>
      </c>
      <c r="AI129" s="28">
        <f>AH129*'Productivity assumptions'!AI$6</f>
        <v>18373.104360925481</v>
      </c>
      <c r="AJ129" s="28">
        <f>AI129*'Productivity assumptions'!AJ$6</f>
        <v>18651.675423331999</v>
      </c>
      <c r="AK129" s="28">
        <f>AJ129*'Productivity assumptions'!AK$6</f>
        <v>18934.911939256297</v>
      </c>
      <c r="AL129" s="28">
        <f>AK129*'Productivity assumptions'!AL$6</f>
        <v>19222.868711636067</v>
      </c>
      <c r="AM129" s="28">
        <f>AL129*'Productivity assumptions'!AM$6</f>
        <v>19515.654707565805</v>
      </c>
      <c r="AN129" s="28">
        <f>AM129*'Productivity assumptions'!AN$6</f>
        <v>19813.361141373673</v>
      </c>
      <c r="AO129" s="28">
        <f>AN129*'Productivity assumptions'!AO$6</f>
        <v>20116.032263156172</v>
      </c>
      <c r="AP129" s="28">
        <f>AO129*'Productivity assumptions'!AP$6</f>
        <v>20423.670592950086</v>
      </c>
      <c r="AQ129" s="28">
        <f>AP129*'Productivity assumptions'!AQ$6</f>
        <v>20736.157032970277</v>
      </c>
      <c r="AR129" s="28">
        <f>AQ129*'Productivity assumptions'!AR$6</f>
        <v>21053.599824482375</v>
      </c>
      <c r="AS129" s="28">
        <f>AR129*'Productivity assumptions'!AS$6</f>
        <v>21376.117546409467</v>
      </c>
      <c r="AT129" s="28">
        <f>AS129*'Productivity assumptions'!AT$6</f>
        <v>21703.779515630526</v>
      </c>
      <c r="AU129" s="28">
        <f>AT129*'Productivity assumptions'!AU$6</f>
        <v>22036.436425095013</v>
      </c>
      <c r="AV129" s="28">
        <f>AU129*'Productivity assumptions'!AV$6</f>
        <v>22373.886457283392</v>
      </c>
      <c r="AW129" s="28">
        <f>AV129*'Productivity assumptions'!AW$6</f>
        <v>22716.309783621673</v>
      </c>
      <c r="AX129" s="28">
        <f>AW129*'Productivity assumptions'!AX$6</f>
        <v>23063.93031838469</v>
      </c>
      <c r="AY129" s="28">
        <f>AX129*'Productivity assumptions'!AY$6</f>
        <v>23416.910531123238</v>
      </c>
    </row>
    <row r="130" spans="1:61">
      <c r="A130" s="248"/>
      <c r="B130" s="14" t="s">
        <v>123</v>
      </c>
      <c r="C130" s="248">
        <f>F98</f>
        <v>7121.6433778685414</v>
      </c>
      <c r="D130" s="28">
        <f>C130*'Productivity assumptions'!D$6</f>
        <v>7278.3195321816493</v>
      </c>
      <c r="E130" s="28">
        <f>D130*'Productivity assumptions'!E$6</f>
        <v>7388.9967318070885</v>
      </c>
      <c r="F130" s="28">
        <f>E130*'Productivity assumptions'!F$6</f>
        <v>7491.8462420558499</v>
      </c>
      <c r="G130" s="28">
        <f>F130*'Productivity assumptions'!G$6</f>
        <v>7597.1715454048108</v>
      </c>
      <c r="H130" s="28">
        <f>G130*'Productivity assumptions'!H$6</f>
        <v>7705.1385028740951</v>
      </c>
      <c r="I130" s="28">
        <f>H130*'Productivity assumptions'!I$6</f>
        <v>7815.9089035407233</v>
      </c>
      <c r="J130" s="28">
        <f>I130*'Productivity assumptions'!J$6</f>
        <v>7929.0451905901327</v>
      </c>
      <c r="K130" s="28">
        <f>J130*'Productivity assumptions'!K$6</f>
        <v>8044.3194387152707</v>
      </c>
      <c r="L130" s="28">
        <f>K130*'Productivity assumptions'!L$6</f>
        <v>8161.8201547873205</v>
      </c>
      <c r="M130" s="28">
        <f>L130*'Productivity assumptions'!M$6</f>
        <v>8281.5586287660772</v>
      </c>
      <c r="N130" s="28">
        <f>M130*'Productivity assumptions'!N$6</f>
        <v>8403.5093672659641</v>
      </c>
      <c r="O130" s="28">
        <f>N130*'Productivity assumptions'!O$6</f>
        <v>8527.6130546442364</v>
      </c>
      <c r="P130" s="28">
        <f>O130*'Productivity assumptions'!P$6</f>
        <v>8653.7825983226867</v>
      </c>
      <c r="Q130" s="28">
        <f>P130*'Productivity assumptions'!Q$6</f>
        <v>8782.1043005514985</v>
      </c>
      <c r="R130" s="28">
        <f>Q130*'Productivity assumptions'!R$6</f>
        <v>8912.6424941640198</v>
      </c>
      <c r="S130" s="28">
        <f>R130*'Productivity assumptions'!S$6</f>
        <v>9045.3148901876284</v>
      </c>
      <c r="T130" s="28">
        <f>S130*'Productivity assumptions'!T$6</f>
        <v>9180.1419508385061</v>
      </c>
      <c r="U130" s="28">
        <f>T130*'Productivity assumptions'!U$6</f>
        <v>9317.0775099467537</v>
      </c>
      <c r="V130" s="28">
        <f>U130*'Productivity assumptions'!V$6</f>
        <v>9456.2306577654654</v>
      </c>
      <c r="W130" s="28">
        <f>V130*'Productivity assumptions'!W$6</f>
        <v>9597.6718492222135</v>
      </c>
      <c r="X130" s="28">
        <f>W130*'Productivity assumptions'!X$6</f>
        <v>9741.2739726737418</v>
      </c>
      <c r="Y130" s="28">
        <f>X130*'Productivity assumptions'!Y$6</f>
        <v>9887.1227206139283</v>
      </c>
      <c r="Z130" s="28">
        <f>Y130*'Productivity assumptions'!Z$6</f>
        <v>10035.247621793313</v>
      </c>
      <c r="AA130" s="28">
        <f>Z130*'Productivity assumptions'!AA$6</f>
        <v>10185.798077614339</v>
      </c>
      <c r="AB130" s="28">
        <f>AA130*'Productivity assumptions'!AB$6</f>
        <v>10338.839460454776</v>
      </c>
      <c r="AC130" s="28">
        <f>AB130*'Productivity assumptions'!AC$6</f>
        <v>10494.236517195995</v>
      </c>
      <c r="AD130" s="28">
        <f>AC130*'Productivity assumptions'!AD$6</f>
        <v>10652.097020343866</v>
      </c>
      <c r="AE130" s="28">
        <f>AD130*'Productivity assumptions'!AE$6</f>
        <v>10812.521231125398</v>
      </c>
      <c r="AF130" s="28">
        <f>AE130*'Productivity assumptions'!AF$6</f>
        <v>10975.654609190729</v>
      </c>
      <c r="AG130" s="28">
        <f>AF130*'Productivity assumptions'!AG$6</f>
        <v>11141.536672442788</v>
      </c>
      <c r="AH130" s="28">
        <f>AG130*'Productivity assumptions'!AH$6</f>
        <v>11310.075940617553</v>
      </c>
      <c r="AI130" s="28">
        <f>AH130*'Productivity assumptions'!AI$6</f>
        <v>11481.337084097815</v>
      </c>
      <c r="AJ130" s="28">
        <f>AI130*'Productivity assumptions'!AJ$6</f>
        <v>11655.415900967029</v>
      </c>
      <c r="AK130" s="28">
        <f>AJ130*'Productivity assumptions'!AK$6</f>
        <v>11832.41015571955</v>
      </c>
      <c r="AL130" s="28">
        <f>AK130*'Productivity assumptions'!AL$6</f>
        <v>12012.354094663924</v>
      </c>
      <c r="AM130" s="28">
        <f>AL130*'Productivity assumptions'!AM$6</f>
        <v>12195.315811243609</v>
      </c>
      <c r="AN130" s="28">
        <f>AM130*'Productivity assumptions'!AN$6</f>
        <v>12381.352305213679</v>
      </c>
      <c r="AO130" s="28">
        <f>AN130*'Productivity assumptions'!AO$6</f>
        <v>12570.491228421311</v>
      </c>
      <c r="AP130" s="28">
        <f>AO130*'Productivity assumptions'!AP$6</f>
        <v>12762.73415563532</v>
      </c>
      <c r="AQ130" s="28">
        <f>AP130*'Productivity assumptions'!AQ$6</f>
        <v>12958.006662752392</v>
      </c>
      <c r="AR130" s="28">
        <f>AQ130*'Productivity assumptions'!AR$6</f>
        <v>13156.376389646155</v>
      </c>
      <c r="AS130" s="28">
        <f>AR130*'Productivity assumptions'!AS$6</f>
        <v>13357.917436183472</v>
      </c>
      <c r="AT130" s="28">
        <f>AS130*'Productivity assumptions'!AT$6</f>
        <v>13562.673118422288</v>
      </c>
      <c r="AU130" s="28">
        <f>AT130*'Productivity assumptions'!AU$6</f>
        <v>13770.550134515372</v>
      </c>
      <c r="AV130" s="28">
        <f>AU130*'Productivity assumptions'!AV$6</f>
        <v>13981.422368868656</v>
      </c>
      <c r="AW130" s="28">
        <f>AV130*'Productivity assumptions'!AW$6</f>
        <v>14195.402410451014</v>
      </c>
      <c r="AX130" s="28">
        <f>AW130*'Productivity assumptions'!AX$6</f>
        <v>14412.630183099853</v>
      </c>
      <c r="AY130" s="28">
        <f>AX130*'Productivity assumptions'!AY$6</f>
        <v>14633.207213897476</v>
      </c>
    </row>
    <row r="131" spans="1:61">
      <c r="A131" s="248"/>
      <c r="B131" s="14" t="s">
        <v>124</v>
      </c>
      <c r="C131" s="248">
        <f>G98</f>
        <v>928.68815487321172</v>
      </c>
      <c r="D131" s="28">
        <f>C131*'Productivity assumptions'!D$6</f>
        <v>949.11929428042242</v>
      </c>
      <c r="E131" s="28">
        <f>D131*'Productivity assumptions'!E$6</f>
        <v>963.55200297601652</v>
      </c>
      <c r="F131" s="28">
        <f>E131*'Productivity assumptions'!F$6</f>
        <v>976.96395255486823</v>
      </c>
      <c r="G131" s="28">
        <f>F131*'Productivity assumptions'!G$6</f>
        <v>990.69875454349051</v>
      </c>
      <c r="H131" s="28">
        <f>G131*'Productivity assumptions'!H$6</f>
        <v>1004.7780378211423</v>
      </c>
      <c r="I131" s="28">
        <f>H131*'Productivity assumptions'!I$6</f>
        <v>1019.2229002709167</v>
      </c>
      <c r="J131" s="28">
        <f>I131*'Productivity assumptions'!J$6</f>
        <v>1033.9762828954435</v>
      </c>
      <c r="K131" s="28">
        <f>J131*'Productivity assumptions'!K$6</f>
        <v>1049.0084634070954</v>
      </c>
      <c r="L131" s="28">
        <f>K131*'Productivity assumptions'!L$6</f>
        <v>1064.3309834232398</v>
      </c>
      <c r="M131" s="28">
        <f>L131*'Productivity assumptions'!M$6</f>
        <v>1079.9453151956272</v>
      </c>
      <c r="N131" s="28">
        <f>M131*'Productivity assumptions'!N$6</f>
        <v>1095.8481342942132</v>
      </c>
      <c r="O131" s="28">
        <f>N131*'Productivity assumptions'!O$6</f>
        <v>1112.0317057438108</v>
      </c>
      <c r="P131" s="28">
        <f>O131*'Productivity assumptions'!P$6</f>
        <v>1128.4846723559924</v>
      </c>
      <c r="Q131" s="28">
        <f>P131*'Productivity assumptions'!Q$6</f>
        <v>1145.2182882575419</v>
      </c>
      <c r="R131" s="28">
        <f>Q131*'Productivity assumptions'!R$6</f>
        <v>1162.2409426835175</v>
      </c>
      <c r="S131" s="28">
        <f>R131*'Productivity assumptions'!S$6</f>
        <v>1179.5419048531014</v>
      </c>
      <c r="T131" s="28">
        <f>S131*'Productivity assumptions'!T$6</f>
        <v>1197.1238431135816</v>
      </c>
      <c r="U131" s="28">
        <f>T131*'Productivity assumptions'!U$6</f>
        <v>1214.9807372287755</v>
      </c>
      <c r="V131" s="28">
        <f>U131*'Productivity assumptions'!V$6</f>
        <v>1233.1268129637888</v>
      </c>
      <c r="W131" s="28">
        <f>V131*'Productivity assumptions'!W$6</f>
        <v>1251.571257896996</v>
      </c>
      <c r="X131" s="28">
        <f>W131*'Productivity assumptions'!X$6</f>
        <v>1270.2974962085791</v>
      </c>
      <c r="Y131" s="28">
        <f>X131*'Productivity assumptions'!Y$6</f>
        <v>1289.316702510886</v>
      </c>
      <c r="Z131" s="28">
        <f>Y131*'Productivity assumptions'!Z$6</f>
        <v>1308.6327274602047</v>
      </c>
      <c r="AA131" s="28">
        <f>Z131*'Productivity assumptions'!AA$6</f>
        <v>1328.2650535418845</v>
      </c>
      <c r="AB131" s="28">
        <f>AA131*'Productivity assumptions'!AB$6</f>
        <v>1348.2222055513505</v>
      </c>
      <c r="AC131" s="28">
        <f>AB131*'Productivity assumptions'!AC$6</f>
        <v>1368.4865459908353</v>
      </c>
      <c r="AD131" s="28">
        <f>AC131*'Productivity assumptions'!AD$6</f>
        <v>1389.0721287864217</v>
      </c>
      <c r="AE131" s="28">
        <f>AD131*'Productivity assumptions'!AE$6</f>
        <v>1409.9920283661563</v>
      </c>
      <c r="AF131" s="28">
        <f>AE131*'Productivity assumptions'!AF$6</f>
        <v>1431.2652131965751</v>
      </c>
      <c r="AG131" s="28">
        <f>AF131*'Productivity assumptions'!AG$6</f>
        <v>1452.896836555708</v>
      </c>
      <c r="AH131" s="28">
        <f>AG131*'Productivity assumptions'!AH$6</f>
        <v>1474.8749690849654</v>
      </c>
      <c r="AI131" s="28">
        <f>AH131*'Productivity assumptions'!AI$6</f>
        <v>1497.2080440370789</v>
      </c>
      <c r="AJ131" s="28">
        <f>AI131*'Productivity assumptions'!AJ$6</f>
        <v>1519.9085538299698</v>
      </c>
      <c r="AK131" s="28">
        <f>AJ131*'Productivity assumptions'!AK$6</f>
        <v>1542.9892473086811</v>
      </c>
      <c r="AL131" s="28">
        <f>AK131*'Productivity assumptions'!AL$6</f>
        <v>1566.4545903161941</v>
      </c>
      <c r="AM131" s="28">
        <f>AL131*'Productivity assumptions'!AM$6</f>
        <v>1590.3134624847801</v>
      </c>
      <c r="AN131" s="28">
        <f>AM131*'Productivity assumptions'!AN$6</f>
        <v>1614.5732967894648</v>
      </c>
      <c r="AO131" s="28">
        <f>AN131*'Productivity assumptions'!AO$6</f>
        <v>1639.237699131523</v>
      </c>
      <c r="AP131" s="28">
        <f>AO131*'Productivity assumptions'!AP$6</f>
        <v>1664.3068748665253</v>
      </c>
      <c r="AQ131" s="28">
        <f>AP131*'Productivity assumptions'!AQ$6</f>
        <v>1689.7711188211692</v>
      </c>
      <c r="AR131" s="28">
        <f>AQ131*'Productivity assumptions'!AR$6</f>
        <v>1715.6392514805734</v>
      </c>
      <c r="AS131" s="28">
        <f>AR131*'Productivity assumptions'!AS$6</f>
        <v>1741.9209357364305</v>
      </c>
      <c r="AT131" s="28">
        <f>AS131*'Productivity assumptions'!AT$6</f>
        <v>1768.6218201599754</v>
      </c>
      <c r="AU131" s="28">
        <f>AT131*'Productivity assumptions'!AU$6</f>
        <v>1795.7297378515539</v>
      </c>
      <c r="AV131" s="28">
        <f>AU131*'Productivity assumptions'!AV$6</f>
        <v>1823.2282428797789</v>
      </c>
      <c r="AW131" s="28">
        <f>AV131*'Productivity assumptions'!AW$6</f>
        <v>1851.1320172549974</v>
      </c>
      <c r="AX131" s="28">
        <f>AW131*'Productivity assumptions'!AX$6</f>
        <v>1879.4593075536654</v>
      </c>
      <c r="AY131" s="28">
        <f>AX131*'Productivity assumptions'!AY$6</f>
        <v>1908.2233532759558</v>
      </c>
    </row>
    <row r="132" spans="1:61">
      <c r="A132" s="248"/>
      <c r="B132" s="14" t="s">
        <v>125</v>
      </c>
      <c r="C132" s="248">
        <f>H98</f>
        <v>435.84318911011536</v>
      </c>
      <c r="D132" s="28">
        <f>C132*'Productivity assumptions'!D$6</f>
        <v>445.43173927053789</v>
      </c>
      <c r="E132" s="28">
        <f>D132*'Productivity assumptions'!E$6</f>
        <v>452.20516235381587</v>
      </c>
      <c r="F132" s="28">
        <f>E132*'Productivity assumptions'!F$6</f>
        <v>458.49953237022771</v>
      </c>
      <c r="G132" s="28">
        <f>F132*'Productivity assumptions'!G$6</f>
        <v>464.94542044267155</v>
      </c>
      <c r="H132" s="28">
        <f>G132*'Productivity assumptions'!H$6</f>
        <v>471.55297723330835</v>
      </c>
      <c r="I132" s="28">
        <f>H132*'Productivity assumptions'!I$6</f>
        <v>478.33210420217353</v>
      </c>
      <c r="J132" s="28">
        <f>I132*'Productivity assumptions'!J$6</f>
        <v>485.25602295734853</v>
      </c>
      <c r="K132" s="28">
        <f>J132*'Productivity assumptions'!K$6</f>
        <v>492.31078451438788</v>
      </c>
      <c r="L132" s="28">
        <f>K132*'Productivity assumptions'!L$6</f>
        <v>499.50180547658772</v>
      </c>
      <c r="M132" s="28">
        <f>L132*'Productivity assumptions'!M$6</f>
        <v>506.82977678729088</v>
      </c>
      <c r="N132" s="28">
        <f>M132*'Productivity assumptions'!N$6</f>
        <v>514.29313825626014</v>
      </c>
      <c r="O132" s="28">
        <f>N132*'Productivity assumptions'!O$6</f>
        <v>521.88825977770023</v>
      </c>
      <c r="P132" s="28">
        <f>O132*'Productivity assumptions'!P$6</f>
        <v>529.60981130277003</v>
      </c>
      <c r="Q132" s="28">
        <f>P132*'Productivity assumptions'!Q$6</f>
        <v>537.46307451238931</v>
      </c>
      <c r="R132" s="28">
        <f>Q132*'Productivity assumptions'!R$6</f>
        <v>545.45198656344212</v>
      </c>
      <c r="S132" s="28">
        <f>R132*'Productivity assumptions'!S$6</f>
        <v>553.57151138681456</v>
      </c>
      <c r="T132" s="28">
        <f>S132*'Productivity assumptions'!T$6</f>
        <v>561.82290126615567</v>
      </c>
      <c r="U132" s="28">
        <f>T132*'Productivity assumptions'!U$6</f>
        <v>570.20333084084996</v>
      </c>
      <c r="V132" s="28">
        <f>U132*'Productivity assumptions'!V$6</f>
        <v>578.71947641316171</v>
      </c>
      <c r="W132" s="28">
        <f>V132*'Productivity assumptions'!W$6</f>
        <v>587.37564981095034</v>
      </c>
      <c r="X132" s="28">
        <f>W132*'Productivity assumptions'!X$6</f>
        <v>596.16407182637988</v>
      </c>
      <c r="Y132" s="28">
        <f>X132*'Productivity assumptions'!Y$6</f>
        <v>605.08998682340314</v>
      </c>
      <c r="Z132" s="28">
        <f>Y132*'Productivity assumptions'!Z$6</f>
        <v>614.1552019558078</v>
      </c>
      <c r="AA132" s="28">
        <f>Z132*'Productivity assumptions'!AA$6</f>
        <v>623.36886056035542</v>
      </c>
      <c r="AB132" s="28">
        <f>AA132*'Productivity assumptions'!AB$6</f>
        <v>632.73496341384612</v>
      </c>
      <c r="AC132" s="28">
        <f>AB132*'Productivity assumptions'!AC$6</f>
        <v>642.24523305173545</v>
      </c>
      <c r="AD132" s="28">
        <f>AC132*'Productivity assumptions'!AD$6</f>
        <v>651.90626513041377</v>
      </c>
      <c r="AE132" s="28">
        <f>AD132*'Productivity assumptions'!AE$6</f>
        <v>661.72419561746699</v>
      </c>
      <c r="AF132" s="28">
        <f>AE132*'Productivity assumptions'!AF$6</f>
        <v>671.70792661518226</v>
      </c>
      <c r="AG132" s="28">
        <f>AF132*'Productivity assumptions'!AG$6</f>
        <v>681.85987661153001</v>
      </c>
      <c r="AH132" s="28">
        <f>AG132*'Productivity assumptions'!AH$6</f>
        <v>692.17444703215108</v>
      </c>
      <c r="AI132" s="28">
        <f>AH132*'Productivity assumptions'!AI$6</f>
        <v>702.65559569188952</v>
      </c>
      <c r="AJ132" s="28">
        <f>AI132*'Productivity assumptions'!AJ$6</f>
        <v>713.30918541481401</v>
      </c>
      <c r="AK132" s="28">
        <f>AJ132*'Productivity assumptions'!AK$6</f>
        <v>724.1411993689577</v>
      </c>
      <c r="AL132" s="28">
        <f>AK132*'Productivity assumptions'!AL$6</f>
        <v>735.15373342174041</v>
      </c>
      <c r="AM132" s="28">
        <f>AL132*'Productivity assumptions'!AM$6</f>
        <v>746.35095487865317</v>
      </c>
      <c r="AN132" s="28">
        <f>AM132*'Productivity assumptions'!AN$6</f>
        <v>757.73635211361659</v>
      </c>
      <c r="AO132" s="28">
        <f>AN132*'Productivity assumptions'!AO$6</f>
        <v>769.31161741429776</v>
      </c>
      <c r="AP132" s="28">
        <f>AO132*'Productivity assumptions'!AP$6</f>
        <v>781.07684715624168</v>
      </c>
      <c r="AQ132" s="28">
        <f>AP132*'Productivity assumptions'!AQ$6</f>
        <v>793.02748659880592</v>
      </c>
      <c r="AR132" s="28">
        <f>AQ132*'Productivity assumptions'!AR$6</f>
        <v>805.16767528909611</v>
      </c>
      <c r="AS132" s="28">
        <f>AR132*'Productivity assumptions'!AS$6</f>
        <v>817.5019481245472</v>
      </c>
      <c r="AT132" s="28">
        <f>AS132*'Productivity assumptions'!AT$6</f>
        <v>830.03295603947765</v>
      </c>
      <c r="AU132" s="28">
        <f>AT132*'Productivity assumptions'!AU$6</f>
        <v>842.75498897899013</v>
      </c>
      <c r="AV132" s="28">
        <f>AU132*'Productivity assumptions'!AV$6</f>
        <v>855.66032869326523</v>
      </c>
      <c r="AW132" s="28">
        <f>AV132*'Productivity assumptions'!AW$6</f>
        <v>868.75586560529212</v>
      </c>
      <c r="AX132" s="28">
        <f>AW132*'Productivity assumptions'!AX$6</f>
        <v>882.05016302669617</v>
      </c>
      <c r="AY132" s="28">
        <f>AX132*'Productivity assumptions'!AY$6</f>
        <v>895.5494343951608</v>
      </c>
    </row>
    <row r="133" spans="1:61">
      <c r="A133" s="248"/>
      <c r="B133" s="14" t="s">
        <v>126</v>
      </c>
      <c r="C133" s="248">
        <f>I98</f>
        <v>309.24714637947164</v>
      </c>
      <c r="D133" s="28">
        <f>C133*'Productivity assumptions'!D$6</f>
        <v>316.05058359982002</v>
      </c>
      <c r="E133" s="28">
        <f>D133*'Productivity assumptions'!E$6</f>
        <v>320.85658220679915</v>
      </c>
      <c r="F133" s="28">
        <f>E133*'Productivity assumptions'!F$6</f>
        <v>325.32267463285308</v>
      </c>
      <c r="G133" s="28">
        <f>F133*'Productivity assumptions'!G$6</f>
        <v>329.89627482230355</v>
      </c>
      <c r="H133" s="28">
        <f>G133*'Productivity assumptions'!H$6</f>
        <v>334.58458505199144</v>
      </c>
      <c r="I133" s="28">
        <f>H133*'Productivity assumptions'!I$6</f>
        <v>339.39463078047021</v>
      </c>
      <c r="J133" s="28">
        <f>I133*'Productivity assumptions'!J$6</f>
        <v>344.30741173082299</v>
      </c>
      <c r="K133" s="28">
        <f>J133*'Productivity assumptions'!K$6</f>
        <v>349.31303057359173</v>
      </c>
      <c r="L133" s="28">
        <f>K133*'Productivity assumptions'!L$6</f>
        <v>354.41533059267823</v>
      </c>
      <c r="M133" s="28">
        <f>L133*'Productivity assumptions'!M$6</f>
        <v>359.61480203838909</v>
      </c>
      <c r="N133" s="28">
        <f>M133*'Productivity assumptions'!N$6</f>
        <v>364.9103378970305</v>
      </c>
      <c r="O133" s="28">
        <f>N133*'Productivity assumptions'!O$6</f>
        <v>370.29936247191552</v>
      </c>
      <c r="P133" s="28">
        <f>O133*'Productivity assumptions'!P$6</f>
        <v>375.77809389278582</v>
      </c>
      <c r="Q133" s="28">
        <f>P133*'Productivity assumptions'!Q$6</f>
        <v>381.35027971103909</v>
      </c>
      <c r="R133" s="28">
        <f>Q133*'Productivity assumptions'!R$6</f>
        <v>387.01871348766622</v>
      </c>
      <c r="S133" s="28">
        <f>R133*'Productivity assumptions'!S$6</f>
        <v>392.77982194208977</v>
      </c>
      <c r="T133" s="28">
        <f>S133*'Productivity assumptions'!T$6</f>
        <v>398.63449361669063</v>
      </c>
      <c r="U133" s="28">
        <f>T133*'Productivity assumptions'!U$6</f>
        <v>404.58072381177482</v>
      </c>
      <c r="V133" s="28">
        <f>U133*'Productivity assumptions'!V$6</f>
        <v>410.62324961507289</v>
      </c>
      <c r="W133" s="28">
        <f>V133*'Productivity assumptions'!W$6</f>
        <v>416.76513043073413</v>
      </c>
      <c r="X133" s="28">
        <f>W133*'Productivity assumptions'!X$6</f>
        <v>423.00084661801515</v>
      </c>
      <c r="Y133" s="28">
        <f>X133*'Productivity assumptions'!Y$6</f>
        <v>429.33411925052104</v>
      </c>
      <c r="Z133" s="28">
        <f>Y133*'Productivity assumptions'!Z$6</f>
        <v>435.76623057187948</v>
      </c>
      <c r="AA133" s="28">
        <f>Z133*'Productivity assumptions'!AA$6</f>
        <v>442.30366812364804</v>
      </c>
      <c r="AB133" s="28">
        <f>AA133*'Productivity assumptions'!AB$6</f>
        <v>448.94927060754242</v>
      </c>
      <c r="AC133" s="28">
        <f>AB133*'Productivity assumptions'!AC$6</f>
        <v>455.69716485093176</v>
      </c>
      <c r="AD133" s="28">
        <f>AC133*'Productivity assumptions'!AD$6</f>
        <v>462.55203072026393</v>
      </c>
      <c r="AE133" s="28">
        <f>AD133*'Productivity assumptions'!AE$6</f>
        <v>469.5182219154787</v>
      </c>
      <c r="AF133" s="28">
        <f>AE133*'Productivity assumptions'!AF$6</f>
        <v>476.6020548131948</v>
      </c>
      <c r="AG133" s="28">
        <f>AF133*'Productivity assumptions'!AG$6</f>
        <v>483.80524542165114</v>
      </c>
      <c r="AH133" s="28">
        <f>AG133*'Productivity assumptions'!AH$6</f>
        <v>491.12382134162789</v>
      </c>
      <c r="AI133" s="28">
        <f>AH133*'Productivity assumptions'!AI$6</f>
        <v>498.56059079171615</v>
      </c>
      <c r="AJ133" s="28">
        <f>AI133*'Productivity assumptions'!AJ$6</f>
        <v>506.11971366625005</v>
      </c>
      <c r="AK133" s="28">
        <f>AJ133*'Productivity assumptions'!AK$6</f>
        <v>513.80543524813584</v>
      </c>
      <c r="AL133" s="28">
        <f>AK133*'Productivity assumptions'!AL$6</f>
        <v>521.6192426341895</v>
      </c>
      <c r="AM133" s="28">
        <f>AL133*'Productivity assumptions'!AM$6</f>
        <v>529.56409268450068</v>
      </c>
      <c r="AN133" s="28">
        <f>AM133*'Productivity assumptions'!AN$6</f>
        <v>537.64246053165687</v>
      </c>
      <c r="AO133" s="28">
        <f>AN133*'Productivity assumptions'!AO$6</f>
        <v>545.85554691745006</v>
      </c>
      <c r="AP133" s="28">
        <f>AO133*'Productivity assumptions'!AP$6</f>
        <v>554.20342022395664</v>
      </c>
      <c r="AQ133" s="28">
        <f>AP133*'Productivity assumptions'!AQ$6</f>
        <v>562.68284869126546</v>
      </c>
      <c r="AR133" s="28">
        <f>AQ133*'Productivity assumptions'!AR$6</f>
        <v>571.29676948384679</v>
      </c>
      <c r="AS133" s="28">
        <f>AR133*'Productivity assumptions'!AS$6</f>
        <v>580.04840028210936</v>
      </c>
      <c r="AT133" s="28">
        <f>AS133*'Productivity assumptions'!AT$6</f>
        <v>588.93962202372472</v>
      </c>
      <c r="AU133" s="28">
        <f>AT133*'Productivity assumptions'!AU$6</f>
        <v>597.96638320983539</v>
      </c>
      <c r="AV133" s="28">
        <f>AU133*'Productivity assumptions'!AV$6</f>
        <v>607.12320745170496</v>
      </c>
      <c r="AW133" s="28">
        <f>AV133*'Productivity assumptions'!AW$6</f>
        <v>616.41498376377717</v>
      </c>
      <c r="AX133" s="28">
        <f>AW133*'Productivity assumptions'!AX$6</f>
        <v>625.84778813794503</v>
      </c>
      <c r="AY133" s="28">
        <f>AX133*'Productivity assumptions'!AY$6</f>
        <v>635.42602924209837</v>
      </c>
    </row>
    <row r="134" spans="1:61">
      <c r="A134" s="248"/>
      <c r="B134" s="14" t="s">
        <v>127</v>
      </c>
      <c r="C134" s="248">
        <f>J98</f>
        <v>232.10596961581018</v>
      </c>
      <c r="D134" s="28">
        <f>C134*'Productivity assumptions'!D$6</f>
        <v>237.21230094735802</v>
      </c>
      <c r="E134" s="28">
        <f>D134*'Productivity assumptions'!E$6</f>
        <v>240.8194513437478</v>
      </c>
      <c r="F134" s="28">
        <f>E134*'Productivity assumptions'!F$6</f>
        <v>244.1714845802035</v>
      </c>
      <c r="G134" s="28">
        <f>F134*'Productivity assumptions'!G$6</f>
        <v>247.60420795060716</v>
      </c>
      <c r="H134" s="28">
        <f>G134*'Productivity assumptions'!H$6</f>
        <v>251.12302713604316</v>
      </c>
      <c r="I134" s="28">
        <f>H134*'Productivity assumptions'!I$6</f>
        <v>254.73321510633079</v>
      </c>
      <c r="J134" s="28">
        <f>I134*'Productivity assumptions'!J$6</f>
        <v>258.42051117144143</v>
      </c>
      <c r="K134" s="28">
        <f>J134*'Productivity assumptions'!K$6</f>
        <v>262.17748687398307</v>
      </c>
      <c r="L134" s="28">
        <f>K134*'Productivity assumptions'!L$6</f>
        <v>266.00702679719916</v>
      </c>
      <c r="M134" s="28">
        <f>L134*'Productivity assumptions'!M$6</f>
        <v>269.90949889928788</v>
      </c>
      <c r="N134" s="28">
        <f>M134*'Productivity assumptions'!N$6</f>
        <v>273.88407230924594</v>
      </c>
      <c r="O134" s="28">
        <f>N134*'Productivity assumptions'!O$6</f>
        <v>277.92881383356143</v>
      </c>
      <c r="P134" s="28">
        <f>O134*'Productivity assumptions'!P$6</f>
        <v>282.040884983105</v>
      </c>
      <c r="Q134" s="28">
        <f>P134*'Productivity assumptions'!Q$6</f>
        <v>286.22309848892701</v>
      </c>
      <c r="R134" s="28">
        <f>Q134*'Productivity assumptions'!R$6</f>
        <v>290.47755106296177</v>
      </c>
      <c r="S134" s="28">
        <f>R134*'Productivity assumptions'!S$6</f>
        <v>294.80156077341832</v>
      </c>
      <c r="T134" s="28">
        <f>S134*'Productivity assumptions'!T$6</f>
        <v>299.195794517286</v>
      </c>
      <c r="U134" s="28">
        <f>T134*'Productivity assumptions'!U$6</f>
        <v>303.65874766381319</v>
      </c>
      <c r="V134" s="28">
        <f>U134*'Productivity assumptions'!V$6</f>
        <v>308.19397564222129</v>
      </c>
      <c r="W134" s="28">
        <f>V134*'Productivity assumptions'!W$6</f>
        <v>312.80377469347758</v>
      </c>
      <c r="X134" s="28">
        <f>W134*'Productivity assumptions'!X$6</f>
        <v>317.48400204187112</v>
      </c>
      <c r="Y134" s="28">
        <f>X134*'Productivity assumptions'!Y$6</f>
        <v>322.23745054550017</v>
      </c>
      <c r="Z134" s="28">
        <f>Y134*'Productivity assumptions'!Z$6</f>
        <v>327.06508259449174</v>
      </c>
      <c r="AA134" s="28">
        <f>Z134*'Productivity assumptions'!AA$6</f>
        <v>331.97176742415252</v>
      </c>
      <c r="AB134" s="28">
        <f>AA134*'Productivity assumptions'!AB$6</f>
        <v>336.95963562686433</v>
      </c>
      <c r="AC134" s="28">
        <f>AB134*'Productivity assumptions'!AC$6</f>
        <v>342.02427908295931</v>
      </c>
      <c r="AD134" s="28">
        <f>AC134*'Productivity assumptions'!AD$6</f>
        <v>347.16921027412803</v>
      </c>
      <c r="AE134" s="28">
        <f>AD134*'Productivity assumptions'!AE$6</f>
        <v>352.39769687723606</v>
      </c>
      <c r="AF134" s="28">
        <f>AE134*'Productivity assumptions'!AF$6</f>
        <v>357.71447965945515</v>
      </c>
      <c r="AG134" s="28">
        <f>AF134*'Productivity assumptions'!AG$6</f>
        <v>363.1208465736762</v>
      </c>
      <c r="AH134" s="28">
        <f>AG134*'Productivity assumptions'!AH$6</f>
        <v>368.61381612893507</v>
      </c>
      <c r="AI134" s="28">
        <f>AH134*'Productivity assumptions'!AI$6</f>
        <v>374.19549603845275</v>
      </c>
      <c r="AJ134" s="28">
        <f>AI134*'Productivity assumptions'!AJ$6</f>
        <v>379.86900851796906</v>
      </c>
      <c r="AK134" s="28">
        <f>AJ134*'Productivity assumptions'!AK$6</f>
        <v>385.63753987176131</v>
      </c>
      <c r="AL134" s="28">
        <f>AK134*'Productivity assumptions'!AL$6</f>
        <v>391.50220624286402</v>
      </c>
      <c r="AM134" s="28">
        <f>AL134*'Productivity assumptions'!AM$6</f>
        <v>397.46522690762674</v>
      </c>
      <c r="AN134" s="28">
        <f>AM134*'Productivity assumptions'!AN$6</f>
        <v>403.52845958100625</v>
      </c>
      <c r="AO134" s="28">
        <f>AN134*'Productivity assumptions'!AO$6</f>
        <v>409.69280548178864</v>
      </c>
      <c r="AP134" s="28">
        <f>AO134*'Productivity assumptions'!AP$6</f>
        <v>415.9583159342572</v>
      </c>
      <c r="AQ134" s="28">
        <f>AP134*'Productivity assumptions'!AQ$6</f>
        <v>422.32256533553561</v>
      </c>
      <c r="AR134" s="28">
        <f>AQ134*'Productivity assumptions'!AR$6</f>
        <v>428.78775817939299</v>
      </c>
      <c r="AS134" s="28">
        <f>AR134*'Productivity assumptions'!AS$6</f>
        <v>435.35630950131127</v>
      </c>
      <c r="AT134" s="28">
        <f>AS134*'Productivity assumptions'!AT$6</f>
        <v>442.02963104224625</v>
      </c>
      <c r="AU134" s="28">
        <f>AT134*'Productivity assumptions'!AU$6</f>
        <v>448.80468194286675</v>
      </c>
      <c r="AV134" s="28">
        <f>AU134*'Productivity assumptions'!AV$6</f>
        <v>455.67735189032913</v>
      </c>
      <c r="AW134" s="28">
        <f>AV134*'Productivity assumptions'!AW$6</f>
        <v>462.65131034270661</v>
      </c>
      <c r="AX134" s="28">
        <f>AW134*'Productivity assumptions'!AX$6</f>
        <v>469.73111764600799</v>
      </c>
      <c r="AY134" s="28">
        <f>AX134*'Productivity assumptions'!AY$6</f>
        <v>476.92008273338672</v>
      </c>
    </row>
    <row r="135" spans="1:61">
      <c r="A135" s="248"/>
      <c r="B135" s="14" t="s">
        <v>128</v>
      </c>
      <c r="C135" s="248">
        <f>K98</f>
        <v>174.07526272051211</v>
      </c>
      <c r="D135" s="28">
        <f>C135*'Productivity assumptions'!D$6</f>
        <v>177.90491850036338</v>
      </c>
      <c r="E135" s="28">
        <f>D135*'Productivity assumptions'!E$6</f>
        <v>180.61021580039966</v>
      </c>
      <c r="F135" s="28">
        <f>E135*'Productivity assumptions'!F$6</f>
        <v>183.12417986280508</v>
      </c>
      <c r="G135" s="28">
        <f>F135*'Productivity assumptions'!G$6</f>
        <v>185.69866006053093</v>
      </c>
      <c r="H135" s="28">
        <f>G135*'Productivity assumptions'!H$6</f>
        <v>188.33771055623617</v>
      </c>
      <c r="I135" s="28">
        <f>H135*'Productivity assumptions'!I$6</f>
        <v>191.04528598154073</v>
      </c>
      <c r="J135" s="28">
        <f>I135*'Productivity assumptions'!J$6</f>
        <v>193.81069107786325</v>
      </c>
      <c r="K135" s="28">
        <f>J135*'Productivity assumptions'!K$6</f>
        <v>196.62835463704283</v>
      </c>
      <c r="L135" s="28">
        <f>K135*'Productivity assumptions'!L$6</f>
        <v>199.50044004413493</v>
      </c>
      <c r="M135" s="28">
        <f>L135*'Productivity assumptions'!M$6</f>
        <v>202.42722326110692</v>
      </c>
      <c r="N135" s="28">
        <f>M135*'Productivity assumptions'!N$6</f>
        <v>205.40808114979296</v>
      </c>
      <c r="O135" s="28">
        <f>N135*'Productivity assumptions'!O$6</f>
        <v>208.44156385016132</v>
      </c>
      <c r="P135" s="28">
        <f>O135*'Productivity assumptions'!P$6</f>
        <v>211.52554254690517</v>
      </c>
      <c r="Q135" s="28">
        <f>P135*'Productivity assumptions'!Q$6</f>
        <v>214.66212673723979</v>
      </c>
      <c r="R135" s="28">
        <f>Q135*'Productivity assumptions'!R$6</f>
        <v>217.85288891704465</v>
      </c>
      <c r="S135" s="28">
        <f>R135*'Productivity assumptions'!S$6</f>
        <v>221.095817686174</v>
      </c>
      <c r="T135" s="28">
        <f>S135*'Productivity assumptions'!T$6</f>
        <v>224.39141320526056</v>
      </c>
      <c r="U135" s="28">
        <f>T135*'Productivity assumptions'!U$6</f>
        <v>227.73854702856116</v>
      </c>
      <c r="V135" s="28">
        <f>U135*'Productivity assumptions'!V$6</f>
        <v>231.13988566343372</v>
      </c>
      <c r="W135" s="28">
        <f>V135*'Productivity assumptions'!W$6</f>
        <v>234.5971512489094</v>
      </c>
      <c r="X135" s="28">
        <f>W135*'Productivity assumptions'!X$6</f>
        <v>238.10723677842796</v>
      </c>
      <c r="Y135" s="28">
        <f>X135*'Productivity assumptions'!Y$6</f>
        <v>241.67223684485145</v>
      </c>
      <c r="Z135" s="28">
        <f>Y135*'Productivity assumptions'!Z$6</f>
        <v>245.29287322330043</v>
      </c>
      <c r="AA135" s="28">
        <f>Z135*'Productivity assumptions'!AA$6</f>
        <v>248.97279775184117</v>
      </c>
      <c r="AB135" s="28">
        <f>AA135*'Productivity assumptions'!AB$6</f>
        <v>252.71360833607358</v>
      </c>
      <c r="AC135" s="28">
        <f>AB135*'Productivity assumptions'!AC$6</f>
        <v>256.51199896628771</v>
      </c>
      <c r="AD135" s="28">
        <f>AC135*'Productivity assumptions'!AD$6</f>
        <v>260.37060393997319</v>
      </c>
      <c r="AE135" s="28">
        <f>AD135*'Productivity assumptions'!AE$6</f>
        <v>264.29187395544591</v>
      </c>
      <c r="AF135" s="28">
        <f>AE135*'Productivity assumptions'!AF$6</f>
        <v>268.27936450200377</v>
      </c>
      <c r="AG135" s="28">
        <f>AF135*'Productivity assumptions'!AG$6</f>
        <v>272.33404152092874</v>
      </c>
      <c r="AH135" s="28">
        <f>AG135*'Productivity assumptions'!AH$6</f>
        <v>276.45366894813441</v>
      </c>
      <c r="AI135" s="28">
        <f>AH135*'Productivity assumptions'!AI$6</f>
        <v>280.63982753026556</v>
      </c>
      <c r="AJ135" s="28">
        <f>AI135*'Productivity assumptions'!AJ$6</f>
        <v>284.89485887243501</v>
      </c>
      <c r="AK135" s="28">
        <f>AJ135*'Productivity assumptions'!AK$6</f>
        <v>289.22115264499507</v>
      </c>
      <c r="AL135" s="28">
        <f>AK135*'Productivity assumptions'!AL$6</f>
        <v>293.61954593495517</v>
      </c>
      <c r="AM135" s="28">
        <f>AL135*'Productivity assumptions'!AM$6</f>
        <v>298.0917031592806</v>
      </c>
      <c r="AN135" s="28">
        <f>AM135*'Productivity assumptions'!AN$6</f>
        <v>302.63901757045733</v>
      </c>
      <c r="AO135" s="28">
        <f>AN135*'Productivity assumptions'!AO$6</f>
        <v>307.26216506621097</v>
      </c>
      <c r="AP135" s="28">
        <f>AO135*'Productivity assumptions'!AP$6</f>
        <v>311.96118413882203</v>
      </c>
      <c r="AQ135" s="28">
        <f>AP135*'Productivity assumptions'!AQ$6</f>
        <v>316.73425563017645</v>
      </c>
      <c r="AR135" s="28">
        <f>AQ135*'Productivity assumptions'!AR$6</f>
        <v>321.58303287057271</v>
      </c>
      <c r="AS135" s="28">
        <f>AR135*'Productivity assumptions'!AS$6</f>
        <v>326.50932709277095</v>
      </c>
      <c r="AT135" s="28">
        <f>AS135*'Productivity assumptions'!AT$6</f>
        <v>331.5141970768542</v>
      </c>
      <c r="AU135" s="28">
        <f>AT135*'Productivity assumptions'!AU$6</f>
        <v>336.59536223353882</v>
      </c>
      <c r="AV135" s="28">
        <f>AU135*'Productivity assumptions'!AV$6</f>
        <v>341.74973990282558</v>
      </c>
      <c r="AW135" s="28">
        <f>AV135*'Productivity assumptions'!AW$6</f>
        <v>346.98008211164074</v>
      </c>
      <c r="AX135" s="28">
        <f>AW135*'Productivity assumptions'!AX$6</f>
        <v>352.28980903668594</v>
      </c>
      <c r="AY135" s="28">
        <f>AX135*'Productivity assumptions'!AY$6</f>
        <v>357.6814023177439</v>
      </c>
    </row>
    <row r="136" spans="1:61">
      <c r="A136" s="248"/>
      <c r="B136" s="14" t="s">
        <v>129</v>
      </c>
      <c r="C136" s="248">
        <f>L98</f>
        <v>138.76200604833846</v>
      </c>
      <c r="D136" s="28">
        <f>C136*'Productivity assumptions'!D$6</f>
        <v>141.81477018140191</v>
      </c>
      <c r="E136" s="28">
        <f>D136*'Productivity assumptions'!E$6</f>
        <v>143.97126544927292</v>
      </c>
      <c r="F136" s="28">
        <f>E136*'Productivity assumptions'!F$6</f>
        <v>145.9752417235635</v>
      </c>
      <c r="G136" s="28">
        <f>F136*'Productivity assumptions'!G$6</f>
        <v>148.0274577086787</v>
      </c>
      <c r="H136" s="28">
        <f>G136*'Productivity assumptions'!H$6</f>
        <v>150.13114513171524</v>
      </c>
      <c r="I136" s="28">
        <f>H136*'Productivity assumptions'!I$6</f>
        <v>152.28945637979686</v>
      </c>
      <c r="J136" s="28">
        <f>I136*'Productivity assumptions'!J$6</f>
        <v>154.49386585593317</v>
      </c>
      <c r="K136" s="28">
        <f>J136*'Productivity assumptions'!K$6</f>
        <v>156.73993253841641</v>
      </c>
      <c r="L136" s="28">
        <f>K136*'Productivity assumptions'!L$6</f>
        <v>159.02938094367391</v>
      </c>
      <c r="M136" s="28">
        <f>L136*'Productivity assumptions'!M$6</f>
        <v>161.36243105147528</v>
      </c>
      <c r="N136" s="28">
        <f>M136*'Productivity assumptions'!N$6</f>
        <v>163.73858613471188</v>
      </c>
      <c r="O136" s="28">
        <f>N136*'Productivity assumptions'!O$6</f>
        <v>166.15669045486376</v>
      </c>
      <c r="P136" s="28">
        <f>O136*'Productivity assumptions'!P$6</f>
        <v>168.61504705236376</v>
      </c>
      <c r="Q136" s="28">
        <f>P136*'Productivity assumptions'!Q$6</f>
        <v>171.11533748759427</v>
      </c>
      <c r="R136" s="28">
        <f>Q136*'Productivity assumptions'!R$6</f>
        <v>173.65881525676912</v>
      </c>
      <c r="S136" s="28">
        <f>R136*'Productivity assumptions'!S$6</f>
        <v>176.24387699640727</v>
      </c>
      <c r="T136" s="28">
        <f>S136*'Productivity assumptions'!T$6</f>
        <v>178.8709214035531</v>
      </c>
      <c r="U136" s="28">
        <f>T136*'Productivity assumptions'!U$6</f>
        <v>181.53904895122852</v>
      </c>
      <c r="V136" s="28">
        <f>U136*'Productivity assumptions'!V$6</f>
        <v>184.25038521376467</v>
      </c>
      <c r="W136" s="28">
        <f>V136*'Productivity assumptions'!W$6</f>
        <v>187.00630297361741</v>
      </c>
      <c r="X136" s="28">
        <f>W136*'Productivity assumptions'!X$6</f>
        <v>189.80432551780424</v>
      </c>
      <c r="Y136" s="28">
        <f>X136*'Productivity assumptions'!Y$6</f>
        <v>192.64612252588134</v>
      </c>
      <c r="Z136" s="28">
        <f>Y136*'Productivity assumptions'!Z$6</f>
        <v>195.5322693522217</v>
      </c>
      <c r="AA136" s="28">
        <f>Z136*'Productivity assumptions'!AA$6</f>
        <v>198.4656770157026</v>
      </c>
      <c r="AB136" s="28">
        <f>AA136*'Productivity assumptions'!AB$6</f>
        <v>201.44761926759145</v>
      </c>
      <c r="AC136" s="28">
        <f>AB136*'Productivity assumptions'!AC$6</f>
        <v>204.47546076193385</v>
      </c>
      <c r="AD136" s="28">
        <f>AC136*'Productivity assumptions'!AD$6</f>
        <v>207.55130139735115</v>
      </c>
      <c r="AE136" s="28">
        <f>AD136*'Productivity assumptions'!AE$6</f>
        <v>210.67709471858726</v>
      </c>
      <c r="AF136" s="28">
        <f>AE136*'Productivity assumptions'!AF$6</f>
        <v>213.85567494125524</v>
      </c>
      <c r="AG136" s="28">
        <f>AF136*'Productivity assumptions'!AG$6</f>
        <v>217.0878120538527</v>
      </c>
      <c r="AH136" s="28">
        <f>AG136*'Productivity assumptions'!AH$6</f>
        <v>220.37172360473534</v>
      </c>
      <c r="AI136" s="28">
        <f>AH136*'Productivity assumptions'!AI$6</f>
        <v>223.7086696671154</v>
      </c>
      <c r="AJ136" s="28">
        <f>AI136*'Productivity assumptions'!AJ$6</f>
        <v>227.10051682339957</v>
      </c>
      <c r="AK136" s="28">
        <f>AJ136*'Productivity assumptions'!AK$6</f>
        <v>230.54916997062318</v>
      </c>
      <c r="AL136" s="28">
        <f>AK136*'Productivity assumptions'!AL$6</f>
        <v>234.05529638264721</v>
      </c>
      <c r="AM136" s="28">
        <f>AL136*'Productivity assumptions'!AM$6</f>
        <v>237.62022282947569</v>
      </c>
      <c r="AN136" s="28">
        <f>AM136*'Productivity assumptions'!AN$6</f>
        <v>241.2450599256029</v>
      </c>
      <c r="AO136" s="28">
        <f>AN136*'Productivity assumptions'!AO$6</f>
        <v>244.93034645478724</v>
      </c>
      <c r="AP136" s="28">
        <f>AO136*'Productivity assumptions'!AP$6</f>
        <v>248.67611310068807</v>
      </c>
      <c r="AQ136" s="28">
        <f>AP136*'Productivity assumptions'!AQ$6</f>
        <v>252.4809097432522</v>
      </c>
      <c r="AR136" s="28">
        <f>AQ136*'Productivity assumptions'!AR$6</f>
        <v>256.34605431488023</v>
      </c>
      <c r="AS136" s="28">
        <f>AR136*'Productivity assumptions'!AS$6</f>
        <v>260.27299061802461</v>
      </c>
      <c r="AT136" s="28">
        <f>AS136*'Productivity assumptions'!AT$6</f>
        <v>264.26256264651869</v>
      </c>
      <c r="AU136" s="28">
        <f>AT136*'Productivity assumptions'!AU$6</f>
        <v>268.31295245599159</v>
      </c>
      <c r="AV136" s="28">
        <f>AU136*'Productivity assumptions'!AV$6</f>
        <v>272.42170274102972</v>
      </c>
      <c r="AW136" s="28">
        <f>AV136*'Productivity assumptions'!AW$6</f>
        <v>276.59100724686158</v>
      </c>
      <c r="AX136" s="28">
        <f>AW136*'Productivity assumptions'!AX$6</f>
        <v>280.82359232628841</v>
      </c>
      <c r="AY136" s="28">
        <f>AX136*'Productivity assumptions'!AY$6</f>
        <v>285.12143618867304</v>
      </c>
      <c r="AZ136" s="10"/>
      <c r="BA136" s="10"/>
      <c r="BB136" s="10"/>
      <c r="BC136" s="10"/>
      <c r="BD136" s="10"/>
      <c r="BE136" s="10"/>
      <c r="BF136" s="10"/>
      <c r="BG136" s="10"/>
      <c r="BH136" s="8"/>
      <c r="BI136" s="8"/>
    </row>
    <row r="137" spans="1:61">
      <c r="A137" s="248"/>
      <c r="B137" s="14" t="s">
        <v>130</v>
      </c>
      <c r="C137" s="248">
        <f>M98</f>
        <v>101.51040471564332</v>
      </c>
      <c r="D137" s="28">
        <f>C137*'Productivity assumptions'!D$6</f>
        <v>103.74363361938747</v>
      </c>
      <c r="E137" s="28">
        <f>D137*'Productivity assumptions'!E$6</f>
        <v>105.32120311151991</v>
      </c>
      <c r="F137" s="28">
        <f>E137*'Productivity assumptions'!F$6</f>
        <v>106.78719836798025</v>
      </c>
      <c r="G137" s="28">
        <f>F137*'Productivity assumptions'!G$6</f>
        <v>108.28848305782817</v>
      </c>
      <c r="H137" s="28">
        <f>G137*'Productivity assumptions'!H$6</f>
        <v>109.82742132911014</v>
      </c>
      <c r="I137" s="28">
        <f>H137*'Productivity assumptions'!I$6</f>
        <v>111.40631928925326</v>
      </c>
      <c r="J137" s="28">
        <f>I137*'Productivity assumptions'!J$6</f>
        <v>113.01894009558293</v>
      </c>
      <c r="K137" s="28">
        <f>J137*'Productivity assumptions'!K$6</f>
        <v>114.66203494877908</v>
      </c>
      <c r="L137" s="28">
        <f>K137*'Productivity assumptions'!L$6</f>
        <v>116.33686540714184</v>
      </c>
      <c r="M137" s="28">
        <f>L137*'Productivity assumptions'!M$6</f>
        <v>118.04359239538019</v>
      </c>
      <c r="N137" s="28">
        <f>M137*'Productivity assumptions'!N$6</f>
        <v>119.78185253614564</v>
      </c>
      <c r="O137" s="28">
        <f>N137*'Productivity assumptions'!O$6</f>
        <v>121.55080035675984</v>
      </c>
      <c r="P137" s="28">
        <f>O137*'Productivity assumptions'!P$6</f>
        <v>123.34919445795686</v>
      </c>
      <c r="Q137" s="28">
        <f>P137*'Productivity assumptions'!Q$6</f>
        <v>125.17826497383342</v>
      </c>
      <c r="R137" s="28">
        <f>Q137*'Productivity assumptions'!R$6</f>
        <v>127.03892889104601</v>
      </c>
      <c r="S137" s="28">
        <f>R137*'Productivity assumptions'!S$6</f>
        <v>128.93001327991095</v>
      </c>
      <c r="T137" s="28">
        <f>S137*'Productivity assumptions'!T$6</f>
        <v>130.85180980454786</v>
      </c>
      <c r="U137" s="28">
        <f>T137*'Productivity assumptions'!U$6</f>
        <v>132.80366042209471</v>
      </c>
      <c r="V137" s="28">
        <f>U137*'Productivity assumptions'!V$6</f>
        <v>134.78712008204204</v>
      </c>
      <c r="W137" s="28">
        <f>V137*'Productivity assumptions'!W$6</f>
        <v>136.80319303408788</v>
      </c>
      <c r="X137" s="28">
        <f>W137*'Productivity assumptions'!X$6</f>
        <v>138.85006745564215</v>
      </c>
      <c r="Y137" s="28">
        <f>X137*'Productivity assumptions'!Y$6</f>
        <v>140.92896478946361</v>
      </c>
      <c r="Z137" s="28">
        <f>Y137*'Productivity assumptions'!Z$6</f>
        <v>143.04030593214299</v>
      </c>
      <c r="AA137" s="28">
        <f>Z137*'Productivity assumptions'!AA$6</f>
        <v>145.18622041980313</v>
      </c>
      <c r="AB137" s="28">
        <f>AA137*'Productivity assumptions'!AB$6</f>
        <v>147.36764005654771</v>
      </c>
      <c r="AC137" s="28">
        <f>AB137*'Productivity assumptions'!AC$6</f>
        <v>149.58263697291144</v>
      </c>
      <c r="AD137" s="28">
        <f>AC137*'Productivity assumptions'!AD$6</f>
        <v>151.83274733549342</v>
      </c>
      <c r="AE137" s="28">
        <f>AD137*'Productivity assumptions'!AE$6</f>
        <v>154.11940024670602</v>
      </c>
      <c r="AF137" s="28">
        <f>AE137*'Productivity assumptions'!AF$6</f>
        <v>156.44466905776491</v>
      </c>
      <c r="AG137" s="28">
        <f>AF137*'Productivity assumptions'!AG$6</f>
        <v>158.809117048535</v>
      </c>
      <c r="AH137" s="28">
        <f>AG137*'Productivity assumptions'!AH$6</f>
        <v>161.21144027860092</v>
      </c>
      <c r="AI137" s="28">
        <f>AH137*'Productivity assumptions'!AI$6</f>
        <v>163.65256054597779</v>
      </c>
      <c r="AJ137" s="28">
        <f>AI137*'Productivity assumptions'!AJ$6</f>
        <v>166.13384333636978</v>
      </c>
      <c r="AK137" s="28">
        <f>AJ137*'Productivity assumptions'!AK$6</f>
        <v>168.65668216428782</v>
      </c>
      <c r="AL137" s="28">
        <f>AK137*'Productivity assumptions'!AL$6</f>
        <v>171.22156516940078</v>
      </c>
      <c r="AM137" s="28">
        <f>AL137*'Productivity assumptions'!AM$6</f>
        <v>173.8294629413096</v>
      </c>
      <c r="AN137" s="28">
        <f>AM137*'Productivity assumptions'!AN$6</f>
        <v>176.48118794251758</v>
      </c>
      <c r="AO137" s="28">
        <f>AN137*'Productivity assumptions'!AO$6</f>
        <v>179.1771343166302</v>
      </c>
      <c r="AP137" s="28">
        <f>AO137*'Productivity assumptions'!AP$6</f>
        <v>181.91732451007044</v>
      </c>
      <c r="AQ137" s="28">
        <f>AP137*'Productivity assumptions'!AQ$6</f>
        <v>184.70069769734522</v>
      </c>
      <c r="AR137" s="28">
        <f>AQ137*'Productivity assumptions'!AR$6</f>
        <v>187.52821800296661</v>
      </c>
      <c r="AS137" s="28">
        <f>AR137*'Productivity assumptions'!AS$6</f>
        <v>190.40094163082964</v>
      </c>
      <c r="AT137" s="28">
        <f>AS137*'Productivity assumptions'!AT$6</f>
        <v>193.31948599890086</v>
      </c>
      <c r="AU137" s="28">
        <f>AT137*'Productivity assumptions'!AU$6</f>
        <v>196.28252120230144</v>
      </c>
      <c r="AV137" s="28">
        <f>AU137*'Productivity assumptions'!AV$6</f>
        <v>199.28824961591661</v>
      </c>
      <c r="AW137" s="28">
        <f>AV137*'Productivity assumptions'!AW$6</f>
        <v>202.3382760591947</v>
      </c>
      <c r="AX137" s="28">
        <f>AW137*'Productivity assumptions'!AX$6</f>
        <v>205.43459497704271</v>
      </c>
      <c r="AY137" s="28">
        <f>AX137*'Productivity assumptions'!AY$6</f>
        <v>208.5786535151077</v>
      </c>
    </row>
    <row r="138" spans="1:61">
      <c r="A138" s="248"/>
      <c r="B138" s="14" t="s">
        <v>131</v>
      </c>
      <c r="C138" s="248">
        <f>N98</f>
        <v>78.209712350721617</v>
      </c>
      <c r="D138" s="28">
        <f>C138*'Productivity assumptions'!D$6</f>
        <v>79.930326022437498</v>
      </c>
      <c r="E138" s="28">
        <f>D138*'Productivity assumptions'!E$6</f>
        <v>81.145780305558276</v>
      </c>
      <c r="F138" s="28">
        <f>E138*'Productivity assumptions'!F$6</f>
        <v>82.27527109654136</v>
      </c>
      <c r="G138" s="28">
        <f>F138*'Productivity assumptions'!G$6</f>
        <v>83.431950986434998</v>
      </c>
      <c r="H138" s="28">
        <f>G138*'Productivity assumptions'!H$6</f>
        <v>84.617641456881245</v>
      </c>
      <c r="I138" s="28">
        <f>H138*'Productivity assumptions'!I$6</f>
        <v>85.834119271543187</v>
      </c>
      <c r="J138" s="28">
        <f>I138*'Productivity assumptions'!J$6</f>
        <v>87.076579192249184</v>
      </c>
      <c r="K138" s="28">
        <f>J138*'Productivity assumptions'!K$6</f>
        <v>88.342518148885205</v>
      </c>
      <c r="L138" s="28">
        <f>K138*'Productivity assumptions'!L$6</f>
        <v>89.63290812173291</v>
      </c>
      <c r="M138" s="28">
        <f>L138*'Productivity assumptions'!M$6</f>
        <v>90.947873096852987</v>
      </c>
      <c r="N138" s="28">
        <f>M138*'Productivity assumptions'!N$6</f>
        <v>92.287133106512272</v>
      </c>
      <c r="O138" s="28">
        <f>N138*'Productivity assumptions'!O$6</f>
        <v>93.650036747781584</v>
      </c>
      <c r="P138" s="28">
        <f>O138*'Productivity assumptions'!P$6</f>
        <v>95.035627572109945</v>
      </c>
      <c r="Q138" s="28">
        <f>P138*'Productivity assumptions'!Q$6</f>
        <v>96.444853348685413</v>
      </c>
      <c r="R138" s="28">
        <f>Q138*'Productivity assumptions'!R$6</f>
        <v>97.878420579100933</v>
      </c>
      <c r="S138" s="28">
        <f>R138*'Productivity assumptions'!S$6</f>
        <v>99.33542556788386</v>
      </c>
      <c r="T138" s="28">
        <f>S138*'Productivity assumptions'!T$6</f>
        <v>100.81609303058886</v>
      </c>
      <c r="U138" s="28">
        <f>T138*'Productivity assumptions'!U$6</f>
        <v>102.31991597147397</v>
      </c>
      <c r="V138" s="28">
        <f>U138*'Productivity assumptions'!V$6</f>
        <v>103.84809241701458</v>
      </c>
      <c r="W138" s="28">
        <f>V138*'Productivity assumptions'!W$6</f>
        <v>105.40139610149174</v>
      </c>
      <c r="X138" s="28">
        <f>W138*'Productivity assumptions'!X$6</f>
        <v>106.97843108796675</v>
      </c>
      <c r="Y138" s="28">
        <f>X138*'Productivity assumptions'!Y$6</f>
        <v>108.58013844929897</v>
      </c>
      <c r="Z138" s="28">
        <f>Y138*'Productivity assumptions'!Z$6</f>
        <v>110.20684246950026</v>
      </c>
      <c r="AA138" s="28">
        <f>Z138*'Productivity assumptions'!AA$6</f>
        <v>111.86018387109634</v>
      </c>
      <c r="AB138" s="28">
        <f>AA138*'Productivity assumptions'!AB$6</f>
        <v>113.54088057193134</v>
      </c>
      <c r="AC138" s="28">
        <f>AB138*'Productivity assumptions'!AC$6</f>
        <v>115.24744722558439</v>
      </c>
      <c r="AD138" s="28">
        <f>AC138*'Productivity assumptions'!AD$6</f>
        <v>116.98106738706323</v>
      </c>
      <c r="AE138" s="28">
        <f>AD138*'Productivity assumptions'!AE$6</f>
        <v>118.74284212269599</v>
      </c>
      <c r="AF138" s="28">
        <f>AE138*'Productivity assumptions'!AF$6</f>
        <v>120.53436886678151</v>
      </c>
      <c r="AG138" s="28">
        <f>AF138*'Productivity assumptions'!AG$6</f>
        <v>122.35608160395742</v>
      </c>
      <c r="AH138" s="28">
        <f>AG138*'Productivity assumptions'!AH$6</f>
        <v>124.2069757002151</v>
      </c>
      <c r="AI138" s="28">
        <f>AH138*'Productivity assumptions'!AI$6</f>
        <v>126.08776136410715</v>
      </c>
      <c r="AJ138" s="28">
        <f>AI138*'Productivity assumptions'!AJ$6</f>
        <v>127.99949064782901</v>
      </c>
      <c r="AK138" s="28">
        <f>AJ138*'Productivity assumptions'!AK$6</f>
        <v>129.94323719865221</v>
      </c>
      <c r="AL138" s="28">
        <f>AK138*'Productivity assumptions'!AL$6</f>
        <v>131.91937710869462</v>
      </c>
      <c r="AM138" s="28">
        <f>AL138*'Productivity assumptions'!AM$6</f>
        <v>133.92865817847687</v>
      </c>
      <c r="AN138" s="28">
        <f>AM138*'Productivity assumptions'!AN$6</f>
        <v>135.97170637790674</v>
      </c>
      <c r="AO138" s="28">
        <f>AN138*'Productivity assumptions'!AO$6</f>
        <v>138.04882537888955</v>
      </c>
      <c r="AP138" s="28">
        <f>AO138*'Productivity assumptions'!AP$6</f>
        <v>140.16003247549767</v>
      </c>
      <c r="AQ138" s="28">
        <f>AP138*'Productivity assumptions'!AQ$6</f>
        <v>142.30451034405971</v>
      </c>
      <c r="AR138" s="28">
        <f>AQ138*'Productivity assumptions'!AR$6</f>
        <v>144.48300180400358</v>
      </c>
      <c r="AS138" s="28">
        <f>AR138*'Productivity assumptions'!AS$6</f>
        <v>146.69632061824396</v>
      </c>
      <c r="AT138" s="28">
        <f>AS138*'Productivity assumptions'!AT$6</f>
        <v>148.94494248266346</v>
      </c>
      <c r="AU138" s="28">
        <f>AT138*'Productivity assumptions'!AU$6</f>
        <v>151.22784275867141</v>
      </c>
      <c r="AV138" s="28">
        <f>AU138*'Productivity assumptions'!AV$6</f>
        <v>153.54363644791681</v>
      </c>
      <c r="AW138" s="28">
        <f>AV138*'Productivity assumptions'!AW$6</f>
        <v>155.89355999968561</v>
      </c>
      <c r="AX138" s="28">
        <f>AW138*'Productivity assumptions'!AX$6</f>
        <v>158.27915005411745</v>
      </c>
      <c r="AY138" s="28">
        <f>AX138*'Productivity assumptions'!AY$6</f>
        <v>160.70152157913216</v>
      </c>
    </row>
    <row r="139" spans="1:61">
      <c r="A139" s="248"/>
      <c r="B139" s="14" t="s">
        <v>132</v>
      </c>
      <c r="C139" s="248">
        <f>O98</f>
        <v>53.955521788545703</v>
      </c>
      <c r="D139" s="28">
        <f>C139*'Productivity assumptions'!D$6</f>
        <v>55.142543267893707</v>
      </c>
      <c r="E139" s="28">
        <f>D139*'Productivity assumptions'!E$6</f>
        <v>55.981064061344739</v>
      </c>
      <c r="F139" s="28">
        <f>E139*'Productivity assumptions'!F$6</f>
        <v>56.760280135041086</v>
      </c>
      <c r="G139" s="28">
        <f>F139*'Productivity assumptions'!G$6</f>
        <v>57.55825349571095</v>
      </c>
      <c r="H139" s="28">
        <f>G139*'Productivity assumptions'!H$6</f>
        <v>58.376240751894009</v>
      </c>
      <c r="I139" s="28">
        <f>H139*'Productivity assumptions'!I$6</f>
        <v>59.21546766197315</v>
      </c>
      <c r="J139" s="28">
        <f>I139*'Productivity assumptions'!J$6</f>
        <v>60.072619175616701</v>
      </c>
      <c r="K139" s="28">
        <f>J139*'Productivity assumptions'!K$6</f>
        <v>60.945968468239606</v>
      </c>
      <c r="L139" s="28">
        <f>K139*'Productivity assumptions'!L$6</f>
        <v>61.836186092151671</v>
      </c>
      <c r="M139" s="28">
        <f>L139*'Productivity assumptions'!M$6</f>
        <v>62.743357583182103</v>
      </c>
      <c r="N139" s="28">
        <f>M139*'Productivity assumptions'!N$6</f>
        <v>63.667289796455776</v>
      </c>
      <c r="O139" s="28">
        <f>N139*'Productivity assumptions'!O$6</f>
        <v>64.607533340408878</v>
      </c>
      <c r="P139" s="28">
        <f>O139*'Productivity assumptions'!P$6</f>
        <v>65.563428377802765</v>
      </c>
      <c r="Q139" s="28">
        <f>P139*'Productivity assumptions'!Q$6</f>
        <v>66.535628758134379</v>
      </c>
      <c r="R139" s="28">
        <f>Q139*'Productivity assumptions'!R$6</f>
        <v>67.524621884578423</v>
      </c>
      <c r="S139" s="28">
        <f>R139*'Productivity assumptions'!S$6</f>
        <v>68.52978431332852</v>
      </c>
      <c r="T139" s="28">
        <f>S139*'Productivity assumptions'!T$6</f>
        <v>69.551271071741752</v>
      </c>
      <c r="U139" s="28">
        <f>T139*'Productivity assumptions'!U$6</f>
        <v>70.588732392263964</v>
      </c>
      <c r="V139" s="28">
        <f>U139*'Productivity assumptions'!V$6</f>
        <v>71.642994772546814</v>
      </c>
      <c r="W139" s="28">
        <f>V139*'Productivity assumptions'!W$6</f>
        <v>72.714591998428475</v>
      </c>
      <c r="X139" s="28">
        <f>W139*'Productivity assumptions'!X$6</f>
        <v>73.802561037266997</v>
      </c>
      <c r="Y139" s="28">
        <f>X139*'Productivity assumptions'!Y$6</f>
        <v>74.907551118878487</v>
      </c>
      <c r="Z139" s="28">
        <f>Y139*'Productivity assumptions'!Z$6</f>
        <v>76.029785961168841</v>
      </c>
      <c r="AA139" s="28">
        <f>Z139*'Productivity assumptions'!AA$6</f>
        <v>77.170397470103751</v>
      </c>
      <c r="AB139" s="28">
        <f>AA139*'Productivity assumptions'!AB$6</f>
        <v>78.329880924731285</v>
      </c>
      <c r="AC139" s="28">
        <f>AB139*'Productivity assumptions'!AC$6</f>
        <v>79.507211610361068</v>
      </c>
      <c r="AD139" s="28">
        <f>AC139*'Productivity assumptions'!AD$6</f>
        <v>80.703206041030654</v>
      </c>
      <c r="AE139" s="28">
        <f>AD139*'Productivity assumptions'!AE$6</f>
        <v>81.91862382327065</v>
      </c>
      <c r="AF139" s="28">
        <f>AE139*'Productivity assumptions'!AF$6</f>
        <v>83.154566999251102</v>
      </c>
      <c r="AG139" s="28">
        <f>AF139*'Productivity assumptions'!AG$6</f>
        <v>84.41133496743376</v>
      </c>
      <c r="AH139" s="28">
        <f>AG139*'Productivity assumptions'!AH$6</f>
        <v>85.688234648269884</v>
      </c>
      <c r="AI139" s="28">
        <f>AH139*'Productivity assumptions'!AI$6</f>
        <v>86.985756002301258</v>
      </c>
      <c r="AJ139" s="28">
        <f>AI139*'Productivity assumptions'!AJ$6</f>
        <v>88.30462482205985</v>
      </c>
      <c r="AK139" s="28">
        <f>AJ139*'Productivity assumptions'!AK$6</f>
        <v>89.645581798145514</v>
      </c>
      <c r="AL139" s="28">
        <f>AK139*'Productivity assumptions'!AL$6</f>
        <v>91.008886389976354</v>
      </c>
      <c r="AM139" s="28">
        <f>AL139*'Productivity assumptions'!AM$6</f>
        <v>92.395054492139792</v>
      </c>
      <c r="AN139" s="28">
        <f>AM139*'Productivity assumptions'!AN$6</f>
        <v>93.80451795040004</v>
      </c>
      <c r="AO139" s="28">
        <f>AN139*'Productivity assumptions'!AO$6</f>
        <v>95.237486262728794</v>
      </c>
      <c r="AP139" s="28">
        <f>AO139*'Productivity assumptions'!AP$6</f>
        <v>96.693971360006117</v>
      </c>
      <c r="AQ139" s="28">
        <f>AP139*'Productivity assumptions'!AQ$6</f>
        <v>98.173409384830734</v>
      </c>
      <c r="AR139" s="28">
        <f>AQ139*'Productivity assumptions'!AR$6</f>
        <v>99.676312795420728</v>
      </c>
      <c r="AS139" s="28">
        <f>AR139*'Productivity assumptions'!AS$6</f>
        <v>101.20324299267318</v>
      </c>
      <c r="AT139" s="28">
        <f>AS139*'Productivity assumptions'!AT$6</f>
        <v>102.75452815091309</v>
      </c>
      <c r="AU139" s="28">
        <f>AT139*'Productivity assumptions'!AU$6</f>
        <v>104.32946138977812</v>
      </c>
      <c r="AV139" s="28">
        <f>AU139*'Productivity assumptions'!AV$6</f>
        <v>105.92708722296793</v>
      </c>
      <c r="AW139" s="28">
        <f>AV139*'Productivity assumptions'!AW$6</f>
        <v>107.54825865536367</v>
      </c>
      <c r="AX139" s="28">
        <f>AW139*'Productivity assumptions'!AX$6</f>
        <v>109.19403578830115</v>
      </c>
      <c r="AY139" s="28">
        <f>AX139*'Productivity assumptions'!AY$6</f>
        <v>110.86518781877756</v>
      </c>
    </row>
    <row r="140" spans="1:61">
      <c r="A140" s="248"/>
      <c r="B140" s="14" t="s">
        <v>3</v>
      </c>
      <c r="C140" s="248">
        <f>P98</f>
        <v>32.315794084878291</v>
      </c>
      <c r="D140" s="28">
        <f>C140*'Productivity assumptions'!D$6</f>
        <v>33.026741554745612</v>
      </c>
      <c r="E140" s="28">
        <f>D140*'Productivity assumptions'!E$6</f>
        <v>33.528960130320669</v>
      </c>
      <c r="F140" s="28">
        <f>E140*'Productivity assumptions'!F$6</f>
        <v>33.995659095514334</v>
      </c>
      <c r="G140" s="28">
        <f>F140*'Productivity assumptions'!G$6</f>
        <v>34.473592436789147</v>
      </c>
      <c r="H140" s="28">
        <f>G140*'Productivity assumptions'!H$6</f>
        <v>34.963512779668271</v>
      </c>
      <c r="I140" s="28">
        <f>H140*'Productivity assumptions'!I$6</f>
        <v>35.46615427246843</v>
      </c>
      <c r="J140" s="28">
        <f>I140*'Productivity assumptions'!J$6</f>
        <v>35.979531418981857</v>
      </c>
      <c r="K140" s="28">
        <f>J140*'Productivity assumptions'!K$6</f>
        <v>36.502609965329405</v>
      </c>
      <c r="L140" s="28">
        <f>K140*'Productivity assumptions'!L$6</f>
        <v>37.03579152805834</v>
      </c>
      <c r="M140" s="28">
        <f>L140*'Productivity assumptions'!M$6</f>
        <v>37.579127337481189</v>
      </c>
      <c r="N140" s="28">
        <f>M140*'Productivity assumptions'!N$6</f>
        <v>38.132501712573905</v>
      </c>
      <c r="O140" s="28">
        <f>N140*'Productivity assumptions'!O$6</f>
        <v>38.695645497469613</v>
      </c>
      <c r="P140" s="28">
        <f>O140*'Productivity assumptions'!P$6</f>
        <v>39.268163493241005</v>
      </c>
      <c r="Q140" s="28">
        <f>P140*'Productivity assumptions'!Q$6</f>
        <v>39.85044731255357</v>
      </c>
      <c r="R140" s="28">
        <f>Q140*'Productivity assumptions'!R$6</f>
        <v>40.442788877718655</v>
      </c>
      <c r="S140" s="28">
        <f>R140*'Productivity assumptions'!S$6</f>
        <v>41.044814787071267</v>
      </c>
      <c r="T140" s="28">
        <f>S140*'Productivity assumptions'!T$6</f>
        <v>41.656617891759609</v>
      </c>
      <c r="U140" s="28">
        <f>T140*'Productivity assumptions'!U$6</f>
        <v>42.277988704118968</v>
      </c>
      <c r="V140" s="28">
        <f>U140*'Productivity assumptions'!V$6</f>
        <v>42.90942224165704</v>
      </c>
      <c r="W140" s="28">
        <f>V140*'Productivity assumptions'!W$6</f>
        <v>43.551238206837276</v>
      </c>
      <c r="X140" s="28">
        <f>W140*'Productivity assumptions'!X$6</f>
        <v>44.202859806710158</v>
      </c>
      <c r="Y140" s="28">
        <f>X140*'Productivity assumptions'!Y$6</f>
        <v>44.864675887057473</v>
      </c>
      <c r="Z140" s="28">
        <f>Y140*'Productivity assumptions'!Z$6</f>
        <v>45.536820440129517</v>
      </c>
      <c r="AA140" s="28">
        <f>Z140*'Productivity assumptions'!AA$6</f>
        <v>46.219971402843548</v>
      </c>
      <c r="AB140" s="28">
        <f>AA140*'Productivity assumptions'!AB$6</f>
        <v>46.914425414638892</v>
      </c>
      <c r="AC140" s="28">
        <f>AB140*'Productivity assumptions'!AC$6</f>
        <v>47.619568739092806</v>
      </c>
      <c r="AD140" s="28">
        <f>AC140*'Productivity assumptions'!AD$6</f>
        <v>48.335890414187503</v>
      </c>
      <c r="AE140" s="28">
        <f>AD140*'Productivity assumptions'!AE$6</f>
        <v>49.063845394066981</v>
      </c>
      <c r="AF140" s="28">
        <f>AE140*'Productivity assumptions'!AF$6</f>
        <v>49.804093729207239</v>
      </c>
      <c r="AG140" s="28">
        <f>AF140*'Productivity assumptions'!AG$6</f>
        <v>50.556814739513243</v>
      </c>
      <c r="AH140" s="28">
        <f>AG140*'Productivity assumptions'!AH$6</f>
        <v>51.321593316109407</v>
      </c>
      <c r="AI140" s="28">
        <f>AH140*'Productivity assumptions'!AI$6</f>
        <v>52.098722913001041</v>
      </c>
      <c r="AJ140" s="28">
        <f>AI140*'Productivity assumptions'!AJ$6</f>
        <v>52.888638231980188</v>
      </c>
      <c r="AK140" s="28">
        <f>AJ140*'Productivity assumptions'!AK$6</f>
        <v>53.691782897797594</v>
      </c>
      <c r="AL140" s="28">
        <f>AK140*'Productivity assumptions'!AL$6</f>
        <v>54.508312309508838</v>
      </c>
      <c r="AM140" s="28">
        <f>AL140*'Productivity assumptions'!AM$6</f>
        <v>55.33853545389978</v>
      </c>
      <c r="AN140" s="28">
        <f>AM140*'Productivity assumptions'!AN$6</f>
        <v>56.182710978062133</v>
      </c>
      <c r="AO140" s="28">
        <f>AN140*'Productivity assumptions'!AO$6</f>
        <v>57.040964357444743</v>
      </c>
      <c r="AP140" s="28">
        <f>AO140*'Productivity assumptions'!AP$6</f>
        <v>57.913302737856803</v>
      </c>
      <c r="AQ140" s="28">
        <f>AP140*'Productivity assumptions'!AQ$6</f>
        <v>58.799388405954645</v>
      </c>
      <c r="AR140" s="28">
        <f>AQ140*'Productivity assumptions'!AR$6</f>
        <v>59.699528290365841</v>
      </c>
      <c r="AS140" s="28">
        <f>AR140*'Productivity assumptions'!AS$6</f>
        <v>60.6140586331503</v>
      </c>
      <c r="AT140" s="28">
        <f>AS140*'Productivity assumptions'!AT$6</f>
        <v>61.543175989054568</v>
      </c>
      <c r="AU140" s="28">
        <f>AT140*'Productivity assumptions'!AU$6</f>
        <v>62.486456983427189</v>
      </c>
      <c r="AV140" s="28">
        <f>AU140*'Productivity assumptions'!AV$6</f>
        <v>63.443329343078886</v>
      </c>
      <c r="AW140" s="28">
        <f>AV140*'Productivity assumptions'!AW$6</f>
        <v>64.41430396159717</v>
      </c>
      <c r="AX140" s="28">
        <f>AW140*'Productivity assumptions'!AX$6</f>
        <v>65.400015769668315</v>
      </c>
      <c r="AY140" s="28">
        <f>AX140*'Productivity assumptions'!AY$6</f>
        <v>66.400925465492378</v>
      </c>
    </row>
    <row r="141" spans="1:61">
      <c r="A141" s="248"/>
      <c r="B141" s="14" t="s">
        <v>4</v>
      </c>
      <c r="C141" s="248">
        <f>Q98</f>
        <v>21.02060084349624</v>
      </c>
      <c r="D141" s="28">
        <f>C141*'Productivity assumptions'!D$6</f>
        <v>21.483054062053156</v>
      </c>
      <c r="E141" s="28">
        <f>D141*'Productivity assumptions'!E$6</f>
        <v>21.809734452008126</v>
      </c>
      <c r="F141" s="28">
        <f>E141*'Productivity assumptions'!F$6</f>
        <v>22.113310240232352</v>
      </c>
      <c r="G141" s="28">
        <f>F141*'Productivity assumptions'!G$6</f>
        <v>22.424193703914199</v>
      </c>
      <c r="H141" s="28">
        <f>G141*'Productivity assumptions'!H$6</f>
        <v>22.742874406784189</v>
      </c>
      <c r="I141" s="28">
        <f>H141*'Productivity assumptions'!I$6</f>
        <v>23.069829893620746</v>
      </c>
      <c r="J141" s="28">
        <f>I141*'Productivity assumptions'!J$6</f>
        <v>23.403768649719009</v>
      </c>
      <c r="K141" s="28">
        <f>J141*'Productivity assumptions'!K$6</f>
        <v>23.744017919277056</v>
      </c>
      <c r="L141" s="28">
        <f>K141*'Productivity assumptions'!L$6</f>
        <v>24.09083894362815</v>
      </c>
      <c r="M141" s="28">
        <f>L141*'Productivity assumptions'!M$6</f>
        <v>24.444265046785553</v>
      </c>
      <c r="N141" s="28">
        <f>M141*'Productivity assumptions'!N$6</f>
        <v>24.804220981189971</v>
      </c>
      <c r="O141" s="28">
        <f>N141*'Productivity assumptions'!O$6</f>
        <v>25.170531667806447</v>
      </c>
      <c r="P141" s="28">
        <f>O141*'Productivity assumptions'!P$6</f>
        <v>25.542940039800012</v>
      </c>
      <c r="Q141" s="28">
        <f>P141*'Productivity assumptions'!Q$6</f>
        <v>25.921700831233682</v>
      </c>
      <c r="R141" s="28">
        <f>Q141*'Productivity assumptions'!R$6</f>
        <v>26.307003930134584</v>
      </c>
      <c r="S141" s="28">
        <f>R141*'Productivity assumptions'!S$6</f>
        <v>26.698606448231637</v>
      </c>
      <c r="T141" s="28">
        <f>S141*'Productivity assumptions'!T$6</f>
        <v>27.096568782831461</v>
      </c>
      <c r="U141" s="28">
        <f>T141*'Productivity assumptions'!U$6</f>
        <v>27.50075466754463</v>
      </c>
      <c r="V141" s="28">
        <f>U141*'Productivity assumptions'!V$6</f>
        <v>27.911486098649881</v>
      </c>
      <c r="W141" s="28">
        <f>V141*'Productivity assumptions'!W$6</f>
        <v>28.328971034455623</v>
      </c>
      <c r="X141" s="28">
        <f>W141*'Productivity assumptions'!X$6</f>
        <v>28.752834285841356</v>
      </c>
      <c r="Y141" s="28">
        <f>X141*'Productivity assumptions'!Y$6</f>
        <v>29.183328787082718</v>
      </c>
      <c r="Z141" s="28">
        <f>Y141*'Productivity assumptions'!Z$6</f>
        <v>29.620541696725219</v>
      </c>
      <c r="AA141" s="28">
        <f>Z141*'Productivity assumptions'!AA$6</f>
        <v>30.064913995463858</v>
      </c>
      <c r="AB141" s="28">
        <f>AA141*'Productivity assumptions'!AB$6</f>
        <v>30.516638639697351</v>
      </c>
      <c r="AC141" s="28">
        <f>AB141*'Productivity assumptions'!AC$6</f>
        <v>30.97531640951696</v>
      </c>
      <c r="AD141" s="28">
        <f>AC141*'Productivity assumptions'!AD$6</f>
        <v>31.441265411672418</v>
      </c>
      <c r="AE141" s="28">
        <f>AD141*'Productivity assumptions'!AE$6</f>
        <v>31.914781582244942</v>
      </c>
      <c r="AF141" s="28">
        <f>AE141*'Productivity assumptions'!AF$6</f>
        <v>32.396294267255129</v>
      </c>
      <c r="AG141" s="28">
        <f>AF141*'Productivity assumptions'!AG$6</f>
        <v>32.885920109733178</v>
      </c>
      <c r="AH141" s="28">
        <f>AG141*'Productivity assumptions'!AH$6</f>
        <v>33.383389091929956</v>
      </c>
      <c r="AI141" s="28">
        <f>AH141*'Productivity assumptions'!AI$6</f>
        <v>33.888892098200508</v>
      </c>
      <c r="AJ141" s="28">
        <f>AI141*'Productivity assumptions'!AJ$6</f>
        <v>34.402711890987014</v>
      </c>
      <c r="AK141" s="28">
        <f>AJ141*'Productivity assumptions'!AK$6</f>
        <v>34.925137036888991</v>
      </c>
      <c r="AL141" s="28">
        <f>AK141*'Productivity assumptions'!AL$6</f>
        <v>35.45626861903348</v>
      </c>
      <c r="AM141" s="28">
        <f>AL141*'Productivity assumptions'!AM$6</f>
        <v>35.996307625453582</v>
      </c>
      <c r="AN141" s="28">
        <f>AM141*'Productivity assumptions'!AN$6</f>
        <v>36.545422299493715</v>
      </c>
      <c r="AO141" s="28">
        <f>AN141*'Productivity assumptions'!AO$6</f>
        <v>37.103694259737011</v>
      </c>
      <c r="AP141" s="28">
        <f>AO141*'Productivity assumptions'!AP$6</f>
        <v>37.671128154350313</v>
      </c>
      <c r="AQ141" s="28">
        <f>AP141*'Productivity assumptions'!AQ$6</f>
        <v>38.24750430940643</v>
      </c>
      <c r="AR141" s="28">
        <f>AQ141*'Productivity assumptions'!AR$6</f>
        <v>38.833022374158944</v>
      </c>
      <c r="AS141" s="28">
        <f>AR141*'Productivity assumptions'!AS$6</f>
        <v>39.427901065502425</v>
      </c>
      <c r="AT141" s="28">
        <f>AS141*'Productivity assumptions'!AT$6</f>
        <v>40.032268237292499</v>
      </c>
      <c r="AU141" s="28">
        <f>AT141*'Productivity assumptions'!AU$6</f>
        <v>40.64584849510338</v>
      </c>
      <c r="AV141" s="28">
        <f>AU141*'Productivity assumptions'!AV$6</f>
        <v>41.268269589803467</v>
      </c>
      <c r="AW141" s="28">
        <f>AV141*'Productivity assumptions'!AW$6</f>
        <v>41.899863844656998</v>
      </c>
      <c r="AX141" s="28">
        <f>AW141*'Productivity assumptions'!AX$6</f>
        <v>42.541044265901242</v>
      </c>
      <c r="AY141" s="28">
        <f>AX141*'Productivity assumptions'!AY$6</f>
        <v>43.192110525979565</v>
      </c>
    </row>
    <row r="142" spans="1:61">
      <c r="A142" s="248"/>
      <c r="B142" s="14" t="s">
        <v>133</v>
      </c>
      <c r="C142" s="248">
        <f>R98</f>
        <v>17.685174202087392</v>
      </c>
      <c r="D142" s="28">
        <f>C142*'Productivity assumptions'!D$6</f>
        <v>18.074248034533316</v>
      </c>
      <c r="E142" s="28">
        <f>D142*'Productivity assumptions'!E$6</f>
        <v>18.349092680876858</v>
      </c>
      <c r="F142" s="28">
        <f>E142*'Productivity assumptions'!F$6</f>
        <v>18.60449882926688</v>
      </c>
      <c r="G142" s="28">
        <f>F142*'Productivity assumptions'!G$6</f>
        <v>18.866053113689862</v>
      </c>
      <c r="H142" s="28">
        <f>G142*'Productivity assumptions'!H$6</f>
        <v>19.134167416751907</v>
      </c>
      <c r="I142" s="28">
        <f>H142*'Productivity assumptions'!I$6</f>
        <v>19.409243509204412</v>
      </c>
      <c r="J142" s="28">
        <f>I142*'Productivity assumptions'!J$6</f>
        <v>19.690194806381694</v>
      </c>
      <c r="K142" s="28">
        <f>J142*'Productivity assumptions'!K$6</f>
        <v>19.976455301458302</v>
      </c>
      <c r="L142" s="28">
        <f>K142*'Productivity assumptions'!L$6</f>
        <v>20.268244783512674</v>
      </c>
      <c r="M142" s="28">
        <f>L142*'Productivity assumptions'!M$6</f>
        <v>20.565591288897533</v>
      </c>
      <c r="N142" s="28">
        <f>M142*'Productivity assumptions'!N$6</f>
        <v>20.868431509898489</v>
      </c>
      <c r="O142" s="28">
        <f>N142*'Productivity assumptions'!O$6</f>
        <v>21.176618148003222</v>
      </c>
      <c r="P142" s="28">
        <f>O142*'Productivity assumptions'!P$6</f>
        <v>21.489934926246491</v>
      </c>
      <c r="Q142" s="28">
        <f>P142*'Productivity assumptions'!Q$6</f>
        <v>21.808596158972264</v>
      </c>
      <c r="R142" s="28">
        <f>Q142*'Productivity assumptions'!R$6</f>
        <v>22.132761603880319</v>
      </c>
      <c r="S142" s="28">
        <f>R142*'Productivity assumptions'!S$6</f>
        <v>22.46222691279727</v>
      </c>
      <c r="T142" s="28">
        <f>S142*'Productivity assumptions'!T$6</f>
        <v>22.797042899536532</v>
      </c>
      <c r="U142" s="28">
        <f>T142*'Productivity assumptions'!U$6</f>
        <v>23.137094919666527</v>
      </c>
      <c r="V142" s="28">
        <f>U142*'Productivity assumptions'!V$6</f>
        <v>23.482653876969902</v>
      </c>
      <c r="W142" s="28">
        <f>V142*'Productivity assumptions'!W$6</f>
        <v>23.833894732140614</v>
      </c>
      <c r="X142" s="28">
        <f>W142*'Productivity assumptions'!X$6</f>
        <v>24.190501828884909</v>
      </c>
      <c r="Y142" s="28">
        <f>X142*'Productivity assumptions'!Y$6</f>
        <v>24.552687967339164</v>
      </c>
      <c r="Z142" s="28">
        <f>Y142*'Productivity assumptions'!Z$6</f>
        <v>24.920526476237992</v>
      </c>
      <c r="AA142" s="28">
        <f>Z142*'Productivity assumptions'!AA$6</f>
        <v>25.294388364025387</v>
      </c>
      <c r="AB142" s="28">
        <f>AA142*'Productivity assumptions'!AB$6</f>
        <v>25.674435969901364</v>
      </c>
      <c r="AC142" s="28">
        <f>AB142*'Productivity assumptions'!AC$6</f>
        <v>26.060333419849588</v>
      </c>
      <c r="AD142" s="28">
        <f>AC142*'Productivity assumptions'!AD$6</f>
        <v>26.452348345291533</v>
      </c>
      <c r="AE142" s="28">
        <f>AD142*'Productivity assumptions'!AE$6</f>
        <v>26.85072972489284</v>
      </c>
      <c r="AF142" s="28">
        <f>AE142*'Productivity assumptions'!AF$6</f>
        <v>27.255838778545542</v>
      </c>
      <c r="AG142" s="28">
        <f>AF142*'Productivity assumptions'!AG$6</f>
        <v>27.667773641042455</v>
      </c>
      <c r="AH142" s="28">
        <f>AG142*'Productivity assumptions'!AH$6</f>
        <v>28.086307139479882</v>
      </c>
      <c r="AI142" s="28">
        <f>AH142*'Productivity assumptions'!AI$6</f>
        <v>28.51159986979399</v>
      </c>
      <c r="AJ142" s="28">
        <f>AI142*'Productivity assumptions'!AJ$6</f>
        <v>28.94388972732779</v>
      </c>
      <c r="AK142" s="28">
        <f>AJ142*'Productivity assumptions'!AK$6</f>
        <v>29.383419490611697</v>
      </c>
      <c r="AL142" s="28">
        <f>AK142*'Productivity assumptions'!AL$6</f>
        <v>29.830274203490269</v>
      </c>
      <c r="AM142" s="28">
        <f>AL142*'Productivity assumptions'!AM$6</f>
        <v>30.284622962384887</v>
      </c>
      <c r="AN142" s="28">
        <f>AM142*'Productivity assumptions'!AN$6</f>
        <v>30.74660731476494</v>
      </c>
      <c r="AO142" s="28">
        <f>AN142*'Productivity assumptions'!AO$6</f>
        <v>31.21629592845165</v>
      </c>
      <c r="AP142" s="28">
        <f>AO142*'Productivity assumptions'!AP$6</f>
        <v>31.693692714067794</v>
      </c>
      <c r="AQ142" s="28">
        <f>AP142*'Productivity assumptions'!AQ$6</f>
        <v>32.178612854266859</v>
      </c>
      <c r="AR142" s="28">
        <f>AQ142*'Productivity assumptions'!AR$6</f>
        <v>32.671224319120448</v>
      </c>
      <c r="AS142" s="28">
        <f>AR142*'Productivity assumptions'!AS$6</f>
        <v>33.171711120798825</v>
      </c>
      <c r="AT142" s="28">
        <f>AS142*'Productivity assumptions'!AT$6</f>
        <v>33.680180826051675</v>
      </c>
      <c r="AU142" s="28">
        <f>AT142*'Productivity assumptions'!AU$6</f>
        <v>34.196401738438418</v>
      </c>
      <c r="AV142" s="28">
        <f>AU142*'Productivity assumptions'!AV$6</f>
        <v>34.72006067515386</v>
      </c>
      <c r="AW142" s="28">
        <f>AV142*'Productivity assumptions'!AW$6</f>
        <v>35.251437228340173</v>
      </c>
      <c r="AX142" s="28">
        <f>AW142*'Productivity assumptions'!AX$6</f>
        <v>35.790878870807809</v>
      </c>
      <c r="AY142" s="28">
        <f>AX142*'Productivity assumptions'!AY$6</f>
        <v>36.338637724720357</v>
      </c>
    </row>
    <row r="143" spans="1:61">
      <c r="A143" s="248"/>
      <c r="B143" s="14" t="s">
        <v>134</v>
      </c>
      <c r="C143" s="248">
        <f>S98</f>
        <v>16.724078712311513</v>
      </c>
      <c r="D143" s="28">
        <f>C143*'Productivity assumptions'!D$6</f>
        <v>17.092008443982365</v>
      </c>
      <c r="E143" s="28">
        <f>D143*'Productivity assumptions'!E$6</f>
        <v>17.351916740422233</v>
      </c>
      <c r="F143" s="28">
        <f>E143*'Productivity assumptions'!F$6</f>
        <v>17.593442918251959</v>
      </c>
      <c r="G143" s="28">
        <f>F143*'Productivity assumptions'!G$6</f>
        <v>17.840783113505221</v>
      </c>
      <c r="H143" s="28">
        <f>G143*'Productivity assumptions'!H$6</f>
        <v>18.094326825151384</v>
      </c>
      <c r="I143" s="28">
        <f>H143*'Productivity assumptions'!I$6</f>
        <v>18.354453989830812</v>
      </c>
      <c r="J143" s="28">
        <f>I143*'Productivity assumptions'!J$6</f>
        <v>18.620137072995711</v>
      </c>
      <c r="K143" s="28">
        <f>J143*'Productivity assumptions'!K$6</f>
        <v>18.890840827291861</v>
      </c>
      <c r="L143" s="28">
        <f>K143*'Productivity assumptions'!L$6</f>
        <v>19.166773097426127</v>
      </c>
      <c r="M143" s="28">
        <f>L143*'Productivity assumptions'!M$6</f>
        <v>19.447960396124046</v>
      </c>
      <c r="N143" s="28">
        <f>M143*'Productivity assumptions'!N$6</f>
        <v>19.734342856109993</v>
      </c>
      <c r="O143" s="28">
        <f>N143*'Productivity assumptions'!O$6</f>
        <v>20.025781183765137</v>
      </c>
      <c r="P143" s="28">
        <f>O143*'Productivity assumptions'!P$6</f>
        <v>20.322070855631068</v>
      </c>
      <c r="Q143" s="28">
        <f>P143*'Productivity assumptions'!Q$6</f>
        <v>20.623414539202983</v>
      </c>
      <c r="R143" s="28">
        <f>Q143*'Productivity assumptions'!R$6</f>
        <v>20.929963310196364</v>
      </c>
      <c r="S143" s="28">
        <f>R143*'Productivity assumptions'!S$6</f>
        <v>21.241523925678049</v>
      </c>
      <c r="T143" s="28">
        <f>S143*'Productivity assumptions'!T$6</f>
        <v>21.558144437999989</v>
      </c>
      <c r="U143" s="28">
        <f>T143*'Productivity assumptions'!U$6</f>
        <v>21.879716433047872</v>
      </c>
      <c r="V143" s="28">
        <f>U143*'Productivity assumptions'!V$6</f>
        <v>22.206496092419496</v>
      </c>
      <c r="W143" s="28">
        <f>V143*'Productivity assumptions'!W$6</f>
        <v>22.53864886862236</v>
      </c>
      <c r="X143" s="28">
        <f>W143*'Productivity assumptions'!X$6</f>
        <v>22.875876259609356</v>
      </c>
      <c r="Y143" s="28">
        <f>X143*'Productivity assumptions'!Y$6</f>
        <v>23.218379500957255</v>
      </c>
      <c r="Z143" s="28">
        <f>Y143*'Productivity assumptions'!Z$6</f>
        <v>23.566227936372567</v>
      </c>
      <c r="AA143" s="28">
        <f>Z143*'Productivity assumptions'!AA$6</f>
        <v>23.919772411956629</v>
      </c>
      <c r="AB143" s="28">
        <f>AA143*'Productivity assumptions'!AB$6</f>
        <v>24.279166444634306</v>
      </c>
      <c r="AC143" s="28">
        <f>AB143*'Productivity assumptions'!AC$6</f>
        <v>24.644092413361982</v>
      </c>
      <c r="AD143" s="28">
        <f>AC143*'Productivity assumptions'!AD$6</f>
        <v>25.014803405211765</v>
      </c>
      <c r="AE143" s="28">
        <f>AD143*'Productivity assumptions'!AE$6</f>
        <v>25.391534868178361</v>
      </c>
      <c r="AF143" s="28">
        <f>AE143*'Productivity assumptions'!AF$6</f>
        <v>25.77462839176707</v>
      </c>
      <c r="AG143" s="28">
        <f>AF143*'Productivity assumptions'!AG$6</f>
        <v>26.164176777664814</v>
      </c>
      <c r="AH143" s="28">
        <f>AG143*'Productivity assumptions'!AH$6</f>
        <v>26.559965198611238</v>
      </c>
      <c r="AI143" s="28">
        <f>AH143*'Productivity assumptions'!AI$6</f>
        <v>26.962145523004512</v>
      </c>
      <c r="AJ143" s="28">
        <f>AI143*'Productivity assumptions'!AJ$6</f>
        <v>27.370942717836545</v>
      </c>
      <c r="AK143" s="28">
        <f>AJ143*'Productivity assumptions'!AK$6</f>
        <v>27.786586367911312</v>
      </c>
      <c r="AL143" s="28">
        <f>AK143*'Productivity assumptions'!AL$6</f>
        <v>28.209156895391132</v>
      </c>
      <c r="AM143" s="28">
        <f>AL143*'Productivity assumptions'!AM$6</f>
        <v>28.638814207203065</v>
      </c>
      <c r="AN143" s="28">
        <f>AM143*'Productivity assumptions'!AN$6</f>
        <v>29.075692158461713</v>
      </c>
      <c r="AO143" s="28">
        <f>AN143*'Productivity assumptions'!AO$6</f>
        <v>29.519855685256143</v>
      </c>
      <c r="AP143" s="28">
        <f>AO143*'Productivity assumptions'!AP$6</f>
        <v>29.971308485687508</v>
      </c>
      <c r="AQ143" s="28">
        <f>AP143*'Productivity assumptions'!AQ$6</f>
        <v>30.429875786252584</v>
      </c>
      <c r="AR143" s="28">
        <f>AQ143*'Productivity assumptions'!AR$6</f>
        <v>30.895716428739789</v>
      </c>
      <c r="AS143" s="28">
        <f>AR143*'Productivity assumptions'!AS$6</f>
        <v>31.369004425233165</v>
      </c>
      <c r="AT143" s="28">
        <f>AS143*'Productivity assumptions'!AT$6</f>
        <v>31.849841496799627</v>
      </c>
      <c r="AU143" s="28">
        <f>AT143*'Productivity assumptions'!AU$6</f>
        <v>32.338008538472202</v>
      </c>
      <c r="AV143" s="28">
        <f>AU143*'Productivity assumptions'!AV$6</f>
        <v>32.833209387271353</v>
      </c>
      <c r="AW143" s="28">
        <f>AV143*'Productivity assumptions'!AW$6</f>
        <v>33.335708440988093</v>
      </c>
      <c r="AX143" s="28">
        <f>AW143*'Productivity assumptions'!AX$6</f>
        <v>33.845834289127183</v>
      </c>
      <c r="AY143" s="28">
        <f>AX143*'Productivity assumptions'!AY$6</f>
        <v>34.363825352348812</v>
      </c>
    </row>
    <row r="144" spans="1:61">
      <c r="A144" s="248"/>
      <c r="B144" s="14" t="s">
        <v>135</v>
      </c>
      <c r="C144" s="248">
        <f>T98</f>
        <v>14.532212844097288</v>
      </c>
      <c r="D144" s="28">
        <f>C144*'Productivity assumptions'!D$6</f>
        <v>14.851921526667429</v>
      </c>
      <c r="E144" s="28">
        <f>D144*'Productivity assumptions'!E$6</f>
        <v>15.077766115704813</v>
      </c>
      <c r="F144" s="28">
        <f>E144*'Productivity assumptions'!F$6</f>
        <v>15.287637755513531</v>
      </c>
      <c r="G144" s="28">
        <f>F144*'Productivity assumptions'!G$6</f>
        <v>15.50256142480211</v>
      </c>
      <c r="H144" s="28">
        <f>G144*'Productivity assumptions'!H$6</f>
        <v>15.722875574616058</v>
      </c>
      <c r="I144" s="28">
        <f>H144*'Productivity assumptions'!I$6</f>
        <v>15.948910346915364</v>
      </c>
      <c r="J144" s="28">
        <f>I144*'Productivity assumptions'!J$6</f>
        <v>16.179772876328482</v>
      </c>
      <c r="K144" s="28">
        <f>J144*'Productivity assumptions'!K$6</f>
        <v>16.414998065279061</v>
      </c>
      <c r="L144" s="28">
        <f>K144*'Productivity assumptions'!L$6</f>
        <v>16.654766518245872</v>
      </c>
      <c r="M144" s="28">
        <f>L144*'Productivity assumptions'!M$6</f>
        <v>16.899101273183781</v>
      </c>
      <c r="N144" s="28">
        <f>M144*'Productivity assumptions'!N$6</f>
        <v>17.147950309051346</v>
      </c>
      <c r="O144" s="28">
        <f>N144*'Productivity assumptions'!O$6</f>
        <v>17.401192588118981</v>
      </c>
      <c r="P144" s="28">
        <f>O144*'Productivity assumptions'!P$6</f>
        <v>17.658650391871944</v>
      </c>
      <c r="Q144" s="28">
        <f>P144*'Productivity assumptions'!Q$6</f>
        <v>17.92049982610521</v>
      </c>
      <c r="R144" s="28">
        <f>Q144*'Productivity assumptions'!R$6</f>
        <v>18.186872166477706</v>
      </c>
      <c r="S144" s="28">
        <f>R144*'Productivity assumptions'!S$6</f>
        <v>18.457599496568822</v>
      </c>
      <c r="T144" s="28">
        <f>S144*'Productivity assumptions'!T$6</f>
        <v>18.732723570965955</v>
      </c>
      <c r="U144" s="28">
        <f>T144*'Productivity assumptions'!U$6</f>
        <v>19.012150184361207</v>
      </c>
      <c r="V144" s="28">
        <f>U144*'Productivity assumptions'!V$6</f>
        <v>19.296101943067903</v>
      </c>
      <c r="W144" s="28">
        <f>V144*'Productivity assumptions'!W$6</f>
        <v>19.584722615307651</v>
      </c>
      <c r="X144" s="28">
        <f>W144*'Productivity assumptions'!X$6</f>
        <v>19.877752820856433</v>
      </c>
      <c r="Y144" s="28">
        <f>X144*'Productivity assumptions'!Y$6</f>
        <v>20.175367421258713</v>
      </c>
      <c r="Z144" s="28">
        <f>Y144*'Productivity assumptions'!Z$6</f>
        <v>20.477626672001193</v>
      </c>
      <c r="AA144" s="28">
        <f>Z144*'Productivity assumptions'!AA$6</f>
        <v>20.784835437124986</v>
      </c>
      <c r="AB144" s="28">
        <f>AA144*'Productivity assumptions'!AB$6</f>
        <v>21.097127113552322</v>
      </c>
      <c r="AC144" s="28">
        <f>AB144*'Productivity assumptions'!AC$6</f>
        <v>21.414225707807621</v>
      </c>
      <c r="AD144" s="28">
        <f>AC144*'Productivity assumptions'!AD$6</f>
        <v>21.736351137248562</v>
      </c>
      <c r="AE144" s="28">
        <f>AD144*'Productivity assumptions'!AE$6</f>
        <v>22.06370799194146</v>
      </c>
      <c r="AF144" s="28">
        <f>AE144*'Productivity assumptions'!AF$6</f>
        <v>22.396593092505356</v>
      </c>
      <c r="AG144" s="28">
        <f>AF144*'Productivity assumptions'!AG$6</f>
        <v>22.735087077993072</v>
      </c>
      <c r="AH144" s="28">
        <f>AG144*'Productivity assumptions'!AH$6</f>
        <v>23.079003276509194</v>
      </c>
      <c r="AI144" s="28">
        <f>AH144*'Productivity assumptions'!AI$6</f>
        <v>23.428473652505968</v>
      </c>
      <c r="AJ144" s="28">
        <f>AI144*'Productivity assumptions'!AJ$6</f>
        <v>23.783693688692221</v>
      </c>
      <c r="AK144" s="28">
        <f>AJ144*'Productivity assumptions'!AK$6</f>
        <v>24.144862880376152</v>
      </c>
      <c r="AL144" s="28">
        <f>AK144*'Productivity assumptions'!AL$6</f>
        <v>24.51205110955248</v>
      </c>
      <c r="AM144" s="28">
        <f>AL144*'Productivity assumptions'!AM$6</f>
        <v>24.885397325668844</v>
      </c>
      <c r="AN144" s="28">
        <f>AM144*'Productivity assumptions'!AN$6</f>
        <v>25.265017840723591</v>
      </c>
      <c r="AO144" s="28">
        <f>AN144*'Productivity assumptions'!AO$6</f>
        <v>25.650969080250462</v>
      </c>
      <c r="AP144" s="28">
        <f>AO144*'Productivity assumptions'!AP$6</f>
        <v>26.043254257675677</v>
      </c>
      <c r="AQ144" s="28">
        <f>AP144*'Productivity assumptions'!AQ$6</f>
        <v>26.441721505396121</v>
      </c>
      <c r="AR144" s="28">
        <f>AQ144*'Productivity assumptions'!AR$6</f>
        <v>26.846508847318372</v>
      </c>
      <c r="AS144" s="28">
        <f>AR144*'Productivity assumptions'!AS$6</f>
        <v>27.257767489418335</v>
      </c>
      <c r="AT144" s="28">
        <f>AS144*'Productivity assumptions'!AT$6</f>
        <v>27.675585821150552</v>
      </c>
      <c r="AU144" s="28">
        <f>AT144*'Productivity assumptions'!AU$6</f>
        <v>28.0997734535513</v>
      </c>
      <c r="AV144" s="28">
        <f>AU144*'Productivity assumptions'!AV$6</f>
        <v>28.530073038904796</v>
      </c>
      <c r="AW144" s="28">
        <f>AV144*'Productivity assumptions'!AW$6</f>
        <v>28.966714322899318</v>
      </c>
      <c r="AX144" s="28">
        <f>AW144*'Productivity assumptions'!AX$6</f>
        <v>29.409982829939743</v>
      </c>
      <c r="AY144" s="28">
        <f>AX144*'Productivity assumptions'!AY$6</f>
        <v>29.860085733158893</v>
      </c>
    </row>
    <row r="145" spans="1:61">
      <c r="A145" s="248"/>
      <c r="B145" s="14" t="s">
        <v>136</v>
      </c>
      <c r="C145" s="248">
        <f>U98</f>
        <v>19.301522584899402</v>
      </c>
      <c r="D145" s="28">
        <f>C145*'Productivity assumptions'!D$6</f>
        <v>19.72615608176719</v>
      </c>
      <c r="E145" s="28">
        <f>D145*'Productivity assumptions'!E$6</f>
        <v>20.026120339292707</v>
      </c>
      <c r="F145" s="28">
        <f>E145*'Productivity assumptions'!F$6</f>
        <v>20.304869504279182</v>
      </c>
      <c r="G145" s="28">
        <f>F145*'Productivity assumptions'!G$6</f>
        <v>20.590328718323651</v>
      </c>
      <c r="H145" s="28">
        <f>G145*'Productivity assumptions'!H$6</f>
        <v>20.882947508319841</v>
      </c>
      <c r="I145" s="28">
        <f>H145*'Productivity assumptions'!I$6</f>
        <v>21.183164365127009</v>
      </c>
      <c r="J145" s="28">
        <f>I145*'Productivity assumptions'!J$6</f>
        <v>21.489793394943636</v>
      </c>
      <c r="K145" s="28">
        <f>J145*'Productivity assumptions'!K$6</f>
        <v>21.802216860370034</v>
      </c>
      <c r="L145" s="28">
        <f>K145*'Productivity assumptions'!L$6</f>
        <v>22.120674638255185</v>
      </c>
      <c r="M145" s="28">
        <f>L145*'Productivity assumptions'!M$6</f>
        <v>22.445197327353114</v>
      </c>
      <c r="N145" s="28">
        <f>M145*'Productivity assumptions'!N$6</f>
        <v>22.775715833898328</v>
      </c>
      <c r="O145" s="28">
        <f>N145*'Productivity assumptions'!O$6</f>
        <v>23.112069396931968</v>
      </c>
      <c r="P145" s="28">
        <f>O145*'Productivity assumptions'!P$6</f>
        <v>23.454021972710191</v>
      </c>
      <c r="Q145" s="28">
        <f>P145*'Productivity assumptions'!Q$6</f>
        <v>23.801807462980477</v>
      </c>
      <c r="R145" s="28">
        <f>Q145*'Productivity assumptions'!R$6</f>
        <v>24.15560022660495</v>
      </c>
      <c r="S145" s="28">
        <f>R145*'Productivity assumptions'!S$6</f>
        <v>24.515177238871576</v>
      </c>
      <c r="T145" s="28">
        <f>S145*'Productivity assumptions'!T$6</f>
        <v>24.880593957756396</v>
      </c>
      <c r="U145" s="28">
        <f>T145*'Productivity assumptions'!U$6</f>
        <v>25.251725260822955</v>
      </c>
      <c r="V145" s="28">
        <f>U145*'Productivity assumptions'!V$6</f>
        <v>25.628866811287192</v>
      </c>
      <c r="W145" s="28">
        <f>V145*'Productivity assumptions'!W$6</f>
        <v>26.012209560493286</v>
      </c>
      <c r="X145" s="28">
        <f>W145*'Productivity assumptions'!X$6</f>
        <v>26.401409002528354</v>
      </c>
      <c r="Y145" s="28">
        <f>X145*'Productivity assumptions'!Y$6</f>
        <v>26.79669738654027</v>
      </c>
      <c r="Z145" s="28">
        <f>Y145*'Productivity assumptions'!Z$6</f>
        <v>27.198154743192628</v>
      </c>
      <c r="AA145" s="28">
        <f>Z145*'Productivity assumptions'!AA$6</f>
        <v>27.606185989495522</v>
      </c>
      <c r="AB145" s="28">
        <f>AA145*'Productivity assumptions'!AB$6</f>
        <v>28.020968301749271</v>
      </c>
      <c r="AC145" s="28">
        <f>AB145*'Productivity assumptions'!AC$6</f>
        <v>28.442135108506065</v>
      </c>
      <c r="AD145" s="28">
        <f>AC145*'Productivity assumptions'!AD$6</f>
        <v>28.86997850154102</v>
      </c>
      <c r="AE145" s="28">
        <f>AD145*'Productivity assumptions'!AE$6</f>
        <v>29.304770215092272</v>
      </c>
      <c r="AF145" s="28">
        <f>AE145*'Productivity assumptions'!AF$6</f>
        <v>29.746904482986672</v>
      </c>
      <c r="AG145" s="28">
        <f>AF145*'Productivity assumptions'!AG$6</f>
        <v>30.196488409112384</v>
      </c>
      <c r="AH145" s="28">
        <f>AG145*'Productivity assumptions'!AH$6</f>
        <v>30.653274057945485</v>
      </c>
      <c r="AI145" s="28">
        <f>AH145*'Productivity assumptions'!AI$6</f>
        <v>31.117436703195676</v>
      </c>
      <c r="AJ145" s="28">
        <f>AI145*'Productivity assumptions'!AJ$6</f>
        <v>31.589235982810727</v>
      </c>
      <c r="AK145" s="28">
        <f>AJ145*'Productivity assumptions'!AK$6</f>
        <v>32.068936864228029</v>
      </c>
      <c r="AL145" s="28">
        <f>AK145*'Productivity assumptions'!AL$6</f>
        <v>32.556632163931461</v>
      </c>
      <c r="AM145" s="28">
        <f>AL145*'Productivity assumptions'!AM$6</f>
        <v>33.052506433023503</v>
      </c>
      <c r="AN145" s="28">
        <f>AM145*'Productivity assumptions'!AN$6</f>
        <v>33.556714155799632</v>
      </c>
      <c r="AO145" s="28">
        <f>AN145*'Productivity assumptions'!AO$6</f>
        <v>34.069330276022754</v>
      </c>
      <c r="AP145" s="28">
        <f>AO145*'Productivity assumptions'!AP$6</f>
        <v>34.590359061729643</v>
      </c>
      <c r="AQ145" s="28">
        <f>AP145*'Productivity assumptions'!AQ$6</f>
        <v>35.119598804068183</v>
      </c>
      <c r="AR145" s="28">
        <f>AQ145*'Productivity assumptions'!AR$6</f>
        <v>35.657232824847561</v>
      </c>
      <c r="AS145" s="28">
        <f>AR145*'Productivity assumptions'!AS$6</f>
        <v>36.203461954154022</v>
      </c>
      <c r="AT145" s="28">
        <f>AS145*'Productivity assumptions'!AT$6</f>
        <v>36.758403589872636</v>
      </c>
      <c r="AU145" s="28">
        <f>AT145*'Productivity assumptions'!AU$6</f>
        <v>37.321804859510912</v>
      </c>
      <c r="AV145" s="28">
        <f>AU145*'Productivity assumptions'!AV$6</f>
        <v>37.893323956710681</v>
      </c>
      <c r="AW145" s="28">
        <f>AV145*'Productivity assumptions'!AW$6</f>
        <v>38.473266027125852</v>
      </c>
      <c r="AX145" s="28">
        <f>AW145*'Productivity assumptions'!AX$6</f>
        <v>39.062010301077947</v>
      </c>
      <c r="AY145" s="28">
        <f>AX145*'Productivity assumptions'!AY$6</f>
        <v>39.659831943605155</v>
      </c>
    </row>
    <row r="146" spans="1:61">
      <c r="A146" s="248"/>
      <c r="B146" s="14" t="s">
        <v>137</v>
      </c>
      <c r="C146" s="248">
        <f>V98</f>
        <v>15.609448243726211</v>
      </c>
      <c r="D146" s="28">
        <f>C146*'Productivity assumptions'!D$6</f>
        <v>15.952856105088188</v>
      </c>
      <c r="E146" s="28">
        <f>D146*'Productivity assumptions'!E$6</f>
        <v>16.195441970126392</v>
      </c>
      <c r="F146" s="28">
        <f>E146*'Productivity assumptions'!F$6</f>
        <v>16.420870852469715</v>
      </c>
      <c r="G146" s="28">
        <f>F146*'Productivity assumptions'!G$6</f>
        <v>16.651726258188223</v>
      </c>
      <c r="H146" s="28">
        <f>G146*'Productivity assumptions'!H$6</f>
        <v>16.888371726829167</v>
      </c>
      <c r="I146" s="28">
        <f>H146*'Productivity assumptions'!I$6</f>
        <v>17.131161872923233</v>
      </c>
      <c r="J146" s="28">
        <f>I146*'Productivity assumptions'!J$6</f>
        <v>17.379137645295263</v>
      </c>
      <c r="K146" s="28">
        <f>J146*'Productivity assumptions'!K$6</f>
        <v>17.631799469886982</v>
      </c>
      <c r="L146" s="28">
        <f>K146*'Productivity assumptions'!L$6</f>
        <v>17.889341338920637</v>
      </c>
      <c r="M146" s="28">
        <f>L146*'Productivity assumptions'!M$6</f>
        <v>18.151787998095188</v>
      </c>
      <c r="N146" s="28">
        <f>M146*'Productivity assumptions'!N$6</f>
        <v>18.419083570183762</v>
      </c>
      <c r="O146" s="28">
        <f>N146*'Productivity assumptions'!O$6</f>
        <v>18.691098045242537</v>
      </c>
      <c r="P146" s="28">
        <f>O146*'Productivity assumptions'!P$6</f>
        <v>18.967640530942344</v>
      </c>
      <c r="Q146" s="28">
        <f>P146*'Productivity assumptions'!Q$6</f>
        <v>19.248900187345832</v>
      </c>
      <c r="R146" s="28">
        <f>Q146*'Productivity assumptions'!R$6</f>
        <v>19.535018021237423</v>
      </c>
      <c r="S146" s="28">
        <f>R146*'Productivity assumptions'!S$6</f>
        <v>19.825813668986001</v>
      </c>
      <c r="T146" s="28">
        <f>S146*'Productivity assumptions'!T$6</f>
        <v>20.121331980338667</v>
      </c>
      <c r="U146" s="28">
        <f>T146*'Productivity assumptions'!U$6</f>
        <v>20.421471766791388</v>
      </c>
      <c r="V146" s="28">
        <f>U146*'Productivity assumptions'!V$6</f>
        <v>20.726472135888482</v>
      </c>
      <c r="W146" s="28">
        <f>V146*'Productivity assumptions'!W$6</f>
        <v>21.036487513018454</v>
      </c>
      <c r="X146" s="28">
        <f>W146*'Productivity assumptions'!X$6</f>
        <v>21.351239290771286</v>
      </c>
      <c r="Y146" s="28">
        <f>X146*'Productivity assumptions'!Y$6</f>
        <v>21.670915292726047</v>
      </c>
      <c r="Z146" s="28">
        <f>Y146*'Productivity assumptions'!Z$6</f>
        <v>21.995580240953018</v>
      </c>
      <c r="AA146" s="28">
        <f>Z146*'Productivity assumptions'!AA$6</f>
        <v>22.325561598277183</v>
      </c>
      <c r="AB146" s="28">
        <f>AA146*'Productivity assumptions'!AB$6</f>
        <v>22.661002649990031</v>
      </c>
      <c r="AC146" s="28">
        <f>AB146*'Productivity assumptions'!AC$6</f>
        <v>23.001606943932568</v>
      </c>
      <c r="AD146" s="28">
        <f>AC146*'Productivity assumptions'!AD$6</f>
        <v>23.347610699368122</v>
      </c>
      <c r="AE146" s="28">
        <f>AD146*'Productivity assumptions'!AE$6</f>
        <v>23.699233672096142</v>
      </c>
      <c r="AF146" s="28">
        <f>AE146*'Productivity assumptions'!AF$6</f>
        <v>24.056794685281435</v>
      </c>
      <c r="AG146" s="28">
        <f>AF146*'Productivity assumptions'!AG$6</f>
        <v>24.420380355541504</v>
      </c>
      <c r="AH146" s="28">
        <f>AG146*'Productivity assumptions'!AH$6</f>
        <v>24.789790173475531</v>
      </c>
      <c r="AI146" s="28">
        <f>AH146*'Productivity assumptions'!AI$6</f>
        <v>25.16516588571972</v>
      </c>
      <c r="AJ146" s="28">
        <f>AI146*'Productivity assumptions'!AJ$6</f>
        <v>25.546717465611149</v>
      </c>
      <c r="AK146" s="28">
        <f>AJ146*'Productivity assumptions'!AK$6</f>
        <v>25.934659196529896</v>
      </c>
      <c r="AL146" s="28">
        <f>AK146*'Productivity assumptions'!AL$6</f>
        <v>26.329066140642436</v>
      </c>
      <c r="AM146" s="28">
        <f>AL146*'Productivity assumptions'!AM$6</f>
        <v>26.730087547360029</v>
      </c>
      <c r="AN146" s="28">
        <f>AM146*'Productivity assumptions'!AN$6</f>
        <v>27.137848350589021</v>
      </c>
      <c r="AO146" s="28">
        <f>AN146*'Productivity assumptions'!AO$6</f>
        <v>27.552409158542208</v>
      </c>
      <c r="AP146" s="28">
        <f>AO146*'Productivity assumptions'!AP$6</f>
        <v>27.973773422848797</v>
      </c>
      <c r="AQ146" s="28">
        <f>AP146*'Productivity assumptions'!AQ$6</f>
        <v>28.401778018352548</v>
      </c>
      <c r="AR146" s="28">
        <f>AQ146*'Productivity assumptions'!AR$6</f>
        <v>28.836571200315703</v>
      </c>
      <c r="AS146" s="28">
        <f>AR146*'Productivity assumptions'!AS$6</f>
        <v>29.278315383222573</v>
      </c>
      <c r="AT146" s="28">
        <f>AS146*'Productivity assumptions'!AT$6</f>
        <v>29.727105508609647</v>
      </c>
      <c r="AU146" s="28">
        <f>AT146*'Productivity assumptions'!AU$6</f>
        <v>30.182737074471117</v>
      </c>
      <c r="AV146" s="28">
        <f>AU146*'Productivity assumptions'!AV$6</f>
        <v>30.644933656569791</v>
      </c>
      <c r="AW146" s="28">
        <f>AV146*'Productivity assumptions'!AW$6</f>
        <v>31.11394203104836</v>
      </c>
      <c r="AX146" s="28">
        <f>AW146*'Productivity assumptions'!AX$6</f>
        <v>31.590068887498287</v>
      </c>
      <c r="AY146" s="28">
        <f>AX146*'Productivity assumptions'!AY$6</f>
        <v>32.073536756261575</v>
      </c>
    </row>
    <row r="147" spans="1:61">
      <c r="A147" s="248"/>
      <c r="B147" s="14" t="s">
        <v>138</v>
      </c>
      <c r="C147" s="248">
        <f>W98</f>
        <v>62.582535958459047</v>
      </c>
      <c r="D147" s="28">
        <f>C147*'Productivity assumptions'!D$6</f>
        <v>63.959351749545149</v>
      </c>
      <c r="E147" s="28">
        <f>D147*'Productivity assumptions'!E$6</f>
        <v>64.931944655118812</v>
      </c>
      <c r="F147" s="28">
        <f>E147*'Productivity assumptions'!F$6</f>
        <v>65.835750536982474</v>
      </c>
      <c r="G147" s="28">
        <f>F147*'Productivity assumptions'!G$6</f>
        <v>66.761312831305716</v>
      </c>
      <c r="H147" s="28">
        <f>G147*'Productivity assumptions'!H$6</f>
        <v>67.710089067299876</v>
      </c>
      <c r="I147" s="28">
        <f>H147*'Productivity assumptions'!I$6</f>
        <v>68.683500991350328</v>
      </c>
      <c r="J147" s="28">
        <f>I147*'Productivity assumptions'!J$6</f>
        <v>69.677703505685628</v>
      </c>
      <c r="K147" s="28">
        <f>J147*'Productivity assumptions'!K$6</f>
        <v>70.690693681632197</v>
      </c>
      <c r="L147" s="28">
        <f>K147*'Productivity assumptions'!L$6</f>
        <v>71.72324928692629</v>
      </c>
      <c r="M147" s="28">
        <f>L147*'Productivity assumptions'!M$6</f>
        <v>72.775469533825159</v>
      </c>
      <c r="N147" s="28">
        <f>M147*'Productivity assumptions'!N$6</f>
        <v>73.847130395284083</v>
      </c>
      <c r="O147" s="28">
        <f>N147*'Productivity assumptions'!O$6</f>
        <v>74.93771062597412</v>
      </c>
      <c r="P147" s="28">
        <f>O147*'Productivity assumptions'!P$6</f>
        <v>76.046444886475982</v>
      </c>
      <c r="Q147" s="28">
        <f>P147*'Productivity assumptions'!Q$6</f>
        <v>77.174091571079956</v>
      </c>
      <c r="R147" s="28">
        <f>Q147*'Productivity assumptions'!R$6</f>
        <v>78.321216014448666</v>
      </c>
      <c r="S147" s="28">
        <f>R147*'Productivity assumptions'!S$6</f>
        <v>79.48709508958531</v>
      </c>
      <c r="T147" s="28">
        <f>S147*'Productivity assumptions'!T$6</f>
        <v>80.671908611360152</v>
      </c>
      <c r="U147" s="28">
        <f>T147*'Productivity assumptions'!U$6</f>
        <v>81.875250887458293</v>
      </c>
      <c r="V147" s="28">
        <f>U147*'Productivity assumptions'!V$6</f>
        <v>83.098080565248722</v>
      </c>
      <c r="W147" s="28">
        <f>V147*'Productivity assumptions'!W$6</f>
        <v>84.341016778238156</v>
      </c>
      <c r="X147" s="28">
        <f>W147*'Productivity assumptions'!X$6</f>
        <v>85.602942513321238</v>
      </c>
      <c r="Y147" s="28">
        <f>X147*'Productivity assumptions'!Y$6</f>
        <v>86.884610806461012</v>
      </c>
      <c r="Z147" s="28">
        <f>Y147*'Productivity assumptions'!Z$6</f>
        <v>88.186281146092156</v>
      </c>
      <c r="AA147" s="28">
        <f>Z147*'Productivity assumptions'!AA$6</f>
        <v>89.509266420005403</v>
      </c>
      <c r="AB147" s="28">
        <f>AA147*'Productivity assumptions'!AB$6</f>
        <v>90.854141098019738</v>
      </c>
      <c r="AC147" s="28">
        <f>AB147*'Productivity assumptions'!AC$6</f>
        <v>92.219716622563453</v>
      </c>
      <c r="AD147" s="28">
        <f>AC147*'Productivity assumptions'!AD$6</f>
        <v>93.606940061099181</v>
      </c>
      <c r="AE147" s="28">
        <f>AD147*'Productivity assumptions'!AE$6</f>
        <v>95.016692474571954</v>
      </c>
      <c r="AF147" s="28">
        <f>AE147*'Productivity assumptions'!AF$6</f>
        <v>96.450252112018163</v>
      </c>
      <c r="AG147" s="28">
        <f>AF147*'Productivity assumptions'!AG$6</f>
        <v>97.907966243084687</v>
      </c>
      <c r="AH147" s="28">
        <f>AG147*'Productivity assumptions'!AH$6</f>
        <v>99.389030970888626</v>
      </c>
      <c r="AI147" s="28">
        <f>AH147*'Productivity assumptions'!AI$6</f>
        <v>100.89401459636021</v>
      </c>
      <c r="AJ147" s="28">
        <f>AI147*'Productivity assumptions'!AJ$6</f>
        <v>102.42375895988437</v>
      </c>
      <c r="AK147" s="28">
        <f>AJ147*'Productivity assumptions'!AK$6</f>
        <v>103.97912318198411</v>
      </c>
      <c r="AL147" s="28">
        <f>AK147*'Productivity assumptions'!AL$6</f>
        <v>105.5604082073603</v>
      </c>
      <c r="AM147" s="28">
        <f>AL147*'Productivity assumptions'!AM$6</f>
        <v>107.16821241761498</v>
      </c>
      <c r="AN147" s="28">
        <f>AM147*'Productivity assumptions'!AN$6</f>
        <v>108.80303670685819</v>
      </c>
      <c r="AO147" s="28">
        <f>AN147*'Productivity assumptions'!AO$6</f>
        <v>110.46512406994778</v>
      </c>
      <c r="AP147" s="28">
        <f>AO147*'Productivity assumptions'!AP$6</f>
        <v>112.15448834540675</v>
      </c>
      <c r="AQ147" s="28">
        <f>AP147*'Productivity assumptions'!AQ$6</f>
        <v>113.87047551998641</v>
      </c>
      <c r="AR147" s="28">
        <f>AQ147*'Productivity assumptions'!AR$6</f>
        <v>115.61367998947421</v>
      </c>
      <c r="AS147" s="28">
        <f>AR147*'Productivity assumptions'!AS$6</f>
        <v>117.3847529178412</v>
      </c>
      <c r="AT147" s="28">
        <f>AS147*'Productivity assumptions'!AT$6</f>
        <v>119.18407495160537</v>
      </c>
      <c r="AU147" s="28">
        <f>AT147*'Productivity assumptions'!AU$6</f>
        <v>121.01082618644131</v>
      </c>
      <c r="AV147" s="28">
        <f>AU147*'Productivity assumptions'!AV$6</f>
        <v>122.86389836217903</v>
      </c>
      <c r="AW147" s="28">
        <f>AV147*'Productivity assumptions'!AW$6</f>
        <v>124.74428087169025</v>
      </c>
      <c r="AX147" s="28">
        <f>AW147*'Productivity assumptions'!AX$6</f>
        <v>126.65320331720602</v>
      </c>
      <c r="AY147" s="28">
        <f>AX147*'Productivity assumptions'!AY$6</f>
        <v>128.59155788356932</v>
      </c>
    </row>
    <row r="148" spans="1:61">
      <c r="B148" s="14"/>
    </row>
    <row r="149" spans="1:61">
      <c r="B149" s="20" t="s">
        <v>151</v>
      </c>
    </row>
    <row r="150" spans="1:61">
      <c r="A150" s="17"/>
      <c r="B150" s="18"/>
      <c r="C150" s="10" t="s">
        <v>49</v>
      </c>
      <c r="D150" s="10" t="s">
        <v>50</v>
      </c>
      <c r="E150" s="10" t="s">
        <v>51</v>
      </c>
      <c r="F150" s="10" t="s">
        <v>52</v>
      </c>
      <c r="G150" s="10" t="s">
        <v>53</v>
      </c>
      <c r="H150" s="10" t="s">
        <v>54</v>
      </c>
      <c r="I150" s="10" t="s">
        <v>55</v>
      </c>
      <c r="J150" s="10" t="s">
        <v>56</v>
      </c>
      <c r="K150" s="10" t="s">
        <v>57</v>
      </c>
      <c r="L150" s="10" t="s">
        <v>58</v>
      </c>
      <c r="M150" s="10" t="s">
        <v>59</v>
      </c>
      <c r="N150" s="10" t="s">
        <v>60</v>
      </c>
      <c r="O150" s="10" t="s">
        <v>61</v>
      </c>
      <c r="P150" s="10" t="s">
        <v>62</v>
      </c>
      <c r="Q150" s="10" t="s">
        <v>63</v>
      </c>
      <c r="R150" s="10" t="s">
        <v>64</v>
      </c>
      <c r="S150" s="10" t="s">
        <v>65</v>
      </c>
      <c r="T150" s="10" t="s">
        <v>66</v>
      </c>
      <c r="U150" s="10" t="s">
        <v>67</v>
      </c>
      <c r="V150" s="10" t="s">
        <v>68</v>
      </c>
      <c r="W150" s="10" t="s">
        <v>69</v>
      </c>
      <c r="X150" s="10" t="s">
        <v>70</v>
      </c>
      <c r="Y150" s="10" t="s">
        <v>71</v>
      </c>
      <c r="Z150" s="10" t="s">
        <v>72</v>
      </c>
      <c r="AA150" s="10" t="s">
        <v>73</v>
      </c>
      <c r="AB150" s="10" t="s">
        <v>74</v>
      </c>
      <c r="AC150" s="10" t="s">
        <v>75</v>
      </c>
      <c r="AD150" s="10" t="s">
        <v>76</v>
      </c>
      <c r="AE150" s="10" t="s">
        <v>77</v>
      </c>
      <c r="AF150" s="10" t="s">
        <v>78</v>
      </c>
      <c r="AG150" s="10" t="s">
        <v>79</v>
      </c>
      <c r="AH150" s="10" t="s">
        <v>80</v>
      </c>
      <c r="AI150" s="10" t="s">
        <v>81</v>
      </c>
      <c r="AJ150" s="10" t="s">
        <v>82</v>
      </c>
      <c r="AK150" s="10" t="s">
        <v>83</v>
      </c>
      <c r="AL150" s="10" t="s">
        <v>84</v>
      </c>
      <c r="AM150" s="10" t="s">
        <v>85</v>
      </c>
      <c r="AN150" s="10" t="s">
        <v>86</v>
      </c>
      <c r="AO150" s="10" t="s">
        <v>87</v>
      </c>
      <c r="AP150" s="10" t="s">
        <v>88</v>
      </c>
      <c r="AQ150" s="10" t="s">
        <v>89</v>
      </c>
      <c r="AR150" s="10" t="s">
        <v>90</v>
      </c>
      <c r="AS150" s="10" t="s">
        <v>91</v>
      </c>
      <c r="AT150" s="10" t="s">
        <v>92</v>
      </c>
      <c r="AU150" s="10" t="s">
        <v>93</v>
      </c>
      <c r="AV150" s="10" t="s">
        <v>94</v>
      </c>
      <c r="AW150" s="10" t="s">
        <v>95</v>
      </c>
      <c r="AX150" s="8" t="s">
        <v>96</v>
      </c>
      <c r="AY150" s="8" t="s">
        <v>97</v>
      </c>
    </row>
    <row r="151" spans="1:61">
      <c r="B151" s="14" t="s">
        <v>120</v>
      </c>
      <c r="C151" s="6">
        <f>SUM(Population!C214:C218)</f>
        <v>720650</v>
      </c>
      <c r="D151" s="6">
        <f>SUM(Population!D214:D218)</f>
        <v>730534</v>
      </c>
      <c r="E151" s="6">
        <f>SUM(Population!E214:E218)</f>
        <v>740453</v>
      </c>
      <c r="F151" s="6">
        <f>SUM(Population!F214:F218)</f>
        <v>749931</v>
      </c>
      <c r="G151" s="6">
        <f>SUM(Population!G214:G218)</f>
        <v>762138</v>
      </c>
      <c r="H151" s="6">
        <f>SUM(Population!H214:H218)</f>
        <v>773515</v>
      </c>
      <c r="I151" s="6">
        <f>SUM(Population!I214:I218)</f>
        <v>783521</v>
      </c>
      <c r="J151" s="6">
        <f>SUM(Population!J214:J218)</f>
        <v>792753</v>
      </c>
      <c r="K151" s="6">
        <f>SUM(Population!K214:K218)</f>
        <v>801071</v>
      </c>
      <c r="L151" s="6">
        <f>SUM(Population!L214:L218)</f>
        <v>808378</v>
      </c>
      <c r="M151" s="6">
        <f>SUM(Population!M214:M218)</f>
        <v>814621</v>
      </c>
      <c r="N151" s="6">
        <f>SUM(Population!N214:N218)</f>
        <v>819865</v>
      </c>
      <c r="O151" s="6">
        <f>SUM(Population!O214:O218)</f>
        <v>824224</v>
      </c>
      <c r="P151" s="6">
        <f>SUM(Population!P214:P218)</f>
        <v>827795</v>
      </c>
      <c r="Q151" s="6">
        <f>SUM(Population!Q214:Q218)</f>
        <v>830708</v>
      </c>
      <c r="R151" s="6">
        <f>SUM(Population!R214:R218)</f>
        <v>833096</v>
      </c>
      <c r="S151" s="6">
        <f>SUM(Population!S214:S218)</f>
        <v>835146</v>
      </c>
      <c r="T151" s="6">
        <f>SUM(Population!T214:T218)</f>
        <v>837051</v>
      </c>
      <c r="U151" s="6">
        <f>SUM(Population!U214:U218)</f>
        <v>838959</v>
      </c>
      <c r="V151" s="6">
        <f>SUM(Population!V214:V218)</f>
        <v>841031</v>
      </c>
      <c r="W151" s="6">
        <f>SUM(Population!W214:W218)</f>
        <v>843447</v>
      </c>
      <c r="X151" s="6">
        <f>SUM(Population!X214:X218)</f>
        <v>846337</v>
      </c>
      <c r="Y151" s="6">
        <f>SUM(Population!Y214:Y218)</f>
        <v>849797</v>
      </c>
      <c r="Z151" s="6">
        <f>SUM(Population!Z214:Z218)</f>
        <v>853934</v>
      </c>
      <c r="AA151" s="6">
        <f>SUM(Population!AA214:AA218)</f>
        <v>858802</v>
      </c>
      <c r="AB151" s="6">
        <f>SUM(Population!AB214:AB218)</f>
        <v>864425</v>
      </c>
      <c r="AC151" s="6">
        <f>SUM(Population!AC214:AC218)</f>
        <v>870761</v>
      </c>
      <c r="AD151" s="6">
        <f>SUM(Population!AD214:AD218)</f>
        <v>877738</v>
      </c>
      <c r="AE151" s="6">
        <f>SUM(Population!AE214:AE218)</f>
        <v>885267</v>
      </c>
      <c r="AF151" s="6">
        <f>SUM(Population!AF214:AF218)</f>
        <v>893243</v>
      </c>
      <c r="AG151" s="6">
        <f>SUM(Population!AG214:AG218)</f>
        <v>901541</v>
      </c>
      <c r="AH151" s="6">
        <f>SUM(Population!AH214:AH218)</f>
        <v>910041</v>
      </c>
      <c r="AI151" s="6">
        <f>SUM(Population!AI214:AI218)</f>
        <v>918627</v>
      </c>
      <c r="AJ151" s="6">
        <f>SUM(Population!AJ214:AJ218)</f>
        <v>927178</v>
      </c>
      <c r="AK151" s="6">
        <f>SUM(Population!AK214:AK218)</f>
        <v>935589</v>
      </c>
      <c r="AL151" s="6">
        <f>SUM(Population!AL214:AL218)</f>
        <v>943773</v>
      </c>
      <c r="AM151" s="6">
        <f>SUM(Population!AM214:AM218)</f>
        <v>951669</v>
      </c>
      <c r="AN151" s="6">
        <f>SUM(Population!AN214:AN218)</f>
        <v>959229</v>
      </c>
      <c r="AO151" s="6">
        <f>SUM(Population!AO214:AO218)</f>
        <v>966422</v>
      </c>
      <c r="AP151" s="6">
        <f>SUM(Population!AP214:AP218)</f>
        <v>973237</v>
      </c>
      <c r="AQ151" s="6">
        <f>SUM(Population!AQ214:AQ218)</f>
        <v>979668</v>
      </c>
      <c r="AR151" s="6">
        <f>SUM(Population!AR214:AR218)</f>
        <v>985708</v>
      </c>
      <c r="AS151" s="6">
        <f>SUM(Population!AS214:AS218)</f>
        <v>991348</v>
      </c>
      <c r="AT151" s="6">
        <f>SUM(Population!AT214:AT218)</f>
        <v>996594</v>
      </c>
      <c r="AU151" s="6">
        <f>SUM(Population!AU214:AU218)</f>
        <v>1001459</v>
      </c>
      <c r="AV151" s="6">
        <f>SUM(Population!AV214:AV218)</f>
        <v>1005969</v>
      </c>
      <c r="AW151" s="6">
        <f>SUM(Population!AW214:AW218)</f>
        <v>1010162</v>
      </c>
      <c r="AX151" s="6">
        <f>SUM(Population!AX214:AX218)</f>
        <v>1014096</v>
      </c>
      <c r="AY151" s="6">
        <f>SUM(Population!AY214:AY218)</f>
        <v>1017836</v>
      </c>
    </row>
    <row r="152" spans="1:61">
      <c r="B152" s="14" t="s">
        <v>121</v>
      </c>
      <c r="C152" s="6">
        <f>SUM(Population!C219:C223)</f>
        <v>690185</v>
      </c>
      <c r="D152" s="6">
        <f>SUM(Population!D219:D223)</f>
        <v>707472</v>
      </c>
      <c r="E152" s="6">
        <f>SUM(Population!E219:E223)</f>
        <v>724322</v>
      </c>
      <c r="F152" s="6">
        <f>SUM(Population!F219:F223)</f>
        <v>739892</v>
      </c>
      <c r="G152" s="6">
        <f>SUM(Population!G219:G223)</f>
        <v>748164</v>
      </c>
      <c r="H152" s="6">
        <f>SUM(Population!H219:H223)</f>
        <v>757374</v>
      </c>
      <c r="I152" s="6">
        <f>SUM(Population!I219:I223)</f>
        <v>765304</v>
      </c>
      <c r="J152" s="6">
        <f>SUM(Population!J219:J223)</f>
        <v>773628</v>
      </c>
      <c r="K152" s="6">
        <f>SUM(Population!K219:K223)</f>
        <v>781895</v>
      </c>
      <c r="L152" s="6">
        <f>SUM(Population!L219:L223)</f>
        <v>793298</v>
      </c>
      <c r="M152" s="6">
        <f>SUM(Population!M219:M223)</f>
        <v>804294</v>
      </c>
      <c r="N152" s="6">
        <f>SUM(Population!N219:N223)</f>
        <v>814312</v>
      </c>
      <c r="O152" s="6">
        <f>SUM(Population!O219:O223)</f>
        <v>823552</v>
      </c>
      <c r="P152" s="6">
        <f>SUM(Population!P219:P223)</f>
        <v>831880</v>
      </c>
      <c r="Q152" s="6">
        <f>SUM(Population!Q219:Q223)</f>
        <v>839196</v>
      </c>
      <c r="R152" s="6">
        <f>SUM(Population!R219:R223)</f>
        <v>845451</v>
      </c>
      <c r="S152" s="6">
        <f>SUM(Population!S219:S223)</f>
        <v>850703</v>
      </c>
      <c r="T152" s="6">
        <f>SUM(Population!T219:T223)</f>
        <v>855072</v>
      </c>
      <c r="U152" s="6">
        <f>SUM(Population!U219:U223)</f>
        <v>858655</v>
      </c>
      <c r="V152" s="6">
        <f>SUM(Population!V219:V223)</f>
        <v>861577</v>
      </c>
      <c r="W152" s="6">
        <f>SUM(Population!W219:W223)</f>
        <v>863974</v>
      </c>
      <c r="X152" s="6">
        <f>SUM(Population!X219:X223)</f>
        <v>866034</v>
      </c>
      <c r="Y152" s="6">
        <f>SUM(Population!Y219:Y223)</f>
        <v>867949</v>
      </c>
      <c r="Z152" s="6">
        <f>SUM(Population!Z219:Z223)</f>
        <v>869864</v>
      </c>
      <c r="AA152" s="6">
        <f>SUM(Population!AA219:AA223)</f>
        <v>871947</v>
      </c>
      <c r="AB152" s="6">
        <f>SUM(Population!AB219:AB223)</f>
        <v>874369</v>
      </c>
      <c r="AC152" s="6">
        <f>SUM(Population!AC219:AC223)</f>
        <v>877265</v>
      </c>
      <c r="AD152" s="6">
        <f>SUM(Population!AD219:AD223)</f>
        <v>880733</v>
      </c>
      <c r="AE152" s="6">
        <f>SUM(Population!AE219:AE223)</f>
        <v>884878</v>
      </c>
      <c r="AF152" s="6">
        <f>SUM(Population!AF219:AF223)</f>
        <v>889753</v>
      </c>
      <c r="AG152" s="6">
        <f>SUM(Population!AG219:AG223)</f>
        <v>895381</v>
      </c>
      <c r="AH152" s="6">
        <f>SUM(Population!AH219:AH223)</f>
        <v>901722</v>
      </c>
      <c r="AI152" s="6">
        <f>SUM(Population!AI219:AI223)</f>
        <v>908704</v>
      </c>
      <c r="AJ152" s="6">
        <f>SUM(Population!AJ219:AJ223)</f>
        <v>916238</v>
      </c>
      <c r="AK152" s="6">
        <f>SUM(Population!AK219:AK223)</f>
        <v>924219</v>
      </c>
      <c r="AL152" s="6">
        <f>SUM(Population!AL219:AL223)</f>
        <v>932521</v>
      </c>
      <c r="AM152" s="6">
        <f>SUM(Population!AM219:AM223)</f>
        <v>941024</v>
      </c>
      <c r="AN152" s="6">
        <f>SUM(Population!AN219:AN223)</f>
        <v>949615</v>
      </c>
      <c r="AO152" s="6">
        <f>SUM(Population!AO219:AO223)</f>
        <v>958173</v>
      </c>
      <c r="AP152" s="6">
        <f>SUM(Population!AP219:AP223)</f>
        <v>966589</v>
      </c>
      <c r="AQ152" s="6">
        <f>SUM(Population!AQ219:AQ223)</f>
        <v>974778</v>
      </c>
      <c r="AR152" s="6">
        <f>SUM(Population!AR219:AR223)</f>
        <v>982677</v>
      </c>
      <c r="AS152" s="6">
        <f>SUM(Population!AS219:AS223)</f>
        <v>990240</v>
      </c>
      <c r="AT152" s="6">
        <f>SUM(Population!AT219:AT223)</f>
        <v>997436</v>
      </c>
      <c r="AU152" s="6">
        <f>SUM(Population!AU219:AU223)</f>
        <v>1004254</v>
      </c>
      <c r="AV152" s="6">
        <f>SUM(Population!AV219:AV223)</f>
        <v>1010685</v>
      </c>
      <c r="AW152" s="6">
        <f>SUM(Population!AW219:AW223)</f>
        <v>1016726</v>
      </c>
      <c r="AX152" s="6">
        <f>SUM(Population!AX219:AX223)</f>
        <v>1022366</v>
      </c>
      <c r="AY152" s="6">
        <f>SUM(Population!AY219:AY223)</f>
        <v>1027613</v>
      </c>
    </row>
    <row r="153" spans="1:61">
      <c r="B153" s="14" t="s">
        <v>122</v>
      </c>
      <c r="C153" s="6">
        <f>SUM(Population!C224:C228)</f>
        <v>678233</v>
      </c>
      <c r="D153" s="6">
        <f>SUM(Population!D224:D228)</f>
        <v>682701</v>
      </c>
      <c r="E153" s="6">
        <f>SUM(Population!E224:E228)</f>
        <v>687319</v>
      </c>
      <c r="F153" s="6">
        <f>SUM(Population!F224:F228)</f>
        <v>694113</v>
      </c>
      <c r="G153" s="6">
        <f>SUM(Population!G224:G228)</f>
        <v>706380</v>
      </c>
      <c r="H153" s="6">
        <f>SUM(Population!H224:H228)</f>
        <v>720055</v>
      </c>
      <c r="I153" s="6">
        <f>SUM(Population!I224:I228)</f>
        <v>735756</v>
      </c>
      <c r="J153" s="6">
        <f>SUM(Population!J224:J228)</f>
        <v>751326</v>
      </c>
      <c r="K153" s="6">
        <f>SUM(Population!K224:K228)</f>
        <v>765923</v>
      </c>
      <c r="L153" s="6">
        <f>SUM(Population!L224:L228)</f>
        <v>773537</v>
      </c>
      <c r="M153" s="6">
        <f>SUM(Population!M224:M228)</f>
        <v>782414</v>
      </c>
      <c r="N153" s="6">
        <f>SUM(Population!N224:N228)</f>
        <v>790349</v>
      </c>
      <c r="O153" s="6">
        <f>SUM(Population!O224:O228)</f>
        <v>798678</v>
      </c>
      <c r="P153" s="6">
        <f>SUM(Population!P224:P228)</f>
        <v>806950</v>
      </c>
      <c r="Q153" s="6">
        <f>SUM(Population!Q224:Q228)</f>
        <v>818358</v>
      </c>
      <c r="R153" s="6">
        <f>SUM(Population!R224:R228)</f>
        <v>829357</v>
      </c>
      <c r="S153" s="6">
        <f>SUM(Population!S224:S228)</f>
        <v>839379</v>
      </c>
      <c r="T153" s="6">
        <f>SUM(Population!T224:T228)</f>
        <v>848623</v>
      </c>
      <c r="U153" s="6">
        <f>SUM(Population!U224:U228)</f>
        <v>856954</v>
      </c>
      <c r="V153" s="6">
        <f>SUM(Population!V224:V228)</f>
        <v>864276</v>
      </c>
      <c r="W153" s="6">
        <f>SUM(Population!W224:W228)</f>
        <v>870535</v>
      </c>
      <c r="X153" s="6">
        <f>SUM(Population!X224:X228)</f>
        <v>875793</v>
      </c>
      <c r="Y153" s="6">
        <f>SUM(Population!Y224:Y228)</f>
        <v>880166</v>
      </c>
      <c r="Z153" s="6">
        <f>SUM(Population!Z224:Z228)</f>
        <v>883753</v>
      </c>
      <c r="AA153" s="6">
        <f>SUM(Population!AA224:AA228)</f>
        <v>886679</v>
      </c>
      <c r="AB153" s="6">
        <f>SUM(Population!AB224:AB228)</f>
        <v>889082</v>
      </c>
      <c r="AC153" s="6">
        <f>SUM(Population!AC224:AC228)</f>
        <v>891148</v>
      </c>
      <c r="AD153" s="6">
        <f>SUM(Population!AD224:AD228)</f>
        <v>893065</v>
      </c>
      <c r="AE153" s="6">
        <f>SUM(Population!AE224:AE228)</f>
        <v>894982</v>
      </c>
      <c r="AF153" s="6">
        <f>SUM(Population!AF224:AF228)</f>
        <v>897068</v>
      </c>
      <c r="AG153" s="6">
        <f>SUM(Population!AG224:AG228)</f>
        <v>899495</v>
      </c>
      <c r="AH153" s="6">
        <f>SUM(Population!AH224:AH228)</f>
        <v>902397</v>
      </c>
      <c r="AI153" s="6">
        <f>SUM(Population!AI224:AI228)</f>
        <v>905870</v>
      </c>
      <c r="AJ153" s="6">
        <f>SUM(Population!AJ224:AJ228)</f>
        <v>910018</v>
      </c>
      <c r="AK153" s="6">
        <f>SUM(Population!AK224:AK228)</f>
        <v>914895</v>
      </c>
      <c r="AL153" s="6">
        <f>SUM(Population!AL224:AL228)</f>
        <v>920523</v>
      </c>
      <c r="AM153" s="6">
        <f>SUM(Population!AM224:AM228)</f>
        <v>926866</v>
      </c>
      <c r="AN153" s="6">
        <f>SUM(Population!AN224:AN228)</f>
        <v>933851</v>
      </c>
      <c r="AO153" s="6">
        <f>SUM(Population!AO224:AO228)</f>
        <v>941388</v>
      </c>
      <c r="AP153" s="6">
        <f>SUM(Population!AP224:AP228)</f>
        <v>949373</v>
      </c>
      <c r="AQ153" s="6">
        <f>SUM(Population!AQ224:AQ228)</f>
        <v>957679</v>
      </c>
      <c r="AR153" s="6">
        <f>SUM(Population!AR224:AR228)</f>
        <v>966186</v>
      </c>
      <c r="AS153" s="6">
        <f>SUM(Population!AS224:AS228)</f>
        <v>974778</v>
      </c>
      <c r="AT153" s="6">
        <f>SUM(Population!AT224:AT228)</f>
        <v>983337</v>
      </c>
      <c r="AU153" s="6">
        <f>SUM(Population!AU224:AU228)</f>
        <v>991753</v>
      </c>
      <c r="AV153" s="6">
        <f>SUM(Population!AV224:AV228)</f>
        <v>999943</v>
      </c>
      <c r="AW153" s="6">
        <f>SUM(Population!AW224:AW228)</f>
        <v>1007843</v>
      </c>
      <c r="AX153" s="6">
        <f>SUM(Population!AX224:AX228)</f>
        <v>1015407</v>
      </c>
      <c r="AY153" s="6">
        <f>SUM(Population!AY224:AY228)</f>
        <v>1022603</v>
      </c>
    </row>
    <row r="154" spans="1:61">
      <c r="B154" s="14" t="s">
        <v>123</v>
      </c>
      <c r="C154" s="6">
        <f>SUM(Population!C229:C233)</f>
        <v>709154</v>
      </c>
      <c r="D154" s="6">
        <f>SUM(Population!D229:D233)</f>
        <v>712404</v>
      </c>
      <c r="E154" s="6">
        <f>SUM(Population!E229:E233)</f>
        <v>715546</v>
      </c>
      <c r="F154" s="6">
        <f>SUM(Population!F229:F233)</f>
        <v>716524</v>
      </c>
      <c r="G154" s="6">
        <f>SUM(Population!G229:G233)</f>
        <v>718686</v>
      </c>
      <c r="H154" s="6">
        <f>SUM(Population!H229:H233)</f>
        <v>719017</v>
      </c>
      <c r="I154" s="6">
        <f>SUM(Population!I229:I233)</f>
        <v>721264</v>
      </c>
      <c r="J154" s="6">
        <f>SUM(Population!J229:J233)</f>
        <v>724320</v>
      </c>
      <c r="K154" s="6">
        <f>SUM(Population!K229:K233)</f>
        <v>730051</v>
      </c>
      <c r="L154" s="6">
        <f>SUM(Population!L229:L233)</f>
        <v>741655</v>
      </c>
      <c r="M154" s="6">
        <f>SUM(Population!M229:M233)</f>
        <v>755016</v>
      </c>
      <c r="N154" s="6">
        <f>SUM(Population!N229:N233)</f>
        <v>770718</v>
      </c>
      <c r="O154" s="6">
        <f>SUM(Population!O229:O233)</f>
        <v>786289</v>
      </c>
      <c r="P154" s="6">
        <f>SUM(Population!P229:P233)</f>
        <v>800888</v>
      </c>
      <c r="Q154" s="6">
        <f>SUM(Population!Q229:Q233)</f>
        <v>808507</v>
      </c>
      <c r="R154" s="6">
        <f>SUM(Population!R229:R233)</f>
        <v>817388</v>
      </c>
      <c r="S154" s="6">
        <f>SUM(Population!S229:S233)</f>
        <v>825329</v>
      </c>
      <c r="T154" s="6">
        <f>SUM(Population!T229:T233)</f>
        <v>833664</v>
      </c>
      <c r="U154" s="6">
        <f>SUM(Population!U229:U233)</f>
        <v>841943</v>
      </c>
      <c r="V154" s="6">
        <f>SUM(Population!V229:V233)</f>
        <v>853356</v>
      </c>
      <c r="W154" s="6">
        <f>SUM(Population!W229:W233)</f>
        <v>864358</v>
      </c>
      <c r="X154" s="6">
        <f>SUM(Population!X229:X233)</f>
        <v>874384</v>
      </c>
      <c r="Y154" s="6">
        <f>SUM(Population!Y229:Y233)</f>
        <v>883634</v>
      </c>
      <c r="Z154" s="6">
        <f>SUM(Population!Z229:Z233)</f>
        <v>891971</v>
      </c>
      <c r="AA154" s="6">
        <f>SUM(Population!AA229:AA233)</f>
        <v>899299</v>
      </c>
      <c r="AB154" s="6">
        <f>SUM(Population!AB229:AB233)</f>
        <v>905565</v>
      </c>
      <c r="AC154" s="6">
        <f>SUM(Population!AC229:AC233)</f>
        <v>910827</v>
      </c>
      <c r="AD154" s="6">
        <f>SUM(Population!AD229:AD233)</f>
        <v>915205</v>
      </c>
      <c r="AE154" s="6">
        <f>SUM(Population!AE229:AE233)</f>
        <v>918802</v>
      </c>
      <c r="AF154" s="6">
        <f>SUM(Population!AF229:AF233)</f>
        <v>921735</v>
      </c>
      <c r="AG154" s="6">
        <f>SUM(Population!AG229:AG233)</f>
        <v>924145</v>
      </c>
      <c r="AH154" s="6">
        <f>SUM(Population!AH229:AH233)</f>
        <v>926215</v>
      </c>
      <c r="AI154" s="6">
        <f>SUM(Population!AI229:AI233)</f>
        <v>928140</v>
      </c>
      <c r="AJ154" s="6">
        <f>SUM(Population!AJ229:AJ233)</f>
        <v>930061</v>
      </c>
      <c r="AK154" s="6">
        <f>SUM(Population!AK229:AK233)</f>
        <v>932154</v>
      </c>
      <c r="AL154" s="6">
        <f>SUM(Population!AL229:AL233)</f>
        <v>934589</v>
      </c>
      <c r="AM154" s="6">
        <f>SUM(Population!AM229:AM233)</f>
        <v>937499</v>
      </c>
      <c r="AN154" s="6">
        <f>SUM(Population!AN229:AN233)</f>
        <v>940977</v>
      </c>
      <c r="AO154" s="6">
        <f>SUM(Population!AO229:AO233)</f>
        <v>945129</v>
      </c>
      <c r="AP154" s="6">
        <f>SUM(Population!AP229:AP233)</f>
        <v>950012</v>
      </c>
      <c r="AQ154" s="6">
        <f>SUM(Population!AQ229:AQ233)</f>
        <v>955646</v>
      </c>
      <c r="AR154" s="6">
        <f>SUM(Population!AR229:AR233)</f>
        <v>961991</v>
      </c>
      <c r="AS154" s="6">
        <f>SUM(Population!AS229:AS233)</f>
        <v>968981</v>
      </c>
      <c r="AT154" s="6">
        <f>SUM(Population!AT229:AT233)</f>
        <v>976522</v>
      </c>
      <c r="AU154" s="6">
        <f>SUM(Population!AU229:AU233)</f>
        <v>984510</v>
      </c>
      <c r="AV154" s="6">
        <f>SUM(Population!AV229:AV233)</f>
        <v>992817</v>
      </c>
      <c r="AW154" s="6">
        <f>SUM(Population!AW229:AW233)</f>
        <v>1001325</v>
      </c>
      <c r="AX154" s="6">
        <f>SUM(Population!AX229:AX233)</f>
        <v>1009917</v>
      </c>
      <c r="AY154" s="6">
        <f>SUM(Population!AY229:AY233)</f>
        <v>1018478</v>
      </c>
    </row>
    <row r="155" spans="1:61">
      <c r="B155" s="14" t="s">
        <v>124</v>
      </c>
      <c r="C155" s="6">
        <f>SUM(Population!C234:C238)</f>
        <v>795349</v>
      </c>
      <c r="D155" s="6">
        <f>SUM(Population!D234:D238)</f>
        <v>800508</v>
      </c>
      <c r="E155" s="6">
        <f>SUM(Population!E234:E238)</f>
        <v>802504</v>
      </c>
      <c r="F155" s="6">
        <f>SUM(Population!F234:F238)</f>
        <v>802679</v>
      </c>
      <c r="G155" s="6">
        <f>SUM(Population!G234:G238)</f>
        <v>801498</v>
      </c>
      <c r="H155" s="6">
        <f>SUM(Population!H234:H238)</f>
        <v>802447</v>
      </c>
      <c r="I155" s="6">
        <f>SUM(Population!I234:I238)</f>
        <v>800696</v>
      </c>
      <c r="J155" s="6">
        <f>SUM(Population!J234:J238)</f>
        <v>799913</v>
      </c>
      <c r="K155" s="6">
        <f>SUM(Population!K234:K238)</f>
        <v>798076</v>
      </c>
      <c r="L155" s="6">
        <f>SUM(Population!L234:L238)</f>
        <v>798472</v>
      </c>
      <c r="M155" s="6">
        <f>SUM(Population!M234:M238)</f>
        <v>797993</v>
      </c>
      <c r="N155" s="6">
        <f>SUM(Population!N234:N238)</f>
        <v>800256</v>
      </c>
      <c r="O155" s="6">
        <f>SUM(Population!O234:O238)</f>
        <v>803328</v>
      </c>
      <c r="P155" s="6">
        <f>SUM(Population!P234:P238)</f>
        <v>809071</v>
      </c>
      <c r="Q155" s="6">
        <f>SUM(Population!Q234:Q238)</f>
        <v>820683</v>
      </c>
      <c r="R155" s="6">
        <f>SUM(Population!R234:R238)</f>
        <v>834050</v>
      </c>
      <c r="S155" s="6">
        <f>SUM(Population!S234:S238)</f>
        <v>849755</v>
      </c>
      <c r="T155" s="6">
        <f>SUM(Population!T234:T238)</f>
        <v>865328</v>
      </c>
      <c r="U155" s="6">
        <f>SUM(Population!U234:U238)</f>
        <v>879931</v>
      </c>
      <c r="V155" s="6">
        <f>SUM(Population!V234:V238)</f>
        <v>887561</v>
      </c>
      <c r="W155" s="6">
        <f>SUM(Population!W234:W238)</f>
        <v>896451</v>
      </c>
      <c r="X155" s="6">
        <f>SUM(Population!X234:X238)</f>
        <v>904401</v>
      </c>
      <c r="Y155" s="6">
        <f>SUM(Population!Y234:Y238)</f>
        <v>912746</v>
      </c>
      <c r="Z155" s="6">
        <f>SUM(Population!Z234:Z238)</f>
        <v>921037</v>
      </c>
      <c r="AA155" s="6">
        <f>SUM(Population!AA234:AA238)</f>
        <v>932458</v>
      </c>
      <c r="AB155" s="6">
        <f>SUM(Population!AB234:AB238)</f>
        <v>943467</v>
      </c>
      <c r="AC155" s="6">
        <f>SUM(Population!AC234:AC238)</f>
        <v>953501</v>
      </c>
      <c r="AD155" s="6">
        <f>SUM(Population!AD234:AD238)</f>
        <v>962760</v>
      </c>
      <c r="AE155" s="6">
        <f>SUM(Population!AE234:AE238)</f>
        <v>971105</v>
      </c>
      <c r="AF155" s="6">
        <f>SUM(Population!AF234:AF238)</f>
        <v>978444</v>
      </c>
      <c r="AG155" s="6">
        <f>SUM(Population!AG234:AG238)</f>
        <v>984719</v>
      </c>
      <c r="AH155" s="6">
        <f>SUM(Population!AH234:AH238)</f>
        <v>989991</v>
      </c>
      <c r="AI155" s="6">
        <f>SUM(Population!AI234:AI238)</f>
        <v>994380</v>
      </c>
      <c r="AJ155" s="6">
        <f>SUM(Population!AJ234:AJ238)</f>
        <v>997988</v>
      </c>
      <c r="AK155" s="6">
        <f>SUM(Population!AK234:AK238)</f>
        <v>1000930</v>
      </c>
      <c r="AL155" s="6">
        <f>SUM(Population!AL234:AL238)</f>
        <v>1003352</v>
      </c>
      <c r="AM155" s="6">
        <f>SUM(Population!AM234:AM238)</f>
        <v>1005434</v>
      </c>
      <c r="AN155" s="6">
        <f>SUM(Population!AN234:AN238)</f>
        <v>1007369</v>
      </c>
      <c r="AO155" s="6">
        <f>SUM(Population!AO234:AO238)</f>
        <v>1009302</v>
      </c>
      <c r="AP155" s="6">
        <f>SUM(Population!AP234:AP238)</f>
        <v>1011406</v>
      </c>
      <c r="AQ155" s="6">
        <f>SUM(Population!AQ234:AQ238)</f>
        <v>1013851</v>
      </c>
      <c r="AR155" s="6">
        <f>SUM(Population!AR234:AR238)</f>
        <v>1016770</v>
      </c>
      <c r="AS155" s="6">
        <f>SUM(Population!AS234:AS238)</f>
        <v>1020257</v>
      </c>
      <c r="AT155" s="6">
        <f>SUM(Population!AT234:AT238)</f>
        <v>1024416</v>
      </c>
      <c r="AU155" s="6">
        <f>SUM(Population!AU234:AU238)</f>
        <v>1029305</v>
      </c>
      <c r="AV155" s="6">
        <f>SUM(Population!AV234:AV238)</f>
        <v>1034945</v>
      </c>
      <c r="AW155" s="6">
        <f>SUM(Population!AW234:AW238)</f>
        <v>1041294</v>
      </c>
      <c r="AX155" s="6">
        <f>SUM(Population!AX234:AX238)</f>
        <v>1048287</v>
      </c>
      <c r="AY155" s="6">
        <f>SUM(Population!AY234:AY238)</f>
        <v>1055829</v>
      </c>
    </row>
    <row r="156" spans="1:61">
      <c r="B156" s="14" t="s">
        <v>125</v>
      </c>
      <c r="C156" s="6">
        <f>SUM(Population!C239:C243)</f>
        <v>835045</v>
      </c>
      <c r="D156" s="6">
        <f>SUM(Population!D239:D243)</f>
        <v>847640</v>
      </c>
      <c r="E156" s="6">
        <f>SUM(Population!E239:E243)</f>
        <v>859704</v>
      </c>
      <c r="F156" s="6">
        <f>SUM(Population!F239:F243)</f>
        <v>870049</v>
      </c>
      <c r="G156" s="6">
        <f>SUM(Population!G239:G243)</f>
        <v>877396</v>
      </c>
      <c r="H156" s="6">
        <f>SUM(Population!H239:H243)</f>
        <v>880820</v>
      </c>
      <c r="I156" s="6">
        <f>SUM(Population!I239:I243)</f>
        <v>881426</v>
      </c>
      <c r="J156" s="6">
        <f>SUM(Population!J239:J243)</f>
        <v>879746</v>
      </c>
      <c r="K156" s="6">
        <f>SUM(Population!K239:K243)</f>
        <v>877119</v>
      </c>
      <c r="L156" s="6">
        <f>SUM(Population!L239:L243)</f>
        <v>874043</v>
      </c>
      <c r="M156" s="6">
        <f>SUM(Population!M239:M243)</f>
        <v>874024</v>
      </c>
      <c r="N156" s="6">
        <f>SUM(Population!N239:N243)</f>
        <v>872296</v>
      </c>
      <c r="O156" s="6">
        <f>SUM(Population!O239:O243)</f>
        <v>871533</v>
      </c>
      <c r="P156" s="6">
        <f>SUM(Population!P239:P243)</f>
        <v>869720</v>
      </c>
      <c r="Q156" s="6">
        <f>SUM(Population!Q239:Q243)</f>
        <v>870133</v>
      </c>
      <c r="R156" s="6">
        <f>SUM(Population!R239:R243)</f>
        <v>869673</v>
      </c>
      <c r="S156" s="6">
        <f>SUM(Population!S239:S243)</f>
        <v>871953</v>
      </c>
      <c r="T156" s="6">
        <f>SUM(Population!T239:T243)</f>
        <v>875038</v>
      </c>
      <c r="U156" s="6">
        <f>SUM(Population!U239:U243)</f>
        <v>880793</v>
      </c>
      <c r="V156" s="6">
        <f>SUM(Population!V239:V243)</f>
        <v>892412</v>
      </c>
      <c r="W156" s="6">
        <f>SUM(Population!W239:W243)</f>
        <v>905784</v>
      </c>
      <c r="X156" s="6">
        <f>SUM(Population!X239:X243)</f>
        <v>921492</v>
      </c>
      <c r="Y156" s="6">
        <f>SUM(Population!Y239:Y243)</f>
        <v>937069</v>
      </c>
      <c r="Z156" s="6">
        <f>SUM(Population!Z239:Z243)</f>
        <v>951676</v>
      </c>
      <c r="AA156" s="6">
        <f>SUM(Population!AA239:AA243)</f>
        <v>959313</v>
      </c>
      <c r="AB156" s="6">
        <f>SUM(Population!AB239:AB243)</f>
        <v>968211</v>
      </c>
      <c r="AC156" s="6">
        <f>SUM(Population!AC239:AC243)</f>
        <v>976172</v>
      </c>
      <c r="AD156" s="6">
        <f>SUM(Population!AD239:AD243)</f>
        <v>984528</v>
      </c>
      <c r="AE156" s="6">
        <f>SUM(Population!AE239:AE243)</f>
        <v>992828</v>
      </c>
      <c r="AF156" s="6">
        <f>SUM(Population!AF239:AF243)</f>
        <v>1004256</v>
      </c>
      <c r="AG156" s="6">
        <f>SUM(Population!AG239:AG243)</f>
        <v>1015273</v>
      </c>
      <c r="AH156" s="6">
        <f>SUM(Population!AH239:AH243)</f>
        <v>1025315</v>
      </c>
      <c r="AI156" s="6">
        <f>SUM(Population!AI239:AI243)</f>
        <v>1034583</v>
      </c>
      <c r="AJ156" s="6">
        <f>SUM(Population!AJ239:AJ243)</f>
        <v>1042938</v>
      </c>
      <c r="AK156" s="6">
        <f>SUM(Population!AK239:AK243)</f>
        <v>1050285</v>
      </c>
      <c r="AL156" s="6">
        <f>SUM(Population!AL239:AL243)</f>
        <v>1056570</v>
      </c>
      <c r="AM156" s="6">
        <f>SUM(Population!AM239:AM243)</f>
        <v>1061853</v>
      </c>
      <c r="AN156" s="6">
        <f>SUM(Population!AN239:AN243)</f>
        <v>1066251</v>
      </c>
      <c r="AO156" s="6">
        <f>SUM(Population!AO239:AO243)</f>
        <v>1069871</v>
      </c>
      <c r="AP156" s="6">
        <f>SUM(Population!AP239:AP243)</f>
        <v>1072825</v>
      </c>
      <c r="AQ156" s="6">
        <f>SUM(Population!AQ239:AQ243)</f>
        <v>1075259</v>
      </c>
      <c r="AR156" s="6">
        <f>SUM(Population!AR239:AR243)</f>
        <v>1077353</v>
      </c>
      <c r="AS156" s="6">
        <f>SUM(Population!AS239:AS243)</f>
        <v>1079299</v>
      </c>
      <c r="AT156" s="6">
        <f>SUM(Population!AT239:AT243)</f>
        <v>1081244</v>
      </c>
      <c r="AU156" s="6">
        <f>SUM(Population!AU239:AU243)</f>
        <v>1083357</v>
      </c>
      <c r="AV156" s="6">
        <f>SUM(Population!AV239:AV243)</f>
        <v>1085811</v>
      </c>
      <c r="AW156" s="6">
        <f>SUM(Population!AW239:AW243)</f>
        <v>1088735</v>
      </c>
      <c r="AX156" s="6">
        <f>SUM(Population!AX239:AX243)</f>
        <v>1092230</v>
      </c>
      <c r="AY156" s="6">
        <f>SUM(Population!AY239:AY243)</f>
        <v>1096398</v>
      </c>
    </row>
    <row r="157" spans="1:61">
      <c r="B157" s="14" t="s">
        <v>126</v>
      </c>
      <c r="C157" s="6">
        <f>SUM(Population!C244:C248)</f>
        <v>791820</v>
      </c>
      <c r="D157" s="6">
        <f>SUM(Population!D244:D248)</f>
        <v>822930</v>
      </c>
      <c r="E157" s="6">
        <f>SUM(Population!E244:E248)</f>
        <v>851588</v>
      </c>
      <c r="F157" s="6">
        <f>SUM(Population!F244:F248)</f>
        <v>878429</v>
      </c>
      <c r="G157" s="6">
        <f>SUM(Population!G244:G248)</f>
        <v>897553</v>
      </c>
      <c r="H157" s="6">
        <f>SUM(Population!H244:H248)</f>
        <v>911369</v>
      </c>
      <c r="I157" s="6">
        <f>SUM(Population!I244:I248)</f>
        <v>919871</v>
      </c>
      <c r="J157" s="6">
        <f>SUM(Population!J244:J248)</f>
        <v>928549</v>
      </c>
      <c r="K157" s="6">
        <f>SUM(Population!K244:K248)</f>
        <v>936290</v>
      </c>
      <c r="L157" s="6">
        <f>SUM(Population!L244:L248)</f>
        <v>941873</v>
      </c>
      <c r="M157" s="6">
        <f>SUM(Population!M244:M248)</f>
        <v>944419</v>
      </c>
      <c r="N157" s="6">
        <f>SUM(Population!N244:N248)</f>
        <v>945042</v>
      </c>
      <c r="O157" s="6">
        <f>SUM(Population!O244:O248)</f>
        <v>943382</v>
      </c>
      <c r="P157" s="6">
        <f>SUM(Population!P244:P248)</f>
        <v>940778</v>
      </c>
      <c r="Q157" s="6">
        <f>SUM(Population!Q244:Q248)</f>
        <v>937727</v>
      </c>
      <c r="R157" s="6">
        <f>SUM(Population!R244:R248)</f>
        <v>937726</v>
      </c>
      <c r="S157" s="6">
        <f>SUM(Population!S244:S248)</f>
        <v>936018</v>
      </c>
      <c r="T157" s="6">
        <f>SUM(Population!T244:T248)</f>
        <v>935276</v>
      </c>
      <c r="U157" s="6">
        <f>SUM(Population!U244:U248)</f>
        <v>933484</v>
      </c>
      <c r="V157" s="6">
        <f>SUM(Population!V244:V248)</f>
        <v>933914</v>
      </c>
      <c r="W157" s="6">
        <f>SUM(Population!W244:W248)</f>
        <v>933472</v>
      </c>
      <c r="X157" s="6">
        <f>SUM(Population!X244:X248)</f>
        <v>935766</v>
      </c>
      <c r="Y157" s="6">
        <f>SUM(Population!Y244:Y248)</f>
        <v>938863</v>
      </c>
      <c r="Z157" s="6">
        <f>SUM(Population!Z244:Z248)</f>
        <v>944628</v>
      </c>
      <c r="AA157" s="6">
        <f>SUM(Population!AA244:AA248)</f>
        <v>956251</v>
      </c>
      <c r="AB157" s="6">
        <f>SUM(Population!AB244:AB248)</f>
        <v>969624</v>
      </c>
      <c r="AC157" s="6">
        <f>SUM(Population!AC244:AC248)</f>
        <v>985329</v>
      </c>
      <c r="AD157" s="6">
        <f>SUM(Population!AD244:AD248)</f>
        <v>1000902</v>
      </c>
      <c r="AE157" s="6">
        <f>SUM(Population!AE244:AE248)</f>
        <v>1015508</v>
      </c>
      <c r="AF157" s="6">
        <f>SUM(Population!AF244:AF248)</f>
        <v>1023154</v>
      </c>
      <c r="AG157" s="6">
        <f>SUM(Population!AG244:AG248)</f>
        <v>1032058</v>
      </c>
      <c r="AH157" s="6">
        <f>SUM(Population!AH244:AH248)</f>
        <v>1040027</v>
      </c>
      <c r="AI157" s="6">
        <f>SUM(Population!AI244:AI248)</f>
        <v>1048391</v>
      </c>
      <c r="AJ157" s="6">
        <f>SUM(Population!AJ244:AJ248)</f>
        <v>1056698</v>
      </c>
      <c r="AK157" s="6">
        <f>SUM(Population!AK244:AK248)</f>
        <v>1068131</v>
      </c>
      <c r="AL157" s="6">
        <f>SUM(Population!AL244:AL248)</f>
        <v>1079152</v>
      </c>
      <c r="AM157" s="6">
        <f>SUM(Population!AM244:AM248)</f>
        <v>1089198</v>
      </c>
      <c r="AN157" s="6">
        <f>SUM(Population!AN244:AN248)</f>
        <v>1098471</v>
      </c>
      <c r="AO157" s="6">
        <f>SUM(Population!AO244:AO248)</f>
        <v>1106833</v>
      </c>
      <c r="AP157" s="6">
        <f>SUM(Population!AP244:AP248)</f>
        <v>1114188</v>
      </c>
      <c r="AQ157" s="6">
        <f>SUM(Population!AQ244:AQ248)</f>
        <v>1120482</v>
      </c>
      <c r="AR157" s="6">
        <f>SUM(Population!AR244:AR248)</f>
        <v>1125775</v>
      </c>
      <c r="AS157" s="6">
        <f>SUM(Population!AS244:AS248)</f>
        <v>1130187</v>
      </c>
      <c r="AT157" s="6">
        <f>SUM(Population!AT244:AT248)</f>
        <v>1133817</v>
      </c>
      <c r="AU157" s="6">
        <f>SUM(Population!AU244:AU248)</f>
        <v>1136786</v>
      </c>
      <c r="AV157" s="6">
        <f>SUM(Population!AV244:AV248)</f>
        <v>1139231</v>
      </c>
      <c r="AW157" s="6">
        <f>SUM(Population!AW244:AW248)</f>
        <v>1141339</v>
      </c>
      <c r="AX157" s="6">
        <f>SUM(Population!AX244:AX248)</f>
        <v>1143297</v>
      </c>
      <c r="AY157" s="6">
        <f>SUM(Population!AY244:AY248)</f>
        <v>1145256</v>
      </c>
    </row>
    <row r="158" spans="1:61">
      <c r="B158" s="14" t="s">
        <v>127</v>
      </c>
      <c r="C158" s="6">
        <f>SUM(Population!C249:C253)</f>
        <v>780450</v>
      </c>
      <c r="D158" s="6">
        <f>SUM(Population!D249:D253)</f>
        <v>778893</v>
      </c>
      <c r="E158" s="6">
        <f>SUM(Population!E249:E253)</f>
        <v>784504</v>
      </c>
      <c r="F158" s="6">
        <f>SUM(Population!F249:F253)</f>
        <v>797189</v>
      </c>
      <c r="G158" s="6">
        <f>SUM(Population!G249:G253)</f>
        <v>818020</v>
      </c>
      <c r="H158" s="6">
        <f>SUM(Population!H249:H253)</f>
        <v>842116</v>
      </c>
      <c r="I158" s="6">
        <f>SUM(Population!I249:I253)</f>
        <v>870434</v>
      </c>
      <c r="J158" s="6">
        <f>SUM(Population!J249:J253)</f>
        <v>896781</v>
      </c>
      <c r="K158" s="6">
        <f>SUM(Population!K249:K253)</f>
        <v>921822</v>
      </c>
      <c r="L158" s="6">
        <f>SUM(Population!L249:L253)</f>
        <v>939709</v>
      </c>
      <c r="M158" s="6">
        <f>SUM(Population!M249:M253)</f>
        <v>952883</v>
      </c>
      <c r="N158" s="6">
        <f>SUM(Population!N249:N253)</f>
        <v>961390</v>
      </c>
      <c r="O158" s="6">
        <f>SUM(Population!O249:O253)</f>
        <v>970074</v>
      </c>
      <c r="P158" s="6">
        <f>SUM(Population!P249:P253)</f>
        <v>977825</v>
      </c>
      <c r="Q158" s="6">
        <f>SUM(Population!Q249:Q253)</f>
        <v>983418</v>
      </c>
      <c r="R158" s="6">
        <f>SUM(Population!R249:R253)</f>
        <v>985979</v>
      </c>
      <c r="S158" s="6">
        <f>SUM(Population!S249:S253)</f>
        <v>986620</v>
      </c>
      <c r="T158" s="6">
        <f>SUM(Population!T249:T253)</f>
        <v>984985</v>
      </c>
      <c r="U158" s="6">
        <f>SUM(Population!U249:U253)</f>
        <v>982411</v>
      </c>
      <c r="V158" s="6">
        <f>SUM(Population!V249:V253)</f>
        <v>979390</v>
      </c>
      <c r="W158" s="6">
        <f>SUM(Population!W249:W253)</f>
        <v>979413</v>
      </c>
      <c r="X158" s="6">
        <f>SUM(Population!X249:X253)</f>
        <v>977730</v>
      </c>
      <c r="Y158" s="6">
        <f>SUM(Population!Y249:Y253)</f>
        <v>977009</v>
      </c>
      <c r="Z158" s="6">
        <f>SUM(Population!Z249:Z253)</f>
        <v>975242</v>
      </c>
      <c r="AA158" s="6">
        <f>SUM(Population!AA249:AA253)</f>
        <v>975694</v>
      </c>
      <c r="AB158" s="6">
        <f>SUM(Population!AB249:AB253)</f>
        <v>975272</v>
      </c>
      <c r="AC158" s="6">
        <f>SUM(Population!AC249:AC253)</f>
        <v>977582</v>
      </c>
      <c r="AD158" s="6">
        <f>SUM(Population!AD249:AD253)</f>
        <v>980696</v>
      </c>
      <c r="AE158" s="6">
        <f>SUM(Population!AE249:AE253)</f>
        <v>986472</v>
      </c>
      <c r="AF158" s="6">
        <f>SUM(Population!AF249:AF253)</f>
        <v>998095</v>
      </c>
      <c r="AG158" s="6">
        <f>SUM(Population!AG249:AG253)</f>
        <v>1011465</v>
      </c>
      <c r="AH158" s="6">
        <f>SUM(Population!AH249:AH253)</f>
        <v>1027165</v>
      </c>
      <c r="AI158" s="6">
        <f>SUM(Population!AI249:AI253)</f>
        <v>1042732</v>
      </c>
      <c r="AJ158" s="6">
        <f>SUM(Population!AJ249:AJ253)</f>
        <v>1057333</v>
      </c>
      <c r="AK158" s="6">
        <f>SUM(Population!AK249:AK253)</f>
        <v>1064984</v>
      </c>
      <c r="AL158" s="6">
        <f>SUM(Population!AL249:AL253)</f>
        <v>1073893</v>
      </c>
      <c r="AM158" s="6">
        <f>SUM(Population!AM249:AM253)</f>
        <v>1081869</v>
      </c>
      <c r="AN158" s="6">
        <f>SUM(Population!AN249:AN253)</f>
        <v>1090240</v>
      </c>
      <c r="AO158" s="6">
        <f>SUM(Population!AO249:AO253)</f>
        <v>1098553</v>
      </c>
      <c r="AP158" s="6">
        <f>SUM(Population!AP249:AP253)</f>
        <v>1109987</v>
      </c>
      <c r="AQ158" s="6">
        <f>SUM(Population!AQ249:AQ253)</f>
        <v>1121011</v>
      </c>
      <c r="AR158" s="6">
        <f>SUM(Population!AR249:AR253)</f>
        <v>1131062</v>
      </c>
      <c r="AS158" s="6">
        <f>SUM(Population!AS249:AS253)</f>
        <v>1140343</v>
      </c>
      <c r="AT158" s="6">
        <f>SUM(Population!AT249:AT253)</f>
        <v>1148713</v>
      </c>
      <c r="AU158" s="6">
        <f>SUM(Population!AU249:AU253)</f>
        <v>1156082</v>
      </c>
      <c r="AV158" s="6">
        <f>SUM(Population!AV249:AV253)</f>
        <v>1162390</v>
      </c>
      <c r="AW158" s="6">
        <f>SUM(Population!AW249:AW253)</f>
        <v>1167700</v>
      </c>
      <c r="AX158" s="6">
        <f>SUM(Population!AX249:AX253)</f>
        <v>1172130</v>
      </c>
      <c r="AY158" s="6">
        <f>SUM(Population!AY249:AY253)</f>
        <v>1175778</v>
      </c>
    </row>
    <row r="159" spans="1:61">
      <c r="B159" s="14" t="s">
        <v>128</v>
      </c>
      <c r="C159" s="6">
        <f>SUM(Population!C254:C258)</f>
        <v>824676</v>
      </c>
      <c r="D159" s="6">
        <f>SUM(Population!D254:D258)</f>
        <v>839209</v>
      </c>
      <c r="E159" s="6">
        <f>SUM(Population!E254:E258)</f>
        <v>842909</v>
      </c>
      <c r="F159" s="6">
        <f>SUM(Population!F254:F258)</f>
        <v>841241</v>
      </c>
      <c r="G159" s="6">
        <f>SUM(Population!G254:G258)</f>
        <v>827159</v>
      </c>
      <c r="H159" s="6">
        <f>SUM(Population!H254:H258)</f>
        <v>815795</v>
      </c>
      <c r="I159" s="6">
        <f>SUM(Population!I254:I258)</f>
        <v>812278</v>
      </c>
      <c r="J159" s="6">
        <f>SUM(Population!J254:J258)</f>
        <v>816250</v>
      </c>
      <c r="K159" s="6">
        <f>SUM(Population!K254:K258)</f>
        <v>827644</v>
      </c>
      <c r="L159" s="6">
        <f>SUM(Population!L254:L258)</f>
        <v>847563</v>
      </c>
      <c r="M159" s="6">
        <f>SUM(Population!M254:M258)</f>
        <v>871160</v>
      </c>
      <c r="N159" s="6">
        <f>SUM(Population!N254:N258)</f>
        <v>899424</v>
      </c>
      <c r="O159" s="6">
        <f>SUM(Population!O254:O258)</f>
        <v>925722</v>
      </c>
      <c r="P159" s="6">
        <f>SUM(Population!P254:P258)</f>
        <v>950717</v>
      </c>
      <c r="Q159" s="6">
        <f>SUM(Population!Q254:Q258)</f>
        <v>968583</v>
      </c>
      <c r="R159" s="6">
        <f>SUM(Population!R254:R258)</f>
        <v>981752</v>
      </c>
      <c r="S159" s="6">
        <f>SUM(Population!S254:S258)</f>
        <v>990272</v>
      </c>
      <c r="T159" s="6">
        <f>SUM(Population!T254:T258)</f>
        <v>998969</v>
      </c>
      <c r="U159" s="6">
        <f>SUM(Population!U254:U258)</f>
        <v>1006736</v>
      </c>
      <c r="V159" s="6">
        <f>SUM(Population!V254:V258)</f>
        <v>1012350</v>
      </c>
      <c r="W159" s="6">
        <f>SUM(Population!W254:W258)</f>
        <v>1014939</v>
      </c>
      <c r="X159" s="6">
        <f>SUM(Population!X254:X258)</f>
        <v>1015615</v>
      </c>
      <c r="Y159" s="6">
        <f>SUM(Population!Y254:Y258)</f>
        <v>1014024</v>
      </c>
      <c r="Z159" s="6">
        <f>SUM(Population!Z254:Z258)</f>
        <v>1011499</v>
      </c>
      <c r="AA159" s="6">
        <f>SUM(Population!AA254:AA258)</f>
        <v>1008524</v>
      </c>
      <c r="AB159" s="6">
        <f>SUM(Population!AB254:AB258)</f>
        <v>1008583</v>
      </c>
      <c r="AC159" s="6">
        <f>SUM(Population!AC254:AC258)</f>
        <v>1006939</v>
      </c>
      <c r="AD159" s="6">
        <f>SUM(Population!AD254:AD258)</f>
        <v>1006257</v>
      </c>
      <c r="AE159" s="6">
        <f>SUM(Population!AE254:AE258)</f>
        <v>1004533</v>
      </c>
      <c r="AF159" s="6">
        <f>SUM(Population!AF254:AF258)</f>
        <v>1005018</v>
      </c>
      <c r="AG159" s="6">
        <f>SUM(Population!AG254:AG258)</f>
        <v>1004633</v>
      </c>
      <c r="AH159" s="6">
        <f>SUM(Population!AH254:AH258)</f>
        <v>1006972</v>
      </c>
      <c r="AI159" s="6">
        <f>SUM(Population!AI254:AI258)</f>
        <v>1010111</v>
      </c>
      <c r="AJ159" s="6">
        <f>SUM(Population!AJ254:AJ258)</f>
        <v>1015907</v>
      </c>
      <c r="AK159" s="6">
        <f>SUM(Population!AK254:AK258)</f>
        <v>1027536</v>
      </c>
      <c r="AL159" s="6">
        <f>SUM(Population!AL254:AL258)</f>
        <v>1040907</v>
      </c>
      <c r="AM159" s="6">
        <f>SUM(Population!AM254:AM258)</f>
        <v>1056603</v>
      </c>
      <c r="AN159" s="6">
        <f>SUM(Population!AN254:AN258)</f>
        <v>1072163</v>
      </c>
      <c r="AO159" s="6">
        <f>SUM(Population!AO254:AO258)</f>
        <v>1086763</v>
      </c>
      <c r="AP159" s="6">
        <f>SUM(Population!AP254:AP258)</f>
        <v>1094429</v>
      </c>
      <c r="AQ159" s="6">
        <f>SUM(Population!AQ254:AQ258)</f>
        <v>1103348</v>
      </c>
      <c r="AR159" s="6">
        <f>SUM(Population!AR254:AR258)</f>
        <v>1111339</v>
      </c>
      <c r="AS159" s="6">
        <f>SUM(Population!AS254:AS258)</f>
        <v>1119725</v>
      </c>
      <c r="AT159" s="6">
        <f>SUM(Population!AT254:AT258)</f>
        <v>1128056</v>
      </c>
      <c r="AU159" s="6">
        <f>SUM(Population!AU254:AU258)</f>
        <v>1139499</v>
      </c>
      <c r="AV159" s="6">
        <f>SUM(Population!AV254:AV258)</f>
        <v>1150536</v>
      </c>
      <c r="AW159" s="6">
        <f>SUM(Population!AW254:AW258)</f>
        <v>1160599</v>
      </c>
      <c r="AX159" s="6">
        <f>SUM(Population!AX254:AX258)</f>
        <v>1169896</v>
      </c>
      <c r="AY159" s="6">
        <f>SUM(Population!AY254:AY258)</f>
        <v>1178284</v>
      </c>
    </row>
    <row r="160" spans="1:61">
      <c r="B160" s="14" t="s">
        <v>129</v>
      </c>
      <c r="C160" s="6">
        <f>SUM(Population!C259:C263)</f>
        <v>772109</v>
      </c>
      <c r="D160" s="6">
        <f>SUM(Population!D259:D263)</f>
        <v>771132</v>
      </c>
      <c r="E160" s="6">
        <f>SUM(Population!E259:E263)</f>
        <v>779310</v>
      </c>
      <c r="F160" s="6">
        <f>SUM(Population!F259:F263)</f>
        <v>793332</v>
      </c>
      <c r="G160" s="6">
        <f>SUM(Population!G259:G263)</f>
        <v>819845</v>
      </c>
      <c r="H160" s="6">
        <f>SUM(Population!H259:H263)</f>
        <v>843571</v>
      </c>
      <c r="I160" s="6">
        <f>SUM(Population!I259:I263)</f>
        <v>856860</v>
      </c>
      <c r="J160" s="6">
        <f>SUM(Population!J259:J263)</f>
        <v>859572</v>
      </c>
      <c r="K160" s="6">
        <f>SUM(Population!K259:K263)</f>
        <v>857159</v>
      </c>
      <c r="L160" s="6">
        <f>SUM(Population!L259:L263)</f>
        <v>842653</v>
      </c>
      <c r="M160" s="6">
        <f>SUM(Population!M259:M263)</f>
        <v>831124</v>
      </c>
      <c r="N160" s="6">
        <f>SUM(Population!N259:N263)</f>
        <v>827701</v>
      </c>
      <c r="O160" s="6">
        <f>SUM(Population!O259:O263)</f>
        <v>831728</v>
      </c>
      <c r="P160" s="6">
        <f>SUM(Population!P259:P263)</f>
        <v>843143</v>
      </c>
      <c r="Q160" s="6">
        <f>SUM(Population!Q259:Q263)</f>
        <v>863040</v>
      </c>
      <c r="R160" s="6">
        <f>SUM(Population!R259:R263)</f>
        <v>886597</v>
      </c>
      <c r="S160" s="6">
        <f>SUM(Population!S259:S263)</f>
        <v>914801</v>
      </c>
      <c r="T160" s="6">
        <f>SUM(Population!T259:T263)</f>
        <v>941048</v>
      </c>
      <c r="U160" s="6">
        <f>SUM(Population!U259:U263)</f>
        <v>966002</v>
      </c>
      <c r="V160" s="6">
        <f>SUM(Population!V259:V263)</f>
        <v>983857</v>
      </c>
      <c r="W160" s="6">
        <f>SUM(Population!W259:W263)</f>
        <v>997035</v>
      </c>
      <c r="X160" s="6">
        <f>SUM(Population!X259:X263)</f>
        <v>1005589</v>
      </c>
      <c r="Y160" s="6">
        <f>SUM(Population!Y259:Y263)</f>
        <v>1014321</v>
      </c>
      <c r="Z160" s="6">
        <f>SUM(Population!Z259:Z263)</f>
        <v>1022128</v>
      </c>
      <c r="AA160" s="6">
        <f>SUM(Population!AA259:AA263)</f>
        <v>1027789</v>
      </c>
      <c r="AB160" s="6">
        <f>SUM(Population!AB259:AB263)</f>
        <v>1030434</v>
      </c>
      <c r="AC160" s="6">
        <f>SUM(Population!AC259:AC263)</f>
        <v>1031172</v>
      </c>
      <c r="AD160" s="6">
        <f>SUM(Population!AD259:AD263)</f>
        <v>1029656</v>
      </c>
      <c r="AE160" s="6">
        <f>SUM(Population!AE259:AE263)</f>
        <v>1027208</v>
      </c>
      <c r="AF160" s="6">
        <f>SUM(Population!AF259:AF263)</f>
        <v>1024310</v>
      </c>
      <c r="AG160" s="6">
        <f>SUM(Population!AG259:AG263)</f>
        <v>1024432</v>
      </c>
      <c r="AH160" s="6">
        <f>SUM(Population!AH259:AH263)</f>
        <v>1022856</v>
      </c>
      <c r="AI160" s="6">
        <f>SUM(Population!AI259:AI263)</f>
        <v>1022240</v>
      </c>
      <c r="AJ160" s="6">
        <f>SUM(Population!AJ259:AJ263)</f>
        <v>1020583</v>
      </c>
      <c r="AK160" s="6">
        <f>SUM(Population!AK259:AK263)</f>
        <v>1021126</v>
      </c>
      <c r="AL160" s="6">
        <f>SUM(Population!AL259:AL263)</f>
        <v>1020799</v>
      </c>
      <c r="AM160" s="6">
        <f>SUM(Population!AM259:AM263)</f>
        <v>1023189</v>
      </c>
      <c r="AN160" s="6">
        <f>SUM(Population!AN259:AN263)</f>
        <v>1026374</v>
      </c>
      <c r="AO160" s="6">
        <f>SUM(Population!AO259:AO263)</f>
        <v>1032208</v>
      </c>
      <c r="AP160" s="6">
        <f>SUM(Population!AP259:AP263)</f>
        <v>1043859</v>
      </c>
      <c r="AQ160" s="6">
        <f>SUM(Population!AQ259:AQ263)</f>
        <v>1057242</v>
      </c>
      <c r="AR160" s="6">
        <f>SUM(Population!AR259:AR263)</f>
        <v>1072946</v>
      </c>
      <c r="AS160" s="6">
        <f>SUM(Population!AS259:AS263)</f>
        <v>1088512</v>
      </c>
      <c r="AT160" s="6">
        <f>SUM(Population!AT259:AT263)</f>
        <v>1103117</v>
      </c>
      <c r="AU160" s="6">
        <f>SUM(Population!AU259:AU263)</f>
        <v>1110807</v>
      </c>
      <c r="AV160" s="6">
        <f>SUM(Population!AV259:AV263)</f>
        <v>1119748</v>
      </c>
      <c r="AW160" s="6">
        <f>SUM(Population!AW259:AW263)</f>
        <v>1127763</v>
      </c>
      <c r="AX160" s="6">
        <f>SUM(Population!AX259:AX263)</f>
        <v>1136173</v>
      </c>
      <c r="AY160" s="6">
        <f>SUM(Population!AY259:AY263)</f>
        <v>1144528</v>
      </c>
      <c r="AZ160" s="10"/>
      <c r="BA160" s="10"/>
      <c r="BB160" s="10"/>
      <c r="BC160" s="10"/>
      <c r="BD160" s="10"/>
      <c r="BE160" s="10"/>
      <c r="BF160" s="10"/>
      <c r="BG160" s="10"/>
      <c r="BH160" s="8"/>
      <c r="BI160" s="8"/>
    </row>
    <row r="161" spans="1:51">
      <c r="B161" s="14" t="s">
        <v>130</v>
      </c>
      <c r="C161" s="6">
        <f>SUM(Population!C264:C268)</f>
        <v>769911</v>
      </c>
      <c r="D161" s="6">
        <f>SUM(Population!D264:D268)</f>
        <v>782129</v>
      </c>
      <c r="E161" s="6">
        <f>SUM(Population!E264:E268)</f>
        <v>789153</v>
      </c>
      <c r="F161" s="6">
        <f>SUM(Population!F264:F268)</f>
        <v>790119</v>
      </c>
      <c r="G161" s="6">
        <f>SUM(Population!G264:G268)</f>
        <v>784497</v>
      </c>
      <c r="H161" s="6">
        <f>SUM(Population!H264:H268)</f>
        <v>779397</v>
      </c>
      <c r="I161" s="6">
        <f>SUM(Population!I264:I268)</f>
        <v>777853</v>
      </c>
      <c r="J161" s="6">
        <f>SUM(Population!J264:J268)</f>
        <v>785515</v>
      </c>
      <c r="K161" s="6">
        <f>SUM(Population!K264:K268)</f>
        <v>799096</v>
      </c>
      <c r="L161" s="6">
        <f>SUM(Population!L264:L268)</f>
        <v>825216</v>
      </c>
      <c r="M161" s="6">
        <f>SUM(Population!M264:M268)</f>
        <v>848718</v>
      </c>
      <c r="N161" s="6">
        <f>SUM(Population!N264:N268)</f>
        <v>862026</v>
      </c>
      <c r="O161" s="6">
        <f>SUM(Population!O264:O268)</f>
        <v>864837</v>
      </c>
      <c r="P161" s="6">
        <f>SUM(Population!P264:P268)</f>
        <v>862555</v>
      </c>
      <c r="Q161" s="6">
        <f>SUM(Population!Q264:Q268)</f>
        <v>848279</v>
      </c>
      <c r="R161" s="6">
        <f>SUM(Population!R264:R268)</f>
        <v>836960</v>
      </c>
      <c r="S161" s="6">
        <f>SUM(Population!S264:S268)</f>
        <v>833684</v>
      </c>
      <c r="T161" s="6">
        <f>SUM(Population!T264:T268)</f>
        <v>837808</v>
      </c>
      <c r="U161" s="6">
        <f>SUM(Population!U264:U268)</f>
        <v>849266</v>
      </c>
      <c r="V161" s="6">
        <f>SUM(Population!V264:V268)</f>
        <v>869159</v>
      </c>
      <c r="W161" s="6">
        <f>SUM(Population!W264:W268)</f>
        <v>892690</v>
      </c>
      <c r="X161" s="6">
        <f>SUM(Population!X264:X268)</f>
        <v>920842</v>
      </c>
      <c r="Y161" s="6">
        <f>SUM(Population!Y264:Y268)</f>
        <v>947047</v>
      </c>
      <c r="Z161" s="6">
        <f>SUM(Population!Z264:Z268)</f>
        <v>971969</v>
      </c>
      <c r="AA161" s="6">
        <f>SUM(Population!AA264:AA268)</f>
        <v>989835</v>
      </c>
      <c r="AB161" s="6">
        <f>SUM(Population!AB264:AB268)</f>
        <v>1003050</v>
      </c>
      <c r="AC161" s="6">
        <f>SUM(Population!AC264:AC268)</f>
        <v>1011673</v>
      </c>
      <c r="AD161" s="6">
        <f>SUM(Population!AD264:AD268)</f>
        <v>1020472</v>
      </c>
      <c r="AE161" s="6">
        <f>SUM(Population!AE264:AE268)</f>
        <v>1028352</v>
      </c>
      <c r="AF161" s="6">
        <f>SUM(Population!AF264:AF268)</f>
        <v>1034093</v>
      </c>
      <c r="AG161" s="6">
        <f>SUM(Population!AG264:AG268)</f>
        <v>1036830</v>
      </c>
      <c r="AH161" s="6">
        <f>SUM(Population!AH264:AH268)</f>
        <v>1037667</v>
      </c>
      <c r="AI161" s="6">
        <f>SUM(Population!AI264:AI268)</f>
        <v>1036260</v>
      </c>
      <c r="AJ161" s="6">
        <f>SUM(Population!AJ264:AJ268)</f>
        <v>1033929</v>
      </c>
      <c r="AK161" s="6">
        <f>SUM(Population!AK264:AK268)</f>
        <v>1031144</v>
      </c>
      <c r="AL161" s="6">
        <f>SUM(Population!AL264:AL268)</f>
        <v>1031364</v>
      </c>
      <c r="AM161" s="6">
        <f>SUM(Population!AM264:AM268)</f>
        <v>1029887</v>
      </c>
      <c r="AN161" s="6">
        <f>SUM(Population!AN264:AN268)</f>
        <v>1029365</v>
      </c>
      <c r="AO161" s="6">
        <f>SUM(Population!AO264:AO268)</f>
        <v>1027807</v>
      </c>
      <c r="AP161" s="6">
        <f>SUM(Population!AP264:AP268)</f>
        <v>1028440</v>
      </c>
      <c r="AQ161" s="6">
        <f>SUM(Population!AQ264:AQ268)</f>
        <v>1028202</v>
      </c>
      <c r="AR161" s="6">
        <f>SUM(Population!AR264:AR268)</f>
        <v>1030666</v>
      </c>
      <c r="AS161" s="6">
        <f>SUM(Population!AS264:AS268)</f>
        <v>1033917</v>
      </c>
      <c r="AT161" s="6">
        <f>SUM(Population!AT264:AT268)</f>
        <v>1039801</v>
      </c>
      <c r="AU161" s="6">
        <f>SUM(Population!AU264:AU268)</f>
        <v>1051475</v>
      </c>
      <c r="AV161" s="6">
        <f>SUM(Population!AV264:AV268)</f>
        <v>1064871</v>
      </c>
      <c r="AW161" s="6">
        <f>SUM(Population!AW264:AW268)</f>
        <v>1080575</v>
      </c>
      <c r="AX161" s="6">
        <f>SUM(Population!AX264:AX268)</f>
        <v>1096141</v>
      </c>
      <c r="AY161" s="6">
        <f>SUM(Population!AY264:AY268)</f>
        <v>1110751</v>
      </c>
    </row>
    <row r="162" spans="1:51">
      <c r="B162" s="14" t="s">
        <v>131</v>
      </c>
      <c r="C162" s="6">
        <f>SUM(Population!C269:C273)</f>
        <v>690004</v>
      </c>
      <c r="D162" s="6">
        <f>SUM(Population!D269:D273)</f>
        <v>705843</v>
      </c>
      <c r="E162" s="6">
        <f>SUM(Population!E269:E273)</f>
        <v>723202</v>
      </c>
      <c r="F162" s="6">
        <f>SUM(Population!F269:F273)</f>
        <v>738947</v>
      </c>
      <c r="G162" s="6">
        <f>SUM(Population!G269:G273)</f>
        <v>756304</v>
      </c>
      <c r="H162" s="6">
        <f>SUM(Population!H269:H273)</f>
        <v>771340</v>
      </c>
      <c r="I162" s="6">
        <f>SUM(Population!I269:I273)</f>
        <v>783061</v>
      </c>
      <c r="J162" s="6">
        <f>SUM(Population!J269:J273)</f>
        <v>789753</v>
      </c>
      <c r="K162" s="6">
        <f>SUM(Population!K269:K273)</f>
        <v>790557</v>
      </c>
      <c r="L162" s="6">
        <f>SUM(Population!L269:L273)</f>
        <v>784967</v>
      </c>
      <c r="M162" s="6">
        <f>SUM(Population!M269:M273)</f>
        <v>780008</v>
      </c>
      <c r="N162" s="6">
        <f>SUM(Population!N269:N273)</f>
        <v>778688</v>
      </c>
      <c r="O162" s="6">
        <f>SUM(Population!O269:O273)</f>
        <v>786483</v>
      </c>
      <c r="P162" s="6">
        <f>SUM(Population!P269:P273)</f>
        <v>800130</v>
      </c>
      <c r="Q162" s="6">
        <f>SUM(Population!Q269:Q273)</f>
        <v>826195</v>
      </c>
      <c r="R162" s="6">
        <f>SUM(Population!R269:R273)</f>
        <v>849657</v>
      </c>
      <c r="S162" s="6">
        <f>SUM(Population!S269:S273)</f>
        <v>863011</v>
      </c>
      <c r="T162" s="6">
        <f>SUM(Population!T269:T273)</f>
        <v>865969</v>
      </c>
      <c r="U162" s="6">
        <f>SUM(Population!U269:U273)</f>
        <v>863874</v>
      </c>
      <c r="V162" s="6">
        <f>SUM(Population!V269:V273)</f>
        <v>849902</v>
      </c>
      <c r="W162" s="6">
        <f>SUM(Population!W269:W273)</f>
        <v>838860</v>
      </c>
      <c r="X162" s="6">
        <f>SUM(Population!X269:X273)</f>
        <v>835786</v>
      </c>
      <c r="Y162" s="6">
        <f>SUM(Population!Y269:Y273)</f>
        <v>840048</v>
      </c>
      <c r="Z162" s="6">
        <f>SUM(Population!Z269:Z273)</f>
        <v>851582</v>
      </c>
      <c r="AA162" s="6">
        <f>SUM(Population!AA269:AA273)</f>
        <v>871489</v>
      </c>
      <c r="AB162" s="6">
        <f>SUM(Population!AB269:AB273)</f>
        <v>895004</v>
      </c>
      <c r="AC162" s="6">
        <f>SUM(Population!AC269:AC273)</f>
        <v>923109</v>
      </c>
      <c r="AD162" s="6">
        <f>SUM(Population!AD269:AD273)</f>
        <v>949283</v>
      </c>
      <c r="AE162" s="6">
        <f>SUM(Population!AE269:AE273)</f>
        <v>974185</v>
      </c>
      <c r="AF162" s="6">
        <f>SUM(Population!AF269:AF273)</f>
        <v>992084</v>
      </c>
      <c r="AG162" s="6">
        <f>SUM(Population!AG269:AG273)</f>
        <v>1005364</v>
      </c>
      <c r="AH162" s="6">
        <f>SUM(Population!AH269:AH273)</f>
        <v>1014086</v>
      </c>
      <c r="AI162" s="6">
        <f>SUM(Population!AI269:AI273)</f>
        <v>1022984</v>
      </c>
      <c r="AJ162" s="6">
        <f>SUM(Population!AJ269:AJ273)</f>
        <v>1030969</v>
      </c>
      <c r="AK162" s="6">
        <f>SUM(Population!AK269:AK273)</f>
        <v>1036825</v>
      </c>
      <c r="AL162" s="6">
        <f>SUM(Population!AL269:AL273)</f>
        <v>1039688</v>
      </c>
      <c r="AM162" s="6">
        <f>SUM(Population!AM269:AM273)</f>
        <v>1040660</v>
      </c>
      <c r="AN162" s="6">
        <f>SUM(Population!AN269:AN273)</f>
        <v>1039399</v>
      </c>
      <c r="AO162" s="6">
        <f>SUM(Population!AO269:AO273)</f>
        <v>1037221</v>
      </c>
      <c r="AP162" s="6">
        <f>SUM(Population!AP269:AP273)</f>
        <v>1034586</v>
      </c>
      <c r="AQ162" s="6">
        <f>SUM(Population!AQ269:AQ273)</f>
        <v>1034934</v>
      </c>
      <c r="AR162" s="6">
        <f>SUM(Population!AR269:AR273)</f>
        <v>1033592</v>
      </c>
      <c r="AS162" s="6">
        <f>SUM(Population!AS269:AS273)</f>
        <v>1033188</v>
      </c>
      <c r="AT162" s="6">
        <f>SUM(Population!AT269:AT273)</f>
        <v>1031742</v>
      </c>
      <c r="AU162" s="6">
        <f>SUM(Population!AU269:AU273)</f>
        <v>1032462</v>
      </c>
      <c r="AV162" s="6">
        <f>SUM(Population!AV269:AV273)</f>
        <v>1032305</v>
      </c>
      <c r="AW162" s="6">
        <f>SUM(Population!AW269:AW273)</f>
        <v>1034829</v>
      </c>
      <c r="AX162" s="6">
        <f>SUM(Population!AX269:AX273)</f>
        <v>1038137</v>
      </c>
      <c r="AY162" s="6">
        <f>SUM(Population!AY269:AY273)</f>
        <v>1044067</v>
      </c>
    </row>
    <row r="163" spans="1:51">
      <c r="B163" s="14" t="s">
        <v>132</v>
      </c>
      <c r="C163" s="6">
        <f>SUM(Population!C274:C278)</f>
        <v>615776</v>
      </c>
      <c r="D163" s="6">
        <f>SUM(Population!D274:D278)</f>
        <v>626680</v>
      </c>
      <c r="E163" s="6">
        <f>SUM(Population!E274:E278)</f>
        <v>640180</v>
      </c>
      <c r="F163" s="6">
        <f>SUM(Population!F274:F278)</f>
        <v>654198</v>
      </c>
      <c r="G163" s="6">
        <f>SUM(Population!G274:G278)</f>
        <v>669388</v>
      </c>
      <c r="H163" s="6">
        <f>SUM(Population!H274:H278)</f>
        <v>685669</v>
      </c>
      <c r="I163" s="6">
        <f>SUM(Population!I274:I278)</f>
        <v>701113</v>
      </c>
      <c r="J163" s="6">
        <f>SUM(Population!J274:J278)</f>
        <v>718118</v>
      </c>
      <c r="K163" s="6">
        <f>SUM(Population!K274:K278)</f>
        <v>733620</v>
      </c>
      <c r="L163" s="6">
        <f>SUM(Population!L274:L278)</f>
        <v>750804</v>
      </c>
      <c r="M163" s="6">
        <f>SUM(Population!M274:M278)</f>
        <v>765785</v>
      </c>
      <c r="N163" s="6">
        <f>SUM(Population!N274:N278)</f>
        <v>777604</v>
      </c>
      <c r="O163" s="6">
        <f>SUM(Population!O274:O278)</f>
        <v>784462</v>
      </c>
      <c r="P163" s="6">
        <f>SUM(Population!P274:P278)</f>
        <v>785509</v>
      </c>
      <c r="Q163" s="6">
        <f>SUM(Population!Q274:Q278)</f>
        <v>780265</v>
      </c>
      <c r="R163" s="6">
        <f>SUM(Population!R274:R278)</f>
        <v>775641</v>
      </c>
      <c r="S163" s="6">
        <f>SUM(Population!S274:S278)</f>
        <v>774615</v>
      </c>
      <c r="T163" s="6">
        <f>SUM(Population!T274:T278)</f>
        <v>782586</v>
      </c>
      <c r="U163" s="6">
        <f>SUM(Population!U274:U278)</f>
        <v>796317</v>
      </c>
      <c r="V163" s="6">
        <f>SUM(Population!V274:V278)</f>
        <v>822319</v>
      </c>
      <c r="W163" s="6">
        <f>SUM(Population!W274:W278)</f>
        <v>845728</v>
      </c>
      <c r="X163" s="6">
        <f>SUM(Population!X274:X278)</f>
        <v>859137</v>
      </c>
      <c r="Y163" s="6">
        <f>SUM(Population!Y274:Y278)</f>
        <v>862279</v>
      </c>
      <c r="Z163" s="6">
        <f>SUM(Population!Z274:Z278)</f>
        <v>860422</v>
      </c>
      <c r="AA163" s="6">
        <f>SUM(Population!AA274:AA278)</f>
        <v>846850</v>
      </c>
      <c r="AB163" s="6">
        <f>SUM(Population!AB274:AB278)</f>
        <v>836172</v>
      </c>
      <c r="AC163" s="6">
        <f>SUM(Population!AC274:AC278)</f>
        <v>833364</v>
      </c>
      <c r="AD163" s="6">
        <f>SUM(Population!AD274:AD278)</f>
        <v>837809</v>
      </c>
      <c r="AE163" s="6">
        <f>SUM(Population!AE274:AE278)</f>
        <v>849444</v>
      </c>
      <c r="AF163" s="6">
        <f>SUM(Population!AF274:AF278)</f>
        <v>869370</v>
      </c>
      <c r="AG163" s="6">
        <f>SUM(Population!AG274:AG278)</f>
        <v>892867</v>
      </c>
      <c r="AH163" s="6">
        <f>SUM(Population!AH274:AH278)</f>
        <v>920913</v>
      </c>
      <c r="AI163" s="6">
        <f>SUM(Population!AI274:AI278)</f>
        <v>947046</v>
      </c>
      <c r="AJ163" s="6">
        <f>SUM(Population!AJ274:AJ278)</f>
        <v>971921</v>
      </c>
      <c r="AK163" s="6">
        <f>SUM(Population!AK274:AK278)</f>
        <v>989861</v>
      </c>
      <c r="AL163" s="6">
        <f>SUM(Population!AL274:AL278)</f>
        <v>1003222</v>
      </c>
      <c r="AM163" s="6">
        <f>SUM(Population!AM274:AM278)</f>
        <v>1012074</v>
      </c>
      <c r="AN163" s="6">
        <f>SUM(Population!AN274:AN278)</f>
        <v>1021102</v>
      </c>
      <c r="AO163" s="6">
        <f>SUM(Population!AO274:AO278)</f>
        <v>1029228</v>
      </c>
      <c r="AP163" s="6">
        <f>SUM(Population!AP274:AP278)</f>
        <v>1035232</v>
      </c>
      <c r="AQ163" s="6">
        <f>SUM(Population!AQ274:AQ278)</f>
        <v>1038256</v>
      </c>
      <c r="AR163" s="6">
        <f>SUM(Population!AR274:AR278)</f>
        <v>1039404</v>
      </c>
      <c r="AS163" s="6">
        <f>SUM(Population!AS274:AS278)</f>
        <v>1038319</v>
      </c>
      <c r="AT163" s="6">
        <f>SUM(Population!AT274:AT278)</f>
        <v>1036314</v>
      </c>
      <c r="AU163" s="6">
        <f>SUM(Population!AU274:AU278)</f>
        <v>1033835</v>
      </c>
      <c r="AV163" s="6">
        <f>SUM(Population!AV274:AV278)</f>
        <v>1034299</v>
      </c>
      <c r="AW163" s="6">
        <f>SUM(Population!AW274:AW278)</f>
        <v>1033071</v>
      </c>
      <c r="AX163" s="6">
        <f>SUM(Population!AX274:AX278)</f>
        <v>1032772</v>
      </c>
      <c r="AY163" s="6">
        <f>SUM(Population!AY274:AY278)</f>
        <v>1031442</v>
      </c>
    </row>
    <row r="164" spans="1:51">
      <c r="B164" s="14" t="s">
        <v>3</v>
      </c>
      <c r="C164" s="6">
        <f>SUM(Population!C279:C283)</f>
        <v>515707</v>
      </c>
      <c r="D164" s="6">
        <f>SUM(Population!D279:D283)</f>
        <v>544935</v>
      </c>
      <c r="E164" s="6">
        <f>SUM(Population!E279:E283)</f>
        <v>564520</v>
      </c>
      <c r="F164" s="6">
        <f>SUM(Population!F279:F283)</f>
        <v>583531</v>
      </c>
      <c r="G164" s="6">
        <f>SUM(Population!G279:G283)</f>
        <v>601803</v>
      </c>
      <c r="H164" s="6">
        <f>SUM(Population!H279:H283)</f>
        <v>603183</v>
      </c>
      <c r="I164" s="6">
        <f>SUM(Population!I279:I283)</f>
        <v>614002</v>
      </c>
      <c r="J164" s="6">
        <f>SUM(Population!J279:J283)</f>
        <v>627361</v>
      </c>
      <c r="K164" s="6">
        <f>SUM(Population!K279:K283)</f>
        <v>641283</v>
      </c>
      <c r="L164" s="6">
        <f>SUM(Population!L279:L283)</f>
        <v>656399</v>
      </c>
      <c r="M164" s="6">
        <f>SUM(Population!M279:M283)</f>
        <v>672622</v>
      </c>
      <c r="N164" s="6">
        <f>SUM(Population!N279:N283)</f>
        <v>688110</v>
      </c>
      <c r="O164" s="6">
        <f>SUM(Population!O279:O283)</f>
        <v>705122</v>
      </c>
      <c r="P164" s="6">
        <f>SUM(Population!P279:P283)</f>
        <v>720675</v>
      </c>
      <c r="Q164" s="6">
        <f>SUM(Population!Q279:Q283)</f>
        <v>737887</v>
      </c>
      <c r="R164" s="6">
        <f>SUM(Population!R279:R283)</f>
        <v>752939</v>
      </c>
      <c r="S164" s="6">
        <f>SUM(Population!S279:S283)</f>
        <v>764896</v>
      </c>
      <c r="T164" s="6">
        <f>SUM(Population!T279:T283)</f>
        <v>771987</v>
      </c>
      <c r="U164" s="6">
        <f>SUM(Population!U279:U283)</f>
        <v>773371</v>
      </c>
      <c r="V164" s="6">
        <f>SUM(Population!V279:V283)</f>
        <v>768598</v>
      </c>
      <c r="W164" s="6">
        <f>SUM(Population!W279:W283)</f>
        <v>764435</v>
      </c>
      <c r="X164" s="6">
        <f>SUM(Population!X279:X283)</f>
        <v>763814</v>
      </c>
      <c r="Y164" s="6">
        <f>SUM(Population!Y279:Y283)</f>
        <v>772032</v>
      </c>
      <c r="Z164" s="6">
        <f>SUM(Population!Z279:Z283)</f>
        <v>785888</v>
      </c>
      <c r="AA164" s="6">
        <f>SUM(Population!AA279:AA283)</f>
        <v>811807</v>
      </c>
      <c r="AB164" s="6">
        <f>SUM(Population!AB279:AB283)</f>
        <v>835156</v>
      </c>
      <c r="AC164" s="6">
        <f>SUM(Population!AC279:AC283)</f>
        <v>848649</v>
      </c>
      <c r="AD164" s="6">
        <f>SUM(Population!AD279:AD283)</f>
        <v>852047</v>
      </c>
      <c r="AE164" s="6">
        <f>SUM(Population!AE279:AE283)</f>
        <v>850518</v>
      </c>
      <c r="AF164" s="6">
        <f>SUM(Population!AF279:AF283)</f>
        <v>837489</v>
      </c>
      <c r="AG164" s="6">
        <f>SUM(Population!AG279:AG283)</f>
        <v>827308</v>
      </c>
      <c r="AH164" s="6">
        <f>SUM(Population!AH279:AH283)</f>
        <v>824861</v>
      </c>
      <c r="AI164" s="6">
        <f>SUM(Population!AI279:AI283)</f>
        <v>829558</v>
      </c>
      <c r="AJ164" s="6">
        <f>SUM(Population!AJ279:AJ283)</f>
        <v>841339</v>
      </c>
      <c r="AK164" s="6">
        <f>SUM(Population!AK279:AK283)</f>
        <v>861296</v>
      </c>
      <c r="AL164" s="6">
        <f>SUM(Population!AL279:AL283)</f>
        <v>884779</v>
      </c>
      <c r="AM164" s="6">
        <f>SUM(Population!AM279:AM283)</f>
        <v>912756</v>
      </c>
      <c r="AN164" s="6">
        <f>SUM(Population!AN279:AN283)</f>
        <v>938842</v>
      </c>
      <c r="AO164" s="6">
        <f>SUM(Population!AO279:AO283)</f>
        <v>963690</v>
      </c>
      <c r="AP164" s="6">
        <f>SUM(Population!AP279:AP283)</f>
        <v>981694</v>
      </c>
      <c r="AQ164" s="6">
        <f>SUM(Population!AQ279:AQ283)</f>
        <v>995173</v>
      </c>
      <c r="AR164" s="6">
        <f>SUM(Population!AR279:AR283)</f>
        <v>1004205</v>
      </c>
      <c r="AS164" s="6">
        <f>SUM(Population!AS279:AS283)</f>
        <v>1013386</v>
      </c>
      <c r="AT164" s="6">
        <f>SUM(Population!AT279:AT283)</f>
        <v>1021656</v>
      </c>
      <c r="AU164" s="6">
        <f>SUM(Population!AU279:AU283)</f>
        <v>1027793</v>
      </c>
      <c r="AV164" s="6">
        <f>SUM(Population!AV279:AV283)</f>
        <v>1030954</v>
      </c>
      <c r="AW164" s="6">
        <f>SUM(Population!AW279:AW283)</f>
        <v>1032244</v>
      </c>
      <c r="AX164" s="6">
        <f>SUM(Population!AX279:AX283)</f>
        <v>1031325</v>
      </c>
      <c r="AY164" s="6">
        <f>SUM(Population!AY279:AY283)</f>
        <v>1029500</v>
      </c>
    </row>
    <row r="165" spans="1:51">
      <c r="B165" s="14" t="s">
        <v>4</v>
      </c>
      <c r="C165" s="6">
        <f>SUM(Population!C284:C288)</f>
        <v>384616</v>
      </c>
      <c r="D165" s="6">
        <f>SUM(Population!D284:D288)</f>
        <v>398530</v>
      </c>
      <c r="E165" s="6">
        <f>SUM(Population!E284:E288)</f>
        <v>417993</v>
      </c>
      <c r="F165" s="6">
        <f>SUM(Population!F284:F288)</f>
        <v>439000</v>
      </c>
      <c r="G165" s="6">
        <f>SUM(Population!G284:G288)</f>
        <v>460526</v>
      </c>
      <c r="H165" s="6">
        <f>SUM(Population!H284:H288)</f>
        <v>495263</v>
      </c>
      <c r="I165" s="6">
        <f>SUM(Population!I284:I288)</f>
        <v>523569</v>
      </c>
      <c r="J165" s="6">
        <f>SUM(Population!J284:J288)</f>
        <v>542703</v>
      </c>
      <c r="K165" s="6">
        <f>SUM(Population!K284:K288)</f>
        <v>561330</v>
      </c>
      <c r="L165" s="6">
        <f>SUM(Population!L284:L288)</f>
        <v>579270</v>
      </c>
      <c r="M165" s="6">
        <f>SUM(Population!M284:M288)</f>
        <v>581245</v>
      </c>
      <c r="N165" s="6">
        <f>SUM(Population!N284:N288)</f>
        <v>592272</v>
      </c>
      <c r="O165" s="6">
        <f>SUM(Population!O284:O288)</f>
        <v>605706</v>
      </c>
      <c r="P165" s="6">
        <f>SUM(Population!P284:P288)</f>
        <v>619713</v>
      </c>
      <c r="Q165" s="6">
        <f>SUM(Population!Q284:Q288)</f>
        <v>634877</v>
      </c>
      <c r="R165" s="6">
        <f>SUM(Population!R284:R288)</f>
        <v>651099</v>
      </c>
      <c r="S165" s="6">
        <f>SUM(Population!S284:S288)</f>
        <v>666647</v>
      </c>
      <c r="T165" s="6">
        <f>SUM(Population!T284:T288)</f>
        <v>683664</v>
      </c>
      <c r="U165" s="6">
        <f>SUM(Population!U284:U288)</f>
        <v>699286</v>
      </c>
      <c r="V165" s="6">
        <f>SUM(Population!V284:V288)</f>
        <v>716541</v>
      </c>
      <c r="W165" s="6">
        <f>SUM(Population!W284:W288)</f>
        <v>731686</v>
      </c>
      <c r="X165" s="6">
        <f>SUM(Population!X284:X288)</f>
        <v>743835</v>
      </c>
      <c r="Y165" s="6">
        <f>SUM(Population!Y284:Y288)</f>
        <v>751249</v>
      </c>
      <c r="Z165" s="6">
        <f>SUM(Population!Z284:Z288)</f>
        <v>753099</v>
      </c>
      <c r="AA165" s="6">
        <f>SUM(Population!AA284:AA288)</f>
        <v>748992</v>
      </c>
      <c r="AB165" s="6">
        <f>SUM(Population!AB284:AB288)</f>
        <v>745482</v>
      </c>
      <c r="AC165" s="6">
        <f>SUM(Population!AC284:AC288)</f>
        <v>745447</v>
      </c>
      <c r="AD165" s="6">
        <f>SUM(Population!AD284:AD288)</f>
        <v>754034</v>
      </c>
      <c r="AE165" s="6">
        <f>SUM(Population!AE284:AE288)</f>
        <v>768077</v>
      </c>
      <c r="AF165" s="6">
        <f>SUM(Population!AF284:AF288)</f>
        <v>793893</v>
      </c>
      <c r="AG165" s="6">
        <f>SUM(Population!AG284:AG288)</f>
        <v>817152</v>
      </c>
      <c r="AH165" s="6">
        <f>SUM(Population!AH284:AH288)</f>
        <v>830748</v>
      </c>
      <c r="AI165" s="6">
        <f>SUM(Population!AI284:AI288)</f>
        <v>834495</v>
      </c>
      <c r="AJ165" s="6">
        <f>SUM(Population!AJ284:AJ288)</f>
        <v>833413</v>
      </c>
      <c r="AK165" s="6">
        <f>SUM(Population!AK284:AK288)</f>
        <v>821162</v>
      </c>
      <c r="AL165" s="6">
        <f>SUM(Population!AL284:AL288)</f>
        <v>811697</v>
      </c>
      <c r="AM165" s="6">
        <f>SUM(Population!AM284:AM288)</f>
        <v>809777</v>
      </c>
      <c r="AN165" s="6">
        <f>SUM(Population!AN284:AN288)</f>
        <v>814844</v>
      </c>
      <c r="AO165" s="6">
        <f>SUM(Population!AO284:AO288)</f>
        <v>826841</v>
      </c>
      <c r="AP165" s="6">
        <f>SUM(Population!AP284:AP288)</f>
        <v>846856</v>
      </c>
      <c r="AQ165" s="6">
        <f>SUM(Population!AQ284:AQ288)</f>
        <v>870328</v>
      </c>
      <c r="AR165" s="6">
        <f>SUM(Population!AR284:AR288)</f>
        <v>898210</v>
      </c>
      <c r="AS165" s="6">
        <f>SUM(Population!AS284:AS288)</f>
        <v>924191</v>
      </c>
      <c r="AT165" s="6">
        <f>SUM(Population!AT284:AT288)</f>
        <v>948918</v>
      </c>
      <c r="AU165" s="6">
        <f>SUM(Population!AU284:AU288)</f>
        <v>966897</v>
      </c>
      <c r="AV165" s="6">
        <f>SUM(Population!AV284:AV288)</f>
        <v>980391</v>
      </c>
      <c r="AW165" s="6">
        <f>SUM(Population!AW284:AW288)</f>
        <v>989510</v>
      </c>
      <c r="AX165" s="6">
        <f>SUM(Population!AX284:AX288)</f>
        <v>998780</v>
      </c>
      <c r="AY165" s="6">
        <f>SUM(Population!AY284:AY288)</f>
        <v>1007171</v>
      </c>
    </row>
    <row r="166" spans="1:51">
      <c r="B166" s="14" t="s">
        <v>133</v>
      </c>
      <c r="C166" s="6">
        <f>SUM(Population!C289:C293)</f>
        <v>305304</v>
      </c>
      <c r="D166" s="6">
        <f>SUM(Population!D289:D293)</f>
        <v>312578</v>
      </c>
      <c r="E166" s="6">
        <f>SUM(Population!E289:E293)</f>
        <v>322408</v>
      </c>
      <c r="F166" s="6">
        <f>SUM(Population!F289:F293)</f>
        <v>332516</v>
      </c>
      <c r="G166" s="6">
        <f>SUM(Population!G289:G293)</f>
        <v>342364</v>
      </c>
      <c r="H166" s="6">
        <f>SUM(Population!H289:H293)</f>
        <v>356336</v>
      </c>
      <c r="I166" s="6">
        <f>SUM(Population!I289:I293)</f>
        <v>369797</v>
      </c>
      <c r="J166" s="6">
        <f>SUM(Population!J289:J293)</f>
        <v>388531</v>
      </c>
      <c r="K166" s="6">
        <f>SUM(Population!K289:K293)</f>
        <v>408726</v>
      </c>
      <c r="L166" s="6">
        <f>SUM(Population!L289:L293)</f>
        <v>429403</v>
      </c>
      <c r="M166" s="6">
        <f>SUM(Population!M289:M293)</f>
        <v>462656</v>
      </c>
      <c r="N166" s="6">
        <f>SUM(Population!N289:N293)</f>
        <v>489738</v>
      </c>
      <c r="O166" s="6">
        <f>SUM(Population!O289:O293)</f>
        <v>508301</v>
      </c>
      <c r="P166" s="6">
        <f>SUM(Population!P289:P293)</f>
        <v>526418</v>
      </c>
      <c r="Q166" s="6">
        <f>SUM(Population!Q289:Q293)</f>
        <v>543869</v>
      </c>
      <c r="R166" s="6">
        <f>SUM(Population!R289:R293)</f>
        <v>546670</v>
      </c>
      <c r="S166" s="6">
        <f>SUM(Population!S289:S293)</f>
        <v>557913</v>
      </c>
      <c r="T166" s="6">
        <f>SUM(Population!T289:T293)</f>
        <v>571365</v>
      </c>
      <c r="U166" s="6">
        <f>SUM(Population!U289:U293)</f>
        <v>585409</v>
      </c>
      <c r="V166" s="6">
        <f>SUM(Population!V289:V293)</f>
        <v>600561</v>
      </c>
      <c r="W166" s="6">
        <f>SUM(Population!W289:W293)</f>
        <v>616693</v>
      </c>
      <c r="X166" s="6">
        <f>SUM(Population!X289:X293)</f>
        <v>632244</v>
      </c>
      <c r="Y166" s="6">
        <f>SUM(Population!Y289:Y293)</f>
        <v>649181</v>
      </c>
      <c r="Z166" s="6">
        <f>SUM(Population!Z289:Z293)</f>
        <v>664818</v>
      </c>
      <c r="AA166" s="6">
        <f>SUM(Population!AA289:AA293)</f>
        <v>682054</v>
      </c>
      <c r="AB166" s="6">
        <f>SUM(Population!AB289:AB293)</f>
        <v>697257</v>
      </c>
      <c r="AC166" s="6">
        <f>SUM(Population!AC289:AC293)</f>
        <v>709613</v>
      </c>
      <c r="AD166" s="6">
        <f>SUM(Population!AD289:AD293)</f>
        <v>717434</v>
      </c>
      <c r="AE166" s="6">
        <f>SUM(Population!AE289:AE293)</f>
        <v>719911</v>
      </c>
      <c r="AF166" s="6">
        <f>SUM(Population!AF289:AF293)</f>
        <v>716744</v>
      </c>
      <c r="AG166" s="6">
        <f>SUM(Population!AG289:AG293)</f>
        <v>714158</v>
      </c>
      <c r="AH166" s="6">
        <f>SUM(Population!AH289:AH293)</f>
        <v>714949</v>
      </c>
      <c r="AI166" s="6">
        <f>SUM(Population!AI289:AI293)</f>
        <v>724037</v>
      </c>
      <c r="AJ166" s="6">
        <f>SUM(Population!AJ289:AJ293)</f>
        <v>738302</v>
      </c>
      <c r="AK166" s="6">
        <f>SUM(Population!AK289:AK293)</f>
        <v>763899</v>
      </c>
      <c r="AL166" s="6">
        <f>SUM(Population!AL289:AL293)</f>
        <v>786953</v>
      </c>
      <c r="AM166" s="6">
        <f>SUM(Population!AM289:AM293)</f>
        <v>800636</v>
      </c>
      <c r="AN166" s="6">
        <f>SUM(Population!AN289:AN293)</f>
        <v>804855</v>
      </c>
      <c r="AO166" s="6">
        <f>SUM(Population!AO289:AO293)</f>
        <v>804394</v>
      </c>
      <c r="AP166" s="6">
        <f>SUM(Population!AP289:AP293)</f>
        <v>793290</v>
      </c>
      <c r="AQ166" s="6">
        <f>SUM(Population!AQ289:AQ293)</f>
        <v>784888</v>
      </c>
      <c r="AR166" s="6">
        <f>SUM(Population!AR289:AR293)</f>
        <v>783739</v>
      </c>
      <c r="AS166" s="6">
        <f>SUM(Population!AS289:AS293)</f>
        <v>789285</v>
      </c>
      <c r="AT166" s="6">
        <f>SUM(Population!AT289:AT293)</f>
        <v>801470</v>
      </c>
      <c r="AU166" s="6">
        <f>SUM(Population!AU289:AU293)</f>
        <v>821373</v>
      </c>
      <c r="AV166" s="6">
        <f>SUM(Population!AV289:AV293)</f>
        <v>844574</v>
      </c>
      <c r="AW166" s="6">
        <f>SUM(Population!AW289:AW293)</f>
        <v>872008</v>
      </c>
      <c r="AX166" s="6">
        <f>SUM(Population!AX289:AX293)</f>
        <v>897579</v>
      </c>
      <c r="AY166" s="6">
        <f>SUM(Population!AY289:AY293)</f>
        <v>921929</v>
      </c>
    </row>
    <row r="167" spans="1:51">
      <c r="B167" s="14" t="s">
        <v>134</v>
      </c>
      <c r="C167" s="6">
        <f>SUM(Population!C294:C298)</f>
        <v>252429</v>
      </c>
      <c r="D167" s="6">
        <f>SUM(Population!D294:D298)</f>
        <v>251934</v>
      </c>
      <c r="E167" s="6">
        <f>SUM(Population!E294:E298)</f>
        <v>252009</v>
      </c>
      <c r="F167" s="6">
        <f>SUM(Population!F294:F298)</f>
        <v>253377</v>
      </c>
      <c r="G167" s="6">
        <f>SUM(Population!G294:G298)</f>
        <v>257042</v>
      </c>
      <c r="H167" s="6">
        <f>SUM(Population!H294:H298)</f>
        <v>263067</v>
      </c>
      <c r="I167" s="6">
        <f>SUM(Population!I294:I298)</f>
        <v>270146</v>
      </c>
      <c r="J167" s="6">
        <f>SUM(Population!J294:J298)</f>
        <v>279442</v>
      </c>
      <c r="K167" s="6">
        <f>SUM(Population!K294:K298)</f>
        <v>289039</v>
      </c>
      <c r="L167" s="6">
        <f>SUM(Population!L294:L298)</f>
        <v>298489</v>
      </c>
      <c r="M167" s="6">
        <f>SUM(Population!M294:M298)</f>
        <v>311588</v>
      </c>
      <c r="N167" s="6">
        <f>SUM(Population!N294:N298)</f>
        <v>324218</v>
      </c>
      <c r="O167" s="6">
        <f>SUM(Population!O294:O298)</f>
        <v>341691</v>
      </c>
      <c r="P167" s="6">
        <f>SUM(Population!P294:P298)</f>
        <v>360459</v>
      </c>
      <c r="Q167" s="6">
        <f>SUM(Population!Q294:Q298)</f>
        <v>379599</v>
      </c>
      <c r="R167" s="6">
        <f>SUM(Population!R294:R298)</f>
        <v>410339</v>
      </c>
      <c r="S167" s="6">
        <f>SUM(Population!S294:S298)</f>
        <v>435186</v>
      </c>
      <c r="T167" s="6">
        <f>SUM(Population!T294:T298)</f>
        <v>452510</v>
      </c>
      <c r="U167" s="6">
        <f>SUM(Population!U294:U298)</f>
        <v>469464</v>
      </c>
      <c r="V167" s="6">
        <f>SUM(Population!V294:V298)</f>
        <v>485768</v>
      </c>
      <c r="W167" s="6">
        <f>SUM(Population!W294:W298)</f>
        <v>489631</v>
      </c>
      <c r="X167" s="6">
        <f>SUM(Population!X294:X298)</f>
        <v>500944</v>
      </c>
      <c r="Y167" s="6">
        <f>SUM(Population!Y294:Y298)</f>
        <v>514128</v>
      </c>
      <c r="Z167" s="6">
        <f>SUM(Population!Z294:Z298)</f>
        <v>527942</v>
      </c>
      <c r="AA167" s="6">
        <f>SUM(Population!AA294:AA298)</f>
        <v>542783</v>
      </c>
      <c r="AB167" s="6">
        <f>SUM(Population!AB294:AB298)</f>
        <v>558466</v>
      </c>
      <c r="AC167" s="6">
        <f>SUM(Population!AC294:AC298)</f>
        <v>573733</v>
      </c>
      <c r="AD167" s="6">
        <f>SUM(Population!AD294:AD298)</f>
        <v>590239</v>
      </c>
      <c r="AE167" s="6">
        <f>SUM(Population!AE294:AE298)</f>
        <v>605609</v>
      </c>
      <c r="AF167" s="6">
        <f>SUM(Population!AF294:AF298)</f>
        <v>622523</v>
      </c>
      <c r="AG167" s="6">
        <f>SUM(Population!AG294:AG298)</f>
        <v>637514</v>
      </c>
      <c r="AH167" s="6">
        <f>SUM(Population!AH294:AH298)</f>
        <v>649911</v>
      </c>
      <c r="AI167" s="6">
        <f>SUM(Population!AI294:AI298)</f>
        <v>658109</v>
      </c>
      <c r="AJ167" s="6">
        <f>SUM(Population!AJ294:AJ298)</f>
        <v>661328</v>
      </c>
      <c r="AK167" s="6">
        <f>SUM(Population!AK294:AK298)</f>
        <v>659483</v>
      </c>
      <c r="AL167" s="6">
        <f>SUM(Population!AL294:AL298)</f>
        <v>658225</v>
      </c>
      <c r="AM167" s="6">
        <f>SUM(Population!AM294:AM298)</f>
        <v>660231</v>
      </c>
      <c r="AN167" s="6">
        <f>SUM(Population!AN294:AN298)</f>
        <v>670000</v>
      </c>
      <c r="AO167" s="6">
        <f>SUM(Population!AO294:AO298)</f>
        <v>684441</v>
      </c>
      <c r="AP167" s="6">
        <f>SUM(Population!AP294:AP298)</f>
        <v>709436</v>
      </c>
      <c r="AQ167" s="6">
        <f>SUM(Population!AQ294:AQ298)</f>
        <v>731850</v>
      </c>
      <c r="AR167" s="6">
        <f>SUM(Population!AR294:AR298)</f>
        <v>745370</v>
      </c>
      <c r="AS167" s="6">
        <f>SUM(Population!AS294:AS298)</f>
        <v>750048</v>
      </c>
      <c r="AT167" s="6">
        <f>SUM(Population!AT294:AT298)</f>
        <v>750261</v>
      </c>
      <c r="AU167" s="6">
        <f>SUM(Population!AU294:AU298)</f>
        <v>740829</v>
      </c>
      <c r="AV167" s="6">
        <f>SUM(Population!AV294:AV298)</f>
        <v>733946</v>
      </c>
      <c r="AW167" s="6">
        <f>SUM(Population!AW294:AW298)</f>
        <v>733742</v>
      </c>
      <c r="AX167" s="6">
        <f>SUM(Population!AX294:AX298)</f>
        <v>739812</v>
      </c>
      <c r="AY167" s="6">
        <f>SUM(Population!AY294:AY298)</f>
        <v>752076</v>
      </c>
    </row>
    <row r="168" spans="1:51">
      <c r="B168" s="14" t="s">
        <v>135</v>
      </c>
      <c r="C168" s="6">
        <f>SUM(Population!C299:C303)</f>
        <v>174442</v>
      </c>
      <c r="D168" s="6">
        <f>SUM(Population!D299:D303)</f>
        <v>177654</v>
      </c>
      <c r="E168" s="6">
        <f>SUM(Population!E299:E303)</f>
        <v>180083</v>
      </c>
      <c r="F168" s="6">
        <f>SUM(Population!F299:F303)</f>
        <v>182436</v>
      </c>
      <c r="G168" s="6">
        <f>SUM(Population!G299:G303)</f>
        <v>184728</v>
      </c>
      <c r="H168" s="6">
        <f>SUM(Population!H299:H303)</f>
        <v>185150</v>
      </c>
      <c r="I168" s="6">
        <f>SUM(Population!I299:I303)</f>
        <v>185639</v>
      </c>
      <c r="J168" s="6">
        <f>SUM(Population!J299:J303)</f>
        <v>186562</v>
      </c>
      <c r="K168" s="6">
        <f>SUM(Population!K299:K303)</f>
        <v>188639</v>
      </c>
      <c r="L168" s="6">
        <f>SUM(Population!L299:L303)</f>
        <v>192557</v>
      </c>
      <c r="M168" s="6">
        <f>SUM(Population!M299:M303)</f>
        <v>198007</v>
      </c>
      <c r="N168" s="6">
        <f>SUM(Population!N299:N303)</f>
        <v>204271</v>
      </c>
      <c r="O168" s="6">
        <f>SUM(Population!O299:O303)</f>
        <v>212234</v>
      </c>
      <c r="P168" s="6">
        <f>SUM(Population!P299:P303)</f>
        <v>220501</v>
      </c>
      <c r="Q168" s="6">
        <f>SUM(Population!Q299:Q303)</f>
        <v>228749</v>
      </c>
      <c r="R168" s="6">
        <f>SUM(Population!R299:R303)</f>
        <v>239883</v>
      </c>
      <c r="S168" s="6">
        <f>SUM(Population!S299:S303)</f>
        <v>250586</v>
      </c>
      <c r="T168" s="6">
        <f>SUM(Population!T299:T303)</f>
        <v>265390</v>
      </c>
      <c r="U168" s="6">
        <f>SUM(Population!U299:U303)</f>
        <v>281190</v>
      </c>
      <c r="V168" s="6">
        <f>SUM(Population!V299:V303)</f>
        <v>297170</v>
      </c>
      <c r="W168" s="6">
        <f>SUM(Population!W299:W303)</f>
        <v>323034</v>
      </c>
      <c r="X168" s="6">
        <f>SUM(Population!X299:X303)</f>
        <v>343479</v>
      </c>
      <c r="Y168" s="6">
        <f>SUM(Population!Y299:Y303)</f>
        <v>358006</v>
      </c>
      <c r="Z168" s="6">
        <f>SUM(Population!Z299:Z303)</f>
        <v>372291</v>
      </c>
      <c r="AA168" s="6">
        <f>SUM(Population!AA299:AA303)</f>
        <v>385979</v>
      </c>
      <c r="AB168" s="6">
        <f>SUM(Population!AB299:AB303)</f>
        <v>390807</v>
      </c>
      <c r="AC168" s="6">
        <f>SUM(Population!AC299:AC303)</f>
        <v>401431</v>
      </c>
      <c r="AD168" s="6">
        <f>SUM(Population!AD299:AD303)</f>
        <v>413365</v>
      </c>
      <c r="AE168" s="6">
        <f>SUM(Population!AE299:AE303)</f>
        <v>425975</v>
      </c>
      <c r="AF168" s="6">
        <f>SUM(Population!AF299:AF303)</f>
        <v>439461</v>
      </c>
      <c r="AG168" s="6">
        <f>SUM(Population!AG299:AG303)</f>
        <v>453545</v>
      </c>
      <c r="AH168" s="6">
        <f>SUM(Population!AH299:AH303)</f>
        <v>467486</v>
      </c>
      <c r="AI168" s="6">
        <f>SUM(Population!AI299:AI303)</f>
        <v>482404</v>
      </c>
      <c r="AJ168" s="6">
        <f>SUM(Population!AJ299:AJ303)</f>
        <v>496463</v>
      </c>
      <c r="AK168" s="6">
        <f>SUM(Population!AK299:AK303)</f>
        <v>511952</v>
      </c>
      <c r="AL168" s="6">
        <f>SUM(Population!AL299:AL303)</f>
        <v>525721</v>
      </c>
      <c r="AM168" s="6">
        <f>SUM(Population!AM299:AM303)</f>
        <v>537353</v>
      </c>
      <c r="AN168" s="6">
        <f>SUM(Population!AN299:AN303)</f>
        <v>545424</v>
      </c>
      <c r="AO168" s="6">
        <f>SUM(Population!AO299:AO303)</f>
        <v>549236</v>
      </c>
      <c r="AP168" s="6">
        <f>SUM(Population!AP299:AP303)</f>
        <v>549087</v>
      </c>
      <c r="AQ168" s="6">
        <f>SUM(Population!AQ299:AQ303)</f>
        <v>549573</v>
      </c>
      <c r="AR168" s="6">
        <f>SUM(Population!AR299:AR303)</f>
        <v>553115</v>
      </c>
      <c r="AS168" s="6">
        <f>SUM(Population!AS299:AS303)</f>
        <v>563450</v>
      </c>
      <c r="AT168" s="6">
        <f>SUM(Population!AT299:AT303)</f>
        <v>577475</v>
      </c>
      <c r="AU168" s="6">
        <f>SUM(Population!AU299:AU303)</f>
        <v>600515</v>
      </c>
      <c r="AV168" s="6">
        <f>SUM(Population!AV299:AV303)</f>
        <v>620857</v>
      </c>
      <c r="AW168" s="6">
        <f>SUM(Population!AW299:AW303)</f>
        <v>633201</v>
      </c>
      <c r="AX168" s="6">
        <f>SUM(Population!AX299:AX303)</f>
        <v>638095</v>
      </c>
      <c r="AY168" s="6">
        <f>SUM(Population!AY299:AY303)</f>
        <v>639136</v>
      </c>
    </row>
    <row r="169" spans="1:51">
      <c r="B169" s="14" t="s">
        <v>136</v>
      </c>
      <c r="C169" s="6">
        <f>SUM(Population!C304:C308)</f>
        <v>77788</v>
      </c>
      <c r="D169" s="6">
        <f>SUM(Population!D304:D308)</f>
        <v>82922</v>
      </c>
      <c r="E169" s="6">
        <f>SUM(Population!E304:E308)</f>
        <v>87820</v>
      </c>
      <c r="F169" s="6">
        <f>SUM(Population!F304:F308)</f>
        <v>91273</v>
      </c>
      <c r="G169" s="6">
        <f>SUM(Population!G304:G308)</f>
        <v>93579</v>
      </c>
      <c r="H169" s="6">
        <f>SUM(Population!H304:H308)</f>
        <v>95472</v>
      </c>
      <c r="I169" s="6">
        <f>SUM(Population!I304:I308)</f>
        <v>97780</v>
      </c>
      <c r="J169" s="6">
        <f>SUM(Population!J304:J308)</f>
        <v>99640</v>
      </c>
      <c r="K169" s="6">
        <f>SUM(Population!K304:K308)</f>
        <v>101567</v>
      </c>
      <c r="L169" s="6">
        <f>SUM(Population!L304:L308)</f>
        <v>103436</v>
      </c>
      <c r="M169" s="6">
        <f>SUM(Population!M304:M308)</f>
        <v>104068</v>
      </c>
      <c r="N169" s="6">
        <f>SUM(Population!N304:N308)</f>
        <v>104893</v>
      </c>
      <c r="O169" s="6">
        <f>SUM(Population!O304:O308)</f>
        <v>106000</v>
      </c>
      <c r="P169" s="6">
        <f>SUM(Population!P304:P308)</f>
        <v>107969</v>
      </c>
      <c r="Q169" s="6">
        <f>SUM(Population!Q304:Q308)</f>
        <v>111123</v>
      </c>
      <c r="R169" s="6">
        <f>SUM(Population!R304:R308)</f>
        <v>114919</v>
      </c>
      <c r="S169" s="6">
        <f>SUM(Population!S304:S308)</f>
        <v>119214</v>
      </c>
      <c r="T169" s="6">
        <f>SUM(Population!T304:T308)</f>
        <v>124535</v>
      </c>
      <c r="U169" s="6">
        <f>SUM(Population!U304:U308)</f>
        <v>130101</v>
      </c>
      <c r="V169" s="6">
        <f>SUM(Population!V304:V308)</f>
        <v>135740</v>
      </c>
      <c r="W169" s="6">
        <f>SUM(Population!W304:W308)</f>
        <v>143190</v>
      </c>
      <c r="X169" s="6">
        <f>SUM(Population!X304:X308)</f>
        <v>150279</v>
      </c>
      <c r="Y169" s="6">
        <f>SUM(Population!Y304:Y308)</f>
        <v>160237</v>
      </c>
      <c r="Z169" s="6">
        <f>SUM(Population!Z304:Z308)</f>
        <v>170738</v>
      </c>
      <c r="AA169" s="6">
        <f>SUM(Population!AA304:AA308)</f>
        <v>181189</v>
      </c>
      <c r="AB169" s="6">
        <f>SUM(Population!AB304:AB308)</f>
        <v>198624</v>
      </c>
      <c r="AC169" s="6">
        <f>SUM(Population!AC304:AC308)</f>
        <v>211691</v>
      </c>
      <c r="AD169" s="6">
        <f>SUM(Population!AD304:AD308)</f>
        <v>221061</v>
      </c>
      <c r="AE169" s="6">
        <f>SUM(Population!AE304:AE308)</f>
        <v>230380</v>
      </c>
      <c r="AF169" s="6">
        <f>SUM(Population!AF304:AF308)</f>
        <v>239278</v>
      </c>
      <c r="AG169" s="6">
        <f>SUM(Population!AG304:AG308)</f>
        <v>243809</v>
      </c>
      <c r="AH169" s="6">
        <f>SUM(Population!AH304:AH308)</f>
        <v>251811</v>
      </c>
      <c r="AI169" s="6">
        <f>SUM(Population!AI304:AI308)</f>
        <v>260395</v>
      </c>
      <c r="AJ169" s="6">
        <f>SUM(Population!AJ304:AJ308)</f>
        <v>269617</v>
      </c>
      <c r="AK169" s="6">
        <f>SUM(Population!AK304:AK308)</f>
        <v>279438</v>
      </c>
      <c r="AL169" s="6">
        <f>SUM(Population!AL304:AL308)</f>
        <v>289527</v>
      </c>
      <c r="AM169" s="6">
        <f>SUM(Population!AM304:AM308)</f>
        <v>299754</v>
      </c>
      <c r="AN169" s="6">
        <f>SUM(Population!AN304:AN308)</f>
        <v>310560</v>
      </c>
      <c r="AO169" s="6">
        <f>SUM(Population!AO304:AO308)</f>
        <v>320882</v>
      </c>
      <c r="AP169" s="6">
        <f>SUM(Population!AP304:AP308)</f>
        <v>332350</v>
      </c>
      <c r="AQ169" s="6">
        <f>SUM(Population!AQ304:AQ308)</f>
        <v>342478</v>
      </c>
      <c r="AR169" s="6">
        <f>SUM(Population!AR304:AR308)</f>
        <v>351208</v>
      </c>
      <c r="AS169" s="6">
        <f>SUM(Population!AS304:AS308)</f>
        <v>357793</v>
      </c>
      <c r="AT169" s="6">
        <f>SUM(Population!AT304:AT308)</f>
        <v>361650</v>
      </c>
      <c r="AU169" s="6">
        <f>SUM(Population!AU304:AU308)</f>
        <v>363417</v>
      </c>
      <c r="AV169" s="6">
        <f>SUM(Population!AV304:AV308)</f>
        <v>365957</v>
      </c>
      <c r="AW169" s="6">
        <f>SUM(Population!AW304:AW308)</f>
        <v>371074</v>
      </c>
      <c r="AX169" s="6">
        <f>SUM(Population!AX304:AX308)</f>
        <v>381109</v>
      </c>
      <c r="AY169" s="6">
        <f>SUM(Population!AY304:AY308)</f>
        <v>393271</v>
      </c>
    </row>
    <row r="170" spans="1:51">
      <c r="B170" s="14" t="s">
        <v>137</v>
      </c>
      <c r="C170" s="6">
        <f>SUM(Population!C309:C313)</f>
        <v>19871</v>
      </c>
      <c r="D170" s="6">
        <f>SUM(Population!D309:D313)</f>
        <v>20496</v>
      </c>
      <c r="E170" s="6">
        <f>SUM(Population!E309:E313)</f>
        <v>20992</v>
      </c>
      <c r="F170" s="6">
        <f>SUM(Population!F309:F313)</f>
        <v>22704</v>
      </c>
      <c r="G170" s="6">
        <f>SUM(Population!G309:G313)</f>
        <v>25113</v>
      </c>
      <c r="H170" s="6">
        <f>SUM(Population!H309:H313)</f>
        <v>27288</v>
      </c>
      <c r="I170" s="6">
        <f>SUM(Population!I309:I313)</f>
        <v>29097</v>
      </c>
      <c r="J170" s="6">
        <f>SUM(Population!J309:J313)</f>
        <v>30784</v>
      </c>
      <c r="K170" s="6">
        <f>SUM(Population!K309:K313)</f>
        <v>32119</v>
      </c>
      <c r="L170" s="6">
        <f>SUM(Population!L309:L313)</f>
        <v>33103</v>
      </c>
      <c r="M170" s="6">
        <f>SUM(Population!M309:M313)</f>
        <v>33938</v>
      </c>
      <c r="N170" s="6">
        <f>SUM(Population!N309:N313)</f>
        <v>34942</v>
      </c>
      <c r="O170" s="6">
        <f>SUM(Population!O309:O313)</f>
        <v>35774</v>
      </c>
      <c r="P170" s="6">
        <f>SUM(Population!P309:P313)</f>
        <v>36683</v>
      </c>
      <c r="Q170" s="6">
        <f>SUM(Population!Q309:Q313)</f>
        <v>37558</v>
      </c>
      <c r="R170" s="6">
        <f>SUM(Population!R309:R313)</f>
        <v>37888</v>
      </c>
      <c r="S170" s="6">
        <f>SUM(Population!S309:S313)</f>
        <v>38380</v>
      </c>
      <c r="T170" s="6">
        <f>SUM(Population!T309:T313)</f>
        <v>39004</v>
      </c>
      <c r="U170" s="6">
        <f>SUM(Population!U309:U313)</f>
        <v>40045</v>
      </c>
      <c r="V170" s="6">
        <f>SUM(Population!V309:V313)</f>
        <v>41576</v>
      </c>
      <c r="W170" s="6">
        <f>SUM(Population!W309:W313)</f>
        <v>43229</v>
      </c>
      <c r="X170" s="6">
        <f>SUM(Population!X309:X313)</f>
        <v>45084</v>
      </c>
      <c r="Y170" s="6">
        <f>SUM(Population!Y309:Y313)</f>
        <v>47362</v>
      </c>
      <c r="Z170" s="6">
        <f>SUM(Population!Z309:Z313)</f>
        <v>49756</v>
      </c>
      <c r="AA170" s="6">
        <f>SUM(Population!AA309:AA313)</f>
        <v>52204</v>
      </c>
      <c r="AB170" s="6">
        <f>SUM(Population!AB309:AB313)</f>
        <v>55420</v>
      </c>
      <c r="AC170" s="6">
        <f>SUM(Population!AC309:AC313)</f>
        <v>58421</v>
      </c>
      <c r="AD170" s="6">
        <f>SUM(Population!AD309:AD313)</f>
        <v>62770</v>
      </c>
      <c r="AE170" s="6">
        <f>SUM(Population!AE309:AE313)</f>
        <v>67271</v>
      </c>
      <c r="AF170" s="6">
        <f>SUM(Population!AF309:AF313)</f>
        <v>71654</v>
      </c>
      <c r="AG170" s="6">
        <f>SUM(Population!AG309:AG313)</f>
        <v>79364</v>
      </c>
      <c r="AH170" s="6">
        <f>SUM(Population!AH309:AH313)</f>
        <v>84668</v>
      </c>
      <c r="AI170" s="6">
        <f>SUM(Population!AI309:AI313)</f>
        <v>88446</v>
      </c>
      <c r="AJ170" s="6">
        <f>SUM(Population!AJ309:AJ313)</f>
        <v>92338</v>
      </c>
      <c r="AK170" s="6">
        <f>SUM(Population!AK309:AK313)</f>
        <v>96122</v>
      </c>
      <c r="AL170" s="6">
        <f>SUM(Population!AL309:AL313)</f>
        <v>98596</v>
      </c>
      <c r="AM170" s="6">
        <f>SUM(Population!AM309:AM313)</f>
        <v>102442</v>
      </c>
      <c r="AN170" s="6">
        <f>SUM(Population!AN309:AN313)</f>
        <v>106401</v>
      </c>
      <c r="AO170" s="6">
        <f>SUM(Population!AO309:AO313)</f>
        <v>110733</v>
      </c>
      <c r="AP170" s="6">
        <f>SUM(Population!AP309:AP313)</f>
        <v>115331</v>
      </c>
      <c r="AQ170" s="6">
        <f>SUM(Population!AQ309:AQ313)</f>
        <v>119986</v>
      </c>
      <c r="AR170" s="6">
        <f>SUM(Population!AR309:AR313)</f>
        <v>124817</v>
      </c>
      <c r="AS170" s="6">
        <f>SUM(Population!AS309:AS313)</f>
        <v>130206</v>
      </c>
      <c r="AT170" s="6">
        <f>SUM(Population!AT309:AT313)</f>
        <v>135729</v>
      </c>
      <c r="AU170" s="6">
        <f>SUM(Population!AU309:AU313)</f>
        <v>142172</v>
      </c>
      <c r="AV170" s="6">
        <f>SUM(Population!AV309:AV313)</f>
        <v>148157</v>
      </c>
      <c r="AW170" s="6">
        <f>SUM(Population!AW309:AW313)</f>
        <v>153767</v>
      </c>
      <c r="AX170" s="6">
        <f>SUM(Population!AX309:AX313)</f>
        <v>158401</v>
      </c>
      <c r="AY170" s="6">
        <f>SUM(Population!AY309:AY313)</f>
        <v>161782</v>
      </c>
    </row>
    <row r="171" spans="1:51">
      <c r="B171" s="14" t="s">
        <v>138</v>
      </c>
      <c r="C171" s="6">
        <f>SUM(Population!C314)</f>
        <v>2815</v>
      </c>
      <c r="D171" s="6">
        <f>SUM(Population!D314)</f>
        <v>3202</v>
      </c>
      <c r="E171" s="6">
        <f>SUM(Population!E314)</f>
        <v>3595</v>
      </c>
      <c r="F171" s="6">
        <f>SUM(Population!F314)</f>
        <v>4123</v>
      </c>
      <c r="G171" s="6">
        <f>SUM(Population!G314)</f>
        <v>4444</v>
      </c>
      <c r="H171" s="6">
        <f>SUM(Population!H314)</f>
        <v>4759</v>
      </c>
      <c r="I171" s="6">
        <f>SUM(Population!I314)</f>
        <v>5019</v>
      </c>
      <c r="J171" s="6">
        <f>SUM(Population!J314)</f>
        <v>5265</v>
      </c>
      <c r="K171" s="6">
        <f>SUM(Population!K314)</f>
        <v>5858</v>
      </c>
      <c r="L171" s="6">
        <f>SUM(Population!L314)</f>
        <v>6566</v>
      </c>
      <c r="M171" s="6">
        <f>SUM(Population!M314)</f>
        <v>7210</v>
      </c>
      <c r="N171" s="6">
        <f>SUM(Population!N314)</f>
        <v>7757</v>
      </c>
      <c r="O171" s="6">
        <f>SUM(Population!O314)</f>
        <v>8287</v>
      </c>
      <c r="P171" s="6">
        <f>SUM(Population!P314)</f>
        <v>8834</v>
      </c>
      <c r="Q171" s="6">
        <f>SUM(Population!Q314)</f>
        <v>9336</v>
      </c>
      <c r="R171" s="6">
        <f>SUM(Population!R314)</f>
        <v>9798</v>
      </c>
      <c r="S171" s="6">
        <f>SUM(Population!S314)</f>
        <v>10295</v>
      </c>
      <c r="T171" s="6">
        <f>SUM(Population!T314)</f>
        <v>10753</v>
      </c>
      <c r="U171" s="6">
        <f>SUM(Population!U314)</f>
        <v>11249</v>
      </c>
      <c r="V171" s="6">
        <f>SUM(Population!V314)</f>
        <v>11734</v>
      </c>
      <c r="W171" s="6">
        <f>SUM(Population!W314)</f>
        <v>12073</v>
      </c>
      <c r="X171" s="6">
        <f>SUM(Population!X314)</f>
        <v>12478</v>
      </c>
      <c r="Y171" s="6">
        <f>SUM(Population!Y314)</f>
        <v>12917</v>
      </c>
      <c r="Z171" s="6">
        <f>SUM(Population!Z314)</f>
        <v>13488</v>
      </c>
      <c r="AA171" s="6">
        <f>SUM(Population!AA314)</f>
        <v>14196</v>
      </c>
      <c r="AB171" s="6">
        <f>SUM(Population!AB314)</f>
        <v>14905</v>
      </c>
      <c r="AC171" s="6">
        <f>SUM(Population!AC314)</f>
        <v>15702</v>
      </c>
      <c r="AD171" s="6">
        <f>SUM(Population!AD314)</f>
        <v>16642</v>
      </c>
      <c r="AE171" s="6">
        <f>SUM(Population!AE314)</f>
        <v>17667</v>
      </c>
      <c r="AF171" s="6">
        <f>SUM(Population!AF314)</f>
        <v>18764</v>
      </c>
      <c r="AG171" s="6">
        <f>SUM(Population!AG314)</f>
        <v>20103</v>
      </c>
      <c r="AH171" s="6">
        <f>SUM(Population!AH314)</f>
        <v>21428</v>
      </c>
      <c r="AI171" s="6">
        <f>SUM(Population!AI314)</f>
        <v>23215</v>
      </c>
      <c r="AJ171" s="6">
        <f>SUM(Population!AJ314)</f>
        <v>25101</v>
      </c>
      <c r="AK171" s="6">
        <f>SUM(Population!AK314)</f>
        <v>27011</v>
      </c>
      <c r="AL171" s="6">
        <f>SUM(Population!AL314)</f>
        <v>30025</v>
      </c>
      <c r="AM171" s="6">
        <f>SUM(Population!AM314)</f>
        <v>32365</v>
      </c>
      <c r="AN171" s="6">
        <f>SUM(Population!AN314)</f>
        <v>34446</v>
      </c>
      <c r="AO171" s="6">
        <f>SUM(Population!AO314)</f>
        <v>36646</v>
      </c>
      <c r="AP171" s="6">
        <f>SUM(Population!AP314)</f>
        <v>38868</v>
      </c>
      <c r="AQ171" s="6">
        <f>SUM(Population!AQ314)</f>
        <v>41065</v>
      </c>
      <c r="AR171" s="6">
        <f>SUM(Population!AR314)</f>
        <v>43509</v>
      </c>
      <c r="AS171" s="6">
        <f>SUM(Population!AS314)</f>
        <v>45993</v>
      </c>
      <c r="AT171" s="6">
        <f>SUM(Population!AT314)</f>
        <v>48750</v>
      </c>
      <c r="AU171" s="6">
        <f>SUM(Population!AU314)</f>
        <v>51746</v>
      </c>
      <c r="AV171" s="6">
        <f>SUM(Population!AV314)</f>
        <v>54928</v>
      </c>
      <c r="AW171" s="6">
        <f>SUM(Population!AW314)</f>
        <v>58447</v>
      </c>
      <c r="AX171" s="6">
        <f>SUM(Population!AX314)</f>
        <v>62261</v>
      </c>
      <c r="AY171" s="6">
        <f>SUM(Population!AY314)</f>
        <v>66319</v>
      </c>
    </row>
    <row r="172" spans="1:51">
      <c r="B172" s="14"/>
    </row>
    <row r="173" spans="1:51">
      <c r="B173" s="1" t="s">
        <v>103</v>
      </c>
    </row>
    <row r="174" spans="1:51">
      <c r="A174" s="17"/>
      <c r="B174" s="18"/>
      <c r="C174" s="10" t="s">
        <v>49</v>
      </c>
      <c r="D174" s="10" t="s">
        <v>50</v>
      </c>
      <c r="E174" s="10" t="s">
        <v>51</v>
      </c>
      <c r="F174" s="10" t="s">
        <v>52</v>
      </c>
      <c r="G174" s="10" t="s">
        <v>53</v>
      </c>
      <c r="H174" s="10" t="s">
        <v>54</v>
      </c>
      <c r="I174" s="10" t="s">
        <v>55</v>
      </c>
      <c r="J174" s="10" t="s">
        <v>56</v>
      </c>
      <c r="K174" s="10" t="s">
        <v>57</v>
      </c>
      <c r="L174" s="10" t="s">
        <v>58</v>
      </c>
      <c r="M174" s="10" t="s">
        <v>59</v>
      </c>
      <c r="N174" s="10" t="s">
        <v>60</v>
      </c>
      <c r="O174" s="10" t="s">
        <v>61</v>
      </c>
      <c r="P174" s="10" t="s">
        <v>62</v>
      </c>
      <c r="Q174" s="10" t="s">
        <v>63</v>
      </c>
      <c r="R174" s="10" t="s">
        <v>64</v>
      </c>
      <c r="S174" s="10" t="s">
        <v>65</v>
      </c>
      <c r="T174" s="10" t="s">
        <v>66</v>
      </c>
      <c r="U174" s="10" t="s">
        <v>67</v>
      </c>
      <c r="V174" s="10" t="s">
        <v>68</v>
      </c>
      <c r="W174" s="10" t="s">
        <v>69</v>
      </c>
      <c r="X174" s="10" t="s">
        <v>70</v>
      </c>
      <c r="Y174" s="10" t="s">
        <v>71</v>
      </c>
      <c r="Z174" s="10" t="s">
        <v>72</v>
      </c>
      <c r="AA174" s="10" t="s">
        <v>73</v>
      </c>
      <c r="AB174" s="10" t="s">
        <v>74</v>
      </c>
      <c r="AC174" s="10" t="s">
        <v>75</v>
      </c>
      <c r="AD174" s="10" t="s">
        <v>76</v>
      </c>
      <c r="AE174" s="10" t="s">
        <v>77</v>
      </c>
      <c r="AF174" s="10" t="s">
        <v>78</v>
      </c>
      <c r="AG174" s="10" t="s">
        <v>79</v>
      </c>
      <c r="AH174" s="10" t="s">
        <v>80</v>
      </c>
      <c r="AI174" s="10" t="s">
        <v>81</v>
      </c>
      <c r="AJ174" s="10" t="s">
        <v>82</v>
      </c>
      <c r="AK174" s="10" t="s">
        <v>83</v>
      </c>
      <c r="AL174" s="10" t="s">
        <v>84</v>
      </c>
      <c r="AM174" s="10" t="s">
        <v>85</v>
      </c>
      <c r="AN174" s="10" t="s">
        <v>86</v>
      </c>
      <c r="AO174" s="10" t="s">
        <v>87</v>
      </c>
      <c r="AP174" s="10" t="s">
        <v>88</v>
      </c>
      <c r="AQ174" s="10" t="s">
        <v>89</v>
      </c>
      <c r="AR174" s="10" t="s">
        <v>90</v>
      </c>
      <c r="AS174" s="10" t="s">
        <v>91</v>
      </c>
      <c r="AT174" s="10" t="s">
        <v>92</v>
      </c>
      <c r="AU174" s="10" t="s">
        <v>93</v>
      </c>
      <c r="AV174" s="10" t="s">
        <v>94</v>
      </c>
      <c r="AW174" s="10" t="s">
        <v>95</v>
      </c>
      <c r="AX174" s="8" t="s">
        <v>96</v>
      </c>
      <c r="AY174" s="8" t="s">
        <v>97</v>
      </c>
    </row>
    <row r="175" spans="1:51">
      <c r="B175" s="14" t="s">
        <v>120</v>
      </c>
      <c r="C175" s="6">
        <f>SUM(Population!C110:C114)</f>
        <v>759633</v>
      </c>
      <c r="D175" s="6">
        <f>SUM(Population!D110:D114)</f>
        <v>771537</v>
      </c>
      <c r="E175" s="6">
        <f>SUM(Population!E110:E114)</f>
        <v>782859</v>
      </c>
      <c r="F175" s="6">
        <f>SUM(Population!F110:F114)</f>
        <v>793071</v>
      </c>
      <c r="G175" s="6">
        <f>SUM(Population!G110:G114)</f>
        <v>806133</v>
      </c>
      <c r="H175" s="6">
        <f>SUM(Population!H110:H114)</f>
        <v>817856</v>
      </c>
      <c r="I175" s="6">
        <f>SUM(Population!I110:I114)</f>
        <v>828301</v>
      </c>
      <c r="J175" s="6">
        <f>SUM(Population!J110:J114)</f>
        <v>837987</v>
      </c>
      <c r="K175" s="6">
        <f>SUM(Population!K110:K114)</f>
        <v>846752</v>
      </c>
      <c r="L175" s="6">
        <f>SUM(Population!L110:L114)</f>
        <v>854476</v>
      </c>
      <c r="M175" s="6">
        <f>SUM(Population!M110:M114)</f>
        <v>861090</v>
      </c>
      <c r="N175" s="6">
        <f>SUM(Population!N110:N114)</f>
        <v>866648</v>
      </c>
      <c r="O175" s="6">
        <f>SUM(Population!O110:O114)</f>
        <v>871276</v>
      </c>
      <c r="P175" s="6">
        <f>SUM(Population!P110:P114)</f>
        <v>875072</v>
      </c>
      <c r="Q175" s="6">
        <f>SUM(Population!Q110:Q114)</f>
        <v>878170</v>
      </c>
      <c r="R175" s="6">
        <f>SUM(Population!R110:R114)</f>
        <v>880715</v>
      </c>
      <c r="S175" s="6">
        <f>SUM(Population!S110:S114)</f>
        <v>882906</v>
      </c>
      <c r="T175" s="6">
        <f>SUM(Population!T110:T114)</f>
        <v>884939</v>
      </c>
      <c r="U175" s="6">
        <f>SUM(Population!U110:U114)</f>
        <v>886975</v>
      </c>
      <c r="V175" s="6">
        <f>SUM(Population!V110:V114)</f>
        <v>889185</v>
      </c>
      <c r="W175" s="6">
        <f>SUM(Population!W110:W114)</f>
        <v>891757</v>
      </c>
      <c r="X175" s="6">
        <f>SUM(Population!X110:X114)</f>
        <v>894826</v>
      </c>
      <c r="Y175" s="6">
        <f>SUM(Population!Y110:Y114)</f>
        <v>898498</v>
      </c>
      <c r="Z175" s="6">
        <f>SUM(Population!Z110:Z114)</f>
        <v>902882</v>
      </c>
      <c r="AA175" s="6">
        <f>SUM(Population!AA110:AA114)</f>
        <v>908039</v>
      </c>
      <c r="AB175" s="6">
        <f>SUM(Population!AB110:AB114)</f>
        <v>913990</v>
      </c>
      <c r="AC175" s="6">
        <f>SUM(Population!AC110:AC114)</f>
        <v>920695</v>
      </c>
      <c r="AD175" s="6">
        <f>SUM(Population!AD110:AD114)</f>
        <v>928073</v>
      </c>
      <c r="AE175" s="6">
        <f>SUM(Population!AE110:AE114)</f>
        <v>936036</v>
      </c>
      <c r="AF175" s="6">
        <f>SUM(Population!AF110:AF114)</f>
        <v>944470</v>
      </c>
      <c r="AG175" s="6">
        <f>SUM(Population!AG110:AG114)</f>
        <v>953242</v>
      </c>
      <c r="AH175" s="6">
        <f>SUM(Population!AH110:AH114)</f>
        <v>962225</v>
      </c>
      <c r="AI175" s="6">
        <f>SUM(Population!AI110:AI114)</f>
        <v>971301</v>
      </c>
      <c r="AJ175" s="6">
        <f>SUM(Population!AJ110:AJ114)</f>
        <v>980341</v>
      </c>
      <c r="AK175" s="6">
        <f>SUM(Population!AK110:AK114)</f>
        <v>989230</v>
      </c>
      <c r="AL175" s="6">
        <f>SUM(Population!AL110:AL114)</f>
        <v>997879</v>
      </c>
      <c r="AM175" s="6">
        <f>SUM(Population!AM110:AM114)</f>
        <v>1006225</v>
      </c>
      <c r="AN175" s="6">
        <f>SUM(Population!AN110:AN114)</f>
        <v>1014214</v>
      </c>
      <c r="AO175" s="6">
        <f>SUM(Population!AO110:AO114)</f>
        <v>1021819</v>
      </c>
      <c r="AP175" s="6">
        <f>SUM(Population!AP110:AP114)</f>
        <v>1029025</v>
      </c>
      <c r="AQ175" s="6">
        <f>SUM(Population!AQ110:AQ114)</f>
        <v>1035824</v>
      </c>
      <c r="AR175" s="6">
        <f>SUM(Population!AR110:AR114)</f>
        <v>1042210</v>
      </c>
      <c r="AS175" s="6">
        <f>SUM(Population!AS110:AS114)</f>
        <v>1048172</v>
      </c>
      <c r="AT175" s="6">
        <f>SUM(Population!AT110:AT114)</f>
        <v>1053718</v>
      </c>
      <c r="AU175" s="6">
        <f>SUM(Population!AU110:AU114)</f>
        <v>1058860</v>
      </c>
      <c r="AV175" s="6">
        <f>SUM(Population!AV110:AV114)</f>
        <v>1063626</v>
      </c>
      <c r="AW175" s="6">
        <f>SUM(Population!AW110:AW114)</f>
        <v>1068057</v>
      </c>
      <c r="AX175" s="6">
        <f>SUM(Population!AX110:AX114)</f>
        <v>1072214</v>
      </c>
      <c r="AY175" s="6">
        <f>SUM(Population!AY110:AY114)</f>
        <v>1076163</v>
      </c>
    </row>
    <row r="176" spans="1:51">
      <c r="B176" s="14" t="s">
        <v>121</v>
      </c>
      <c r="C176" s="6">
        <f>SUM(Population!C115:C119)</f>
        <v>729030</v>
      </c>
      <c r="D176" s="6">
        <f>SUM(Population!D115:D119)</f>
        <v>749204</v>
      </c>
      <c r="E176" s="6">
        <f>SUM(Population!E115:E119)</f>
        <v>768054</v>
      </c>
      <c r="F176" s="6">
        <f>SUM(Population!F115:F119)</f>
        <v>785423</v>
      </c>
      <c r="G176" s="6">
        <f>SUM(Population!G115:G119)</f>
        <v>795365</v>
      </c>
      <c r="H176" s="6">
        <f>SUM(Population!H115:H119)</f>
        <v>805983</v>
      </c>
      <c r="I176" s="6">
        <f>SUM(Population!I115:I119)</f>
        <v>815422</v>
      </c>
      <c r="J176" s="6">
        <f>SUM(Population!J115:J119)</f>
        <v>824735</v>
      </c>
      <c r="K176" s="6">
        <f>SUM(Population!K115:K119)</f>
        <v>833426</v>
      </c>
      <c r="L176" s="6">
        <f>SUM(Population!L115:L119)</f>
        <v>845481</v>
      </c>
      <c r="M176" s="6">
        <f>SUM(Population!M115:M119)</f>
        <v>856731</v>
      </c>
      <c r="N176" s="6">
        <f>SUM(Population!N115:N119)</f>
        <v>867190</v>
      </c>
      <c r="O176" s="6">
        <f>SUM(Population!O115:O119)</f>
        <v>876887</v>
      </c>
      <c r="P176" s="6">
        <f>SUM(Population!P115:P119)</f>
        <v>885667</v>
      </c>
      <c r="Q176" s="6">
        <f>SUM(Population!Q115:Q119)</f>
        <v>893406</v>
      </c>
      <c r="R176" s="6">
        <f>SUM(Population!R115:R119)</f>
        <v>900032</v>
      </c>
      <c r="S176" s="6">
        <f>SUM(Population!S115:S119)</f>
        <v>905604</v>
      </c>
      <c r="T176" s="6">
        <f>SUM(Population!T115:T119)</f>
        <v>910246</v>
      </c>
      <c r="U176" s="6">
        <f>SUM(Population!U115:U119)</f>
        <v>914056</v>
      </c>
      <c r="V176" s="6">
        <f>SUM(Population!V115:V119)</f>
        <v>917168</v>
      </c>
      <c r="W176" s="6">
        <f>SUM(Population!W115:W119)</f>
        <v>919726</v>
      </c>
      <c r="X176" s="6">
        <f>SUM(Population!X115:X119)</f>
        <v>921928</v>
      </c>
      <c r="Y176" s="6">
        <f>SUM(Population!Y115:Y119)</f>
        <v>923973</v>
      </c>
      <c r="Z176" s="6">
        <f>SUM(Population!Z115:Z119)</f>
        <v>926020</v>
      </c>
      <c r="AA176" s="6">
        <f>SUM(Population!AA115:AA119)</f>
        <v>928242</v>
      </c>
      <c r="AB176" s="6">
        <f>SUM(Population!AB115:AB119)</f>
        <v>930824</v>
      </c>
      <c r="AC176" s="6">
        <f>SUM(Population!AC115:AC119)</f>
        <v>933903</v>
      </c>
      <c r="AD176" s="6">
        <f>SUM(Population!AD115:AD119)</f>
        <v>937585</v>
      </c>
      <c r="AE176" s="6">
        <f>SUM(Population!AE115:AE119)</f>
        <v>941978</v>
      </c>
      <c r="AF176" s="6">
        <f>SUM(Population!AF115:AF119)</f>
        <v>947143</v>
      </c>
      <c r="AG176" s="6">
        <f>SUM(Population!AG115:AG119)</f>
        <v>953101</v>
      </c>
      <c r="AH176" s="6">
        <f>SUM(Population!AH115:AH119)</f>
        <v>959813</v>
      </c>
      <c r="AI176" s="6">
        <f>SUM(Population!AI115:AI119)</f>
        <v>967198</v>
      </c>
      <c r="AJ176" s="6">
        <f>SUM(Population!AJ115:AJ119)</f>
        <v>975170</v>
      </c>
      <c r="AK176" s="6">
        <f>SUM(Population!AK115:AK119)</f>
        <v>983611</v>
      </c>
      <c r="AL176" s="6">
        <f>SUM(Population!AL115:AL119)</f>
        <v>992388</v>
      </c>
      <c r="AM176" s="6">
        <f>SUM(Population!AM115:AM119)</f>
        <v>1001376</v>
      </c>
      <c r="AN176" s="6">
        <f>SUM(Population!AN115:AN119)</f>
        <v>1010459</v>
      </c>
      <c r="AO176" s="6">
        <f>SUM(Population!AO115:AO119)</f>
        <v>1019506</v>
      </c>
      <c r="AP176" s="6">
        <f>SUM(Population!AP115:AP119)</f>
        <v>1028402</v>
      </c>
      <c r="AQ176" s="6">
        <f>SUM(Population!AQ115:AQ119)</f>
        <v>1037057</v>
      </c>
      <c r="AR176" s="6">
        <f>SUM(Population!AR115:AR119)</f>
        <v>1045407</v>
      </c>
      <c r="AS176" s="6">
        <f>SUM(Population!AS115:AS119)</f>
        <v>1053401</v>
      </c>
      <c r="AT176" s="6">
        <f>SUM(Population!AT115:AT119)</f>
        <v>1061010</v>
      </c>
      <c r="AU176" s="6">
        <f>SUM(Population!AU115:AU119)</f>
        <v>1068219</v>
      </c>
      <c r="AV176" s="6">
        <f>SUM(Population!AV115:AV119)</f>
        <v>1075021</v>
      </c>
      <c r="AW176" s="6">
        <f>SUM(Population!AW115:AW119)</f>
        <v>1081409</v>
      </c>
      <c r="AX176" s="6">
        <f>SUM(Population!AX115:AX119)</f>
        <v>1087372</v>
      </c>
      <c r="AY176" s="6">
        <f>SUM(Population!AY115:AY119)</f>
        <v>1092919</v>
      </c>
    </row>
    <row r="177" spans="2:51">
      <c r="B177" s="14" t="s">
        <v>122</v>
      </c>
      <c r="C177" s="6">
        <f>SUM(Population!C120:C124)</f>
        <v>712989</v>
      </c>
      <c r="D177" s="6">
        <f>SUM(Population!D120:D124)</f>
        <v>718047</v>
      </c>
      <c r="E177" s="6">
        <f>SUM(Population!E120:E124)</f>
        <v>725333</v>
      </c>
      <c r="F177" s="6">
        <f>SUM(Population!F120:F124)</f>
        <v>735549</v>
      </c>
      <c r="G177" s="6">
        <f>SUM(Population!G120:G124)</f>
        <v>750000</v>
      </c>
      <c r="H177" s="6">
        <f>SUM(Population!H120:H124)</f>
        <v>766879</v>
      </c>
      <c r="I177" s="6">
        <f>SUM(Population!I120:I124)</f>
        <v>785041</v>
      </c>
      <c r="J177" s="6">
        <f>SUM(Population!J120:J124)</f>
        <v>802266</v>
      </c>
      <c r="K177" s="6">
        <f>SUM(Population!K120:K124)</f>
        <v>818402</v>
      </c>
      <c r="L177" s="6">
        <f>SUM(Population!L120:L124)</f>
        <v>827511</v>
      </c>
      <c r="M177" s="6">
        <f>SUM(Population!M120:M124)</f>
        <v>837704</v>
      </c>
      <c r="N177" s="6">
        <f>SUM(Population!N120:N124)</f>
        <v>847150</v>
      </c>
      <c r="O177" s="6">
        <f>SUM(Population!O120:O124)</f>
        <v>856470</v>
      </c>
      <c r="P177" s="6">
        <f>SUM(Population!P120:P124)</f>
        <v>865169</v>
      </c>
      <c r="Q177" s="6">
        <f>SUM(Population!Q120:Q124)</f>
        <v>877230</v>
      </c>
      <c r="R177" s="6">
        <f>SUM(Population!R120:R124)</f>
        <v>888487</v>
      </c>
      <c r="S177" s="6">
        <f>SUM(Population!S120:S124)</f>
        <v>898952</v>
      </c>
      <c r="T177" s="6">
        <f>SUM(Population!T120:T124)</f>
        <v>908658</v>
      </c>
      <c r="U177" s="6">
        <f>SUM(Population!U120:U124)</f>
        <v>917444</v>
      </c>
      <c r="V177" s="6">
        <f>SUM(Population!V120:V124)</f>
        <v>925190</v>
      </c>
      <c r="W177" s="6">
        <f>SUM(Population!W120:W124)</f>
        <v>931824</v>
      </c>
      <c r="X177" s="6">
        <f>SUM(Population!X120:X124)</f>
        <v>937404</v>
      </c>
      <c r="Y177" s="6">
        <f>SUM(Population!Y120:Y124)</f>
        <v>942052</v>
      </c>
      <c r="Z177" s="6">
        <f>SUM(Population!Z120:Z124)</f>
        <v>945869</v>
      </c>
      <c r="AA177" s="6">
        <f>SUM(Population!AA120:AA124)</f>
        <v>948988</v>
      </c>
      <c r="AB177" s="6">
        <f>SUM(Population!AB120:AB124)</f>
        <v>951552</v>
      </c>
      <c r="AC177" s="6">
        <f>SUM(Population!AC120:AC124)</f>
        <v>953761</v>
      </c>
      <c r="AD177" s="6">
        <f>SUM(Population!AD120:AD124)</f>
        <v>955812</v>
      </c>
      <c r="AE177" s="6">
        <f>SUM(Population!AE120:AE124)</f>
        <v>957864</v>
      </c>
      <c r="AF177" s="6">
        <f>SUM(Population!AF120:AF124)</f>
        <v>960091</v>
      </c>
      <c r="AG177" s="6">
        <f>SUM(Population!AG120:AG124)</f>
        <v>962680</v>
      </c>
      <c r="AH177" s="6">
        <f>SUM(Population!AH120:AH124)</f>
        <v>965764</v>
      </c>
      <c r="AI177" s="6">
        <f>SUM(Population!AI120:AI124)</f>
        <v>969449</v>
      </c>
      <c r="AJ177" s="6">
        <f>SUM(Population!AJ120:AJ124)</f>
        <v>973847</v>
      </c>
      <c r="AK177" s="6">
        <f>SUM(Population!AK120:AK124)</f>
        <v>979018</v>
      </c>
      <c r="AL177" s="6">
        <f>SUM(Population!AL120:AL124)</f>
        <v>984980</v>
      </c>
      <c r="AM177" s="6">
        <f>SUM(Population!AM120:AM124)</f>
        <v>991696</v>
      </c>
      <c r="AN177" s="6">
        <f>SUM(Population!AN120:AN124)</f>
        <v>999084</v>
      </c>
      <c r="AO177" s="6">
        <f>SUM(Population!AO120:AO124)</f>
        <v>1007059</v>
      </c>
      <c r="AP177" s="6">
        <f>SUM(Population!AP120:AP124)</f>
        <v>1015502</v>
      </c>
      <c r="AQ177" s="6">
        <f>SUM(Population!AQ120:AQ124)</f>
        <v>1024283</v>
      </c>
      <c r="AR177" s="6">
        <f>SUM(Population!AR120:AR124)</f>
        <v>1033277</v>
      </c>
      <c r="AS177" s="6">
        <f>SUM(Population!AS120:AS124)</f>
        <v>1042364</v>
      </c>
      <c r="AT177" s="6">
        <f>SUM(Population!AT120:AT124)</f>
        <v>1051413</v>
      </c>
      <c r="AU177" s="6">
        <f>SUM(Population!AU120:AU124)</f>
        <v>1060310</v>
      </c>
      <c r="AV177" s="6">
        <f>SUM(Population!AV120:AV124)</f>
        <v>1068965</v>
      </c>
      <c r="AW177" s="6">
        <f>SUM(Population!AW120:AW124)</f>
        <v>1077315</v>
      </c>
      <c r="AX177" s="6">
        <f>SUM(Population!AX120:AX124)</f>
        <v>1085309</v>
      </c>
      <c r="AY177" s="6">
        <f>SUM(Population!AY120:AY124)</f>
        <v>1092918</v>
      </c>
    </row>
    <row r="178" spans="2:51">
      <c r="B178" s="14" t="s">
        <v>123</v>
      </c>
      <c r="C178" s="6">
        <f>SUM(Population!C125:C129)</f>
        <v>749299</v>
      </c>
      <c r="D178" s="6">
        <f>SUM(Population!D125:D129)</f>
        <v>755192</v>
      </c>
      <c r="E178" s="6">
        <f>SUM(Population!E125:E129)</f>
        <v>759069</v>
      </c>
      <c r="F178" s="6">
        <f>SUM(Population!F125:F129)</f>
        <v>759920</v>
      </c>
      <c r="G178" s="6">
        <f>SUM(Population!G125:G129)</f>
        <v>762723</v>
      </c>
      <c r="H178" s="6">
        <f>SUM(Population!H125:H129)</f>
        <v>763567</v>
      </c>
      <c r="I178" s="6">
        <f>SUM(Population!I125:I129)</f>
        <v>765875</v>
      </c>
      <c r="J178" s="6">
        <f>SUM(Population!J125:J129)</f>
        <v>771201</v>
      </c>
      <c r="K178" s="6">
        <f>SUM(Population!K125:K129)</f>
        <v>780086</v>
      </c>
      <c r="L178" s="6">
        <f>SUM(Population!L125:L129)</f>
        <v>793718</v>
      </c>
      <c r="M178" s="6">
        <f>SUM(Population!M125:M129)</f>
        <v>810208</v>
      </c>
      <c r="N178" s="6">
        <f>SUM(Population!N125:N129)</f>
        <v>828378</v>
      </c>
      <c r="O178" s="6">
        <f>SUM(Population!O125:O129)</f>
        <v>845612</v>
      </c>
      <c r="P178" s="6">
        <f>SUM(Population!P125:P129)</f>
        <v>861757</v>
      </c>
      <c r="Q178" s="6">
        <f>SUM(Population!Q125:Q129)</f>
        <v>870880</v>
      </c>
      <c r="R178" s="6">
        <f>SUM(Population!R125:R129)</f>
        <v>881087</v>
      </c>
      <c r="S178" s="6">
        <f>SUM(Population!S125:S129)</f>
        <v>890549</v>
      </c>
      <c r="T178" s="6">
        <f>SUM(Population!T125:T129)</f>
        <v>899884</v>
      </c>
      <c r="U178" s="6">
        <f>SUM(Population!U125:U129)</f>
        <v>908598</v>
      </c>
      <c r="V178" s="6">
        <f>SUM(Population!V125:V129)</f>
        <v>920673</v>
      </c>
      <c r="W178" s="6">
        <f>SUM(Population!W125:W129)</f>
        <v>931943</v>
      </c>
      <c r="X178" s="6">
        <f>SUM(Population!X125:X129)</f>
        <v>942421</v>
      </c>
      <c r="Y178" s="6">
        <f>SUM(Population!Y125:Y129)</f>
        <v>952142</v>
      </c>
      <c r="Z178" s="6">
        <f>SUM(Population!Z125:Z129)</f>
        <v>960942</v>
      </c>
      <c r="AA178" s="6">
        <f>SUM(Population!AA125:AA129)</f>
        <v>968701</v>
      </c>
      <c r="AB178" s="6">
        <f>SUM(Population!AB125:AB129)</f>
        <v>975350</v>
      </c>
      <c r="AC178" s="6">
        <f>SUM(Population!AC125:AC129)</f>
        <v>980944</v>
      </c>
      <c r="AD178" s="6">
        <f>SUM(Population!AD125:AD129)</f>
        <v>985606</v>
      </c>
      <c r="AE178" s="6">
        <f>SUM(Population!AE125:AE129)</f>
        <v>989438</v>
      </c>
      <c r="AF178" s="6">
        <f>SUM(Population!AF125:AF129)</f>
        <v>992570</v>
      </c>
      <c r="AG178" s="6">
        <f>SUM(Population!AG125:AG129)</f>
        <v>995149</v>
      </c>
      <c r="AH178" s="6">
        <f>SUM(Population!AH125:AH129)</f>
        <v>997372</v>
      </c>
      <c r="AI178" s="6">
        <f>SUM(Population!AI125:AI129)</f>
        <v>999436</v>
      </c>
      <c r="AJ178" s="6">
        <f>SUM(Population!AJ125:AJ129)</f>
        <v>1001501</v>
      </c>
      <c r="AK178" s="6">
        <f>SUM(Population!AK125:AK129)</f>
        <v>1003740</v>
      </c>
      <c r="AL178" s="6">
        <f>SUM(Population!AL125:AL129)</f>
        <v>1006342</v>
      </c>
      <c r="AM178" s="6">
        <f>SUM(Population!AM125:AM129)</f>
        <v>1009438</v>
      </c>
      <c r="AN178" s="6">
        <f>SUM(Population!AN125:AN129)</f>
        <v>1013134</v>
      </c>
      <c r="AO178" s="6">
        <f>SUM(Population!AO125:AO129)</f>
        <v>1017542</v>
      </c>
      <c r="AP178" s="6">
        <f>SUM(Population!AP125:AP129)</f>
        <v>1022724</v>
      </c>
      <c r="AQ178" s="6">
        <f>SUM(Population!AQ125:AQ129)</f>
        <v>1028696</v>
      </c>
      <c r="AR178" s="6">
        <f>SUM(Population!AR125:AR129)</f>
        <v>1035421</v>
      </c>
      <c r="AS178" s="6">
        <f>SUM(Population!AS125:AS129)</f>
        <v>1042816</v>
      </c>
      <c r="AT178" s="6">
        <f>SUM(Population!AT125:AT129)</f>
        <v>1050796</v>
      </c>
      <c r="AU178" s="6">
        <f>SUM(Population!AU125:AU129)</f>
        <v>1059241</v>
      </c>
      <c r="AV178" s="6">
        <f>SUM(Population!AV125:AV129)</f>
        <v>1068025</v>
      </c>
      <c r="AW178" s="6">
        <f>SUM(Population!AW125:AW129)</f>
        <v>1077020</v>
      </c>
      <c r="AX178" s="6">
        <f>SUM(Population!AX125:AX129)</f>
        <v>1086109</v>
      </c>
      <c r="AY178" s="6">
        <f>SUM(Population!AY125:AY129)</f>
        <v>1095160</v>
      </c>
    </row>
    <row r="179" spans="2:51">
      <c r="B179" s="14" t="s">
        <v>124</v>
      </c>
      <c r="C179" s="6">
        <f>SUM(Population!C130:C134)</f>
        <v>828175</v>
      </c>
      <c r="D179" s="6">
        <f>SUM(Population!D130:D134)</f>
        <v>834030</v>
      </c>
      <c r="E179" s="6">
        <f>SUM(Population!E130:E134)</f>
        <v>838235</v>
      </c>
      <c r="F179" s="6">
        <f>SUM(Population!F130:F134)</f>
        <v>840494</v>
      </c>
      <c r="G179" s="6">
        <f>SUM(Population!G130:G134)</f>
        <v>843272</v>
      </c>
      <c r="H179" s="6">
        <f>SUM(Population!H130:H134)</f>
        <v>846899</v>
      </c>
      <c r="I179" s="6">
        <f>SUM(Population!I130:I134)</f>
        <v>847556</v>
      </c>
      <c r="J179" s="6">
        <f>SUM(Population!J130:J134)</f>
        <v>847257</v>
      </c>
      <c r="K179" s="6">
        <f>SUM(Population!K130:K134)</f>
        <v>845067</v>
      </c>
      <c r="L179" s="6">
        <f>SUM(Population!L130:L134)</f>
        <v>845937</v>
      </c>
      <c r="M179" s="6">
        <f>SUM(Population!M130:M134)</f>
        <v>845896</v>
      </c>
      <c r="N179" s="6">
        <f>SUM(Population!N130:N134)</f>
        <v>848258</v>
      </c>
      <c r="O179" s="6">
        <f>SUM(Population!O130:O134)</f>
        <v>853629</v>
      </c>
      <c r="P179" s="6">
        <f>SUM(Population!P130:P134)</f>
        <v>862552</v>
      </c>
      <c r="Q179" s="6">
        <f>SUM(Population!Q130:Q134)</f>
        <v>876212</v>
      </c>
      <c r="R179" s="6">
        <f>SUM(Population!R130:R134)</f>
        <v>892725</v>
      </c>
      <c r="S179" s="6">
        <f>SUM(Population!S130:S134)</f>
        <v>910911</v>
      </c>
      <c r="T179" s="6">
        <f>SUM(Population!T130:T134)</f>
        <v>928165</v>
      </c>
      <c r="U179" s="6">
        <f>SUM(Population!U130:U134)</f>
        <v>944334</v>
      </c>
      <c r="V179" s="6">
        <f>SUM(Population!V130:V134)</f>
        <v>953491</v>
      </c>
      <c r="W179" s="6">
        <f>SUM(Population!W130:W134)</f>
        <v>963730</v>
      </c>
      <c r="X179" s="6">
        <f>SUM(Population!X130:X134)</f>
        <v>973225</v>
      </c>
      <c r="Y179" s="6">
        <f>SUM(Population!Y130:Y134)</f>
        <v>982593</v>
      </c>
      <c r="Z179" s="6">
        <f>SUM(Population!Z130:Z134)</f>
        <v>991340</v>
      </c>
      <c r="AA179" s="6">
        <f>SUM(Population!AA130:AA134)</f>
        <v>1003442</v>
      </c>
      <c r="AB179" s="6">
        <f>SUM(Population!AB130:AB134)</f>
        <v>1014741</v>
      </c>
      <c r="AC179" s="6">
        <f>SUM(Population!AC130:AC134)</f>
        <v>1025249</v>
      </c>
      <c r="AD179" s="6">
        <f>SUM(Population!AD130:AD134)</f>
        <v>1034998</v>
      </c>
      <c r="AE179" s="6">
        <f>SUM(Population!AE130:AE134)</f>
        <v>1043826</v>
      </c>
      <c r="AF179" s="6">
        <f>SUM(Population!AF130:AF134)</f>
        <v>1051614</v>
      </c>
      <c r="AG179" s="6">
        <f>SUM(Population!AG130:AG134)</f>
        <v>1058293</v>
      </c>
      <c r="AH179" s="6">
        <f>SUM(Population!AH130:AH134)</f>
        <v>1063916</v>
      </c>
      <c r="AI179" s="6">
        <f>SUM(Population!AI130:AI134)</f>
        <v>1068609</v>
      </c>
      <c r="AJ179" s="6">
        <f>SUM(Population!AJ130:AJ134)</f>
        <v>1072470</v>
      </c>
      <c r="AK179" s="6">
        <f>SUM(Population!AK130:AK134)</f>
        <v>1075634</v>
      </c>
      <c r="AL179" s="6">
        <f>SUM(Population!AL130:AL134)</f>
        <v>1078243</v>
      </c>
      <c r="AM179" s="6">
        <f>SUM(Population!AM130:AM134)</f>
        <v>1080495</v>
      </c>
      <c r="AN179" s="6">
        <f>SUM(Population!AN130:AN134)</f>
        <v>1082590</v>
      </c>
      <c r="AO179" s="6">
        <f>SUM(Population!AO130:AO134)</f>
        <v>1084683</v>
      </c>
      <c r="AP179" s="6">
        <f>SUM(Population!AP130:AP134)</f>
        <v>1086948</v>
      </c>
      <c r="AQ179" s="6">
        <f>SUM(Population!AQ130:AQ134)</f>
        <v>1089574</v>
      </c>
      <c r="AR179" s="6">
        <f>SUM(Population!AR130:AR134)</f>
        <v>1092694</v>
      </c>
      <c r="AS179" s="6">
        <f>SUM(Population!AS130:AS134)</f>
        <v>1096413</v>
      </c>
      <c r="AT179" s="6">
        <f>SUM(Population!AT130:AT134)</f>
        <v>1100836</v>
      </c>
      <c r="AU179" s="6">
        <f>SUM(Population!AU130:AU134)</f>
        <v>1106031</v>
      </c>
      <c r="AV179" s="6">
        <f>SUM(Population!AV130:AV134)</f>
        <v>1112012</v>
      </c>
      <c r="AW179" s="6">
        <f>SUM(Population!AW130:AW134)</f>
        <v>1118742</v>
      </c>
      <c r="AX179" s="6">
        <f>SUM(Population!AX130:AX134)</f>
        <v>1126143</v>
      </c>
      <c r="AY179" s="6">
        <f>SUM(Population!AY130:AY134)</f>
        <v>1134128</v>
      </c>
    </row>
    <row r="180" spans="2:51">
      <c r="B180" s="14" t="s">
        <v>125</v>
      </c>
      <c r="C180" s="6">
        <f>SUM(Population!C135:C139)</f>
        <v>856944</v>
      </c>
      <c r="D180" s="6">
        <f>SUM(Population!D135:D139)</f>
        <v>865206</v>
      </c>
      <c r="E180" s="6">
        <f>SUM(Population!E135:E139)</f>
        <v>874091</v>
      </c>
      <c r="F180" s="6">
        <f>SUM(Population!F135:F139)</f>
        <v>883247</v>
      </c>
      <c r="G180" s="6">
        <f>SUM(Population!G135:G139)</f>
        <v>887759</v>
      </c>
      <c r="H180" s="6">
        <f>SUM(Population!H135:H139)</f>
        <v>890579</v>
      </c>
      <c r="I180" s="6">
        <f>SUM(Population!I135:I139)</f>
        <v>893092</v>
      </c>
      <c r="J180" s="6">
        <f>SUM(Population!J135:J139)</f>
        <v>894480</v>
      </c>
      <c r="K180" s="6">
        <f>SUM(Population!K135:K139)</f>
        <v>894474</v>
      </c>
      <c r="L180" s="6">
        <f>SUM(Population!L135:L139)</f>
        <v>895625</v>
      </c>
      <c r="M180" s="6">
        <f>SUM(Population!M135:M139)</f>
        <v>898392</v>
      </c>
      <c r="N180" s="6">
        <f>SUM(Population!N135:N139)</f>
        <v>899105</v>
      </c>
      <c r="O180" s="6">
        <f>SUM(Population!O135:O139)</f>
        <v>898864</v>
      </c>
      <c r="P180" s="6">
        <f>SUM(Population!P135:P139)</f>
        <v>896737</v>
      </c>
      <c r="Q180" s="6">
        <f>SUM(Population!Q135:Q139)</f>
        <v>897660</v>
      </c>
      <c r="R180" s="6">
        <f>SUM(Population!R135:R139)</f>
        <v>897670</v>
      </c>
      <c r="S180" s="6">
        <f>SUM(Population!S135:S139)</f>
        <v>900077</v>
      </c>
      <c r="T180" s="6">
        <f>SUM(Population!T135:T139)</f>
        <v>905487</v>
      </c>
      <c r="U180" s="6">
        <f>SUM(Population!U135:U139)</f>
        <v>914441</v>
      </c>
      <c r="V180" s="6">
        <f>SUM(Population!V135:V139)</f>
        <v>928122</v>
      </c>
      <c r="W180" s="6">
        <f>SUM(Population!W135:W139)</f>
        <v>944649</v>
      </c>
      <c r="X180" s="6">
        <f>SUM(Population!X135:X139)</f>
        <v>962847</v>
      </c>
      <c r="Y180" s="6">
        <f>SUM(Population!Y135:Y139)</f>
        <v>980114</v>
      </c>
      <c r="Z180" s="6">
        <f>SUM(Population!Z135:Z139)</f>
        <v>996299</v>
      </c>
      <c r="AA180" s="6">
        <f>SUM(Population!AA135:AA139)</f>
        <v>1005486</v>
      </c>
      <c r="AB180" s="6">
        <f>SUM(Population!AB135:AB139)</f>
        <v>1015752</v>
      </c>
      <c r="AC180" s="6">
        <f>SUM(Population!AC135:AC139)</f>
        <v>1025273</v>
      </c>
      <c r="AD180" s="6">
        <f>SUM(Population!AD135:AD139)</f>
        <v>1034669</v>
      </c>
      <c r="AE180" s="6">
        <f>SUM(Population!AE135:AE139)</f>
        <v>1043445</v>
      </c>
      <c r="AF180" s="6">
        <f>SUM(Population!AF135:AF139)</f>
        <v>1055570</v>
      </c>
      <c r="AG180" s="6">
        <f>SUM(Population!AG135:AG139)</f>
        <v>1066892</v>
      </c>
      <c r="AH180" s="6">
        <f>SUM(Population!AH135:AH139)</f>
        <v>1077425</v>
      </c>
      <c r="AI180" s="6">
        <f>SUM(Population!AI135:AI139)</f>
        <v>1087200</v>
      </c>
      <c r="AJ180" s="6">
        <f>SUM(Population!AJ135:AJ139)</f>
        <v>1096055</v>
      </c>
      <c r="AK180" s="6">
        <f>SUM(Population!AK135:AK139)</f>
        <v>1103869</v>
      </c>
      <c r="AL180" s="6">
        <f>SUM(Population!AL135:AL139)</f>
        <v>1110576</v>
      </c>
      <c r="AM180" s="6">
        <f>SUM(Population!AM135:AM139)</f>
        <v>1116229</v>
      </c>
      <c r="AN180" s="6">
        <f>SUM(Population!AN135:AN139)</f>
        <v>1120953</v>
      </c>
      <c r="AO180" s="6">
        <f>SUM(Population!AO135:AO139)</f>
        <v>1124845</v>
      </c>
      <c r="AP180" s="6">
        <f>SUM(Population!AP135:AP139)</f>
        <v>1128042</v>
      </c>
      <c r="AQ180" s="6">
        <f>SUM(Population!AQ135:AQ139)</f>
        <v>1130683</v>
      </c>
      <c r="AR180" s="6">
        <f>SUM(Population!AR135:AR139)</f>
        <v>1132967</v>
      </c>
      <c r="AS180" s="6">
        <f>SUM(Population!AS135:AS139)</f>
        <v>1135093</v>
      </c>
      <c r="AT180" s="6">
        <f>SUM(Population!AT135:AT139)</f>
        <v>1137212</v>
      </c>
      <c r="AU180" s="6">
        <f>SUM(Population!AU135:AU139)</f>
        <v>1139498</v>
      </c>
      <c r="AV180" s="6">
        <f>SUM(Population!AV135:AV139)</f>
        <v>1142143</v>
      </c>
      <c r="AW180" s="6">
        <f>SUM(Population!AW135:AW139)</f>
        <v>1145280</v>
      </c>
      <c r="AX180" s="6">
        <f>SUM(Population!AX135:AX139)</f>
        <v>1149011</v>
      </c>
      <c r="AY180" s="6">
        <f>SUM(Population!AY135:AY139)</f>
        <v>1153447</v>
      </c>
    </row>
    <row r="181" spans="2:51">
      <c r="B181" s="14" t="s">
        <v>126</v>
      </c>
      <c r="C181" s="6">
        <f>SUM(Population!C140:C144)</f>
        <v>797266</v>
      </c>
      <c r="D181" s="6">
        <f>SUM(Population!D140:D144)</f>
        <v>830969</v>
      </c>
      <c r="E181" s="6">
        <f>SUM(Population!E140:E144)</f>
        <v>860147</v>
      </c>
      <c r="F181" s="6">
        <f>SUM(Population!F140:F144)</f>
        <v>886400</v>
      </c>
      <c r="G181" s="6">
        <f>SUM(Population!G140:G144)</f>
        <v>904259</v>
      </c>
      <c r="H181" s="6">
        <f>SUM(Population!H140:H144)</f>
        <v>915339</v>
      </c>
      <c r="I181" s="6">
        <f>SUM(Population!I140:I144)</f>
        <v>920330</v>
      </c>
      <c r="J181" s="6">
        <f>SUM(Population!J140:J144)</f>
        <v>926622</v>
      </c>
      <c r="K181" s="6">
        <f>SUM(Population!K140:K144)</f>
        <v>933889</v>
      </c>
      <c r="L181" s="6">
        <f>SUM(Population!L140:L144)</f>
        <v>937215</v>
      </c>
      <c r="M181" s="6">
        <f>SUM(Population!M140:M144)</f>
        <v>939496</v>
      </c>
      <c r="N181" s="6">
        <f>SUM(Population!N140:N144)</f>
        <v>942045</v>
      </c>
      <c r="O181" s="6">
        <f>SUM(Population!O140:O144)</f>
        <v>943476</v>
      </c>
      <c r="P181" s="6">
        <f>SUM(Population!P140:P144)</f>
        <v>943520</v>
      </c>
      <c r="Q181" s="6">
        <f>SUM(Population!Q140:Q144)</f>
        <v>944714</v>
      </c>
      <c r="R181" s="6">
        <f>SUM(Population!R140:R144)</f>
        <v>947515</v>
      </c>
      <c r="S181" s="6">
        <f>SUM(Population!S140:S144)</f>
        <v>948269</v>
      </c>
      <c r="T181" s="6">
        <f>SUM(Population!T140:T144)</f>
        <v>948071</v>
      </c>
      <c r="U181" s="6">
        <f>SUM(Population!U140:U144)</f>
        <v>945993</v>
      </c>
      <c r="V181" s="6">
        <f>SUM(Population!V140:V144)</f>
        <v>946957</v>
      </c>
      <c r="W181" s="6">
        <f>SUM(Population!W140:W144)</f>
        <v>947007</v>
      </c>
      <c r="X181" s="6">
        <f>SUM(Population!X140:X144)</f>
        <v>949449</v>
      </c>
      <c r="Y181" s="6">
        <f>SUM(Population!Y140:Y144)</f>
        <v>954885</v>
      </c>
      <c r="Z181" s="6">
        <f>SUM(Population!Z140:Z144)</f>
        <v>963853</v>
      </c>
      <c r="AA181" s="6">
        <f>SUM(Population!AA140:AA144)</f>
        <v>977535</v>
      </c>
      <c r="AB181" s="6">
        <f>SUM(Population!AB140:AB144)</f>
        <v>994053</v>
      </c>
      <c r="AC181" s="6">
        <f>SUM(Population!AC140:AC144)</f>
        <v>1012239</v>
      </c>
      <c r="AD181" s="6">
        <f>SUM(Population!AD140:AD144)</f>
        <v>1029494</v>
      </c>
      <c r="AE181" s="6">
        <f>SUM(Population!AE140:AE144)</f>
        <v>1045673</v>
      </c>
      <c r="AF181" s="6">
        <f>SUM(Population!AF140:AF144)</f>
        <v>1054872</v>
      </c>
      <c r="AG181" s="6">
        <f>SUM(Population!AG140:AG144)</f>
        <v>1065147</v>
      </c>
      <c r="AH181" s="6">
        <f>SUM(Population!AH140:AH144)</f>
        <v>1074683</v>
      </c>
      <c r="AI181" s="6">
        <f>SUM(Population!AI140:AI144)</f>
        <v>1084093</v>
      </c>
      <c r="AJ181" s="6">
        <f>SUM(Population!AJ140:AJ144)</f>
        <v>1092886</v>
      </c>
      <c r="AK181" s="6">
        <f>SUM(Population!AK140:AK144)</f>
        <v>1105020</v>
      </c>
      <c r="AL181" s="6">
        <f>SUM(Population!AL140:AL144)</f>
        <v>1116351</v>
      </c>
      <c r="AM181" s="6">
        <f>SUM(Population!AM140:AM144)</f>
        <v>1126895</v>
      </c>
      <c r="AN181" s="6">
        <f>SUM(Population!AN140:AN144)</f>
        <v>1136684</v>
      </c>
      <c r="AO181" s="6">
        <f>SUM(Population!AO140:AO144)</f>
        <v>1145555</v>
      </c>
      <c r="AP181" s="6">
        <f>SUM(Population!AP140:AP144)</f>
        <v>1153388</v>
      </c>
      <c r="AQ181" s="6">
        <f>SUM(Population!AQ140:AQ144)</f>
        <v>1160116</v>
      </c>
      <c r="AR181" s="6">
        <f>SUM(Population!AR140:AR144)</f>
        <v>1165792</v>
      </c>
      <c r="AS181" s="6">
        <f>SUM(Population!AS140:AS144)</f>
        <v>1170542</v>
      </c>
      <c r="AT181" s="6">
        <f>SUM(Population!AT140:AT144)</f>
        <v>1174466</v>
      </c>
      <c r="AU181" s="6">
        <f>SUM(Population!AU140:AU144)</f>
        <v>1177698</v>
      </c>
      <c r="AV181" s="6">
        <f>SUM(Population!AV140:AV144)</f>
        <v>1180375</v>
      </c>
      <c r="AW181" s="6">
        <f>SUM(Population!AW140:AW144)</f>
        <v>1182693</v>
      </c>
      <c r="AX181" s="6">
        <f>SUM(Population!AX140:AX144)</f>
        <v>1184851</v>
      </c>
      <c r="AY181" s="6">
        <f>SUM(Population!AY140:AY144)</f>
        <v>1186999</v>
      </c>
    </row>
    <row r="182" spans="2:51">
      <c r="B182" s="14" t="s">
        <v>127</v>
      </c>
      <c r="C182" s="6">
        <f>SUM(Population!C145:C149)</f>
        <v>773887</v>
      </c>
      <c r="D182" s="6">
        <f>SUM(Population!D145:D149)</f>
        <v>774711</v>
      </c>
      <c r="E182" s="6">
        <f>SUM(Population!E145:E149)</f>
        <v>782843</v>
      </c>
      <c r="F182" s="6">
        <f>SUM(Population!F145:F149)</f>
        <v>797317</v>
      </c>
      <c r="G182" s="6">
        <f>SUM(Population!G145:G149)</f>
        <v>820810</v>
      </c>
      <c r="H182" s="6">
        <f>SUM(Population!H145:H149)</f>
        <v>847877</v>
      </c>
      <c r="I182" s="6">
        <f>SUM(Population!I145:I149)</f>
        <v>878570</v>
      </c>
      <c r="J182" s="6">
        <f>SUM(Population!J145:J149)</f>
        <v>905280</v>
      </c>
      <c r="K182" s="6">
        <f>SUM(Population!K145:K149)</f>
        <v>929624</v>
      </c>
      <c r="L182" s="6">
        <f>SUM(Population!L145:L149)</f>
        <v>946191</v>
      </c>
      <c r="M182" s="6">
        <f>SUM(Population!M145:M149)</f>
        <v>956616</v>
      </c>
      <c r="N182" s="6">
        <f>SUM(Population!N145:N149)</f>
        <v>961625</v>
      </c>
      <c r="O182" s="6">
        <f>SUM(Population!O145:O149)</f>
        <v>967929</v>
      </c>
      <c r="P182" s="6">
        <f>SUM(Population!P145:P149)</f>
        <v>975208</v>
      </c>
      <c r="Q182" s="6">
        <f>SUM(Population!Q145:Q149)</f>
        <v>978561</v>
      </c>
      <c r="R182" s="6">
        <f>SUM(Population!R145:R149)</f>
        <v>980872</v>
      </c>
      <c r="S182" s="6">
        <f>SUM(Population!S145:S149)</f>
        <v>983451</v>
      </c>
      <c r="T182" s="6">
        <f>SUM(Population!T145:T149)</f>
        <v>984917</v>
      </c>
      <c r="U182" s="6">
        <f>SUM(Population!U145:U149)</f>
        <v>985005</v>
      </c>
      <c r="V182" s="6">
        <f>SUM(Population!V145:V149)</f>
        <v>986235</v>
      </c>
      <c r="W182" s="6">
        <f>SUM(Population!W145:W149)</f>
        <v>989063</v>
      </c>
      <c r="X182" s="6">
        <f>SUM(Population!X145:X149)</f>
        <v>989853</v>
      </c>
      <c r="Y182" s="6">
        <f>SUM(Population!Y145:Y149)</f>
        <v>989697</v>
      </c>
      <c r="Z182" s="6">
        <f>SUM(Population!Z145:Z149)</f>
        <v>987669</v>
      </c>
      <c r="AA182" s="6">
        <f>SUM(Population!AA145:AA149)</f>
        <v>988668</v>
      </c>
      <c r="AB182" s="6">
        <f>SUM(Population!AB145:AB149)</f>
        <v>988758</v>
      </c>
      <c r="AC182" s="6">
        <f>SUM(Population!AC145:AC149)</f>
        <v>991227</v>
      </c>
      <c r="AD182" s="6">
        <f>SUM(Population!AD145:AD149)</f>
        <v>996678</v>
      </c>
      <c r="AE182" s="6">
        <f>SUM(Population!AE145:AE149)</f>
        <v>1005649</v>
      </c>
      <c r="AF182" s="6">
        <f>SUM(Population!AF145:AF149)</f>
        <v>1019316</v>
      </c>
      <c r="AG182" s="6">
        <f>SUM(Population!AG145:AG149)</f>
        <v>1035808</v>
      </c>
      <c r="AH182" s="6">
        <f>SUM(Population!AH145:AH149)</f>
        <v>1053960</v>
      </c>
      <c r="AI182" s="6">
        <f>SUM(Population!AI145:AI149)</f>
        <v>1071186</v>
      </c>
      <c r="AJ182" s="6">
        <f>SUM(Population!AJ145:AJ149)</f>
        <v>1087341</v>
      </c>
      <c r="AK182" s="6">
        <f>SUM(Population!AK145:AK149)</f>
        <v>1096542</v>
      </c>
      <c r="AL182" s="6">
        <f>SUM(Population!AL145:AL149)</f>
        <v>1106815</v>
      </c>
      <c r="AM182" s="6">
        <f>SUM(Population!AM145:AM149)</f>
        <v>1116354</v>
      </c>
      <c r="AN182" s="6">
        <f>SUM(Population!AN145:AN149)</f>
        <v>1125767</v>
      </c>
      <c r="AO182" s="6">
        <f>SUM(Population!AO145:AO149)</f>
        <v>1134568</v>
      </c>
      <c r="AP182" s="6">
        <f>SUM(Population!AP145:AP149)</f>
        <v>1146697</v>
      </c>
      <c r="AQ182" s="6">
        <f>SUM(Population!AQ145:AQ149)</f>
        <v>1158027</v>
      </c>
      <c r="AR182" s="6">
        <f>SUM(Population!AR145:AR149)</f>
        <v>1168572</v>
      </c>
      <c r="AS182" s="6">
        <f>SUM(Population!AS145:AS149)</f>
        <v>1178369</v>
      </c>
      <c r="AT182" s="6">
        <f>SUM(Population!AT145:AT149)</f>
        <v>1187255</v>
      </c>
      <c r="AU182" s="6">
        <f>SUM(Population!AU145:AU149)</f>
        <v>1195112</v>
      </c>
      <c r="AV182" s="6">
        <f>SUM(Population!AV145:AV149)</f>
        <v>1201873</v>
      </c>
      <c r="AW182" s="6">
        <f>SUM(Population!AW145:AW149)</f>
        <v>1207591</v>
      </c>
      <c r="AX182" s="6">
        <f>SUM(Population!AX145:AX149)</f>
        <v>1212384</v>
      </c>
      <c r="AY182" s="6">
        <f>SUM(Population!AY145:AY149)</f>
        <v>1216356</v>
      </c>
    </row>
    <row r="183" spans="2:51">
      <c r="B183" s="14" t="s">
        <v>128</v>
      </c>
      <c r="C183" s="6">
        <f>SUM(Population!C150:C154)</f>
        <v>810931</v>
      </c>
      <c r="D183" s="6">
        <f>SUM(Population!D150:D154)</f>
        <v>824785</v>
      </c>
      <c r="E183" s="6">
        <f>SUM(Population!E150:E154)</f>
        <v>829401</v>
      </c>
      <c r="F183" s="6">
        <f>SUM(Population!F150:F154)</f>
        <v>828675</v>
      </c>
      <c r="G183" s="6">
        <f>SUM(Population!G150:G154)</f>
        <v>817691</v>
      </c>
      <c r="H183" s="6">
        <f>SUM(Population!H150:H154)</f>
        <v>809074</v>
      </c>
      <c r="I183" s="6">
        <f>SUM(Population!I150:I154)</f>
        <v>807845</v>
      </c>
      <c r="J183" s="6">
        <f>SUM(Population!J150:J154)</f>
        <v>814241</v>
      </c>
      <c r="K183" s="6">
        <f>SUM(Population!K150:K154)</f>
        <v>827332</v>
      </c>
      <c r="L183" s="6">
        <f>SUM(Population!L150:L154)</f>
        <v>849805</v>
      </c>
      <c r="M183" s="6">
        <f>SUM(Population!M150:M154)</f>
        <v>876282</v>
      </c>
      <c r="N183" s="6">
        <f>SUM(Population!N150:N154)</f>
        <v>906858</v>
      </c>
      <c r="O183" s="6">
        <f>SUM(Population!O150:O154)</f>
        <v>933473</v>
      </c>
      <c r="P183" s="6">
        <f>SUM(Population!P150:P154)</f>
        <v>957740</v>
      </c>
      <c r="Q183" s="6">
        <f>SUM(Population!Q150:Q154)</f>
        <v>974277</v>
      </c>
      <c r="R183" s="6">
        <f>SUM(Population!R150:R154)</f>
        <v>984709</v>
      </c>
      <c r="S183" s="6">
        <f>SUM(Population!S150:S154)</f>
        <v>989757</v>
      </c>
      <c r="T183" s="6">
        <f>SUM(Population!T150:T154)</f>
        <v>996096</v>
      </c>
      <c r="U183" s="6">
        <f>SUM(Population!U150:U154)</f>
        <v>1003406</v>
      </c>
      <c r="V183" s="6">
        <f>SUM(Population!V150:V154)</f>
        <v>1006811</v>
      </c>
      <c r="W183" s="6">
        <f>SUM(Population!W150:W154)</f>
        <v>1009174</v>
      </c>
      <c r="X183" s="6">
        <f>SUM(Population!X150:X154)</f>
        <v>1011806</v>
      </c>
      <c r="Y183" s="6">
        <f>SUM(Population!Y150:Y154)</f>
        <v>1013331</v>
      </c>
      <c r="Z183" s="6">
        <f>SUM(Population!Z150:Z154)</f>
        <v>1013488</v>
      </c>
      <c r="AA183" s="6">
        <f>SUM(Population!AA150:AA154)</f>
        <v>1014778</v>
      </c>
      <c r="AB183" s="6">
        <f>SUM(Population!AB150:AB154)</f>
        <v>1017655</v>
      </c>
      <c r="AC183" s="6">
        <f>SUM(Population!AC150:AC154)</f>
        <v>1018506</v>
      </c>
      <c r="AD183" s="6">
        <f>SUM(Population!AD150:AD154)</f>
        <v>1018411</v>
      </c>
      <c r="AE183" s="6">
        <f>SUM(Population!AE150:AE154)</f>
        <v>1016457</v>
      </c>
      <c r="AF183" s="6">
        <f>SUM(Population!AF150:AF154)</f>
        <v>1017514</v>
      </c>
      <c r="AG183" s="6">
        <f>SUM(Population!AG150:AG154)</f>
        <v>1017663</v>
      </c>
      <c r="AH183" s="6">
        <f>SUM(Population!AH150:AH154)</f>
        <v>1020180</v>
      </c>
      <c r="AI183" s="6">
        <f>SUM(Population!AI150:AI154)</f>
        <v>1025665</v>
      </c>
      <c r="AJ183" s="6">
        <f>SUM(Population!AJ150:AJ154)</f>
        <v>1034657</v>
      </c>
      <c r="AK183" s="6">
        <f>SUM(Population!AK150:AK154)</f>
        <v>1048324</v>
      </c>
      <c r="AL183" s="6">
        <f>SUM(Population!AL150:AL154)</f>
        <v>1064802</v>
      </c>
      <c r="AM183" s="6">
        <f>SUM(Population!AM150:AM154)</f>
        <v>1082930</v>
      </c>
      <c r="AN183" s="6">
        <f>SUM(Population!AN150:AN154)</f>
        <v>1100139</v>
      </c>
      <c r="AO183" s="6">
        <f>SUM(Population!AO150:AO154)</f>
        <v>1116282</v>
      </c>
      <c r="AP183" s="6">
        <f>SUM(Population!AP150:AP154)</f>
        <v>1125501</v>
      </c>
      <c r="AQ183" s="6">
        <f>SUM(Population!AQ150:AQ154)</f>
        <v>1135791</v>
      </c>
      <c r="AR183" s="6">
        <f>SUM(Population!AR150:AR154)</f>
        <v>1145348</v>
      </c>
      <c r="AS183" s="6">
        <f>SUM(Population!AS150:AS154)</f>
        <v>1154783</v>
      </c>
      <c r="AT183" s="6">
        <f>SUM(Population!AT150:AT154)</f>
        <v>1163611</v>
      </c>
      <c r="AU183" s="6">
        <f>SUM(Population!AU150:AU154)</f>
        <v>1175753</v>
      </c>
      <c r="AV183" s="6">
        <f>SUM(Population!AV150:AV154)</f>
        <v>1187100</v>
      </c>
      <c r="AW183" s="6">
        <f>SUM(Population!AW150:AW154)</f>
        <v>1197671</v>
      </c>
      <c r="AX183" s="6">
        <f>SUM(Population!AX150:AX154)</f>
        <v>1207498</v>
      </c>
      <c r="AY183" s="6">
        <f>SUM(Population!AY150:AY154)</f>
        <v>1216417</v>
      </c>
    </row>
    <row r="184" spans="2:51">
      <c r="B184" s="14" t="s">
        <v>129</v>
      </c>
      <c r="C184" s="6">
        <f>SUM(Population!C155:C159)</f>
        <v>758763</v>
      </c>
      <c r="D184" s="6">
        <f>SUM(Population!D155:D159)</f>
        <v>759256</v>
      </c>
      <c r="E184" s="6">
        <f>SUM(Population!E155:E159)</f>
        <v>767353</v>
      </c>
      <c r="F184" s="6">
        <f>SUM(Population!F155:F159)</f>
        <v>782752</v>
      </c>
      <c r="G184" s="6">
        <f>SUM(Population!G155:G159)</f>
        <v>807930</v>
      </c>
      <c r="H184" s="6">
        <f>SUM(Population!H155:H159)</f>
        <v>830445</v>
      </c>
      <c r="I184" s="6">
        <f>SUM(Population!I155:I159)</f>
        <v>842891</v>
      </c>
      <c r="J184" s="6">
        <f>SUM(Population!J155:J159)</f>
        <v>846413</v>
      </c>
      <c r="K184" s="6">
        <f>SUM(Population!K155:K159)</f>
        <v>844896</v>
      </c>
      <c r="L184" s="6">
        <f>SUM(Population!L155:L159)</f>
        <v>833505</v>
      </c>
      <c r="M184" s="6">
        <f>SUM(Population!M155:M159)</f>
        <v>824765</v>
      </c>
      <c r="N184" s="6">
        <f>SUM(Population!N155:N159)</f>
        <v>823673</v>
      </c>
      <c r="O184" s="6">
        <f>SUM(Population!O155:O159)</f>
        <v>830149</v>
      </c>
      <c r="P184" s="6">
        <f>SUM(Population!P155:P159)</f>
        <v>843263</v>
      </c>
      <c r="Q184" s="6">
        <f>SUM(Population!Q155:Q159)</f>
        <v>865690</v>
      </c>
      <c r="R184" s="6">
        <f>SUM(Population!R155:R159)</f>
        <v>892093</v>
      </c>
      <c r="S184" s="6">
        <f>SUM(Population!S155:S159)</f>
        <v>922566</v>
      </c>
      <c r="T184" s="6">
        <f>SUM(Population!T155:T159)</f>
        <v>949105</v>
      </c>
      <c r="U184" s="6">
        <f>SUM(Population!U155:U159)</f>
        <v>973316</v>
      </c>
      <c r="V184" s="6">
        <f>SUM(Population!V155:V159)</f>
        <v>989855</v>
      </c>
      <c r="W184" s="6">
        <f>SUM(Population!W155:W159)</f>
        <v>1000336</v>
      </c>
      <c r="X184" s="6">
        <f>SUM(Population!X155:X159)</f>
        <v>1005471</v>
      </c>
      <c r="Y184" s="6">
        <f>SUM(Population!Y155:Y159)</f>
        <v>1011891</v>
      </c>
      <c r="Z184" s="6">
        <f>SUM(Population!Z155:Z159)</f>
        <v>1019276</v>
      </c>
      <c r="AA184" s="6">
        <f>SUM(Population!AA155:AA159)</f>
        <v>1022776</v>
      </c>
      <c r="AB184" s="6">
        <f>SUM(Population!AB155:AB159)</f>
        <v>1025238</v>
      </c>
      <c r="AC184" s="6">
        <f>SUM(Population!AC155:AC159)</f>
        <v>1027965</v>
      </c>
      <c r="AD184" s="6">
        <f>SUM(Population!AD155:AD159)</f>
        <v>1029594</v>
      </c>
      <c r="AE184" s="6">
        <f>SUM(Population!AE155:AE159)</f>
        <v>1029863</v>
      </c>
      <c r="AF184" s="6">
        <f>SUM(Population!AF155:AF159)</f>
        <v>1031254</v>
      </c>
      <c r="AG184" s="6">
        <f>SUM(Population!AG155:AG159)</f>
        <v>1034222</v>
      </c>
      <c r="AH184" s="6">
        <f>SUM(Population!AH155:AH159)</f>
        <v>1035170</v>
      </c>
      <c r="AI184" s="6">
        <f>SUM(Population!AI155:AI159)</f>
        <v>1035178</v>
      </c>
      <c r="AJ184" s="6">
        <f>SUM(Population!AJ155:AJ159)</f>
        <v>1033336</v>
      </c>
      <c r="AK184" s="6">
        <f>SUM(Population!AK155:AK159)</f>
        <v>1034485</v>
      </c>
      <c r="AL184" s="6">
        <f>SUM(Population!AL155:AL159)</f>
        <v>1034729</v>
      </c>
      <c r="AM184" s="6">
        <f>SUM(Population!AM155:AM159)</f>
        <v>1037330</v>
      </c>
      <c r="AN184" s="6">
        <f>SUM(Population!AN155:AN159)</f>
        <v>1042885</v>
      </c>
      <c r="AO184" s="6">
        <f>SUM(Population!AO155:AO159)</f>
        <v>1051927</v>
      </c>
      <c r="AP184" s="6">
        <f>SUM(Population!AP155:AP159)</f>
        <v>1065623</v>
      </c>
      <c r="AQ184" s="6">
        <f>SUM(Population!AQ155:AQ159)</f>
        <v>1082114</v>
      </c>
      <c r="AR184" s="6">
        <f>SUM(Population!AR155:AR159)</f>
        <v>1100249</v>
      </c>
      <c r="AS184" s="6">
        <f>SUM(Population!AS155:AS159)</f>
        <v>1117463</v>
      </c>
      <c r="AT184" s="6">
        <f>SUM(Population!AT155:AT159)</f>
        <v>1133613</v>
      </c>
      <c r="AU184" s="6">
        <f>SUM(Population!AU155:AU159)</f>
        <v>1142867</v>
      </c>
      <c r="AV184" s="6">
        <f>SUM(Population!AV155:AV159)</f>
        <v>1153187</v>
      </c>
      <c r="AW184" s="6">
        <f>SUM(Population!AW155:AW159)</f>
        <v>1162777</v>
      </c>
      <c r="AX184" s="6">
        <f>SUM(Population!AX155:AX159)</f>
        <v>1172244</v>
      </c>
      <c r="AY184" s="6">
        <f>SUM(Population!AY155:AY159)</f>
        <v>1181107</v>
      </c>
    </row>
    <row r="185" spans="2:51">
      <c r="B185" s="14" t="s">
        <v>130</v>
      </c>
      <c r="C185" s="6">
        <f>SUM(Population!C160:C164)</f>
        <v>754574</v>
      </c>
      <c r="D185" s="6">
        <f>SUM(Population!D160:D164)</f>
        <v>766140</v>
      </c>
      <c r="E185" s="6">
        <f>SUM(Population!E160:E164)</f>
        <v>772870</v>
      </c>
      <c r="F185" s="6">
        <f>SUM(Population!F160:F164)</f>
        <v>773824</v>
      </c>
      <c r="G185" s="6">
        <f>SUM(Population!G160:G164)</f>
        <v>768688</v>
      </c>
      <c r="H185" s="6">
        <f>SUM(Population!H160:H164)</f>
        <v>763726</v>
      </c>
      <c r="I185" s="6">
        <f>SUM(Population!I160:I164)</f>
        <v>763699</v>
      </c>
      <c r="J185" s="6">
        <f>SUM(Population!J160:J164)</f>
        <v>771302</v>
      </c>
      <c r="K185" s="6">
        <f>SUM(Population!K160:K164)</f>
        <v>786237</v>
      </c>
      <c r="L185" s="6">
        <f>SUM(Population!L160:L164)</f>
        <v>810992</v>
      </c>
      <c r="M185" s="6">
        <f>SUM(Population!M160:M164)</f>
        <v>833276</v>
      </c>
      <c r="N185" s="6">
        <f>SUM(Population!N160:N164)</f>
        <v>845794</v>
      </c>
      <c r="O185" s="6">
        <f>SUM(Population!O160:O164)</f>
        <v>849490</v>
      </c>
      <c r="P185" s="6">
        <f>SUM(Population!P160:P164)</f>
        <v>848203</v>
      </c>
      <c r="Q185" s="6">
        <f>SUM(Population!Q160:Q164)</f>
        <v>837158</v>
      </c>
      <c r="R185" s="6">
        <f>SUM(Population!R160:R164)</f>
        <v>828730</v>
      </c>
      <c r="S185" s="6">
        <f>SUM(Population!S160:S164)</f>
        <v>827866</v>
      </c>
      <c r="T185" s="6">
        <f>SUM(Population!T160:T164)</f>
        <v>834491</v>
      </c>
      <c r="U185" s="6">
        <f>SUM(Population!U160:U164)</f>
        <v>847687</v>
      </c>
      <c r="V185" s="6">
        <f>SUM(Population!V160:V164)</f>
        <v>870112</v>
      </c>
      <c r="W185" s="6">
        <f>SUM(Population!W160:W164)</f>
        <v>896478</v>
      </c>
      <c r="X185" s="6">
        <f>SUM(Population!X160:X164)</f>
        <v>926881</v>
      </c>
      <c r="Y185" s="6">
        <f>SUM(Population!Y160:Y164)</f>
        <v>953386</v>
      </c>
      <c r="Z185" s="6">
        <f>SUM(Population!Z160:Z164)</f>
        <v>977590</v>
      </c>
      <c r="AA185" s="6">
        <f>SUM(Population!AA160:AA164)</f>
        <v>994189</v>
      </c>
      <c r="AB185" s="6">
        <f>SUM(Population!AB160:AB164)</f>
        <v>1004779</v>
      </c>
      <c r="AC185" s="6">
        <f>SUM(Population!AC160:AC164)</f>
        <v>1010068</v>
      </c>
      <c r="AD185" s="6">
        <f>SUM(Population!AD160:AD164)</f>
        <v>1016630</v>
      </c>
      <c r="AE185" s="6">
        <f>SUM(Population!AE160:AE164)</f>
        <v>1024150</v>
      </c>
      <c r="AF185" s="6">
        <f>SUM(Population!AF160:AF164)</f>
        <v>1027808</v>
      </c>
      <c r="AG185" s="6">
        <f>SUM(Population!AG160:AG164)</f>
        <v>1030430</v>
      </c>
      <c r="AH185" s="6">
        <f>SUM(Population!AH160:AH164)</f>
        <v>1033313</v>
      </c>
      <c r="AI185" s="6">
        <f>SUM(Population!AI160:AI164)</f>
        <v>1035101</v>
      </c>
      <c r="AJ185" s="6">
        <f>SUM(Population!AJ160:AJ164)</f>
        <v>1035540</v>
      </c>
      <c r="AK185" s="6">
        <f>SUM(Population!AK160:AK164)</f>
        <v>1037087</v>
      </c>
      <c r="AL185" s="6">
        <f>SUM(Population!AL160:AL164)</f>
        <v>1040194</v>
      </c>
      <c r="AM185" s="6">
        <f>SUM(Population!AM160:AM164)</f>
        <v>1041291</v>
      </c>
      <c r="AN185" s="6">
        <f>SUM(Population!AN160:AN164)</f>
        <v>1041451</v>
      </c>
      <c r="AO185" s="6">
        <f>SUM(Population!AO160:AO164)</f>
        <v>1039770</v>
      </c>
      <c r="AP185" s="6">
        <f>SUM(Population!AP160:AP164)</f>
        <v>1041059</v>
      </c>
      <c r="AQ185" s="6">
        <f>SUM(Population!AQ160:AQ164)</f>
        <v>1041444</v>
      </c>
      <c r="AR185" s="6">
        <f>SUM(Population!AR160:AR164)</f>
        <v>1044172</v>
      </c>
      <c r="AS185" s="6">
        <f>SUM(Population!AS160:AS164)</f>
        <v>1049822</v>
      </c>
      <c r="AT185" s="6">
        <f>SUM(Population!AT160:AT164)</f>
        <v>1058925</v>
      </c>
      <c r="AU185" s="6">
        <f>SUM(Population!AU160:AU164)</f>
        <v>1072651</v>
      </c>
      <c r="AV185" s="6">
        <f>SUM(Population!AV160:AV164)</f>
        <v>1089147</v>
      </c>
      <c r="AW185" s="6">
        <f>SUM(Population!AW160:AW164)</f>
        <v>1107272</v>
      </c>
      <c r="AX185" s="6">
        <f>SUM(Population!AX160:AX164)</f>
        <v>1124480</v>
      </c>
      <c r="AY185" s="6">
        <f>SUM(Population!AY160:AY164)</f>
        <v>1140632</v>
      </c>
    </row>
    <row r="186" spans="2:51">
      <c r="B186" s="14" t="s">
        <v>131</v>
      </c>
      <c r="C186" s="6">
        <f>SUM(Population!C165:C169)</f>
        <v>675681</v>
      </c>
      <c r="D186" s="6">
        <f>SUM(Population!D165:D169)</f>
        <v>688728</v>
      </c>
      <c r="E186" s="6">
        <f>SUM(Population!E165:E169)</f>
        <v>704744</v>
      </c>
      <c r="F186" s="6">
        <f>SUM(Population!F165:F169)</f>
        <v>718746</v>
      </c>
      <c r="G186" s="6">
        <f>SUM(Population!G165:G169)</f>
        <v>733526</v>
      </c>
      <c r="H186" s="6">
        <f>SUM(Population!H165:H169)</f>
        <v>748186</v>
      </c>
      <c r="I186" s="6">
        <f>SUM(Population!I165:I169)</f>
        <v>759533</v>
      </c>
      <c r="J186" s="6">
        <f>SUM(Population!J165:J169)</f>
        <v>766197</v>
      </c>
      <c r="K186" s="6">
        <f>SUM(Population!K165:K169)</f>
        <v>767241</v>
      </c>
      <c r="L186" s="6">
        <f>SUM(Population!L165:L169)</f>
        <v>762389</v>
      </c>
      <c r="M186" s="6">
        <f>SUM(Population!M165:M169)</f>
        <v>757796</v>
      </c>
      <c r="N186" s="6">
        <f>SUM(Population!N165:N169)</f>
        <v>758164</v>
      </c>
      <c r="O186" s="6">
        <f>SUM(Population!O165:O169)</f>
        <v>766043</v>
      </c>
      <c r="P186" s="6">
        <f>SUM(Population!P165:P169)</f>
        <v>781124</v>
      </c>
      <c r="Q186" s="6">
        <f>SUM(Population!Q165:Q169)</f>
        <v>805883</v>
      </c>
      <c r="R186" s="6">
        <f>SUM(Population!R165:R169)</f>
        <v>828195</v>
      </c>
      <c r="S186" s="6">
        <f>SUM(Population!S165:S169)</f>
        <v>840866</v>
      </c>
      <c r="T186" s="6">
        <f>SUM(Population!T165:T169)</f>
        <v>844833</v>
      </c>
      <c r="U186" s="6">
        <f>SUM(Population!U165:U169)</f>
        <v>843880</v>
      </c>
      <c r="V186" s="6">
        <f>SUM(Population!V165:V169)</f>
        <v>833308</v>
      </c>
      <c r="W186" s="6">
        <f>SUM(Population!W165:W169)</f>
        <v>825310</v>
      </c>
      <c r="X186" s="6">
        <f>SUM(Population!X165:X169)</f>
        <v>824767</v>
      </c>
      <c r="Y186" s="6">
        <f>SUM(Population!Y165:Y169)</f>
        <v>831618</v>
      </c>
      <c r="Z186" s="6">
        <f>SUM(Population!Z165:Z169)</f>
        <v>844961</v>
      </c>
      <c r="AA186" s="6">
        <f>SUM(Population!AA165:AA169)</f>
        <v>867436</v>
      </c>
      <c r="AB186" s="6">
        <f>SUM(Population!AB165:AB169)</f>
        <v>893808</v>
      </c>
      <c r="AC186" s="6">
        <f>SUM(Population!AC165:AC169)</f>
        <v>924184</v>
      </c>
      <c r="AD186" s="6">
        <f>SUM(Population!AD165:AD169)</f>
        <v>950704</v>
      </c>
      <c r="AE186" s="6">
        <f>SUM(Population!AE165:AE169)</f>
        <v>974946</v>
      </c>
      <c r="AF186" s="6">
        <f>SUM(Population!AF165:AF169)</f>
        <v>991661</v>
      </c>
      <c r="AG186" s="6">
        <f>SUM(Population!AG165:AG169)</f>
        <v>1002422</v>
      </c>
      <c r="AH186" s="6">
        <f>SUM(Population!AH165:AH169)</f>
        <v>1007933</v>
      </c>
      <c r="AI186" s="6">
        <f>SUM(Population!AI165:AI169)</f>
        <v>1014702</v>
      </c>
      <c r="AJ186" s="6">
        <f>SUM(Population!AJ165:AJ169)</f>
        <v>1022421</v>
      </c>
      <c r="AK186" s="6">
        <f>SUM(Population!AK165:AK169)</f>
        <v>1026300</v>
      </c>
      <c r="AL186" s="6">
        <f>SUM(Population!AL165:AL169)</f>
        <v>1029142</v>
      </c>
      <c r="AM186" s="6">
        <f>SUM(Population!AM165:AM169)</f>
        <v>1032238</v>
      </c>
      <c r="AN186" s="6">
        <f>SUM(Population!AN165:AN169)</f>
        <v>1034246</v>
      </c>
      <c r="AO186" s="6">
        <f>SUM(Population!AO165:AO169)</f>
        <v>1034911</v>
      </c>
      <c r="AP186" s="6">
        <f>SUM(Population!AP165:AP169)</f>
        <v>1036667</v>
      </c>
      <c r="AQ186" s="6">
        <f>SUM(Population!AQ165:AQ169)</f>
        <v>1039963</v>
      </c>
      <c r="AR186" s="6">
        <f>SUM(Population!AR165:AR169)</f>
        <v>1041258</v>
      </c>
      <c r="AS186" s="6">
        <f>SUM(Population!AS165:AS169)</f>
        <v>1041594</v>
      </c>
      <c r="AT186" s="6">
        <f>SUM(Population!AT165:AT169)</f>
        <v>1040077</v>
      </c>
      <c r="AU186" s="6">
        <f>SUM(Population!AU165:AU169)</f>
        <v>1041489</v>
      </c>
      <c r="AV186" s="6">
        <f>SUM(Population!AV165:AV169)</f>
        <v>1041980</v>
      </c>
      <c r="AW186" s="6">
        <f>SUM(Population!AW165:AW169)</f>
        <v>1044783</v>
      </c>
      <c r="AX186" s="6">
        <f>SUM(Population!AX165:AX169)</f>
        <v>1050490</v>
      </c>
      <c r="AY186" s="6">
        <f>SUM(Population!AY165:AY169)</f>
        <v>1059632</v>
      </c>
    </row>
    <row r="187" spans="2:51">
      <c r="B187" s="14" t="s">
        <v>132</v>
      </c>
      <c r="C187" s="6">
        <f>SUM(Population!C170:C174)</f>
        <v>608506</v>
      </c>
      <c r="D187" s="6">
        <f>SUM(Population!D170:D174)</f>
        <v>614746</v>
      </c>
      <c r="E187" s="6">
        <f>SUM(Population!E170:E174)</f>
        <v>624073</v>
      </c>
      <c r="F187" s="6">
        <f>SUM(Population!F170:F174)</f>
        <v>634921</v>
      </c>
      <c r="G187" s="6">
        <f>SUM(Population!G170:G174)</f>
        <v>648622</v>
      </c>
      <c r="H187" s="6">
        <f>SUM(Population!H170:H174)</f>
        <v>662286</v>
      </c>
      <c r="I187" s="6">
        <f>SUM(Population!I170:I174)</f>
        <v>675278</v>
      </c>
      <c r="J187" s="6">
        <f>SUM(Population!J170:J174)</f>
        <v>691208</v>
      </c>
      <c r="K187" s="6">
        <f>SUM(Population!K170:K174)</f>
        <v>705245</v>
      </c>
      <c r="L187" s="6">
        <f>SUM(Population!L170:L174)</f>
        <v>720131</v>
      </c>
      <c r="M187" s="6">
        <f>SUM(Population!M170:M174)</f>
        <v>734949</v>
      </c>
      <c r="N187" s="6">
        <f>SUM(Population!N170:N174)</f>
        <v>746591</v>
      </c>
      <c r="O187" s="6">
        <f>SUM(Population!O170:O174)</f>
        <v>753652</v>
      </c>
      <c r="P187" s="6">
        <f>SUM(Population!P170:P174)</f>
        <v>755191</v>
      </c>
      <c r="Q187" s="6">
        <f>SUM(Population!Q170:Q174)</f>
        <v>750970</v>
      </c>
      <c r="R187" s="6">
        <f>SUM(Population!R170:R174)</f>
        <v>747000</v>
      </c>
      <c r="S187" s="6">
        <f>SUM(Population!S170:S174)</f>
        <v>747892</v>
      </c>
      <c r="T187" s="6">
        <f>SUM(Population!T170:T174)</f>
        <v>756146</v>
      </c>
      <c r="U187" s="6">
        <f>SUM(Population!U170:U174)</f>
        <v>771441</v>
      </c>
      <c r="V187" s="6">
        <f>SUM(Population!V170:V174)</f>
        <v>796237</v>
      </c>
      <c r="W187" s="6">
        <f>SUM(Population!W170:W174)</f>
        <v>818609</v>
      </c>
      <c r="X187" s="6">
        <f>SUM(Population!X170:X174)</f>
        <v>831491</v>
      </c>
      <c r="Y187" s="6">
        <f>SUM(Population!Y170:Y174)</f>
        <v>835816</v>
      </c>
      <c r="Z187" s="6">
        <f>SUM(Population!Z170:Z174)</f>
        <v>835293</v>
      </c>
      <c r="AA187" s="6">
        <f>SUM(Population!AA170:AA174)</f>
        <v>825323</v>
      </c>
      <c r="AB187" s="6">
        <f>SUM(Population!AB170:AB174)</f>
        <v>817877</v>
      </c>
      <c r="AC187" s="6">
        <f>SUM(Population!AC170:AC174)</f>
        <v>817752</v>
      </c>
      <c r="AD187" s="6">
        <f>SUM(Population!AD170:AD174)</f>
        <v>824909</v>
      </c>
      <c r="AE187" s="6">
        <f>SUM(Population!AE170:AE174)</f>
        <v>838462</v>
      </c>
      <c r="AF187" s="6">
        <f>SUM(Population!AF170:AF174)</f>
        <v>861024</v>
      </c>
      <c r="AG187" s="6">
        <f>SUM(Population!AG170:AG174)</f>
        <v>887435</v>
      </c>
      <c r="AH187" s="6">
        <f>SUM(Population!AH170:AH174)</f>
        <v>917802</v>
      </c>
      <c r="AI187" s="6">
        <f>SUM(Population!AI170:AI174)</f>
        <v>944361</v>
      </c>
      <c r="AJ187" s="6">
        <f>SUM(Population!AJ170:AJ174)</f>
        <v>968669</v>
      </c>
      <c r="AK187" s="6">
        <f>SUM(Population!AK170:AK174)</f>
        <v>985546</v>
      </c>
      <c r="AL187" s="6">
        <f>SUM(Population!AL170:AL174)</f>
        <v>996532</v>
      </c>
      <c r="AM187" s="6">
        <f>SUM(Population!AM170:AM174)</f>
        <v>1002331</v>
      </c>
      <c r="AN187" s="6">
        <f>SUM(Population!AN170:AN174)</f>
        <v>1009369</v>
      </c>
      <c r="AO187" s="6">
        <f>SUM(Population!AO170:AO174)</f>
        <v>1017350</v>
      </c>
      <c r="AP187" s="6">
        <f>SUM(Population!AP170:AP174)</f>
        <v>1021513</v>
      </c>
      <c r="AQ187" s="6">
        <f>SUM(Population!AQ170:AQ174)</f>
        <v>1024634</v>
      </c>
      <c r="AR187" s="6">
        <f>SUM(Population!AR170:AR174)</f>
        <v>1028000</v>
      </c>
      <c r="AS187" s="6">
        <f>SUM(Population!AS170:AS174)</f>
        <v>1030250</v>
      </c>
      <c r="AT187" s="6">
        <f>SUM(Population!AT170:AT174)</f>
        <v>1031139</v>
      </c>
      <c r="AU187" s="6">
        <f>SUM(Population!AU170:AU174)</f>
        <v>1033065</v>
      </c>
      <c r="AV187" s="6">
        <f>SUM(Population!AV170:AV174)</f>
        <v>1036483</v>
      </c>
      <c r="AW187" s="6">
        <f>SUM(Population!AW170:AW174)</f>
        <v>1037886</v>
      </c>
      <c r="AX187" s="6">
        <f>SUM(Population!AX170:AX174)</f>
        <v>1038340</v>
      </c>
      <c r="AY187" s="6">
        <f>SUM(Population!AY170:AY174)</f>
        <v>1036957</v>
      </c>
    </row>
    <row r="188" spans="2:51">
      <c r="B188" s="14" t="s">
        <v>3</v>
      </c>
      <c r="C188" s="6">
        <f>SUM(Population!C175:C179)</f>
        <v>508941</v>
      </c>
      <c r="D188" s="6">
        <f>SUM(Population!D175:D179)</f>
        <v>537361</v>
      </c>
      <c r="E188" s="6">
        <f>SUM(Population!E175:E179)</f>
        <v>555038</v>
      </c>
      <c r="F188" s="6">
        <f>SUM(Population!F175:F179)</f>
        <v>571287</v>
      </c>
      <c r="G188" s="6">
        <f>SUM(Population!G175:G179)</f>
        <v>585395</v>
      </c>
      <c r="H188" s="6">
        <f>SUM(Population!H175:H179)</f>
        <v>583438</v>
      </c>
      <c r="I188" s="6">
        <f>SUM(Population!I175:I179)</f>
        <v>590178</v>
      </c>
      <c r="J188" s="6">
        <f>SUM(Population!J175:J179)</f>
        <v>599826</v>
      </c>
      <c r="K188" s="6">
        <f>SUM(Population!K175:K179)</f>
        <v>610969</v>
      </c>
      <c r="L188" s="6">
        <f>SUM(Population!L175:L179)</f>
        <v>624891</v>
      </c>
      <c r="M188" s="6">
        <f>SUM(Population!M175:M179)</f>
        <v>638788</v>
      </c>
      <c r="N188" s="6">
        <f>SUM(Population!N175:N179)</f>
        <v>652099</v>
      </c>
      <c r="O188" s="6">
        <f>SUM(Population!O175:O179)</f>
        <v>668231</v>
      </c>
      <c r="P188" s="6">
        <f>SUM(Population!P175:P179)</f>
        <v>682548</v>
      </c>
      <c r="Q188" s="6">
        <f>SUM(Population!Q175:Q179)</f>
        <v>697725</v>
      </c>
      <c r="R188" s="6">
        <f>SUM(Population!R175:R179)</f>
        <v>712814</v>
      </c>
      <c r="S188" s="6">
        <f>SUM(Population!S175:S179)</f>
        <v>724813</v>
      </c>
      <c r="T188" s="6">
        <f>SUM(Population!T175:T179)</f>
        <v>732366</v>
      </c>
      <c r="U188" s="6">
        <f>SUM(Population!U175:U179)</f>
        <v>734532</v>
      </c>
      <c r="V188" s="6">
        <f>SUM(Population!V175:V179)</f>
        <v>731129</v>
      </c>
      <c r="W188" s="6">
        <f>SUM(Population!W175:W179)</f>
        <v>727973</v>
      </c>
      <c r="X188" s="6">
        <f>SUM(Population!X175:X179)</f>
        <v>729546</v>
      </c>
      <c r="Y188" s="6">
        <f>SUM(Population!Y175:Y179)</f>
        <v>738292</v>
      </c>
      <c r="Z188" s="6">
        <f>SUM(Population!Z175:Z179)</f>
        <v>753856</v>
      </c>
      <c r="AA188" s="6">
        <f>SUM(Population!AA175:AA179)</f>
        <v>778689</v>
      </c>
      <c r="AB188" s="6">
        <f>SUM(Population!AB175:AB179)</f>
        <v>801122</v>
      </c>
      <c r="AC188" s="6">
        <f>SUM(Population!AC175:AC179)</f>
        <v>814256</v>
      </c>
      <c r="AD188" s="6">
        <f>SUM(Population!AD175:AD179)</f>
        <v>819035</v>
      </c>
      <c r="AE188" s="6">
        <f>SUM(Population!AE175:AE179)</f>
        <v>819062</v>
      </c>
      <c r="AF188" s="6">
        <f>SUM(Population!AF175:AF179)</f>
        <v>809890</v>
      </c>
      <c r="AG188" s="6">
        <f>SUM(Population!AG175:AG179)</f>
        <v>803180</v>
      </c>
      <c r="AH188" s="6">
        <f>SUM(Population!AH175:AH179)</f>
        <v>803612</v>
      </c>
      <c r="AI188" s="6">
        <f>SUM(Population!AI175:AI179)</f>
        <v>811173</v>
      </c>
      <c r="AJ188" s="6">
        <f>SUM(Population!AJ175:AJ179)</f>
        <v>825002</v>
      </c>
      <c r="AK188" s="6">
        <f>SUM(Population!AK175:AK179)</f>
        <v>847679</v>
      </c>
      <c r="AL188" s="6">
        <f>SUM(Population!AL175:AL179)</f>
        <v>874133</v>
      </c>
      <c r="AM188" s="6">
        <f>SUM(Population!AM175:AM179)</f>
        <v>904478</v>
      </c>
      <c r="AN188" s="6">
        <f>SUM(Population!AN175:AN179)</f>
        <v>931073</v>
      </c>
      <c r="AO188" s="6">
        <f>SUM(Population!AO175:AO179)</f>
        <v>955453</v>
      </c>
      <c r="AP188" s="6">
        <f>SUM(Population!AP175:AP179)</f>
        <v>972534</v>
      </c>
      <c r="AQ188" s="6">
        <f>SUM(Population!AQ175:AQ179)</f>
        <v>983813</v>
      </c>
      <c r="AR188" s="6">
        <f>SUM(Population!AR175:AR179)</f>
        <v>989991</v>
      </c>
      <c r="AS188" s="6">
        <f>SUM(Population!AS175:AS179)</f>
        <v>997331</v>
      </c>
      <c r="AT188" s="6">
        <f>SUM(Population!AT175:AT179)</f>
        <v>1005555</v>
      </c>
      <c r="AU188" s="6">
        <f>SUM(Population!AU175:AU179)</f>
        <v>1009948</v>
      </c>
      <c r="AV188" s="6">
        <f>SUM(Population!AV175:AV179)</f>
        <v>1013253</v>
      </c>
      <c r="AW188" s="6">
        <f>SUM(Population!AW175:AW179)</f>
        <v>1016761</v>
      </c>
      <c r="AX188" s="6">
        <f>SUM(Population!AX175:AX179)</f>
        <v>1019173</v>
      </c>
      <c r="AY188" s="6">
        <f>SUM(Population!AY175:AY179)</f>
        <v>1020263</v>
      </c>
    </row>
    <row r="189" spans="2:51">
      <c r="B189" s="14" t="s">
        <v>4</v>
      </c>
      <c r="C189" s="6">
        <f>SUM(Population!C180:C184)</f>
        <v>371237</v>
      </c>
      <c r="D189" s="6">
        <f>SUM(Population!D180:D184)</f>
        <v>383430</v>
      </c>
      <c r="E189" s="6">
        <f>SUM(Population!E180:E184)</f>
        <v>401004</v>
      </c>
      <c r="F189" s="6">
        <f>SUM(Population!F180:F184)</f>
        <v>419527</v>
      </c>
      <c r="G189" s="6">
        <f>SUM(Population!G180:G184)</f>
        <v>439979</v>
      </c>
      <c r="H189" s="6">
        <f>SUM(Population!H180:H184)</f>
        <v>472903</v>
      </c>
      <c r="I189" s="6">
        <f>SUM(Population!I180:I184)</f>
        <v>500208</v>
      </c>
      <c r="J189" s="6">
        <f>SUM(Population!J180:J184)</f>
        <v>517578</v>
      </c>
      <c r="K189" s="6">
        <f>SUM(Population!K180:K184)</f>
        <v>533657</v>
      </c>
      <c r="L189" s="6">
        <f>SUM(Population!L180:L184)</f>
        <v>547770</v>
      </c>
      <c r="M189" s="6">
        <f>SUM(Population!M180:M184)</f>
        <v>547174</v>
      </c>
      <c r="N189" s="6">
        <f>SUM(Population!N180:N184)</f>
        <v>554659</v>
      </c>
      <c r="O189" s="6">
        <f>SUM(Population!O180:O184)</f>
        <v>564791</v>
      </c>
      <c r="P189" s="6">
        <f>SUM(Population!P180:P184)</f>
        <v>576362</v>
      </c>
      <c r="Q189" s="6">
        <f>SUM(Population!Q180:Q184)</f>
        <v>590582</v>
      </c>
      <c r="R189" s="6">
        <f>SUM(Population!R180:R184)</f>
        <v>604750</v>
      </c>
      <c r="S189" s="6">
        <f>SUM(Population!S180:S184)</f>
        <v>618394</v>
      </c>
      <c r="T189" s="6">
        <f>SUM(Population!T180:T184)</f>
        <v>634699</v>
      </c>
      <c r="U189" s="6">
        <f>SUM(Population!U180:U184)</f>
        <v>649300</v>
      </c>
      <c r="V189" s="6">
        <f>SUM(Population!V180:V184)</f>
        <v>664784</v>
      </c>
      <c r="W189" s="6">
        <f>SUM(Population!W180:W184)</f>
        <v>680152</v>
      </c>
      <c r="X189" s="6">
        <f>SUM(Population!X180:X184)</f>
        <v>692558</v>
      </c>
      <c r="Y189" s="6">
        <f>SUM(Population!Y180:Y184)</f>
        <v>700711</v>
      </c>
      <c r="Z189" s="6">
        <f>SUM(Population!Z180:Z184)</f>
        <v>703662</v>
      </c>
      <c r="AA189" s="6">
        <f>SUM(Population!AA180:AA184)</f>
        <v>701318</v>
      </c>
      <c r="AB189" s="6">
        <f>SUM(Population!AB180:AB184)</f>
        <v>699219</v>
      </c>
      <c r="AC189" s="6">
        <f>SUM(Population!AC180:AC184)</f>
        <v>701676</v>
      </c>
      <c r="AD189" s="6">
        <f>SUM(Population!AD180:AD184)</f>
        <v>711043</v>
      </c>
      <c r="AE189" s="6">
        <f>SUM(Population!AE180:AE184)</f>
        <v>726923</v>
      </c>
      <c r="AF189" s="6">
        <f>SUM(Population!AF180:AF184)</f>
        <v>751742</v>
      </c>
      <c r="AG189" s="6">
        <f>SUM(Population!AG180:AG184)</f>
        <v>774189</v>
      </c>
      <c r="AH189" s="6">
        <f>SUM(Population!AH180:AH184)</f>
        <v>787612</v>
      </c>
      <c r="AI189" s="6">
        <f>SUM(Population!AI180:AI184)</f>
        <v>792967</v>
      </c>
      <c r="AJ189" s="6">
        <f>SUM(Population!AJ180:AJ184)</f>
        <v>793717</v>
      </c>
      <c r="AK189" s="6">
        <f>SUM(Population!AK180:AK184)</f>
        <v>785630</v>
      </c>
      <c r="AL189" s="6">
        <f>SUM(Population!AL180:AL184)</f>
        <v>779926</v>
      </c>
      <c r="AM189" s="6">
        <f>SUM(Population!AM180:AM184)</f>
        <v>781108</v>
      </c>
      <c r="AN189" s="6">
        <f>SUM(Population!AN180:AN184)</f>
        <v>789206</v>
      </c>
      <c r="AO189" s="6">
        <f>SUM(Population!AO180:AO184)</f>
        <v>803387</v>
      </c>
      <c r="AP189" s="6">
        <f>SUM(Population!AP180:AP184)</f>
        <v>826182</v>
      </c>
      <c r="AQ189" s="6">
        <f>SUM(Population!AQ180:AQ184)</f>
        <v>852649</v>
      </c>
      <c r="AR189" s="6">
        <f>SUM(Population!AR180:AR184)</f>
        <v>882910</v>
      </c>
      <c r="AS189" s="6">
        <f>SUM(Population!AS180:AS184)</f>
        <v>909424</v>
      </c>
      <c r="AT189" s="6">
        <f>SUM(Population!AT180:AT184)</f>
        <v>933703</v>
      </c>
      <c r="AU189" s="6">
        <f>SUM(Population!AU180:AU184)</f>
        <v>950808</v>
      </c>
      <c r="AV189" s="6">
        <f>SUM(Population!AV180:AV184)</f>
        <v>962179</v>
      </c>
      <c r="AW189" s="6">
        <f>SUM(Population!AW180:AW184)</f>
        <v>968533</v>
      </c>
      <c r="AX189" s="6">
        <f>SUM(Population!AX180:AX184)</f>
        <v>976032</v>
      </c>
      <c r="AY189" s="6">
        <f>SUM(Population!AY180:AY184)</f>
        <v>984417</v>
      </c>
    </row>
    <row r="190" spans="2:51">
      <c r="B190" s="14" t="s">
        <v>133</v>
      </c>
      <c r="C190" s="6">
        <f>SUM(Population!C185:C189)</f>
        <v>266923</v>
      </c>
      <c r="D190" s="6">
        <f>SUM(Population!D185:D189)</f>
        <v>277128</v>
      </c>
      <c r="E190" s="6">
        <f>SUM(Population!E185:E189)</f>
        <v>288998</v>
      </c>
      <c r="F190" s="6">
        <f>SUM(Population!F185:F189)</f>
        <v>302075</v>
      </c>
      <c r="G190" s="6">
        <f>SUM(Population!G185:G189)</f>
        <v>313658</v>
      </c>
      <c r="H190" s="6">
        <f>SUM(Population!H185:H189)</f>
        <v>326931</v>
      </c>
      <c r="I190" s="6">
        <f>SUM(Population!I185:I189)</f>
        <v>338736</v>
      </c>
      <c r="J190" s="6">
        <f>SUM(Population!J185:J189)</f>
        <v>355489</v>
      </c>
      <c r="K190" s="6">
        <f>SUM(Population!K185:K189)</f>
        <v>373147</v>
      </c>
      <c r="L190" s="6">
        <f>SUM(Population!L185:L189)</f>
        <v>392540</v>
      </c>
      <c r="M190" s="6">
        <f>SUM(Population!M185:M189)</f>
        <v>423470</v>
      </c>
      <c r="N190" s="6">
        <f>SUM(Population!N185:N189)</f>
        <v>449071</v>
      </c>
      <c r="O190" s="6">
        <f>SUM(Population!O185:O189)</f>
        <v>465800</v>
      </c>
      <c r="P190" s="6">
        <f>SUM(Population!P185:P189)</f>
        <v>481392</v>
      </c>
      <c r="Q190" s="6">
        <f>SUM(Population!Q185:Q189)</f>
        <v>495227</v>
      </c>
      <c r="R190" s="6">
        <f>SUM(Population!R185:R189)</f>
        <v>496245</v>
      </c>
      <c r="S190" s="6">
        <f>SUM(Population!S185:S189)</f>
        <v>504486</v>
      </c>
      <c r="T190" s="6">
        <f>SUM(Population!T185:T189)</f>
        <v>515017</v>
      </c>
      <c r="U190" s="6">
        <f>SUM(Population!U185:U189)</f>
        <v>526921</v>
      </c>
      <c r="V190" s="6">
        <f>SUM(Population!V185:V189)</f>
        <v>541295</v>
      </c>
      <c r="W190" s="6">
        <f>SUM(Population!W185:W189)</f>
        <v>555584</v>
      </c>
      <c r="X190" s="6">
        <f>SUM(Population!X185:X189)</f>
        <v>569446</v>
      </c>
      <c r="Y190" s="6">
        <f>SUM(Population!Y185:Y189)</f>
        <v>585743</v>
      </c>
      <c r="Z190" s="6">
        <f>SUM(Population!Z185:Z189)</f>
        <v>600498</v>
      </c>
      <c r="AA190" s="6">
        <f>SUM(Population!AA185:AA189)</f>
        <v>616182</v>
      </c>
      <c r="AB190" s="6">
        <f>SUM(Population!AB185:AB189)</f>
        <v>631711</v>
      </c>
      <c r="AC190" s="6">
        <f>SUM(Population!AC185:AC189)</f>
        <v>644460</v>
      </c>
      <c r="AD190" s="6">
        <f>SUM(Population!AD185:AD189)</f>
        <v>653241</v>
      </c>
      <c r="AE190" s="6">
        <f>SUM(Population!AE185:AE189)</f>
        <v>657098</v>
      </c>
      <c r="AF190" s="6">
        <f>SUM(Population!AF185:AF189)</f>
        <v>656093</v>
      </c>
      <c r="AG190" s="6">
        <f>SUM(Population!AG185:AG189)</f>
        <v>655355</v>
      </c>
      <c r="AH190" s="6">
        <f>SUM(Population!AH185:AH189)</f>
        <v>658944</v>
      </c>
      <c r="AI190" s="6">
        <f>SUM(Population!AI185:AI189)</f>
        <v>669070</v>
      </c>
      <c r="AJ190" s="6">
        <f>SUM(Population!AJ185:AJ189)</f>
        <v>685240</v>
      </c>
      <c r="AK190" s="6">
        <f>SUM(Population!AK185:AK189)</f>
        <v>709856</v>
      </c>
      <c r="AL190" s="6">
        <f>SUM(Population!AL185:AL189)</f>
        <v>732123</v>
      </c>
      <c r="AM190" s="6">
        <f>SUM(Population!AM185:AM189)</f>
        <v>745769</v>
      </c>
      <c r="AN190" s="6">
        <f>SUM(Population!AN185:AN189)</f>
        <v>751794</v>
      </c>
      <c r="AO190" s="6">
        <f>SUM(Population!AO185:AO189)</f>
        <v>753452</v>
      </c>
      <c r="AP190" s="6">
        <f>SUM(Population!AP185:AP189)</f>
        <v>746875</v>
      </c>
      <c r="AQ190" s="6">
        <f>SUM(Population!AQ185:AQ189)</f>
        <v>742583</v>
      </c>
      <c r="AR190" s="6">
        <f>SUM(Population!AR185:AR189)</f>
        <v>744792</v>
      </c>
      <c r="AS190" s="6">
        <f>SUM(Population!AS185:AS189)</f>
        <v>753493</v>
      </c>
      <c r="AT190" s="6">
        <f>SUM(Population!AT185:AT189)</f>
        <v>767896</v>
      </c>
      <c r="AU190" s="6">
        <f>SUM(Population!AU185:AU189)</f>
        <v>790452</v>
      </c>
      <c r="AV190" s="6">
        <f>SUM(Population!AV185:AV189)</f>
        <v>816419</v>
      </c>
      <c r="AW190" s="6">
        <f>SUM(Population!AW185:AW189)</f>
        <v>845920</v>
      </c>
      <c r="AX190" s="6">
        <f>SUM(Population!AX185:AX189)</f>
        <v>871794</v>
      </c>
      <c r="AY190" s="6">
        <f>SUM(Population!AY185:AY189)</f>
        <v>895511</v>
      </c>
    </row>
    <row r="191" spans="2:51">
      <c r="B191" s="14" t="s">
        <v>134</v>
      </c>
      <c r="C191" s="6">
        <f>SUM(Population!C190:C194)</f>
        <v>192153</v>
      </c>
      <c r="D191" s="6">
        <f>SUM(Population!D190:D194)</f>
        <v>193623</v>
      </c>
      <c r="E191" s="6">
        <f>SUM(Population!E190:E194)</f>
        <v>195582</v>
      </c>
      <c r="F191" s="6">
        <f>SUM(Population!F190:F194)</f>
        <v>197748</v>
      </c>
      <c r="G191" s="6">
        <f>SUM(Population!G190:G194)</f>
        <v>202739</v>
      </c>
      <c r="H191" s="6">
        <f>SUM(Population!H190:H194)</f>
        <v>211189</v>
      </c>
      <c r="I191" s="6">
        <f>SUM(Population!I190:I194)</f>
        <v>220457</v>
      </c>
      <c r="J191" s="6">
        <f>SUM(Population!J190:J194)</f>
        <v>231073</v>
      </c>
      <c r="K191" s="6">
        <f>SUM(Population!K190:K194)</f>
        <v>242666</v>
      </c>
      <c r="L191" s="6">
        <f>SUM(Population!L190:L194)</f>
        <v>253148</v>
      </c>
      <c r="M191" s="6">
        <f>SUM(Population!M190:M194)</f>
        <v>265197</v>
      </c>
      <c r="N191" s="6">
        <f>SUM(Population!N190:N194)</f>
        <v>275979</v>
      </c>
      <c r="O191" s="6">
        <f>SUM(Population!O190:O194)</f>
        <v>291094</v>
      </c>
      <c r="P191" s="6">
        <f>SUM(Population!P190:P194)</f>
        <v>307017</v>
      </c>
      <c r="Q191" s="6">
        <f>SUM(Population!Q190:Q194)</f>
        <v>324364</v>
      </c>
      <c r="R191" s="6">
        <f>SUM(Population!R190:R194)</f>
        <v>351876</v>
      </c>
      <c r="S191" s="6">
        <f>SUM(Population!S190:S194)</f>
        <v>374395</v>
      </c>
      <c r="T191" s="6">
        <f>SUM(Population!T190:T194)</f>
        <v>389529</v>
      </c>
      <c r="U191" s="6">
        <f>SUM(Population!U190:U194)</f>
        <v>403742</v>
      </c>
      <c r="V191" s="6">
        <f>SUM(Population!V190:V194)</f>
        <v>416514</v>
      </c>
      <c r="W191" s="6">
        <f>SUM(Population!W190:W194)</f>
        <v>419262</v>
      </c>
      <c r="X191" s="6">
        <f>SUM(Population!X190:X194)</f>
        <v>427990</v>
      </c>
      <c r="Y191" s="6">
        <f>SUM(Population!Y190:Y194)</f>
        <v>438484</v>
      </c>
      <c r="Z191" s="6">
        <f>SUM(Population!Z190:Z194)</f>
        <v>450269</v>
      </c>
      <c r="AA191" s="6">
        <f>SUM(Population!AA190:AA194)</f>
        <v>464258</v>
      </c>
      <c r="AB191" s="6">
        <f>SUM(Population!AB190:AB194)</f>
        <v>478106</v>
      </c>
      <c r="AC191" s="6">
        <f>SUM(Population!AC190:AC194)</f>
        <v>491681</v>
      </c>
      <c r="AD191" s="6">
        <f>SUM(Population!AD190:AD194)</f>
        <v>507344</v>
      </c>
      <c r="AE191" s="6">
        <f>SUM(Population!AE190:AE194)</f>
        <v>521715</v>
      </c>
      <c r="AF191" s="6">
        <f>SUM(Population!AF190:AF194)</f>
        <v>537103</v>
      </c>
      <c r="AG191" s="6">
        <f>SUM(Population!AG190:AG194)</f>
        <v>552270</v>
      </c>
      <c r="AH191" s="6">
        <f>SUM(Population!AH190:AH194)</f>
        <v>564950</v>
      </c>
      <c r="AI191" s="6">
        <f>SUM(Population!AI190:AI194)</f>
        <v>574139</v>
      </c>
      <c r="AJ191" s="6">
        <f>SUM(Population!AJ190:AJ194)</f>
        <v>578867</v>
      </c>
      <c r="AK191" s="6">
        <f>SUM(Population!AK190:AK194)</f>
        <v>579485</v>
      </c>
      <c r="AL191" s="6">
        <f>SUM(Population!AL190:AL194)</f>
        <v>580455</v>
      </c>
      <c r="AM191" s="6">
        <f>SUM(Population!AM190:AM194)</f>
        <v>585413</v>
      </c>
      <c r="AN191" s="6">
        <f>SUM(Population!AN190:AN194)</f>
        <v>596315</v>
      </c>
      <c r="AO191" s="6">
        <f>SUM(Population!AO190:AO194)</f>
        <v>612457</v>
      </c>
      <c r="AP191" s="6">
        <f>SUM(Population!AP190:AP194)</f>
        <v>636204</v>
      </c>
      <c r="AQ191" s="6">
        <f>SUM(Population!AQ190:AQ194)</f>
        <v>657608</v>
      </c>
      <c r="AR191" s="6">
        <f>SUM(Population!AR190:AR194)</f>
        <v>671068</v>
      </c>
      <c r="AS191" s="6">
        <f>SUM(Population!AS190:AS194)</f>
        <v>677603</v>
      </c>
      <c r="AT191" s="6">
        <f>SUM(Population!AT190:AT194)</f>
        <v>680120</v>
      </c>
      <c r="AU191" s="6">
        <f>SUM(Population!AU190:AU194)</f>
        <v>675447</v>
      </c>
      <c r="AV191" s="6">
        <f>SUM(Population!AV190:AV194)</f>
        <v>672845</v>
      </c>
      <c r="AW191" s="6">
        <f>SUM(Population!AW190:AW194)</f>
        <v>675980</v>
      </c>
      <c r="AX191" s="6">
        <f>SUM(Population!AX190:AX194)</f>
        <v>685049</v>
      </c>
      <c r="AY191" s="6">
        <f>SUM(Population!AY190:AY194)</f>
        <v>699300</v>
      </c>
    </row>
    <row r="192" spans="2:51">
      <c r="B192" s="14" t="s">
        <v>135</v>
      </c>
      <c r="C192" s="6">
        <f>SUM(Population!C195:C199)</f>
        <v>105955</v>
      </c>
      <c r="D192" s="6">
        <f>SUM(Population!D195:D199)</f>
        <v>110762</v>
      </c>
      <c r="E192" s="6">
        <f>SUM(Population!E195:E199)</f>
        <v>115009</v>
      </c>
      <c r="F192" s="6">
        <f>SUM(Population!F195:F199)</f>
        <v>119227</v>
      </c>
      <c r="G192" s="6">
        <f>SUM(Population!G195:G199)</f>
        <v>122584</v>
      </c>
      <c r="H192" s="6">
        <f>SUM(Population!H195:H199)</f>
        <v>124494</v>
      </c>
      <c r="I192" s="6">
        <f>SUM(Population!I195:I199)</f>
        <v>126264</v>
      </c>
      <c r="J192" s="6">
        <f>SUM(Population!J195:J199)</f>
        <v>128436</v>
      </c>
      <c r="K192" s="6">
        <f>SUM(Population!K195:K199)</f>
        <v>130892</v>
      </c>
      <c r="L192" s="6">
        <f>SUM(Population!L195:L199)</f>
        <v>135387</v>
      </c>
      <c r="M192" s="6">
        <f>SUM(Population!M195:M199)</f>
        <v>142148</v>
      </c>
      <c r="N192" s="6">
        <f>SUM(Population!N195:N199)</f>
        <v>149415</v>
      </c>
      <c r="O192" s="6">
        <f>SUM(Population!O195:O199)</f>
        <v>157617</v>
      </c>
      <c r="P192" s="6">
        <f>SUM(Population!P195:P199)</f>
        <v>166496</v>
      </c>
      <c r="Q192" s="6">
        <f>SUM(Population!Q195:Q199)</f>
        <v>174703</v>
      </c>
      <c r="R192" s="6">
        <f>SUM(Population!R195:R199)</f>
        <v>184235</v>
      </c>
      <c r="S192" s="6">
        <f>SUM(Population!S195:S199)</f>
        <v>192776</v>
      </c>
      <c r="T192" s="6">
        <f>SUM(Population!T195:T199)</f>
        <v>204723</v>
      </c>
      <c r="U192" s="6">
        <f>SUM(Population!U195:U199)</f>
        <v>217297</v>
      </c>
      <c r="V192" s="6">
        <f>SUM(Population!V195:V199)</f>
        <v>230863</v>
      </c>
      <c r="W192" s="6">
        <f>SUM(Population!W195:W199)</f>
        <v>252464</v>
      </c>
      <c r="X192" s="6">
        <f>SUM(Population!X195:X199)</f>
        <v>269683</v>
      </c>
      <c r="Y192" s="6">
        <f>SUM(Population!Y195:Y199)</f>
        <v>281551</v>
      </c>
      <c r="Z192" s="6">
        <f>SUM(Population!Z195:Z199)</f>
        <v>292813</v>
      </c>
      <c r="AA192" s="6">
        <f>SUM(Population!AA195:AA199)</f>
        <v>303104</v>
      </c>
      <c r="AB192" s="6">
        <f>SUM(Population!AB195:AB199)</f>
        <v>307075</v>
      </c>
      <c r="AC192" s="6">
        <f>SUM(Population!AC195:AC199)</f>
        <v>315295</v>
      </c>
      <c r="AD192" s="6">
        <f>SUM(Population!AD195:AD199)</f>
        <v>324592</v>
      </c>
      <c r="AE192" s="6">
        <f>SUM(Population!AE195:AE199)</f>
        <v>335022</v>
      </c>
      <c r="AF192" s="6">
        <f>SUM(Population!AF195:AF199)</f>
        <v>347240</v>
      </c>
      <c r="AG192" s="6">
        <f>SUM(Population!AG195:AG199)</f>
        <v>359250</v>
      </c>
      <c r="AH192" s="6">
        <f>SUM(Population!AH195:AH199)</f>
        <v>371189</v>
      </c>
      <c r="AI192" s="6">
        <f>SUM(Population!AI195:AI199)</f>
        <v>384695</v>
      </c>
      <c r="AJ192" s="6">
        <f>SUM(Population!AJ195:AJ199)</f>
        <v>397288</v>
      </c>
      <c r="AK192" s="6">
        <f>SUM(Population!AK195:AK199)</f>
        <v>410966</v>
      </c>
      <c r="AL192" s="6">
        <f>SUM(Population!AL195:AL199)</f>
        <v>424342</v>
      </c>
      <c r="AM192" s="6">
        <f>SUM(Population!AM195:AM199)</f>
        <v>435720</v>
      </c>
      <c r="AN192" s="6">
        <f>SUM(Population!AN195:AN199)</f>
        <v>444393</v>
      </c>
      <c r="AO192" s="6">
        <f>SUM(Population!AO195:AO199)</f>
        <v>449436</v>
      </c>
      <c r="AP192" s="6">
        <f>SUM(Population!AP195:AP199)</f>
        <v>451592</v>
      </c>
      <c r="AQ192" s="6">
        <f>SUM(Population!AQ195:AQ199)</f>
        <v>454245</v>
      </c>
      <c r="AR192" s="6">
        <f>SUM(Population!AR195:AR199)</f>
        <v>460302</v>
      </c>
      <c r="AS192" s="6">
        <f>SUM(Population!AS195:AS199)</f>
        <v>471298</v>
      </c>
      <c r="AT192" s="6">
        <f>SUM(Population!AT195:AT199)</f>
        <v>486196</v>
      </c>
      <c r="AU192" s="6">
        <f>SUM(Population!AU195:AU199)</f>
        <v>507189</v>
      </c>
      <c r="AV192" s="6">
        <f>SUM(Population!AV195:AV199)</f>
        <v>525839</v>
      </c>
      <c r="AW192" s="6">
        <f>SUM(Population!AW195:AW199)</f>
        <v>537723</v>
      </c>
      <c r="AX192" s="6">
        <f>SUM(Population!AX195:AX199)</f>
        <v>544129</v>
      </c>
      <c r="AY192" s="6">
        <f>SUM(Population!AY195:AY199)</f>
        <v>547386</v>
      </c>
    </row>
    <row r="193" spans="2:51">
      <c r="B193" s="14" t="s">
        <v>136</v>
      </c>
      <c r="C193" s="6">
        <f>SUM(Population!C200:C204)</f>
        <v>36006</v>
      </c>
      <c r="D193" s="6">
        <f>SUM(Population!D200:D204)</f>
        <v>39328</v>
      </c>
      <c r="E193" s="6">
        <f>SUM(Population!E200:E204)</f>
        <v>42571</v>
      </c>
      <c r="F193" s="6">
        <f>SUM(Population!F200:F204)</f>
        <v>45198</v>
      </c>
      <c r="G193" s="6">
        <f>SUM(Population!G200:G204)</f>
        <v>47843</v>
      </c>
      <c r="H193" s="6">
        <f>SUM(Population!H200:H204)</f>
        <v>50272</v>
      </c>
      <c r="I193" s="6">
        <f>SUM(Population!I200:I204)</f>
        <v>52918</v>
      </c>
      <c r="J193" s="6">
        <f>SUM(Population!J200:J204)</f>
        <v>55309</v>
      </c>
      <c r="K193" s="6">
        <f>SUM(Population!K200:K204)</f>
        <v>57759</v>
      </c>
      <c r="L193" s="6">
        <f>SUM(Population!L200:L204)</f>
        <v>59809</v>
      </c>
      <c r="M193" s="6">
        <f>SUM(Population!M200:M204)</f>
        <v>61074</v>
      </c>
      <c r="N193" s="6">
        <f>SUM(Population!N200:N204)</f>
        <v>62347</v>
      </c>
      <c r="O193" s="6">
        <f>SUM(Population!O200:O204)</f>
        <v>63892</v>
      </c>
      <c r="P193" s="6">
        <f>SUM(Population!P200:P204)</f>
        <v>65690</v>
      </c>
      <c r="Q193" s="6">
        <f>SUM(Population!Q200:Q204)</f>
        <v>68641</v>
      </c>
      <c r="R193" s="6">
        <f>SUM(Population!R200:R204)</f>
        <v>72715</v>
      </c>
      <c r="S193" s="6">
        <f>SUM(Population!S200:S204)</f>
        <v>76999</v>
      </c>
      <c r="T193" s="6">
        <f>SUM(Population!T200:T204)</f>
        <v>81782</v>
      </c>
      <c r="U193" s="6">
        <f>SUM(Population!U200:U204)</f>
        <v>86923</v>
      </c>
      <c r="V193" s="6">
        <f>SUM(Population!V200:V204)</f>
        <v>91767</v>
      </c>
      <c r="W193" s="6">
        <f>SUM(Population!W200:W204)</f>
        <v>97505</v>
      </c>
      <c r="X193" s="6">
        <f>SUM(Population!X200:X204)</f>
        <v>102600</v>
      </c>
      <c r="Y193" s="6">
        <f>SUM(Population!Y200:Y204)</f>
        <v>109846</v>
      </c>
      <c r="Z193" s="6">
        <f>SUM(Population!Z200:Z204)</f>
        <v>117447</v>
      </c>
      <c r="AA193" s="6">
        <f>SUM(Population!AA200:AA204)</f>
        <v>125548</v>
      </c>
      <c r="AB193" s="6">
        <f>SUM(Population!AB200:AB204)</f>
        <v>138744</v>
      </c>
      <c r="AC193" s="6">
        <f>SUM(Population!AC200:AC204)</f>
        <v>148712</v>
      </c>
      <c r="AD193" s="6">
        <f>SUM(Population!AD200:AD204)</f>
        <v>155646</v>
      </c>
      <c r="AE193" s="6">
        <f>SUM(Population!AE200:AE204)</f>
        <v>162336</v>
      </c>
      <c r="AF193" s="6">
        <f>SUM(Population!AF200:AF204)</f>
        <v>168583</v>
      </c>
      <c r="AG193" s="6">
        <f>SUM(Population!AG200:AG204)</f>
        <v>172151</v>
      </c>
      <c r="AH193" s="6">
        <f>SUM(Population!AH200:AH204)</f>
        <v>178010</v>
      </c>
      <c r="AI193" s="6">
        <f>SUM(Population!AI200:AI204)</f>
        <v>184265</v>
      </c>
      <c r="AJ193" s="6">
        <f>SUM(Population!AJ200:AJ204)</f>
        <v>191344</v>
      </c>
      <c r="AK193" s="6">
        <f>SUM(Population!AK200:AK204)</f>
        <v>199590</v>
      </c>
      <c r="AL193" s="6">
        <f>SUM(Population!AL200:AL204)</f>
        <v>207593</v>
      </c>
      <c r="AM193" s="6">
        <f>SUM(Population!AM200:AM204)</f>
        <v>215679</v>
      </c>
      <c r="AN193" s="6">
        <f>SUM(Population!AN200:AN204)</f>
        <v>224675</v>
      </c>
      <c r="AO193" s="6">
        <f>SUM(Population!AO200:AO204)</f>
        <v>233187</v>
      </c>
      <c r="AP193" s="6">
        <f>SUM(Population!AP200:AP204)</f>
        <v>242659</v>
      </c>
      <c r="AQ193" s="6">
        <f>SUM(Population!AQ200:AQ204)</f>
        <v>251793</v>
      </c>
      <c r="AR193" s="6">
        <f>SUM(Population!AR200:AR204)</f>
        <v>259627</v>
      </c>
      <c r="AS193" s="6">
        <f>SUM(Population!AS200:AS204)</f>
        <v>266101</v>
      </c>
      <c r="AT193" s="6">
        <f>SUM(Population!AT200:AT204)</f>
        <v>270413</v>
      </c>
      <c r="AU193" s="6">
        <f>SUM(Population!AU200:AU204)</f>
        <v>273489</v>
      </c>
      <c r="AV193" s="6">
        <f>SUM(Population!AV200:AV204)</f>
        <v>277236</v>
      </c>
      <c r="AW193" s="6">
        <f>SUM(Population!AW200:AW204)</f>
        <v>283461</v>
      </c>
      <c r="AX193" s="6">
        <f>SUM(Population!AX200:AX204)</f>
        <v>293009</v>
      </c>
      <c r="AY193" s="6">
        <f>SUM(Population!AY200:AY204)</f>
        <v>304725</v>
      </c>
    </row>
    <row r="194" spans="2:51">
      <c r="B194" s="14" t="s">
        <v>137</v>
      </c>
      <c r="C194" s="6">
        <f>SUM(Population!C205:C209)</f>
        <v>6455</v>
      </c>
      <c r="D194" s="6">
        <f>SUM(Population!D205:D209)</f>
        <v>6911</v>
      </c>
      <c r="E194" s="6">
        <f>SUM(Population!E205:E209)</f>
        <v>7451</v>
      </c>
      <c r="F194" s="6">
        <f>SUM(Population!F205:F209)</f>
        <v>8675</v>
      </c>
      <c r="G194" s="6">
        <f>SUM(Population!G205:G209)</f>
        <v>9990</v>
      </c>
      <c r="H194" s="6">
        <f>SUM(Population!H205:H209)</f>
        <v>11295</v>
      </c>
      <c r="I194" s="6">
        <f>SUM(Population!I205:I209)</f>
        <v>12322</v>
      </c>
      <c r="J194" s="6">
        <f>SUM(Population!J205:J209)</f>
        <v>13339</v>
      </c>
      <c r="K194" s="6">
        <f>SUM(Population!K205:K209)</f>
        <v>14242</v>
      </c>
      <c r="L194" s="6">
        <f>SUM(Population!L205:L209)</f>
        <v>15185</v>
      </c>
      <c r="M194" s="6">
        <f>SUM(Population!M205:M209)</f>
        <v>16056</v>
      </c>
      <c r="N194" s="6">
        <f>SUM(Population!N205:N209)</f>
        <v>16985</v>
      </c>
      <c r="O194" s="6">
        <f>SUM(Population!O205:O209)</f>
        <v>17834</v>
      </c>
      <c r="P194" s="6">
        <f>SUM(Population!P205:P209)</f>
        <v>18731</v>
      </c>
      <c r="Q194" s="6">
        <f>SUM(Population!Q205:Q209)</f>
        <v>19500</v>
      </c>
      <c r="R194" s="6">
        <f>SUM(Population!R205:R209)</f>
        <v>19980</v>
      </c>
      <c r="S194" s="6">
        <f>SUM(Population!S205:S209)</f>
        <v>20501</v>
      </c>
      <c r="T194" s="6">
        <f>SUM(Population!T205:T209)</f>
        <v>21144</v>
      </c>
      <c r="U194" s="6">
        <f>SUM(Population!U205:U209)</f>
        <v>21908</v>
      </c>
      <c r="V194" s="6">
        <f>SUM(Population!V205:V209)</f>
        <v>23106</v>
      </c>
      <c r="W194" s="6">
        <f>SUM(Population!W205:W209)</f>
        <v>24673</v>
      </c>
      <c r="X194" s="6">
        <f>SUM(Population!X205:X209)</f>
        <v>26280</v>
      </c>
      <c r="Y194" s="6">
        <f>SUM(Population!Y205:Y209)</f>
        <v>28068</v>
      </c>
      <c r="Z194" s="6">
        <f>SUM(Population!Z205:Z209)</f>
        <v>29984</v>
      </c>
      <c r="AA194" s="6">
        <f>SUM(Population!AA205:AA209)</f>
        <v>31810</v>
      </c>
      <c r="AB194" s="6">
        <f>SUM(Population!AB205:AB209)</f>
        <v>34026</v>
      </c>
      <c r="AC194" s="6">
        <f>SUM(Population!AC205:AC209)</f>
        <v>35957</v>
      </c>
      <c r="AD194" s="6">
        <f>SUM(Population!AD205:AD209)</f>
        <v>38799</v>
      </c>
      <c r="AE194" s="6">
        <f>SUM(Population!AE205:AE209)</f>
        <v>41751</v>
      </c>
      <c r="AF194" s="6">
        <f>SUM(Population!AF205:AF209)</f>
        <v>44861</v>
      </c>
      <c r="AG194" s="6">
        <f>SUM(Population!AG205:AG209)</f>
        <v>50118</v>
      </c>
      <c r="AH194" s="6">
        <f>SUM(Population!AH205:AH209)</f>
        <v>53791</v>
      </c>
      <c r="AI194" s="6">
        <f>SUM(Population!AI205:AI209)</f>
        <v>56324</v>
      </c>
      <c r="AJ194" s="6">
        <f>SUM(Population!AJ205:AJ209)</f>
        <v>58860</v>
      </c>
      <c r="AK194" s="6">
        <f>SUM(Population!AK205:AK209)</f>
        <v>61316</v>
      </c>
      <c r="AL194" s="6">
        <f>SUM(Population!AL205:AL209)</f>
        <v>63074</v>
      </c>
      <c r="AM194" s="6">
        <f>SUM(Population!AM205:AM209)</f>
        <v>65651</v>
      </c>
      <c r="AN194" s="6">
        <f>SUM(Population!AN205:AN209)</f>
        <v>68285</v>
      </c>
      <c r="AO194" s="6">
        <f>SUM(Population!AO205:AO209)</f>
        <v>71312</v>
      </c>
      <c r="AP194" s="6">
        <f>SUM(Population!AP205:AP209)</f>
        <v>74839</v>
      </c>
      <c r="AQ194" s="6">
        <f>SUM(Population!AQ205:AQ209)</f>
        <v>78203</v>
      </c>
      <c r="AR194" s="6">
        <f>SUM(Population!AR205:AR209)</f>
        <v>81652</v>
      </c>
      <c r="AS194" s="6">
        <f>SUM(Population!AS205:AS209)</f>
        <v>85704</v>
      </c>
      <c r="AT194" s="6">
        <f>SUM(Population!AT205:AT209)</f>
        <v>89824</v>
      </c>
      <c r="AU194" s="6">
        <f>SUM(Population!AU205:AU209)</f>
        <v>94688</v>
      </c>
      <c r="AV194" s="6">
        <f>SUM(Population!AV205:AV209)</f>
        <v>99542</v>
      </c>
      <c r="AW194" s="6">
        <f>SUM(Population!AW205:AW209)</f>
        <v>104015</v>
      </c>
      <c r="AX194" s="6">
        <f>SUM(Population!AX205:AX209)</f>
        <v>107981</v>
      </c>
      <c r="AY194" s="6">
        <f>SUM(Population!AY205:AY209)</f>
        <v>111032</v>
      </c>
    </row>
    <row r="195" spans="2:51">
      <c r="B195" s="14" t="s">
        <v>138</v>
      </c>
      <c r="C195" s="6">
        <f>Population!C210</f>
        <v>670</v>
      </c>
      <c r="D195" s="6">
        <f>Population!D210</f>
        <v>815</v>
      </c>
      <c r="E195" s="6">
        <f>Population!E210</f>
        <v>948</v>
      </c>
      <c r="F195" s="6">
        <f>Population!F210</f>
        <v>1100</v>
      </c>
      <c r="G195" s="6">
        <f>Population!G210</f>
        <v>1267</v>
      </c>
      <c r="H195" s="6">
        <f>Population!H210</f>
        <v>1409</v>
      </c>
      <c r="I195" s="6">
        <f>Population!I210</f>
        <v>1533</v>
      </c>
      <c r="J195" s="6">
        <f>Population!J210</f>
        <v>1678</v>
      </c>
      <c r="K195" s="6">
        <f>Population!K210</f>
        <v>1987</v>
      </c>
      <c r="L195" s="6">
        <f>Population!L210</f>
        <v>2315</v>
      </c>
      <c r="M195" s="6">
        <f>Population!M210</f>
        <v>2631</v>
      </c>
      <c r="N195" s="6">
        <f>Population!N210</f>
        <v>2879</v>
      </c>
      <c r="O195" s="6">
        <f>Population!O210</f>
        <v>3137</v>
      </c>
      <c r="P195" s="6">
        <f>Population!P210</f>
        <v>3413</v>
      </c>
      <c r="Q195" s="6">
        <f>Population!Q210</f>
        <v>3708</v>
      </c>
      <c r="R195" s="6">
        <f>Population!R210</f>
        <v>3988</v>
      </c>
      <c r="S195" s="6">
        <f>Population!S210</f>
        <v>4271</v>
      </c>
      <c r="T195" s="6">
        <f>Population!T210</f>
        <v>4541</v>
      </c>
      <c r="U195" s="6">
        <f>Population!U210</f>
        <v>4832</v>
      </c>
      <c r="V195" s="6">
        <f>Population!V210</f>
        <v>5101</v>
      </c>
      <c r="W195" s="6">
        <f>Population!W210</f>
        <v>5301</v>
      </c>
      <c r="X195" s="6">
        <f>Population!X210</f>
        <v>5520</v>
      </c>
      <c r="Y195" s="6">
        <f>Population!Y210</f>
        <v>5772</v>
      </c>
      <c r="Z195" s="6">
        <f>Population!Z210</f>
        <v>6063</v>
      </c>
      <c r="AA195" s="6">
        <f>Population!AA210</f>
        <v>6459</v>
      </c>
      <c r="AB195" s="6">
        <f>Population!AB210</f>
        <v>6929</v>
      </c>
      <c r="AC195" s="6">
        <f>Population!AC210</f>
        <v>7414</v>
      </c>
      <c r="AD195" s="6">
        <f>Population!AD210</f>
        <v>7956</v>
      </c>
      <c r="AE195" s="6">
        <f>Population!AE210</f>
        <v>8544</v>
      </c>
      <c r="AF195" s="6">
        <f>Population!AF210</f>
        <v>9141</v>
      </c>
      <c r="AG195" s="6">
        <f>Population!AG210</f>
        <v>9866</v>
      </c>
      <c r="AH195" s="6">
        <f>Population!AH210</f>
        <v>10525</v>
      </c>
      <c r="AI195" s="6">
        <f>Population!AI210</f>
        <v>11447</v>
      </c>
      <c r="AJ195" s="6">
        <f>Population!AJ210</f>
        <v>12413</v>
      </c>
      <c r="AK195" s="6">
        <f>Population!AK210</f>
        <v>13431</v>
      </c>
      <c r="AL195" s="6">
        <f>Population!AL210</f>
        <v>15065</v>
      </c>
      <c r="AM195" s="6">
        <f>Population!AM210</f>
        <v>16253</v>
      </c>
      <c r="AN195" s="6">
        <f>Population!AN210</f>
        <v>17226</v>
      </c>
      <c r="AO195" s="6">
        <f>Population!AO210</f>
        <v>18241</v>
      </c>
      <c r="AP195" s="6">
        <f>Population!AP210</f>
        <v>19270</v>
      </c>
      <c r="AQ195" s="6">
        <f>Population!AQ210</f>
        <v>20296</v>
      </c>
      <c r="AR195" s="6">
        <f>Population!AR210</f>
        <v>21439</v>
      </c>
      <c r="AS195" s="6">
        <f>Population!AS210</f>
        <v>22612</v>
      </c>
      <c r="AT195" s="6">
        <f>Population!AT210</f>
        <v>23997</v>
      </c>
      <c r="AU195" s="6">
        <f>Population!AU210</f>
        <v>25629</v>
      </c>
      <c r="AV195" s="6">
        <f>Population!AV210</f>
        <v>27328</v>
      </c>
      <c r="AW195" s="6">
        <f>Population!AW210</f>
        <v>29215</v>
      </c>
      <c r="AX195" s="6">
        <f>Population!AX210</f>
        <v>31343</v>
      </c>
      <c r="AY195" s="6">
        <f>Population!AY210</f>
        <v>33611</v>
      </c>
    </row>
    <row r="197" spans="2:51">
      <c r="B197" s="18" t="s">
        <v>174</v>
      </c>
    </row>
    <row r="198" spans="2:51">
      <c r="B198" s="18"/>
      <c r="C198" s="10" t="s">
        <v>49</v>
      </c>
      <c r="D198" s="10" t="s">
        <v>50</v>
      </c>
      <c r="E198" s="10" t="s">
        <v>51</v>
      </c>
      <c r="F198" s="10" t="s">
        <v>52</v>
      </c>
      <c r="G198" s="10" t="s">
        <v>53</v>
      </c>
      <c r="H198" s="10" t="s">
        <v>54</v>
      </c>
      <c r="I198" s="10" t="s">
        <v>55</v>
      </c>
      <c r="J198" s="10" t="s">
        <v>56</v>
      </c>
      <c r="K198" s="10" t="s">
        <v>57</v>
      </c>
      <c r="L198" s="10" t="s">
        <v>58</v>
      </c>
      <c r="M198" s="10" t="s">
        <v>59</v>
      </c>
      <c r="N198" s="10" t="s">
        <v>60</v>
      </c>
      <c r="O198" s="10" t="s">
        <v>61</v>
      </c>
      <c r="P198" s="10" t="s">
        <v>62</v>
      </c>
      <c r="Q198" s="10" t="s">
        <v>63</v>
      </c>
      <c r="R198" s="10" t="s">
        <v>64</v>
      </c>
      <c r="S198" s="10" t="s">
        <v>65</v>
      </c>
      <c r="T198" s="10" t="s">
        <v>66</v>
      </c>
      <c r="U198" s="10" t="s">
        <v>67</v>
      </c>
      <c r="V198" s="10" t="s">
        <v>68</v>
      </c>
      <c r="W198" s="10" t="s">
        <v>69</v>
      </c>
      <c r="X198" s="10" t="s">
        <v>70</v>
      </c>
      <c r="Y198" s="10" t="s">
        <v>71</v>
      </c>
      <c r="Z198" s="10" t="s">
        <v>72</v>
      </c>
      <c r="AA198" s="10" t="s">
        <v>73</v>
      </c>
      <c r="AB198" s="10" t="s">
        <v>74</v>
      </c>
      <c r="AC198" s="10" t="s">
        <v>75</v>
      </c>
      <c r="AD198" s="10" t="s">
        <v>76</v>
      </c>
      <c r="AE198" s="10" t="s">
        <v>77</v>
      </c>
      <c r="AF198" s="10" t="s">
        <v>78</v>
      </c>
      <c r="AG198" s="10" t="s">
        <v>79</v>
      </c>
      <c r="AH198" s="10" t="s">
        <v>80</v>
      </c>
      <c r="AI198" s="10" t="s">
        <v>81</v>
      </c>
      <c r="AJ198" s="10" t="s">
        <v>82</v>
      </c>
      <c r="AK198" s="10" t="s">
        <v>83</v>
      </c>
      <c r="AL198" s="10" t="s">
        <v>84</v>
      </c>
      <c r="AM198" s="10" t="s">
        <v>85</v>
      </c>
      <c r="AN198" s="10" t="s">
        <v>86</v>
      </c>
      <c r="AO198" s="10" t="s">
        <v>87</v>
      </c>
      <c r="AP198" s="10" t="s">
        <v>88</v>
      </c>
      <c r="AQ198" s="10" t="s">
        <v>89</v>
      </c>
      <c r="AR198" s="10" t="s">
        <v>90</v>
      </c>
      <c r="AS198" s="10" t="s">
        <v>91</v>
      </c>
      <c r="AT198" s="10" t="s">
        <v>92</v>
      </c>
      <c r="AU198" s="10" t="s">
        <v>93</v>
      </c>
      <c r="AV198" s="10" t="s">
        <v>94</v>
      </c>
      <c r="AW198" s="10" t="s">
        <v>95</v>
      </c>
      <c r="AX198" s="8" t="s">
        <v>96</v>
      </c>
      <c r="AY198" s="8" t="s">
        <v>97</v>
      </c>
    </row>
    <row r="199" spans="2:51">
      <c r="B199" s="14" t="s">
        <v>120</v>
      </c>
      <c r="C199" s="6">
        <f t="shared" ref="C199:X199" si="37">C151*C103</f>
        <v>1759401891.456732</v>
      </c>
      <c r="D199" s="6">
        <f t="shared" si="37"/>
        <v>1822770506.0759983</v>
      </c>
      <c r="E199" s="6">
        <f t="shared" si="37"/>
        <v>1875613771.4722617</v>
      </c>
      <c r="F199" s="6">
        <f t="shared" si="37"/>
        <v>1926063509.7765646</v>
      </c>
      <c r="G199" s="6">
        <f t="shared" si="37"/>
        <v>1984933631.703917</v>
      </c>
      <c r="H199" s="6">
        <f t="shared" si="37"/>
        <v>2043194124.3795974</v>
      </c>
      <c r="I199" s="6">
        <f t="shared" si="37"/>
        <v>2099377658.8240519</v>
      </c>
      <c r="J199" s="6">
        <f t="shared" si="37"/>
        <v>2154860838.700747</v>
      </c>
      <c r="K199" s="6">
        <f t="shared" si="37"/>
        <v>2209127384.6124902</v>
      </c>
      <c r="L199" s="6">
        <f t="shared" si="37"/>
        <v>2261840352.7171822</v>
      </c>
      <c r="M199" s="6">
        <f t="shared" si="37"/>
        <v>2312746985.755445</v>
      </c>
      <c r="N199" s="6">
        <f t="shared" si="37"/>
        <v>2361910716.3830576</v>
      </c>
      <c r="O199" s="6">
        <f t="shared" si="37"/>
        <v>2409534690.9784508</v>
      </c>
      <c r="P199" s="6">
        <f t="shared" si="37"/>
        <v>2455778657.9213986</v>
      </c>
      <c r="Q199" s="6">
        <f t="shared" si="37"/>
        <v>2500963911.1005082</v>
      </c>
      <c r="R199" s="6">
        <f t="shared" si="37"/>
        <v>2545434798.0497956</v>
      </c>
      <c r="S199" s="6">
        <f t="shared" si="37"/>
        <v>2589682589.5710864</v>
      </c>
      <c r="T199" s="6">
        <f t="shared" si="37"/>
        <v>2634278926.0089531</v>
      </c>
      <c r="U199" s="6">
        <f t="shared" si="37"/>
        <v>2679667364.9889183</v>
      </c>
      <c r="V199" s="6">
        <f t="shared" si="37"/>
        <v>2726405833.6945648</v>
      </c>
      <c r="W199" s="6">
        <f t="shared" si="37"/>
        <v>2775135136.945437</v>
      </c>
      <c r="X199" s="6">
        <f t="shared" si="37"/>
        <v>2826308255.3319688</v>
      </c>
      <c r="Y199" s="6">
        <f t="shared" ref="Y199:AH199" si="38">Y151*Y103</f>
        <v>2880351964.7567911</v>
      </c>
      <c r="Z199" s="6">
        <f t="shared" si="38"/>
        <v>2937736507.0356855</v>
      </c>
      <c r="AA199" s="6">
        <f t="shared" si="38"/>
        <v>2998807242.1290126</v>
      </c>
      <c r="AB199" s="6">
        <f t="shared" si="38"/>
        <v>3063793931.8522458</v>
      </c>
      <c r="AC199" s="6">
        <f t="shared" si="38"/>
        <v>3132638339.1978426</v>
      </c>
      <c r="AD199" s="6">
        <f t="shared" si="38"/>
        <v>3205239273.1746583</v>
      </c>
      <c r="AE199" s="6">
        <f t="shared" si="38"/>
        <v>3281419011.5918698</v>
      </c>
      <c r="AF199" s="6">
        <f t="shared" si="38"/>
        <v>3360937950.8661537</v>
      </c>
      <c r="AG199" s="6">
        <f t="shared" si="38"/>
        <v>3443428087.7118192</v>
      </c>
      <c r="AH199" s="6">
        <f t="shared" si="38"/>
        <v>3528473997.2721562</v>
      </c>
      <c r="AI199" s="6">
        <f t="shared" ref="AI199:AY199" si="39">AI151*AI103</f>
        <v>3615697716.5120664</v>
      </c>
      <c r="AJ199" s="6">
        <f t="shared" si="39"/>
        <v>3704685406.6523457</v>
      </c>
      <c r="AK199" s="6">
        <f t="shared" si="39"/>
        <v>3795061025.8652802</v>
      </c>
      <c r="AL199" s="6">
        <f t="shared" si="39"/>
        <v>3886477122.6168089</v>
      </c>
      <c r="AM199" s="6">
        <f t="shared" si="39"/>
        <v>3978683705.9529243</v>
      </c>
      <c r="AN199" s="6">
        <f t="shared" si="39"/>
        <v>4071466097.8994961</v>
      </c>
      <c r="AO199" s="6">
        <f t="shared" si="39"/>
        <v>4164659489.9588094</v>
      </c>
      <c r="AP199" s="6">
        <f t="shared" si="39"/>
        <v>4258167841.6611142</v>
      </c>
      <c r="AQ199" s="6">
        <f t="shared" si="39"/>
        <v>4351886525.1979694</v>
      </c>
      <c r="AR199" s="6">
        <f t="shared" si="39"/>
        <v>4445749745.6236057</v>
      </c>
      <c r="AS199" s="6">
        <f t="shared" si="39"/>
        <v>4539680942.6729574</v>
      </c>
      <c r="AT199" s="6">
        <f t="shared" si="39"/>
        <v>4633658297.4339352</v>
      </c>
      <c r="AU199" s="6">
        <f t="shared" si="39"/>
        <v>4727645523.2672005</v>
      </c>
      <c r="AV199" s="6">
        <f t="shared" si="39"/>
        <v>4821657911.2249794</v>
      </c>
      <c r="AW199" s="6">
        <f t="shared" si="39"/>
        <v>4915856276.2213306</v>
      </c>
      <c r="AX199" s="6">
        <f t="shared" si="39"/>
        <v>5010519470.7982244</v>
      </c>
      <c r="AY199" s="6">
        <f t="shared" si="39"/>
        <v>5105964267.9666557</v>
      </c>
    </row>
    <row r="200" spans="2:51">
      <c r="B200" s="14" t="s">
        <v>121</v>
      </c>
      <c r="C200" s="6">
        <f t="shared" ref="C200:X200" si="40">C152*C104</f>
        <v>7544944060.6242008</v>
      </c>
      <c r="D200" s="6">
        <f t="shared" si="40"/>
        <v>7904067852.9321833</v>
      </c>
      <c r="E200" s="6">
        <f t="shared" si="40"/>
        <v>8215375837.5666265</v>
      </c>
      <c r="F200" s="6">
        <f t="shared" si="40"/>
        <v>8508783485.820797</v>
      </c>
      <c r="G200" s="6">
        <f t="shared" si="40"/>
        <v>8724871222.930706</v>
      </c>
      <c r="H200" s="6">
        <f t="shared" si="40"/>
        <v>8957795165.6763134</v>
      </c>
      <c r="I200" s="6">
        <f t="shared" si="40"/>
        <v>9181713934.089119</v>
      </c>
      <c r="J200" s="6">
        <f t="shared" si="40"/>
        <v>9415932975.5427094</v>
      </c>
      <c r="K200" s="6">
        <f t="shared" si="40"/>
        <v>9654905548.5496101</v>
      </c>
      <c r="L200" s="6">
        <f t="shared" si="40"/>
        <v>9938793466.7336826</v>
      </c>
      <c r="M200" s="6">
        <f t="shared" si="40"/>
        <v>10224385016.7395</v>
      </c>
      <c r="N200" s="6">
        <f t="shared" si="40"/>
        <v>10504171621.794882</v>
      </c>
      <c r="O200" s="6">
        <f t="shared" si="40"/>
        <v>10780249132.341335</v>
      </c>
      <c r="P200" s="6">
        <f t="shared" si="40"/>
        <v>11050373295.808647</v>
      </c>
      <c r="Q200" s="6">
        <f t="shared" si="40"/>
        <v>11312856581.336609</v>
      </c>
      <c r="R200" s="6">
        <f t="shared" si="40"/>
        <v>11566586607.636927</v>
      </c>
      <c r="S200" s="6">
        <f t="shared" si="40"/>
        <v>11811687278.843184</v>
      </c>
      <c r="T200" s="6">
        <f t="shared" si="40"/>
        <v>12049315263.208977</v>
      </c>
      <c r="U200" s="6">
        <f t="shared" si="40"/>
        <v>12280292103.230839</v>
      </c>
      <c r="V200" s="6">
        <f t="shared" si="40"/>
        <v>12506115620.183895</v>
      </c>
      <c r="W200" s="6">
        <f t="shared" si="40"/>
        <v>12728489124.630808</v>
      </c>
      <c r="X200" s="6">
        <f t="shared" si="40"/>
        <v>12949738126.977171</v>
      </c>
      <c r="Y200" s="6">
        <f t="shared" ref="Y200:AH200" si="41">Y152*Y104</f>
        <v>13172688360.700014</v>
      </c>
      <c r="Z200" s="6">
        <f t="shared" si="41"/>
        <v>13399535277.277164</v>
      </c>
      <c r="AA200" s="6">
        <f t="shared" si="41"/>
        <v>13633125601.319773</v>
      </c>
      <c r="AB200" s="6">
        <f t="shared" si="41"/>
        <v>13876400597.103468</v>
      </c>
      <c r="AC200" s="6">
        <f t="shared" si="41"/>
        <v>14131619532.861511</v>
      </c>
      <c r="AD200" s="6">
        <f t="shared" si="41"/>
        <v>14400901108.48444</v>
      </c>
      <c r="AE200" s="6">
        <f t="shared" si="41"/>
        <v>14686579365.379541</v>
      </c>
      <c r="AF200" s="6">
        <f t="shared" si="41"/>
        <v>14990294959.303308</v>
      </c>
      <c r="AG200" s="6">
        <f t="shared" si="41"/>
        <v>15313104775.677645</v>
      </c>
      <c r="AH200" s="6">
        <f t="shared" si="41"/>
        <v>15654834192.010586</v>
      </c>
      <c r="AI200" s="6">
        <f t="shared" ref="AI200:AY200" si="42">AI152*AI104</f>
        <v>16014935468.97138</v>
      </c>
      <c r="AJ200" s="6">
        <f t="shared" si="42"/>
        <v>16392544087.595537</v>
      </c>
      <c r="AK200" s="6">
        <f t="shared" si="42"/>
        <v>16786431923.649265</v>
      </c>
      <c r="AL200" s="6">
        <f t="shared" si="42"/>
        <v>17194796168.095783</v>
      </c>
      <c r="AM200" s="6">
        <f t="shared" si="42"/>
        <v>17615867570.154507</v>
      </c>
      <c r="AN200" s="6">
        <f t="shared" si="42"/>
        <v>18047869125.989265</v>
      </c>
      <c r="AO200" s="6">
        <f t="shared" si="42"/>
        <v>18488703753.962944</v>
      </c>
      <c r="AP200" s="6">
        <f t="shared" si="42"/>
        <v>18936331907.998463</v>
      </c>
      <c r="AQ200" s="6">
        <f t="shared" si="42"/>
        <v>19388946103.13586</v>
      </c>
      <c r="AR200" s="6">
        <f t="shared" si="42"/>
        <v>19845286202.932278</v>
      </c>
      <c r="AS200" s="6">
        <f t="shared" si="42"/>
        <v>20304369387.110447</v>
      </c>
      <c r="AT200" s="6">
        <f t="shared" si="42"/>
        <v>20765415203.243793</v>
      </c>
      <c r="AU200" s="6">
        <f t="shared" si="42"/>
        <v>21227807784.707375</v>
      </c>
      <c r="AV200" s="6">
        <f t="shared" si="42"/>
        <v>21690894468.358784</v>
      </c>
      <c r="AW200" s="6">
        <f t="shared" si="42"/>
        <v>22154498498.700905</v>
      </c>
      <c r="AX200" s="6">
        <f t="shared" si="42"/>
        <v>22618298264.381069</v>
      </c>
      <c r="AY200" s="6">
        <f t="shared" si="42"/>
        <v>23082316824.261658</v>
      </c>
    </row>
    <row r="201" spans="2:51">
      <c r="B201" s="14" t="s">
        <v>122</v>
      </c>
      <c r="C201" s="6">
        <f t="shared" ref="C201:X201" si="43">C153*C105</f>
        <v>7756157706.739953</v>
      </c>
      <c r="D201" s="6">
        <f t="shared" si="43"/>
        <v>7979012563.8905096</v>
      </c>
      <c r="E201" s="6">
        <f t="shared" si="43"/>
        <v>8155138026.6443024</v>
      </c>
      <c r="F201" s="6">
        <f t="shared" si="43"/>
        <v>8350385509.1629057</v>
      </c>
      <c r="G201" s="6">
        <f t="shared" si="43"/>
        <v>8617431090.7033138</v>
      </c>
      <c r="H201" s="6">
        <f t="shared" si="43"/>
        <v>8909095453.7246609</v>
      </c>
      <c r="I201" s="6">
        <f t="shared" si="43"/>
        <v>9234232248.7785416</v>
      </c>
      <c r="J201" s="6">
        <f t="shared" si="43"/>
        <v>9566141554.4897594</v>
      </c>
      <c r="K201" s="6">
        <f t="shared" si="43"/>
        <v>9893772301.2725792</v>
      </c>
      <c r="L201" s="6">
        <f t="shared" si="43"/>
        <v>10138077447.545612</v>
      </c>
      <c r="M201" s="6">
        <f t="shared" si="43"/>
        <v>10404858669.065434</v>
      </c>
      <c r="N201" s="6">
        <f t="shared" si="43"/>
        <v>10665152961.038269</v>
      </c>
      <c r="O201" s="6">
        <f t="shared" si="43"/>
        <v>10936710074.753443</v>
      </c>
      <c r="P201" s="6">
        <f t="shared" si="43"/>
        <v>11213471882.610836</v>
      </c>
      <c r="Q201" s="6">
        <f t="shared" si="43"/>
        <v>11540627273.381332</v>
      </c>
      <c r="R201" s="6">
        <f t="shared" si="43"/>
        <v>11869583851.689951</v>
      </c>
      <c r="S201" s="6">
        <f t="shared" si="43"/>
        <v>12191840766.471451</v>
      </c>
      <c r="T201" s="6">
        <f t="shared" si="43"/>
        <v>12509838029.475943</v>
      </c>
      <c r="U201" s="6">
        <f t="shared" si="43"/>
        <v>12821082968.571749</v>
      </c>
      <c r="V201" s="6">
        <f t="shared" si="43"/>
        <v>13123751616.533817</v>
      </c>
      <c r="W201" s="6">
        <f t="shared" si="43"/>
        <v>13416512067.516678</v>
      </c>
      <c r="X201" s="6">
        <f t="shared" si="43"/>
        <v>13699500090.697006</v>
      </c>
      <c r="Y201" s="6">
        <f t="shared" ref="Y201:AH201" si="44">Y153*Y105</f>
        <v>13974040730.816389</v>
      </c>
      <c r="Z201" s="6">
        <f t="shared" si="44"/>
        <v>14241196741.187557</v>
      </c>
      <c r="AA201" s="6">
        <f t="shared" si="44"/>
        <v>14502703802.894812</v>
      </c>
      <c r="AB201" s="6">
        <f t="shared" si="44"/>
        <v>14760501097.966599</v>
      </c>
      <c r="AC201" s="6">
        <f t="shared" si="44"/>
        <v>15017172748.95134</v>
      </c>
      <c r="AD201" s="6">
        <f t="shared" si="44"/>
        <v>15275860179.222996</v>
      </c>
      <c r="AE201" s="6">
        <f t="shared" si="44"/>
        <v>15539203920.300478</v>
      </c>
      <c r="AF201" s="6">
        <f t="shared" si="44"/>
        <v>15810415690.822426</v>
      </c>
      <c r="AG201" s="6">
        <f t="shared" si="44"/>
        <v>16092789833.718796</v>
      </c>
      <c r="AH201" s="6">
        <f t="shared" si="44"/>
        <v>16388932091.317822</v>
      </c>
      <c r="AI201" s="6">
        <f t="shared" ref="AI201:AY201" si="45">AI153*AI105</f>
        <v>16701129241.976231</v>
      </c>
      <c r="AJ201" s="6">
        <f t="shared" si="45"/>
        <v>17031984361.426937</v>
      </c>
      <c r="AK201" s="6">
        <f t="shared" si="45"/>
        <v>17383289444.858616</v>
      </c>
      <c r="AL201" s="6">
        <f t="shared" si="45"/>
        <v>17756209550.175488</v>
      </c>
      <c r="AM201" s="6">
        <f t="shared" si="45"/>
        <v>18150872017.347538</v>
      </c>
      <c r="AN201" s="6">
        <f t="shared" si="45"/>
        <v>18566633364.657345</v>
      </c>
      <c r="AO201" s="6">
        <f t="shared" si="45"/>
        <v>19002397527.412224</v>
      </c>
      <c r="AP201" s="6">
        <f t="shared" si="45"/>
        <v>19456651107.416706</v>
      </c>
      <c r="AQ201" s="6">
        <f t="shared" si="45"/>
        <v>19927171344.810417</v>
      </c>
      <c r="AR201" s="6">
        <f t="shared" si="45"/>
        <v>20411951223.312252</v>
      </c>
      <c r="AS201" s="6">
        <f t="shared" si="45"/>
        <v>20908937557.163147</v>
      </c>
      <c r="AT201" s="6">
        <f t="shared" si="45"/>
        <v>21415842649.597321</v>
      </c>
      <c r="AU201" s="6">
        <f t="shared" si="45"/>
        <v>21930185511.219959</v>
      </c>
      <c r="AV201" s="6">
        <f t="shared" si="45"/>
        <v>22449883520.754509</v>
      </c>
      <c r="AW201" s="6">
        <f t="shared" si="45"/>
        <v>22973548628.660946</v>
      </c>
      <c r="AX201" s="6">
        <f t="shared" si="45"/>
        <v>23500163726.462429</v>
      </c>
      <c r="AY201" s="6">
        <f t="shared" si="45"/>
        <v>24028910336.429756</v>
      </c>
    </row>
    <row r="202" spans="2:51">
      <c r="B202" s="14" t="s">
        <v>123</v>
      </c>
      <c r="C202" s="6">
        <f t="shared" ref="C202:X202" si="46">C154*C106</f>
        <v>5052387466.5835752</v>
      </c>
      <c r="D202" s="6">
        <f t="shared" si="46"/>
        <v>5187204110.3066092</v>
      </c>
      <c r="E202" s="6">
        <f t="shared" si="46"/>
        <v>5289308557.1607924</v>
      </c>
      <c r="F202" s="6">
        <f t="shared" si="46"/>
        <v>5370261914.327816</v>
      </c>
      <c r="G202" s="6">
        <f t="shared" si="46"/>
        <v>5462192327.0682678</v>
      </c>
      <c r="H202" s="6">
        <f t="shared" si="46"/>
        <v>5542369530.3460588</v>
      </c>
      <c r="I202" s="6">
        <f t="shared" si="46"/>
        <v>5639617051.7881575</v>
      </c>
      <c r="J202" s="6">
        <f t="shared" si="46"/>
        <v>5745492210.8959522</v>
      </c>
      <c r="K202" s="6">
        <f t="shared" si="46"/>
        <v>5875142140.8426094</v>
      </c>
      <c r="L202" s="6">
        <f t="shared" si="46"/>
        <v>6055706522.9497433</v>
      </c>
      <c r="M202" s="6">
        <f t="shared" si="46"/>
        <v>6255241852.3060732</v>
      </c>
      <c r="N202" s="6">
        <f t="shared" si="46"/>
        <v>6479359254.4024935</v>
      </c>
      <c r="O202" s="6">
        <f t="shared" si="46"/>
        <v>6707884186.7304325</v>
      </c>
      <c r="P202" s="6">
        <f t="shared" si="46"/>
        <v>6933517836.333786</v>
      </c>
      <c r="Q202" s="6">
        <f t="shared" si="46"/>
        <v>7103268728.1188002</v>
      </c>
      <c r="R202" s="6">
        <f t="shared" si="46"/>
        <v>7288037757.5253477</v>
      </c>
      <c r="S202" s="6">
        <f t="shared" si="46"/>
        <v>7468384445.13237</v>
      </c>
      <c r="T202" s="6">
        <f t="shared" si="46"/>
        <v>7656253674.7347279</v>
      </c>
      <c r="U202" s="6">
        <f t="shared" si="46"/>
        <v>7847625486.7935572</v>
      </c>
      <c r="V202" s="6">
        <f t="shared" si="46"/>
        <v>8072799633.1048403</v>
      </c>
      <c r="W202" s="6">
        <f t="shared" si="46"/>
        <v>8299184565.4623985</v>
      </c>
      <c r="X202" s="6">
        <f t="shared" si="46"/>
        <v>8521064055.6955585</v>
      </c>
      <c r="Y202" s="6">
        <f t="shared" ref="Y202:AH202" si="47">Y154*Y106</f>
        <v>8740136449.1214333</v>
      </c>
      <c r="Z202" s="6">
        <f t="shared" si="47"/>
        <v>8954775409.1339321</v>
      </c>
      <c r="AA202" s="6">
        <f t="shared" si="47"/>
        <v>9163788201.8497562</v>
      </c>
      <c r="AB202" s="6">
        <f t="shared" si="47"/>
        <v>9366283317.3941174</v>
      </c>
      <c r="AC202" s="6">
        <f t="shared" si="47"/>
        <v>9562305489.849453</v>
      </c>
      <c r="AD202" s="6">
        <f t="shared" si="47"/>
        <v>9752801105.7620068</v>
      </c>
      <c r="AE202" s="6">
        <f t="shared" si="47"/>
        <v>9938590005.4901009</v>
      </c>
      <c r="AF202" s="6">
        <f t="shared" si="47"/>
        <v>10120742623.288698</v>
      </c>
      <c r="AG202" s="6">
        <f t="shared" si="47"/>
        <v>10300565835.922791</v>
      </c>
      <c r="AH202" s="6">
        <f t="shared" si="47"/>
        <v>10479804984.316883</v>
      </c>
      <c r="AI202" s="6">
        <f t="shared" ref="AI202:AY202" si="48">AI154*AI106</f>
        <v>10660604399.132759</v>
      </c>
      <c r="AJ202" s="6">
        <f t="shared" si="48"/>
        <v>10844638476.717674</v>
      </c>
      <c r="AK202" s="6">
        <f t="shared" si="48"/>
        <v>11034095871.051233</v>
      </c>
      <c r="AL202" s="6">
        <f t="shared" si="48"/>
        <v>11231161202.295996</v>
      </c>
      <c r="AM202" s="6">
        <f t="shared" si="48"/>
        <v>11437727212.179218</v>
      </c>
      <c r="AN202" s="6">
        <f t="shared" si="48"/>
        <v>11655286666.649334</v>
      </c>
      <c r="AO202" s="6">
        <f t="shared" si="48"/>
        <v>11885547949.500744</v>
      </c>
      <c r="AP202" s="6">
        <f t="shared" si="48"/>
        <v>12129661581.116528</v>
      </c>
      <c r="AQ202" s="6">
        <f t="shared" si="48"/>
        <v>12388282924.65514</v>
      </c>
      <c r="AR202" s="6">
        <f t="shared" si="48"/>
        <v>12661441963.773911</v>
      </c>
      <c r="AS202" s="6">
        <f t="shared" si="48"/>
        <v>12948810827.635382</v>
      </c>
      <c r="AT202" s="6">
        <f t="shared" si="48"/>
        <v>13249613098.268463</v>
      </c>
      <c r="AU202" s="6">
        <f t="shared" si="48"/>
        <v>13562735507.267315</v>
      </c>
      <c r="AV202" s="6">
        <f t="shared" si="48"/>
        <v>13886616137.063959</v>
      </c>
      <c r="AW202" s="6">
        <f t="shared" si="48"/>
        <v>14219968609.350563</v>
      </c>
      <c r="AX202" s="6">
        <f t="shared" si="48"/>
        <v>14561455786.493883</v>
      </c>
      <c r="AY202" s="6">
        <f t="shared" si="48"/>
        <v>14909636135.715693</v>
      </c>
    </row>
    <row r="203" spans="2:51">
      <c r="B203" s="14" t="s">
        <v>124</v>
      </c>
      <c r="C203" s="6">
        <f t="shared" ref="C203:X203" si="49">C155*C107</f>
        <v>628501484.37480569</v>
      </c>
      <c r="D203" s="6">
        <f t="shared" si="49"/>
        <v>646494955.68799722</v>
      </c>
      <c r="E203" s="6">
        <f t="shared" si="49"/>
        <v>657962324.70120907</v>
      </c>
      <c r="F203" s="6">
        <f t="shared" si="49"/>
        <v>667266163.46206045</v>
      </c>
      <c r="G203" s="6">
        <f t="shared" si="49"/>
        <v>675651463.90601087</v>
      </c>
      <c r="H203" s="6">
        <f t="shared" si="49"/>
        <v>686064825.45571184</v>
      </c>
      <c r="I203" s="6">
        <f t="shared" si="49"/>
        <v>694409244.68846035</v>
      </c>
      <c r="J203" s="6">
        <f t="shared" si="49"/>
        <v>703772016.07703912</v>
      </c>
      <c r="K203" s="6">
        <f t="shared" si="49"/>
        <v>712363903.33550215</v>
      </c>
      <c r="L203" s="6">
        <f t="shared" si="49"/>
        <v>723127800.74620008</v>
      </c>
      <c r="M203" s="6">
        <f t="shared" si="49"/>
        <v>733296325.24454844</v>
      </c>
      <c r="N203" s="6">
        <f t="shared" si="49"/>
        <v>746204688.8283242</v>
      </c>
      <c r="O203" s="6">
        <f t="shared" si="49"/>
        <v>760131511.0330888</v>
      </c>
      <c r="P203" s="6">
        <f t="shared" si="49"/>
        <v>776892558.38999331</v>
      </c>
      <c r="Q203" s="6">
        <f t="shared" si="49"/>
        <v>799728133.32713377</v>
      </c>
      <c r="R203" s="6">
        <f t="shared" si="49"/>
        <v>824834692.73421037</v>
      </c>
      <c r="S203" s="6">
        <f t="shared" si="49"/>
        <v>852875747.93291831</v>
      </c>
      <c r="T203" s="6">
        <f t="shared" si="49"/>
        <v>881451658.99665213</v>
      </c>
      <c r="U203" s="6">
        <f t="shared" si="49"/>
        <v>909696812.03925681</v>
      </c>
      <c r="V203" s="6">
        <f t="shared" si="49"/>
        <v>931289301.69560587</v>
      </c>
      <c r="W203" s="6">
        <f t="shared" si="49"/>
        <v>954686539.18814623</v>
      </c>
      <c r="X203" s="6">
        <f t="shared" si="49"/>
        <v>977563861.02943683</v>
      </c>
      <c r="Y203" s="6">
        <f t="shared" ref="Y203:AH203" si="50">Y155*Y107</f>
        <v>1001355319.4343528</v>
      </c>
      <c r="Z203" s="6">
        <f t="shared" si="50"/>
        <v>1025589383.2903121</v>
      </c>
      <c r="AA203" s="6">
        <f t="shared" si="50"/>
        <v>1053883701.1098912</v>
      </c>
      <c r="AB203" s="6">
        <f t="shared" si="50"/>
        <v>1082347833.4501927</v>
      </c>
      <c r="AC203" s="6">
        <f t="shared" si="50"/>
        <v>1110300018.3872488</v>
      </c>
      <c r="AD203" s="6">
        <f t="shared" si="50"/>
        <v>1137945591.7395709</v>
      </c>
      <c r="AE203" s="6">
        <f t="shared" si="50"/>
        <v>1165095458.9922686</v>
      </c>
      <c r="AF203" s="6">
        <f t="shared" si="50"/>
        <v>1191611682.5605764</v>
      </c>
      <c r="AG203" s="6">
        <f t="shared" si="50"/>
        <v>1217378865.5813766</v>
      </c>
      <c r="AH203" s="6">
        <f t="shared" si="50"/>
        <v>1242410501.2965159</v>
      </c>
      <c r="AI203" s="6">
        <f t="shared" ref="AI203:AY203" si="51">AI155*AI107</f>
        <v>1266814992.698231</v>
      </c>
      <c r="AJ203" s="6">
        <f t="shared" si="51"/>
        <v>1290688499.9349296</v>
      </c>
      <c r="AK203" s="6">
        <f t="shared" si="51"/>
        <v>1314150993.8345878</v>
      </c>
      <c r="AL203" s="6">
        <f t="shared" si="51"/>
        <v>1337364505.2147255</v>
      </c>
      <c r="AM203" s="6">
        <f t="shared" si="51"/>
        <v>1360551435.2725632</v>
      </c>
      <c r="AN203" s="6">
        <f t="shared" si="51"/>
        <v>1383964689.3472891</v>
      </c>
      <c r="AO203" s="6">
        <f t="shared" si="51"/>
        <v>1407802490.941108</v>
      </c>
      <c r="AP203" s="6">
        <f t="shared" si="51"/>
        <v>1432311882.6575406</v>
      </c>
      <c r="AQ203" s="6">
        <f t="shared" si="51"/>
        <v>1457742040.904346</v>
      </c>
      <c r="AR203" s="6">
        <f t="shared" si="51"/>
        <v>1484319385.9882758</v>
      </c>
      <c r="AS203" s="6">
        <f t="shared" si="51"/>
        <v>1512225942.1809895</v>
      </c>
      <c r="AT203" s="6">
        <f t="shared" si="51"/>
        <v>1541664932.3102489</v>
      </c>
      <c r="AU203" s="6">
        <f t="shared" si="51"/>
        <v>1572764577.6217685</v>
      </c>
      <c r="AV203" s="6">
        <f t="shared" si="51"/>
        <v>1605598569.3130426</v>
      </c>
      <c r="AW203" s="6">
        <f t="shared" si="51"/>
        <v>1640172101.4756863</v>
      </c>
      <c r="AX203" s="6">
        <f t="shared" si="51"/>
        <v>1676454571.0332582</v>
      </c>
      <c r="AY203" s="6">
        <f t="shared" si="51"/>
        <v>1714357749.7983072</v>
      </c>
    </row>
    <row r="204" spans="2:51">
      <c r="B204" s="14" t="s">
        <v>125</v>
      </c>
      <c r="C204" s="6">
        <f t="shared" ref="C204:X204" si="52">C156*C108</f>
        <v>421741508.75044149</v>
      </c>
      <c r="D204" s="6">
        <f t="shared" si="52"/>
        <v>437520902.31271744</v>
      </c>
      <c r="E204" s="6">
        <f t="shared" si="52"/>
        <v>450495717.72781307</v>
      </c>
      <c r="F204" s="6">
        <f t="shared" si="52"/>
        <v>462262658.89107907</v>
      </c>
      <c r="G204" s="6">
        <f t="shared" si="52"/>
        <v>472719838.16503221</v>
      </c>
      <c r="H204" s="6">
        <f t="shared" si="52"/>
        <v>481308866.46709204</v>
      </c>
      <c r="I204" s="6">
        <f t="shared" si="52"/>
        <v>488564144.51025498</v>
      </c>
      <c r="J204" s="6">
        <f t="shared" si="52"/>
        <v>494691489.6696434</v>
      </c>
      <c r="K204" s="6">
        <f t="shared" si="52"/>
        <v>500384757.50899822</v>
      </c>
      <c r="L204" s="6">
        <f t="shared" si="52"/>
        <v>505913263.08447969</v>
      </c>
      <c r="M204" s="6">
        <f t="shared" si="52"/>
        <v>513324135.15612727</v>
      </c>
      <c r="N204" s="6">
        <f t="shared" si="52"/>
        <v>519853311.34813792</v>
      </c>
      <c r="O204" s="6">
        <f t="shared" si="52"/>
        <v>527069113.34855926</v>
      </c>
      <c r="P204" s="6">
        <f t="shared" si="52"/>
        <v>533754663.99943924</v>
      </c>
      <c r="Q204" s="6">
        <f t="shared" si="52"/>
        <v>541926608.81095839</v>
      </c>
      <c r="R204" s="6">
        <f t="shared" si="52"/>
        <v>549691116.77944016</v>
      </c>
      <c r="S204" s="6">
        <f t="shared" si="52"/>
        <v>559336308.39828181</v>
      </c>
      <c r="T204" s="6">
        <f t="shared" si="52"/>
        <v>569682075.8192811</v>
      </c>
      <c r="U204" s="6">
        <f t="shared" si="52"/>
        <v>581982342.33092999</v>
      </c>
      <c r="V204" s="6">
        <f t="shared" si="52"/>
        <v>598466305.04576921</v>
      </c>
      <c r="W204" s="6">
        <f t="shared" si="52"/>
        <v>616519456.87577105</v>
      </c>
      <c r="X204" s="6">
        <f t="shared" si="52"/>
        <v>636595511.85306466</v>
      </c>
      <c r="Y204" s="6">
        <f t="shared" ref="Y204:AH204" si="53">Y156*Y108</f>
        <v>657048972.91226649</v>
      </c>
      <c r="Z204" s="6">
        <f t="shared" si="53"/>
        <v>677288116.34360802</v>
      </c>
      <c r="AA204" s="6">
        <f t="shared" si="53"/>
        <v>692965538.50945246</v>
      </c>
      <c r="AB204" s="6">
        <f t="shared" si="53"/>
        <v>709901427.28854263</v>
      </c>
      <c r="AC204" s="6">
        <f t="shared" si="53"/>
        <v>726496354.91822839</v>
      </c>
      <c r="AD204" s="6">
        <f t="shared" si="53"/>
        <v>743737073.50447619</v>
      </c>
      <c r="AE204" s="6">
        <f t="shared" si="53"/>
        <v>761302463.58513129</v>
      </c>
      <c r="AF204" s="6">
        <f t="shared" si="53"/>
        <v>781683801.16910791</v>
      </c>
      <c r="AG204" s="6">
        <f t="shared" si="53"/>
        <v>802202804.73464453</v>
      </c>
      <c r="AH204" s="6">
        <f t="shared" si="53"/>
        <v>822392379.06223011</v>
      </c>
      <c r="AI204" s="6">
        <f t="shared" ref="AI204:AY204" si="54">AI156*AI108</f>
        <v>842391645.06845701</v>
      </c>
      <c r="AJ204" s="6">
        <f t="shared" si="54"/>
        <v>862069959.99700868</v>
      </c>
      <c r="AK204" s="6">
        <f t="shared" si="54"/>
        <v>881326083.77750421</v>
      </c>
      <c r="AL204" s="6">
        <f t="shared" si="54"/>
        <v>900083180.1237402</v>
      </c>
      <c r="AM204" s="6">
        <f t="shared" si="54"/>
        <v>918361555.33003318</v>
      </c>
      <c r="AN204" s="6">
        <f t="shared" si="54"/>
        <v>936232640.33856893</v>
      </c>
      <c r="AO204" s="6">
        <f t="shared" si="54"/>
        <v>953761769.40195429</v>
      </c>
      <c r="AP204" s="6">
        <f t="shared" si="54"/>
        <v>971021516.95783579</v>
      </c>
      <c r="AQ204" s="6">
        <f t="shared" si="54"/>
        <v>988115087.14781427</v>
      </c>
      <c r="AR204" s="6">
        <f t="shared" si="54"/>
        <v>1005195556.7098731</v>
      </c>
      <c r="AS204" s="6">
        <f t="shared" si="54"/>
        <v>1022437511.5848415</v>
      </c>
      <c r="AT204" s="6">
        <f t="shared" si="54"/>
        <v>1039980629.7866539</v>
      </c>
      <c r="AU204" s="6">
        <f t="shared" si="54"/>
        <v>1057984072.6858127</v>
      </c>
      <c r="AV204" s="6">
        <f t="shared" si="54"/>
        <v>1076618499.1334918</v>
      </c>
      <c r="AW204" s="6">
        <f t="shared" si="54"/>
        <v>1096039329.0363841</v>
      </c>
      <c r="AX204" s="6">
        <f t="shared" si="54"/>
        <v>1116383963.3975308</v>
      </c>
      <c r="AY204" s="6">
        <f t="shared" si="54"/>
        <v>1137794951.1854575</v>
      </c>
    </row>
    <row r="205" spans="2:51">
      <c r="B205" s="14" t="s">
        <v>126</v>
      </c>
      <c r="C205" s="6">
        <f t="shared" ref="C205:X205" si="55">C157*C109</f>
        <v>338074310.56091291</v>
      </c>
      <c r="D205" s="6">
        <f t="shared" si="55"/>
        <v>359086844.51323497</v>
      </c>
      <c r="E205" s="6">
        <f t="shared" si="55"/>
        <v>377242391.37949318</v>
      </c>
      <c r="F205" s="6">
        <f t="shared" si="55"/>
        <v>394549050.21636575</v>
      </c>
      <c r="G205" s="6">
        <f t="shared" si="55"/>
        <v>408806241.23836166</v>
      </c>
      <c r="H205" s="6">
        <f t="shared" si="55"/>
        <v>420998146.25298858</v>
      </c>
      <c r="I205" s="6">
        <f t="shared" si="55"/>
        <v>431034366.62363762</v>
      </c>
      <c r="J205" s="6">
        <f t="shared" si="55"/>
        <v>441398854.14958984</v>
      </c>
      <c r="K205" s="6">
        <f t="shared" si="55"/>
        <v>451549301.40981156</v>
      </c>
      <c r="L205" s="6">
        <f t="shared" si="55"/>
        <v>460876803.49505395</v>
      </c>
      <c r="M205" s="6">
        <f t="shared" si="55"/>
        <v>468902208.46870762</v>
      </c>
      <c r="N205" s="6">
        <f t="shared" si="55"/>
        <v>476120937.75452101</v>
      </c>
      <c r="O205" s="6">
        <f t="shared" si="55"/>
        <v>482303654.90704125</v>
      </c>
      <c r="P205" s="6">
        <f t="shared" si="55"/>
        <v>488088544.95910448</v>
      </c>
      <c r="Q205" s="6">
        <f t="shared" si="55"/>
        <v>493719741.87988216</v>
      </c>
      <c r="R205" s="6">
        <f t="shared" si="55"/>
        <v>501057913.74422276</v>
      </c>
      <c r="S205" s="6">
        <f t="shared" si="55"/>
        <v>507590368.22706252</v>
      </c>
      <c r="T205" s="6">
        <f t="shared" si="55"/>
        <v>514748000.74453372</v>
      </c>
      <c r="U205" s="6">
        <f t="shared" si="55"/>
        <v>521425262.79211462</v>
      </c>
      <c r="V205" s="6">
        <f t="shared" si="55"/>
        <v>529456670.9194206</v>
      </c>
      <c r="W205" s="6">
        <f t="shared" si="55"/>
        <v>537121670.18557346</v>
      </c>
      <c r="X205" s="6">
        <f t="shared" si="55"/>
        <v>546497904.84638941</v>
      </c>
      <c r="Y205" s="6">
        <f t="shared" ref="Y205:AH205" si="56">Y157*Y109</f>
        <v>556515968.78311384</v>
      </c>
      <c r="Z205" s="6">
        <f t="shared" si="56"/>
        <v>568321897.11012244</v>
      </c>
      <c r="AA205" s="6">
        <f t="shared" si="56"/>
        <v>583945675.52474368</v>
      </c>
      <c r="AB205" s="6">
        <f t="shared" si="56"/>
        <v>601008521.85932326</v>
      </c>
      <c r="AC205" s="6">
        <f t="shared" si="56"/>
        <v>619922779.07012808</v>
      </c>
      <c r="AD205" s="6">
        <f t="shared" si="56"/>
        <v>639193208.89835644</v>
      </c>
      <c r="AE205" s="6">
        <f t="shared" si="56"/>
        <v>658287796.37632978</v>
      </c>
      <c r="AF205" s="6">
        <f t="shared" si="56"/>
        <v>673250864.94811523</v>
      </c>
      <c r="AG205" s="6">
        <f t="shared" si="56"/>
        <v>689373651.83540463</v>
      </c>
      <c r="AH205" s="6">
        <f t="shared" si="56"/>
        <v>705205379.91257358</v>
      </c>
      <c r="AI205" s="6">
        <f t="shared" ref="AI205:AY205" si="57">AI157*AI109</f>
        <v>721641056.24400997</v>
      </c>
      <c r="AJ205" s="6">
        <f t="shared" si="57"/>
        <v>738387170.60678422</v>
      </c>
      <c r="AK205" s="6">
        <f t="shared" si="57"/>
        <v>757710345.32771504</v>
      </c>
      <c r="AL205" s="6">
        <f t="shared" si="57"/>
        <v>777170357.07728291</v>
      </c>
      <c r="AM205" s="6">
        <f t="shared" si="57"/>
        <v>796352537.57859457</v>
      </c>
      <c r="AN205" s="6">
        <f t="shared" si="57"/>
        <v>815383950.88729095</v>
      </c>
      <c r="AO205" s="6">
        <f t="shared" si="57"/>
        <v>834141694.92862999</v>
      </c>
      <c r="AP205" s="6">
        <f t="shared" si="57"/>
        <v>852526095.67826366</v>
      </c>
      <c r="AQ205" s="6">
        <f t="shared" si="57"/>
        <v>870459490.7957046</v>
      </c>
      <c r="AR205" s="6">
        <f t="shared" si="57"/>
        <v>887959936.57597506</v>
      </c>
      <c r="AS205" s="6">
        <f t="shared" si="57"/>
        <v>905095788.43760979</v>
      </c>
      <c r="AT205" s="6">
        <f t="shared" si="57"/>
        <v>921921070.27776897</v>
      </c>
      <c r="AU205" s="6">
        <f t="shared" si="57"/>
        <v>938502618.91280913</v>
      </c>
      <c r="AV205" s="6">
        <f t="shared" si="57"/>
        <v>954923610.83116913</v>
      </c>
      <c r="AW205" s="6">
        <f t="shared" si="57"/>
        <v>971332337.93058038</v>
      </c>
      <c r="AX205" s="6">
        <f t="shared" si="57"/>
        <v>987888179.07713544</v>
      </c>
      <c r="AY205" s="6">
        <f t="shared" si="57"/>
        <v>1004725858.8535743</v>
      </c>
    </row>
    <row r="206" spans="2:51">
      <c r="B206" s="14" t="s">
        <v>127</v>
      </c>
      <c r="C206" s="6">
        <f t="shared" ref="C206:X206" si="58">C158*C110</f>
        <v>301811509.34465647</v>
      </c>
      <c r="D206" s="6">
        <f t="shared" si="58"/>
        <v>307836001.19270068</v>
      </c>
      <c r="E206" s="6">
        <f t="shared" si="58"/>
        <v>314768400.22695374</v>
      </c>
      <c r="F206" s="6">
        <f t="shared" si="58"/>
        <v>324310226.19572479</v>
      </c>
      <c r="G206" s="6">
        <f t="shared" si="58"/>
        <v>337463141.40807444</v>
      </c>
      <c r="H206" s="6">
        <f t="shared" si="58"/>
        <v>352340737.23007649</v>
      </c>
      <c r="I206" s="6">
        <f t="shared" si="58"/>
        <v>369424611.80002439</v>
      </c>
      <c r="J206" s="6">
        <f t="shared" si="58"/>
        <v>386115984.90317202</v>
      </c>
      <c r="K206" s="6">
        <f t="shared" si="58"/>
        <v>402667767.41905624</v>
      </c>
      <c r="L206" s="6">
        <f t="shared" si="58"/>
        <v>416476879.94741911</v>
      </c>
      <c r="M206" s="6">
        <f t="shared" si="58"/>
        <v>428511172.5685972</v>
      </c>
      <c r="N206" s="6">
        <f t="shared" si="58"/>
        <v>438703176.52276111</v>
      </c>
      <c r="O206" s="6">
        <f t="shared" si="58"/>
        <v>449203199.14228612</v>
      </c>
      <c r="P206" s="6">
        <f t="shared" si="58"/>
        <v>459491632.65736985</v>
      </c>
      <c r="Q206" s="6">
        <f t="shared" si="58"/>
        <v>468972345.52043355</v>
      </c>
      <c r="R206" s="6">
        <f t="shared" si="58"/>
        <v>477182646.60167515</v>
      </c>
      <c r="S206" s="6">
        <f t="shared" si="58"/>
        <v>484600764.89514887</v>
      </c>
      <c r="T206" s="6">
        <f t="shared" si="58"/>
        <v>491009057.5523569</v>
      </c>
      <c r="U206" s="6">
        <f t="shared" si="58"/>
        <v>497030929.52701062</v>
      </c>
      <c r="V206" s="6">
        <f t="shared" si="58"/>
        <v>502902983.91280282</v>
      </c>
      <c r="W206" s="6">
        <f t="shared" si="58"/>
        <v>510437121.98614877</v>
      </c>
      <c r="X206" s="6">
        <f t="shared" si="58"/>
        <v>517184128.97884768</v>
      </c>
      <c r="Y206" s="6">
        <f t="shared" ref="Y206:AH206" si="59">Y158*Y110</f>
        <v>524540443.53903359</v>
      </c>
      <c r="Z206" s="6">
        <f t="shared" si="59"/>
        <v>531436011.19111335</v>
      </c>
      <c r="AA206" s="6">
        <f t="shared" si="59"/>
        <v>539658705.01232529</v>
      </c>
      <c r="AB206" s="6">
        <f t="shared" si="59"/>
        <v>547530148.50971997</v>
      </c>
      <c r="AC206" s="6">
        <f t="shared" si="59"/>
        <v>557076110.22592223</v>
      </c>
      <c r="AD206" s="6">
        <f t="shared" si="59"/>
        <v>567257187.4903965</v>
      </c>
      <c r="AE206" s="6">
        <f t="shared" si="59"/>
        <v>579191561.82689512</v>
      </c>
      <c r="AF206" s="6">
        <f t="shared" si="59"/>
        <v>594857308.66180754</v>
      </c>
      <c r="AG206" s="6">
        <f t="shared" si="59"/>
        <v>611936620.19159114</v>
      </c>
      <c r="AH206" s="6">
        <f t="shared" si="59"/>
        <v>630835643.23225319</v>
      </c>
      <c r="AI206" s="6">
        <f t="shared" ref="AI206:AY206" si="60">AI158*AI110</f>
        <v>650093254.01269352</v>
      </c>
      <c r="AJ206" s="6">
        <f t="shared" si="60"/>
        <v>669190939.41861153</v>
      </c>
      <c r="AK206" s="6">
        <f t="shared" si="60"/>
        <v>684268879.38644826</v>
      </c>
      <c r="AL206" s="6">
        <f t="shared" si="60"/>
        <v>700486269.94640172</v>
      </c>
      <c r="AM206" s="6">
        <f t="shared" si="60"/>
        <v>716437348.69352281</v>
      </c>
      <c r="AN206" s="6">
        <f t="shared" si="60"/>
        <v>732994444.98955142</v>
      </c>
      <c r="AO206" s="6">
        <f t="shared" si="60"/>
        <v>749866157.63587451</v>
      </c>
      <c r="AP206" s="6">
        <f t="shared" si="60"/>
        <v>769258149.00674856</v>
      </c>
      <c r="AQ206" s="6">
        <f t="shared" si="60"/>
        <v>788784854.54809868</v>
      </c>
      <c r="AR206" s="6">
        <f t="shared" si="60"/>
        <v>808040616.81213129</v>
      </c>
      <c r="AS206" s="6">
        <f t="shared" si="60"/>
        <v>827150898.52333534</v>
      </c>
      <c r="AT206" s="6">
        <f t="shared" si="60"/>
        <v>845994073.71829832</v>
      </c>
      <c r="AU206" s="6">
        <f t="shared" si="60"/>
        <v>864470982.7182169</v>
      </c>
      <c r="AV206" s="6">
        <f t="shared" si="60"/>
        <v>882497961.30013382</v>
      </c>
      <c r="AW206" s="6">
        <f t="shared" si="60"/>
        <v>900097340.81042778</v>
      </c>
      <c r="AX206" s="6">
        <f t="shared" si="60"/>
        <v>917338275.8375113</v>
      </c>
      <c r="AY206" s="6">
        <f t="shared" si="60"/>
        <v>934276322.0041095</v>
      </c>
    </row>
    <row r="207" spans="2:51">
      <c r="B207" s="14" t="s">
        <v>128</v>
      </c>
      <c r="C207" s="6">
        <f t="shared" ref="C207:X207" si="61">C159*C111</f>
        <v>291007531.85365468</v>
      </c>
      <c r="D207" s="6">
        <f t="shared" si="61"/>
        <v>302650853.03193003</v>
      </c>
      <c r="E207" s="6">
        <f t="shared" si="61"/>
        <v>308607742.01417482</v>
      </c>
      <c r="F207" s="6">
        <f t="shared" si="61"/>
        <v>312284147.10166371</v>
      </c>
      <c r="G207" s="6">
        <f t="shared" si="61"/>
        <v>311373453.83118665</v>
      </c>
      <c r="H207" s="6">
        <f t="shared" si="61"/>
        <v>311459900.47293544</v>
      </c>
      <c r="I207" s="6">
        <f t="shared" si="61"/>
        <v>314575453.44475001</v>
      </c>
      <c r="J207" s="6">
        <f t="shared" si="61"/>
        <v>320689498.80325603</v>
      </c>
      <c r="K207" s="6">
        <f t="shared" si="61"/>
        <v>329893326.79553396</v>
      </c>
      <c r="L207" s="6">
        <f t="shared" si="61"/>
        <v>342767519.73727024</v>
      </c>
      <c r="M207" s="6">
        <f t="shared" si="61"/>
        <v>357479102.19794047</v>
      </c>
      <c r="N207" s="6">
        <f t="shared" si="61"/>
        <v>374512064.03062451</v>
      </c>
      <c r="O207" s="6">
        <f t="shared" si="61"/>
        <v>391154852.48704368</v>
      </c>
      <c r="P207" s="6">
        <f t="shared" si="61"/>
        <v>407659804.46754926</v>
      </c>
      <c r="Q207" s="6">
        <f t="shared" si="61"/>
        <v>421479139.32099181</v>
      </c>
      <c r="R207" s="6">
        <f t="shared" si="61"/>
        <v>433559725.42911935</v>
      </c>
      <c r="S207" s="6">
        <f t="shared" si="61"/>
        <v>443832235.08416748</v>
      </c>
      <c r="T207" s="6">
        <f t="shared" si="61"/>
        <v>454403909.93688655</v>
      </c>
      <c r="U207" s="6">
        <f t="shared" si="61"/>
        <v>464767722.09681439</v>
      </c>
      <c r="V207" s="6">
        <f t="shared" si="61"/>
        <v>474339613.939605</v>
      </c>
      <c r="W207" s="6">
        <f t="shared" si="61"/>
        <v>482665758.05119509</v>
      </c>
      <c r="X207" s="6">
        <f t="shared" si="61"/>
        <v>490213781.00004894</v>
      </c>
      <c r="Y207" s="6">
        <f t="shared" ref="Y207:AH207" si="62">Y159*Y111</f>
        <v>496773945.67473722</v>
      </c>
      <c r="Z207" s="6">
        <f t="shared" si="62"/>
        <v>502960874.61849999</v>
      </c>
      <c r="AA207" s="6">
        <f t="shared" si="62"/>
        <v>509004886.57929492</v>
      </c>
      <c r="AB207" s="6">
        <f t="shared" si="62"/>
        <v>516682898.21381783</v>
      </c>
      <c r="AC207" s="6">
        <f t="shared" si="62"/>
        <v>523594000.36270666</v>
      </c>
      <c r="AD207" s="6">
        <f t="shared" si="62"/>
        <v>531110245.64160383</v>
      </c>
      <c r="AE207" s="6">
        <f t="shared" si="62"/>
        <v>538185302.33410263</v>
      </c>
      <c r="AF207" s="6">
        <f t="shared" si="62"/>
        <v>546568908.76482284</v>
      </c>
      <c r="AG207" s="6">
        <f t="shared" si="62"/>
        <v>554617010.19125724</v>
      </c>
      <c r="AH207" s="6">
        <f t="shared" si="62"/>
        <v>564317563.46068513</v>
      </c>
      <c r="AI207" s="6">
        <f t="shared" ref="AI207:AY207" si="63">AI159*AI111</f>
        <v>574648423.79626954</v>
      </c>
      <c r="AJ207" s="6">
        <f t="shared" si="63"/>
        <v>586708499.03001082</v>
      </c>
      <c r="AK207" s="6">
        <f t="shared" si="63"/>
        <v>602435996.16754103</v>
      </c>
      <c r="AL207" s="6">
        <f t="shared" si="63"/>
        <v>619556198.48258924</v>
      </c>
      <c r="AM207" s="6">
        <f t="shared" si="63"/>
        <v>638477419.17273879</v>
      </c>
      <c r="AN207" s="6">
        <f t="shared" si="63"/>
        <v>657763164.35148358</v>
      </c>
      <c r="AO207" s="6">
        <f t="shared" si="63"/>
        <v>676905035.54853272</v>
      </c>
      <c r="AP207" s="6">
        <f t="shared" si="63"/>
        <v>692104968.58413553</v>
      </c>
      <c r="AQ207" s="6">
        <f t="shared" si="63"/>
        <v>708420895.44948804</v>
      </c>
      <c r="AR207" s="6">
        <f t="shared" si="63"/>
        <v>724475154.98878288</v>
      </c>
      <c r="AS207" s="6">
        <f t="shared" si="63"/>
        <v>741123835.77693188</v>
      </c>
      <c r="AT207" s="6">
        <f t="shared" si="63"/>
        <v>758082735.33791471</v>
      </c>
      <c r="AU207" s="6">
        <f t="shared" si="63"/>
        <v>777509833.84281552</v>
      </c>
      <c r="AV207" s="6">
        <f t="shared" si="63"/>
        <v>797062210.64810944</v>
      </c>
      <c r="AW207" s="6">
        <f t="shared" si="63"/>
        <v>816339012.91009688</v>
      </c>
      <c r="AX207" s="6">
        <f t="shared" si="63"/>
        <v>835470559.50770772</v>
      </c>
      <c r="AY207" s="6">
        <f t="shared" si="63"/>
        <v>854338847.27251065</v>
      </c>
    </row>
    <row r="208" spans="2:51">
      <c r="B208" s="14" t="s">
        <v>129</v>
      </c>
      <c r="C208" s="6">
        <f t="shared" ref="C208:X208" si="64">C160*C112</f>
        <v>231301739.30441314</v>
      </c>
      <c r="D208" s="6">
        <f t="shared" si="64"/>
        <v>236091257.36861393</v>
      </c>
      <c r="E208" s="6">
        <f t="shared" si="64"/>
        <v>242223226.64536962</v>
      </c>
      <c r="F208" s="6">
        <f t="shared" si="64"/>
        <v>250013747.30910665</v>
      </c>
      <c r="G208" s="6">
        <f t="shared" si="64"/>
        <v>262001481.35878286</v>
      </c>
      <c r="H208" s="6">
        <f t="shared" si="64"/>
        <v>273414883.86602849</v>
      </c>
      <c r="I208" s="6">
        <f t="shared" si="64"/>
        <v>281714642.07607144</v>
      </c>
      <c r="J208" s="6">
        <f t="shared" si="64"/>
        <v>286697043.73136777</v>
      </c>
      <c r="K208" s="6">
        <f t="shared" si="64"/>
        <v>290048590.29936987</v>
      </c>
      <c r="L208" s="6">
        <f t="shared" si="64"/>
        <v>289304942.80787659</v>
      </c>
      <c r="M208" s="6">
        <f t="shared" si="64"/>
        <v>289532930.24947512</v>
      </c>
      <c r="N208" s="6">
        <f t="shared" si="64"/>
        <v>292586463.68152934</v>
      </c>
      <c r="O208" s="6">
        <f t="shared" si="64"/>
        <v>298351942.27799809</v>
      </c>
      <c r="P208" s="6">
        <f t="shared" si="64"/>
        <v>306921477.93892723</v>
      </c>
      <c r="Q208" s="6">
        <f t="shared" si="64"/>
        <v>318822950.78380364</v>
      </c>
      <c r="R208" s="6">
        <f t="shared" si="64"/>
        <v>332393716.43317705</v>
      </c>
      <c r="S208" s="6">
        <f t="shared" si="64"/>
        <v>348073036.96739495</v>
      </c>
      <c r="T208" s="6">
        <f t="shared" si="64"/>
        <v>363396913.40108341</v>
      </c>
      <c r="U208" s="6">
        <f t="shared" si="64"/>
        <v>378597546.79359233</v>
      </c>
      <c r="V208" s="6">
        <f t="shared" si="64"/>
        <v>391354289.6059975</v>
      </c>
      <c r="W208" s="6">
        <f t="shared" si="64"/>
        <v>402528247.63668793</v>
      </c>
      <c r="X208" s="6">
        <f t="shared" si="64"/>
        <v>412056086.5273509</v>
      </c>
      <c r="Y208" s="6">
        <f t="shared" ref="Y208:AH208" si="65">Y160*Y112</f>
        <v>421857139.23489124</v>
      </c>
      <c r="Z208" s="6">
        <f t="shared" si="65"/>
        <v>431472817.05362517</v>
      </c>
      <c r="AA208" s="6">
        <f t="shared" si="65"/>
        <v>440371383.19525856</v>
      </c>
      <c r="AB208" s="6">
        <f t="shared" si="65"/>
        <v>448138270.11992896</v>
      </c>
      <c r="AC208" s="6">
        <f t="shared" si="65"/>
        <v>455199756.82839698</v>
      </c>
      <c r="AD208" s="6">
        <f t="shared" si="65"/>
        <v>461367851.71434635</v>
      </c>
      <c r="AE208" s="6">
        <f t="shared" si="65"/>
        <v>467202790.2313478</v>
      </c>
      <c r="AF208" s="6">
        <f t="shared" si="65"/>
        <v>472913711.47030997</v>
      </c>
      <c r="AG208" s="6">
        <f t="shared" si="65"/>
        <v>480118335.27191383</v>
      </c>
      <c r="AH208" s="6">
        <f t="shared" si="65"/>
        <v>486631345.17589951</v>
      </c>
      <c r="AI208" s="6">
        <f t="shared" ref="AI208:AY208" si="66">AI160*AI112</f>
        <v>493702583.67753512</v>
      </c>
      <c r="AJ208" s="6">
        <f t="shared" si="66"/>
        <v>500375649.15783262</v>
      </c>
      <c r="AK208" s="6">
        <f t="shared" si="66"/>
        <v>508244410.83987069</v>
      </c>
      <c r="AL208" s="6">
        <f t="shared" si="66"/>
        <v>515808415.06610316</v>
      </c>
      <c r="AM208" s="6">
        <f t="shared" si="66"/>
        <v>524890817.64659351</v>
      </c>
      <c r="AN208" s="6">
        <f t="shared" si="66"/>
        <v>534556709.42172986</v>
      </c>
      <c r="AO208" s="6">
        <f t="shared" si="66"/>
        <v>545807540.80088103</v>
      </c>
      <c r="AP208" s="6">
        <f t="shared" si="66"/>
        <v>560409675.22842348</v>
      </c>
      <c r="AQ208" s="6">
        <f t="shared" si="66"/>
        <v>576278832.96531415</v>
      </c>
      <c r="AR208" s="6">
        <f t="shared" si="66"/>
        <v>593791827.78816974</v>
      </c>
      <c r="AS208" s="6">
        <f t="shared" si="66"/>
        <v>611634588.90247595</v>
      </c>
      <c r="AT208" s="6">
        <f t="shared" si="66"/>
        <v>629342315.54910982</v>
      </c>
      <c r="AU208" s="6">
        <f t="shared" si="66"/>
        <v>643442821.51478851</v>
      </c>
      <c r="AV208" s="6">
        <f t="shared" si="66"/>
        <v>658554486.13943291</v>
      </c>
      <c r="AW208" s="6">
        <f t="shared" si="66"/>
        <v>673419382.06698668</v>
      </c>
      <c r="AX208" s="6">
        <f t="shared" si="66"/>
        <v>688823204.92911255</v>
      </c>
      <c r="AY208" s="6">
        <f t="shared" si="66"/>
        <v>704508124.45656562</v>
      </c>
    </row>
    <row r="209" spans="2:51">
      <c r="B209" s="14" t="s">
        <v>130</v>
      </c>
      <c r="C209" s="6">
        <f t="shared" ref="C209:X209" si="67">C161*C113</f>
        <v>170818638.99408334</v>
      </c>
      <c r="D209" s="6">
        <f t="shared" si="67"/>
        <v>177347069.9163346</v>
      </c>
      <c r="E209" s="6">
        <f t="shared" si="67"/>
        <v>181660789.27497035</v>
      </c>
      <c r="F209" s="6">
        <f t="shared" si="67"/>
        <v>184414842.26846671</v>
      </c>
      <c r="G209" s="6">
        <f t="shared" si="67"/>
        <v>185676837.52712715</v>
      </c>
      <c r="H209" s="6">
        <f t="shared" si="67"/>
        <v>187091341.92069948</v>
      </c>
      <c r="I209" s="6">
        <f t="shared" si="67"/>
        <v>189405039.63457066</v>
      </c>
      <c r="J209" s="6">
        <f t="shared" si="67"/>
        <v>194039383.51510292</v>
      </c>
      <c r="K209" s="6">
        <f t="shared" si="67"/>
        <v>200263948.75854987</v>
      </c>
      <c r="L209" s="6">
        <f t="shared" si="67"/>
        <v>209830768.48863453</v>
      </c>
      <c r="M209" s="6">
        <f t="shared" si="67"/>
        <v>218972715.54209375</v>
      </c>
      <c r="N209" s="6">
        <f t="shared" si="67"/>
        <v>225681294.34791821</v>
      </c>
      <c r="O209" s="6">
        <f t="shared" si="67"/>
        <v>229760970.9321647</v>
      </c>
      <c r="P209" s="6">
        <f t="shared" si="67"/>
        <v>232545150.97370991</v>
      </c>
      <c r="Q209" s="6">
        <f t="shared" si="67"/>
        <v>232087535.51806927</v>
      </c>
      <c r="R209" s="6">
        <f t="shared" si="67"/>
        <v>232394421.84911019</v>
      </c>
      <c r="S209" s="6">
        <f t="shared" si="67"/>
        <v>234930643.04571781</v>
      </c>
      <c r="T209" s="6">
        <f t="shared" si="67"/>
        <v>239611915.0222353</v>
      </c>
      <c r="U209" s="6">
        <f t="shared" si="67"/>
        <v>246511938.3142401</v>
      </c>
      <c r="V209" s="6">
        <f t="shared" si="67"/>
        <v>256054138.21551332</v>
      </c>
      <c r="W209" s="6">
        <f t="shared" si="67"/>
        <v>266919976.09225905</v>
      </c>
      <c r="X209" s="6">
        <f t="shared" si="67"/>
        <v>279457254.40346271</v>
      </c>
      <c r="Y209" s="6">
        <f t="shared" ref="Y209:AH209" si="68">Y161*Y113</f>
        <v>291713123.76463091</v>
      </c>
      <c r="Z209" s="6">
        <f t="shared" si="68"/>
        <v>303875031.9155795</v>
      </c>
      <c r="AA209" s="6">
        <f t="shared" si="68"/>
        <v>314103213.1749863</v>
      </c>
      <c r="AB209" s="6">
        <f t="shared" si="68"/>
        <v>323079114.91303802</v>
      </c>
      <c r="AC209" s="6">
        <f t="shared" si="68"/>
        <v>330754314.46461076</v>
      </c>
      <c r="AD209" s="6">
        <f t="shared" si="68"/>
        <v>338649716.79812831</v>
      </c>
      <c r="AE209" s="6">
        <f t="shared" si="68"/>
        <v>346404305.07075959</v>
      </c>
      <c r="AF209" s="6">
        <f t="shared" si="68"/>
        <v>353593717.94851887</v>
      </c>
      <c r="AG209" s="6">
        <f t="shared" si="68"/>
        <v>359887828.78224939</v>
      </c>
      <c r="AH209" s="6">
        <f t="shared" si="68"/>
        <v>365626812.97519118</v>
      </c>
      <c r="AI209" s="6">
        <f t="shared" ref="AI209:AY209" si="69">AI161*AI113</f>
        <v>370659992.59552234</v>
      </c>
      <c r="AJ209" s="6">
        <f t="shared" si="69"/>
        <v>375433482.79230016</v>
      </c>
      <c r="AK209" s="6">
        <f t="shared" si="69"/>
        <v>380108030.53793538</v>
      </c>
      <c r="AL209" s="6">
        <f t="shared" si="69"/>
        <v>385970937.06402129</v>
      </c>
      <c r="AM209" s="6">
        <f t="shared" si="69"/>
        <v>391288548.50850016</v>
      </c>
      <c r="AN209" s="6">
        <f t="shared" si="69"/>
        <v>397056206.81970024</v>
      </c>
      <c r="AO209" s="6">
        <f t="shared" si="69"/>
        <v>402511535.23838955</v>
      </c>
      <c r="AP209" s="6">
        <f t="shared" si="69"/>
        <v>408918908.823075</v>
      </c>
      <c r="AQ209" s="6">
        <f t="shared" si="69"/>
        <v>415079374.55663848</v>
      </c>
      <c r="AR209" s="6">
        <f t="shared" si="69"/>
        <v>422443614.38676155</v>
      </c>
      <c r="AS209" s="6">
        <f t="shared" si="69"/>
        <v>430267894.62186307</v>
      </c>
      <c r="AT209" s="6">
        <f t="shared" si="69"/>
        <v>439349398.26719803</v>
      </c>
      <c r="AU209" s="6">
        <f t="shared" si="69"/>
        <v>451091612.98331898</v>
      </c>
      <c r="AV209" s="6">
        <f t="shared" si="69"/>
        <v>463834305.27941948</v>
      </c>
      <c r="AW209" s="6">
        <f t="shared" si="69"/>
        <v>477878106.70373344</v>
      </c>
      <c r="AX209" s="6">
        <f t="shared" si="69"/>
        <v>492180242.54221392</v>
      </c>
      <c r="AY209" s="6">
        <f t="shared" si="69"/>
        <v>506373238.97275889</v>
      </c>
    </row>
    <row r="210" spans="2:51">
      <c r="B210" s="14" t="s">
        <v>131</v>
      </c>
      <c r="C210" s="6">
        <f t="shared" ref="C210:X210" si="70">C162*C114</f>
        <v>99921995.345587566</v>
      </c>
      <c r="D210" s="6">
        <f t="shared" si="70"/>
        <v>104464444.0638769</v>
      </c>
      <c r="E210" s="6">
        <f t="shared" si="70"/>
        <v>108661165.82186489</v>
      </c>
      <c r="F210" s="6">
        <f t="shared" si="70"/>
        <v>112572267.29249074</v>
      </c>
      <c r="G210" s="6">
        <f t="shared" si="70"/>
        <v>116836246.83961342</v>
      </c>
      <c r="H210" s="6">
        <f t="shared" si="70"/>
        <v>120852480.99732332</v>
      </c>
      <c r="I210" s="6">
        <f t="shared" si="70"/>
        <v>124452707.97007808</v>
      </c>
      <c r="J210" s="6">
        <f t="shared" si="70"/>
        <v>127333138.78992274</v>
      </c>
      <c r="K210" s="6">
        <f t="shared" si="70"/>
        <v>129315851.49220851</v>
      </c>
      <c r="L210" s="6">
        <f t="shared" si="70"/>
        <v>130276981.53141814</v>
      </c>
      <c r="M210" s="6">
        <f t="shared" si="70"/>
        <v>131353123.65377252</v>
      </c>
      <c r="N210" s="6">
        <f t="shared" si="70"/>
        <v>133061813.4013222</v>
      </c>
      <c r="O210" s="6">
        <f t="shared" si="70"/>
        <v>136378557.56875092</v>
      </c>
      <c r="P210" s="6">
        <f t="shared" si="70"/>
        <v>140797778.30454114</v>
      </c>
      <c r="Q210" s="6">
        <f t="shared" si="70"/>
        <v>147540217.83799353</v>
      </c>
      <c r="R210" s="6">
        <f t="shared" si="70"/>
        <v>153985346.06350863</v>
      </c>
      <c r="S210" s="6">
        <f t="shared" si="70"/>
        <v>158733754.59737554</v>
      </c>
      <c r="T210" s="6">
        <f t="shared" si="70"/>
        <v>161651972.89123628</v>
      </c>
      <c r="U210" s="6">
        <f t="shared" si="70"/>
        <v>163666343.1672225</v>
      </c>
      <c r="V210" s="6">
        <f t="shared" si="70"/>
        <v>163424127.70717075</v>
      </c>
      <c r="W210" s="6">
        <f t="shared" si="70"/>
        <v>163713559.22532427</v>
      </c>
      <c r="X210" s="6">
        <f t="shared" si="70"/>
        <v>165554167.38671705</v>
      </c>
      <c r="Y210" s="6">
        <f t="shared" ref="Y210:AH210" si="71">Y162*Y114</f>
        <v>168889750.52848676</v>
      </c>
      <c r="Z210" s="6">
        <f t="shared" si="71"/>
        <v>173773614.14422736</v>
      </c>
      <c r="AA210" s="6">
        <f t="shared" si="71"/>
        <v>180503754.4426747</v>
      </c>
      <c r="AB210" s="6">
        <f t="shared" si="71"/>
        <v>188159450.16462907</v>
      </c>
      <c r="AC210" s="6">
        <f t="shared" si="71"/>
        <v>196984974.47441095</v>
      </c>
      <c r="AD210" s="6">
        <f t="shared" si="71"/>
        <v>205617504.58118638</v>
      </c>
      <c r="AE210" s="6">
        <f t="shared" si="71"/>
        <v>214189254.26329938</v>
      </c>
      <c r="AF210" s="6">
        <f t="shared" si="71"/>
        <v>221415563.54907492</v>
      </c>
      <c r="AG210" s="6">
        <f t="shared" si="71"/>
        <v>227770613.39512384</v>
      </c>
      <c r="AH210" s="6">
        <f t="shared" si="71"/>
        <v>233222032.22775146</v>
      </c>
      <c r="AI210" s="6">
        <f t="shared" ref="AI210:AY210" si="72">AI162*AI114</f>
        <v>238830933.52153638</v>
      </c>
      <c r="AJ210" s="6">
        <f t="shared" si="72"/>
        <v>244344545.73569375</v>
      </c>
      <c r="AK210" s="6">
        <f t="shared" si="72"/>
        <v>249464035.32463542</v>
      </c>
      <c r="AL210" s="6">
        <f t="shared" si="72"/>
        <v>253957138.14216185</v>
      </c>
      <c r="AM210" s="6">
        <f t="shared" si="72"/>
        <v>258066231.81409925</v>
      </c>
      <c r="AN210" s="6">
        <f t="shared" si="72"/>
        <v>261685490.54352099</v>
      </c>
      <c r="AO210" s="6">
        <f t="shared" si="72"/>
        <v>265126304.08535337</v>
      </c>
      <c r="AP210" s="6">
        <f t="shared" si="72"/>
        <v>268497092.7772553</v>
      </c>
      <c r="AQ210" s="6">
        <f t="shared" si="72"/>
        <v>272696849.78533179</v>
      </c>
      <c r="AR210" s="6">
        <f t="shared" si="72"/>
        <v>276512453.79411185</v>
      </c>
      <c r="AS210" s="6">
        <f t="shared" si="72"/>
        <v>280638580.83103162</v>
      </c>
      <c r="AT210" s="6">
        <f t="shared" si="72"/>
        <v>284541536.33760446</v>
      </c>
      <c r="AU210" s="6">
        <f t="shared" si="72"/>
        <v>289104355.31258392</v>
      </c>
      <c r="AV210" s="6">
        <f t="shared" si="72"/>
        <v>293486854.60042232</v>
      </c>
      <c r="AW210" s="6">
        <f t="shared" si="72"/>
        <v>298707114.45842922</v>
      </c>
      <c r="AX210" s="6">
        <f t="shared" si="72"/>
        <v>304247613.4800666</v>
      </c>
      <c r="AY210" s="6">
        <f t="shared" si="72"/>
        <v>310668455.93496394</v>
      </c>
    </row>
    <row r="211" spans="2:51">
      <c r="B211" s="14" t="s">
        <v>132</v>
      </c>
      <c r="C211" s="6">
        <f t="shared" ref="C211:X211" si="73">C163*C115</f>
        <v>46710275.370146804</v>
      </c>
      <c r="D211" s="6">
        <f t="shared" si="73"/>
        <v>48583231.67366185</v>
      </c>
      <c r="E211" s="6">
        <f t="shared" si="73"/>
        <v>50384508.197587319</v>
      </c>
      <c r="F211" s="6">
        <f t="shared" si="73"/>
        <v>52204448.827378996</v>
      </c>
      <c r="G211" s="6">
        <f t="shared" si="73"/>
        <v>54167563.697960615</v>
      </c>
      <c r="H211" s="6">
        <f t="shared" si="73"/>
        <v>56273562.755321503</v>
      </c>
      <c r="I211" s="6">
        <f t="shared" si="73"/>
        <v>58368288.099954657</v>
      </c>
      <c r="J211" s="6">
        <f t="shared" si="73"/>
        <v>60649350.303854614</v>
      </c>
      <c r="K211" s="6">
        <f t="shared" si="73"/>
        <v>62859354.622644544</v>
      </c>
      <c r="L211" s="6">
        <f t="shared" si="73"/>
        <v>65271417.710619137</v>
      </c>
      <c r="M211" s="6">
        <f t="shared" si="73"/>
        <v>67550471.260206744</v>
      </c>
      <c r="N211" s="6">
        <f t="shared" si="73"/>
        <v>69603106.228879109</v>
      </c>
      <c r="O211" s="6">
        <f t="shared" si="73"/>
        <v>71253933.444570094</v>
      </c>
      <c r="P211" s="6">
        <f t="shared" si="73"/>
        <v>72404672.438031852</v>
      </c>
      <c r="Q211" s="6">
        <f t="shared" si="73"/>
        <v>72987781.669901699</v>
      </c>
      <c r="R211" s="6">
        <f t="shared" si="73"/>
        <v>73633711.421947494</v>
      </c>
      <c r="S211" s="6">
        <f t="shared" si="73"/>
        <v>74630962.064389557</v>
      </c>
      <c r="T211" s="6">
        <f t="shared" si="73"/>
        <v>76522811.550062552</v>
      </c>
      <c r="U211" s="6">
        <f t="shared" si="73"/>
        <v>79026935.803111821</v>
      </c>
      <c r="V211" s="6">
        <f t="shared" si="73"/>
        <v>82826217.622425392</v>
      </c>
      <c r="W211" s="6">
        <f t="shared" si="73"/>
        <v>86458172.90403001</v>
      </c>
      <c r="X211" s="6">
        <f t="shared" si="73"/>
        <v>89143078.514303252</v>
      </c>
      <c r="Y211" s="6">
        <f t="shared" ref="Y211:AH211" si="74">Y163*Y115</f>
        <v>90808642.049130768</v>
      </c>
      <c r="Z211" s="6">
        <f t="shared" si="74"/>
        <v>91970605.70686838</v>
      </c>
      <c r="AA211" s="6">
        <f t="shared" si="74"/>
        <v>91877887.587757096</v>
      </c>
      <c r="AB211" s="6">
        <f t="shared" si="74"/>
        <v>92082448.673069715</v>
      </c>
      <c r="AC211" s="6">
        <f t="shared" si="74"/>
        <v>93152610.684941068</v>
      </c>
      <c r="AD211" s="6">
        <f t="shared" si="74"/>
        <v>95058199.035483733</v>
      </c>
      <c r="AE211" s="6">
        <f t="shared" si="74"/>
        <v>97829801.762553647</v>
      </c>
      <c r="AF211" s="6">
        <f t="shared" si="74"/>
        <v>101635289.51205468</v>
      </c>
      <c r="AG211" s="6">
        <f t="shared" si="74"/>
        <v>105959844.72114564</v>
      </c>
      <c r="AH211" s="6">
        <f t="shared" si="74"/>
        <v>110941382.06379203</v>
      </c>
      <c r="AI211" s="6">
        <f t="shared" ref="AI211:AY211" si="75">AI163*AI115</f>
        <v>115817180.74243033</v>
      </c>
      <c r="AJ211" s="6">
        <f t="shared" si="75"/>
        <v>120661352.25602743</v>
      </c>
      <c r="AK211" s="6">
        <f t="shared" si="75"/>
        <v>124754688.54777814</v>
      </c>
      <c r="AL211" s="6">
        <f t="shared" si="75"/>
        <v>128361451.73435448</v>
      </c>
      <c r="AM211" s="6">
        <f t="shared" si="75"/>
        <v>131466398.76950444</v>
      </c>
      <c r="AN211" s="6">
        <f t="shared" si="75"/>
        <v>134662494.59200597</v>
      </c>
      <c r="AO211" s="6">
        <f t="shared" si="75"/>
        <v>137807638.02550662</v>
      </c>
      <c r="AP211" s="6">
        <f t="shared" si="75"/>
        <v>140731351.45471251</v>
      </c>
      <c r="AQ211" s="6">
        <f t="shared" si="75"/>
        <v>143301948.50733864</v>
      </c>
      <c r="AR211" s="6">
        <f t="shared" si="75"/>
        <v>145656584.06331053</v>
      </c>
      <c r="AS211" s="6">
        <f t="shared" si="75"/>
        <v>147733505.50721645</v>
      </c>
      <c r="AT211" s="6">
        <f t="shared" si="75"/>
        <v>149708378.71438548</v>
      </c>
      <c r="AU211" s="6">
        <f t="shared" si="75"/>
        <v>151639369.07525998</v>
      </c>
      <c r="AV211" s="6">
        <f t="shared" si="75"/>
        <v>154030564.69765997</v>
      </c>
      <c r="AW211" s="6">
        <f t="shared" si="75"/>
        <v>156202264.59684122</v>
      </c>
      <c r="AX211" s="6">
        <f t="shared" si="75"/>
        <v>158546677.47750899</v>
      </c>
      <c r="AY211" s="6">
        <f t="shared" si="75"/>
        <v>160765842.73155928</v>
      </c>
    </row>
    <row r="212" spans="2:51">
      <c r="B212" s="14" t="s">
        <v>3</v>
      </c>
      <c r="C212" s="6">
        <f t="shared" ref="C212:X212" si="76">C164*C116</f>
        <v>21023928.381342676</v>
      </c>
      <c r="D212" s="6">
        <f t="shared" si="76"/>
        <v>22704212.371679429</v>
      </c>
      <c r="E212" s="6">
        <f t="shared" si="76"/>
        <v>23877861.409237135</v>
      </c>
      <c r="F212" s="6">
        <f t="shared" si="76"/>
        <v>25025537.166206326</v>
      </c>
      <c r="G212" s="6">
        <f t="shared" si="76"/>
        <v>26171999.369363837</v>
      </c>
      <c r="H212" s="6">
        <f t="shared" si="76"/>
        <v>26604810.048654355</v>
      </c>
      <c r="I212" s="6">
        <f t="shared" si="76"/>
        <v>27471343.196366154</v>
      </c>
      <c r="J212" s="6">
        <f t="shared" si="76"/>
        <v>28475347.329078976</v>
      </c>
      <c r="K212" s="6">
        <f t="shared" si="76"/>
        <v>29530422.124968611</v>
      </c>
      <c r="L212" s="6">
        <f t="shared" si="76"/>
        <v>30668006.841531482</v>
      </c>
      <c r="M212" s="6">
        <f t="shared" si="76"/>
        <v>31887007.845919155</v>
      </c>
      <c r="N212" s="6">
        <f t="shared" si="76"/>
        <v>33101614.579633731</v>
      </c>
      <c r="O212" s="6">
        <f t="shared" si="76"/>
        <v>34420911.808876514</v>
      </c>
      <c r="P212" s="6">
        <f t="shared" si="76"/>
        <v>35700644.560318939</v>
      </c>
      <c r="Q212" s="6">
        <f t="shared" si="76"/>
        <v>37095315.536668286</v>
      </c>
      <c r="R212" s="6">
        <f t="shared" si="76"/>
        <v>38414651.63055113</v>
      </c>
      <c r="S212" s="6">
        <f t="shared" si="76"/>
        <v>39605609.39364703</v>
      </c>
      <c r="T212" s="6">
        <f t="shared" si="76"/>
        <v>40568598.395358458</v>
      </c>
      <c r="U212" s="6">
        <f t="shared" si="76"/>
        <v>41247555.073225796</v>
      </c>
      <c r="V212" s="6">
        <f t="shared" si="76"/>
        <v>41605229.971818194</v>
      </c>
      <c r="W212" s="6">
        <f t="shared" si="76"/>
        <v>41998819.173004925</v>
      </c>
      <c r="X212" s="6">
        <f t="shared" si="76"/>
        <v>42592584.352327891</v>
      </c>
      <c r="Y212" s="6">
        <f t="shared" ref="Y212:AH212" si="77">Y164*Y116</f>
        <v>43695412.778211035</v>
      </c>
      <c r="Z212" s="6">
        <f t="shared" si="77"/>
        <v>45146009.696175121</v>
      </c>
      <c r="AA212" s="6">
        <f t="shared" si="77"/>
        <v>47334574.132945634</v>
      </c>
      <c r="AB212" s="6">
        <f t="shared" si="77"/>
        <v>49427656.187954009</v>
      </c>
      <c r="AC212" s="6">
        <f t="shared" si="77"/>
        <v>50981143.412324727</v>
      </c>
      <c r="AD212" s="6">
        <f t="shared" si="77"/>
        <v>51955231.571929514</v>
      </c>
      <c r="AE212" s="6">
        <f t="shared" si="77"/>
        <v>52643057.1664754</v>
      </c>
      <c r="AF212" s="6">
        <f t="shared" si="77"/>
        <v>52618705.936421834</v>
      </c>
      <c r="AG212" s="6">
        <f t="shared" si="77"/>
        <v>52764634.95368813</v>
      </c>
      <c r="AH212" s="6">
        <f t="shared" si="77"/>
        <v>53404384.140369944</v>
      </c>
      <c r="AI212" s="6">
        <f t="shared" ref="AI212:AY212" si="78">AI164*AI116</f>
        <v>54521757.076338552</v>
      </c>
      <c r="AJ212" s="6">
        <f t="shared" si="78"/>
        <v>56134442.769140489</v>
      </c>
      <c r="AK212" s="6">
        <f t="shared" si="78"/>
        <v>58338635.309320919</v>
      </c>
      <c r="AL212" s="6">
        <f t="shared" si="78"/>
        <v>60840608.874852948</v>
      </c>
      <c r="AM212" s="6">
        <f t="shared" si="78"/>
        <v>63720381.548041038</v>
      </c>
      <c r="AN212" s="6">
        <f t="shared" si="78"/>
        <v>66541289.253899194</v>
      </c>
      <c r="AO212" s="6">
        <f t="shared" si="78"/>
        <v>69345809.401592448</v>
      </c>
      <c r="AP212" s="6">
        <f t="shared" si="78"/>
        <v>71721684.243408263</v>
      </c>
      <c r="AQ212" s="6">
        <f t="shared" si="78"/>
        <v>73818871.798228562</v>
      </c>
      <c r="AR212" s="6">
        <f t="shared" si="78"/>
        <v>75629162.114882678</v>
      </c>
      <c r="AS212" s="6">
        <f t="shared" si="78"/>
        <v>77489752.688154891</v>
      </c>
      <c r="AT212" s="6">
        <f t="shared" si="78"/>
        <v>79319616.250008807</v>
      </c>
      <c r="AU212" s="6">
        <f t="shared" si="78"/>
        <v>81019128.266003892</v>
      </c>
      <c r="AV212" s="6">
        <f t="shared" si="78"/>
        <v>82512788.350636646</v>
      </c>
      <c r="AW212" s="6">
        <f t="shared" si="78"/>
        <v>83880439.127990261</v>
      </c>
      <c r="AX212" s="6">
        <f t="shared" si="78"/>
        <v>85088214.095547095</v>
      </c>
      <c r="AY212" s="6">
        <f t="shared" si="78"/>
        <v>86237566.581510633</v>
      </c>
    </row>
    <row r="213" spans="2:51">
      <c r="B213" s="14" t="s">
        <v>4</v>
      </c>
      <c r="C213" s="6">
        <f t="shared" ref="C213:X213" si="79">C165*C117</f>
        <v>10390743.000935553</v>
      </c>
      <c r="D213" s="6">
        <f t="shared" si="79"/>
        <v>11003508.200237194</v>
      </c>
      <c r="E213" s="6">
        <f t="shared" si="79"/>
        <v>11716381.853845082</v>
      </c>
      <c r="F213" s="6">
        <f t="shared" si="79"/>
        <v>12476489.632977333</v>
      </c>
      <c r="G213" s="6">
        <f t="shared" si="79"/>
        <v>13272267.353805171</v>
      </c>
      <c r="H213" s="6">
        <f t="shared" si="79"/>
        <v>14476226.445435179</v>
      </c>
      <c r="I213" s="6">
        <f t="shared" si="79"/>
        <v>15523600.142508602</v>
      </c>
      <c r="J213" s="6">
        <f t="shared" si="79"/>
        <v>16323833.244276986</v>
      </c>
      <c r="K213" s="6">
        <f t="shared" si="79"/>
        <v>17129575.310709231</v>
      </c>
      <c r="L213" s="6">
        <f t="shared" si="79"/>
        <v>17935235.86285565</v>
      </c>
      <c r="M213" s="6">
        <f t="shared" si="79"/>
        <v>18260402.452798046</v>
      </c>
      <c r="N213" s="6">
        <f t="shared" si="79"/>
        <v>18880823.148126032</v>
      </c>
      <c r="O213" s="6">
        <f t="shared" si="79"/>
        <v>19594238.759361539</v>
      </c>
      <c r="P213" s="6">
        <f t="shared" si="79"/>
        <v>20343966.004243743</v>
      </c>
      <c r="Q213" s="6">
        <f t="shared" si="79"/>
        <v>21150820.467093892</v>
      </c>
      <c r="R213" s="6">
        <f t="shared" si="79"/>
        <v>22013674.921344005</v>
      </c>
      <c r="S213" s="6">
        <f t="shared" si="79"/>
        <v>22874871.001797076</v>
      </c>
      <c r="T213" s="6">
        <f t="shared" si="79"/>
        <v>23808451.100323044</v>
      </c>
      <c r="U213" s="6">
        <f t="shared" si="79"/>
        <v>24715737.625975542</v>
      </c>
      <c r="V213" s="6">
        <f t="shared" si="79"/>
        <v>25703847.550163295</v>
      </c>
      <c r="W213" s="6">
        <f t="shared" si="79"/>
        <v>26639721.2760906</v>
      </c>
      <c r="X213" s="6">
        <f t="shared" si="79"/>
        <v>27487256.922238726</v>
      </c>
      <c r="Y213" s="6">
        <f t="shared" ref="Y213:AH213" si="80">Y165*Y117</f>
        <v>28176877.628680691</v>
      </c>
      <c r="Z213" s="6">
        <f t="shared" si="80"/>
        <v>28669439.237313308</v>
      </c>
      <c r="AA213" s="6">
        <f t="shared" si="80"/>
        <v>28940849.562483311</v>
      </c>
      <c r="AB213" s="6">
        <f t="shared" si="80"/>
        <v>29238021.938409809</v>
      </c>
      <c r="AC213" s="6">
        <f t="shared" si="80"/>
        <v>29676088.224830259</v>
      </c>
      <c r="AD213" s="6">
        <f t="shared" si="80"/>
        <v>30469482.392010257</v>
      </c>
      <c r="AE213" s="6">
        <f t="shared" si="80"/>
        <v>31504367.714946374</v>
      </c>
      <c r="AF213" s="6">
        <f t="shared" si="80"/>
        <v>33054564.430921156</v>
      </c>
      <c r="AG213" s="6">
        <f t="shared" si="80"/>
        <v>34537188.132773824</v>
      </c>
      <c r="AH213" s="6">
        <f t="shared" si="80"/>
        <v>35642967.909424581</v>
      </c>
      <c r="AI213" s="6">
        <f t="shared" ref="AI213:AY213" si="81">AI165*AI117</f>
        <v>36345884.388372943</v>
      </c>
      <c r="AJ213" s="6">
        <f t="shared" si="81"/>
        <v>36849116.518687204</v>
      </c>
      <c r="AK213" s="6">
        <f t="shared" si="81"/>
        <v>36858791.650107883</v>
      </c>
      <c r="AL213" s="6">
        <f t="shared" si="81"/>
        <v>36988021.440650687</v>
      </c>
      <c r="AM213" s="6">
        <f t="shared" si="81"/>
        <v>37462566.161109313</v>
      </c>
      <c r="AN213" s="6">
        <f t="shared" si="81"/>
        <v>38272037.864941828</v>
      </c>
      <c r="AO213" s="6">
        <f t="shared" si="81"/>
        <v>39428775.252325222</v>
      </c>
      <c r="AP213" s="6">
        <f t="shared" si="81"/>
        <v>41000799.575059131</v>
      </c>
      <c r="AQ213" s="6">
        <f t="shared" si="81"/>
        <v>42781911.885874271</v>
      </c>
      <c r="AR213" s="6">
        <f t="shared" si="81"/>
        <v>44828397.038876407</v>
      </c>
      <c r="AS213" s="6">
        <f t="shared" si="81"/>
        <v>46831656.965748645</v>
      </c>
      <c r="AT213" s="6">
        <f t="shared" si="81"/>
        <v>48821713.043250345</v>
      </c>
      <c r="AU213" s="6">
        <f t="shared" si="81"/>
        <v>50509205.554116435</v>
      </c>
      <c r="AV213" s="6">
        <f t="shared" si="81"/>
        <v>51998367.086672328</v>
      </c>
      <c r="AW213" s="6">
        <f t="shared" si="81"/>
        <v>53285240.484910145</v>
      </c>
      <c r="AX213" s="6">
        <f t="shared" si="81"/>
        <v>54607477.386926405</v>
      </c>
      <c r="AY213" s="6">
        <f t="shared" si="81"/>
        <v>55909005.749567054</v>
      </c>
    </row>
    <row r="214" spans="2:51">
      <c r="B214" s="14" t="s">
        <v>133</v>
      </c>
      <c r="C214" s="6">
        <f t="shared" ref="C214:X214" si="82">C166*C118</f>
        <v>6282830.492066212</v>
      </c>
      <c r="D214" s="6">
        <f t="shared" si="82"/>
        <v>6574037.1253542434</v>
      </c>
      <c r="E214" s="6">
        <f t="shared" si="82"/>
        <v>6883889.8141774191</v>
      </c>
      <c r="F214" s="6">
        <f t="shared" si="82"/>
        <v>7198533.4882179182</v>
      </c>
      <c r="G214" s="6">
        <f t="shared" si="82"/>
        <v>7515928.6913068583</v>
      </c>
      <c r="H214" s="6">
        <f t="shared" si="82"/>
        <v>7933827.9182840381</v>
      </c>
      <c r="I214" s="6">
        <f t="shared" si="82"/>
        <v>8351904.0966901928</v>
      </c>
      <c r="J214" s="6">
        <f t="shared" si="82"/>
        <v>8902032.903764043</v>
      </c>
      <c r="K214" s="6">
        <f t="shared" si="82"/>
        <v>9500888.0184479561</v>
      </c>
      <c r="L214" s="6">
        <f t="shared" si="82"/>
        <v>10127324.396035278</v>
      </c>
      <c r="M214" s="6">
        <f t="shared" si="82"/>
        <v>11071664.211240428</v>
      </c>
      <c r="N214" s="6">
        <f t="shared" si="82"/>
        <v>11892334.549687097</v>
      </c>
      <c r="O214" s="6">
        <f t="shared" si="82"/>
        <v>12525384.775451884</v>
      </c>
      <c r="P214" s="6">
        <f t="shared" si="82"/>
        <v>13163741.267553767</v>
      </c>
      <c r="Q214" s="6">
        <f t="shared" si="82"/>
        <v>13801793.398809716</v>
      </c>
      <c r="R214" s="6">
        <f t="shared" si="82"/>
        <v>14079082.508446703</v>
      </c>
      <c r="S214" s="6">
        <f t="shared" si="82"/>
        <v>14582527.283836201</v>
      </c>
      <c r="T214" s="6">
        <f t="shared" si="82"/>
        <v>15156734.957918592</v>
      </c>
      <c r="U214" s="6">
        <f t="shared" si="82"/>
        <v>15760925.98814168</v>
      </c>
      <c r="V214" s="6">
        <f t="shared" si="82"/>
        <v>16410348.696612583</v>
      </c>
      <c r="W214" s="6">
        <f t="shared" si="82"/>
        <v>17103206.609900229</v>
      </c>
      <c r="X214" s="6">
        <f t="shared" si="82"/>
        <v>17796848.394434094</v>
      </c>
      <c r="Y214" s="6">
        <f t="shared" ref="Y214:AH214" si="83">Y166*Y118</f>
        <v>18547199.846817728</v>
      </c>
      <c r="Z214" s="6">
        <f t="shared" si="83"/>
        <v>19278511.062838424</v>
      </c>
      <c r="AA214" s="6">
        <f t="shared" si="83"/>
        <v>20075041.373229671</v>
      </c>
      <c r="AB214" s="6">
        <f t="shared" si="83"/>
        <v>20830864.837128721</v>
      </c>
      <c r="AC214" s="6">
        <f t="shared" si="83"/>
        <v>21518650.770048417</v>
      </c>
      <c r="AD214" s="6">
        <f t="shared" si="83"/>
        <v>22083082.460523229</v>
      </c>
      <c r="AE214" s="6">
        <f t="shared" si="83"/>
        <v>22493053.124410991</v>
      </c>
      <c r="AF214" s="6">
        <f t="shared" si="83"/>
        <v>22731972.613980878</v>
      </c>
      <c r="AG214" s="6">
        <f t="shared" si="83"/>
        <v>22992279.269859616</v>
      </c>
      <c r="AH214" s="6">
        <f t="shared" si="83"/>
        <v>23365937.476874746</v>
      </c>
      <c r="AI214" s="6">
        <f t="shared" ref="AI214:AY214" si="84">AI166*AI118</f>
        <v>24021263.8857629</v>
      </c>
      <c r="AJ214" s="6">
        <f t="shared" si="84"/>
        <v>24865915.084509209</v>
      </c>
      <c r="AK214" s="6">
        <f t="shared" si="84"/>
        <v>26118713.602111813</v>
      </c>
      <c r="AL214" s="6">
        <f t="shared" si="84"/>
        <v>27316153.669290967</v>
      </c>
      <c r="AM214" s="6">
        <f t="shared" si="84"/>
        <v>28214398.206974395</v>
      </c>
      <c r="AN214" s="6">
        <f t="shared" si="84"/>
        <v>28795747.320043821</v>
      </c>
      <c r="AO214" s="6">
        <f t="shared" si="84"/>
        <v>29218888.967562724</v>
      </c>
      <c r="AP214" s="6">
        <f t="shared" si="84"/>
        <v>29256227.809077226</v>
      </c>
      <c r="AQ214" s="6">
        <f t="shared" si="84"/>
        <v>29389250.759868987</v>
      </c>
      <c r="AR214" s="6">
        <f t="shared" si="84"/>
        <v>29795479.186012901</v>
      </c>
      <c r="AS214" s="6">
        <f t="shared" si="84"/>
        <v>30465985.452343777</v>
      </c>
      <c r="AT214" s="6">
        <f t="shared" si="84"/>
        <v>31410524.743450794</v>
      </c>
      <c r="AU214" s="6">
        <f t="shared" si="84"/>
        <v>32683935.11543965</v>
      </c>
      <c r="AV214" s="6">
        <f t="shared" si="84"/>
        <v>34121780.864045836</v>
      </c>
      <c r="AW214" s="6">
        <f t="shared" si="84"/>
        <v>35769329.876837388</v>
      </c>
      <c r="AX214" s="6">
        <f t="shared" si="84"/>
        <v>37381657.367864378</v>
      </c>
      <c r="AY214" s="6">
        <f t="shared" si="84"/>
        <v>38983391.998678818</v>
      </c>
    </row>
    <row r="215" spans="2:51">
      <c r="B215" s="14" t="s">
        <v>134</v>
      </c>
      <c r="C215" s="6">
        <f t="shared" ref="C215:X215" si="85">C167*C119</f>
        <v>3390595.2155135651</v>
      </c>
      <c r="D215" s="6">
        <f t="shared" si="85"/>
        <v>3458393.2581270332</v>
      </c>
      <c r="E215" s="6">
        <f t="shared" si="85"/>
        <v>3512028.2552778549</v>
      </c>
      <c r="F215" s="6">
        <f t="shared" si="85"/>
        <v>3580243.1390164108</v>
      </c>
      <c r="G215" s="6">
        <f t="shared" si="85"/>
        <v>3683091.4337469321</v>
      </c>
      <c r="H215" s="6">
        <f t="shared" si="85"/>
        <v>3822991.1942180549</v>
      </c>
      <c r="I215" s="6">
        <f t="shared" si="85"/>
        <v>3982304.881272757</v>
      </c>
      <c r="J215" s="6">
        <f t="shared" si="85"/>
        <v>4178968.0403463757</v>
      </c>
      <c r="K215" s="6">
        <f t="shared" si="85"/>
        <v>4385329.4936545175</v>
      </c>
      <c r="L215" s="6">
        <f t="shared" si="85"/>
        <v>4594855.1777339885</v>
      </c>
      <c r="M215" s="6">
        <f t="shared" si="85"/>
        <v>4866864.7810243806</v>
      </c>
      <c r="N215" s="6">
        <f t="shared" si="85"/>
        <v>5138712.1001420971</v>
      </c>
      <c r="O215" s="6">
        <f t="shared" si="85"/>
        <v>5495630.1990756197</v>
      </c>
      <c r="P215" s="6">
        <f t="shared" si="85"/>
        <v>5883263.9045920391</v>
      </c>
      <c r="Q215" s="6">
        <f t="shared" si="85"/>
        <v>6287530.8093556976</v>
      </c>
      <c r="R215" s="6">
        <f t="shared" si="85"/>
        <v>6897723.1266444754</v>
      </c>
      <c r="S215" s="6">
        <f t="shared" si="85"/>
        <v>7424292.6362860398</v>
      </c>
      <c r="T215" s="6">
        <f t="shared" si="85"/>
        <v>7834910.7483785423</v>
      </c>
      <c r="U215" s="6">
        <f t="shared" si="85"/>
        <v>8249706.1411191849</v>
      </c>
      <c r="V215" s="6">
        <f t="shared" si="85"/>
        <v>8663700.5904282574</v>
      </c>
      <c r="W215" s="6">
        <f t="shared" si="85"/>
        <v>8863214.8968468364</v>
      </c>
      <c r="X215" s="6">
        <f t="shared" si="85"/>
        <v>9203677.9371171258</v>
      </c>
      <c r="Y215" s="6">
        <f t="shared" ref="Y215:AH215" si="86">Y167*Y119</f>
        <v>9587329.5797513351</v>
      </c>
      <c r="Z215" s="6">
        <f t="shared" si="86"/>
        <v>9992422.3563229199</v>
      </c>
      <c r="AA215" s="6">
        <f t="shared" si="86"/>
        <v>10427441.819636807</v>
      </c>
      <c r="AB215" s="6">
        <f t="shared" si="86"/>
        <v>10889927.927035045</v>
      </c>
      <c r="AC215" s="6">
        <f t="shared" si="86"/>
        <v>11355784.811114678</v>
      </c>
      <c r="AD215" s="6">
        <f t="shared" si="86"/>
        <v>11858219.669815082</v>
      </c>
      <c r="AE215" s="6">
        <f t="shared" si="86"/>
        <v>12350250.590144446</v>
      </c>
      <c r="AF215" s="6">
        <f t="shared" si="86"/>
        <v>12886717.53604087</v>
      </c>
      <c r="AG215" s="6">
        <f t="shared" si="86"/>
        <v>13396498.393159559</v>
      </c>
      <c r="AH215" s="6">
        <f t="shared" si="86"/>
        <v>13863595.690466637</v>
      </c>
      <c r="AI215" s="6">
        <f t="shared" ref="AI215:AY215" si="87">AI167*AI119</f>
        <v>14251047.038245698</v>
      </c>
      <c r="AJ215" s="6">
        <f t="shared" si="87"/>
        <v>14537882.739693018</v>
      </c>
      <c r="AK215" s="6">
        <f t="shared" si="87"/>
        <v>14717474.641675681</v>
      </c>
      <c r="AL215" s="6">
        <f t="shared" si="87"/>
        <v>14912792.485746076</v>
      </c>
      <c r="AM215" s="6">
        <f t="shared" si="87"/>
        <v>15186071.45849189</v>
      </c>
      <c r="AN215" s="6">
        <f t="shared" si="87"/>
        <v>15645857.119813072</v>
      </c>
      <c r="AO215" s="6">
        <f t="shared" si="87"/>
        <v>16227243.096131623</v>
      </c>
      <c r="AP215" s="6">
        <f t="shared" si="87"/>
        <v>17077072.477884632</v>
      </c>
      <c r="AQ215" s="6">
        <f t="shared" si="87"/>
        <v>17886145.192815419</v>
      </c>
      <c r="AR215" s="6">
        <f t="shared" si="87"/>
        <v>18495440.300656267</v>
      </c>
      <c r="AS215" s="6">
        <f t="shared" si="87"/>
        <v>18896626.883166019</v>
      </c>
      <c r="AT215" s="6">
        <f t="shared" si="87"/>
        <v>19191730.749615461</v>
      </c>
      <c r="AU215" s="6">
        <f t="shared" si="87"/>
        <v>19240915.888948623</v>
      </c>
      <c r="AV215" s="6">
        <f t="shared" si="87"/>
        <v>19354053.594266713</v>
      </c>
      <c r="AW215" s="6">
        <f t="shared" si="87"/>
        <v>19644797.812302228</v>
      </c>
      <c r="AX215" s="6">
        <f t="shared" si="87"/>
        <v>20110417.663322873</v>
      </c>
      <c r="AY215" s="6">
        <f t="shared" si="87"/>
        <v>20756672.263177745</v>
      </c>
    </row>
    <row r="216" spans="2:51">
      <c r="B216" s="14" t="s">
        <v>135</v>
      </c>
      <c r="C216" s="6">
        <f t="shared" ref="C216:X216" si="88">C168*C120</f>
        <v>2122904.3440306359</v>
      </c>
      <c r="D216" s="6">
        <f t="shared" si="88"/>
        <v>2209557.2293242211</v>
      </c>
      <c r="E216" s="6">
        <f t="shared" si="88"/>
        <v>2273826.5735505708</v>
      </c>
      <c r="F216" s="6">
        <f t="shared" si="88"/>
        <v>2335600.4130449737</v>
      </c>
      <c r="G216" s="6">
        <f t="shared" si="88"/>
        <v>2398191.2133648517</v>
      </c>
      <c r="H216" s="6">
        <f t="shared" si="88"/>
        <v>2437829.4115308207</v>
      </c>
      <c r="I216" s="6">
        <f t="shared" si="88"/>
        <v>2479407.1852641734</v>
      </c>
      <c r="J216" s="6">
        <f t="shared" si="88"/>
        <v>2527803.0187829398</v>
      </c>
      <c r="K216" s="6">
        <f t="shared" si="88"/>
        <v>2593104.0278829997</v>
      </c>
      <c r="L216" s="6">
        <f t="shared" si="88"/>
        <v>2685625.6628144961</v>
      </c>
      <c r="M216" s="6">
        <f t="shared" si="88"/>
        <v>2802152.5249369731</v>
      </c>
      <c r="N216" s="6">
        <f t="shared" si="88"/>
        <v>2933367.9982156088</v>
      </c>
      <c r="O216" s="6">
        <f t="shared" si="88"/>
        <v>3092727.0392921669</v>
      </c>
      <c r="P216" s="6">
        <f t="shared" si="88"/>
        <v>3260736.3896091059</v>
      </c>
      <c r="Q216" s="6">
        <f t="shared" si="88"/>
        <v>3432866.7096698587</v>
      </c>
      <c r="R216" s="6">
        <f t="shared" si="88"/>
        <v>3653466.2865008968</v>
      </c>
      <c r="S216" s="6">
        <f t="shared" si="88"/>
        <v>3873286.6617386886</v>
      </c>
      <c r="T216" s="6">
        <f t="shared" si="88"/>
        <v>4163255.815194801</v>
      </c>
      <c r="U216" s="6">
        <f t="shared" si="88"/>
        <v>4476913.7382826386</v>
      </c>
      <c r="V216" s="6">
        <f t="shared" si="88"/>
        <v>4802000.1306052888</v>
      </c>
      <c r="W216" s="6">
        <f t="shared" si="88"/>
        <v>5298016.1568802008</v>
      </c>
      <c r="X216" s="6">
        <f t="shared" si="88"/>
        <v>5717617.4437540919</v>
      </c>
      <c r="Y216" s="6">
        <f t="shared" ref="Y216:AH216" si="89">Y168*Y120</f>
        <v>6048662.8280822737</v>
      </c>
      <c r="Z216" s="6">
        <f t="shared" si="89"/>
        <v>6384248.4088950958</v>
      </c>
      <c r="AA216" s="6">
        <f t="shared" si="89"/>
        <v>6718276.6775364047</v>
      </c>
      <c r="AB216" s="6">
        <f t="shared" si="89"/>
        <v>6904516.5033048261</v>
      </c>
      <c r="AC216" s="6">
        <f t="shared" si="89"/>
        <v>7198813.1537693907</v>
      </c>
      <c r="AD216" s="6">
        <f t="shared" si="89"/>
        <v>7524332.1980964346</v>
      </c>
      <c r="AE216" s="6">
        <f t="shared" si="89"/>
        <v>7870643.310391454</v>
      </c>
      <c r="AF216" s="6">
        <f t="shared" si="89"/>
        <v>8242328.4667607909</v>
      </c>
      <c r="AG216" s="6">
        <f t="shared" si="89"/>
        <v>8635045.3717148919</v>
      </c>
      <c r="AH216" s="6">
        <f t="shared" si="89"/>
        <v>9035106.5101890415</v>
      </c>
      <c r="AI216" s="6">
        <f t="shared" ref="AI216:AY216" si="90">AI168*AI120</f>
        <v>9464605.4474687353</v>
      </c>
      <c r="AJ216" s="6">
        <f t="shared" si="90"/>
        <v>9888121.8288040403</v>
      </c>
      <c r="AK216" s="6">
        <f t="shared" si="90"/>
        <v>10351459.93900156</v>
      </c>
      <c r="AL216" s="6">
        <f t="shared" si="90"/>
        <v>10791519.434562966</v>
      </c>
      <c r="AM216" s="6">
        <f t="shared" si="90"/>
        <v>11198294.261314593</v>
      </c>
      <c r="AN216" s="6">
        <f t="shared" si="90"/>
        <v>11539884.754938118</v>
      </c>
      <c r="AO216" s="6">
        <f t="shared" si="90"/>
        <v>11798054.313279767</v>
      </c>
      <c r="AP216" s="6">
        <f t="shared" si="90"/>
        <v>11975234.620724808</v>
      </c>
      <c r="AQ216" s="6">
        <f t="shared" si="90"/>
        <v>12169219.739862721</v>
      </c>
      <c r="AR216" s="6">
        <f t="shared" si="90"/>
        <v>12435145.529707788</v>
      </c>
      <c r="AS216" s="6">
        <f t="shared" si="90"/>
        <v>12861549.225481618</v>
      </c>
      <c r="AT216" s="6">
        <f t="shared" si="90"/>
        <v>13383744.230314627</v>
      </c>
      <c r="AU216" s="6">
        <f t="shared" si="90"/>
        <v>14131045.567921018</v>
      </c>
      <c r="AV216" s="6">
        <f t="shared" si="90"/>
        <v>14833446.989457726</v>
      </c>
      <c r="AW216" s="6">
        <f t="shared" si="90"/>
        <v>15359902.066523392</v>
      </c>
      <c r="AX216" s="6">
        <f t="shared" si="90"/>
        <v>15715482.918453705</v>
      </c>
      <c r="AY216" s="6">
        <f t="shared" si="90"/>
        <v>15982030.27526244</v>
      </c>
    </row>
    <row r="217" spans="2:51">
      <c r="B217" s="14" t="s">
        <v>136</v>
      </c>
      <c r="C217" s="6">
        <f t="shared" ref="C217:X217" si="91">C169*C121</f>
        <v>656233.6905363776</v>
      </c>
      <c r="D217" s="6">
        <f t="shared" si="91"/>
        <v>714935.03764801729</v>
      </c>
      <c r="E217" s="6">
        <f t="shared" si="91"/>
        <v>768678.26718166447</v>
      </c>
      <c r="F217" s="6">
        <f t="shared" si="91"/>
        <v>810022.11524590955</v>
      </c>
      <c r="G217" s="6">
        <f t="shared" si="91"/>
        <v>842162.75006635895</v>
      </c>
      <c r="H217" s="6">
        <f t="shared" si="91"/>
        <v>871409.24958502245</v>
      </c>
      <c r="I217" s="6">
        <f t="shared" si="91"/>
        <v>905305.62135590136</v>
      </c>
      <c r="J217" s="6">
        <f t="shared" si="91"/>
        <v>935880.30331179535</v>
      </c>
      <c r="K217" s="6">
        <f t="shared" si="91"/>
        <v>967849.04990152898</v>
      </c>
      <c r="L217" s="6">
        <f t="shared" si="91"/>
        <v>1000056.2619921012</v>
      </c>
      <c r="M217" s="6">
        <f t="shared" si="91"/>
        <v>1020927.6927743463</v>
      </c>
      <c r="N217" s="6">
        <f t="shared" si="91"/>
        <v>1044174.0368631269</v>
      </c>
      <c r="O217" s="6">
        <f t="shared" si="91"/>
        <v>1070777.0299711726</v>
      </c>
      <c r="P217" s="6">
        <f t="shared" si="91"/>
        <v>1106804.0886180815</v>
      </c>
      <c r="Q217" s="6">
        <f t="shared" si="91"/>
        <v>1156027.707959648</v>
      </c>
      <c r="R217" s="6">
        <f t="shared" si="91"/>
        <v>1213288.328348482</v>
      </c>
      <c r="S217" s="6">
        <f t="shared" si="91"/>
        <v>1277369.8043987036</v>
      </c>
      <c r="T217" s="6">
        <f t="shared" si="91"/>
        <v>1354273.9258446656</v>
      </c>
      <c r="U217" s="6">
        <f t="shared" si="91"/>
        <v>1435906.0930565251</v>
      </c>
      <c r="V217" s="6">
        <f t="shared" si="91"/>
        <v>1520518.1098940163</v>
      </c>
      <c r="W217" s="6">
        <f t="shared" si="91"/>
        <v>1627962.0674370967</v>
      </c>
      <c r="X217" s="6">
        <f t="shared" si="91"/>
        <v>1734122.4062767571</v>
      </c>
      <c r="Y217" s="6">
        <f t="shared" ref="Y217:AH217" si="92">Y169*Y121</f>
        <v>1876715.4326845985</v>
      </c>
      <c r="Z217" s="6">
        <f t="shared" si="92"/>
        <v>2029663.2035775452</v>
      </c>
      <c r="AA217" s="6">
        <f t="shared" si="92"/>
        <v>2186213.5706567061</v>
      </c>
      <c r="AB217" s="6">
        <f t="shared" si="92"/>
        <v>2432591.6443008864</v>
      </c>
      <c r="AC217" s="6">
        <f t="shared" si="92"/>
        <v>2631594.3039631872</v>
      </c>
      <c r="AD217" s="6">
        <f t="shared" si="92"/>
        <v>2789413.7597170398</v>
      </c>
      <c r="AE217" s="6">
        <f t="shared" si="92"/>
        <v>2950784.152669494</v>
      </c>
      <c r="AF217" s="6">
        <f t="shared" si="92"/>
        <v>3110992.019661841</v>
      </c>
      <c r="AG217" s="6">
        <f t="shared" si="92"/>
        <v>3217810.9297891189</v>
      </c>
      <c r="AH217" s="6">
        <f t="shared" si="92"/>
        <v>3373695.7488816823</v>
      </c>
      <c r="AI217" s="6">
        <f t="shared" ref="AI217:AY217" si="93">AI169*AI121</f>
        <v>3541529.0111162565</v>
      </c>
      <c r="AJ217" s="6">
        <f t="shared" si="93"/>
        <v>3722551.7364481771</v>
      </c>
      <c r="AK217" s="6">
        <f t="shared" si="93"/>
        <v>3916736.6789098177</v>
      </c>
      <c r="AL217" s="6">
        <f t="shared" si="93"/>
        <v>4119864.107399669</v>
      </c>
      <c r="AM217" s="6">
        <f t="shared" si="93"/>
        <v>4330357.3200131748</v>
      </c>
      <c r="AN217" s="6">
        <f t="shared" si="93"/>
        <v>4554904.6977385897</v>
      </c>
      <c r="AO217" s="6">
        <f t="shared" si="93"/>
        <v>4778188.738706314</v>
      </c>
      <c r="AP217" s="6">
        <f t="shared" si="93"/>
        <v>5024641.736262951</v>
      </c>
      <c r="AQ217" s="6">
        <f t="shared" si="93"/>
        <v>5256983.0020454982</v>
      </c>
      <c r="AR217" s="6">
        <f t="shared" si="93"/>
        <v>5473515.9103909219</v>
      </c>
      <c r="AS217" s="6">
        <f t="shared" si="93"/>
        <v>5661562.2865156597</v>
      </c>
      <c r="AT217" s="6">
        <f t="shared" si="93"/>
        <v>5810312.0768992202</v>
      </c>
      <c r="AU217" s="6">
        <f t="shared" si="93"/>
        <v>5928191.5075017279</v>
      </c>
      <c r="AV217" s="6">
        <f t="shared" si="93"/>
        <v>6061039.4336733073</v>
      </c>
      <c r="AW217" s="6">
        <f t="shared" si="93"/>
        <v>6239846.8328987034</v>
      </c>
      <c r="AX217" s="6">
        <f t="shared" si="93"/>
        <v>6506660.4430846693</v>
      </c>
      <c r="AY217" s="6">
        <f t="shared" si="93"/>
        <v>6817060.3728375826</v>
      </c>
    </row>
    <row r="218" spans="2:51">
      <c r="B218" s="14" t="s">
        <v>137</v>
      </c>
      <c r="C218" s="6">
        <f t="shared" ref="C218:X218" si="94">C170*C122</f>
        <v>230370.22884962219</v>
      </c>
      <c r="D218" s="6">
        <f t="shared" si="94"/>
        <v>242843.58669080053</v>
      </c>
      <c r="E218" s="6">
        <f t="shared" si="94"/>
        <v>252502.51042928509</v>
      </c>
      <c r="F218" s="6">
        <f t="shared" si="94"/>
        <v>276896.61197171116</v>
      </c>
      <c r="G218" s="6">
        <f t="shared" si="94"/>
        <v>310582.46876228321</v>
      </c>
      <c r="H218" s="6">
        <f t="shared" si="94"/>
        <v>342277.66791327921</v>
      </c>
      <c r="I218" s="6">
        <f t="shared" si="94"/>
        <v>370215.0852853065</v>
      </c>
      <c r="J218" s="6">
        <f t="shared" si="94"/>
        <v>397349.20787338895</v>
      </c>
      <c r="K218" s="6">
        <f t="shared" si="94"/>
        <v>420608.19644697465</v>
      </c>
      <c r="L218" s="6">
        <f t="shared" si="94"/>
        <v>439825.88280714455</v>
      </c>
      <c r="M218" s="6">
        <f t="shared" si="94"/>
        <v>457535.43447435251</v>
      </c>
      <c r="N218" s="6">
        <f t="shared" si="94"/>
        <v>478007.65985754604</v>
      </c>
      <c r="O218" s="6">
        <f t="shared" si="94"/>
        <v>496616.78788201936</v>
      </c>
      <c r="P218" s="6">
        <f t="shared" si="94"/>
        <v>516769.9296654918</v>
      </c>
      <c r="Q218" s="6">
        <f t="shared" si="94"/>
        <v>536942.09930954396</v>
      </c>
      <c r="R218" s="6">
        <f t="shared" si="94"/>
        <v>549711.18696497008</v>
      </c>
      <c r="S218" s="6">
        <f t="shared" si="94"/>
        <v>565138.72684572986</v>
      </c>
      <c r="T218" s="6">
        <f t="shared" si="94"/>
        <v>582887.7826523328</v>
      </c>
      <c r="U218" s="6">
        <f t="shared" si="94"/>
        <v>607371.50722495804</v>
      </c>
      <c r="V218" s="6">
        <f t="shared" si="94"/>
        <v>640010.60306871484</v>
      </c>
      <c r="W218" s="6">
        <f t="shared" si="94"/>
        <v>675410.01249401504</v>
      </c>
      <c r="X218" s="6">
        <f t="shared" si="94"/>
        <v>714931.78760650929</v>
      </c>
      <c r="Y218" s="6">
        <f t="shared" ref="Y218:AH218" si="95">Y170*Y122</f>
        <v>762300.78385477839</v>
      </c>
      <c r="Z218" s="6">
        <f t="shared" si="95"/>
        <v>812830.44235108898</v>
      </c>
      <c r="AA218" s="6">
        <f t="shared" si="95"/>
        <v>865615.95285652846</v>
      </c>
      <c r="AB218" s="6">
        <f t="shared" si="95"/>
        <v>932748.84800309734</v>
      </c>
      <c r="AC218" s="6">
        <f t="shared" si="95"/>
        <v>998036.08230558666</v>
      </c>
      <c r="AD218" s="6">
        <f t="shared" si="95"/>
        <v>1088462.9485731421</v>
      </c>
      <c r="AE218" s="6">
        <f t="shared" si="95"/>
        <v>1184080.598186994</v>
      </c>
      <c r="AF218" s="6">
        <f t="shared" si="95"/>
        <v>1280257.3546398645</v>
      </c>
      <c r="AG218" s="6">
        <f t="shared" si="95"/>
        <v>1439444.9177720302</v>
      </c>
      <c r="AH218" s="6">
        <f t="shared" si="95"/>
        <v>1558874.7775273453</v>
      </c>
      <c r="AI218" s="6">
        <f t="shared" ref="AI218:AY218" si="96">AI170*AI122</f>
        <v>1653092.1837995762</v>
      </c>
      <c r="AJ218" s="6">
        <f t="shared" si="96"/>
        <v>1752002.1990223073</v>
      </c>
      <c r="AK218" s="6">
        <f t="shared" si="96"/>
        <v>1851494.4826861429</v>
      </c>
      <c r="AL218" s="6">
        <f t="shared" si="96"/>
        <v>1928030.1897433873</v>
      </c>
      <c r="AM218" s="6">
        <f t="shared" si="96"/>
        <v>2033749.7295963953</v>
      </c>
      <c r="AN218" s="6">
        <f t="shared" si="96"/>
        <v>2144569.8656140449</v>
      </c>
      <c r="AO218" s="6">
        <f t="shared" si="96"/>
        <v>2265978.1799946707</v>
      </c>
      <c r="AP218" s="6">
        <f t="shared" si="96"/>
        <v>2396162.0683236141</v>
      </c>
      <c r="AQ218" s="6">
        <f t="shared" si="96"/>
        <v>2531017.7010398707</v>
      </c>
      <c r="AR218" s="6">
        <f t="shared" si="96"/>
        <v>2673230.6866891282</v>
      </c>
      <c r="AS218" s="6">
        <f t="shared" si="96"/>
        <v>2831366.9629405658</v>
      </c>
      <c r="AT218" s="6">
        <f t="shared" si="96"/>
        <v>2996707.482520516</v>
      </c>
      <c r="AU218" s="6">
        <f t="shared" si="96"/>
        <v>3187071.2433384545</v>
      </c>
      <c r="AV218" s="6">
        <f t="shared" si="96"/>
        <v>3372096.0718137147</v>
      </c>
      <c r="AW218" s="6">
        <f t="shared" si="96"/>
        <v>3553344.034549538</v>
      </c>
      <c r="AX218" s="6">
        <f t="shared" si="96"/>
        <v>3716443.8040839583</v>
      </c>
      <c r="AY218" s="6">
        <f t="shared" si="96"/>
        <v>3853861.745777715</v>
      </c>
    </row>
    <row r="219" spans="2:51">
      <c r="B219" s="14" t="s">
        <v>138</v>
      </c>
      <c r="C219" s="6">
        <f t="shared" ref="C219:X219" si="97">C171*C123</f>
        <v>38550.718067560949</v>
      </c>
      <c r="D219" s="6">
        <f t="shared" si="97"/>
        <v>44815.298769407258</v>
      </c>
      <c r="E219" s="6">
        <f t="shared" si="97"/>
        <v>51080.862257057372</v>
      </c>
      <c r="F219" s="6">
        <f t="shared" si="97"/>
        <v>59398.577009648652</v>
      </c>
      <c r="G219" s="6">
        <f t="shared" si="97"/>
        <v>64923.18745184064</v>
      </c>
      <c r="H219" s="6">
        <f t="shared" si="97"/>
        <v>70513.131954654746</v>
      </c>
      <c r="I219" s="6">
        <f t="shared" si="97"/>
        <v>75434.590147483977</v>
      </c>
      <c r="J219" s="6">
        <f t="shared" si="97"/>
        <v>80277.366875825581</v>
      </c>
      <c r="K219" s="6">
        <f t="shared" si="97"/>
        <v>90617.593761436976</v>
      </c>
      <c r="L219" s="6">
        <f t="shared" si="97"/>
        <v>103053.26353175694</v>
      </c>
      <c r="M219" s="6">
        <f t="shared" si="97"/>
        <v>114820.96590414221</v>
      </c>
      <c r="N219" s="6">
        <f t="shared" si="97"/>
        <v>125351.15224681875</v>
      </c>
      <c r="O219" s="6">
        <f t="shared" si="97"/>
        <v>135893.4971307643</v>
      </c>
      <c r="P219" s="6">
        <f t="shared" si="97"/>
        <v>147006.73293459037</v>
      </c>
      <c r="Q219" s="6">
        <f t="shared" si="97"/>
        <v>157664.26995090648</v>
      </c>
      <c r="R219" s="6">
        <f t="shared" si="97"/>
        <v>167925.93377819724</v>
      </c>
      <c r="S219" s="6">
        <f t="shared" si="97"/>
        <v>179070.43629954077</v>
      </c>
      <c r="T219" s="6">
        <f t="shared" si="97"/>
        <v>189824.77462959205</v>
      </c>
      <c r="U219" s="6">
        <f t="shared" si="97"/>
        <v>201542.88717335399</v>
      </c>
      <c r="V219" s="6">
        <f t="shared" si="97"/>
        <v>213372.27679045254</v>
      </c>
      <c r="W219" s="6">
        <f t="shared" si="97"/>
        <v>222820.39928146455</v>
      </c>
      <c r="X219" s="6">
        <f t="shared" si="97"/>
        <v>233740.83425928108</v>
      </c>
      <c r="Y219" s="6">
        <f t="shared" ref="Y219:AH219" si="98">Y171*Y123</f>
        <v>245587.03438266763</v>
      </c>
      <c r="Z219" s="6">
        <f t="shared" si="98"/>
        <v>260285.21587086536</v>
      </c>
      <c r="AA219" s="6">
        <f t="shared" si="98"/>
        <v>278057.6856209301</v>
      </c>
      <c r="AB219" s="6">
        <f t="shared" si="98"/>
        <v>296331.3657066318</v>
      </c>
      <c r="AC219" s="6">
        <f t="shared" si="98"/>
        <v>316868.94034226501</v>
      </c>
      <c r="AD219" s="6">
        <f t="shared" si="98"/>
        <v>340890.17277703522</v>
      </c>
      <c r="AE219" s="6">
        <f t="shared" si="98"/>
        <v>367336.11856941698</v>
      </c>
      <c r="AF219" s="6">
        <f t="shared" si="98"/>
        <v>396031.47800326574</v>
      </c>
      <c r="AG219" s="6">
        <f t="shared" si="98"/>
        <v>430704.90454905434</v>
      </c>
      <c r="AH219" s="6">
        <f t="shared" si="98"/>
        <v>466037.65587529575</v>
      </c>
      <c r="AI219" s="6">
        <f t="shared" ref="AI219:AY219" si="99">AI171*AI123</f>
        <v>512548.54639048706</v>
      </c>
      <c r="AJ219" s="6">
        <f t="shared" si="99"/>
        <v>562590.83024889417</v>
      </c>
      <c r="AK219" s="6">
        <f t="shared" si="99"/>
        <v>614593.16899084533</v>
      </c>
      <c r="AL219" s="6">
        <f t="shared" si="99"/>
        <v>693561.52393048769</v>
      </c>
      <c r="AM219" s="6">
        <f t="shared" si="99"/>
        <v>759001.28846798895</v>
      </c>
      <c r="AN219" s="6">
        <f t="shared" si="99"/>
        <v>820126.2810062106</v>
      </c>
      <c r="AO219" s="6">
        <f t="shared" si="99"/>
        <v>885834.67665361334</v>
      </c>
      <c r="AP219" s="6">
        <f t="shared" si="99"/>
        <v>953915.19687217555</v>
      </c>
      <c r="AQ219" s="6">
        <f t="shared" si="99"/>
        <v>1023255.0025764701</v>
      </c>
      <c r="AR219" s="6">
        <f t="shared" si="99"/>
        <v>1100751.3881900709</v>
      </c>
      <c r="AS219" s="6">
        <f t="shared" si="99"/>
        <v>1181420.0679334768</v>
      </c>
      <c r="AT219" s="6">
        <f t="shared" si="99"/>
        <v>1271433.8368824001</v>
      </c>
      <c r="AU219" s="6">
        <f t="shared" si="99"/>
        <v>1370256.6718036304</v>
      </c>
      <c r="AV219" s="6">
        <f t="shared" si="99"/>
        <v>1476790.8476933781</v>
      </c>
      <c r="AW219" s="6">
        <f t="shared" si="99"/>
        <v>1595452.1486438143</v>
      </c>
      <c r="AX219" s="6">
        <f t="shared" si="99"/>
        <v>1725572.3984936951</v>
      </c>
      <c r="AY219" s="6">
        <f t="shared" si="99"/>
        <v>1866170.5947250747</v>
      </c>
    </row>
    <row r="220" spans="2:51">
      <c r="B220" s="14" t="s">
        <v>1</v>
      </c>
      <c r="C220" s="6">
        <f t="shared" ref="C220:X220" si="100">SUM(C199:C219)</f>
        <v>24686916275.374512</v>
      </c>
      <c r="D220" s="6">
        <f t="shared" si="100"/>
        <v>25560082895.074196</v>
      </c>
      <c r="E220" s="6">
        <f t="shared" si="100"/>
        <v>26276778708.379383</v>
      </c>
      <c r="F220" s="6">
        <f t="shared" si="100"/>
        <v>26967134691.796108</v>
      </c>
      <c r="G220" s="6">
        <f t="shared" si="100"/>
        <v>27668383686.846218</v>
      </c>
      <c r="H220" s="6">
        <f t="shared" si="100"/>
        <v>28398818904.61237</v>
      </c>
      <c r="I220" s="6">
        <f t="shared" si="100"/>
        <v>29166048907.126572</v>
      </c>
      <c r="J220" s="6">
        <f t="shared" si="100"/>
        <v>29959635830.986427</v>
      </c>
      <c r="K220" s="6">
        <f t="shared" si="100"/>
        <v>30776912570.734737</v>
      </c>
      <c r="L220" s="6">
        <f t="shared" si="100"/>
        <v>31605818150.844494</v>
      </c>
      <c r="M220" s="6">
        <f t="shared" si="100"/>
        <v>32476636084.116997</v>
      </c>
      <c r="N220" s="6">
        <f t="shared" si="100"/>
        <v>33360515794.987492</v>
      </c>
      <c r="O220" s="6">
        <f t="shared" si="100"/>
        <v>34256817999.842201</v>
      </c>
      <c r="P220" s="6">
        <f t="shared" si="100"/>
        <v>35151820889.68087</v>
      </c>
      <c r="Q220" s="6">
        <f t="shared" si="100"/>
        <v>36038599909.60524</v>
      </c>
      <c r="R220" s="6">
        <f t="shared" si="100"/>
        <v>36935365829.88102</v>
      </c>
      <c r="S220" s="6">
        <f t="shared" si="100"/>
        <v>37816581067.175392</v>
      </c>
      <c r="T220" s="6">
        <f t="shared" si="100"/>
        <v>38695823146.843224</v>
      </c>
      <c r="U220" s="6">
        <f t="shared" si="100"/>
        <v>39568069415.503555</v>
      </c>
      <c r="V220" s="6">
        <f t="shared" si="100"/>
        <v>40458745380.110802</v>
      </c>
      <c r="W220" s="6">
        <f t="shared" si="100"/>
        <v>41342800567.292404</v>
      </c>
      <c r="X220" s="6">
        <f t="shared" si="100"/>
        <v>42216357083.319351</v>
      </c>
      <c r="Y220" s="6">
        <f t="shared" ref="Y220:AH220" si="101">SUM(Y199:Y219)</f>
        <v>43085660897.22773</v>
      </c>
      <c r="Z220" s="6">
        <f t="shared" si="101"/>
        <v>43952505695.631645</v>
      </c>
      <c r="AA220" s="6">
        <f t="shared" si="101"/>
        <v>44821565664.104691</v>
      </c>
      <c r="AB220" s="6">
        <f t="shared" si="101"/>
        <v>45696861716.760536</v>
      </c>
      <c r="AC220" s="6">
        <f t="shared" si="101"/>
        <v>46581894009.975441</v>
      </c>
      <c r="AD220" s="6">
        <f t="shared" si="101"/>
        <v>47482847361.221092</v>
      </c>
      <c r="AE220" s="6">
        <f t="shared" si="101"/>
        <v>48404844609.980476</v>
      </c>
      <c r="AF220" s="6">
        <f t="shared" si="101"/>
        <v>49354243642.701393</v>
      </c>
      <c r="AG220" s="6">
        <f t="shared" si="101"/>
        <v>50336547714.609047</v>
      </c>
      <c r="AH220" s="6">
        <f t="shared" si="101"/>
        <v>51354338904.233955</v>
      </c>
      <c r="AI220" s="6">
        <f t="shared" ref="AI220:AY220" si="102">SUM(AI199:AI219)</f>
        <v>52411278616.526634</v>
      </c>
      <c r="AJ220" s="6">
        <f t="shared" si="102"/>
        <v>53510025055.028236</v>
      </c>
      <c r="AK220" s="6">
        <f t="shared" si="102"/>
        <v>54654109628.64122</v>
      </c>
      <c r="AL220" s="6">
        <f t="shared" si="102"/>
        <v>55844993047.761635</v>
      </c>
      <c r="AM220" s="6">
        <f t="shared" si="102"/>
        <v>57081947618.394341</v>
      </c>
      <c r="AN220" s="6">
        <f t="shared" si="102"/>
        <v>58363869463.644585</v>
      </c>
      <c r="AO220" s="6">
        <f t="shared" si="102"/>
        <v>59688987660.067177</v>
      </c>
      <c r="AP220" s="6">
        <f t="shared" si="102"/>
        <v>61055997817.088394</v>
      </c>
      <c r="AQ220" s="6">
        <f t="shared" si="102"/>
        <v>62462022927.541779</v>
      </c>
      <c r="AR220" s="6">
        <f t="shared" si="102"/>
        <v>63903255388.904854</v>
      </c>
      <c r="AS220" s="6">
        <f t="shared" si="102"/>
        <v>65376327181.480515</v>
      </c>
      <c r="AT220" s="6">
        <f t="shared" si="102"/>
        <v>66877320101.255638</v>
      </c>
      <c r="AU220" s="6">
        <f t="shared" si="102"/>
        <v>68402954320.944305</v>
      </c>
      <c r="AV220" s="6">
        <f t="shared" si="102"/>
        <v>69949389462.583344</v>
      </c>
      <c r="AW220" s="6">
        <f t="shared" si="102"/>
        <v>71513387355.307571</v>
      </c>
      <c r="AX220" s="6">
        <f t="shared" si="102"/>
        <v>73092622461.495438</v>
      </c>
      <c r="AY220" s="6">
        <f t="shared" si="102"/>
        <v>74685042715.165085</v>
      </c>
    </row>
    <row r="222" spans="2:51">
      <c r="B222" s="18" t="s">
        <v>175</v>
      </c>
    </row>
    <row r="223" spans="2:51">
      <c r="B223" s="18"/>
      <c r="C223" s="10" t="s">
        <v>49</v>
      </c>
      <c r="D223" s="10" t="s">
        <v>50</v>
      </c>
      <c r="E223" s="10" t="s">
        <v>51</v>
      </c>
      <c r="F223" s="10" t="s">
        <v>52</v>
      </c>
      <c r="G223" s="10" t="s">
        <v>53</v>
      </c>
      <c r="H223" s="10" t="s">
        <v>54</v>
      </c>
      <c r="I223" s="10" t="s">
        <v>55</v>
      </c>
      <c r="J223" s="10" t="s">
        <v>56</v>
      </c>
      <c r="K223" s="10" t="s">
        <v>57</v>
      </c>
      <c r="L223" s="10" t="s">
        <v>58</v>
      </c>
      <c r="M223" s="10" t="s">
        <v>59</v>
      </c>
      <c r="N223" s="10" t="s">
        <v>60</v>
      </c>
      <c r="O223" s="10" t="s">
        <v>61</v>
      </c>
      <c r="P223" s="10" t="s">
        <v>62</v>
      </c>
      <c r="Q223" s="10" t="s">
        <v>63</v>
      </c>
      <c r="R223" s="10" t="s">
        <v>64</v>
      </c>
      <c r="S223" s="10" t="s">
        <v>65</v>
      </c>
      <c r="T223" s="10" t="s">
        <v>66</v>
      </c>
      <c r="U223" s="10" t="s">
        <v>67</v>
      </c>
      <c r="V223" s="10" t="s">
        <v>68</v>
      </c>
      <c r="W223" s="10" t="s">
        <v>69</v>
      </c>
      <c r="X223" s="10" t="s">
        <v>70</v>
      </c>
      <c r="Y223" s="10" t="s">
        <v>71</v>
      </c>
      <c r="Z223" s="10" t="s">
        <v>72</v>
      </c>
      <c r="AA223" s="10" t="s">
        <v>73</v>
      </c>
      <c r="AB223" s="10" t="s">
        <v>74</v>
      </c>
      <c r="AC223" s="10" t="s">
        <v>75</v>
      </c>
      <c r="AD223" s="10" t="s">
        <v>76</v>
      </c>
      <c r="AE223" s="10" t="s">
        <v>77</v>
      </c>
      <c r="AF223" s="10" t="s">
        <v>78</v>
      </c>
      <c r="AG223" s="10" t="s">
        <v>79</v>
      </c>
      <c r="AH223" s="10" t="s">
        <v>80</v>
      </c>
      <c r="AI223" s="10" t="s">
        <v>81</v>
      </c>
      <c r="AJ223" s="10" t="s">
        <v>82</v>
      </c>
      <c r="AK223" s="10" t="s">
        <v>83</v>
      </c>
      <c r="AL223" s="10" t="s">
        <v>84</v>
      </c>
      <c r="AM223" s="10" t="s">
        <v>85</v>
      </c>
      <c r="AN223" s="10" t="s">
        <v>86</v>
      </c>
      <c r="AO223" s="10" t="s">
        <v>87</v>
      </c>
      <c r="AP223" s="10" t="s">
        <v>88</v>
      </c>
      <c r="AQ223" s="10" t="s">
        <v>89</v>
      </c>
      <c r="AR223" s="10" t="s">
        <v>90</v>
      </c>
      <c r="AS223" s="10" t="s">
        <v>91</v>
      </c>
      <c r="AT223" s="10" t="s">
        <v>92</v>
      </c>
      <c r="AU223" s="10" t="s">
        <v>93</v>
      </c>
      <c r="AV223" s="10" t="s">
        <v>94</v>
      </c>
      <c r="AW223" s="10" t="s">
        <v>95</v>
      </c>
      <c r="AX223" s="8" t="s">
        <v>96</v>
      </c>
      <c r="AY223" s="8" t="s">
        <v>97</v>
      </c>
    </row>
    <row r="224" spans="2:51">
      <c r="B224" s="14" t="s">
        <v>120</v>
      </c>
      <c r="C224" s="6">
        <f t="shared" ref="C224:X224" si="103">C175*C127</f>
        <v>1832711763.8886764</v>
      </c>
      <c r="D224" s="6">
        <f t="shared" si="103"/>
        <v>1902383183.4204624</v>
      </c>
      <c r="E224" s="6">
        <f t="shared" si="103"/>
        <v>1959652858.7066326</v>
      </c>
      <c r="F224" s="6">
        <f t="shared" si="103"/>
        <v>2012848309.6810677</v>
      </c>
      <c r="G224" s="6">
        <f t="shared" si="103"/>
        <v>2074764244.7654183</v>
      </c>
      <c r="H224" s="6">
        <f t="shared" si="103"/>
        <v>2134850247.029166</v>
      </c>
      <c r="I224" s="6">
        <f t="shared" si="103"/>
        <v>2193197775.8735003</v>
      </c>
      <c r="J224" s="6">
        <f t="shared" si="103"/>
        <v>2250962689.9707832</v>
      </c>
      <c r="K224" s="6">
        <f t="shared" si="103"/>
        <v>2307574129.2227907</v>
      </c>
      <c r="L224" s="6">
        <f t="shared" si="103"/>
        <v>2362637060.7876797</v>
      </c>
      <c r="M224" s="6">
        <f t="shared" si="103"/>
        <v>2415854356.7572041</v>
      </c>
      <c r="N224" s="6">
        <f t="shared" si="103"/>
        <v>2467252227.9313693</v>
      </c>
      <c r="O224" s="6">
        <f t="shared" si="103"/>
        <v>2517058789.0906029</v>
      </c>
      <c r="P224" s="6">
        <f t="shared" si="103"/>
        <v>2565428354.9290204</v>
      </c>
      <c r="Q224" s="6">
        <f t="shared" si="103"/>
        <v>2612686550.0559154</v>
      </c>
      <c r="R224" s="6">
        <f t="shared" si="103"/>
        <v>2659206120.5142341</v>
      </c>
      <c r="S224" s="6">
        <f t="shared" si="103"/>
        <v>2705504625.1779766</v>
      </c>
      <c r="T224" s="6">
        <f t="shared" si="103"/>
        <v>2752154775.6712074</v>
      </c>
      <c r="U224" s="6">
        <f t="shared" si="103"/>
        <v>2799633681.6835251</v>
      </c>
      <c r="V224" s="6">
        <f t="shared" si="103"/>
        <v>2848526781.7938876</v>
      </c>
      <c r="W224" s="6">
        <f t="shared" si="103"/>
        <v>2899496216.0591116</v>
      </c>
      <c r="X224" s="6">
        <f t="shared" si="103"/>
        <v>2953006987.7653441</v>
      </c>
      <c r="Y224" s="6">
        <f t="shared" ref="Y224:AH224" si="104">Y175*Y127</f>
        <v>3009519499.9537225</v>
      </c>
      <c r="Z224" s="6">
        <f t="shared" si="104"/>
        <v>3069511115.379324</v>
      </c>
      <c r="AA224" s="6">
        <f t="shared" si="104"/>
        <v>3133355609.4106579</v>
      </c>
      <c r="AB224" s="6">
        <f t="shared" si="104"/>
        <v>3201277764.1170454</v>
      </c>
      <c r="AC224" s="6">
        <f t="shared" si="104"/>
        <v>3273231747.8946872</v>
      </c>
      <c r="AD224" s="6">
        <f t="shared" si="104"/>
        <v>3349094281.5979548</v>
      </c>
      <c r="AE224" s="6">
        <f t="shared" si="104"/>
        <v>3428701263.540019</v>
      </c>
      <c r="AF224" s="6">
        <f t="shared" si="104"/>
        <v>3511791486.4475503</v>
      </c>
      <c r="AG224" s="6">
        <f t="shared" si="104"/>
        <v>3597977022.1389928</v>
      </c>
      <c r="AH224" s="6">
        <f t="shared" si="104"/>
        <v>3686822926.4010224</v>
      </c>
      <c r="AI224" s="6">
        <f t="shared" ref="AI224:AY224" si="105">AI175*AI127</f>
        <v>3777951912.8992453</v>
      </c>
      <c r="AJ224" s="6">
        <f t="shared" si="105"/>
        <v>3870927732.6739635</v>
      </c>
      <c r="AK224" s="6">
        <f t="shared" si="105"/>
        <v>3965341692.2597365</v>
      </c>
      <c r="AL224" s="6">
        <f t="shared" si="105"/>
        <v>4060842362.6421199</v>
      </c>
      <c r="AM224" s="6">
        <f t="shared" si="105"/>
        <v>4157174712.1967139</v>
      </c>
      <c r="AN224" s="6">
        <f t="shared" si="105"/>
        <v>4254101079.7281218</v>
      </c>
      <c r="AO224" s="6">
        <f t="shared" si="105"/>
        <v>4351473522.8746185</v>
      </c>
      <c r="AP224" s="6">
        <f t="shared" si="105"/>
        <v>4449177899.6412954</v>
      </c>
      <c r="AQ224" s="6">
        <f t="shared" si="105"/>
        <v>4547097750.5757017</v>
      </c>
      <c r="AR224" s="6">
        <f t="shared" si="105"/>
        <v>4645170376.6356192</v>
      </c>
      <c r="AS224" s="6">
        <f t="shared" si="105"/>
        <v>4743309149.7671137</v>
      </c>
      <c r="AT224" s="6">
        <f t="shared" si="105"/>
        <v>4841498657.7706041</v>
      </c>
      <c r="AU224" s="6">
        <f t="shared" si="105"/>
        <v>4939692964.2904778</v>
      </c>
      <c r="AV224" s="6">
        <f t="shared" si="105"/>
        <v>5037910209.4180679</v>
      </c>
      <c r="AW224" s="6">
        <f t="shared" si="105"/>
        <v>5136322226.1450071</v>
      </c>
      <c r="AX224" s="6">
        <f t="shared" si="105"/>
        <v>5235218819.5168085</v>
      </c>
      <c r="AY224" s="6">
        <f t="shared" si="105"/>
        <v>5334917416.0279961</v>
      </c>
    </row>
    <row r="225" spans="2:51">
      <c r="B225" s="14" t="s">
        <v>121</v>
      </c>
      <c r="C225" s="6">
        <f t="shared" ref="C225:X225" si="106">C176*C128</f>
        <v>7956502707.2642908</v>
      </c>
      <c r="D225" s="6">
        <f t="shared" si="106"/>
        <v>8356565044.9058161</v>
      </c>
      <c r="E225" s="6">
        <f t="shared" si="106"/>
        <v>8697087155.5176544</v>
      </c>
      <c r="F225" s="6">
        <f t="shared" si="106"/>
        <v>9017560462.4773502</v>
      </c>
      <c r="G225" s="6">
        <f t="shared" si="106"/>
        <v>9260085602.4737072</v>
      </c>
      <c r="H225" s="6">
        <f t="shared" si="106"/>
        <v>9517062554.6693115</v>
      </c>
      <c r="I225" s="6">
        <f t="shared" si="106"/>
        <v>9766939688.3522606</v>
      </c>
      <c r="J225" s="6">
        <f t="shared" si="106"/>
        <v>10021481083.974104</v>
      </c>
      <c r="K225" s="6">
        <f t="shared" si="106"/>
        <v>10274316626.143026</v>
      </c>
      <c r="L225" s="6">
        <f t="shared" si="106"/>
        <v>10575172635.557617</v>
      </c>
      <c r="M225" s="6">
        <f t="shared" si="106"/>
        <v>10873094310.03871</v>
      </c>
      <c r="N225" s="6">
        <f t="shared" si="106"/>
        <v>11167900659.576584</v>
      </c>
      <c r="O225" s="6">
        <f t="shared" si="106"/>
        <v>11459553853.987741</v>
      </c>
      <c r="P225" s="6">
        <f t="shared" si="106"/>
        <v>11745541298.635996</v>
      </c>
      <c r="Q225" s="6">
        <f t="shared" si="106"/>
        <v>12023863796.152533</v>
      </c>
      <c r="R225" s="6">
        <f t="shared" si="106"/>
        <v>12293089106.27743</v>
      </c>
      <c r="S225" s="6">
        <f t="shared" si="106"/>
        <v>12553320441.34507</v>
      </c>
      <c r="T225" s="6">
        <f t="shared" si="106"/>
        <v>12805742606.223223</v>
      </c>
      <c r="U225" s="6">
        <f t="shared" si="106"/>
        <v>13051159724.067608</v>
      </c>
      <c r="V225" s="6">
        <f t="shared" si="106"/>
        <v>13291180113.720749</v>
      </c>
      <c r="W225" s="6">
        <f t="shared" si="106"/>
        <v>13527606240.396942</v>
      </c>
      <c r="X225" s="6">
        <f t="shared" si="106"/>
        <v>13762881029.454901</v>
      </c>
      <c r="Y225" s="6">
        <f t="shared" ref="Y225:AH225" si="107">Y176*Y128</f>
        <v>13999927860.851212</v>
      </c>
      <c r="Z225" s="6">
        <f t="shared" si="107"/>
        <v>14241149722.360847</v>
      </c>
      <c r="AA225" s="6">
        <f t="shared" si="107"/>
        <v>14489482343.505358</v>
      </c>
      <c r="AB225" s="6">
        <f t="shared" si="107"/>
        <v>14748096026.32597</v>
      </c>
      <c r="AC225" s="6">
        <f t="shared" si="107"/>
        <v>15019283362.703514</v>
      </c>
      <c r="AD225" s="6">
        <f t="shared" si="107"/>
        <v>15305317969.370598</v>
      </c>
      <c r="AE225" s="6">
        <f t="shared" si="107"/>
        <v>15608613460.427465</v>
      </c>
      <c r="AF225" s="6">
        <f t="shared" si="107"/>
        <v>15930983148.86278</v>
      </c>
      <c r="AG225" s="6">
        <f t="shared" si="107"/>
        <v>16273486643.871323</v>
      </c>
      <c r="AH225" s="6">
        <f t="shared" si="107"/>
        <v>16635993474.095026</v>
      </c>
      <c r="AI225" s="6">
        <f t="shared" ref="AI225:AY225" si="108">AI176*AI128</f>
        <v>17017840543.915152</v>
      </c>
      <c r="AJ225" s="6">
        <f t="shared" si="108"/>
        <v>17418257229.253624</v>
      </c>
      <c r="AK225" s="6">
        <f t="shared" si="108"/>
        <v>17835824278.703209</v>
      </c>
      <c r="AL225" s="6">
        <f t="shared" si="108"/>
        <v>18268640191.935638</v>
      </c>
      <c r="AM225" s="6">
        <f t="shared" si="108"/>
        <v>18714870326.653229</v>
      </c>
      <c r="AN225" s="6">
        <f t="shared" si="108"/>
        <v>19172704129.683327</v>
      </c>
      <c r="AO225" s="6">
        <f t="shared" si="108"/>
        <v>19639870863.255863</v>
      </c>
      <c r="AP225" s="6">
        <f t="shared" si="108"/>
        <v>20114221493.180069</v>
      </c>
      <c r="AQ225" s="6">
        <f t="shared" si="108"/>
        <v>20593844004.190758</v>
      </c>
      <c r="AR225" s="6">
        <f t="shared" si="108"/>
        <v>21077460591.545589</v>
      </c>
      <c r="AS225" s="6">
        <f t="shared" si="108"/>
        <v>21563987609.55846</v>
      </c>
      <c r="AT225" s="6">
        <f t="shared" si="108"/>
        <v>22052679428.959602</v>
      </c>
      <c r="AU225" s="6">
        <f t="shared" si="108"/>
        <v>22542816794.510208</v>
      </c>
      <c r="AV225" s="6">
        <f t="shared" si="108"/>
        <v>23033763118.947815</v>
      </c>
      <c r="AW225" s="6">
        <f t="shared" si="108"/>
        <v>23525251800.419006</v>
      </c>
      <c r="AX225" s="6">
        <f t="shared" si="108"/>
        <v>24016957042.573711</v>
      </c>
      <c r="AY225" s="6">
        <f t="shared" si="108"/>
        <v>24508915306.446918</v>
      </c>
    </row>
    <row r="226" spans="2:51">
      <c r="B226" s="14" t="s">
        <v>122</v>
      </c>
      <c r="C226" s="6">
        <f t="shared" ref="C226:X226" si="109">C177*C129</f>
        <v>8125556715.7413454</v>
      </c>
      <c r="D226" s="6">
        <f t="shared" si="109"/>
        <v>8363230454.8533287</v>
      </c>
      <c r="E226" s="6">
        <f t="shared" si="109"/>
        <v>8576557139.3767672</v>
      </c>
      <c r="F226" s="6">
        <f t="shared" si="109"/>
        <v>8818415122.1279011</v>
      </c>
      <c r="G226" s="6">
        <f t="shared" si="109"/>
        <v>9118077317.2908115</v>
      </c>
      <c r="H226" s="6">
        <f t="shared" si="109"/>
        <v>9455780216.7484684</v>
      </c>
      <c r="I226" s="6">
        <f t="shared" si="109"/>
        <v>9818878863.6681271</v>
      </c>
      <c r="J226" s="6">
        <f t="shared" si="109"/>
        <v>10179568154.938145</v>
      </c>
      <c r="K226" s="6">
        <f t="shared" si="109"/>
        <v>10535279556.61117</v>
      </c>
      <c r="L226" s="6">
        <f t="shared" si="109"/>
        <v>10808137735.409239</v>
      </c>
      <c r="M226" s="6">
        <f t="shared" si="109"/>
        <v>11101783253.829878</v>
      </c>
      <c r="N226" s="6">
        <f t="shared" si="109"/>
        <v>11392291209.089048</v>
      </c>
      <c r="O226" s="6">
        <f t="shared" si="109"/>
        <v>11687717752.51008</v>
      </c>
      <c r="P226" s="6">
        <f t="shared" si="109"/>
        <v>11981108593.756779</v>
      </c>
      <c r="Q226" s="6">
        <f t="shared" si="109"/>
        <v>12328270088.225639</v>
      </c>
      <c r="R226" s="6">
        <f t="shared" si="109"/>
        <v>12672072188.359995</v>
      </c>
      <c r="S226" s="6">
        <f t="shared" si="109"/>
        <v>13012186146.606476</v>
      </c>
      <c r="T226" s="6">
        <f t="shared" si="109"/>
        <v>13348729279.237101</v>
      </c>
      <c r="U226" s="6">
        <f t="shared" si="109"/>
        <v>13678842447.280075</v>
      </c>
      <c r="V226" s="6">
        <f t="shared" si="109"/>
        <v>14000355425.759247</v>
      </c>
      <c r="W226" s="6">
        <f t="shared" si="109"/>
        <v>14311655152.436525</v>
      </c>
      <c r="X226" s="6">
        <f t="shared" si="109"/>
        <v>14612772888.564554</v>
      </c>
      <c r="Y226" s="6">
        <f t="shared" ref="Y226:AH226" si="110">Y177*Y129</f>
        <v>14905099337.597008</v>
      </c>
      <c r="Z226" s="6">
        <f t="shared" si="110"/>
        <v>15189698705.177563</v>
      </c>
      <c r="AA226" s="6">
        <f t="shared" si="110"/>
        <v>15468416505.555407</v>
      </c>
      <c r="AB226" s="6">
        <f t="shared" si="110"/>
        <v>15743250010.122168</v>
      </c>
      <c r="AC226" s="6">
        <f t="shared" si="110"/>
        <v>16016974421.156326</v>
      </c>
      <c r="AD226" s="6">
        <f t="shared" si="110"/>
        <v>16292872772.984205</v>
      </c>
      <c r="AE226" s="6">
        <f t="shared" si="110"/>
        <v>16573754388.188683</v>
      </c>
      <c r="AF226" s="6">
        <f t="shared" si="110"/>
        <v>16862924850.700045</v>
      </c>
      <c r="AG226" s="6">
        <f t="shared" si="110"/>
        <v>17163945132.035463</v>
      </c>
      <c r="AH226" s="6">
        <f t="shared" si="110"/>
        <v>17479403491.292343</v>
      </c>
      <c r="AI226" s="6">
        <f t="shared" ref="AI226:AY226" si="111">AI177*AI129</f>
        <v>17811787649.594849</v>
      </c>
      <c r="AJ226" s="6">
        <f t="shared" si="111"/>
        <v>18163878155.985596</v>
      </c>
      <c r="AK226" s="6">
        <f t="shared" si="111"/>
        <v>18537619616.946823</v>
      </c>
      <c r="AL226" s="6">
        <f t="shared" si="111"/>
        <v>18934141223.587292</v>
      </c>
      <c r="AM226" s="6">
        <f t="shared" si="111"/>
        <v>19353596710.87418</v>
      </c>
      <c r="AN226" s="6">
        <f t="shared" si="111"/>
        <v>19795212102.568172</v>
      </c>
      <c r="AO226" s="6">
        <f t="shared" si="111"/>
        <v>20258031334.901791</v>
      </c>
      <c r="AP226" s="6">
        <f t="shared" si="111"/>
        <v>20740278334.481998</v>
      </c>
      <c r="AQ226" s="6">
        <f t="shared" si="111"/>
        <v>21239693134.201893</v>
      </c>
      <c r="AR226" s="6">
        <f t="shared" si="111"/>
        <v>21754200465.841675</v>
      </c>
      <c r="AS226" s="6">
        <f t="shared" si="111"/>
        <v>22281695390.145557</v>
      </c>
      <c r="AT226" s="6">
        <f t="shared" si="111"/>
        <v>22819635931.867638</v>
      </c>
      <c r="AU226" s="6">
        <f t="shared" si="111"/>
        <v>23365453905.892494</v>
      </c>
      <c r="AV226" s="6">
        <f t="shared" si="111"/>
        <v>23916901536.80994</v>
      </c>
      <c r="AW226" s="6">
        <f t="shared" si="111"/>
        <v>24472621274.542381</v>
      </c>
      <c r="AX226" s="6">
        <f t="shared" si="111"/>
        <v>25031491149.915768</v>
      </c>
      <c r="AY226" s="6">
        <f t="shared" si="111"/>
        <v>25592763023.854145</v>
      </c>
    </row>
    <row r="227" spans="2:51">
      <c r="B227" s="14" t="s">
        <v>123</v>
      </c>
      <c r="C227" s="6">
        <f t="shared" ref="C227:X227" si="112">C178*C130</f>
        <v>5336240261.3935204</v>
      </c>
      <c r="D227" s="6">
        <f t="shared" si="112"/>
        <v>5496528684.1473236</v>
      </c>
      <c r="E227" s="6">
        <f t="shared" si="112"/>
        <v>5608758360.2160749</v>
      </c>
      <c r="F227" s="6">
        <f t="shared" si="112"/>
        <v>5693203796.2630816</v>
      </c>
      <c r="G227" s="6">
        <f t="shared" si="112"/>
        <v>5794537472.6257935</v>
      </c>
      <c r="H227" s="6">
        <f t="shared" si="112"/>
        <v>5883389491.2240639</v>
      </c>
      <c r="I227" s="6">
        <f t="shared" si="112"/>
        <v>5986009231.4992514</v>
      </c>
      <c r="J227" s="6">
        <f t="shared" si="112"/>
        <v>6114887580.0283012</v>
      </c>
      <c r="K227" s="6">
        <f t="shared" si="112"/>
        <v>6275260973.6696405</v>
      </c>
      <c r="L227" s="6">
        <f t="shared" si="112"/>
        <v>6478183569.6174822</v>
      </c>
      <c r="M227" s="6">
        <f t="shared" si="112"/>
        <v>6709785053.495306</v>
      </c>
      <c r="N227" s="6">
        <f t="shared" si="112"/>
        <v>6961282282.6370449</v>
      </c>
      <c r="O227" s="6">
        <f t="shared" si="112"/>
        <v>7211051930.363822</v>
      </c>
      <c r="P227" s="6">
        <f t="shared" si="112"/>
        <v>7457457730.5827637</v>
      </c>
      <c r="Q227" s="6">
        <f t="shared" si="112"/>
        <v>7648158993.2642889</v>
      </c>
      <c r="R227" s="6">
        <f t="shared" si="112"/>
        <v>7852813437.2554941</v>
      </c>
      <c r="S227" s="6">
        <f t="shared" si="112"/>
        <v>8055296130.1417027</v>
      </c>
      <c r="T227" s="6">
        <f t="shared" si="112"/>
        <v>8261062859.2883587</v>
      </c>
      <c r="U227" s="6">
        <f t="shared" si="112"/>
        <v>8465477991.3826008</v>
      </c>
      <c r="V227" s="6">
        <f t="shared" si="112"/>
        <v>8706096248.3769035</v>
      </c>
      <c r="W227" s="6">
        <f t="shared" si="112"/>
        <v>8944483096.179697</v>
      </c>
      <c r="X227" s="6">
        <f t="shared" si="112"/>
        <v>9180381158.60116</v>
      </c>
      <c r="Y227" s="6">
        <f t="shared" ref="Y227:AH227" si="113">Y178*Y130</f>
        <v>9413944801.4507866</v>
      </c>
      <c r="Z227" s="6">
        <f t="shared" si="113"/>
        <v>9643290920.1813087</v>
      </c>
      <c r="AA227" s="6">
        <f t="shared" si="113"/>
        <v>9866992783.5830879</v>
      </c>
      <c r="AB227" s="6">
        <f t="shared" si="113"/>
        <v>10083987067.754566</v>
      </c>
      <c r="AC227" s="6">
        <f t="shared" si="113"/>
        <v>10294258346.124308</v>
      </c>
      <c r="AD227" s="6">
        <f t="shared" si="113"/>
        <v>10498770735.833036</v>
      </c>
      <c r="AE227" s="6">
        <f t="shared" si="113"/>
        <v>10698319381.882252</v>
      </c>
      <c r="AF227" s="6">
        <f t="shared" si="113"/>
        <v>10894105495.444443</v>
      </c>
      <c r="AG227" s="6">
        <f t="shared" si="113"/>
        <v>11087489078.044767</v>
      </c>
      <c r="AH227" s="6">
        <f t="shared" si="113"/>
        <v>11280353061.04561</v>
      </c>
      <c r="AI227" s="6">
        <f t="shared" ref="AI227:AY227" si="114">AI178*AI130</f>
        <v>11474861609.982384</v>
      </c>
      <c r="AJ227" s="6">
        <f t="shared" si="114"/>
        <v>11672910680.234381</v>
      </c>
      <c r="AK227" s="6">
        <f t="shared" si="114"/>
        <v>11876663369.701941</v>
      </c>
      <c r="AL227" s="6">
        <f t="shared" si="114"/>
        <v>12088536444.332283</v>
      </c>
      <c r="AM227" s="6">
        <f t="shared" si="114"/>
        <v>12310415201.870125</v>
      </c>
      <c r="AN227" s="6">
        <f t="shared" si="114"/>
        <v>12543968986.390356</v>
      </c>
      <c r="AO227" s="6">
        <f t="shared" si="114"/>
        <v>12791002785.550278</v>
      </c>
      <c r="AP227" s="6">
        <f t="shared" si="114"/>
        <v>13052754526.587976</v>
      </c>
      <c r="AQ227" s="6">
        <f t="shared" si="114"/>
        <v>13329849621.946735</v>
      </c>
      <c r="AR227" s="6">
        <f t="shared" si="114"/>
        <v>13622388397.743811</v>
      </c>
      <c r="AS227" s="6">
        <f t="shared" si="114"/>
        <v>13929850029.131104</v>
      </c>
      <c r="AT227" s="6">
        <f t="shared" si="114"/>
        <v>14251602662.145666</v>
      </c>
      <c r="AU227" s="6">
        <f t="shared" si="114"/>
        <v>14586331295.034197</v>
      </c>
      <c r="AV227" s="6">
        <f t="shared" si="114"/>
        <v>14932508625.510946</v>
      </c>
      <c r="AW227" s="6">
        <f t="shared" si="114"/>
        <v>15288732304.103951</v>
      </c>
      <c r="AX227" s="6">
        <f t="shared" si="114"/>
        <v>15653687355.536398</v>
      </c>
      <c r="AY227" s="6">
        <f t="shared" si="114"/>
        <v>16025703212.37196</v>
      </c>
    </row>
    <row r="228" spans="2:51">
      <c r="B228" s="14" t="s">
        <v>124</v>
      </c>
      <c r="C228" s="6">
        <f t="shared" ref="C228:X228" si="115">C179*C131</f>
        <v>769116312.66212213</v>
      </c>
      <c r="D228" s="6">
        <f t="shared" si="115"/>
        <v>791593965.00870073</v>
      </c>
      <c r="E228" s="6">
        <f t="shared" si="115"/>
        <v>807683013.21460116</v>
      </c>
      <c r="F228" s="6">
        <f t="shared" si="115"/>
        <v>821132340.33865142</v>
      </c>
      <c r="G228" s="6">
        <f t="shared" si="115"/>
        <v>835428520.14139831</v>
      </c>
      <c r="H228" s="6">
        <f t="shared" si="115"/>
        <v>850945515.45268762</v>
      </c>
      <c r="I228" s="6">
        <f t="shared" si="115"/>
        <v>863848484.46201706</v>
      </c>
      <c r="J228" s="6">
        <f t="shared" si="115"/>
        <v>876043643.5171448</v>
      </c>
      <c r="K228" s="6">
        <f t="shared" si="115"/>
        <v>886482435.1460439</v>
      </c>
      <c r="L228" s="6">
        <f t="shared" si="115"/>
        <v>900356959.12410522</v>
      </c>
      <c r="M228" s="6">
        <f t="shared" si="115"/>
        <v>913521422.34272027</v>
      </c>
      <c r="N228" s="6">
        <f t="shared" si="115"/>
        <v>929561946.70014071</v>
      </c>
      <c r="O228" s="6">
        <f t="shared" si="115"/>
        <v>949262512.94238341</v>
      </c>
      <c r="P228" s="6">
        <f t="shared" si="115"/>
        <v>973376711.11000597</v>
      </c>
      <c r="Q228" s="6">
        <f t="shared" si="115"/>
        <v>1003454006.7907172</v>
      </c>
      <c r="R228" s="6">
        <f t="shared" si="115"/>
        <v>1037561545.5571431</v>
      </c>
      <c r="S228" s="6">
        <f t="shared" si="115"/>
        <v>1074457696.0916436</v>
      </c>
      <c r="T228" s="6">
        <f t="shared" si="115"/>
        <v>1111128451.8435175</v>
      </c>
      <c r="U228" s="6">
        <f t="shared" si="115"/>
        <v>1147347619.5101986</v>
      </c>
      <c r="V228" s="6">
        <f t="shared" si="115"/>
        <v>1175775318.0196559</v>
      </c>
      <c r="W228" s="6">
        <f t="shared" si="115"/>
        <v>1206176768.3730719</v>
      </c>
      <c r="X228" s="6">
        <f t="shared" si="115"/>
        <v>1236285280.7475944</v>
      </c>
      <c r="Y228" s="6">
        <f t="shared" ref="Y228:AH228" si="116">Y179*Y131</f>
        <v>1266873566.670279</v>
      </c>
      <c r="Z228" s="6">
        <f t="shared" si="116"/>
        <v>1297299968.0403993</v>
      </c>
      <c r="AA228" s="6">
        <f t="shared" si="116"/>
        <v>1332836941.8561757</v>
      </c>
      <c r="AB228" s="6">
        <f t="shared" si="116"/>
        <v>1368096349.0833828</v>
      </c>
      <c r="AC228" s="6">
        <f t="shared" si="116"/>
        <v>1403039462.7905579</v>
      </c>
      <c r="AD228" s="6">
        <f t="shared" si="116"/>
        <v>1437686875.149689</v>
      </c>
      <c r="AE228" s="6">
        <f t="shared" si="116"/>
        <v>1471786339.0013316</v>
      </c>
      <c r="AF228" s="6">
        <f t="shared" si="116"/>
        <v>1505138535.9105031</v>
      </c>
      <c r="AG228" s="6">
        <f t="shared" si="116"/>
        <v>1537590551.8490498</v>
      </c>
      <c r="AH228" s="6">
        <f t="shared" si="116"/>
        <v>1569143077.609</v>
      </c>
      <c r="AI228" s="6">
        <f t="shared" ref="AI228:AY228" si="117">AI179*AI131</f>
        <v>1599929990.7304189</v>
      </c>
      <c r="AJ228" s="6">
        <f t="shared" si="117"/>
        <v>1630056326.7260277</v>
      </c>
      <c r="AK228" s="6">
        <f t="shared" si="117"/>
        <v>1659691696.0396259</v>
      </c>
      <c r="AL228" s="6">
        <f t="shared" si="117"/>
        <v>1689018696.826304</v>
      </c>
      <c r="AM228" s="6">
        <f t="shared" si="117"/>
        <v>1718325744.6474924</v>
      </c>
      <c r="AN228" s="6">
        <f t="shared" si="117"/>
        <v>1747920905.3713067</v>
      </c>
      <c r="AO228" s="6">
        <f t="shared" si="117"/>
        <v>1778053265.2070777</v>
      </c>
      <c r="AP228" s="6">
        <f t="shared" si="117"/>
        <v>1809015029.0224199</v>
      </c>
      <c r="AQ228" s="6">
        <f t="shared" si="117"/>
        <v>1841130677.0184567</v>
      </c>
      <c r="AR228" s="6">
        <f t="shared" si="117"/>
        <v>1874668716.2573137</v>
      </c>
      <c r="AS228" s="6">
        <f t="shared" si="117"/>
        <v>1909864758.9135869</v>
      </c>
      <c r="AT228" s="6">
        <f t="shared" si="117"/>
        <v>1946962570.0176268</v>
      </c>
      <c r="AU228" s="6">
        <f t="shared" si="117"/>
        <v>1986132757.6856921</v>
      </c>
      <c r="AV228" s="6">
        <f t="shared" si="117"/>
        <v>2027451684.8212287</v>
      </c>
      <c r="AW228" s="6">
        <f t="shared" si="117"/>
        <v>2070939135.2478902</v>
      </c>
      <c r="AX228" s="6">
        <f t="shared" si="117"/>
        <v>2116539942.9864075</v>
      </c>
      <c r="AY228" s="6">
        <f t="shared" si="117"/>
        <v>2164169535.2041531</v>
      </c>
    </row>
    <row r="229" spans="2:51">
      <c r="B229" s="14" t="s">
        <v>125</v>
      </c>
      <c r="C229" s="6">
        <f t="shared" ref="C229:X229" si="118">C180*C132</f>
        <v>373493205.84877872</v>
      </c>
      <c r="D229" s="6">
        <f t="shared" si="118"/>
        <v>385390213.407305</v>
      </c>
      <c r="E229" s="6">
        <f t="shared" si="118"/>
        <v>395268462.56700927</v>
      </c>
      <c r="F229" s="6">
        <f t="shared" si="118"/>
        <v>404968336.46740651</v>
      </c>
      <c r="G229" s="6">
        <f t="shared" si="118"/>
        <v>412759481.50676566</v>
      </c>
      <c r="H229" s="6">
        <f t="shared" si="118"/>
        <v>419955178.91146255</v>
      </c>
      <c r="I229" s="6">
        <f t="shared" si="118"/>
        <v>427194575.60612756</v>
      </c>
      <c r="J229" s="6">
        <f t="shared" si="118"/>
        <v>434051807.4148891</v>
      </c>
      <c r="K229" s="6">
        <f t="shared" si="118"/>
        <v>440359196.66772258</v>
      </c>
      <c r="L229" s="6">
        <f t="shared" si="118"/>
        <v>447366304.52996886</v>
      </c>
      <c r="M229" s="6">
        <f t="shared" si="118"/>
        <v>455331816.82748783</v>
      </c>
      <c r="N229" s="6">
        <f t="shared" si="118"/>
        <v>462403532.07189476</v>
      </c>
      <c r="O229" s="6">
        <f t="shared" si="118"/>
        <v>469106568.73682272</v>
      </c>
      <c r="P229" s="6">
        <f t="shared" si="118"/>
        <v>474920713.35821211</v>
      </c>
      <c r="Q229" s="6">
        <f t="shared" si="118"/>
        <v>482459103.46679139</v>
      </c>
      <c r="R229" s="6">
        <f t="shared" si="118"/>
        <v>489635884.77840507</v>
      </c>
      <c r="S229" s="6">
        <f t="shared" si="118"/>
        <v>498256985.25450987</v>
      </c>
      <c r="T229" s="6">
        <f t="shared" si="118"/>
        <v>508723333.3987875</v>
      </c>
      <c r="U229" s="6">
        <f t="shared" si="118"/>
        <v>521417304.05743766</v>
      </c>
      <c r="V229" s="6">
        <f t="shared" si="118"/>
        <v>537122277.88753653</v>
      </c>
      <c r="W229" s="6">
        <f t="shared" si="118"/>
        <v>554863820.21826446</v>
      </c>
      <c r="X229" s="6">
        <f t="shared" si="118"/>
        <v>574014788.06581438</v>
      </c>
      <c r="Y229" s="6">
        <f t="shared" ref="Y229:AH229" si="119">Y180*Y132</f>
        <v>593057167.345433</v>
      </c>
      <c r="Z229" s="6">
        <f t="shared" si="119"/>
        <v>611882213.5533694</v>
      </c>
      <c r="AA229" s="6">
        <f t="shared" si="119"/>
        <v>626788662.12938952</v>
      </c>
      <c r="AB229" s="6">
        <f t="shared" si="119"/>
        <v>642701804.55754101</v>
      </c>
      <c r="AC229" s="6">
        <f t="shared" si="119"/>
        <v>658476696.82665193</v>
      </c>
      <c r="AD229" s="6">
        <f t="shared" si="119"/>
        <v>674507203.43622005</v>
      </c>
      <c r="AE229" s="6">
        <f t="shared" si="119"/>
        <v>690472803.29606783</v>
      </c>
      <c r="AF229" s="6">
        <f t="shared" si="119"/>
        <v>709034736.097188</v>
      </c>
      <c r="AG229" s="6">
        <f t="shared" si="119"/>
        <v>727470847.4778285</v>
      </c>
      <c r="AH229" s="6">
        <f t="shared" si="119"/>
        <v>745766053.59361541</v>
      </c>
      <c r="AI229" s="6">
        <f t="shared" ref="AI229:AY229" si="120">AI180*AI132</f>
        <v>763927163.63622224</v>
      </c>
      <c r="AJ229" s="6">
        <f t="shared" si="120"/>
        <v>781826099.21983397</v>
      </c>
      <c r="AK229" s="6">
        <f t="shared" si="120"/>
        <v>799357021.60621202</v>
      </c>
      <c r="AL229" s="6">
        <f t="shared" si="120"/>
        <v>816444092.64858282</v>
      </c>
      <c r="AM229" s="6">
        <f t="shared" si="120"/>
        <v>833098580.01324415</v>
      </c>
      <c r="AN229" s="6">
        <f t="shared" si="120"/>
        <v>849386837.11081481</v>
      </c>
      <c r="AO229" s="6">
        <f t="shared" si="120"/>
        <v>865356326.29038572</v>
      </c>
      <c r="AP229" s="6">
        <f t="shared" si="120"/>
        <v>881087488.81982124</v>
      </c>
      <c r="AQ229" s="6">
        <f t="shared" si="120"/>
        <v>896662697.62999773</v>
      </c>
      <c r="AR229" s="6">
        <f t="shared" si="120"/>
        <v>912228405.56926131</v>
      </c>
      <c r="AS229" s="6">
        <f t="shared" si="120"/>
        <v>927940738.80253661</v>
      </c>
      <c r="AT229" s="6">
        <f t="shared" si="120"/>
        <v>943923438.0035665</v>
      </c>
      <c r="AU229" s="6">
        <f t="shared" si="120"/>
        <v>960317624.43158126</v>
      </c>
      <c r="AV229" s="6">
        <f t="shared" si="120"/>
        <v>977286454.79471207</v>
      </c>
      <c r="AW229" s="6">
        <f t="shared" si="120"/>
        <v>994968717.76042891</v>
      </c>
      <c r="AX229" s="6">
        <f t="shared" si="120"/>
        <v>1013485339.8694671</v>
      </c>
      <c r="AY229" s="6">
        <f t="shared" si="120"/>
        <v>1032968808.454795</v>
      </c>
    </row>
    <row r="230" spans="2:51">
      <c r="B230" s="14" t="s">
        <v>126</v>
      </c>
      <c r="C230" s="6">
        <f t="shared" ref="C230:X230" si="121">C181*C133</f>
        <v>246552235.40537584</v>
      </c>
      <c r="D230" s="6">
        <f t="shared" si="121"/>
        <v>262628237.40335885</v>
      </c>
      <c r="E230" s="6">
        <f t="shared" si="121"/>
        <v>275983826.61543167</v>
      </c>
      <c r="F230" s="6">
        <f t="shared" si="121"/>
        <v>288366018.79456097</v>
      </c>
      <c r="G230" s="6">
        <f t="shared" si="121"/>
        <v>298311675.57454139</v>
      </c>
      <c r="H230" s="6">
        <f t="shared" si="121"/>
        <v>306258319.49690479</v>
      </c>
      <c r="I230" s="6">
        <f t="shared" si="121"/>
        <v>312355060.54619014</v>
      </c>
      <c r="J230" s="6">
        <f t="shared" si="121"/>
        <v>319042822.47283864</v>
      </c>
      <c r="K230" s="6">
        <f t="shared" si="121"/>
        <v>326219596.80934101</v>
      </c>
      <c r="L230" s="6">
        <f t="shared" si="121"/>
        <v>332163364.06141692</v>
      </c>
      <c r="M230" s="6">
        <f t="shared" si="121"/>
        <v>337856668.05585837</v>
      </c>
      <c r="N230" s="6">
        <f t="shared" si="121"/>
        <v>343761959.26420808</v>
      </c>
      <c r="O230" s="6">
        <f t="shared" si="121"/>
        <v>349368561.30755293</v>
      </c>
      <c r="P230" s="6">
        <f t="shared" si="121"/>
        <v>354554147.14972126</v>
      </c>
      <c r="Q230" s="6">
        <f t="shared" si="121"/>
        <v>360266948.14693457</v>
      </c>
      <c r="R230" s="6">
        <f t="shared" si="121"/>
        <v>366706036.31026608</v>
      </c>
      <c r="S230" s="6">
        <f t="shared" si="121"/>
        <v>372460928.97320354</v>
      </c>
      <c r="T230" s="6">
        <f t="shared" si="121"/>
        <v>377933802.99766952</v>
      </c>
      <c r="U230" s="6">
        <f t="shared" si="121"/>
        <v>382730532.66087228</v>
      </c>
      <c r="V230" s="6">
        <f t="shared" si="121"/>
        <v>388842560.58574057</v>
      </c>
      <c r="W230" s="6">
        <f t="shared" si="121"/>
        <v>394679495.87381822</v>
      </c>
      <c r="X230" s="6">
        <f t="shared" si="121"/>
        <v>401617730.82062787</v>
      </c>
      <c r="Y230" s="6">
        <f t="shared" ref="Y230:AH230" si="122">Y181*Y133</f>
        <v>409964710.4605338</v>
      </c>
      <c r="Z230" s="6">
        <f t="shared" si="122"/>
        <v>420014588.63539773</v>
      </c>
      <c r="AA230" s="6">
        <f t="shared" si="122"/>
        <v>432367316.21925026</v>
      </c>
      <c r="AB230" s="6">
        <f t="shared" si="122"/>
        <v>446279369.29523939</v>
      </c>
      <c r="AC230" s="6">
        <f t="shared" si="122"/>
        <v>461274442.45154232</v>
      </c>
      <c r="AD230" s="6">
        <f t="shared" si="122"/>
        <v>476194540.31432742</v>
      </c>
      <c r="AE230" s="6">
        <f t="shared" si="122"/>
        <v>490962527.66502434</v>
      </c>
      <c r="AF230" s="6">
        <f t="shared" si="122"/>
        <v>502754162.76490444</v>
      </c>
      <c r="AG230" s="6">
        <f t="shared" si="122"/>
        <v>515323705.74513543</v>
      </c>
      <c r="AH230" s="6">
        <f t="shared" si="122"/>
        <v>527802421.69088471</v>
      </c>
      <c r="AI230" s="6">
        <f t="shared" ref="AI230:AY230" si="123">AI181*AI133</f>
        <v>540486046.55316389</v>
      </c>
      <c r="AJ230" s="6">
        <f t="shared" si="123"/>
        <v>553131149.38985336</v>
      </c>
      <c r="AK230" s="6">
        <f t="shared" si="123"/>
        <v>567765282.05789506</v>
      </c>
      <c r="AL230" s="6">
        <f t="shared" si="123"/>
        <v>582310163.13392007</v>
      </c>
      <c r="AM230" s="6">
        <f t="shared" si="123"/>
        <v>596763128.22570038</v>
      </c>
      <c r="AN230" s="6">
        <f t="shared" si="123"/>
        <v>611129582.6069659</v>
      </c>
      <c r="AO230" s="6">
        <f t="shared" si="123"/>
        <v>625307551.04901946</v>
      </c>
      <c r="AP230" s="6">
        <f t="shared" si="123"/>
        <v>639211574.44526887</v>
      </c>
      <c r="AQ230" s="6">
        <f t="shared" si="123"/>
        <v>652777375.69231617</v>
      </c>
      <c r="AR230" s="6">
        <f t="shared" si="123"/>
        <v>666013203.49011266</v>
      </c>
      <c r="AS230" s="6">
        <f t="shared" si="123"/>
        <v>678971014.56302083</v>
      </c>
      <c r="AT230" s="6">
        <f t="shared" si="123"/>
        <v>691689562.11971593</v>
      </c>
      <c r="AU230" s="6">
        <f t="shared" si="123"/>
        <v>704223813.57345676</v>
      </c>
      <c r="AV230" s="6">
        <f t="shared" si="123"/>
        <v>716633055.99580622</v>
      </c>
      <c r="AW230" s="6">
        <f t="shared" si="123"/>
        <v>729029686.39253294</v>
      </c>
      <c r="AX230" s="6">
        <f t="shared" si="123"/>
        <v>741536377.62303233</v>
      </c>
      <c r="AY230" s="6">
        <f t="shared" si="123"/>
        <v>754250061.28434157</v>
      </c>
    </row>
    <row r="231" spans="2:51">
      <c r="B231" s="14" t="s">
        <v>127</v>
      </c>
      <c r="C231" s="6">
        <f t="shared" ref="C231:X231" si="124">C182*C134</f>
        <v>179623792.5080705</v>
      </c>
      <c r="D231" s="6">
        <f t="shared" si="124"/>
        <v>183770978.87922868</v>
      </c>
      <c r="E231" s="6">
        <f t="shared" si="124"/>
        <v>188523821.74829355</v>
      </c>
      <c r="F231" s="6">
        <f t="shared" si="124"/>
        <v>194682075.5710341</v>
      </c>
      <c r="G231" s="6">
        <f t="shared" si="124"/>
        <v>203236009.92793787</v>
      </c>
      <c r="H231" s="6">
        <f t="shared" si="124"/>
        <v>212921438.87902686</v>
      </c>
      <c r="I231" s="6">
        <f t="shared" si="124"/>
        <v>223800960.79596904</v>
      </c>
      <c r="J231" s="6">
        <f t="shared" si="124"/>
        <v>233942920.35328251</v>
      </c>
      <c r="K231" s="6">
        <f t="shared" si="124"/>
        <v>243726484.05773965</v>
      </c>
      <c r="L231" s="6">
        <f t="shared" si="124"/>
        <v>251693454.69226867</v>
      </c>
      <c r="M231" s="6">
        <f t="shared" si="124"/>
        <v>258199745.19904119</v>
      </c>
      <c r="N231" s="6">
        <f t="shared" si="124"/>
        <v>263373771.03437862</v>
      </c>
      <c r="O231" s="6">
        <f t="shared" si="124"/>
        <v>269015358.84510529</v>
      </c>
      <c r="P231" s="6">
        <f t="shared" si="124"/>
        <v>275048527.36260384</v>
      </c>
      <c r="Q231" s="6">
        <f t="shared" si="124"/>
        <v>280086761.48042291</v>
      </c>
      <c r="R231" s="6">
        <f t="shared" si="124"/>
        <v>284921296.46622944</v>
      </c>
      <c r="S231" s="6">
        <f t="shared" si="124"/>
        <v>289922889.74417901</v>
      </c>
      <c r="T231" s="6">
        <f t="shared" si="124"/>
        <v>294683024.34858179</v>
      </c>
      <c r="U231" s="6">
        <f t="shared" si="124"/>
        <v>299105384.7425943</v>
      </c>
      <c r="V231" s="6">
        <f t="shared" si="124"/>
        <v>303951685.56750613</v>
      </c>
      <c r="W231" s="6">
        <f t="shared" si="124"/>
        <v>309382639.80965501</v>
      </c>
      <c r="X231" s="6">
        <f t="shared" si="124"/>
        <v>314262491.87315226</v>
      </c>
      <c r="Y231" s="6">
        <f t="shared" ref="Y231:AH231" si="125">Y182*Y134</f>
        <v>318917438.09252989</v>
      </c>
      <c r="Z231" s="6">
        <f t="shared" si="125"/>
        <v>323032043.06101906</v>
      </c>
      <c r="AA231" s="6">
        <f t="shared" si="125"/>
        <v>328209863.35570204</v>
      </c>
      <c r="AB231" s="6">
        <f t="shared" si="125"/>
        <v>333171535.4031471</v>
      </c>
      <c r="AC231" s="6">
        <f t="shared" si="125"/>
        <v>339023700.08256453</v>
      </c>
      <c r="AD231" s="6">
        <f t="shared" si="125"/>
        <v>346015914.15759736</v>
      </c>
      <c r="AE231" s="6">
        <f t="shared" si="125"/>
        <v>354388391.46689558</v>
      </c>
      <c r="AF231" s="6">
        <f t="shared" si="125"/>
        <v>364624092.54855716</v>
      </c>
      <c r="AG231" s="6">
        <f t="shared" si="125"/>
        <v>376123477.84778643</v>
      </c>
      <c r="AH231" s="6">
        <f t="shared" si="125"/>
        <v>388504217.64725238</v>
      </c>
      <c r="AI231" s="6">
        <f t="shared" ref="AI231:AY231" si="126">AI182*AI134</f>
        <v>400832976.61944604</v>
      </c>
      <c r="AJ231" s="6">
        <f t="shared" si="126"/>
        <v>413047147.59093702</v>
      </c>
      <c r="AK231" s="6">
        <f t="shared" si="126"/>
        <v>422867759.24606091</v>
      </c>
      <c r="AL231" s="6">
        <f t="shared" si="126"/>
        <v>433320514.40269554</v>
      </c>
      <c r="AM231" s="6">
        <f t="shared" si="126"/>
        <v>443711895.91923672</v>
      </c>
      <c r="AN231" s="6">
        <f t="shared" si="126"/>
        <v>454279023.35713065</v>
      </c>
      <c r="AO231" s="6">
        <f t="shared" si="126"/>
        <v>464824346.92986196</v>
      </c>
      <c r="AP231" s="6">
        <f t="shared" si="126"/>
        <v>476978153.00686491</v>
      </c>
      <c r="AQ231" s="6">
        <f t="shared" si="126"/>
        <v>489060933.3678143</v>
      </c>
      <c r="AR231" s="6">
        <f t="shared" si="126"/>
        <v>501069368.15120965</v>
      </c>
      <c r="AS231" s="6">
        <f t="shared" si="126"/>
        <v>513010379.07075065</v>
      </c>
      <c r="AT231" s="6">
        <f t="shared" si="126"/>
        <v>524801889.60306209</v>
      </c>
      <c r="AU231" s="6">
        <f t="shared" si="126"/>
        <v>536371861.04610336</v>
      </c>
      <c r="AV231" s="6">
        <f t="shared" si="126"/>
        <v>547666305.94848549</v>
      </c>
      <c r="AW231" s="6">
        <f t="shared" si="126"/>
        <v>558693558.50805938</v>
      </c>
      <c r="AX231" s="6">
        <f t="shared" si="126"/>
        <v>569494491.33613777</v>
      </c>
      <c r="AY231" s="6">
        <f t="shared" si="126"/>
        <v>580104604.15325129</v>
      </c>
    </row>
    <row r="232" spans="2:51">
      <c r="B232" s="14" t="s">
        <v>128</v>
      </c>
      <c r="C232" s="6">
        <f t="shared" ref="C232:X232" si="127">C183*C135</f>
        <v>141163026.8732076</v>
      </c>
      <c r="D232" s="6">
        <f t="shared" si="127"/>
        <v>146733308.20532221</v>
      </c>
      <c r="E232" s="6">
        <f t="shared" si="127"/>
        <v>149798293.59506726</v>
      </c>
      <c r="F232" s="6">
        <f t="shared" si="127"/>
        <v>151750429.74781001</v>
      </c>
      <c r="G232" s="6">
        <f t="shared" si="127"/>
        <v>151844123.04355559</v>
      </c>
      <c r="H232" s="6">
        <f t="shared" si="127"/>
        <v>152379144.83057624</v>
      </c>
      <c r="I232" s="6">
        <f t="shared" si="127"/>
        <v>154334979.05375776</v>
      </c>
      <c r="J232" s="6">
        <f t="shared" si="127"/>
        <v>157808610.91393045</v>
      </c>
      <c r="K232" s="6">
        <f t="shared" si="127"/>
        <v>162676929.89857394</v>
      </c>
      <c r="L232" s="6">
        <f t="shared" si="127"/>
        <v>169536471.45170608</v>
      </c>
      <c r="M232" s="6">
        <f t="shared" si="127"/>
        <v>177383332.0536893</v>
      </c>
      <c r="N232" s="6">
        <f t="shared" si="127"/>
        <v>186275961.65533894</v>
      </c>
      <c r="O232" s="6">
        <f t="shared" si="127"/>
        <v>194574571.93190163</v>
      </c>
      <c r="P232" s="6">
        <f t="shared" si="127"/>
        <v>202586473.11887297</v>
      </c>
      <c r="Q232" s="6">
        <f t="shared" si="127"/>
        <v>209140372.85117778</v>
      </c>
      <c r="R232" s="6">
        <f t="shared" si="127"/>
        <v>214521700.39261413</v>
      </c>
      <c r="S232" s="6">
        <f t="shared" si="127"/>
        <v>218831133.22561452</v>
      </c>
      <c r="T232" s="6">
        <f t="shared" si="127"/>
        <v>223515389.12810722</v>
      </c>
      <c r="U232" s="6">
        <f t="shared" si="127"/>
        <v>228514224.51974043</v>
      </c>
      <c r="V232" s="6">
        <f t="shared" si="127"/>
        <v>232714179.42468736</v>
      </c>
      <c r="W232" s="6">
        <f t="shared" si="127"/>
        <v>236749345.51446688</v>
      </c>
      <c r="X232" s="6">
        <f t="shared" si="127"/>
        <v>240918330.81583408</v>
      </c>
      <c r="Y232" s="6">
        <f t="shared" ref="Y232:AH232" si="128">Y183*Y135</f>
        <v>244893969.43423018</v>
      </c>
      <c r="Z232" s="6">
        <f t="shared" si="128"/>
        <v>248601383.4973363</v>
      </c>
      <c r="AA232" s="6">
        <f t="shared" si="128"/>
        <v>252652117.75701788</v>
      </c>
      <c r="AB232" s="6">
        <f t="shared" si="128"/>
        <v>257175267.09124696</v>
      </c>
      <c r="AC232" s="6">
        <f t="shared" si="128"/>
        <v>261259010.01915783</v>
      </c>
      <c r="AD232" s="6">
        <f t="shared" si="128"/>
        <v>265164287.12911204</v>
      </c>
      <c r="AE232" s="6">
        <f t="shared" si="128"/>
        <v>268641325.3251307</v>
      </c>
      <c r="AF232" s="6">
        <f t="shared" si="128"/>
        <v>272978009.29189187</v>
      </c>
      <c r="AG232" s="6">
        <f t="shared" si="128"/>
        <v>277144277.6963129</v>
      </c>
      <c r="AH232" s="6">
        <f t="shared" si="128"/>
        <v>282032503.98750776</v>
      </c>
      <c r="AI232" s="6">
        <f t="shared" ref="AI232:AY232" si="129">AI183*AI135</f>
        <v>287842448.70382982</v>
      </c>
      <c r="AJ232" s="6">
        <f t="shared" si="129"/>
        <v>294768459.99637699</v>
      </c>
      <c r="AK232" s="6">
        <f t="shared" si="129"/>
        <v>303197475.62541181</v>
      </c>
      <c r="AL232" s="6">
        <f t="shared" si="129"/>
        <v>312646679.75063211</v>
      </c>
      <c r="AM232" s="6">
        <f t="shared" si="129"/>
        <v>322812448.10227972</v>
      </c>
      <c r="AN232" s="6">
        <f t="shared" si="129"/>
        <v>332944986.15094537</v>
      </c>
      <c r="AO232" s="6">
        <f t="shared" si="129"/>
        <v>342991224.14444011</v>
      </c>
      <c r="AP232" s="6">
        <f t="shared" si="129"/>
        <v>351112624.70942831</v>
      </c>
      <c r="AQ232" s="6">
        <f t="shared" si="129"/>
        <v>359743916.93645376</v>
      </c>
      <c r="AR232" s="6">
        <f t="shared" si="129"/>
        <v>368324483.53224468</v>
      </c>
      <c r="AS232" s="6">
        <f t="shared" si="129"/>
        <v>377047420.26817131</v>
      </c>
      <c r="AT232" s="6">
        <f t="shared" si="129"/>
        <v>385753566.37479538</v>
      </c>
      <c r="AU232" s="6">
        <f t="shared" si="129"/>
        <v>395753006.93216997</v>
      </c>
      <c r="AV232" s="6">
        <f t="shared" si="129"/>
        <v>405691116.23864424</v>
      </c>
      <c r="AW232" s="6">
        <f t="shared" si="129"/>
        <v>415567981.92273086</v>
      </c>
      <c r="AX232" s="6">
        <f t="shared" si="129"/>
        <v>425389239.8321802</v>
      </c>
      <c r="AY232" s="6">
        <f t="shared" si="129"/>
        <v>435089738.36314309</v>
      </c>
    </row>
    <row r="233" spans="2:51">
      <c r="B233" s="14" t="s">
        <v>129</v>
      </c>
      <c r="C233" s="6">
        <f t="shared" ref="C233:X233" si="130">C184*C136</f>
        <v>105287475.99525544</v>
      </c>
      <c r="D233" s="6">
        <f t="shared" si="130"/>
        <v>107673715.14885049</v>
      </c>
      <c r="E233" s="6">
        <f t="shared" si="130"/>
        <v>110476782.45629592</v>
      </c>
      <c r="F233" s="6">
        <f t="shared" si="130"/>
        <v>114262412.40960278</v>
      </c>
      <c r="G233" s="6">
        <f t="shared" si="130"/>
        <v>119595823.90657277</v>
      </c>
      <c r="H233" s="6">
        <f t="shared" si="130"/>
        <v>124675658.81890726</v>
      </c>
      <c r="I233" s="6">
        <f t="shared" si="130"/>
        <v>128363412.17742336</v>
      </c>
      <c r="J233" s="6">
        <f t="shared" si="130"/>
        <v>130765616.48071796</v>
      </c>
      <c r="K233" s="6">
        <f t="shared" si="130"/>
        <v>132428942.04197787</v>
      </c>
      <c r="L233" s="6">
        <f t="shared" si="130"/>
        <v>132551784.16345693</v>
      </c>
      <c r="M233" s="6">
        <f t="shared" si="130"/>
        <v>133086085.44617002</v>
      </c>
      <c r="N233" s="6">
        <f t="shared" si="130"/>
        <v>134867052.45733654</v>
      </c>
      <c r="O233" s="6">
        <f t="shared" si="130"/>
        <v>137934810.42441469</v>
      </c>
      <c r="P233" s="6">
        <f t="shared" si="130"/>
        <v>142186830.42251742</v>
      </c>
      <c r="Q233" s="6">
        <f t="shared" si="130"/>
        <v>148132836.50963548</v>
      </c>
      <c r="R233" s="6">
        <f t="shared" si="130"/>
        <v>154919813.47885692</v>
      </c>
      <c r="S233" s="6">
        <f t="shared" si="130"/>
        <v>162596608.62506747</v>
      </c>
      <c r="T233" s="6">
        <f t="shared" si="130"/>
        <v>169767285.85871926</v>
      </c>
      <c r="U233" s="6">
        <f t="shared" si="130"/>
        <v>176694860.96901393</v>
      </c>
      <c r="V233" s="6">
        <f t="shared" si="130"/>
        <v>182381165.05577102</v>
      </c>
      <c r="W233" s="6">
        <f t="shared" si="130"/>
        <v>187069137.09141654</v>
      </c>
      <c r="X233" s="6">
        <f t="shared" si="130"/>
        <v>190842744.98271215</v>
      </c>
      <c r="Y233" s="6">
        <f t="shared" ref="Y233:AH233" si="131">Y184*Y136</f>
        <v>194936877.5688366</v>
      </c>
      <c r="Z233" s="6">
        <f t="shared" si="131"/>
        <v>199301349.37625512</v>
      </c>
      <c r="AA233" s="6">
        <f t="shared" si="131"/>
        <v>202985931.27541223</v>
      </c>
      <c r="AB233" s="6">
        <f t="shared" si="131"/>
        <v>206531754.28266692</v>
      </c>
      <c r="AC233" s="6">
        <f t="shared" si="131"/>
        <v>210193617.02214134</v>
      </c>
      <c r="AD233" s="6">
        <f t="shared" si="131"/>
        <v>213693574.61090437</v>
      </c>
      <c r="AE233" s="6">
        <f t="shared" si="131"/>
        <v>216968544.79816842</v>
      </c>
      <c r="AF233" s="6">
        <f t="shared" si="131"/>
        <v>220539520.20586923</v>
      </c>
      <c r="AG233" s="6">
        <f t="shared" si="131"/>
        <v>224516991.15795964</v>
      </c>
      <c r="AH233" s="6">
        <f t="shared" si="131"/>
        <v>228122197.12391388</v>
      </c>
      <c r="AI233" s="6">
        <f t="shared" ref="AI233:AY233" si="132">AI184*AI136</f>
        <v>231578293.24866518</v>
      </c>
      <c r="AJ233" s="6">
        <f t="shared" si="132"/>
        <v>234671139.65222442</v>
      </c>
      <c r="AK233" s="6">
        <f t="shared" si="132"/>
        <v>238499658.09706011</v>
      </c>
      <c r="AL233" s="6">
        <f t="shared" si="132"/>
        <v>242183802.77072015</v>
      </c>
      <c r="AM233" s="6">
        <f t="shared" si="132"/>
        <v>246490585.74770004</v>
      </c>
      <c r="AN233" s="6">
        <f t="shared" si="132"/>
        <v>251590854.32051238</v>
      </c>
      <c r="AO233" s="6">
        <f t="shared" si="132"/>
        <v>257648844.55514497</v>
      </c>
      <c r="AP233" s="6">
        <f t="shared" si="132"/>
        <v>264994985.67069453</v>
      </c>
      <c r="AQ233" s="6">
        <f t="shared" si="132"/>
        <v>273213127.16590959</v>
      </c>
      <c r="AR233" s="6">
        <f t="shared" si="132"/>
        <v>282044489.91389269</v>
      </c>
      <c r="AS233" s="6">
        <f t="shared" si="132"/>
        <v>290845436.91498965</v>
      </c>
      <c r="AT233" s="6">
        <f t="shared" si="132"/>
        <v>299571476.42940801</v>
      </c>
      <c r="AU233" s="6">
        <f t="shared" si="132"/>
        <v>306646019.03452176</v>
      </c>
      <c r="AV233" s="6">
        <f t="shared" si="132"/>
        <v>314153166.11881983</v>
      </c>
      <c r="AW233" s="6">
        <f t="shared" si="132"/>
        <v>321613661.63348395</v>
      </c>
      <c r="AX233" s="6">
        <f t="shared" si="132"/>
        <v>329193771.16293764</v>
      </c>
      <c r="AY233" s="6">
        <f t="shared" si="132"/>
        <v>336758924.13249505</v>
      </c>
    </row>
    <row r="234" spans="2:51">
      <c r="B234" s="14" t="s">
        <v>130</v>
      </c>
      <c r="C234" s="6">
        <f t="shared" ref="C234:X234" si="133">C185*C137</f>
        <v>76597112.127901837</v>
      </c>
      <c r="D234" s="6">
        <f t="shared" si="133"/>
        <v>79482147.461157516</v>
      </c>
      <c r="E234" s="6">
        <f t="shared" si="133"/>
        <v>81399598.248800397</v>
      </c>
      <c r="F234" s="6">
        <f t="shared" si="133"/>
        <v>82634496.989903957</v>
      </c>
      <c r="G234" s="6">
        <f t="shared" si="133"/>
        <v>83240057.464755818</v>
      </c>
      <c r="H234" s="6">
        <f t="shared" si="133"/>
        <v>83878057.181995973</v>
      </c>
      <c r="I234" s="6">
        <f t="shared" si="133"/>
        <v>85080894.634883434</v>
      </c>
      <c r="J234" s="6">
        <f t="shared" si="133"/>
        <v>87171734.533603311</v>
      </c>
      <c r="K234" s="6">
        <f t="shared" si="133"/>
        <v>90151534.372023225</v>
      </c>
      <c r="L234" s="6">
        <f t="shared" si="133"/>
        <v>94348267.150268778</v>
      </c>
      <c r="M234" s="6">
        <f t="shared" si="133"/>
        <v>98362892.496852815</v>
      </c>
      <c r="N234" s="6">
        <f t="shared" si="133"/>
        <v>101310772.18395676</v>
      </c>
      <c r="O234" s="6">
        <f t="shared" si="133"/>
        <v>103256189.39506391</v>
      </c>
      <c r="P234" s="6">
        <f t="shared" si="133"/>
        <v>104625156.78682238</v>
      </c>
      <c r="Q234" s="6">
        <f t="shared" si="133"/>
        <v>104793985.94896445</v>
      </c>
      <c r="R234" s="6">
        <f t="shared" si="133"/>
        <v>105280971.53987657</v>
      </c>
      <c r="S234" s="6">
        <f t="shared" si="133"/>
        <v>106736774.37398677</v>
      </c>
      <c r="T234" s="6">
        <f t="shared" si="133"/>
        <v>109194657.61560695</v>
      </c>
      <c r="U234" s="6">
        <f t="shared" si="133"/>
        <v>112575936.4922242</v>
      </c>
      <c r="V234" s="6">
        <f t="shared" si="133"/>
        <v>117279890.62882575</v>
      </c>
      <c r="W234" s="6">
        <f t="shared" si="133"/>
        <v>122641052.88481304</v>
      </c>
      <c r="X234" s="6">
        <f t="shared" si="133"/>
        <v>128697489.37335305</v>
      </c>
      <c r="Y234" s="6">
        <f t="shared" ref="Y234:AH234" si="134">Y185*Y137</f>
        <v>134359702.02476755</v>
      </c>
      <c r="Z234" s="6">
        <f t="shared" si="134"/>
        <v>139834772.67620367</v>
      </c>
      <c r="AA234" s="6">
        <f t="shared" si="134"/>
        <v>144342543.29294366</v>
      </c>
      <c r="AB234" s="6">
        <f t="shared" si="134"/>
        <v>148071910.00837797</v>
      </c>
      <c r="AC234" s="6">
        <f t="shared" si="134"/>
        <v>151088634.96195471</v>
      </c>
      <c r="AD234" s="6">
        <f t="shared" si="134"/>
        <v>154357725.92368269</v>
      </c>
      <c r="AE234" s="6">
        <f t="shared" si="134"/>
        <v>157841383.76266396</v>
      </c>
      <c r="AF234" s="6">
        <f t="shared" si="134"/>
        <v>160795082.41492325</v>
      </c>
      <c r="AG234" s="6">
        <f t="shared" si="134"/>
        <v>163641678.48032191</v>
      </c>
      <c r="AH234" s="6">
        <f t="shared" si="134"/>
        <v>166581876.98860195</v>
      </c>
      <c r="AI234" s="6">
        <f t="shared" ref="AI234:AY234" si="135">AI185*AI137</f>
        <v>169396929.07370216</v>
      </c>
      <c r="AJ234" s="6">
        <f t="shared" si="135"/>
        <v>172038240.12854436</v>
      </c>
      <c r="AK234" s="6">
        <f t="shared" si="135"/>
        <v>174911652.53571475</v>
      </c>
      <c r="AL234" s="6">
        <f t="shared" si="135"/>
        <v>178103644.75981966</v>
      </c>
      <c r="AM234" s="6">
        <f t="shared" si="135"/>
        <v>181007055.29561922</v>
      </c>
      <c r="AN234" s="6">
        <f t="shared" si="135"/>
        <v>183796509.66392288</v>
      </c>
      <c r="AO234" s="6">
        <f t="shared" si="135"/>
        <v>186303008.94840258</v>
      </c>
      <c r="AP234" s="6">
        <f t="shared" si="135"/>
        <v>189386667.93712944</v>
      </c>
      <c r="AQ234" s="6">
        <f t="shared" si="135"/>
        <v>192355433.412714</v>
      </c>
      <c r="AR234" s="6">
        <f t="shared" si="135"/>
        <v>195811714.44859365</v>
      </c>
      <c r="AS234" s="6">
        <f t="shared" si="135"/>
        <v>199887097.34476084</v>
      </c>
      <c r="AT234" s="6">
        <f t="shared" si="135"/>
        <v>204710836.71138608</v>
      </c>
      <c r="AU234" s="6">
        <f t="shared" si="135"/>
        <v>210542642.65016985</v>
      </c>
      <c r="AV234" s="6">
        <f t="shared" si="135"/>
        <v>217054199.20442674</v>
      </c>
      <c r="AW234" s="6">
        <f t="shared" si="135"/>
        <v>224043507.60861662</v>
      </c>
      <c r="AX234" s="6">
        <f t="shared" si="135"/>
        <v>231007093.35978499</v>
      </c>
      <c r="AY234" s="6">
        <f t="shared" si="135"/>
        <v>237911486.71624434</v>
      </c>
    </row>
    <row r="235" spans="2:51">
      <c r="B235" s="14" t="s">
        <v>131</v>
      </c>
      <c r="C235" s="6">
        <f t="shared" ref="C235:X235" si="136">C186*C138</f>
        <v>52844816.650847934</v>
      </c>
      <c r="D235" s="6">
        <f t="shared" si="136"/>
        <v>55050253.580781333</v>
      </c>
      <c r="E235" s="6">
        <f t="shared" si="136"/>
        <v>57187001.795660362</v>
      </c>
      <c r="F235" s="6">
        <f t="shared" si="136"/>
        <v>59135021.999554716</v>
      </c>
      <c r="G235" s="6">
        <f t="shared" si="136"/>
        <v>61199505.279275715</v>
      </c>
      <c r="H235" s="6">
        <f t="shared" si="136"/>
        <v>63309734.691058151</v>
      </c>
      <c r="I235" s="6">
        <f t="shared" si="136"/>
        <v>65193846.112673014</v>
      </c>
      <c r="J235" s="6">
        <f t="shared" si="136"/>
        <v>66717813.747363746</v>
      </c>
      <c r="K235" s="6">
        <f t="shared" si="136"/>
        <v>67780001.967068836</v>
      </c>
      <c r="L235" s="6">
        <f t="shared" si="136"/>
        <v>68335143.190019831</v>
      </c>
      <c r="M235" s="6">
        <f t="shared" si="136"/>
        <v>68919934.441302806</v>
      </c>
      <c r="N235" s="6">
        <f t="shared" si="136"/>
        <v>69968781.984565765</v>
      </c>
      <c r="O235" s="6">
        <f t="shared" si="136"/>
        <v>71739955.100380853</v>
      </c>
      <c r="P235" s="6">
        <f t="shared" si="136"/>
        <v>74234609.551636815</v>
      </c>
      <c r="Q235" s="6">
        <f t="shared" si="136"/>
        <v>77723267.751198649</v>
      </c>
      <c r="R235" s="6">
        <f t="shared" si="136"/>
        <v>81062418.53150849</v>
      </c>
      <c r="S235" s="6">
        <f t="shared" si="136"/>
        <v>83527781.955564231</v>
      </c>
      <c r="T235" s="6">
        <f t="shared" si="136"/>
        <v>85172762.323311478</v>
      </c>
      <c r="U235" s="6">
        <f t="shared" si="136"/>
        <v>86345730.690007463</v>
      </c>
      <c r="V235" s="6">
        <f t="shared" si="136"/>
        <v>86537446.195837587</v>
      </c>
      <c r="W235" s="6">
        <f t="shared" si="136"/>
        <v>86988826.216522142</v>
      </c>
      <c r="X235" s="6">
        <f t="shared" si="136"/>
        <v>88232279.673129082</v>
      </c>
      <c r="Y235" s="6">
        <f t="shared" ref="Y235:AH235" si="137">Y186*Y138</f>
        <v>90297197.576929107</v>
      </c>
      <c r="Z235" s="6">
        <f t="shared" si="137"/>
        <v>93120483.819871411</v>
      </c>
      <c r="AA235" s="6">
        <f t="shared" si="137"/>
        <v>97031550.456408322</v>
      </c>
      <c r="AB235" s="6">
        <f t="shared" si="137"/>
        <v>101483747.38223681</v>
      </c>
      <c r="AC235" s="6">
        <f t="shared" si="137"/>
        <v>106509846.76672949</v>
      </c>
      <c r="AD235" s="6">
        <f t="shared" si="137"/>
        <v>111214368.68915057</v>
      </c>
      <c r="AE235" s="6">
        <f t="shared" si="137"/>
        <v>115767858.95615396</v>
      </c>
      <c r="AF235" s="6">
        <f t="shared" si="137"/>
        <v>119529232.76480141</v>
      </c>
      <c r="AG235" s="6">
        <f t="shared" si="137"/>
        <v>122652428.03360221</v>
      </c>
      <c r="AH235" s="6">
        <f t="shared" si="137"/>
        <v>125192309.6384449</v>
      </c>
      <c r="AI235" s="6">
        <f t="shared" ref="AI235:AY235" si="138">AI186*AI138</f>
        <v>127941503.63168226</v>
      </c>
      <c r="AJ235" s="6">
        <f t="shared" si="138"/>
        <v>130869367.22764398</v>
      </c>
      <c r="AK235" s="6">
        <f t="shared" si="138"/>
        <v>133360744.33697677</v>
      </c>
      <c r="AL235" s="6">
        <f t="shared" si="138"/>
        <v>135763771.59639621</v>
      </c>
      <c r="AM235" s="6">
        <f t="shared" si="138"/>
        <v>138246250.2608346</v>
      </c>
      <c r="AN235" s="6">
        <f t="shared" si="138"/>
        <v>140628193.43452454</v>
      </c>
      <c r="AO235" s="6">
        <f t="shared" si="138"/>
        <v>142868247.92169195</v>
      </c>
      <c r="AP235" s="6">
        <f t="shared" si="138"/>
        <v>145299280.38627675</v>
      </c>
      <c r="AQ235" s="6">
        <f t="shared" si="138"/>
        <v>147991425.49093938</v>
      </c>
      <c r="AR235" s="6">
        <f t="shared" si="138"/>
        <v>150444081.49243316</v>
      </c>
      <c r="AS235" s="6">
        <f t="shared" si="138"/>
        <v>152798007.37803921</v>
      </c>
      <c r="AT235" s="6">
        <f t="shared" si="138"/>
        <v>154914208.94254118</v>
      </c>
      <c r="AU235" s="6">
        <f t="shared" si="138"/>
        <v>157502134.72688594</v>
      </c>
      <c r="AV235" s="6">
        <f t="shared" si="138"/>
        <v>159989398.30600035</v>
      </c>
      <c r="AW235" s="6">
        <f t="shared" si="138"/>
        <v>162874941.29715154</v>
      </c>
      <c r="AX235" s="6">
        <f t="shared" si="138"/>
        <v>166270664.34034985</v>
      </c>
      <c r="AY235" s="6">
        <f t="shared" si="138"/>
        <v>170284474.71393898</v>
      </c>
    </row>
    <row r="236" spans="2:51">
      <c r="B236" s="14" t="s">
        <v>132</v>
      </c>
      <c r="C236" s="6">
        <f t="shared" ref="C236:X236" si="139">C187*C139</f>
        <v>32832258.741460793</v>
      </c>
      <c r="D236" s="6">
        <f t="shared" si="139"/>
        <v>33898657.903764583</v>
      </c>
      <c r="E236" s="6">
        <f t="shared" si="139"/>
        <v>34936270.591955595</v>
      </c>
      <c r="F236" s="6">
        <f t="shared" si="139"/>
        <v>36038293.823620424</v>
      </c>
      <c r="G236" s="6">
        <f t="shared" si="139"/>
        <v>37333549.498895027</v>
      </c>
      <c r="H236" s="6">
        <f t="shared" si="139"/>
        <v>38661766.982608877</v>
      </c>
      <c r="I236" s="6">
        <f t="shared" si="139"/>
        <v>39986902.571841903</v>
      </c>
      <c r="J236" s="6">
        <f t="shared" si="139"/>
        <v>41522674.955139667</v>
      </c>
      <c r="K236" s="6">
        <f t="shared" si="139"/>
        <v>42981839.532383643</v>
      </c>
      <c r="L236" s="6">
        <f t="shared" si="139"/>
        <v>44530154.526727274</v>
      </c>
      <c r="M236" s="6">
        <f t="shared" si="139"/>
        <v>46113167.912402101</v>
      </c>
      <c r="N236" s="6">
        <f t="shared" si="139"/>
        <v>47533425.556425713</v>
      </c>
      <c r="O236" s="6">
        <f t="shared" si="139"/>
        <v>48691596.717065834</v>
      </c>
      <c r="P236" s="6">
        <f t="shared" si="139"/>
        <v>49512911.04006125</v>
      </c>
      <c r="Q236" s="6">
        <f t="shared" si="139"/>
        <v>49966261.128496177</v>
      </c>
      <c r="R236" s="6">
        <f t="shared" si="139"/>
        <v>50440892.547780082</v>
      </c>
      <c r="S236" s="6">
        <f t="shared" si="139"/>
        <v>51252877.449663892</v>
      </c>
      <c r="T236" s="6">
        <f t="shared" si="139"/>
        <v>52590915.415813237</v>
      </c>
      <c r="U236" s="6">
        <f t="shared" si="139"/>
        <v>54455042.305420503</v>
      </c>
      <c r="V236" s="6">
        <f t="shared" si="139"/>
        <v>57044803.228708357</v>
      </c>
      <c r="W236" s="6">
        <f t="shared" si="139"/>
        <v>59524819.441241533</v>
      </c>
      <c r="X236" s="6">
        <f t="shared" si="139"/>
        <v>61366165.279438175</v>
      </c>
      <c r="Y236" s="6">
        <f t="shared" ref="Y236:AH236" si="140">Y187*Y139</f>
        <v>62608929.745976545</v>
      </c>
      <c r="Z236" s="6">
        <f t="shared" si="140"/>
        <v>63507148.004862607</v>
      </c>
      <c r="AA236" s="6">
        <f t="shared" si="140"/>
        <v>63690503.951218441</v>
      </c>
      <c r="AB236" s="6">
        <f t="shared" si="140"/>
        <v>64064208.021076448</v>
      </c>
      <c r="AC236" s="6">
        <f t="shared" si="140"/>
        <v>65017181.308795981</v>
      </c>
      <c r="AD236" s="6">
        <f t="shared" si="140"/>
        <v>66572800.992100559</v>
      </c>
      <c r="AE236" s="6">
        <f t="shared" si="140"/>
        <v>68685653.168107152</v>
      </c>
      <c r="AF236" s="6">
        <f t="shared" si="140"/>
        <v>71598077.895963177</v>
      </c>
      <c r="AG236" s="6">
        <f t="shared" si="140"/>
        <v>74909573.046824574</v>
      </c>
      <c r="AH236" s="6">
        <f t="shared" si="140"/>
        <v>78644833.136651397</v>
      </c>
      <c r="AI236" s="6">
        <f t="shared" ref="AI236:AY236" si="141">AI187*AI139</f>
        <v>82145955.524089217</v>
      </c>
      <c r="AJ236" s="6">
        <f t="shared" si="141"/>
        <v>85537952.621759892</v>
      </c>
      <c r="AK236" s="6">
        <f t="shared" si="141"/>
        <v>88349844.558835119</v>
      </c>
      <c r="AL236" s="6">
        <f t="shared" si="141"/>
        <v>90693267.571975917</v>
      </c>
      <c r="AM236" s="6">
        <f t="shared" si="141"/>
        <v>92610427.36416097</v>
      </c>
      <c r="AN236" s="6">
        <f t="shared" si="141"/>
        <v>94683372.479077339</v>
      </c>
      <c r="AO236" s="6">
        <f t="shared" si="141"/>
        <v>96889856.649387136</v>
      </c>
      <c r="AP236" s="6">
        <f t="shared" si="141"/>
        <v>98774148.765873924</v>
      </c>
      <c r="AQ236" s="6">
        <f t="shared" si="141"/>
        <v>100591813.15161665</v>
      </c>
      <c r="AR236" s="6">
        <f t="shared" si="141"/>
        <v>102467249.5536925</v>
      </c>
      <c r="AS236" s="6">
        <f t="shared" si="141"/>
        <v>104264641.09320155</v>
      </c>
      <c r="AT236" s="6">
        <f t="shared" si="141"/>
        <v>105954201.40300438</v>
      </c>
      <c r="AU236" s="6">
        <f t="shared" si="141"/>
        <v>107779115.03063112</v>
      </c>
      <c r="AV236" s="6">
        <f t="shared" si="141"/>
        <v>109791625.14612347</v>
      </c>
      <c r="AW236" s="6">
        <f t="shared" si="141"/>
        <v>111622831.98278077</v>
      </c>
      <c r="AX236" s="6">
        <f t="shared" si="141"/>
        <v>113380535.12042461</v>
      </c>
      <c r="AY236" s="6">
        <f t="shared" si="141"/>
        <v>114962432.56499612</v>
      </c>
    </row>
    <row r="237" spans="2:51">
      <c r="B237" s="14" t="s">
        <v>3</v>
      </c>
      <c r="C237" s="6">
        <f t="shared" ref="C237:X237" si="142">C188*C140</f>
        <v>16446832.557352042</v>
      </c>
      <c r="D237" s="6">
        <f t="shared" si="142"/>
        <v>17747282.868599657</v>
      </c>
      <c r="E237" s="6">
        <f t="shared" si="142"/>
        <v>18609846.972812925</v>
      </c>
      <c r="F237" s="6">
        <f t="shared" si="142"/>
        <v>19421278.097699098</v>
      </c>
      <c r="G237" s="6">
        <f t="shared" si="142"/>
        <v>20180668.644534182</v>
      </c>
      <c r="H237" s="6">
        <f t="shared" si="142"/>
        <v>20399041.969144098</v>
      </c>
      <c r="I237" s="6">
        <f t="shared" si="142"/>
        <v>20931343.996216875</v>
      </c>
      <c r="J237" s="6">
        <f t="shared" si="142"/>
        <v>21581458.412922211</v>
      </c>
      <c r="K237" s="6">
        <f t="shared" si="142"/>
        <v>22301963.10790734</v>
      </c>
      <c r="L237" s="6">
        <f t="shared" si="142"/>
        <v>23143332.803759903</v>
      </c>
      <c r="M237" s="6">
        <f t="shared" si="142"/>
        <v>24005095.593654934</v>
      </c>
      <c r="N237" s="6">
        <f t="shared" si="142"/>
        <v>24866166.23426773</v>
      </c>
      <c r="O237" s="6">
        <f t="shared" si="142"/>
        <v>25857629.886419617</v>
      </c>
      <c r="P237" s="6">
        <f t="shared" si="142"/>
        <v>26802406.455984663</v>
      </c>
      <c r="Q237" s="6">
        <f t="shared" si="142"/>
        <v>27804653.35115144</v>
      </c>
      <c r="R237" s="6">
        <f t="shared" si="142"/>
        <v>28828186.111082144</v>
      </c>
      <c r="S237" s="6">
        <f t="shared" si="142"/>
        <v>29749815.340261485</v>
      </c>
      <c r="T237" s="6">
        <f t="shared" si="142"/>
        <v>30507890.618916418</v>
      </c>
      <c r="U237" s="6">
        <f t="shared" si="142"/>
        <v>31054535.598813914</v>
      </c>
      <c r="V237" s="6">
        <f t="shared" si="142"/>
        <v>31372322.974120472</v>
      </c>
      <c r="W237" s="6">
        <f t="shared" si="142"/>
        <v>31704125.531145953</v>
      </c>
      <c r="X237" s="6">
        <f t="shared" si="142"/>
        <v>32248019.560546171</v>
      </c>
      <c r="Y237" s="6">
        <f t="shared" ref="Y237:AH237" si="143">Y188*Y140</f>
        <v>33123231.290007435</v>
      </c>
      <c r="Z237" s="6">
        <f t="shared" si="143"/>
        <v>34328205.30971428</v>
      </c>
      <c r="AA237" s="6">
        <f t="shared" si="143"/>
        <v>35990983.311708838</v>
      </c>
      <c r="AB237" s="6">
        <f t="shared" si="143"/>
        <v>37584178.317026339</v>
      </c>
      <c r="AC237" s="6">
        <f t="shared" si="143"/>
        <v>38774519.56321875</v>
      </c>
      <c r="AD237" s="6">
        <f t="shared" si="143"/>
        <v>39588786.005384065</v>
      </c>
      <c r="AE237" s="6">
        <f t="shared" si="143"/>
        <v>40186331.336155288</v>
      </c>
      <c r="AF237" s="6">
        <f t="shared" si="143"/>
        <v>40335837.47034765</v>
      </c>
      <c r="AG237" s="6">
        <f t="shared" si="143"/>
        <v>40606222.462482244</v>
      </c>
      <c r="AH237" s="6">
        <f t="shared" si="143"/>
        <v>41242648.247945316</v>
      </c>
      <c r="AI237" s="6">
        <f t="shared" ref="AI237:AY237" si="144">AI188*AI140</f>
        <v>42261077.361507796</v>
      </c>
      <c r="AJ237" s="6">
        <f t="shared" si="144"/>
        <v>43633232.318660118</v>
      </c>
      <c r="AK237" s="6">
        <f t="shared" si="144"/>
        <v>45513396.835022166</v>
      </c>
      <c r="AL237" s="6">
        <f t="shared" si="144"/>
        <v>47647514.564047888</v>
      </c>
      <c r="AM237" s="6">
        <f t="shared" si="144"/>
        <v>50052487.870272368</v>
      </c>
      <c r="AN237" s="6">
        <f t="shared" si="144"/>
        <v>52310205.258477241</v>
      </c>
      <c r="AO237" s="6">
        <f t="shared" si="144"/>
        <v>54499960.518213652</v>
      </c>
      <c r="AP237" s="6">
        <f t="shared" si="144"/>
        <v>56322655.96485883</v>
      </c>
      <c r="AQ237" s="6">
        <f t="shared" si="144"/>
        <v>57847602.70582746</v>
      </c>
      <c r="AR237" s="6">
        <f t="shared" si="144"/>
        <v>59101995.71170757</v>
      </c>
      <c r="AS237" s="6">
        <f t="shared" si="144"/>
        <v>60452279.710658424</v>
      </c>
      <c r="AT237" s="6">
        <f t="shared" si="144"/>
        <v>61885048.331673764</v>
      </c>
      <c r="AU237" s="6">
        <f t="shared" si="144"/>
        <v>63108072.257498324</v>
      </c>
      <c r="AV237" s="6">
        <f t="shared" si="144"/>
        <v>64284143.786862709</v>
      </c>
      <c r="AW237" s="6">
        <f t="shared" si="144"/>
        <v>65493952.110297501</v>
      </c>
      <c r="AX237" s="6">
        <f t="shared" si="144"/>
        <v>66653930.272020169</v>
      </c>
      <c r="AY237" s="6">
        <f t="shared" si="144"/>
        <v>67746407.418199643</v>
      </c>
    </row>
    <row r="238" spans="2:51">
      <c r="B238" s="14" t="s">
        <v>4</v>
      </c>
      <c r="C238" s="6">
        <f t="shared" ref="C238:X238" si="145">C189*C141</f>
        <v>7803624.7953370139</v>
      </c>
      <c r="D238" s="6">
        <f t="shared" si="145"/>
        <v>8237247.419013042</v>
      </c>
      <c r="E238" s="6">
        <f t="shared" si="145"/>
        <v>8745790.7541930657</v>
      </c>
      <c r="F238" s="6">
        <f t="shared" si="145"/>
        <v>9277130.705153957</v>
      </c>
      <c r="G238" s="6">
        <f t="shared" si="145"/>
        <v>9866174.321654465</v>
      </c>
      <c r="H238" s="6">
        <f t="shared" si="145"/>
        <v>10755173.535591463</v>
      </c>
      <c r="I238" s="6">
        <f t="shared" si="145"/>
        <v>11539713.471428245</v>
      </c>
      <c r="J238" s="6">
        <f t="shared" si="145"/>
        <v>12113275.770184265</v>
      </c>
      <c r="K238" s="6">
        <f t="shared" si="145"/>
        <v>12671161.370747635</v>
      </c>
      <c r="L238" s="6">
        <f t="shared" si="145"/>
        <v>13196238.848151192</v>
      </c>
      <c r="M238" s="6">
        <f t="shared" si="145"/>
        <v>13375266.282709839</v>
      </c>
      <c r="N238" s="6">
        <f t="shared" si="145"/>
        <v>13757884.405205848</v>
      </c>
      <c r="O238" s="6">
        <f t="shared" si="145"/>
        <v>14216089.751192071</v>
      </c>
      <c r="P238" s="6">
        <f t="shared" si="145"/>
        <v>14721980.007219214</v>
      </c>
      <c r="Q238" s="6">
        <f t="shared" si="145"/>
        <v>15308889.92031165</v>
      </c>
      <c r="R238" s="6">
        <f t="shared" si="145"/>
        <v>15909160.62674889</v>
      </c>
      <c r="S238" s="6">
        <f t="shared" si="145"/>
        <v>16510258.035947755</v>
      </c>
      <c r="T238" s="6">
        <f t="shared" si="145"/>
        <v>17198165.109894346</v>
      </c>
      <c r="U238" s="6">
        <f t="shared" si="145"/>
        <v>17856240.005636729</v>
      </c>
      <c r="V238" s="6">
        <f t="shared" si="145"/>
        <v>18555109.374604862</v>
      </c>
      <c r="W238" s="6">
        <f t="shared" si="145"/>
        <v>19268006.307027061</v>
      </c>
      <c r="X238" s="6">
        <f t="shared" si="145"/>
        <v>19913005.407333717</v>
      </c>
      <c r="Y238" s="6">
        <f t="shared" ref="Y238:AH238" si="146">Y189*Y141</f>
        <v>20449079.49772552</v>
      </c>
      <c r="Z238" s="6">
        <f t="shared" si="146"/>
        <v>20842849.611401062</v>
      </c>
      <c r="AA238" s="6">
        <f t="shared" si="146"/>
        <v>21085065.35347072</v>
      </c>
      <c r="AB238" s="6">
        <f t="shared" si="146"/>
        <v>21337813.553010542</v>
      </c>
      <c r="AC238" s="6">
        <f t="shared" si="146"/>
        <v>21734636.116964221</v>
      </c>
      <c r="AD238" s="6">
        <f t="shared" si="146"/>
        <v>22356091.682111792</v>
      </c>
      <c r="AE238" s="6">
        <f t="shared" si="146"/>
        <v>23199588.772110239</v>
      </c>
      <c r="AF238" s="6">
        <f t="shared" si="146"/>
        <v>24353655.045054905</v>
      </c>
      <c r="AG238" s="6">
        <f t="shared" si="146"/>
        <v>25459917.603834219</v>
      </c>
      <c r="AH238" s="6">
        <f t="shared" si="146"/>
        <v>26293157.849473137</v>
      </c>
      <c r="AI238" s="6">
        <f t="shared" ref="AI238:AY238" si="147">AI189*AI141</f>
        <v>26872773.100433763</v>
      </c>
      <c r="AJ238" s="6">
        <f t="shared" si="147"/>
        <v>27306017.273978539</v>
      </c>
      <c r="AK238" s="6">
        <f t="shared" si="147"/>
        <v>27438235.410291098</v>
      </c>
      <c r="AL238" s="6">
        <f t="shared" si="147"/>
        <v>27653265.758968305</v>
      </c>
      <c r="AM238" s="6">
        <f t="shared" si="147"/>
        <v>28117003.856702797</v>
      </c>
      <c r="AN238" s="6">
        <f t="shared" si="147"/>
        <v>28841866.551294237</v>
      </c>
      <c r="AO238" s="6">
        <f t="shared" si="147"/>
        <v>29808625.620247338</v>
      </c>
      <c r="AP238" s="6">
        <f t="shared" si="147"/>
        <v>31123208.000817452</v>
      </c>
      <c r="AQ238" s="6">
        <f t="shared" si="147"/>
        <v>32611696.301911082</v>
      </c>
      <c r="AR238" s="6">
        <f t="shared" si="147"/>
        <v>34286063.784368671</v>
      </c>
      <c r="AS238" s="6">
        <f t="shared" si="147"/>
        <v>35856679.498593479</v>
      </c>
      <c r="AT238" s="6">
        <f t="shared" si="147"/>
        <v>37378248.949964717</v>
      </c>
      <c r="AU238" s="6">
        <f t="shared" si="147"/>
        <v>38646397.915932253</v>
      </c>
      <c r="AV238" s="6">
        <f t="shared" si="147"/>
        <v>39707462.36564751</v>
      </c>
      <c r="AW238" s="6">
        <f t="shared" si="147"/>
        <v>40581400.829057179</v>
      </c>
      <c r="AX238" s="6">
        <f t="shared" si="147"/>
        <v>41521420.516936123</v>
      </c>
      <c r="AY238" s="6">
        <f t="shared" si="147"/>
        <v>42519047.867653228</v>
      </c>
    </row>
    <row r="239" spans="2:51">
      <c r="B239" s="14" t="s">
        <v>133</v>
      </c>
      <c r="C239" s="6">
        <f t="shared" ref="C239:X239" si="148">C190*C142</f>
        <v>4720579.7535437727</v>
      </c>
      <c r="D239" s="6">
        <f t="shared" si="148"/>
        <v>5008880.2093141489</v>
      </c>
      <c r="E239" s="6">
        <f t="shared" si="148"/>
        <v>5302851.0865880502</v>
      </c>
      <c r="F239" s="6">
        <f t="shared" si="148"/>
        <v>5619953.983850793</v>
      </c>
      <c r="G239" s="6">
        <f t="shared" si="148"/>
        <v>5917488.4875337351</v>
      </c>
      <c r="H239" s="6">
        <f t="shared" si="148"/>
        <v>6255552.4877261175</v>
      </c>
      <c r="I239" s="6">
        <f t="shared" si="148"/>
        <v>6574609.5093338657</v>
      </c>
      <c r="J239" s="6">
        <f t="shared" si="148"/>
        <v>6999647.6615258222</v>
      </c>
      <c r="K239" s="6">
        <f t="shared" si="148"/>
        <v>7454154.3663732605</v>
      </c>
      <c r="L239" s="6">
        <f t="shared" si="148"/>
        <v>7956096.8073200649</v>
      </c>
      <c r="M239" s="6">
        <f t="shared" si="148"/>
        <v>8708910.9431094378</v>
      </c>
      <c r="N239" s="6">
        <f t="shared" si="148"/>
        <v>9371407.4065816235</v>
      </c>
      <c r="O239" s="6">
        <f t="shared" si="148"/>
        <v>9864068.7333399002</v>
      </c>
      <c r="P239" s="6">
        <f t="shared" si="148"/>
        <v>10345082.754015651</v>
      </c>
      <c r="Q239" s="6">
        <f t="shared" si="148"/>
        <v>10800205.650019357</v>
      </c>
      <c r="R239" s="6">
        <f t="shared" si="148"/>
        <v>10983272.282117588</v>
      </c>
      <c r="S239" s="6">
        <f t="shared" si="148"/>
        <v>11331879.006329443</v>
      </c>
      <c r="T239" s="6">
        <f t="shared" si="148"/>
        <v>11740864.642990606</v>
      </c>
      <c r="U239" s="6">
        <f t="shared" si="148"/>
        <v>12191421.192165606</v>
      </c>
      <c r="V239" s="6">
        <f t="shared" si="148"/>
        <v>12711043.130334424</v>
      </c>
      <c r="W239" s="6">
        <f t="shared" si="148"/>
        <v>13241730.570861612</v>
      </c>
      <c r="X239" s="6">
        <f t="shared" si="148"/>
        <v>13775184.504451195</v>
      </c>
      <c r="Y239" s="6">
        <f t="shared" ref="Y239:AH239" si="149">Y190*Y142</f>
        <v>14381565.108053144</v>
      </c>
      <c r="Z239" s="6">
        <f t="shared" si="149"/>
        <v>14964726.307927962</v>
      </c>
      <c r="AA239" s="6">
        <f t="shared" si="149"/>
        <v>15585946.810921891</v>
      </c>
      <c r="AB239" s="6">
        <f t="shared" si="149"/>
        <v>16218823.62098236</v>
      </c>
      <c r="AC239" s="6">
        <f t="shared" si="149"/>
        <v>16794842.475756265</v>
      </c>
      <c r="AD239" s="6">
        <f t="shared" si="149"/>
        <v>17279758.485426586</v>
      </c>
      <c r="AE239" s="6">
        <f t="shared" si="149"/>
        <v>17643560.800767634</v>
      </c>
      <c r="AF239" s="6">
        <f t="shared" si="149"/>
        <v>17882365.03173228</v>
      </c>
      <c r="AG239" s="6">
        <f t="shared" si="149"/>
        <v>18132213.794525377</v>
      </c>
      <c r="AH239" s="6">
        <f t="shared" si="149"/>
        <v>18507303.57171743</v>
      </c>
      <c r="AI239" s="6">
        <f t="shared" ref="AI239:AY239" si="150">AI190*AI142</f>
        <v>19076256.124883063</v>
      </c>
      <c r="AJ239" s="6">
        <f t="shared" si="150"/>
        <v>19833510.996754095</v>
      </c>
      <c r="AK239" s="6">
        <f t="shared" si="150"/>
        <v>20857996.625927657</v>
      </c>
      <c r="AL239" s="6">
        <f t="shared" si="150"/>
        <v>21839429.840681907</v>
      </c>
      <c r="AM239" s="6">
        <f t="shared" si="150"/>
        <v>22585332.982034814</v>
      </c>
      <c r="AN239" s="6">
        <f t="shared" si="150"/>
        <v>23115114.899596393</v>
      </c>
      <c r="AO239" s="6">
        <f t="shared" si="150"/>
        <v>23519980.599883754</v>
      </c>
      <c r="AP239" s="6">
        <f t="shared" si="150"/>
        <v>23671226.745819382</v>
      </c>
      <c r="AQ239" s="6">
        <f t="shared" si="150"/>
        <v>23895290.869160049</v>
      </c>
      <c r="AR239" s="6">
        <f t="shared" si="150"/>
        <v>24333266.503086358</v>
      </c>
      <c r="AS239" s="6">
        <f t="shared" si="150"/>
        <v>24994652.127544068</v>
      </c>
      <c r="AT239" s="6">
        <f t="shared" si="150"/>
        <v>25862876.135601778</v>
      </c>
      <c r="AU239" s="6">
        <f t="shared" si="150"/>
        <v>27030614.146952122</v>
      </c>
      <c r="AV239" s="6">
        <f t="shared" si="150"/>
        <v>28346117.216348439</v>
      </c>
      <c r="AW239" s="6">
        <f t="shared" si="150"/>
        <v>29819895.78019752</v>
      </c>
      <c r="AX239" s="6">
        <f t="shared" si="150"/>
        <v>31202273.454297025</v>
      </c>
      <c r="AY239" s="6">
        <f t="shared" si="150"/>
        <v>32541649.80750205</v>
      </c>
    </row>
    <row r="240" spans="2:51">
      <c r="B240" s="14" t="s">
        <v>134</v>
      </c>
      <c r="C240" s="6">
        <f t="shared" ref="C240:X240" si="151">C191*C143</f>
        <v>3213581.8968067942</v>
      </c>
      <c r="D240" s="6">
        <f t="shared" si="151"/>
        <v>3309405.9509491976</v>
      </c>
      <c r="E240" s="6">
        <f t="shared" si="151"/>
        <v>3393722.579925261</v>
      </c>
      <c r="F240" s="6">
        <f t="shared" si="151"/>
        <v>3479068.1501984885</v>
      </c>
      <c r="G240" s="6">
        <f t="shared" si="151"/>
        <v>3617022.5276489351</v>
      </c>
      <c r="H240" s="6">
        <f t="shared" si="151"/>
        <v>3821322.7878768956</v>
      </c>
      <c r="I240" s="6">
        <f t="shared" si="151"/>
        <v>4046367.8632361316</v>
      </c>
      <c r="J240" s="6">
        <f t="shared" si="151"/>
        <v>4302610.9338683374</v>
      </c>
      <c r="K240" s="6">
        <f t="shared" si="151"/>
        <v>4584164.7801956069</v>
      </c>
      <c r="L240" s="6">
        <f t="shared" si="151"/>
        <v>4852030.276067229</v>
      </c>
      <c r="M240" s="6">
        <f t="shared" si="151"/>
        <v>5157540.7531709084</v>
      </c>
      <c r="N240" s="6">
        <f t="shared" si="151"/>
        <v>5446264.2070863796</v>
      </c>
      <c r="O240" s="6">
        <f t="shared" si="151"/>
        <v>5829384.7479069289</v>
      </c>
      <c r="P240" s="6">
        <f t="shared" si="151"/>
        <v>6239221.227883284</v>
      </c>
      <c r="Q240" s="6">
        <f t="shared" si="151"/>
        <v>6689493.2335940367</v>
      </c>
      <c r="R240" s="6">
        <f t="shared" si="151"/>
        <v>7364751.7697386555</v>
      </c>
      <c r="S240" s="6">
        <f t="shared" si="151"/>
        <v>7952720.3501542332</v>
      </c>
      <c r="T240" s="6">
        <f t="shared" si="151"/>
        <v>8397522.4447896983</v>
      </c>
      <c r="U240" s="6">
        <f t="shared" si="151"/>
        <v>8833760.4721116144</v>
      </c>
      <c r="V240" s="6">
        <f t="shared" si="151"/>
        <v>9249316.5134380143</v>
      </c>
      <c r="W240" s="6">
        <f t="shared" si="151"/>
        <v>9449599.0019563474</v>
      </c>
      <c r="X240" s="6">
        <f t="shared" si="151"/>
        <v>9790646.2803502083</v>
      </c>
      <c r="Y240" s="6">
        <f t="shared" ref="Y240:AH240" si="152">Y191*Y143</f>
        <v>10180887.917097742</v>
      </c>
      <c r="Z240" s="6">
        <f t="shared" si="152"/>
        <v>10611141.886682538</v>
      </c>
      <c r="AA240" s="6">
        <f t="shared" si="152"/>
        <v>11104945.70043016</v>
      </c>
      <c r="AB240" s="6">
        <f t="shared" si="152"/>
        <v>11608015.15217833</v>
      </c>
      <c r="AC240" s="6">
        <f t="shared" si="152"/>
        <v>12117032.001894232</v>
      </c>
      <c r="AD240" s="6">
        <f t="shared" si="152"/>
        <v>12691110.418813758</v>
      </c>
      <c r="AE240" s="6">
        <f t="shared" si="152"/>
        <v>13247144.613751674</v>
      </c>
      <c r="AF240" s="6">
        <f t="shared" si="152"/>
        <v>13843630.233103268</v>
      </c>
      <c r="AG240" s="6">
        <f t="shared" si="152"/>
        <v>14449689.909000946</v>
      </c>
      <c r="AH240" s="6">
        <f t="shared" si="152"/>
        <v>15005052.338955419</v>
      </c>
      <c r="AI240" s="6">
        <f t="shared" ref="AI240:AY240" si="153">AI191*AI143</f>
        <v>15480019.268432287</v>
      </c>
      <c r="AJ240" s="6">
        <f t="shared" si="153"/>
        <v>15844135.498245887</v>
      </c>
      <c r="AK240" s="6">
        <f t="shared" si="153"/>
        <v>16101910.001409087</v>
      </c>
      <c r="AL240" s="6">
        <f t="shared" si="153"/>
        <v>16374146.16571426</v>
      </c>
      <c r="AM240" s="6">
        <f t="shared" si="153"/>
        <v>16765534.141481368</v>
      </c>
      <c r="AN240" s="6">
        <f t="shared" si="153"/>
        <v>17338271.369473096</v>
      </c>
      <c r="AO240" s="6">
        <f t="shared" si="153"/>
        <v>18079642.25342492</v>
      </c>
      <c r="AP240" s="6">
        <f t="shared" si="153"/>
        <v>19067866.343828335</v>
      </c>
      <c r="AQ240" s="6">
        <f t="shared" si="153"/>
        <v>20010929.75604599</v>
      </c>
      <c r="AR240" s="6">
        <f t="shared" si="153"/>
        <v>20733126.632401552</v>
      </c>
      <c r="AS240" s="6">
        <f t="shared" si="153"/>
        <v>21255731.505551267</v>
      </c>
      <c r="AT240" s="6">
        <f t="shared" si="153"/>
        <v>21661714.198803362</v>
      </c>
      <c r="AU240" s="6">
        <f t="shared" si="153"/>
        <v>21842610.853285432</v>
      </c>
      <c r="AV240" s="6">
        <f t="shared" si="153"/>
        <v>22091660.770178594</v>
      </c>
      <c r="AW240" s="6">
        <f t="shared" si="153"/>
        <v>22534272.19193913</v>
      </c>
      <c r="AX240" s="6">
        <f t="shared" si="153"/>
        <v>23186054.933932286</v>
      </c>
      <c r="AY240" s="6">
        <f t="shared" si="153"/>
        <v>24030623.068897523</v>
      </c>
    </row>
    <row r="241" spans="2:51">
      <c r="B241" s="14" t="s">
        <v>135</v>
      </c>
      <c r="C241" s="6">
        <f t="shared" ref="C241:X241" si="154">C192*C144</f>
        <v>1539760.6118963282</v>
      </c>
      <c r="D241" s="6">
        <f t="shared" si="154"/>
        <v>1645028.5321367378</v>
      </c>
      <c r="E241" s="6">
        <f t="shared" si="154"/>
        <v>1734078.803201095</v>
      </c>
      <c r="F241" s="6">
        <f t="shared" si="154"/>
        <v>1822699.1866766117</v>
      </c>
      <c r="G241" s="6">
        <f t="shared" si="154"/>
        <v>1900365.9896979418</v>
      </c>
      <c r="H241" s="6">
        <f t="shared" si="154"/>
        <v>1957403.6717862515</v>
      </c>
      <c r="I241" s="6">
        <f t="shared" si="154"/>
        <v>2013773.2160429214</v>
      </c>
      <c r="J241" s="6">
        <f t="shared" si="154"/>
        <v>2078065.3091441249</v>
      </c>
      <c r="K241" s="6">
        <f t="shared" si="154"/>
        <v>2148591.9267605068</v>
      </c>
      <c r="L241" s="6">
        <f t="shared" si="154"/>
        <v>2254838.8746057539</v>
      </c>
      <c r="M241" s="6">
        <f t="shared" si="154"/>
        <v>2402173.4477805281</v>
      </c>
      <c r="N241" s="6">
        <f t="shared" si="154"/>
        <v>2562160.9954269067</v>
      </c>
      <c r="O241" s="6">
        <f t="shared" si="154"/>
        <v>2742723.7721615494</v>
      </c>
      <c r="P241" s="6">
        <f t="shared" si="154"/>
        <v>2940094.6556451111</v>
      </c>
      <c r="Q241" s="6">
        <f t="shared" si="154"/>
        <v>3130765.0811200584</v>
      </c>
      <c r="R241" s="6">
        <f t="shared" si="154"/>
        <v>3350658.3935910203</v>
      </c>
      <c r="S241" s="6">
        <f t="shared" si="154"/>
        <v>3558182.2005505511</v>
      </c>
      <c r="T241" s="6">
        <f t="shared" si="154"/>
        <v>3835019.3676188635</v>
      </c>
      <c r="U241" s="6">
        <f t="shared" si="154"/>
        <v>4131283.1986111375</v>
      </c>
      <c r="V241" s="6">
        <f t="shared" si="154"/>
        <v>4454755.9828824857</v>
      </c>
      <c r="W241" s="6">
        <f t="shared" si="154"/>
        <v>4944437.4103510305</v>
      </c>
      <c r="X241" s="6">
        <f t="shared" si="154"/>
        <v>5360692.0139870252</v>
      </c>
      <c r="Y241" s="6">
        <f t="shared" ref="Y241:AH241" si="155">Y192*Y144</f>
        <v>5680394.8728228118</v>
      </c>
      <c r="Z241" s="6">
        <f t="shared" si="155"/>
        <v>5996115.2987086857</v>
      </c>
      <c r="AA241" s="6">
        <f t="shared" si="155"/>
        <v>6299966.7603343315</v>
      </c>
      <c r="AB241" s="6">
        <f t="shared" si="155"/>
        <v>6478400.3083940791</v>
      </c>
      <c r="AC241" s="6">
        <f t="shared" si="155"/>
        <v>6751798.2945432039</v>
      </c>
      <c r="AD241" s="6">
        <f t="shared" si="155"/>
        <v>7055445.6883417852</v>
      </c>
      <c r="AE241" s="6">
        <f t="shared" si="155"/>
        <v>7391827.5788762113</v>
      </c>
      <c r="AF241" s="6">
        <f t="shared" si="155"/>
        <v>7776992.9854415599</v>
      </c>
      <c r="AG241" s="6">
        <f t="shared" si="155"/>
        <v>8167580.0327690113</v>
      </c>
      <c r="AH241" s="6">
        <f t="shared" si="155"/>
        <v>8566672.1472041719</v>
      </c>
      <c r="AI241" s="6">
        <f t="shared" ref="AI241:AY241" si="156">AI192*AI144</f>
        <v>9012816.6717507839</v>
      </c>
      <c r="AJ241" s="6">
        <f t="shared" si="156"/>
        <v>9448976.0981931556</v>
      </c>
      <c r="AK241" s="6">
        <f t="shared" si="156"/>
        <v>9922717.7184966654</v>
      </c>
      <c r="AL241" s="6">
        <f t="shared" si="156"/>
        <v>10401492.791929718</v>
      </c>
      <c r="AM241" s="6">
        <f t="shared" si="156"/>
        <v>10843065.322740428</v>
      </c>
      <c r="AN241" s="6">
        <f t="shared" si="156"/>
        <v>11227597.073292678</v>
      </c>
      <c r="AO241" s="6">
        <f t="shared" si="156"/>
        <v>11528468.939551447</v>
      </c>
      <c r="AP241" s="6">
        <f t="shared" si="156"/>
        <v>11760925.276732275</v>
      </c>
      <c r="AQ241" s="6">
        <f t="shared" si="156"/>
        <v>12011019.785218662</v>
      </c>
      <c r="AR241" s="6">
        <f t="shared" si="156"/>
        <v>12357501.715438342</v>
      </c>
      <c r="AS241" s="6">
        <f t="shared" si="156"/>
        <v>12846531.302227883</v>
      </c>
      <c r="AT241" s="6">
        <f t="shared" si="156"/>
        <v>13455759.123900114</v>
      </c>
      <c r="AU241" s="6">
        <f t="shared" si="156"/>
        <v>14251895.998133231</v>
      </c>
      <c r="AV241" s="6">
        <f t="shared" si="156"/>
        <v>15002225.076704659</v>
      </c>
      <c r="AW241" s="6">
        <f t="shared" si="156"/>
        <v>15576068.52585239</v>
      </c>
      <c r="AX241" s="6">
        <f t="shared" si="156"/>
        <v>16002824.547272282</v>
      </c>
      <c r="AY241" s="6">
        <f t="shared" si="156"/>
        <v>16344992.889130915</v>
      </c>
    </row>
    <row r="242" spans="2:51">
      <c r="B242" s="14" t="s">
        <v>136</v>
      </c>
      <c r="C242" s="6">
        <f t="shared" ref="C242:X242" si="157">C193*C145</f>
        <v>694970.62219188781</v>
      </c>
      <c r="D242" s="6">
        <f t="shared" si="157"/>
        <v>775790.26638374</v>
      </c>
      <c r="E242" s="6">
        <f t="shared" si="157"/>
        <v>852531.9689640298</v>
      </c>
      <c r="F242" s="6">
        <f t="shared" si="157"/>
        <v>917739.4918544105</v>
      </c>
      <c r="G242" s="6">
        <f t="shared" si="157"/>
        <v>985103.09687075845</v>
      </c>
      <c r="H242" s="6">
        <f t="shared" si="157"/>
        <v>1049827.5371382551</v>
      </c>
      <c r="I242" s="6">
        <f t="shared" si="157"/>
        <v>1120970.6918737912</v>
      </c>
      <c r="J242" s="6">
        <f t="shared" si="157"/>
        <v>1188578.9828809376</v>
      </c>
      <c r="K242" s="6">
        <f t="shared" si="157"/>
        <v>1259274.2436381129</v>
      </c>
      <c r="L242" s="6">
        <f t="shared" si="157"/>
        <v>1323015.4294394043</v>
      </c>
      <c r="M242" s="6">
        <f t="shared" si="157"/>
        <v>1370817.981570764</v>
      </c>
      <c r="N242" s="6">
        <f t="shared" si="157"/>
        <v>1419997.5550960591</v>
      </c>
      <c r="O242" s="6">
        <f t="shared" si="157"/>
        <v>1476676.3379087774</v>
      </c>
      <c r="P242" s="6">
        <f t="shared" si="157"/>
        <v>1540694.7033873324</v>
      </c>
      <c r="Q242" s="6">
        <f t="shared" si="157"/>
        <v>1633779.866066443</v>
      </c>
      <c r="R242" s="6">
        <f t="shared" si="157"/>
        <v>1756474.4704775789</v>
      </c>
      <c r="S242" s="6">
        <f t="shared" si="157"/>
        <v>1887644.1322158724</v>
      </c>
      <c r="T242" s="6">
        <f t="shared" si="157"/>
        <v>2034784.7350532336</v>
      </c>
      <c r="U242" s="6">
        <f t="shared" si="157"/>
        <v>2194955.7148465137</v>
      </c>
      <c r="V242" s="6">
        <f t="shared" si="157"/>
        <v>2351884.2206713916</v>
      </c>
      <c r="W242" s="6">
        <f t="shared" si="157"/>
        <v>2536320.4931958979</v>
      </c>
      <c r="X242" s="6">
        <f t="shared" si="157"/>
        <v>2708784.5636594091</v>
      </c>
      <c r="Y242" s="6">
        <f t="shared" ref="Y242:AH242" si="158">Y193*Y145</f>
        <v>2943510.0211219024</v>
      </c>
      <c r="Z242" s="6">
        <f t="shared" si="158"/>
        <v>3194341.6801237445</v>
      </c>
      <c r="AA242" s="6">
        <f t="shared" si="158"/>
        <v>3465901.4386091838</v>
      </c>
      <c r="AB242" s="6">
        <f t="shared" si="158"/>
        <v>3887741.226057901</v>
      </c>
      <c r="AC242" s="6">
        <f t="shared" si="158"/>
        <v>4229686.7962561538</v>
      </c>
      <c r="AD242" s="6">
        <f t="shared" si="158"/>
        <v>4493496.6738508539</v>
      </c>
      <c r="AE242" s="6">
        <f t="shared" si="158"/>
        <v>4757219.1776372194</v>
      </c>
      <c r="AF242" s="6">
        <f t="shared" si="158"/>
        <v>5014822.3984553423</v>
      </c>
      <c r="AG242" s="6">
        <f t="shared" si="158"/>
        <v>5198355.6761171063</v>
      </c>
      <c r="AH242" s="6">
        <f t="shared" si="158"/>
        <v>5456589.3150548758</v>
      </c>
      <c r="AI242" s="6">
        <f t="shared" ref="AI242:AY242" si="159">AI193*AI145</f>
        <v>5733854.474114351</v>
      </c>
      <c r="AJ242" s="6">
        <f t="shared" si="159"/>
        <v>6044410.7698949361</v>
      </c>
      <c r="AK242" s="6">
        <f t="shared" si="159"/>
        <v>6400639.1087312726</v>
      </c>
      <c r="AL242" s="6">
        <f t="shared" si="159"/>
        <v>6758528.940807024</v>
      </c>
      <c r="AM242" s="6">
        <f t="shared" si="159"/>
        <v>7128731.5349680763</v>
      </c>
      <c r="AN242" s="6">
        <f t="shared" si="159"/>
        <v>7539354.7529542828</v>
      </c>
      <c r="AO242" s="6">
        <f t="shared" si="159"/>
        <v>7944524.9190749181</v>
      </c>
      <c r="AP242" s="6">
        <f t="shared" si="159"/>
        <v>8393661.9395602532</v>
      </c>
      <c r="AQ242" s="6">
        <f t="shared" si="159"/>
        <v>8842869.1416727398</v>
      </c>
      <c r="AR242" s="6">
        <f t="shared" si="159"/>
        <v>9257580.3866166975</v>
      </c>
      <c r="AS242" s="6">
        <f t="shared" si="159"/>
        <v>9633777.4294623397</v>
      </c>
      <c r="AT242" s="6">
        <f t="shared" si="159"/>
        <v>9939950.1899482291</v>
      </c>
      <c r="AU242" s="6">
        <f t="shared" si="159"/>
        <v>10207103.089222779</v>
      </c>
      <c r="AV242" s="6">
        <f t="shared" si="159"/>
        <v>10505393.560462642</v>
      </c>
      <c r="AW242" s="6">
        <f t="shared" si="159"/>
        <v>10905670.461315122</v>
      </c>
      <c r="AX242" s="6">
        <f t="shared" si="159"/>
        <v>11445520.576308548</v>
      </c>
      <c r="AY242" s="6">
        <f t="shared" si="159"/>
        <v>12085342.289015081</v>
      </c>
    </row>
    <row r="243" spans="2:51">
      <c r="B243" s="14" t="s">
        <v>137</v>
      </c>
      <c r="C243" s="6">
        <f t="shared" ref="C243:X243" si="160">C194*C146</f>
        <v>100758.98841325269</v>
      </c>
      <c r="D243" s="6">
        <f t="shared" si="160"/>
        <v>110250.18854226447</v>
      </c>
      <c r="E243" s="6">
        <f t="shared" si="160"/>
        <v>120672.23811941175</v>
      </c>
      <c r="F243" s="6">
        <f t="shared" si="160"/>
        <v>142451.05464517477</v>
      </c>
      <c r="G243" s="6">
        <f t="shared" si="160"/>
        <v>166350.74531930036</v>
      </c>
      <c r="H243" s="6">
        <f t="shared" si="160"/>
        <v>190754.15865453545</v>
      </c>
      <c r="I243" s="6">
        <f t="shared" si="160"/>
        <v>211090.17659816006</v>
      </c>
      <c r="J243" s="6">
        <f t="shared" si="160"/>
        <v>231820.3170505935</v>
      </c>
      <c r="K243" s="6">
        <f t="shared" si="160"/>
        <v>251112.08805013041</v>
      </c>
      <c r="L243" s="6">
        <f t="shared" si="160"/>
        <v>271649.6482315099</v>
      </c>
      <c r="M243" s="6">
        <f t="shared" si="160"/>
        <v>291445.10809741635</v>
      </c>
      <c r="N243" s="6">
        <f t="shared" si="160"/>
        <v>312848.13443957118</v>
      </c>
      <c r="O243" s="6">
        <f t="shared" si="160"/>
        <v>333337.0425388554</v>
      </c>
      <c r="P243" s="6">
        <f t="shared" si="160"/>
        <v>355282.87478508102</v>
      </c>
      <c r="Q243" s="6">
        <f t="shared" si="160"/>
        <v>375353.55365324375</v>
      </c>
      <c r="R243" s="6">
        <f t="shared" si="160"/>
        <v>390309.66006432375</v>
      </c>
      <c r="S243" s="6">
        <f t="shared" si="160"/>
        <v>406449.00602788199</v>
      </c>
      <c r="T243" s="6">
        <f t="shared" si="160"/>
        <v>425445.44339228078</v>
      </c>
      <c r="U243" s="6">
        <f t="shared" si="160"/>
        <v>447393.60346686572</v>
      </c>
      <c r="V243" s="6">
        <f t="shared" si="160"/>
        <v>478905.86517183925</v>
      </c>
      <c r="W243" s="6">
        <f t="shared" si="160"/>
        <v>519033.25640870433</v>
      </c>
      <c r="X243" s="6">
        <f t="shared" si="160"/>
        <v>561110.56856146944</v>
      </c>
      <c r="Y243" s="6">
        <f t="shared" ref="Y243:AH243" si="161">Y194*Y146</f>
        <v>608259.25043623464</v>
      </c>
      <c r="Z243" s="6">
        <f t="shared" si="161"/>
        <v>659515.47794473532</v>
      </c>
      <c r="AA243" s="6">
        <f t="shared" si="161"/>
        <v>710176.11444119713</v>
      </c>
      <c r="AB243" s="6">
        <f t="shared" si="161"/>
        <v>771063.27616856084</v>
      </c>
      <c r="AC243" s="6">
        <f t="shared" si="161"/>
        <v>827068.78088298335</v>
      </c>
      <c r="AD243" s="6">
        <f t="shared" si="161"/>
        <v>905863.94752478378</v>
      </c>
      <c r="AE243" s="6">
        <f t="shared" si="161"/>
        <v>989466.70504368597</v>
      </c>
      <c r="AF243" s="6">
        <f t="shared" si="161"/>
        <v>1079211.8663764105</v>
      </c>
      <c r="AG243" s="6">
        <f t="shared" si="161"/>
        <v>1223900.622659029</v>
      </c>
      <c r="AH243" s="6">
        <f t="shared" si="161"/>
        <v>1333467.6032214223</v>
      </c>
      <c r="AI243" s="6">
        <f t="shared" ref="AI243:AY243" si="162">AI194*AI146</f>
        <v>1417402.8033472775</v>
      </c>
      <c r="AJ243" s="6">
        <f t="shared" si="162"/>
        <v>1503679.7900258722</v>
      </c>
      <c r="AK243" s="6">
        <f t="shared" si="162"/>
        <v>1590209.563294427</v>
      </c>
      <c r="AL243" s="6">
        <f t="shared" si="162"/>
        <v>1660679.5177548809</v>
      </c>
      <c r="AM243" s="6">
        <f t="shared" si="162"/>
        <v>1754856.9775717333</v>
      </c>
      <c r="AN243" s="6">
        <f t="shared" si="162"/>
        <v>1853107.9746199714</v>
      </c>
      <c r="AO243" s="6">
        <f t="shared" si="162"/>
        <v>1964817.4019139619</v>
      </c>
      <c r="AP243" s="6">
        <f t="shared" si="162"/>
        <v>2093529.229192581</v>
      </c>
      <c r="AQ243" s="6">
        <f t="shared" si="162"/>
        <v>2221104.2463692245</v>
      </c>
      <c r="AR243" s="6">
        <f t="shared" si="162"/>
        <v>2354563.7116481778</v>
      </c>
      <c r="AS243" s="6">
        <f t="shared" si="162"/>
        <v>2509268.7416037074</v>
      </c>
      <c r="AT243" s="6">
        <f t="shared" si="162"/>
        <v>2670207.5252053528</v>
      </c>
      <c r="AU243" s="6">
        <f t="shared" si="162"/>
        <v>2857943.0081075211</v>
      </c>
      <c r="AV243" s="6">
        <f t="shared" si="162"/>
        <v>3050457.98604227</v>
      </c>
      <c r="AW243" s="6">
        <f t="shared" si="162"/>
        <v>3236316.6803594953</v>
      </c>
      <c r="AX243" s="6">
        <f t="shared" si="162"/>
        <v>3411127.2285409523</v>
      </c>
      <c r="AY243" s="6">
        <f t="shared" si="162"/>
        <v>3561188.9331212351</v>
      </c>
    </row>
    <row r="244" spans="2:51">
      <c r="B244" s="14" t="s">
        <v>138</v>
      </c>
      <c r="C244" s="6">
        <f t="shared" ref="C244:X244" si="163">C195*C147</f>
        <v>41930.299092167559</v>
      </c>
      <c r="D244" s="6">
        <f t="shared" si="163"/>
        <v>52126.871675879294</v>
      </c>
      <c r="E244" s="6">
        <f t="shared" si="163"/>
        <v>61555.483533052633</v>
      </c>
      <c r="F244" s="6">
        <f t="shared" si="163"/>
        <v>72419.325590680717</v>
      </c>
      <c r="G244" s="6">
        <f t="shared" si="163"/>
        <v>84586.583357264346</v>
      </c>
      <c r="H244" s="6">
        <f t="shared" si="163"/>
        <v>95403.51549582553</v>
      </c>
      <c r="I244" s="6">
        <f t="shared" si="163"/>
        <v>105291.80701974005</v>
      </c>
      <c r="J244" s="6">
        <f t="shared" si="163"/>
        <v>116919.18648254048</v>
      </c>
      <c r="K244" s="6">
        <f t="shared" si="163"/>
        <v>140462.40834540318</v>
      </c>
      <c r="L244" s="6">
        <f t="shared" si="163"/>
        <v>166039.32209923436</v>
      </c>
      <c r="M244" s="6">
        <f t="shared" si="163"/>
        <v>191472.26034349398</v>
      </c>
      <c r="N244" s="6">
        <f t="shared" si="163"/>
        <v>212605.88840802287</v>
      </c>
      <c r="O244" s="6">
        <f t="shared" si="163"/>
        <v>235079.59823368082</v>
      </c>
      <c r="P244" s="6">
        <f t="shared" si="163"/>
        <v>259546.51639754252</v>
      </c>
      <c r="Q244" s="6">
        <f t="shared" si="163"/>
        <v>286161.53154556447</v>
      </c>
      <c r="R244" s="6">
        <f t="shared" si="163"/>
        <v>312345.00946562126</v>
      </c>
      <c r="S244" s="6">
        <f t="shared" si="163"/>
        <v>339489.38312761887</v>
      </c>
      <c r="T244" s="6">
        <f t="shared" si="163"/>
        <v>366331.13700418646</v>
      </c>
      <c r="U244" s="6">
        <f t="shared" si="163"/>
        <v>395621.21228819847</v>
      </c>
      <c r="V244" s="6">
        <f t="shared" si="163"/>
        <v>423883.30896333372</v>
      </c>
      <c r="W244" s="6">
        <f t="shared" si="163"/>
        <v>447091.72994144046</v>
      </c>
      <c r="X244" s="6">
        <f t="shared" si="163"/>
        <v>472528.24267353321</v>
      </c>
      <c r="Y244" s="6">
        <f t="shared" ref="Y244:AH244" si="164">Y195*Y147</f>
        <v>501497.97357489297</v>
      </c>
      <c r="Z244" s="6">
        <f t="shared" si="164"/>
        <v>534673.42258875677</v>
      </c>
      <c r="AA244" s="6">
        <f t="shared" si="164"/>
        <v>578140.3518068149</v>
      </c>
      <c r="AB244" s="6">
        <f t="shared" si="164"/>
        <v>629528.34366817877</v>
      </c>
      <c r="AC244" s="6">
        <f t="shared" si="164"/>
        <v>683716.97903968545</v>
      </c>
      <c r="AD244" s="6">
        <f t="shared" si="164"/>
        <v>744736.8151261051</v>
      </c>
      <c r="AE244" s="6">
        <f t="shared" si="164"/>
        <v>811822.62050274282</v>
      </c>
      <c r="AF244" s="6">
        <f t="shared" si="164"/>
        <v>881651.75455595797</v>
      </c>
      <c r="AG244" s="6">
        <f t="shared" si="164"/>
        <v>965959.99495427357</v>
      </c>
      <c r="AH244" s="6">
        <f t="shared" si="164"/>
        <v>1046069.5509686028</v>
      </c>
      <c r="AI244" s="6">
        <f t="shared" ref="AI244:AY244" si="165">AI195*AI147</f>
        <v>1154933.7850845354</v>
      </c>
      <c r="AJ244" s="6">
        <f t="shared" si="165"/>
        <v>1271386.1199690446</v>
      </c>
      <c r="AK244" s="6">
        <f t="shared" si="165"/>
        <v>1396543.6034572285</v>
      </c>
      <c r="AL244" s="6">
        <f t="shared" si="165"/>
        <v>1590267.5496438828</v>
      </c>
      <c r="AM244" s="6">
        <f t="shared" si="165"/>
        <v>1741804.9564234964</v>
      </c>
      <c r="AN244" s="6">
        <f t="shared" si="165"/>
        <v>1874241.1103123392</v>
      </c>
      <c r="AO244" s="6">
        <f t="shared" si="165"/>
        <v>2014994.3281599174</v>
      </c>
      <c r="AP244" s="6">
        <f t="shared" si="165"/>
        <v>2161216.990415988</v>
      </c>
      <c r="AQ244" s="6">
        <f t="shared" si="165"/>
        <v>2311115.1711536441</v>
      </c>
      <c r="AR244" s="6">
        <f t="shared" si="165"/>
        <v>2478641.6852943376</v>
      </c>
      <c r="AS244" s="6">
        <f t="shared" si="165"/>
        <v>2654304.032978225</v>
      </c>
      <c r="AT244" s="6">
        <f t="shared" si="165"/>
        <v>2860060.2466136739</v>
      </c>
      <c r="AU244" s="6">
        <f t="shared" si="165"/>
        <v>3101386.4643323044</v>
      </c>
      <c r="AV244" s="6">
        <f t="shared" si="165"/>
        <v>3357624.6144416286</v>
      </c>
      <c r="AW244" s="6">
        <f t="shared" si="165"/>
        <v>3644404.1656664307</v>
      </c>
      <c r="AX244" s="6">
        <f t="shared" si="165"/>
        <v>3969691.3515711883</v>
      </c>
      <c r="AY244" s="6">
        <f t="shared" si="165"/>
        <v>4322090.8520246483</v>
      </c>
    </row>
    <row r="245" spans="2:51">
      <c r="B245" s="14" t="s">
        <v>152</v>
      </c>
      <c r="C245" s="6">
        <f>SUM(C224:C244)</f>
        <v>25263083724.625488</v>
      </c>
      <c r="D245" s="6">
        <f t="shared" ref="D245:X245" si="166">SUM(D224:D244)</f>
        <v>26201814856.632015</v>
      </c>
      <c r="E245" s="6">
        <f t="shared" si="166"/>
        <v>26982133634.537586</v>
      </c>
      <c r="F245" s="6">
        <f t="shared" si="166"/>
        <v>27735749856.687214</v>
      </c>
      <c r="G245" s="6">
        <f t="shared" si="166"/>
        <v>28493131143.896049</v>
      </c>
      <c r="H245" s="6">
        <f t="shared" si="166"/>
        <v>29288591804.579651</v>
      </c>
      <c r="I245" s="6">
        <f t="shared" si="166"/>
        <v>30111727836.085773</v>
      </c>
      <c r="J245" s="6">
        <f t="shared" si="166"/>
        <v>30962579529.874298</v>
      </c>
      <c r="K245" s="6">
        <f t="shared" si="166"/>
        <v>31836049130.431522</v>
      </c>
      <c r="L245" s="6">
        <f t="shared" si="166"/>
        <v>32718176146.271626</v>
      </c>
      <c r="M245" s="6">
        <f t="shared" si="166"/>
        <v>33644794761.267059</v>
      </c>
      <c r="N245" s="6">
        <f t="shared" si="166"/>
        <v>34585732916.968803</v>
      </c>
      <c r="O245" s="6">
        <f t="shared" si="166"/>
        <v>35528887441.222649</v>
      </c>
      <c r="P245" s="6">
        <f t="shared" si="166"/>
        <v>36463786367.00032</v>
      </c>
      <c r="Q245" s="6">
        <f t="shared" si="166"/>
        <v>37395032273.960182</v>
      </c>
      <c r="R245" s="6">
        <f t="shared" si="166"/>
        <v>38331126570.33313</v>
      </c>
      <c r="S245" s="6">
        <f t="shared" si="166"/>
        <v>39256087456.419281</v>
      </c>
      <c r="T245" s="6">
        <f t="shared" si="166"/>
        <v>40174905166.849663</v>
      </c>
      <c r="U245" s="6">
        <f t="shared" si="166"/>
        <v>41081405691.359268</v>
      </c>
      <c r="V245" s="6">
        <f t="shared" si="166"/>
        <v>42007405117.615227</v>
      </c>
      <c r="W245" s="6">
        <f t="shared" si="166"/>
        <v>42923426954.796417</v>
      </c>
      <c r="X245" s="6">
        <f t="shared" si="166"/>
        <v>43830109337.159164</v>
      </c>
      <c r="Y245" s="6">
        <f t="shared" ref="Y245:AY245" si="167">SUM(Y224:Y244)</f>
        <v>44732269484.703079</v>
      </c>
      <c r="Z245" s="6">
        <f t="shared" si="167"/>
        <v>45631375982.75885</v>
      </c>
      <c r="AA245" s="6">
        <f t="shared" si="167"/>
        <v>46533973798.189751</v>
      </c>
      <c r="AB245" s="6">
        <f t="shared" si="167"/>
        <v>47442702377.242149</v>
      </c>
      <c r="AC245" s="6">
        <f t="shared" si="167"/>
        <v>48361543771.117493</v>
      </c>
      <c r="AD245" s="6">
        <f t="shared" si="167"/>
        <v>49296578339.905167</v>
      </c>
      <c r="AE245" s="6">
        <f t="shared" si="167"/>
        <v>50253130283.082817</v>
      </c>
      <c r="AF245" s="6">
        <f t="shared" si="167"/>
        <v>51237964598.134483</v>
      </c>
      <c r="AG245" s="6">
        <f t="shared" si="167"/>
        <v>52256475247.521706</v>
      </c>
      <c r="AH245" s="6">
        <f t="shared" si="167"/>
        <v>53311813404.87442</v>
      </c>
      <c r="AI245" s="6">
        <f t="shared" si="167"/>
        <v>54407532157.702393</v>
      </c>
      <c r="AJ245" s="6">
        <f t="shared" si="167"/>
        <v>55546805029.56649</v>
      </c>
      <c r="AK245" s="6">
        <f t="shared" si="167"/>
        <v>56732671740.582138</v>
      </c>
      <c r="AL245" s="6">
        <f t="shared" si="167"/>
        <v>57966570181.087921</v>
      </c>
      <c r="AM245" s="6">
        <f t="shared" si="167"/>
        <v>59248111884.812691</v>
      </c>
      <c r="AN245" s="6">
        <f t="shared" si="167"/>
        <v>60576446321.855209</v>
      </c>
      <c r="AO245" s="6">
        <f t="shared" si="167"/>
        <v>61949982192.858429</v>
      </c>
      <c r="AP245" s="6">
        <f t="shared" si="167"/>
        <v>63366886497.146339</v>
      </c>
      <c r="AQ245" s="6">
        <f t="shared" si="167"/>
        <v>64823763538.758644</v>
      </c>
      <c r="AR245" s="6">
        <f t="shared" si="167"/>
        <v>66317194284.306023</v>
      </c>
      <c r="AS245" s="6">
        <f t="shared" si="167"/>
        <v>67843674897.299904</v>
      </c>
      <c r="AT245" s="6">
        <f t="shared" si="167"/>
        <v>69399412295.050308</v>
      </c>
      <c r="AU245" s="6">
        <f t="shared" si="167"/>
        <v>70980609958.572037</v>
      </c>
      <c r="AV245" s="6">
        <f t="shared" si="167"/>
        <v>72583145582.637695</v>
      </c>
      <c r="AW245" s="6">
        <f t="shared" si="167"/>
        <v>74204073608.308685</v>
      </c>
      <c r="AX245" s="6">
        <f t="shared" si="167"/>
        <v>75841044666.054276</v>
      </c>
      <c r="AY245" s="6">
        <f t="shared" si="167"/>
        <v>77491950367.41391</v>
      </c>
    </row>
    <row r="246" spans="2:51">
      <c r="B246" s="14"/>
    </row>
    <row r="247" spans="2:51">
      <c r="B247" s="14" t="s">
        <v>185</v>
      </c>
      <c r="C247" s="6">
        <v>1814000000</v>
      </c>
      <c r="D247" s="6">
        <f>C247*'Productivity assumptions'!D$6</f>
        <v>1853908000</v>
      </c>
      <c r="E247" s="28">
        <f>D247*'Productivity assumptions'!E$6</f>
        <v>1882099307.7456901</v>
      </c>
      <c r="F247" s="28">
        <f>E247*'Productivity assumptions'!F$6</f>
        <v>1908296773.9332054</v>
      </c>
      <c r="G247" s="28">
        <f>F247*'Productivity assumptions'!G$6</f>
        <v>1935124865.4476948</v>
      </c>
      <c r="H247" s="28">
        <f>G247*'Productivity assumptions'!H$6</f>
        <v>1962625829.8259335</v>
      </c>
      <c r="I247" s="28">
        <f>H247*'Productivity assumptions'!I$6</f>
        <v>1990840877.4136438</v>
      </c>
      <c r="J247" s="28">
        <f>I247*'Productivity assumptions'!J$6</f>
        <v>2019658555.2751057</v>
      </c>
      <c r="K247" s="28">
        <f>J247*'Productivity assumptions'!K$6</f>
        <v>2049020807.0762601</v>
      </c>
      <c r="L247" s="28">
        <f>K247*'Productivity assumptions'!L$6</f>
        <v>2078950176.9766231</v>
      </c>
      <c r="M247" s="28">
        <f>L247*'Productivity assumptions'!M$6</f>
        <v>2109449540.7151191</v>
      </c>
      <c r="N247" s="28">
        <f>M247*'Productivity assumptions'!N$6</f>
        <v>2140512404.7060711</v>
      </c>
      <c r="O247" s="28">
        <f>N247*'Productivity assumptions'!O$6</f>
        <v>2172123660.2771926</v>
      </c>
      <c r="P247" s="28">
        <f>O247*'Productivity assumptions'!P$6</f>
        <v>2204261123.5127091</v>
      </c>
      <c r="Q247" s="28">
        <f>P247*'Productivity assumptions'!Q$6</f>
        <v>2236946777.018815</v>
      </c>
      <c r="R247" s="28">
        <f>Q247*'Productivity assumptions'!R$6</f>
        <v>2270197007.4289742</v>
      </c>
      <c r="S247" s="28">
        <f>R247*'Productivity assumptions'!S$6</f>
        <v>2303990854.3849635</v>
      </c>
      <c r="T247" s="28">
        <f>S247*'Productivity assumptions'!T$6</f>
        <v>2338333529.9506545</v>
      </c>
      <c r="U247" s="28">
        <f>T247*'Productivity assumptions'!U$6</f>
        <v>2373213274.8413215</v>
      </c>
      <c r="V247" s="28">
        <f>U247*'Productivity assumptions'!V$6</f>
        <v>2408657876.1432605</v>
      </c>
      <c r="W247" s="28">
        <f>V247*'Productivity assumptions'!W$6</f>
        <v>2444685279.8882837</v>
      </c>
      <c r="X247" s="28">
        <f>W247*'Productivity assumptions'!X$6</f>
        <v>2481263108.6448588</v>
      </c>
      <c r="Y247" s="28">
        <f>X247*'Productivity assumptions'!Y$6</f>
        <v>2518413189.7041945</v>
      </c>
      <c r="Z247" s="28">
        <f>Y247*'Productivity assumptions'!Z$6</f>
        <v>2556143044.5259647</v>
      </c>
      <c r="AA247" s="28">
        <f>Z247*'Productivity assumptions'!AA$6</f>
        <v>2594490728.1109128</v>
      </c>
      <c r="AB247" s="28">
        <f>AA247*'Productivity assumptions'!AB$6</f>
        <v>2633472891.8816071</v>
      </c>
      <c r="AC247" s="28">
        <f>AB247*'Productivity assumptions'!AC$6</f>
        <v>2673055084.6384902</v>
      </c>
      <c r="AD247" s="28">
        <f>AC247*'Productivity assumptions'!AD$6</f>
        <v>2713264757.8159108</v>
      </c>
      <c r="AE247" s="28">
        <f>AD247*'Productivity assumptions'!AE$6</f>
        <v>2754127449.6016369</v>
      </c>
      <c r="AF247" s="28">
        <f>AE247*'Productivity assumptions'!AF$6</f>
        <v>2795680210.9671011</v>
      </c>
      <c r="AG247" s="28">
        <f>AF247*'Productivity assumptions'!AG$6</f>
        <v>2837933107.7738061</v>
      </c>
      <c r="AH247" s="28">
        <f>AG247*'Productivity assumptions'!AH$6</f>
        <v>2880862838.4900508</v>
      </c>
      <c r="AI247" s="28">
        <f>AH247*'Productivity assumptions'!AI$6</f>
        <v>2924485875.7287078</v>
      </c>
      <c r="AJ247" s="28">
        <f>AI247*'Productivity assumptions'!AJ$6</f>
        <v>2968826620.8412867</v>
      </c>
      <c r="AK247" s="28">
        <f>AJ247*'Productivity assumptions'!AK$6</f>
        <v>3013909976.0565777</v>
      </c>
      <c r="AL247" s="28">
        <f>AK247*'Productivity assumptions'!AL$6</f>
        <v>3059744664.4740686</v>
      </c>
      <c r="AM247" s="28">
        <f>AL247*'Productivity assumptions'!AM$6</f>
        <v>3106348030.6166286</v>
      </c>
      <c r="AN247" s="28">
        <f>AM247*'Productivity assumptions'!AN$6</f>
        <v>3153734593.2617679</v>
      </c>
      <c r="AO247" s="28">
        <f>AN247*'Productivity assumptions'!AO$6</f>
        <v>3201911395.7909241</v>
      </c>
      <c r="AP247" s="28">
        <f>AO247*'Productivity assumptions'!AP$6</f>
        <v>3250878839.3236809</v>
      </c>
      <c r="AQ247" s="28">
        <f>AP247*'Productivity assumptions'!AQ$6</f>
        <v>3300617966.8137159</v>
      </c>
      <c r="AR247" s="28">
        <f>AQ247*'Productivity assumptions'!AR$6</f>
        <v>3351146007.2521834</v>
      </c>
      <c r="AS247" s="28">
        <f>AR247*'Productivity assumptions'!AS$6</f>
        <v>3402481835.0970359</v>
      </c>
      <c r="AT247" s="28">
        <f>AS247*'Productivity assumptions'!AT$6</f>
        <v>3454636483.662488</v>
      </c>
      <c r="AU247" s="28">
        <f>AT247*'Productivity assumptions'!AU$6</f>
        <v>3507586187.4295578</v>
      </c>
      <c r="AV247" s="28">
        <f>AU247*'Productivity assumptions'!AV$6</f>
        <v>3561298822.6768656</v>
      </c>
      <c r="AW247" s="28">
        <f>AV247*'Productivity assumptions'!AW$6</f>
        <v>3615803067.671308</v>
      </c>
      <c r="AX247" s="28">
        <f>AW247*'Productivity assumptions'!AX$6</f>
        <v>3671134563.3215342</v>
      </c>
      <c r="AY247" s="28">
        <f>AX247*'Productivity assumptions'!AY$6</f>
        <v>3727319170.2495275</v>
      </c>
    </row>
    <row r="248" spans="2:51">
      <c r="B248" s="14"/>
    </row>
    <row r="249" spans="2:51">
      <c r="B249" s="18"/>
      <c r="C249" s="10" t="s">
        <v>49</v>
      </c>
      <c r="D249" s="10" t="s">
        <v>50</v>
      </c>
      <c r="E249" s="10" t="s">
        <v>51</v>
      </c>
      <c r="F249" s="10" t="s">
        <v>52</v>
      </c>
      <c r="G249" s="10" t="s">
        <v>53</v>
      </c>
      <c r="H249" s="10" t="s">
        <v>54</v>
      </c>
      <c r="I249" s="10" t="s">
        <v>55</v>
      </c>
      <c r="J249" s="10" t="s">
        <v>56</v>
      </c>
      <c r="K249" s="10" t="s">
        <v>57</v>
      </c>
      <c r="L249" s="10" t="s">
        <v>58</v>
      </c>
      <c r="M249" s="10" t="s">
        <v>59</v>
      </c>
      <c r="N249" s="10" t="s">
        <v>60</v>
      </c>
      <c r="O249" s="10" t="s">
        <v>61</v>
      </c>
      <c r="P249" s="10" t="s">
        <v>62</v>
      </c>
      <c r="Q249" s="10" t="s">
        <v>63</v>
      </c>
      <c r="R249" s="10" t="s">
        <v>64</v>
      </c>
      <c r="S249" s="10" t="s">
        <v>65</v>
      </c>
      <c r="T249" s="10" t="s">
        <v>66</v>
      </c>
      <c r="U249" s="10" t="s">
        <v>67</v>
      </c>
      <c r="V249" s="10" t="s">
        <v>68</v>
      </c>
      <c r="W249" s="10" t="s">
        <v>69</v>
      </c>
      <c r="X249" s="10" t="s">
        <v>70</v>
      </c>
      <c r="Y249" s="10" t="s">
        <v>71</v>
      </c>
      <c r="Z249" s="10" t="s">
        <v>72</v>
      </c>
      <c r="AA249" s="10" t="s">
        <v>73</v>
      </c>
      <c r="AB249" s="10" t="s">
        <v>74</v>
      </c>
      <c r="AC249" s="10" t="s">
        <v>75</v>
      </c>
      <c r="AD249" s="10" t="s">
        <v>76</v>
      </c>
      <c r="AE249" s="10" t="s">
        <v>77</v>
      </c>
      <c r="AF249" s="10" t="s">
        <v>78</v>
      </c>
      <c r="AG249" s="10" t="s">
        <v>79</v>
      </c>
      <c r="AH249" s="10" t="s">
        <v>80</v>
      </c>
      <c r="AI249" s="10" t="s">
        <v>81</v>
      </c>
      <c r="AJ249" s="10" t="s">
        <v>82</v>
      </c>
      <c r="AK249" s="10" t="s">
        <v>83</v>
      </c>
      <c r="AL249" s="10" t="s">
        <v>84</v>
      </c>
      <c r="AM249" s="10" t="s">
        <v>85</v>
      </c>
      <c r="AN249" s="10" t="s">
        <v>86</v>
      </c>
      <c r="AO249" s="10" t="s">
        <v>87</v>
      </c>
      <c r="AP249" s="10" t="s">
        <v>88</v>
      </c>
      <c r="AQ249" s="10" t="s">
        <v>89</v>
      </c>
      <c r="AR249" s="10" t="s">
        <v>90</v>
      </c>
      <c r="AS249" s="10" t="s">
        <v>91</v>
      </c>
      <c r="AT249" s="10" t="s">
        <v>92</v>
      </c>
      <c r="AU249" s="10" t="s">
        <v>93</v>
      </c>
      <c r="AV249" s="10" t="s">
        <v>94</v>
      </c>
      <c r="AW249" s="10" t="s">
        <v>95</v>
      </c>
      <c r="AX249" s="8" t="s">
        <v>96</v>
      </c>
      <c r="AY249" s="8" t="s">
        <v>97</v>
      </c>
    </row>
    <row r="250" spans="2:51">
      <c r="B250" s="18" t="s">
        <v>176</v>
      </c>
      <c r="C250" s="6">
        <f>C245+C220+C247</f>
        <v>51764000000</v>
      </c>
      <c r="D250" s="6">
        <f t="shared" ref="D250:X250" si="168">D245+D220+D247</f>
        <v>53615805751.706207</v>
      </c>
      <c r="E250" s="6">
        <f t="shared" si="168"/>
        <v>55141011650.662659</v>
      </c>
      <c r="F250" s="6">
        <f t="shared" si="168"/>
        <v>56611181322.416527</v>
      </c>
      <c r="G250" s="6">
        <f t="shared" si="168"/>
        <v>58096639696.189957</v>
      </c>
      <c r="H250" s="6">
        <f t="shared" si="168"/>
        <v>59650036539.017952</v>
      </c>
      <c r="I250" s="6">
        <f t="shared" si="168"/>
        <v>61268617620.625984</v>
      </c>
      <c r="J250" s="6">
        <f t="shared" si="168"/>
        <v>62941873916.135834</v>
      </c>
      <c r="K250" s="6">
        <f t="shared" si="168"/>
        <v>64661982508.242523</v>
      </c>
      <c r="L250" s="6">
        <f t="shared" si="168"/>
        <v>66402944474.092743</v>
      </c>
      <c r="M250" s="6">
        <f t="shared" si="168"/>
        <v>68230880386.099174</v>
      </c>
      <c r="N250" s="6">
        <f t="shared" si="168"/>
        <v>70086761116.662369</v>
      </c>
      <c r="O250" s="6">
        <f t="shared" si="168"/>
        <v>71957829101.342041</v>
      </c>
      <c r="P250" s="6">
        <f t="shared" si="168"/>
        <v>73819868380.193893</v>
      </c>
      <c r="Q250" s="6">
        <f t="shared" si="168"/>
        <v>75670578960.584244</v>
      </c>
      <c r="R250" s="6">
        <f t="shared" si="168"/>
        <v>77536689407.643112</v>
      </c>
      <c r="S250" s="6">
        <f t="shared" si="168"/>
        <v>79376659377.97963</v>
      </c>
      <c r="T250" s="6">
        <f t="shared" si="168"/>
        <v>81209061843.643539</v>
      </c>
      <c r="U250" s="6">
        <f t="shared" si="168"/>
        <v>83022688381.704147</v>
      </c>
      <c r="V250" s="6">
        <f t="shared" si="168"/>
        <v>84874808373.869293</v>
      </c>
      <c r="W250" s="6">
        <f t="shared" si="168"/>
        <v>86710912801.977112</v>
      </c>
      <c r="X250" s="6">
        <f t="shared" si="168"/>
        <v>88527729529.123367</v>
      </c>
      <c r="Y250" s="6">
        <f t="shared" ref="Y250:AY250" si="169">Y245+Y220+Y247</f>
        <v>90336343571.63501</v>
      </c>
      <c r="Z250" s="6">
        <f t="shared" si="169"/>
        <v>92140024722.916473</v>
      </c>
      <c r="AA250" s="6">
        <f t="shared" si="169"/>
        <v>93950030190.40535</v>
      </c>
      <c r="AB250" s="6">
        <f t="shared" si="169"/>
        <v>95773036985.884293</v>
      </c>
      <c r="AC250" s="6">
        <f t="shared" si="169"/>
        <v>97616492865.731415</v>
      </c>
      <c r="AD250" s="6">
        <f t="shared" si="169"/>
        <v>99492690458.942169</v>
      </c>
      <c r="AE250" s="6">
        <f t="shared" si="169"/>
        <v>101412102342.66493</v>
      </c>
      <c r="AF250" s="6">
        <f t="shared" si="169"/>
        <v>103387888451.80298</v>
      </c>
      <c r="AG250" s="6">
        <f t="shared" si="169"/>
        <v>105430956069.90456</v>
      </c>
      <c r="AH250" s="6">
        <f t="shared" si="169"/>
        <v>107547015147.59842</v>
      </c>
      <c r="AI250" s="6">
        <f t="shared" si="169"/>
        <v>109743296649.95775</v>
      </c>
      <c r="AJ250" s="6">
        <f t="shared" si="169"/>
        <v>112025656705.43602</v>
      </c>
      <c r="AK250" s="6">
        <f t="shared" si="169"/>
        <v>114400691345.27994</v>
      </c>
      <c r="AL250" s="6">
        <f t="shared" si="169"/>
        <v>116871307893.32362</v>
      </c>
      <c r="AM250" s="6">
        <f t="shared" si="169"/>
        <v>119436407533.82365</v>
      </c>
      <c r="AN250" s="6">
        <f t="shared" si="169"/>
        <v>122094050378.76155</v>
      </c>
      <c r="AO250" s="6">
        <f t="shared" si="169"/>
        <v>124840881248.71652</v>
      </c>
      <c r="AP250" s="6">
        <f t="shared" si="169"/>
        <v>127673763153.55843</v>
      </c>
      <c r="AQ250" s="6">
        <f t="shared" si="169"/>
        <v>130586404433.11414</v>
      </c>
      <c r="AR250" s="6">
        <f t="shared" si="169"/>
        <v>133571595680.46306</v>
      </c>
      <c r="AS250" s="6">
        <f t="shared" si="169"/>
        <v>136622483913.87746</v>
      </c>
      <c r="AT250" s="6">
        <f t="shared" si="169"/>
        <v>139731368879.96841</v>
      </c>
      <c r="AU250" s="6">
        <f t="shared" si="169"/>
        <v>142891150466.94592</v>
      </c>
      <c r="AV250" s="6">
        <f t="shared" si="169"/>
        <v>146093833867.89792</v>
      </c>
      <c r="AW250" s="6">
        <f t="shared" si="169"/>
        <v>149333264031.28757</v>
      </c>
      <c r="AX250" s="6">
        <f t="shared" si="169"/>
        <v>152604801690.87125</v>
      </c>
      <c r="AY250" s="6">
        <f t="shared" si="169"/>
        <v>155904312252.82852</v>
      </c>
    </row>
    <row r="251" spans="2:51">
      <c r="B251" s="302" t="s">
        <v>821</v>
      </c>
    </row>
    <row r="252" spans="2:51">
      <c r="B252" s="6" t="s">
        <v>177</v>
      </c>
    </row>
    <row r="253" spans="2:51">
      <c r="B253" s="14" t="s">
        <v>120</v>
      </c>
      <c r="C253" s="6">
        <f>C79</f>
        <v>250.05619923337184</v>
      </c>
      <c r="D253" s="6">
        <f>C253*'Productivity assumptions'!D$6</f>
        <v>255.55743561650604</v>
      </c>
      <c r="E253" s="28">
        <f>D253*'Productivity assumptions'!E$6</f>
        <v>259.44354987577043</v>
      </c>
      <c r="F253" s="28">
        <f>E253*'Productivity assumptions'!F$6</f>
        <v>263.0548171439043</v>
      </c>
      <c r="G253" s="28">
        <f>F253*'Productivity assumptions'!G$6</f>
        <v>266.75301482681408</v>
      </c>
      <c r="H253" s="28">
        <f>G253*'Productivity assumptions'!H$6</f>
        <v>270.54396666125439</v>
      </c>
      <c r="I253" s="28">
        <f>H253*'Productivity assumptions'!I$6</f>
        <v>274.43335340930929</v>
      </c>
      <c r="J253" s="28">
        <f>I253*'Productivity assumptions'!J$6</f>
        <v>278.40581151116641</v>
      </c>
      <c r="K253" s="28">
        <f>J253*'Productivity assumptions'!K$6</f>
        <v>282.45333801961726</v>
      </c>
      <c r="L253" s="28">
        <f>K253*'Productivity assumptions'!L$6</f>
        <v>286.57904060105852</v>
      </c>
      <c r="M253" s="28">
        <f>L253*'Productivity assumptions'!M$6</f>
        <v>290.78331567023406</v>
      </c>
      <c r="N253" s="28">
        <f>M253*'Productivity assumptions'!N$6</f>
        <v>295.06526809960599</v>
      </c>
      <c r="O253" s="28">
        <f>N253*'Productivity assumptions'!O$6</f>
        <v>299.42281518952291</v>
      </c>
      <c r="P253" s="28">
        <f>O253*'Productivity assumptions'!P$6</f>
        <v>303.85289893245317</v>
      </c>
      <c r="Q253" s="28">
        <f>P253*'Productivity assumptions'!Q$6</f>
        <v>308.35854958581359</v>
      </c>
      <c r="R253" s="28">
        <f>Q253*'Productivity assumptions'!R$6</f>
        <v>312.94202601359655</v>
      </c>
      <c r="S253" s="28">
        <f>R253*'Productivity assumptions'!S$6</f>
        <v>317.6004388731825</v>
      </c>
      <c r="T253" s="28">
        <f>S253*'Productivity assumptions'!T$6</f>
        <v>322.33450663694299</v>
      </c>
      <c r="U253" s="28">
        <f>T253*'Productivity assumptions'!U$6</f>
        <v>327.14260831146879</v>
      </c>
      <c r="V253" s="28">
        <f>U253*'Productivity assumptions'!V$6</f>
        <v>332.028574289917</v>
      </c>
      <c r="W253" s="28">
        <f>V253*'Productivity assumptions'!W$6</f>
        <v>336.99487839616103</v>
      </c>
      <c r="X253" s="28">
        <f>W253*'Productivity assumptions'!X$6</f>
        <v>342.03705746731771</v>
      </c>
      <c r="Y253" s="28">
        <f>X253*'Productivity assumptions'!Y$6</f>
        <v>347.15812035095013</v>
      </c>
      <c r="Z253" s="28">
        <f>Y253*'Productivity assumptions'!Z$6</f>
        <v>352.35910386492964</v>
      </c>
      <c r="AA253" s="28">
        <f>Z253*'Productivity assumptions'!AA$6</f>
        <v>357.64525381347215</v>
      </c>
      <c r="AB253" s="28">
        <f>AA253*'Productivity assumptions'!AB$6</f>
        <v>363.01886556120786</v>
      </c>
      <c r="AC253" s="28">
        <f>AB253*'Productivity assumptions'!AC$6</f>
        <v>368.4751900805623</v>
      </c>
      <c r="AD253" s="28">
        <f>AC253*'Productivity assumptions'!AD$6</f>
        <v>374.0180114957563</v>
      </c>
      <c r="AE253" s="28">
        <f>AD253*'Productivity assumptions'!AE$6</f>
        <v>379.65085019387283</v>
      </c>
      <c r="AF253" s="28">
        <f>AE253*'Productivity assumptions'!AF$6</f>
        <v>385.37881357573571</v>
      </c>
      <c r="AG253" s="28">
        <f>AF253*'Productivity assumptions'!AG$6</f>
        <v>391.20328919981756</v>
      </c>
      <c r="AH253" s="28">
        <f>AG253*'Productivity assumptions'!AH$6</f>
        <v>397.12106499751121</v>
      </c>
      <c r="AI253" s="28">
        <f>AH253*'Productivity assumptions'!AI$6</f>
        <v>403.13441168489516</v>
      </c>
      <c r="AJ253" s="28">
        <f>AI253*'Productivity assumptions'!AJ$6</f>
        <v>409.24669293849337</v>
      </c>
      <c r="AK253" s="28">
        <f>AJ253*'Productivity assumptions'!AK$6</f>
        <v>415.46134147974129</v>
      </c>
      <c r="AL253" s="28">
        <f>AK253*'Productivity assumptions'!AL$6</f>
        <v>421.77955977010714</v>
      </c>
      <c r="AM253" s="28">
        <f>AL253*'Productivity assumptions'!AM$6</f>
        <v>428.20373871668363</v>
      </c>
      <c r="AN253" s="28">
        <f>AM253*'Productivity assumptions'!AN$6</f>
        <v>434.73587970333057</v>
      </c>
      <c r="AO253" s="28">
        <f>AN253*'Productivity assumptions'!AO$6</f>
        <v>441.37695364580992</v>
      </c>
      <c r="AP253" s="28">
        <f>AO253*'Productivity assumptions'!AP$6</f>
        <v>448.12701583763788</v>
      </c>
      <c r="AQ253" s="28">
        <f>AP253*'Productivity assumptions'!AQ$6</f>
        <v>454.9834530886535</v>
      </c>
      <c r="AR253" s="28">
        <f>AQ253*'Productivity assumptions'!AR$6</f>
        <v>461.94864038013822</v>
      </c>
      <c r="AS253" s="28">
        <f>AR253*'Productivity assumptions'!AS$6</f>
        <v>469.02517951761479</v>
      </c>
      <c r="AT253" s="28">
        <f>AS253*'Productivity assumptions'!AT$6</f>
        <v>476.21459142093846</v>
      </c>
      <c r="AU253" s="28">
        <f>AT253*'Productivity assumptions'!AU$6</f>
        <v>483.51360006180198</v>
      </c>
      <c r="AV253" s="28">
        <f>AU253*'Productivity assumptions'!AV$6</f>
        <v>490.91777725074917</v>
      </c>
      <c r="AW253" s="28">
        <f>AV253*'Productivity assumptions'!AW$6</f>
        <v>498.43107622836482</v>
      </c>
      <c r="AX253" s="28">
        <f>AW253*'Productivity assumptions'!AX$6</f>
        <v>506.05841002119467</v>
      </c>
      <c r="AY253" s="28">
        <f>AX253*'Productivity assumptions'!AY$6</f>
        <v>513.80334346322059</v>
      </c>
    </row>
    <row r="254" spans="2:51">
      <c r="B254" s="14" t="s">
        <v>121</v>
      </c>
      <c r="C254" s="248">
        <f>D79</f>
        <v>3602.2256184290236</v>
      </c>
      <c r="D254" s="248">
        <f>C254*'Productivity assumptions'!D$6</f>
        <v>3681.4745820344624</v>
      </c>
      <c r="E254" s="28">
        <f>D254*'Productivity assumptions'!E$6</f>
        <v>3737.4566388032281</v>
      </c>
      <c r="F254" s="28">
        <f>E254*'Productivity assumptions'!F$6</f>
        <v>3789.4793421321119</v>
      </c>
      <c r="G254" s="28">
        <f>F254*'Productivity assumptions'!G$6</f>
        <v>3842.7543358184694</v>
      </c>
      <c r="H254" s="28">
        <f>G254*'Productivity assumptions'!H$6</f>
        <v>3897.3655146579376</v>
      </c>
      <c r="I254" s="28">
        <f>H254*'Productivity assumptions'!I$6</f>
        <v>3953.3947138010712</v>
      </c>
      <c r="J254" s="28">
        <f>I254*'Productivity assumptions'!J$6</f>
        <v>4010.6206109654554</v>
      </c>
      <c r="K254" s="28">
        <f>J254*'Productivity assumptions'!K$6</f>
        <v>4068.9279183815975</v>
      </c>
      <c r="L254" s="28">
        <f>K254*'Productivity assumptions'!L$6</f>
        <v>4128.3614040478196</v>
      </c>
      <c r="M254" s="28">
        <f>L254*'Productivity assumptions'!M$6</f>
        <v>4188.9267785817756</v>
      </c>
      <c r="N254" s="28">
        <f>M254*'Productivity assumptions'!N$6</f>
        <v>4250.6111470768055</v>
      </c>
      <c r="O254" s="28">
        <f>N254*'Productivity assumptions'!O$6</f>
        <v>4313.38450686126</v>
      </c>
      <c r="P254" s="28">
        <f>O254*'Productivity assumptions'!P$6</f>
        <v>4377.2028053057466</v>
      </c>
      <c r="Q254" s="28">
        <f>P254*'Productivity assumptions'!Q$6</f>
        <v>4442.109695280823</v>
      </c>
      <c r="R254" s="28">
        <f>Q254*'Productivity assumptions'!R$6</f>
        <v>4508.1377172224675</v>
      </c>
      <c r="S254" s="28">
        <f>R254*'Productivity assumptions'!S$6</f>
        <v>4575.245248231362</v>
      </c>
      <c r="T254" s="28">
        <f>S254*'Productivity assumptions'!T$6</f>
        <v>4643.4426383791733</v>
      </c>
      <c r="U254" s="28">
        <f>T254*'Productivity assumptions'!U$6</f>
        <v>4712.7065361792993</v>
      </c>
      <c r="V254" s="28">
        <f>U254*'Productivity assumptions'!V$6</f>
        <v>4783.0921209890275</v>
      </c>
      <c r="W254" s="28">
        <f>V254*'Productivity assumptions'!W$6</f>
        <v>4854.6350298841808</v>
      </c>
      <c r="X254" s="28">
        <f>W254*'Productivity assumptions'!X$6</f>
        <v>4927.2709680393318</v>
      </c>
      <c r="Y254" s="28">
        <f>X254*'Productivity assumptions'!Y$6</f>
        <v>5001.0432799018754</v>
      </c>
      <c r="Z254" s="28">
        <f>Y254*'Productivity assumptions'!Z$6</f>
        <v>5075.9669015218251</v>
      </c>
      <c r="AA254" s="28">
        <f>Z254*'Productivity assumptions'!AA$6</f>
        <v>5152.1174021927791</v>
      </c>
      <c r="AB254" s="28">
        <f>AA254*'Productivity assumptions'!AB$6</f>
        <v>5229.5278481666437</v>
      </c>
      <c r="AC254" s="28">
        <f>AB254*'Productivity assumptions'!AC$6</f>
        <v>5308.1298265472615</v>
      </c>
      <c r="AD254" s="28">
        <f>AC254*'Productivity assumptions'!AD$6</f>
        <v>5387.9778501571645</v>
      </c>
      <c r="AE254" s="28">
        <f>AD254*'Productivity assumptions'!AE$6</f>
        <v>5469.122632510258</v>
      </c>
      <c r="AF254" s="28">
        <f>AE254*'Productivity assumptions'!AF$6</f>
        <v>5551.6377491073599</v>
      </c>
      <c r="AG254" s="28">
        <f>AF254*'Productivity assumptions'!AG$6</f>
        <v>5635.5431886497799</v>
      </c>
      <c r="AH254" s="28">
        <f>AG254*'Productivity assumptions'!AH$6</f>
        <v>5720.7926791560176</v>
      </c>
      <c r="AI254" s="28">
        <f>AH254*'Productivity assumptions'!AI$6</f>
        <v>5807.4189317992223</v>
      </c>
      <c r="AJ254" s="28">
        <f>AI254*'Productivity assumptions'!AJ$6</f>
        <v>5895.4704025736228</v>
      </c>
      <c r="AK254" s="28">
        <f>AJ254*'Productivity assumptions'!AK$6</f>
        <v>5984.9965421112511</v>
      </c>
      <c r="AL254" s="28">
        <f>AK254*'Productivity assumptions'!AL$6</f>
        <v>6076.0146726681414</v>
      </c>
      <c r="AM254" s="28">
        <f>AL254*'Productivity assumptions'!AM$6</f>
        <v>6168.5592368488242</v>
      </c>
      <c r="AN254" s="28">
        <f>AM254*'Productivity assumptions'!AN$6</f>
        <v>6262.6590659169678</v>
      </c>
      <c r="AO254" s="28">
        <f>AN254*'Productivity assumptions'!AO$6</f>
        <v>6358.3281465589316</v>
      </c>
      <c r="AP254" s="28">
        <f>AO254*'Productivity assumptions'!AP$6</f>
        <v>6455.56727531454</v>
      </c>
      <c r="AQ254" s="28">
        <f>AP254*'Productivity assumptions'!AQ$6</f>
        <v>6554.33880744404</v>
      </c>
      <c r="AR254" s="28">
        <f>AQ254*'Productivity assumptions'!AR$6</f>
        <v>6654.6769561300734</v>
      </c>
      <c r="AS254" s="28">
        <f>AR254*'Productivity assumptions'!AS$6</f>
        <v>6756.6192021091192</v>
      </c>
      <c r="AT254" s="28">
        <f>AS254*'Productivity assumptions'!AT$6</f>
        <v>6860.187455241773</v>
      </c>
      <c r="AU254" s="28">
        <f>AT254*'Productivity assumptions'!AU$6</f>
        <v>6965.3345221645768</v>
      </c>
      <c r="AV254" s="28">
        <f>AU254*'Productivity assumptions'!AV$6</f>
        <v>7071.9966118675457</v>
      </c>
      <c r="AW254" s="28">
        <f>AV254*'Productivity assumptions'!AW$6</f>
        <v>7180.2306734067479</v>
      </c>
      <c r="AX254" s="28">
        <f>AW254*'Productivity assumptions'!AX$6</f>
        <v>7290.1074821924367</v>
      </c>
      <c r="AY254" s="28">
        <f>AX254*'Productivity assumptions'!AY$6</f>
        <v>7401.678392025613</v>
      </c>
    </row>
    <row r="255" spans="2:51">
      <c r="B255" s="14" t="s">
        <v>122</v>
      </c>
      <c r="C255" s="248">
        <f>E79</f>
        <v>3962.5404876998255</v>
      </c>
      <c r="D255" s="248">
        <f>C255*'Productivity assumptions'!D$6</f>
        <v>4049.7163784292215</v>
      </c>
      <c r="E255" s="28">
        <f>D255*'Productivity assumptions'!E$6</f>
        <v>4111.2980754212294</v>
      </c>
      <c r="F255" s="28">
        <f>E255*'Productivity assumptions'!F$6</f>
        <v>4168.5243821704998</v>
      </c>
      <c r="G255" s="28">
        <f>F255*'Productivity assumptions'!G$6</f>
        <v>4227.128240403069</v>
      </c>
      <c r="H255" s="28">
        <f>G255*'Productivity assumptions'!H$6</f>
        <v>4287.2019365439519</v>
      </c>
      <c r="I255" s="28">
        <f>H255*'Productivity assumptions'!I$6</f>
        <v>4348.8354913557932</v>
      </c>
      <c r="J255" s="28">
        <f>I255*'Productivity assumptions'!J$6</f>
        <v>4411.7854446565279</v>
      </c>
      <c r="K255" s="28">
        <f>J255*'Productivity assumptions'!K$6</f>
        <v>4475.9249769454536</v>
      </c>
      <c r="L255" s="28">
        <f>K255*'Productivity assumptions'!L$6</f>
        <v>4541.3033341679084</v>
      </c>
      <c r="M255" s="28">
        <f>L255*'Productivity assumptions'!M$6</f>
        <v>4607.9267981496478</v>
      </c>
      <c r="N255" s="28">
        <f>M255*'Productivity assumptions'!N$6</f>
        <v>4675.7811841629118</v>
      </c>
      <c r="O255" s="28">
        <f>N255*'Productivity assumptions'!O$6</f>
        <v>4744.833488500064</v>
      </c>
      <c r="P255" s="28">
        <f>O255*'Productivity assumptions'!P$6</f>
        <v>4815.03525213992</v>
      </c>
      <c r="Q255" s="28">
        <f>P255*'Productivity assumptions'!Q$6</f>
        <v>4886.434494358703</v>
      </c>
      <c r="R255" s="28">
        <f>Q255*'Productivity assumptions'!R$6</f>
        <v>4959.0670104698402</v>
      </c>
      <c r="S255" s="28">
        <f>R255*'Productivity assumptions'!S$6</f>
        <v>5032.887014217491</v>
      </c>
      <c r="T255" s="28">
        <f>S255*'Productivity assumptions'!T$6</f>
        <v>5107.9058909457108</v>
      </c>
      <c r="U255" s="28">
        <f>T255*'Productivity assumptions'!U$6</f>
        <v>5184.0979534208536</v>
      </c>
      <c r="V255" s="28">
        <f>U255*'Productivity assumptions'!V$6</f>
        <v>5261.5239003499109</v>
      </c>
      <c r="W255" s="28">
        <f>V255*'Productivity assumptions'!W$6</f>
        <v>5340.2229334294934</v>
      </c>
      <c r="X255" s="28">
        <f>W255*'Productivity assumptions'!X$6</f>
        <v>5420.1243267040682</v>
      </c>
      <c r="Y255" s="28">
        <f>X255*'Productivity assumptions'!Y$6</f>
        <v>5501.2757601764761</v>
      </c>
      <c r="Z255" s="28">
        <f>Y255*'Productivity assumptions'!Z$6</f>
        <v>5583.69366388447</v>
      </c>
      <c r="AA255" s="28">
        <f>Z255*'Productivity assumptions'!AA$6</f>
        <v>5667.461165987479</v>
      </c>
      <c r="AB255" s="28">
        <f>AA255*'Productivity assumptions'!AB$6</f>
        <v>5752.6146402099266</v>
      </c>
      <c r="AC255" s="28">
        <f>AB255*'Productivity assumptions'!AC$6</f>
        <v>5839.0788306129525</v>
      </c>
      <c r="AD255" s="28">
        <f>AC255*'Productivity assumptions'!AD$6</f>
        <v>5926.913702698238</v>
      </c>
      <c r="AE255" s="28">
        <f>AD255*'Productivity assumptions'!AE$6</f>
        <v>6016.175042630618</v>
      </c>
      <c r="AF255" s="28">
        <f>AE255*'Productivity assumptions'!AF$6</f>
        <v>6106.9437853463742</v>
      </c>
      <c r="AG255" s="28">
        <f>AF255*'Productivity assumptions'!AG$6</f>
        <v>6199.2419189291586</v>
      </c>
      <c r="AH255" s="28">
        <f>AG255*'Productivity assumptions'!AH$6</f>
        <v>6293.0185430135962</v>
      </c>
      <c r="AI255" s="28">
        <f>AH255*'Productivity assumptions'!AI$6</f>
        <v>6388.3096407283783</v>
      </c>
      <c r="AJ255" s="28">
        <f>AI255*'Productivity assumptions'!AJ$6</f>
        <v>6485.168514908848</v>
      </c>
      <c r="AK255" s="28">
        <f>AJ255*'Productivity assumptions'!AK$6</f>
        <v>6583.6495625174166</v>
      </c>
      <c r="AL255" s="28">
        <f>AK255*'Productivity assumptions'!AL$6</f>
        <v>6683.771838479608</v>
      </c>
      <c r="AM255" s="28">
        <f>AL255*'Productivity assumptions'!AM$6</f>
        <v>6785.5732305430001</v>
      </c>
      <c r="AN255" s="28">
        <f>AM255*'Productivity assumptions'!AN$6</f>
        <v>6889.0854538364338</v>
      </c>
      <c r="AO255" s="28">
        <f>AN255*'Productivity assumptions'!AO$6</f>
        <v>6994.3238940733145</v>
      </c>
      <c r="AP255" s="28">
        <f>AO255*'Productivity assumptions'!AP$6</f>
        <v>7101.2894274678592</v>
      </c>
      <c r="AQ255" s="28">
        <f>AP255*'Productivity assumptions'!AQ$6</f>
        <v>7209.9406438416891</v>
      </c>
      <c r="AR255" s="28">
        <f>AQ255*'Productivity assumptions'!AR$6</f>
        <v>7320.3151785724285</v>
      </c>
      <c r="AS255" s="28">
        <f>AR255*'Productivity assumptions'!AS$6</f>
        <v>7432.4542614306511</v>
      </c>
      <c r="AT255" s="28">
        <f>AS255*'Productivity assumptions'!AT$6</f>
        <v>7546.3819938244542</v>
      </c>
      <c r="AU255" s="28">
        <f>AT255*'Productivity assumptions'!AU$6</f>
        <v>7662.0464618446995</v>
      </c>
      <c r="AV255" s="28">
        <f>AU255*'Productivity assumptions'!AV$6</f>
        <v>7779.377493745752</v>
      </c>
      <c r="AW255" s="28">
        <f>AV255*'Productivity assumptions'!AW$6</f>
        <v>7898.4377349486122</v>
      </c>
      <c r="AX255" s="28">
        <f>AW255*'Productivity assumptions'!AX$6</f>
        <v>8019.3050402181862</v>
      </c>
      <c r="AY255" s="28">
        <f>AX255*'Productivity assumptions'!AY$6</f>
        <v>8142.0359000515227</v>
      </c>
    </row>
    <row r="256" spans="2:51">
      <c r="B256" s="14" t="s">
        <v>123</v>
      </c>
      <c r="C256" s="248">
        <f>F79</f>
        <v>3754.8476161524054</v>
      </c>
      <c r="D256" s="248">
        <f>C256*'Productivity assumptions'!D$6</f>
        <v>3837.4542637077584</v>
      </c>
      <c r="E256" s="28">
        <f>D256*'Productivity assumptions'!E$6</f>
        <v>3895.8082133687963</v>
      </c>
      <c r="F256" s="28">
        <f>E256*'Productivity assumptions'!F$6</f>
        <v>3950.0350565129115</v>
      </c>
      <c r="G256" s="28">
        <f>F256*'Productivity assumptions'!G$6</f>
        <v>4005.567248061478</v>
      </c>
      <c r="H256" s="28">
        <f>G256*'Productivity assumptions'!H$6</f>
        <v>4062.492237332438</v>
      </c>
      <c r="I256" s="28">
        <f>H256*'Productivity assumptions'!I$6</f>
        <v>4120.8953267339493</v>
      </c>
      <c r="J256" s="28">
        <f>I256*'Productivity assumptions'!J$6</f>
        <v>4180.5458168227906</v>
      </c>
      <c r="K256" s="28">
        <f>J256*'Productivity assumptions'!K$6</f>
        <v>4241.323535224351</v>
      </c>
      <c r="L256" s="28">
        <f>K256*'Productivity assumptions'!L$6</f>
        <v>4303.2751467035805</v>
      </c>
      <c r="M256" s="28">
        <f>L256*'Productivity assumptions'!M$6</f>
        <v>4366.4066038301835</v>
      </c>
      <c r="N256" s="28">
        <f>M256*'Productivity assumptions'!N$6</f>
        <v>4430.7044653557032</v>
      </c>
      <c r="O256" s="28">
        <f>N256*'Productivity assumptions'!O$6</f>
        <v>4496.1374574311212</v>
      </c>
      <c r="P256" s="28">
        <f>O256*'Productivity assumptions'!P$6</f>
        <v>4562.6596609697463</v>
      </c>
      <c r="Q256" s="28">
        <f>P256*'Productivity assumptions'!Q$6</f>
        <v>4630.3165783621307</v>
      </c>
      <c r="R256" s="28">
        <f>Q256*'Productivity assumptions'!R$6</f>
        <v>4699.1421287436651</v>
      </c>
      <c r="S256" s="28">
        <f>R256*'Productivity assumptions'!S$6</f>
        <v>4769.0929257024945</v>
      </c>
      <c r="T256" s="28">
        <f>S256*'Productivity assumptions'!T$6</f>
        <v>4840.1797578304613</v>
      </c>
      <c r="U256" s="28">
        <f>T256*'Productivity assumptions'!U$6</f>
        <v>4912.3782842663622</v>
      </c>
      <c r="V256" s="28">
        <f>U256*'Productivity assumptions'!V$6</f>
        <v>4985.746022250959</v>
      </c>
      <c r="W256" s="28">
        <f>V256*'Productivity assumptions'!W$6</f>
        <v>5060.3201187604191</v>
      </c>
      <c r="X256" s="28">
        <f>W256*'Productivity assumptions'!X$6</f>
        <v>5136.0335548743424</v>
      </c>
      <c r="Y256" s="28">
        <f>X256*'Productivity assumptions'!Y$6</f>
        <v>5212.9315114925985</v>
      </c>
      <c r="Z256" s="28">
        <f>Y256*'Productivity assumptions'!Z$6</f>
        <v>5291.0295574878028</v>
      </c>
      <c r="AA256" s="28">
        <f>Z256*'Productivity assumptions'!AA$6</f>
        <v>5370.4064639342796</v>
      </c>
      <c r="AB256" s="28">
        <f>AA256*'Productivity assumptions'!AB$6</f>
        <v>5451.0966980615412</v>
      </c>
      <c r="AC256" s="28">
        <f>AB256*'Productivity assumptions'!AC$6</f>
        <v>5533.0289484007189</v>
      </c>
      <c r="AD256" s="28">
        <f>AC256*'Productivity assumptions'!AD$6</f>
        <v>5616.2600374175354</v>
      </c>
      <c r="AE256" s="28">
        <f>AD256*'Productivity assumptions'!AE$6</f>
        <v>5700.8428272969195</v>
      </c>
      <c r="AF256" s="28">
        <f>AE256*'Productivity assumptions'!AF$6</f>
        <v>5786.8540108457964</v>
      </c>
      <c r="AG256" s="28">
        <f>AF256*'Productivity assumptions'!AG$6</f>
        <v>5874.3144236628796</v>
      </c>
      <c r="AH256" s="28">
        <f>AG256*'Productivity assumptions'!AH$6</f>
        <v>5963.1758332780701</v>
      </c>
      <c r="AI256" s="28">
        <f>AH256*'Productivity assumptions'!AI$6</f>
        <v>6053.4723367978604</v>
      </c>
      <c r="AJ256" s="28">
        <f>AI256*'Productivity assumptions'!AJ$6</f>
        <v>6145.2544432390887</v>
      </c>
      <c r="AK256" s="28">
        <f>AJ256*'Productivity assumptions'!AK$6</f>
        <v>6238.5736983980123</v>
      </c>
      <c r="AL256" s="28">
        <f>AK256*'Productivity assumptions'!AL$6</f>
        <v>6333.448158453969</v>
      </c>
      <c r="AM256" s="28">
        <f>AL256*'Productivity assumptions'!AM$6</f>
        <v>6429.9137253035115</v>
      </c>
      <c r="AN256" s="28">
        <f>AM256*'Productivity assumptions'!AN$6</f>
        <v>6528.0004517565203</v>
      </c>
      <c r="AO256" s="28">
        <f>AN256*'Productivity assumptions'!AO$6</f>
        <v>6627.7229170985529</v>
      </c>
      <c r="AP256" s="28">
        <f>AO256*'Productivity assumptions'!AP$6</f>
        <v>6729.0819516178753</v>
      </c>
      <c r="AQ256" s="28">
        <f>AP256*'Productivity assumptions'!AQ$6</f>
        <v>6832.0383156120652</v>
      </c>
      <c r="AR256" s="28">
        <f>AQ256*'Productivity assumptions'!AR$6</f>
        <v>6936.6276718354566</v>
      </c>
      <c r="AS256" s="28">
        <f>AR256*'Productivity assumptions'!AS$6</f>
        <v>7042.8890890385737</v>
      </c>
      <c r="AT256" s="28">
        <f>AS256*'Productivity assumptions'!AT$6</f>
        <v>7150.8454053766409</v>
      </c>
      <c r="AU256" s="28">
        <f>AT256*'Productivity assumptions'!AU$6</f>
        <v>7260.4474279597489</v>
      </c>
      <c r="AV256" s="28">
        <f>AU256*'Productivity assumptions'!AV$6</f>
        <v>7371.6286630289978</v>
      </c>
      <c r="AW256" s="28">
        <f>AV256*'Productivity assumptions'!AW$6</f>
        <v>7484.4484725039529</v>
      </c>
      <c r="AX256" s="28">
        <f>AW256*'Productivity assumptions'!AX$6</f>
        <v>7598.9806304644817</v>
      </c>
      <c r="AY256" s="28">
        <f>AX256*'Productivity assumptions'!AY$6</f>
        <v>7715.2786665108079</v>
      </c>
    </row>
    <row r="257" spans="2:51">
      <c r="B257" s="14" t="s">
        <v>124</v>
      </c>
      <c r="C257" s="248">
        <f>G79</f>
        <v>2721.1241824075937</v>
      </c>
      <c r="D257" s="248">
        <f>C257*'Productivity assumptions'!D$6</f>
        <v>2780.9889144205608</v>
      </c>
      <c r="E257" s="28">
        <f>D257*'Productivity assumptions'!E$6</f>
        <v>2823.2778059533566</v>
      </c>
      <c r="F257" s="28">
        <f>E257*'Productivity assumptions'!F$6</f>
        <v>2862.5757986549293</v>
      </c>
      <c r="G257" s="28">
        <f>F257*'Productivity assumptions'!G$6</f>
        <v>2902.8197725181712</v>
      </c>
      <c r="H257" s="28">
        <f>G257*'Productivity assumptions'!H$6</f>
        <v>2944.0731017404178</v>
      </c>
      <c r="I257" s="28">
        <f>H257*'Productivity assumptions'!I$6</f>
        <v>2986.3976046614212</v>
      </c>
      <c r="J257" s="28">
        <f>I257*'Productivity assumptions'!J$6</f>
        <v>3029.6260942477807</v>
      </c>
      <c r="K257" s="28">
        <f>J257*'Productivity assumptions'!K$6</f>
        <v>3073.6714820239999</v>
      </c>
      <c r="L257" s="28">
        <f>K257*'Productivity assumptions'!L$6</f>
        <v>3118.5675857726769</v>
      </c>
      <c r="M257" s="28">
        <f>L257*'Productivity assumptions'!M$6</f>
        <v>3164.3187192990645</v>
      </c>
      <c r="N257" s="28">
        <f>M257*'Productivity assumptions'!N$6</f>
        <v>3210.9151417801104</v>
      </c>
      <c r="O257" s="28">
        <f>N257*'Productivity assumptions'!O$6</f>
        <v>3258.3341891730788</v>
      </c>
      <c r="P257" s="28">
        <f>O257*'Productivity assumptions'!P$6</f>
        <v>3306.5425840856474</v>
      </c>
      <c r="Q257" s="28">
        <f>P257*'Productivity assumptions'!Q$6</f>
        <v>3355.5733019319873</v>
      </c>
      <c r="R257" s="28">
        <f>Q257*'Productivity assumptions'!R$6</f>
        <v>3405.4509237840866</v>
      </c>
      <c r="S257" s="28">
        <f>R257*'Productivity assumptions'!S$6</f>
        <v>3456.1440076697118</v>
      </c>
      <c r="T257" s="28">
        <f>S257*'Productivity assumptions'!T$6</f>
        <v>3507.660372041476</v>
      </c>
      <c r="U257" s="28">
        <f>T257*'Productivity assumptions'!U$6</f>
        <v>3559.9823771672759</v>
      </c>
      <c r="V257" s="28">
        <f>U257*'Productivity assumptions'!V$6</f>
        <v>3613.1517055787981</v>
      </c>
      <c r="W257" s="28">
        <f>V257*'Productivity assumptions'!W$6</f>
        <v>3667.1952775523068</v>
      </c>
      <c r="X257" s="28">
        <f>W257*'Productivity assumptions'!X$6</f>
        <v>3722.0645247240159</v>
      </c>
      <c r="Y257" s="28">
        <f>X257*'Productivity assumptions'!Y$6</f>
        <v>3777.7921895249865</v>
      </c>
      <c r="Z257" s="28">
        <f>Y257*'Productivity assumptions'!Z$6</f>
        <v>3834.3895546596323</v>
      </c>
      <c r="AA257" s="28">
        <f>Z257*'Productivity assumptions'!AA$6</f>
        <v>3891.9137052342285</v>
      </c>
      <c r="AB257" s="28">
        <f>AA257*'Productivity assumptions'!AB$6</f>
        <v>3950.3896195225466</v>
      </c>
      <c r="AC257" s="28">
        <f>AB257*'Productivity assumptions'!AC$6</f>
        <v>4009.7656183667987</v>
      </c>
      <c r="AD257" s="28">
        <f>AC257*'Productivity assumptions'!AD$6</f>
        <v>4070.0828807977718</v>
      </c>
      <c r="AE257" s="28">
        <f>AD257*'Productivity assumptions'!AE$6</f>
        <v>4131.3797158454054</v>
      </c>
      <c r="AF257" s="28">
        <f>AE257*'Productivity assumptions'!AF$6</f>
        <v>4193.7117025032758</v>
      </c>
      <c r="AG257" s="28">
        <f>AF257*'Productivity assumptions'!AG$6</f>
        <v>4257.0939402527229</v>
      </c>
      <c r="AH257" s="28">
        <f>AG257*'Productivity assumptions'!AH$6</f>
        <v>4321.4914752010245</v>
      </c>
      <c r="AI257" s="28">
        <f>AH257*'Productivity assumptions'!AI$6</f>
        <v>4386.9290173951686</v>
      </c>
      <c r="AJ257" s="28">
        <f>AI257*'Productivity assumptions'!AJ$6</f>
        <v>4453.4431705328807</v>
      </c>
      <c r="AK257" s="28">
        <f>AJ257*'Productivity assumptions'!AK$6</f>
        <v>4521.071289662098</v>
      </c>
      <c r="AL257" s="28">
        <f>AK257*'Productivity assumptions'!AL$6</f>
        <v>4589.8264600292159</v>
      </c>
      <c r="AM257" s="28">
        <f>AL257*'Productivity assumptions'!AM$6</f>
        <v>4659.7346996059059</v>
      </c>
      <c r="AN257" s="28">
        <f>AM257*'Productivity assumptions'!AN$6</f>
        <v>4730.8177875523561</v>
      </c>
      <c r="AO257" s="28">
        <f>AN257*'Productivity assumptions'!AO$6</f>
        <v>4803.0862894228976</v>
      </c>
      <c r="AP257" s="28">
        <f>AO257*'Productivity assumptions'!AP$6</f>
        <v>4876.5408069243658</v>
      </c>
      <c r="AQ257" s="28">
        <f>AP257*'Productivity assumptions'!AQ$6</f>
        <v>4951.1529031895197</v>
      </c>
      <c r="AR257" s="28">
        <f>AQ257*'Productivity assumptions'!AR$6</f>
        <v>5026.9484228845486</v>
      </c>
      <c r="AS257" s="28">
        <f>AR257*'Productivity assumptions'!AS$6</f>
        <v>5103.9556789884846</v>
      </c>
      <c r="AT257" s="28">
        <f>AS257*'Productivity assumptions'!AT$6</f>
        <v>5182.191222227967</v>
      </c>
      <c r="AU257" s="28">
        <f>AT257*'Productivity assumptions'!AU$6</f>
        <v>5261.6194026975872</v>
      </c>
      <c r="AV257" s="28">
        <f>AU257*'Productivity assumptions'!AV$6</f>
        <v>5342.192032616158</v>
      </c>
      <c r="AW257" s="28">
        <f>AV257*'Productivity assumptions'!AW$6</f>
        <v>5423.9521313472742</v>
      </c>
      <c r="AX257" s="28">
        <f>AW257*'Productivity assumptions'!AX$6</f>
        <v>5506.9531626938069</v>
      </c>
      <c r="AY257" s="28">
        <f>AX257*'Productivity assumptions'!AY$6</f>
        <v>5591.2339193590924</v>
      </c>
    </row>
    <row r="258" spans="2:51">
      <c r="B258" s="14" t="s">
        <v>125</v>
      </c>
      <c r="C258" s="248">
        <f>H79</f>
        <v>1066.4055679912694</v>
      </c>
      <c r="D258" s="248">
        <f>C258*'Productivity assumptions'!D$6</f>
        <v>1089.8664904870773</v>
      </c>
      <c r="E258" s="28">
        <f>D258*'Productivity assumptions'!E$6</f>
        <v>1106.4394604699655</v>
      </c>
      <c r="F258" s="28">
        <f>E258*'Productivity assumptions'!F$6</f>
        <v>1121.8403004973245</v>
      </c>
      <c r="G258" s="28">
        <f>F258*'Productivity assumptions'!G$6</f>
        <v>1137.6118694993261</v>
      </c>
      <c r="H258" s="28">
        <f>G258*'Productivity assumptions'!H$6</f>
        <v>1153.7790037540576</v>
      </c>
      <c r="I258" s="28">
        <f>H258*'Productivity assumptions'!I$6</f>
        <v>1170.3659298007351</v>
      </c>
      <c r="J258" s="28">
        <f>I258*'Productivity assumptions'!J$6</f>
        <v>1187.3071272252344</v>
      </c>
      <c r="K258" s="28">
        <f>J258*'Productivity assumptions'!K$6</f>
        <v>1204.5684661499934</v>
      </c>
      <c r="L258" s="28">
        <f>K258*'Productivity assumptions'!L$6</f>
        <v>1222.1631997267395</v>
      </c>
      <c r="M258" s="28">
        <f>L258*'Productivity assumptions'!M$6</f>
        <v>1240.0930185309971</v>
      </c>
      <c r="N258" s="28">
        <f>M258*'Productivity assumptions'!N$6</f>
        <v>1258.3541051449479</v>
      </c>
      <c r="O258" s="28">
        <f>N258*'Productivity assumptions'!O$6</f>
        <v>1276.9375775552228</v>
      </c>
      <c r="P258" s="28">
        <f>O258*'Productivity assumptions'!P$6</f>
        <v>1295.8303943884475</v>
      </c>
      <c r="Q258" s="28">
        <f>P258*'Productivity assumptions'!Q$6</f>
        <v>1315.0454786730918</v>
      </c>
      <c r="R258" s="28">
        <f>Q258*'Productivity assumptions'!R$6</f>
        <v>1334.5924637041758</v>
      </c>
      <c r="S258" s="28">
        <f>R258*'Productivity assumptions'!S$6</f>
        <v>1354.4590274074349</v>
      </c>
      <c r="T258" s="28">
        <f>S258*'Productivity assumptions'!T$6</f>
        <v>1374.6482338258311</v>
      </c>
      <c r="U258" s="28">
        <f>T258*'Productivity assumptions'!U$6</f>
        <v>1395.1531699677948</v>
      </c>
      <c r="V258" s="28">
        <f>U258*'Productivity assumptions'!V$6</f>
        <v>1415.9901711715536</v>
      </c>
      <c r="W258" s="28">
        <f>V258*'Productivity assumptions'!W$6</f>
        <v>1437.1697874637048</v>
      </c>
      <c r="X258" s="28">
        <f>W258*'Productivity assumptions'!X$6</f>
        <v>1458.6729849560106</v>
      </c>
      <c r="Y258" s="28">
        <f>X258*'Productivity assumptions'!Y$6</f>
        <v>1480.512595371117</v>
      </c>
      <c r="Z258" s="28">
        <f>Y258*'Productivity assumptions'!Z$6</f>
        <v>1502.6930403884478</v>
      </c>
      <c r="AA258" s="28">
        <f>Z258*'Productivity assumptions'!AA$6</f>
        <v>1525.2366915982361</v>
      </c>
      <c r="AB258" s="28">
        <f>AA258*'Productivity assumptions'!AB$6</f>
        <v>1548.1533379584432</v>
      </c>
      <c r="AC258" s="28">
        <f>AB258*'Productivity assumptions'!AC$6</f>
        <v>1571.4227264640904</v>
      </c>
      <c r="AD258" s="28">
        <f>AC258*'Productivity assumptions'!AD$6</f>
        <v>1595.0609951319573</v>
      </c>
      <c r="AE258" s="28">
        <f>AD258*'Productivity assumptions'!AE$6</f>
        <v>1619.0831572286547</v>
      </c>
      <c r="AF258" s="28">
        <f>AE258*'Productivity assumptions'!AF$6</f>
        <v>1643.5109941005089</v>
      </c>
      <c r="AG258" s="28">
        <f>AF258*'Productivity assumptions'!AG$6</f>
        <v>1668.3504232176151</v>
      </c>
      <c r="AH258" s="28">
        <f>AG258*'Productivity assumptions'!AH$6</f>
        <v>1693.58774618794</v>
      </c>
      <c r="AI258" s="28">
        <f>AH258*'Productivity assumptions'!AI$6</f>
        <v>1719.2326468516635</v>
      </c>
      <c r="AJ258" s="28">
        <f>AI258*'Productivity assumptions'!AJ$6</f>
        <v>1745.2994701575817</v>
      </c>
      <c r="AK258" s="28">
        <f>AJ258*'Productivity assumptions'!AK$6</f>
        <v>1771.8028555078104</v>
      </c>
      <c r="AL258" s="28">
        <f>AK258*'Productivity assumptions'!AL$6</f>
        <v>1798.7479309959897</v>
      </c>
      <c r="AM258" s="28">
        <f>AL258*'Productivity assumptions'!AM$6</f>
        <v>1826.144893036542</v>
      </c>
      <c r="AN258" s="28">
        <f>AM258*'Productivity assumptions'!AN$6</f>
        <v>1854.0022768583412</v>
      </c>
      <c r="AO258" s="28">
        <f>AN258*'Productivity assumptions'!AO$6</f>
        <v>1882.3242230904846</v>
      </c>
      <c r="AP258" s="28">
        <f>AO258*'Productivity assumptions'!AP$6</f>
        <v>1911.1109675412179</v>
      </c>
      <c r="AQ258" s="28">
        <f>AP258*'Productivity assumptions'!AQ$6</f>
        <v>1940.351365833611</v>
      </c>
      <c r="AR258" s="28">
        <f>AQ258*'Productivity assumptions'!AR$6</f>
        <v>1970.0555464638589</v>
      </c>
      <c r="AS258" s="28">
        <f>AR258*'Productivity assumptions'!AS$6</f>
        <v>2000.2346052572391</v>
      </c>
      <c r="AT258" s="28">
        <f>AS258*'Productivity assumptions'!AT$6</f>
        <v>2030.8950284252799</v>
      </c>
      <c r="AU258" s="28">
        <f>AT258*'Productivity assumptions'!AU$6</f>
        <v>2062.0228448093435</v>
      </c>
      <c r="AV258" s="28">
        <f>AU258*'Productivity assumptions'!AV$6</f>
        <v>2093.5991696710926</v>
      </c>
      <c r="AW258" s="28">
        <f>AV258*'Productivity assumptions'!AW$6</f>
        <v>2125.6408622517065</v>
      </c>
      <c r="AX258" s="28">
        <f>AW258*'Productivity assumptions'!AX$6</f>
        <v>2158.1688749566051</v>
      </c>
      <c r="AY258" s="28">
        <f>AX258*'Productivity assumptions'!AY$6</f>
        <v>2191.1984106034697</v>
      </c>
    </row>
    <row r="259" spans="2:51">
      <c r="B259" s="14" t="s">
        <v>126</v>
      </c>
      <c r="C259" s="248">
        <f>I79</f>
        <v>686.96183128101052</v>
      </c>
      <c r="D259" s="248">
        <f>C259*'Productivity assumptions'!D$6</f>
        <v>702.07499156919278</v>
      </c>
      <c r="E259" s="28">
        <f>D259*'Productivity assumptions'!E$6</f>
        <v>712.75104029862268</v>
      </c>
      <c r="F259" s="28">
        <f>E259*'Productivity assumptions'!F$6</f>
        <v>722.67202119558954</v>
      </c>
      <c r="G259" s="28">
        <f>F259*'Productivity assumptions'!G$6</f>
        <v>732.83181991475612</v>
      </c>
      <c r="H259" s="28">
        <f>G259*'Productivity assumptions'!H$6</f>
        <v>743.24643559902768</v>
      </c>
      <c r="I259" s="28">
        <f>H259*'Productivity assumptions'!I$6</f>
        <v>753.93147460704006</v>
      </c>
      <c r="J259" s="28">
        <f>I259*'Productivity assumptions'!J$6</f>
        <v>764.84472971011394</v>
      </c>
      <c r="K259" s="28">
        <f>J259*'Productivity assumptions'!K$6</f>
        <v>775.96421497354015</v>
      </c>
      <c r="L259" s="28">
        <f>K259*'Productivity assumptions'!L$6</f>
        <v>787.29846787091617</v>
      </c>
      <c r="M259" s="28">
        <f>L259*'Productivity assumptions'!M$6</f>
        <v>798.84857744462226</v>
      </c>
      <c r="N259" s="28">
        <f>M259*'Productivity assumptions'!N$6</f>
        <v>810.61208457365058</v>
      </c>
      <c r="O259" s="28">
        <f>N259*'Productivity assumptions'!O$6</f>
        <v>822.58326760354555</v>
      </c>
      <c r="P259" s="28">
        <f>O259*'Productivity assumptions'!P$6</f>
        <v>834.75372548502105</v>
      </c>
      <c r="Q259" s="28">
        <f>P259*'Productivity assumptions'!Q$6</f>
        <v>847.13178303142183</v>
      </c>
      <c r="R259" s="28">
        <f>Q259*'Productivity assumptions'!R$6</f>
        <v>859.72364586112326</v>
      </c>
      <c r="S259" s="28">
        <f>R259*'Productivity assumptions'!S$6</f>
        <v>872.5213762861049</v>
      </c>
      <c r="T259" s="28">
        <f>S259*'Productivity assumptions'!T$6</f>
        <v>885.52694811504466</v>
      </c>
      <c r="U259" s="28">
        <f>T259*'Productivity assumptions'!U$6</f>
        <v>898.73590810661415</v>
      </c>
      <c r="V259" s="28">
        <f>U259*'Productivity assumptions'!V$6</f>
        <v>912.15877923087282</v>
      </c>
      <c r="W259" s="28">
        <f>V259*'Productivity assumptions'!W$6</f>
        <v>925.80235765037753</v>
      </c>
      <c r="X259" s="28">
        <f>W259*'Productivity assumptions'!X$6</f>
        <v>939.65438203124847</v>
      </c>
      <c r="Y259" s="28">
        <f>X259*'Productivity assumptions'!Y$6</f>
        <v>953.72311836904305</v>
      </c>
      <c r="Z259" s="28">
        <f>Y259*'Productivity assumptions'!Z$6</f>
        <v>968.01141504066936</v>
      </c>
      <c r="AA259" s="28">
        <f>Z259*'Productivity assumptions'!AA$6</f>
        <v>982.533683475565</v>
      </c>
      <c r="AB259" s="28">
        <f>AA259*'Productivity assumptions'!AB$6</f>
        <v>997.29622956774369</v>
      </c>
      <c r="AC259" s="28">
        <f>AB259*'Productivity assumptions'!AC$6</f>
        <v>1012.2860066473393</v>
      </c>
      <c r="AD259" s="28">
        <f>AC259*'Productivity assumptions'!AD$6</f>
        <v>1027.5134105730128</v>
      </c>
      <c r="AE259" s="28">
        <f>AD259*'Productivity assumptions'!AE$6</f>
        <v>1042.9881126569123</v>
      </c>
      <c r="AF259" s="28">
        <f>AE259*'Productivity assumptions'!AF$6</f>
        <v>1058.7241441025585</v>
      </c>
      <c r="AG259" s="28">
        <f>AF259*'Productivity assumptions'!AG$6</f>
        <v>1074.7253168518757</v>
      </c>
      <c r="AH259" s="28">
        <f>AG259*'Productivity assumptions'!AH$6</f>
        <v>1090.9828066144071</v>
      </c>
      <c r="AI259" s="28">
        <f>AH259*'Productivity assumptions'!AI$6</f>
        <v>1107.5028515689316</v>
      </c>
      <c r="AJ259" s="28">
        <f>AI259*'Productivity assumptions'!AJ$6</f>
        <v>1124.2946925076867</v>
      </c>
      <c r="AK259" s="28">
        <f>AJ259*'Productivity assumptions'!AK$6</f>
        <v>1141.3677599051446</v>
      </c>
      <c r="AL259" s="28">
        <f>AK259*'Productivity assumptions'!AL$6</f>
        <v>1158.7253571992319</v>
      </c>
      <c r="AM259" s="28">
        <f>AL259*'Productivity assumptions'!AM$6</f>
        <v>1176.374052761058</v>
      </c>
      <c r="AN259" s="28">
        <f>AM259*'Productivity assumptions'!AN$6</f>
        <v>1194.3193448519164</v>
      </c>
      <c r="AO259" s="28">
        <f>AN259*'Productivity assumptions'!AO$6</f>
        <v>1212.5639008004791</v>
      </c>
      <c r="AP259" s="28">
        <f>AO259*'Productivity assumptions'!AP$6</f>
        <v>1231.1078725107395</v>
      </c>
      <c r="AQ259" s="28">
        <f>AP259*'Productivity assumptions'!AQ$6</f>
        <v>1249.9440809489281</v>
      </c>
      <c r="AR259" s="28">
        <f>AQ259*'Productivity assumptions'!AR$6</f>
        <v>1269.0790507342922</v>
      </c>
      <c r="AS259" s="28">
        <f>AR259*'Productivity assumptions'!AS$6</f>
        <v>1288.5199296243838</v>
      </c>
      <c r="AT259" s="28">
        <f>AS259*'Productivity assumptions'!AT$6</f>
        <v>1308.2708959354866</v>
      </c>
      <c r="AU259" s="28">
        <f>AT259*'Productivity assumptions'!AU$6</f>
        <v>1328.322949665152</v>
      </c>
      <c r="AV259" s="28">
        <f>AU259*'Productivity assumptions'!AV$6</f>
        <v>1348.6639255595398</v>
      </c>
      <c r="AW259" s="28">
        <f>AV259*'Productivity assumptions'!AW$6</f>
        <v>1369.3046840788184</v>
      </c>
      <c r="AX259" s="28">
        <f>AW259*'Productivity assumptions'!AX$6</f>
        <v>1390.2587224357073</v>
      </c>
      <c r="AY259" s="28">
        <f>AX259*'Productivity assumptions'!AY$6</f>
        <v>1411.535834048198</v>
      </c>
    </row>
    <row r="260" spans="2:51">
      <c r="B260" s="14" t="s">
        <v>127</v>
      </c>
      <c r="C260" s="248">
        <f>J79</f>
        <v>533.48129030817506</v>
      </c>
      <c r="D260" s="248">
        <f>C260*'Productivity assumptions'!D$6</f>
        <v>545.21787869495495</v>
      </c>
      <c r="E260" s="28">
        <f>D260*'Productivity assumptions'!E$6</f>
        <v>553.50869194283007</v>
      </c>
      <c r="F260" s="28">
        <f>E260*'Productivity assumptions'!F$6</f>
        <v>561.21313409526692</v>
      </c>
      <c r="G260" s="28">
        <f>F260*'Productivity assumptions'!G$6</f>
        <v>569.10303755593702</v>
      </c>
      <c r="H260" s="28">
        <f>G260*'Productivity assumptions'!H$6</f>
        <v>577.19082695021586</v>
      </c>
      <c r="I260" s="28">
        <f>H260*'Productivity assumptions'!I$6</f>
        <v>585.48862187480154</v>
      </c>
      <c r="J260" s="28">
        <f>I260*'Productivity assumptions'!J$6</f>
        <v>593.96364501108485</v>
      </c>
      <c r="K260" s="28">
        <f>J260*'Productivity assumptions'!K$6</f>
        <v>602.59882250680334</v>
      </c>
      <c r="L260" s="28">
        <f>K260*'Productivity assumptions'!L$6</f>
        <v>611.40078439906154</v>
      </c>
      <c r="M260" s="28">
        <f>L260*'Productivity assumptions'!M$6</f>
        <v>620.37037641713835</v>
      </c>
      <c r="N260" s="28">
        <f>M260*'Productivity assumptions'!N$6</f>
        <v>629.50568885515406</v>
      </c>
      <c r="O260" s="28">
        <f>N260*'Productivity assumptions'!O$6</f>
        <v>638.80227838676558</v>
      </c>
      <c r="P260" s="28">
        <f>O260*'Productivity assumptions'!P$6</f>
        <v>648.25362091935369</v>
      </c>
      <c r="Q260" s="28">
        <f>P260*'Productivity assumptions'!Q$6</f>
        <v>657.86618134217804</v>
      </c>
      <c r="R260" s="28">
        <f>Q260*'Productivity assumptions'!R$6</f>
        <v>667.64477881861455</v>
      </c>
      <c r="S260" s="28">
        <f>R260*'Productivity assumptions'!S$6</f>
        <v>677.58324909345367</v>
      </c>
      <c r="T260" s="28">
        <f>S260*'Productivity assumptions'!T$6</f>
        <v>687.68312498839305</v>
      </c>
      <c r="U260" s="28">
        <f>T260*'Productivity assumptions'!U$6</f>
        <v>697.94094820222597</v>
      </c>
      <c r="V260" s="28">
        <f>U260*'Productivity assumptions'!V$6</f>
        <v>708.36489067026184</v>
      </c>
      <c r="W260" s="28">
        <f>V260*'Productivity assumptions'!W$6</f>
        <v>718.96023016108245</v>
      </c>
      <c r="X260" s="28">
        <f>W260*'Productivity assumptions'!X$6</f>
        <v>729.71744475961009</v>
      </c>
      <c r="Y260" s="28">
        <f>X260*'Productivity assumptions'!Y$6</f>
        <v>740.64295367834643</v>
      </c>
      <c r="Z260" s="28">
        <f>Y260*'Productivity assumptions'!Z$6</f>
        <v>751.73896891178538</v>
      </c>
      <c r="AA260" s="28">
        <f>Z260*'Productivity assumptions'!AA$6</f>
        <v>763.0166820976882</v>
      </c>
      <c r="AB260" s="28">
        <f>AA260*'Productivity assumptions'!AB$6</f>
        <v>774.48099027155502</v>
      </c>
      <c r="AC260" s="28">
        <f>AB260*'Productivity assumptions'!AC$6</f>
        <v>786.12176164154891</v>
      </c>
      <c r="AD260" s="28">
        <f>AC260*'Productivity assumptions'!AD$6</f>
        <v>797.94706943072231</v>
      </c>
      <c r="AE260" s="28">
        <f>AD260*'Productivity assumptions'!AE$6</f>
        <v>809.96442419329912</v>
      </c>
      <c r="AF260" s="28">
        <f>AE260*'Productivity assumptions'!AF$6</f>
        <v>822.1847222909372</v>
      </c>
      <c r="AG260" s="28">
        <f>AF260*'Productivity assumptions'!AG$6</f>
        <v>834.61092400411201</v>
      </c>
      <c r="AH260" s="28">
        <f>AG260*'Productivity assumptions'!AH$6</f>
        <v>847.23617655928547</v>
      </c>
      <c r="AI260" s="28">
        <f>AH260*'Productivity assumptions'!AI$6</f>
        <v>860.06532440561421</v>
      </c>
      <c r="AJ260" s="28">
        <f>AI260*'Productivity assumptions'!AJ$6</f>
        <v>873.10554376387461</v>
      </c>
      <c r="AK260" s="28">
        <f>AJ260*'Productivity assumptions'!AK$6</f>
        <v>886.36415815840337</v>
      </c>
      <c r="AL260" s="28">
        <f>AK260*'Productivity assumptions'!AL$6</f>
        <v>899.84373297529214</v>
      </c>
      <c r="AM260" s="28">
        <f>AL260*'Productivity assumptions'!AM$6</f>
        <v>913.54936908468426</v>
      </c>
      <c r="AN260" s="28">
        <f>AM260*'Productivity assumptions'!AN$6</f>
        <v>927.48533633010766</v>
      </c>
      <c r="AO260" s="28">
        <f>AN260*'Productivity assumptions'!AO$6</f>
        <v>941.65370610749267</v>
      </c>
      <c r="AP260" s="28">
        <f>AO260*'Productivity assumptions'!AP$6</f>
        <v>956.05459638254661</v>
      </c>
      <c r="AQ260" s="28">
        <f>AP260*'Productivity assumptions'!AQ$6</f>
        <v>970.68243205629904</v>
      </c>
      <c r="AR260" s="28">
        <f>AQ260*'Productivity assumptions'!AR$6</f>
        <v>985.54228002204172</v>
      </c>
      <c r="AS260" s="28">
        <f>AR260*'Productivity assumptions'!AS$6</f>
        <v>1000.6396910902391</v>
      </c>
      <c r="AT260" s="28">
        <f>AS260*'Productivity assumptions'!AT$6</f>
        <v>1015.9779100606177</v>
      </c>
      <c r="AU260" s="28">
        <f>AT260*'Productivity assumptions'!AU$6</f>
        <v>1031.5499477051005</v>
      </c>
      <c r="AV260" s="28">
        <f>AU260*'Productivity assumptions'!AV$6</f>
        <v>1047.3463567225128</v>
      </c>
      <c r="AW260" s="28">
        <f>AV260*'Productivity assumptions'!AW$6</f>
        <v>1063.3755711364643</v>
      </c>
      <c r="AX260" s="28">
        <f>AW260*'Productivity assumptions'!AX$6</f>
        <v>1079.6480726216703</v>
      </c>
      <c r="AY260" s="28">
        <f>AX260*'Productivity assumptions'!AY$6</f>
        <v>1096.1714665573943</v>
      </c>
    </row>
    <row r="261" spans="2:51">
      <c r="B261" s="14" t="s">
        <v>128</v>
      </c>
      <c r="C261" s="248">
        <f>K79</f>
        <v>433.48452043326569</v>
      </c>
      <c r="D261" s="248">
        <f>C261*'Productivity assumptions'!D$6</f>
        <v>443.02117988279753</v>
      </c>
      <c r="E261" s="28">
        <f>D261*'Productivity assumptions'!E$6</f>
        <v>449.7579469823163</v>
      </c>
      <c r="F261" s="28">
        <f>E261*'Productivity assumptions'!F$6</f>
        <v>456.01825352413647</v>
      </c>
      <c r="G261" s="28">
        <f>F261*'Productivity assumptions'!G$6</f>
        <v>462.42925814613108</v>
      </c>
      <c r="H261" s="28">
        <f>G261*'Productivity assumptions'!H$6</f>
        <v>469.00105657774799</v>
      </c>
      <c r="I261" s="28">
        <f>H261*'Productivity assumptions'!I$6</f>
        <v>475.74349669492574</v>
      </c>
      <c r="J261" s="28">
        <f>I261*'Productivity assumptions'!J$6</f>
        <v>482.629945023358</v>
      </c>
      <c r="K261" s="28">
        <f>J261*'Productivity assumptions'!K$6</f>
        <v>489.6465280668333</v>
      </c>
      <c r="L261" s="28">
        <f>K261*'Productivity assumptions'!L$6</f>
        <v>496.79863311541584</v>
      </c>
      <c r="M261" s="28">
        <f>L261*'Productivity assumptions'!M$6</f>
        <v>504.08694737324475</v>
      </c>
      <c r="N261" s="28">
        <f>M261*'Productivity assumptions'!N$6</f>
        <v>511.50991909342201</v>
      </c>
      <c r="O261" s="28">
        <f>N261*'Productivity assumptions'!O$6</f>
        <v>519.06393781532984</v>
      </c>
      <c r="P261" s="28">
        <f>O261*'Productivity assumptions'!P$6</f>
        <v>526.74370233494926</v>
      </c>
      <c r="Q261" s="28">
        <f>P261*'Productivity assumptions'!Q$6</f>
        <v>534.55446575013241</v>
      </c>
      <c r="R261" s="28">
        <f>Q261*'Productivity assumptions'!R$6</f>
        <v>542.5001439109061</v>
      </c>
      <c r="S261" s="28">
        <f>R261*'Productivity assumptions'!S$6</f>
        <v>550.57572800203741</v>
      </c>
      <c r="T261" s="28">
        <f>S261*'Productivity assumptions'!T$6</f>
        <v>558.78246353014595</v>
      </c>
      <c r="U261" s="28">
        <f>T261*'Productivity assumptions'!U$6</f>
        <v>567.11754042472444</v>
      </c>
      <c r="V261" s="28">
        <f>U261*'Productivity assumptions'!V$6</f>
        <v>575.58759885764573</v>
      </c>
      <c r="W261" s="28">
        <f>V261*'Productivity assumptions'!W$6</f>
        <v>584.19692732229123</v>
      </c>
      <c r="X261" s="28">
        <f>W261*'Productivity assumptions'!X$6</f>
        <v>592.93778870985136</v>
      </c>
      <c r="Y261" s="28">
        <f>X261*'Productivity assumptions'!Y$6</f>
        <v>601.81539900316068</v>
      </c>
      <c r="Z261" s="28">
        <f>Y261*'Productivity assumptions'!Z$6</f>
        <v>610.83155557616612</v>
      </c>
      <c r="AA261" s="28">
        <f>Z261*'Productivity assumptions'!AA$6</f>
        <v>619.99535228429613</v>
      </c>
      <c r="AB261" s="28">
        <f>AA261*'Productivity assumptions'!AB$6</f>
        <v>629.31076825319929</v>
      </c>
      <c r="AC261" s="28">
        <f>AB261*'Productivity assumptions'!AC$6</f>
        <v>638.76957081379169</v>
      </c>
      <c r="AD261" s="28">
        <f>AC261*'Productivity assumptions'!AD$6</f>
        <v>648.37831992850647</v>
      </c>
      <c r="AE261" s="28">
        <f>AD261*'Productivity assumptions'!AE$6</f>
        <v>658.14311835868716</v>
      </c>
      <c r="AF261" s="28">
        <f>AE261*'Productivity assumptions'!AF$6</f>
        <v>668.07282003078535</v>
      </c>
      <c r="AG261" s="28">
        <f>AF261*'Productivity assumptions'!AG$6</f>
        <v>678.16983034455097</v>
      </c>
      <c r="AH261" s="28">
        <f>AG261*'Productivity assumptions'!AH$6</f>
        <v>688.42858102363618</v>
      </c>
      <c r="AI261" s="28">
        <f>AH261*'Productivity assumptions'!AI$6</f>
        <v>698.85300846423252</v>
      </c>
      <c r="AJ261" s="28">
        <f>AI261*'Productivity assumptions'!AJ$6</f>
        <v>709.44894376234708</v>
      </c>
      <c r="AK261" s="28">
        <f>AJ261*'Productivity assumptions'!AK$6</f>
        <v>720.22233770668174</v>
      </c>
      <c r="AL261" s="28">
        <f>AK261*'Productivity assumptions'!AL$6</f>
        <v>731.17527482237324</v>
      </c>
      <c r="AM261" s="28">
        <f>AL261*'Productivity assumptions'!AM$6</f>
        <v>742.31189986255163</v>
      </c>
      <c r="AN261" s="28">
        <f>AM261*'Productivity assumptions'!AN$6</f>
        <v>753.63568232297564</v>
      </c>
      <c r="AO261" s="28">
        <f>AN261*'Productivity assumptions'!AO$6</f>
        <v>765.14830533309657</v>
      </c>
      <c r="AP261" s="28">
        <f>AO261*'Productivity assumptions'!AP$6</f>
        <v>776.84986474690038</v>
      </c>
      <c r="AQ261" s="28">
        <f>AP261*'Productivity assumptions'!AQ$6</f>
        <v>788.73583047280283</v>
      </c>
      <c r="AR261" s="28">
        <f>AQ261*'Productivity assumptions'!AR$6</f>
        <v>800.8103196557696</v>
      </c>
      <c r="AS261" s="28">
        <f>AR261*'Productivity assumptions'!AS$6</f>
        <v>813.07784265156374</v>
      </c>
      <c r="AT261" s="28">
        <f>AS261*'Productivity assumptions'!AT$6</f>
        <v>825.54103604834461</v>
      </c>
      <c r="AU261" s="28">
        <f>AT261*'Productivity assumptions'!AU$6</f>
        <v>838.19422069252971</v>
      </c>
      <c r="AV261" s="28">
        <f>AU261*'Productivity assumptions'!AV$6</f>
        <v>851.02972010343717</v>
      </c>
      <c r="AW261" s="28">
        <f>AV261*'Productivity assumptions'!AW$6</f>
        <v>864.05438741489979</v>
      </c>
      <c r="AX261" s="28">
        <f>AW261*'Productivity assumptions'!AX$6</f>
        <v>877.27673959615311</v>
      </c>
      <c r="AY261" s="28">
        <f>AX261*'Productivity assumptions'!AY$6</f>
        <v>890.70295645939052</v>
      </c>
    </row>
    <row r="262" spans="2:51">
      <c r="B262" s="14" t="s">
        <v>129</v>
      </c>
      <c r="C262" s="248">
        <f>L79</f>
        <v>344.59866163808238</v>
      </c>
      <c r="D262" s="248">
        <f>C262*'Productivity assumptions'!D$6</f>
        <v>352.17983219412019</v>
      </c>
      <c r="E262" s="28">
        <f>D262*'Productivity assumptions'!E$6</f>
        <v>357.53522740855902</v>
      </c>
      <c r="F262" s="28">
        <f>E262*'Productivity assumptions'!F$6</f>
        <v>362.51186014644583</v>
      </c>
      <c r="G262" s="28">
        <f>F262*'Productivity assumptions'!G$6</f>
        <v>367.60829037257429</v>
      </c>
      <c r="H262" s="28">
        <f>G262*'Productivity assumptions'!H$6</f>
        <v>372.83254369037894</v>
      </c>
      <c r="I262" s="28">
        <f>H262*'Productivity assumptions'!I$6</f>
        <v>378.19244867206572</v>
      </c>
      <c r="J262" s="28">
        <f>I262*'Productivity assumptions'!J$6</f>
        <v>383.66683302850294</v>
      </c>
      <c r="K262" s="28">
        <f>J262*'Productivity assumptions'!K$6</f>
        <v>389.2446680193288</v>
      </c>
      <c r="L262" s="28">
        <f>K262*'Productivity assumptions'!L$6</f>
        <v>394.9302362725461</v>
      </c>
      <c r="M262" s="28">
        <f>L262*'Productivity assumptions'!M$6</f>
        <v>400.72408408131059</v>
      </c>
      <c r="N262" s="28">
        <f>M262*'Productivity assumptions'!N$6</f>
        <v>406.62497788391687</v>
      </c>
      <c r="O262" s="28">
        <f>N262*'Productivity assumptions'!O$6</f>
        <v>412.63004754351323</v>
      </c>
      <c r="P262" s="28">
        <f>O262*'Productivity assumptions'!P$6</f>
        <v>418.73507886622662</v>
      </c>
      <c r="Q262" s="28">
        <f>P262*'Productivity assumptions'!Q$6</f>
        <v>424.94424780391688</v>
      </c>
      <c r="R262" s="28">
        <f>Q262*'Productivity assumptions'!R$6</f>
        <v>431.26066726284671</v>
      </c>
      <c r="S262" s="28">
        <f>R262*'Productivity assumptions'!S$6</f>
        <v>437.68035548370455</v>
      </c>
      <c r="T262" s="28">
        <f>S262*'Productivity assumptions'!T$6</f>
        <v>444.20430258238594</v>
      </c>
      <c r="U262" s="28">
        <f>T262*'Productivity assumptions'!U$6</f>
        <v>450.83027469241983</v>
      </c>
      <c r="V262" s="28">
        <f>U262*'Productivity assumptions'!V$6</f>
        <v>457.56355042061364</v>
      </c>
      <c r="W262" s="28">
        <f>V262*'Productivity assumptions'!W$6</f>
        <v>464.40753890618686</v>
      </c>
      <c r="X262" s="28">
        <f>W262*'Productivity assumptions'!X$6</f>
        <v>471.35608953195458</v>
      </c>
      <c r="Y262" s="28">
        <f>X262*'Productivity assumptions'!Y$6</f>
        <v>478.41334874518139</v>
      </c>
      <c r="Z262" s="28">
        <f>Y262*'Productivity assumptions'!Z$6</f>
        <v>485.58074536887557</v>
      </c>
      <c r="AA262" s="28">
        <f>Z262*'Productivity assumptions'!AA$6</f>
        <v>492.86550856639144</v>
      </c>
      <c r="AB262" s="28">
        <f>AA262*'Productivity assumptions'!AB$6</f>
        <v>500.27080154496792</v>
      </c>
      <c r="AC262" s="28">
        <f>AB262*'Productivity assumptions'!AC$6</f>
        <v>507.7900797416176</v>
      </c>
      <c r="AD262" s="28">
        <f>AC262*'Productivity assumptions'!AD$6</f>
        <v>515.4285580006275</v>
      </c>
      <c r="AE262" s="28">
        <f>AD262*'Productivity assumptions'!AE$6</f>
        <v>523.19108771412834</v>
      </c>
      <c r="AF262" s="28">
        <f>AE262*'Productivity assumptions'!AF$6</f>
        <v>531.0847073138558</v>
      </c>
      <c r="AG262" s="28">
        <f>AF262*'Productivity assumptions'!AG$6</f>
        <v>539.1113289731295</v>
      </c>
      <c r="AH262" s="28">
        <f>AG262*'Productivity assumptions'!AH$6</f>
        <v>547.26652618884134</v>
      </c>
      <c r="AI262" s="28">
        <f>AH262*'Productivity assumptions'!AI$6</f>
        <v>555.55342820043415</v>
      </c>
      <c r="AJ262" s="28">
        <f>AI262*'Productivity assumptions'!AJ$6</f>
        <v>563.97667043959075</v>
      </c>
      <c r="AK262" s="28">
        <f>AJ262*'Productivity assumptions'!AK$6</f>
        <v>572.5409834877405</v>
      </c>
      <c r="AL262" s="28">
        <f>AK262*'Productivity assumptions'!AL$6</f>
        <v>581.24802443882425</v>
      </c>
      <c r="AM262" s="28">
        <f>AL262*'Productivity assumptions'!AM$6</f>
        <v>590.10108816570175</v>
      </c>
      <c r="AN262" s="28">
        <f>AM262*'Productivity assumptions'!AN$6</f>
        <v>599.1029327451638</v>
      </c>
      <c r="AO262" s="28">
        <f>AN262*'Productivity assumptions'!AO$6</f>
        <v>608.2548961815196</v>
      </c>
      <c r="AP262" s="28">
        <f>AO262*'Productivity assumptions'!AP$6</f>
        <v>617.5570546739267</v>
      </c>
      <c r="AQ262" s="28">
        <f>AP262*'Productivity assumptions'!AQ$6</f>
        <v>627.0058070245949</v>
      </c>
      <c r="AR262" s="28">
        <f>AQ262*'Productivity assumptions'!AR$6</f>
        <v>636.60442615926456</v>
      </c>
      <c r="AS262" s="28">
        <f>AR262*'Productivity assumptions'!AS$6</f>
        <v>646.35649758672821</v>
      </c>
      <c r="AT262" s="28">
        <f>AS262*'Productivity assumptions'!AT$6</f>
        <v>656.26411726360766</v>
      </c>
      <c r="AU262" s="28">
        <f>AT262*'Productivity assumptions'!AU$6</f>
        <v>666.32277054490044</v>
      </c>
      <c r="AV262" s="28">
        <f>AU262*'Productivity assumptions'!AV$6</f>
        <v>676.52635500977181</v>
      </c>
      <c r="AW262" s="28">
        <f>AV262*'Productivity assumptions'!AW$6</f>
        <v>686.88031855920894</v>
      </c>
      <c r="AX262" s="28">
        <f>AW262*'Productivity assumptions'!AX$6</f>
        <v>697.39143176069808</v>
      </c>
      <c r="AY262" s="28">
        <f>AX262*'Productivity assumptions'!AY$6</f>
        <v>708.06460725796831</v>
      </c>
    </row>
    <row r="263" spans="2:51">
      <c r="B263" s="14" t="s">
        <v>130</v>
      </c>
      <c r="C263" s="248">
        <f>M79</f>
        <v>243.39379521585613</v>
      </c>
      <c r="D263" s="248">
        <f>C263*'Productivity assumptions'!D$6</f>
        <v>248.74845871060498</v>
      </c>
      <c r="E263" s="28">
        <f>D263*'Productivity assumptions'!E$6</f>
        <v>252.53103279236996</v>
      </c>
      <c r="F263" s="28">
        <f>E263*'Productivity assumptions'!F$6</f>
        <v>256.04608280362595</v>
      </c>
      <c r="G263" s="28">
        <f>F263*'Productivity assumptions'!G$6</f>
        <v>259.64574708814075</v>
      </c>
      <c r="H263" s="28">
        <f>G263*'Productivity assumptions'!H$6</f>
        <v>263.33569421720114</v>
      </c>
      <c r="I263" s="28">
        <f>H263*'Productivity assumptions'!I$6</f>
        <v>267.12145359678703</v>
      </c>
      <c r="J263" s="28">
        <f>I263*'Productivity assumptions'!J$6</f>
        <v>270.98807100803793</v>
      </c>
      <c r="K263" s="28">
        <f>J263*'Productivity assumptions'!K$6</f>
        <v>274.92775673128301</v>
      </c>
      <c r="L263" s="28">
        <f>K263*'Productivity assumptions'!L$6</f>
        <v>278.94353563341565</v>
      </c>
      <c r="M263" s="28">
        <f>L263*'Productivity assumptions'!M$6</f>
        <v>283.03579356725328</v>
      </c>
      <c r="N263" s="28">
        <f>M263*'Productivity assumptions'!N$6</f>
        <v>287.2036592547019</v>
      </c>
      <c r="O263" s="28">
        <f>N263*'Productivity assumptions'!O$6</f>
        <v>291.44510548678215</v>
      </c>
      <c r="P263" s="28">
        <f>O263*'Productivity assumptions'!P$6</f>
        <v>295.75715573237335</v>
      </c>
      <c r="Q263" s="28">
        <f>P263*'Productivity assumptions'!Q$6</f>
        <v>300.14275951184499</v>
      </c>
      <c r="R263" s="28">
        <f>Q263*'Productivity assumptions'!R$6</f>
        <v>304.6041155048606</v>
      </c>
      <c r="S263" s="28">
        <f>R263*'Productivity assumptions'!S$6</f>
        <v>309.1384113513667</v>
      </c>
      <c r="T263" s="28">
        <f>S263*'Productivity assumptions'!T$6</f>
        <v>313.74634638102515</v>
      </c>
      <c r="U263" s="28">
        <f>T263*'Productivity assumptions'!U$6</f>
        <v>318.42634278956996</v>
      </c>
      <c r="V263" s="28">
        <f>U263*'Productivity assumptions'!V$6</f>
        <v>323.18212891459297</v>
      </c>
      <c r="W263" s="28">
        <f>V263*'Productivity assumptions'!W$6</f>
        <v>328.01611266832788</v>
      </c>
      <c r="X263" s="28">
        <f>W263*'Productivity assumptions'!X$6</f>
        <v>332.92394980273718</v>
      </c>
      <c r="Y263" s="28">
        <f>X263*'Productivity assumptions'!Y$6</f>
        <v>337.90856899877269</v>
      </c>
      <c r="Z263" s="28">
        <f>Y263*'Productivity assumptions'!Z$6</f>
        <v>342.97097944971756</v>
      </c>
      <c r="AA263" s="28">
        <f>Z263*'Productivity assumptions'!AA$6</f>
        <v>348.11628719253855</v>
      </c>
      <c r="AB263" s="28">
        <f>AA263*'Productivity assumptions'!AB$6</f>
        <v>353.34672643502768</v>
      </c>
      <c r="AC263" s="28">
        <f>AB263*'Productivity assumptions'!AC$6</f>
        <v>358.6576746809281</v>
      </c>
      <c r="AD263" s="28">
        <f>AC263*'Productivity assumptions'!AD$6</f>
        <v>364.05281523166769</v>
      </c>
      <c r="AE263" s="28">
        <f>AD263*'Productivity assumptions'!AE$6</f>
        <v>369.5355746784503</v>
      </c>
      <c r="AF263" s="28">
        <f>AE263*'Productivity assumptions'!AF$6</f>
        <v>375.11092434241897</v>
      </c>
      <c r="AG263" s="28">
        <f>AF263*'Productivity assumptions'!AG$6</f>
        <v>380.78021481245639</v>
      </c>
      <c r="AH263" s="28">
        <f>AG263*'Productivity assumptions'!AH$6</f>
        <v>386.54031960111212</v>
      </c>
      <c r="AI263" s="28">
        <f>AH263*'Productivity assumptions'!AI$6</f>
        <v>392.39344892435321</v>
      </c>
      <c r="AJ263" s="28">
        <f>AI263*'Productivity assumptions'!AJ$6</f>
        <v>398.34287683816217</v>
      </c>
      <c r="AK263" s="28">
        <f>AJ263*'Productivity assumptions'!AK$6</f>
        <v>404.39194460382606</v>
      </c>
      <c r="AL263" s="28">
        <f>AK263*'Productivity assumptions'!AL$6</f>
        <v>410.54182264487866</v>
      </c>
      <c r="AM263" s="28">
        <f>AL263*'Productivity assumptions'!AM$6</f>
        <v>416.79483816597673</v>
      </c>
      <c r="AN263" s="28">
        <f>AM263*'Productivity assumptions'!AN$6</f>
        <v>423.15293922685566</v>
      </c>
      <c r="AO263" s="28">
        <f>AN263*'Productivity assumptions'!AO$6</f>
        <v>429.61707087456028</v>
      </c>
      <c r="AP263" s="28">
        <f>AO263*'Productivity assumptions'!AP$6</f>
        <v>436.18728692938708</v>
      </c>
      <c r="AQ263" s="28">
        <f>AP263*'Productivity assumptions'!AQ$6</f>
        <v>442.86104382603816</v>
      </c>
      <c r="AR263" s="28">
        <f>AQ263*'Productivity assumptions'!AR$6</f>
        <v>449.64065326768031</v>
      </c>
      <c r="AS263" s="28">
        <f>AR263*'Productivity assumptions'!AS$6</f>
        <v>456.52864773830129</v>
      </c>
      <c r="AT263" s="28">
        <f>AS263*'Productivity assumptions'!AT$6</f>
        <v>463.52650763493557</v>
      </c>
      <c r="AU263" s="28">
        <f>AT263*'Productivity assumptions'!AU$6</f>
        <v>470.63104421455103</v>
      </c>
      <c r="AV263" s="28">
        <f>AU263*'Productivity assumptions'!AV$6</f>
        <v>477.83794727071819</v>
      </c>
      <c r="AW263" s="28">
        <f>AV263*'Productivity assumptions'!AW$6</f>
        <v>485.15106471535557</v>
      </c>
      <c r="AX263" s="28">
        <f>AW263*'Productivity assumptions'!AX$6</f>
        <v>492.57517867416385</v>
      </c>
      <c r="AY263" s="28">
        <f>AX263*'Productivity assumptions'!AY$6</f>
        <v>500.11375900101905</v>
      </c>
    </row>
    <row r="264" spans="2:51">
      <c r="B264" s="14" t="s">
        <v>131</v>
      </c>
      <c r="C264" s="248">
        <f>N79</f>
        <v>146.17364833115059</v>
      </c>
      <c r="D264" s="248">
        <f>C264*'Productivity assumptions'!D$6</f>
        <v>149.3894685944359</v>
      </c>
      <c r="E264" s="28">
        <f>D264*'Productivity assumptions'!E$6</f>
        <v>151.66114792432219</v>
      </c>
      <c r="F264" s="28">
        <f>E264*'Productivity assumptions'!F$6</f>
        <v>153.77216182159952</v>
      </c>
      <c r="G264" s="28">
        <f>F264*'Productivity assumptions'!G$6</f>
        <v>155.93399203903883</v>
      </c>
      <c r="H264" s="28">
        <f>G264*'Productivity assumptions'!H$6</f>
        <v>158.15004291874783</v>
      </c>
      <c r="I264" s="28">
        <f>H264*'Productivity assumptions'!I$6</f>
        <v>160.42363522510541</v>
      </c>
      <c r="J264" s="28">
        <f>I264*'Productivity assumptions'!J$6</f>
        <v>162.7457879866499</v>
      </c>
      <c r="K264" s="28">
        <f>J264*'Productivity assumptions'!K$6</f>
        <v>165.1118229750692</v>
      </c>
      <c r="L264" s="28">
        <f>K264*'Productivity assumptions'!L$6</f>
        <v>167.52355681773105</v>
      </c>
      <c r="M264" s="28">
        <f>L264*'Productivity assumptions'!M$6</f>
        <v>169.98122124410082</v>
      </c>
      <c r="N264" s="28">
        <f>M264*'Productivity assumptions'!N$6</f>
        <v>172.4842929955737</v>
      </c>
      <c r="O264" s="28">
        <f>N264*'Productivity assumptions'!O$6</f>
        <v>175.03155460260743</v>
      </c>
      <c r="P264" s="28">
        <f>O264*'Productivity assumptions'!P$6</f>
        <v>177.6212184665786</v>
      </c>
      <c r="Q264" s="28">
        <f>P264*'Productivity assumptions'!Q$6</f>
        <v>180.25505596441508</v>
      </c>
      <c r="R264" s="28">
        <f>Q264*'Productivity assumptions'!R$6</f>
        <v>182.93438754484745</v>
      </c>
      <c r="S264" s="28">
        <f>R264*'Productivity assumptions'!S$6</f>
        <v>185.65752420455061</v>
      </c>
      <c r="T264" s="28">
        <f>S264*'Productivity assumptions'!T$6</f>
        <v>188.42488593602258</v>
      </c>
      <c r="U264" s="28">
        <f>T264*'Productivity assumptions'!U$6</f>
        <v>191.2355251661927</v>
      </c>
      <c r="V264" s="28">
        <f>U264*'Productivity assumptions'!V$6</f>
        <v>194.09168100188589</v>
      </c>
      <c r="W264" s="28">
        <f>V264*'Productivity assumptions'!W$6</f>
        <v>196.99479954946548</v>
      </c>
      <c r="X264" s="28">
        <f>W264*'Productivity assumptions'!X$6</f>
        <v>199.94227180821997</v>
      </c>
      <c r="Y264" s="28">
        <f>X264*'Productivity assumptions'!Y$6</f>
        <v>202.93585663966491</v>
      </c>
      <c r="Z264" s="28">
        <f>Y264*'Productivity assumptions'!Z$6</f>
        <v>205.97616012935777</v>
      </c>
      <c r="AA264" s="28">
        <f>Z264*'Productivity assumptions'!AA$6</f>
        <v>209.06624878132052</v>
      </c>
      <c r="AB264" s="28">
        <f>AA264*'Productivity assumptions'!AB$6</f>
        <v>212.2074643812129</v>
      </c>
      <c r="AC264" s="28">
        <f>AB264*'Productivity assumptions'!AC$6</f>
        <v>215.39703082234877</v>
      </c>
      <c r="AD264" s="28">
        <f>AC264*'Productivity assumptions'!AD$6</f>
        <v>218.63716016443632</v>
      </c>
      <c r="AE264" s="28">
        <f>AD264*'Productivity assumptions'!AE$6</f>
        <v>221.92991029616229</v>
      </c>
      <c r="AF264" s="28">
        <f>AE264*'Productivity assumptions'!AF$6</f>
        <v>225.27826681602093</v>
      </c>
      <c r="AG264" s="28">
        <f>AF264*'Productivity assumptions'!AG$6</f>
        <v>228.68304083961283</v>
      </c>
      <c r="AH264" s="28">
        <f>AG264*'Productivity assumptions'!AH$6</f>
        <v>232.14235470988149</v>
      </c>
      <c r="AI264" s="28">
        <f>AH264*'Productivity assumptions'!AI$6</f>
        <v>235.65753580385069</v>
      </c>
      <c r="AJ264" s="28">
        <f>AI264*'Productivity assumptions'!AJ$6</f>
        <v>239.23055040298371</v>
      </c>
      <c r="AK264" s="28">
        <f>AJ264*'Productivity assumptions'!AK$6</f>
        <v>242.86340514985707</v>
      </c>
      <c r="AL264" s="28">
        <f>AK264*'Productivity assumptions'!AL$6</f>
        <v>246.55680295917693</v>
      </c>
      <c r="AM264" s="28">
        <f>AL264*'Productivity assumptions'!AM$6</f>
        <v>250.31214146720916</v>
      </c>
      <c r="AN264" s="28">
        <f>AM264*'Productivity assumptions'!AN$6</f>
        <v>254.13059060927785</v>
      </c>
      <c r="AO264" s="28">
        <f>AN264*'Productivity assumptions'!AO$6</f>
        <v>258.01271794699352</v>
      </c>
      <c r="AP264" s="28">
        <f>AO264*'Productivity assumptions'!AP$6</f>
        <v>261.9585558029101</v>
      </c>
      <c r="AQ264" s="28">
        <f>AP264*'Productivity assumptions'!AQ$6</f>
        <v>265.96657660226327</v>
      </c>
      <c r="AR264" s="28">
        <f>AQ264*'Productivity assumptions'!AR$6</f>
        <v>270.03816867167598</v>
      </c>
      <c r="AS264" s="28">
        <f>AR264*'Productivity assumptions'!AS$6</f>
        <v>274.17485293087219</v>
      </c>
      <c r="AT264" s="28">
        <f>AS264*'Productivity assumptions'!AT$6</f>
        <v>278.37751845360708</v>
      </c>
      <c r="AU264" s="28">
        <f>AT264*'Productivity assumptions'!AU$6</f>
        <v>282.64425019433821</v>
      </c>
      <c r="AV264" s="28">
        <f>AU264*'Productivity assumptions'!AV$6</f>
        <v>286.97245959653191</v>
      </c>
      <c r="AW264" s="28">
        <f>AV264*'Productivity assumptions'!AW$6</f>
        <v>291.36445757909667</v>
      </c>
      <c r="AX264" s="28">
        <f>AW264*'Productivity assumptions'!AX$6</f>
        <v>295.82311611647964</v>
      </c>
      <c r="AY264" s="28">
        <f>AX264*'Productivity assumptions'!AY$6</f>
        <v>300.35051907938833</v>
      </c>
    </row>
    <row r="265" spans="2:51">
      <c r="B265" s="14" t="s">
        <v>132</v>
      </c>
      <c r="C265" s="248">
        <f>O79</f>
        <v>70.968858554774499</v>
      </c>
      <c r="D265" s="248">
        <f>C265*'Productivity assumptions'!D$6</f>
        <v>72.530173442979546</v>
      </c>
      <c r="E265" s="28">
        <f>D265*'Productivity assumptions'!E$6</f>
        <v>73.633097881721554</v>
      </c>
      <c r="F265" s="28">
        <f>E265*'Productivity assumptions'!F$6</f>
        <v>74.658017546746507</v>
      </c>
      <c r="G265" s="28">
        <f>F265*'Productivity assumptions'!G$6</f>
        <v>75.70760907485365</v>
      </c>
      <c r="H265" s="28">
        <f>G265*'Productivity assumptions'!H$6</f>
        <v>76.783525310288667</v>
      </c>
      <c r="I265" s="28">
        <f>H265*'Productivity assumptions'!I$6</f>
        <v>77.887378519422327</v>
      </c>
      <c r="J265" s="28">
        <f>I265*'Productivity assumptions'!J$6</f>
        <v>79.014808345236631</v>
      </c>
      <c r="K265" s="28">
        <f>J265*'Productivity assumptions'!K$6</f>
        <v>80.163543458205652</v>
      </c>
      <c r="L265" s="28">
        <f>K265*'Productivity assumptions'!L$6</f>
        <v>81.334465850208076</v>
      </c>
      <c r="M265" s="28">
        <f>L265*'Productivity assumptions'!M$6</f>
        <v>82.527688028360203</v>
      </c>
      <c r="N265" s="28">
        <f>M265*'Productivity assumptions'!N$6</f>
        <v>83.742955945052628</v>
      </c>
      <c r="O265" s="28">
        <f>N265*'Productivity assumptions'!O$6</f>
        <v>84.979678505893716</v>
      </c>
      <c r="P265" s="28">
        <f>O265*'Productivity assumptions'!P$6</f>
        <v>86.236987812768376</v>
      </c>
      <c r="Q265" s="28">
        <f>P265*'Productivity assumptions'!Q$6</f>
        <v>87.515743887986233</v>
      </c>
      <c r="R265" s="28">
        <f>Q265*'Productivity assumptions'!R$6</f>
        <v>88.816587823428478</v>
      </c>
      <c r="S265" s="28">
        <f>R265*'Productivity assumptions'!S$6</f>
        <v>90.138699590044411</v>
      </c>
      <c r="T265" s="28">
        <f>S265*'Productivity assumptions'!T$6</f>
        <v>91.482283098651934</v>
      </c>
      <c r="U265" s="28">
        <f>T265*'Productivity assumptions'!U$6</f>
        <v>92.846878292462492</v>
      </c>
      <c r="V265" s="28">
        <f>U265*'Productivity assumptions'!V$6</f>
        <v>94.233572281617768</v>
      </c>
      <c r="W265" s="28">
        <f>V265*'Productivity assumptions'!W$6</f>
        <v>95.643067166114079</v>
      </c>
      <c r="X265" s="28">
        <f>W265*'Productivity assumptions'!X$6</f>
        <v>97.074096248399712</v>
      </c>
      <c r="Y265" s="28">
        <f>X265*'Productivity assumptions'!Y$6</f>
        <v>98.527513474418683</v>
      </c>
      <c r="Z265" s="28">
        <f>Y265*'Productivity assumptions'!Z$6</f>
        <v>100.00361310514548</v>
      </c>
      <c r="AA265" s="28">
        <f>Z265*'Productivity assumptions'!AA$6</f>
        <v>101.50388396084747</v>
      </c>
      <c r="AB265" s="28">
        <f>AA265*'Productivity assumptions'!AB$6</f>
        <v>103.02897749271155</v>
      </c>
      <c r="AC265" s="28">
        <f>AB265*'Productivity assumptions'!AC$6</f>
        <v>104.57754587146076</v>
      </c>
      <c r="AD265" s="28">
        <f>AC265*'Productivity assumptions'!AD$6</f>
        <v>106.15066307557437</v>
      </c>
      <c r="AE265" s="28">
        <f>AD265*'Productivity assumptions'!AE$6</f>
        <v>107.74932823186353</v>
      </c>
      <c r="AF265" s="28">
        <f>AE265*'Productivity assumptions'!AF$6</f>
        <v>109.37499088010274</v>
      </c>
      <c r="AG265" s="28">
        <f>AF265*'Productivity assumptions'!AG$6</f>
        <v>111.02804482552972</v>
      </c>
      <c r="AH265" s="28">
        <f>AG265*'Productivity assumptions'!AH$6</f>
        <v>112.70757844570377</v>
      </c>
      <c r="AI265" s="28">
        <f>AH265*'Productivity assumptions'!AI$6</f>
        <v>114.41423619626602</v>
      </c>
      <c r="AJ265" s="28">
        <f>AI265*'Productivity assumptions'!AJ$6</f>
        <v>116.14897272774778</v>
      </c>
      <c r="AK265" s="28">
        <f>AJ265*'Productivity assumptions'!AK$6</f>
        <v>117.9127622864295</v>
      </c>
      <c r="AL265" s="28">
        <f>AK265*'Productivity assumptions'!AL$6</f>
        <v>119.70594614486561</v>
      </c>
      <c r="AM265" s="28">
        <f>AL265*'Productivity assumptions'!AM$6</f>
        <v>121.52920287030537</v>
      </c>
      <c r="AN265" s="28">
        <f>AM265*'Productivity assumptions'!AN$6</f>
        <v>123.38310047877276</v>
      </c>
      <c r="AO265" s="28">
        <f>AN265*'Productivity assumptions'!AO$6</f>
        <v>125.26791452745688</v>
      </c>
      <c r="AP265" s="28">
        <f>AO265*'Productivity assumptions'!AP$6</f>
        <v>127.18366070930095</v>
      </c>
      <c r="AQ265" s="28">
        <f>AP265*'Productivity assumptions'!AQ$6</f>
        <v>129.12959737053481</v>
      </c>
      <c r="AR265" s="28">
        <f>AQ265*'Productivity assumptions'!AR$6</f>
        <v>131.10639855847722</v>
      </c>
      <c r="AS265" s="28">
        <f>AR265*'Productivity assumptions'!AS$6</f>
        <v>133.11480269580554</v>
      </c>
      <c r="AT265" s="28">
        <f>AS265*'Productivity assumptions'!AT$6</f>
        <v>135.15524143726944</v>
      </c>
      <c r="AU265" s="28">
        <f>AT265*'Productivity assumptions'!AU$6</f>
        <v>137.22678500792125</v>
      </c>
      <c r="AV265" s="28">
        <f>AU265*'Productivity assumptions'!AV$6</f>
        <v>139.32817663607472</v>
      </c>
      <c r="AW265" s="28">
        <f>AV265*'Productivity assumptions'!AW$6</f>
        <v>141.46053829740072</v>
      </c>
      <c r="AX265" s="28">
        <f>AW265*'Productivity assumptions'!AX$6</f>
        <v>143.62526436599225</v>
      </c>
      <c r="AY265" s="28">
        <f>AX265*'Productivity assumptions'!AY$6</f>
        <v>145.82336658320745</v>
      </c>
    </row>
    <row r="266" spans="2:51">
      <c r="B266" s="14" t="s">
        <v>3</v>
      </c>
      <c r="C266" s="248">
        <f>P79</f>
        <v>35.781119350119276</v>
      </c>
      <c r="D266" s="248">
        <f>C266*'Productivity assumptions'!D$6</f>
        <v>36.568303975821898</v>
      </c>
      <c r="E266" s="28">
        <f>D266*'Productivity assumptions'!E$6</f>
        <v>37.124377044776956</v>
      </c>
      <c r="F266" s="28">
        <f>E266*'Productivity assumptions'!F$6</f>
        <v>37.641121622685553</v>
      </c>
      <c r="G266" s="28">
        <f>F266*'Productivity assumptions'!G$6</f>
        <v>38.170305274513488</v>
      </c>
      <c r="H266" s="28">
        <f>G266*'Productivity assumptions'!H$6</f>
        <v>38.712761332209816</v>
      </c>
      <c r="I266" s="28">
        <f>H266*'Productivity assumptions'!I$6</f>
        <v>39.269302669147613</v>
      </c>
      <c r="J266" s="28">
        <f>I266*'Productivity assumptions'!J$6</f>
        <v>39.837730878052938</v>
      </c>
      <c r="K266" s="28">
        <f>J266*'Productivity assumptions'!K$6</f>
        <v>40.416900798717414</v>
      </c>
      <c r="L266" s="28">
        <f>K266*'Productivity assumptions'!L$6</f>
        <v>41.007257114306583</v>
      </c>
      <c r="M266" s="28">
        <f>L266*'Productivity assumptions'!M$6</f>
        <v>41.608856548722144</v>
      </c>
      <c r="N266" s="28">
        <f>M266*'Productivity assumptions'!N$6</f>
        <v>42.221571016096334</v>
      </c>
      <c r="O266" s="28">
        <f>N266*'Productivity assumptions'!O$6</f>
        <v>42.845102498123573</v>
      </c>
      <c r="P266" s="28">
        <f>O266*'Productivity assumptions'!P$6</f>
        <v>43.479013417440051</v>
      </c>
      <c r="Q266" s="28">
        <f>P266*'Productivity assumptions'!Q$6</f>
        <v>44.123737380581517</v>
      </c>
      <c r="R266" s="28">
        <f>Q266*'Productivity assumptions'!R$6</f>
        <v>44.779597613616176</v>
      </c>
      <c r="S266" s="28">
        <f>R266*'Productivity assumptions'!S$6</f>
        <v>45.446180673832231</v>
      </c>
      <c r="T266" s="28">
        <f>S266*'Productivity assumptions'!T$6</f>
        <v>46.123589369101481</v>
      </c>
      <c r="U266" s="28">
        <f>T266*'Productivity assumptions'!U$6</f>
        <v>46.811591747731399</v>
      </c>
      <c r="V266" s="28">
        <f>U266*'Productivity assumptions'!V$6</f>
        <v>47.510735909529672</v>
      </c>
      <c r="W266" s="28">
        <f>V266*'Productivity assumptions'!W$6</f>
        <v>48.221375839670579</v>
      </c>
      <c r="X266" s="28">
        <f>W266*'Productivity assumptions'!X$6</f>
        <v>48.942872893864198</v>
      </c>
      <c r="Y266" s="28">
        <f>X266*'Productivity assumptions'!Y$6</f>
        <v>49.675657615060835</v>
      </c>
      <c r="Z266" s="28">
        <f>Y266*'Productivity assumptions'!Z$6</f>
        <v>50.419878363925463</v>
      </c>
      <c r="AA266" s="28">
        <f>Z266*'Productivity assumptions'!AA$6</f>
        <v>51.176285774704759</v>
      </c>
      <c r="AB266" s="28">
        <f>AA266*'Productivity assumptions'!AB$6</f>
        <v>51.945208296427523</v>
      </c>
      <c r="AC266" s="28">
        <f>AB266*'Productivity assumptions'!AC$6</f>
        <v>52.7259663797646</v>
      </c>
      <c r="AD266" s="28">
        <f>AC266*'Productivity assumptions'!AD$6</f>
        <v>53.519101503794687</v>
      </c>
      <c r="AE266" s="28">
        <f>AD266*'Productivity assumptions'!AE$6</f>
        <v>54.325117408840001</v>
      </c>
      <c r="AF266" s="28">
        <f>AE266*'Productivity assumptions'!AF$6</f>
        <v>55.14474492468603</v>
      </c>
      <c r="AG266" s="28">
        <f>AF266*'Productivity assumptions'!AG$6</f>
        <v>55.978182600280839</v>
      </c>
      <c r="AH266" s="28">
        <f>AG266*'Productivity assumptions'!AH$6</f>
        <v>56.824970813305335</v>
      </c>
      <c r="AI266" s="28">
        <f>AH266*'Productivity assumptions'!AI$6</f>
        <v>57.685434485770102</v>
      </c>
      <c r="AJ266" s="28">
        <f>AI266*'Productivity assumptions'!AJ$6</f>
        <v>58.560054933921371</v>
      </c>
      <c r="AK266" s="28">
        <f>AJ266*'Productivity assumptions'!AK$6</f>
        <v>59.449323353801276</v>
      </c>
      <c r="AL266" s="28">
        <f>AK266*'Productivity assumptions'!AL$6</f>
        <v>60.353411808399834</v>
      </c>
      <c r="AM266" s="28">
        <f>AL266*'Productivity assumptions'!AM$6</f>
        <v>61.272662418137571</v>
      </c>
      <c r="AN266" s="28">
        <f>AM266*'Productivity assumptions'!AN$6</f>
        <v>62.20736156565556</v>
      </c>
      <c r="AO266" s="28">
        <f>AN266*'Productivity assumptions'!AO$6</f>
        <v>63.157648181533659</v>
      </c>
      <c r="AP266" s="28">
        <f>AO266*'Productivity assumptions'!AP$6</f>
        <v>64.123530177848878</v>
      </c>
      <c r="AQ266" s="28">
        <f>AP266*'Productivity assumptions'!AQ$6</f>
        <v>65.104633627182807</v>
      </c>
      <c r="AR266" s="28">
        <f>AQ266*'Productivity assumptions'!AR$6</f>
        <v>66.101298371094856</v>
      </c>
      <c r="AS266" s="28">
        <f>AR266*'Productivity assumptions'!AS$6</f>
        <v>67.113896707949237</v>
      </c>
      <c r="AT266" s="28">
        <f>AS266*'Productivity assumptions'!AT$6</f>
        <v>68.142646269682402</v>
      </c>
      <c r="AU266" s="28">
        <f>AT266*'Productivity assumptions'!AU$6</f>
        <v>69.18707828183399</v>
      </c>
      <c r="AV266" s="28">
        <f>AU266*'Productivity assumptions'!AV$6</f>
        <v>70.246559104542555</v>
      </c>
      <c r="AW266" s="28">
        <f>AV266*'Productivity assumptions'!AW$6</f>
        <v>71.321654416138088</v>
      </c>
      <c r="AX266" s="28">
        <f>AW266*'Productivity assumptions'!AX$6</f>
        <v>72.413067232941472</v>
      </c>
      <c r="AY266" s="28">
        <f>AX266*'Productivity assumptions'!AY$6</f>
        <v>73.521307655284389</v>
      </c>
    </row>
    <row r="267" spans="2:51">
      <c r="B267" s="14" t="s">
        <v>4</v>
      </c>
      <c r="C267" s="248">
        <f>Q79</f>
        <v>22.41795548565581</v>
      </c>
      <c r="D267" s="248">
        <f>C267*'Productivity assumptions'!D$6</f>
        <v>22.911150506340238</v>
      </c>
      <c r="E267" s="28">
        <f>D267*'Productivity assumptions'!E$6</f>
        <v>23.259547133752204</v>
      </c>
      <c r="F267" s="28">
        <f>E267*'Productivity assumptions'!F$6</f>
        <v>23.583303269820941</v>
      </c>
      <c r="G267" s="28">
        <f>F267*'Productivity assumptions'!G$6</f>
        <v>23.914852862619686</v>
      </c>
      <c r="H267" s="28">
        <f>G267*'Productivity assumptions'!H$6</f>
        <v>24.254718019865528</v>
      </c>
      <c r="I267" s="28">
        <f>H267*'Productivity assumptions'!I$6</f>
        <v>24.603408031357784</v>
      </c>
      <c r="J267" s="28">
        <f>I267*'Productivity assumptions'!J$6</f>
        <v>24.959545528324831</v>
      </c>
      <c r="K267" s="28">
        <f>J267*'Productivity assumptions'!K$6</f>
        <v>25.322413033196327</v>
      </c>
      <c r="L267" s="28">
        <f>K267*'Productivity assumptions'!L$6</f>
        <v>25.692289153449945</v>
      </c>
      <c r="M267" s="28">
        <f>L267*'Productivity assumptions'!M$6</f>
        <v>26.069209428328904</v>
      </c>
      <c r="N267" s="28">
        <f>M267*'Productivity assumptions'!N$6</f>
        <v>26.453093608155886</v>
      </c>
      <c r="O267" s="28">
        <f>N267*'Productivity assumptions'!O$6</f>
        <v>26.843754975432116</v>
      </c>
      <c r="P267" s="28">
        <f>O267*'Productivity assumptions'!P$6</f>
        <v>27.240919374680029</v>
      </c>
      <c r="Q267" s="28">
        <f>P267*'Productivity assumptions'!Q$6</f>
        <v>27.644858473533091</v>
      </c>
      <c r="R267" s="28">
        <f>Q267*'Productivity assumptions'!R$6</f>
        <v>28.055774782917183</v>
      </c>
      <c r="S267" s="28">
        <f>R267*'Productivity assumptions'!S$6</f>
        <v>28.473409268445536</v>
      </c>
      <c r="T267" s="28">
        <f>S267*'Productivity assumptions'!T$6</f>
        <v>28.897826342365043</v>
      </c>
      <c r="U267" s="28">
        <f>T267*'Productivity assumptions'!U$6</f>
        <v>29.328880679911901</v>
      </c>
      <c r="V267" s="28">
        <f>U267*'Productivity assumptions'!V$6</f>
        <v>29.766915682223743</v>
      </c>
      <c r="W267" s="28">
        <f>V267*'Productivity assumptions'!W$6</f>
        <v>30.21215313173845</v>
      </c>
      <c r="X267" s="28">
        <f>W267*'Productivity assumptions'!X$6</f>
        <v>30.664192898456662</v>
      </c>
      <c r="Y267" s="28">
        <f>X267*'Productivity assumptions'!Y$6</f>
        <v>31.123304730582735</v>
      </c>
      <c r="Z267" s="28">
        <f>Y267*'Productivity assumptions'!Z$6</f>
        <v>31.58958158056879</v>
      </c>
      <c r="AA267" s="28">
        <f>Z267*'Productivity assumptions'!AA$6</f>
        <v>32.063493743515529</v>
      </c>
      <c r="AB267" s="28">
        <f>AA267*'Productivity assumptions'!AB$6</f>
        <v>32.545247002691916</v>
      </c>
      <c r="AC267" s="28">
        <f>AB267*'Productivity assumptions'!AC$6</f>
        <v>33.034415599852032</v>
      </c>
      <c r="AD267" s="28">
        <f>AC267*'Productivity assumptions'!AD$6</f>
        <v>33.531338788046185</v>
      </c>
      <c r="AE267" s="28">
        <f>AD267*'Productivity assumptions'!AE$6</f>
        <v>34.036332175850198</v>
      </c>
      <c r="AF267" s="28">
        <f>AE267*'Productivity assumptions'!AF$6</f>
        <v>34.549853650269746</v>
      </c>
      <c r="AG267" s="28">
        <f>AF267*'Productivity assumptions'!AG$6</f>
        <v>35.072027608237065</v>
      </c>
      <c r="AH267" s="28">
        <f>AG267*'Productivity assumptions'!AH$6</f>
        <v>35.602566082442117</v>
      </c>
      <c r="AI267" s="28">
        <f>AH267*'Productivity assumptions'!AI$6</f>
        <v>36.141672646370075</v>
      </c>
      <c r="AJ267" s="28">
        <f>AI267*'Productivity assumptions'!AJ$6</f>
        <v>36.689648859233692</v>
      </c>
      <c r="AK267" s="28">
        <f>AJ267*'Productivity assumptions'!AK$6</f>
        <v>37.24680247023722</v>
      </c>
      <c r="AL267" s="28">
        <f>AK267*'Productivity assumptions'!AL$6</f>
        <v>37.813241282057625</v>
      </c>
      <c r="AM267" s="28">
        <f>AL267*'Productivity assumptions'!AM$6</f>
        <v>38.389179643505052</v>
      </c>
      <c r="AN267" s="28">
        <f>AM267*'Productivity assumptions'!AN$6</f>
        <v>38.974796981981882</v>
      </c>
      <c r="AO267" s="28">
        <f>AN267*'Productivity assumptions'!AO$6</f>
        <v>39.57018034170617</v>
      </c>
      <c r="AP267" s="28">
        <f>AO267*'Productivity assumptions'!AP$6</f>
        <v>40.175334679833902</v>
      </c>
      <c r="AQ267" s="28">
        <f>AP267*'Productivity assumptions'!AQ$6</f>
        <v>40.790025719506986</v>
      </c>
      <c r="AR267" s="28">
        <f>AQ267*'Productivity assumptions'!AR$6</f>
        <v>41.414466381760008</v>
      </c>
      <c r="AS267" s="28">
        <f>AR267*'Productivity assumptions'!AS$6</f>
        <v>42.048889922799255</v>
      </c>
      <c r="AT267" s="28">
        <f>AS267*'Productivity assumptions'!AT$6</f>
        <v>42.693432695627436</v>
      </c>
      <c r="AU267" s="28">
        <f>AT267*'Productivity assumptions'!AU$6</f>
        <v>43.347800998840682</v>
      </c>
      <c r="AV267" s="28">
        <f>AU267*'Productivity assumptions'!AV$6</f>
        <v>44.011597837865715</v>
      </c>
      <c r="AW267" s="28">
        <f>AV267*'Productivity assumptions'!AW$6</f>
        <v>44.685177627317032</v>
      </c>
      <c r="AX267" s="28">
        <f>AW267*'Productivity assumptions'!AX$6</f>
        <v>45.36898082822195</v>
      </c>
      <c r="AY267" s="28">
        <f>AX267*'Productivity assumptions'!AY$6</f>
        <v>46.06332703389495</v>
      </c>
    </row>
    <row r="268" spans="2:51">
      <c r="B268" s="14" t="s">
        <v>133</v>
      </c>
      <c r="C268" s="248">
        <f>R79</f>
        <v>14.401923004860347</v>
      </c>
      <c r="D268" s="248">
        <f>C268*'Productivity assumptions'!D$6</f>
        <v>14.718765310967274</v>
      </c>
      <c r="E268" s="28">
        <f>D268*'Productivity assumptions'!E$6</f>
        <v>14.942585070371768</v>
      </c>
      <c r="F268" s="28">
        <f>E268*'Productivity assumptions'!F$6</f>
        <v>15.150575087436282</v>
      </c>
      <c r="G268" s="28">
        <f>F268*'Productivity assumptions'!G$6</f>
        <v>15.363571839563638</v>
      </c>
      <c r="H268" s="28">
        <f>G268*'Productivity assumptions'!H$6</f>
        <v>15.581910743386571</v>
      </c>
      <c r="I268" s="28">
        <f>H268*'Productivity assumptions'!I$6</f>
        <v>15.805918980948134</v>
      </c>
      <c r="J268" s="28">
        <f>I268*'Productivity assumptions'!J$6</f>
        <v>16.03471169194022</v>
      </c>
      <c r="K268" s="28">
        <f>J268*'Productivity assumptions'!K$6</f>
        <v>16.267827948659928</v>
      </c>
      <c r="L268" s="28">
        <f>K268*'Productivity assumptions'!L$6</f>
        <v>16.505446736360597</v>
      </c>
      <c r="M268" s="28">
        <f>L268*'Productivity assumptions'!M$6</f>
        <v>16.747590886448275</v>
      </c>
      <c r="N268" s="28">
        <f>M268*'Productivity assumptions'!N$6</f>
        <v>16.994208844280767</v>
      </c>
      <c r="O268" s="28">
        <f>N268*'Productivity assumptions'!O$6</f>
        <v>17.245180657302956</v>
      </c>
      <c r="P268" s="28">
        <f>O268*'Productivity assumptions'!P$6</f>
        <v>17.500330200351158</v>
      </c>
      <c r="Q268" s="28">
        <f>P268*'Productivity assumptions'!Q$6</f>
        <v>17.75983200032827</v>
      </c>
      <c r="R268" s="28">
        <f>Q268*'Productivity assumptions'!R$6</f>
        <v>18.023816155929691</v>
      </c>
      <c r="S268" s="28">
        <f>R268*'Productivity assumptions'!S$6</f>
        <v>18.292116256204327</v>
      </c>
      <c r="T268" s="28">
        <f>S268*'Productivity assumptions'!T$6</f>
        <v>18.564773681385134</v>
      </c>
      <c r="U268" s="28">
        <f>T268*'Productivity assumptions'!U$6</f>
        <v>18.841695070770225</v>
      </c>
      <c r="V268" s="28">
        <f>U268*'Productivity assumptions'!V$6</f>
        <v>19.123101034876342</v>
      </c>
      <c r="W268" s="28">
        <f>V268*'Productivity assumptions'!W$6</f>
        <v>19.409134052958393</v>
      </c>
      <c r="X268" s="28">
        <f>W268*'Productivity assumptions'!X$6</f>
        <v>19.699537070288692</v>
      </c>
      <c r="Y268" s="28">
        <f>X268*'Productivity assumptions'!Y$6</f>
        <v>19.99448338067506</v>
      </c>
      <c r="Z268" s="28">
        <f>Y268*'Productivity assumptions'!Z$6</f>
        <v>20.29403269937831</v>
      </c>
      <c r="AA268" s="28">
        <f>Z268*'Productivity assumptions'!AA$6</f>
        <v>20.598487157154036</v>
      </c>
      <c r="AB268" s="28">
        <f>AA268*'Productivity assumptions'!AB$6</f>
        <v>20.907978954942564</v>
      </c>
      <c r="AC268" s="28">
        <f>AB268*'Productivity assumptions'!AC$6</f>
        <v>21.222234573712228</v>
      </c>
      <c r="AD268" s="28">
        <f>AC268*'Productivity assumptions'!AD$6</f>
        <v>21.541471959132192</v>
      </c>
      <c r="AE268" s="28">
        <f>AD268*'Productivity assumptions'!AE$6</f>
        <v>21.865893866998434</v>
      </c>
      <c r="AF268" s="28">
        <f>AE268*'Productivity assumptions'!AF$6</f>
        <v>22.195794456758495</v>
      </c>
      <c r="AG268" s="28">
        <f>AF268*'Productivity assumptions'!AG$6</f>
        <v>22.531253644488636</v>
      </c>
      <c r="AH268" s="28">
        <f>AG268*'Productivity assumptions'!AH$6</f>
        <v>22.872086431916831</v>
      </c>
      <c r="AI268" s="28">
        <f>AH268*'Productivity assumptions'!AI$6</f>
        <v>23.218423600356353</v>
      </c>
      <c r="AJ268" s="28">
        <f>AI268*'Productivity assumptions'!AJ$6</f>
        <v>23.570458879898524</v>
      </c>
      <c r="AK268" s="28">
        <f>AJ268*'Productivity assumptions'!AK$6</f>
        <v>23.928389977258718</v>
      </c>
      <c r="AL268" s="28">
        <f>AK268*'Productivity assumptions'!AL$6</f>
        <v>24.292286147898448</v>
      </c>
      <c r="AM268" s="28">
        <f>AL268*'Productivity assumptions'!AM$6</f>
        <v>24.662285095501794</v>
      </c>
      <c r="AN268" s="28">
        <f>AM268*'Productivity assumptions'!AN$6</f>
        <v>25.038502089261598</v>
      </c>
      <c r="AO268" s="28">
        <f>AN268*'Productivity assumptions'!AO$6</f>
        <v>25.42099304882349</v>
      </c>
      <c r="AP268" s="28">
        <f>AO268*'Productivity assumptions'!AP$6</f>
        <v>25.809761158803433</v>
      </c>
      <c r="AQ268" s="28">
        <f>AP268*'Productivity assumptions'!AQ$6</f>
        <v>26.20465591318073</v>
      </c>
      <c r="AR268" s="28">
        <f>AQ268*'Productivity assumptions'!AR$6</f>
        <v>26.605814098396429</v>
      </c>
      <c r="AS268" s="28">
        <f>AR268*'Productivity assumptions'!AS$6</f>
        <v>27.013385564775884</v>
      </c>
      <c r="AT268" s="28">
        <f>AS268*'Productivity assumptions'!AT$6</f>
        <v>27.427457909310167</v>
      </c>
      <c r="AU268" s="28">
        <f>AT268*'Productivity assumptions'!AU$6</f>
        <v>27.847842449984643</v>
      </c>
      <c r="AV268" s="28">
        <f>AU268*'Productivity assumptions'!AV$6</f>
        <v>28.274284146357232</v>
      </c>
      <c r="AW268" s="28">
        <f>AV268*'Productivity assumptions'!AW$6</f>
        <v>28.70701068431093</v>
      </c>
      <c r="AX268" s="28">
        <f>AW268*'Productivity assumptions'!AX$6</f>
        <v>29.146305028356313</v>
      </c>
      <c r="AY268" s="28">
        <f>AX268*'Productivity assumptions'!AY$6</f>
        <v>29.592372494197161</v>
      </c>
    </row>
    <row r="269" spans="2:51">
      <c r="B269" s="14" t="s">
        <v>134</v>
      </c>
      <c r="C269" s="248">
        <f>S79</f>
        <v>7.9058785054023017</v>
      </c>
      <c r="D269" s="248">
        <f>C269*'Productivity assumptions'!D$6</f>
        <v>8.0798078325211531</v>
      </c>
      <c r="E269" s="28">
        <f>D269*'Productivity assumptions'!E$6</f>
        <v>8.2026728016202881</v>
      </c>
      <c r="F269" s="28">
        <f>E269*'Productivity assumptions'!F$6</f>
        <v>8.3168480964537395</v>
      </c>
      <c r="G269" s="28">
        <f>F269*'Productivity assumptions'!G$6</f>
        <v>8.4337718186397197</v>
      </c>
      <c r="H269" s="28">
        <f>G269*'Productivity assumptions'!H$6</f>
        <v>8.5536280938082712</v>
      </c>
      <c r="I269" s="28">
        <f>H269*'Productivity assumptions'!I$6</f>
        <v>8.6765965272440937</v>
      </c>
      <c r="J269" s="28">
        <f>I269*'Productivity assumptions'!J$6</f>
        <v>8.8021913783910275</v>
      </c>
      <c r="K269" s="28">
        <f>J269*'Productivity assumptions'!K$6</f>
        <v>8.9301596228149283</v>
      </c>
      <c r="L269" s="28">
        <f>K269*'Productivity assumptions'!L$6</f>
        <v>9.0605995137606357</v>
      </c>
      <c r="M269" s="28">
        <f>L269*'Productivity assumptions'!M$6</f>
        <v>9.1935235844379353</v>
      </c>
      <c r="N269" s="28">
        <f>M269*'Productivity assumptions'!N$6</f>
        <v>9.3289035341304949</v>
      </c>
      <c r="O269" s="28">
        <f>N269*'Productivity assumptions'!O$6</f>
        <v>9.4666735153589983</v>
      </c>
      <c r="P269" s="28">
        <f>O269*'Productivity assumptions'!P$6</f>
        <v>9.6067368449134793</v>
      </c>
      <c r="Q269" s="28">
        <f>P269*'Productivity assumptions'!Q$6</f>
        <v>9.7491893286449844</v>
      </c>
      <c r="R269" s="28">
        <f>Q269*'Productivity assumptions'!R$6</f>
        <v>9.8941023837162909</v>
      </c>
      <c r="S269" s="28">
        <f>R269*'Productivity assumptions'!S$6</f>
        <v>10.0413846594959</v>
      </c>
      <c r="T269" s="28">
        <f>S269*'Productivity assumptions'!T$6</f>
        <v>10.191058871498548</v>
      </c>
      <c r="U269" s="28">
        <f>T269*'Productivity assumptions'!U$6</f>
        <v>10.343073769737268</v>
      </c>
      <c r="V269" s="28">
        <f>U269*'Productivity assumptions'!V$6</f>
        <v>10.497550457480131</v>
      </c>
      <c r="W269" s="28">
        <f>V269*'Productivity assumptions'!W$6</f>
        <v>10.654567148148946</v>
      </c>
      <c r="X269" s="28">
        <f>W269*'Productivity assumptions'!X$6</f>
        <v>10.813982732570606</v>
      </c>
      <c r="Y269" s="28">
        <f>X269*'Productivity assumptions'!Y$6</f>
        <v>10.975892339693514</v>
      </c>
      <c r="Z269" s="28">
        <f>Y269*'Productivity assumptions'!Z$6</f>
        <v>11.140328749973218</v>
      </c>
      <c r="AA269" s="28">
        <f>Z269*'Productivity assumptions'!AA$6</f>
        <v>11.30745781688954</v>
      </c>
      <c r="AB269" s="28">
        <f>AA269*'Productivity assumptions'!AB$6</f>
        <v>11.477352111624272</v>
      </c>
      <c r="AC269" s="28">
        <f>AB269*'Productivity assumptions'!AC$6</f>
        <v>11.649861486989947</v>
      </c>
      <c r="AD269" s="28">
        <f>AC269*'Productivity assumptions'!AD$6</f>
        <v>11.825105583397125</v>
      </c>
      <c r="AE269" s="28">
        <f>AD269*'Productivity assumptions'!AE$6</f>
        <v>12.003195702835741</v>
      </c>
      <c r="AF269" s="28">
        <f>AE269*'Productivity assumptions'!AF$6</f>
        <v>12.18429332296768</v>
      </c>
      <c r="AG269" s="28">
        <f>AF269*'Productivity assumptions'!AG$6</f>
        <v>12.368442313405998</v>
      </c>
      <c r="AH269" s="28">
        <f>AG269*'Productivity assumptions'!AH$6</f>
        <v>12.555541120083102</v>
      </c>
      <c r="AI269" s="28">
        <f>AH269*'Productivity assumptions'!AI$6</f>
        <v>12.745661534882144</v>
      </c>
      <c r="AJ269" s="28">
        <f>AI269*'Productivity assumptions'!AJ$6</f>
        <v>12.938909905168284</v>
      </c>
      <c r="AK269" s="28">
        <f>AJ269*'Productivity assumptions'!AK$6</f>
        <v>13.135394761258684</v>
      </c>
      <c r="AL269" s="28">
        <f>AK269*'Productivity assumptions'!AL$6</f>
        <v>13.335154120664226</v>
      </c>
      <c r="AM269" s="28">
        <f>AL269*'Productivity assumptions'!AM$6</f>
        <v>13.538263575276057</v>
      </c>
      <c r="AN269" s="28">
        <f>AM269*'Productivity assumptions'!AN$6</f>
        <v>13.744786401660349</v>
      </c>
      <c r="AO269" s="28">
        <f>AN269*'Productivity assumptions'!AO$6</f>
        <v>13.954753296684752</v>
      </c>
      <c r="AP269" s="28">
        <f>AO269*'Productivity assumptions'!AP$6</f>
        <v>14.168166008531568</v>
      </c>
      <c r="AQ269" s="28">
        <f>AP269*'Productivity assumptions'!AQ$6</f>
        <v>14.38494191751775</v>
      </c>
      <c r="AR269" s="28">
        <f>AQ269*'Productivity assumptions'!AR$6</f>
        <v>14.605156112017516</v>
      </c>
      <c r="AS269" s="28">
        <f>AR269*'Productivity assumptions'!AS$6</f>
        <v>14.828890851772561</v>
      </c>
      <c r="AT269" s="28">
        <f>AS269*'Productivity assumptions'!AT$6</f>
        <v>15.056194222803663</v>
      </c>
      <c r="AU269" s="28">
        <f>AT269*'Productivity assumptions'!AU$6</f>
        <v>15.286962648867332</v>
      </c>
      <c r="AV269" s="28">
        <f>AU269*'Productivity assumptions'!AV$6</f>
        <v>15.521056126524556</v>
      </c>
      <c r="AW269" s="28">
        <f>AV269*'Productivity assumptions'!AW$6</f>
        <v>15.758599643037645</v>
      </c>
      <c r="AX269" s="28">
        <f>AW269*'Productivity assumptions'!AX$6</f>
        <v>15.999748530652244</v>
      </c>
      <c r="AY269" s="28">
        <f>AX269*'Productivity assumptions'!AY$6</f>
        <v>16.244615496609519</v>
      </c>
    </row>
    <row r="270" spans="2:51">
      <c r="B270" s="14" t="s">
        <v>135</v>
      </c>
      <c r="C270" s="248">
        <f>T79</f>
        <v>6.790218824013893</v>
      </c>
      <c r="D270" s="248">
        <f>C270*'Productivity assumptions'!D$6</f>
        <v>6.9396036381421986</v>
      </c>
      <c r="E270" s="28">
        <f>D270*'Productivity assumptions'!E$6</f>
        <v>7.0451301808810927</v>
      </c>
      <c r="F270" s="28">
        <f>E270*'Productivity assumptions'!F$6</f>
        <v>7.1431933165194241</v>
      </c>
      <c r="G270" s="28">
        <f>F270*'Productivity assumptions'!G$6</f>
        <v>7.2436170276627836</v>
      </c>
      <c r="H270" s="28">
        <f>G270*'Productivity assumptions'!H$6</f>
        <v>7.3465594565490298</v>
      </c>
      <c r="I270" s="28">
        <f>H270*'Productivity assumptions'!I$6</f>
        <v>7.4521748629715869</v>
      </c>
      <c r="J270" s="28">
        <f>I270*'Productivity assumptions'!J$6</f>
        <v>7.5600460529822078</v>
      </c>
      <c r="K270" s="28">
        <f>J270*'Productivity assumptions'!K$6</f>
        <v>7.6699557083822265</v>
      </c>
      <c r="L270" s="28">
        <f>K270*'Productivity assumptions'!L$6</f>
        <v>7.7819882171409471</v>
      </c>
      <c r="M270" s="28">
        <f>L270*'Productivity assumptions'!M$6</f>
        <v>7.8961543438099566</v>
      </c>
      <c r="N270" s="28">
        <f>M270*'Productivity assumptions'!N$6</f>
        <v>8.0124297814059577</v>
      </c>
      <c r="O270" s="28">
        <f>N270*'Productivity assumptions'!O$6</f>
        <v>8.1307579746968841</v>
      </c>
      <c r="P270" s="28">
        <f>O270*'Productivity assumptions'!P$6</f>
        <v>8.2510558841885366</v>
      </c>
      <c r="Q270" s="28">
        <f>P270*'Productivity assumptions'!Q$6</f>
        <v>8.3734057958271002</v>
      </c>
      <c r="R270" s="28">
        <f>Q270*'Productivity assumptions'!R$6</f>
        <v>8.4978690485469794</v>
      </c>
      <c r="S270" s="28">
        <f>R270*'Productivity assumptions'!S$6</f>
        <v>8.6243671829110387</v>
      </c>
      <c r="T270" s="28">
        <f>S270*'Productivity assumptions'!T$6</f>
        <v>8.7529197088719854</v>
      </c>
      <c r="U270" s="28">
        <f>T270*'Productivity assumptions'!U$6</f>
        <v>8.8834826087250214</v>
      </c>
      <c r="V270" s="28">
        <f>U270*'Productivity assumptions'!V$6</f>
        <v>9.0161598959191185</v>
      </c>
      <c r="W270" s="28">
        <f>V270*'Productivity assumptions'!W$6</f>
        <v>9.1510187465750192</v>
      </c>
      <c r="X270" s="28">
        <f>W270*'Productivity assumptions'!X$6</f>
        <v>9.2879379645267566</v>
      </c>
      <c r="Y270" s="28">
        <f>X270*'Productivity assumptions'!Y$6</f>
        <v>9.4269992543408385</v>
      </c>
      <c r="Z270" s="28">
        <f>Y270*'Productivity assumptions'!Z$6</f>
        <v>9.5682307705691159</v>
      </c>
      <c r="AA270" s="28">
        <f>Z270*'Productivity assumptions'!AA$6</f>
        <v>9.7117749618237159</v>
      </c>
      <c r="AB270" s="28">
        <f>AA270*'Productivity assumptions'!AB$6</f>
        <v>9.8576941582055007</v>
      </c>
      <c r="AC270" s="28">
        <f>AB270*'Productivity assumptions'!AC$6</f>
        <v>10.005859400958276</v>
      </c>
      <c r="AD270" s="28">
        <f>AC270*'Productivity assumptions'!AD$6</f>
        <v>10.156373447108644</v>
      </c>
      <c r="AE270" s="28">
        <f>AD270*'Productivity assumptions'!AE$6</f>
        <v>10.309331891961628</v>
      </c>
      <c r="AF270" s="28">
        <f>AE270*'Productivity assumptions'!AF$6</f>
        <v>10.464873425816938</v>
      </c>
      <c r="AG270" s="28">
        <f>AF270*'Productivity assumptions'!AG$6</f>
        <v>10.623035727507128</v>
      </c>
      <c r="AH270" s="28">
        <f>AG270*'Productivity assumptions'!AH$6</f>
        <v>10.783731574044776</v>
      </c>
      <c r="AI270" s="28">
        <f>AH270*'Productivity assumptions'!AI$6</f>
        <v>10.947022626204967</v>
      </c>
      <c r="AJ270" s="28">
        <f>AI270*'Productivity assumptions'!AJ$6</f>
        <v>11.113000223853387</v>
      </c>
      <c r="AK270" s="28">
        <f>AJ270*'Productivity assumptions'!AK$6</f>
        <v>11.281757581754475</v>
      </c>
      <c r="AL270" s="28">
        <f>AK270*'Productivity assumptions'!AL$6</f>
        <v>11.453327352474023</v>
      </c>
      <c r="AM270" s="28">
        <f>AL270*'Productivity assumptions'!AM$6</f>
        <v>11.627774460546583</v>
      </c>
      <c r="AN270" s="28">
        <f>AM270*'Productivity assumptions'!AN$6</f>
        <v>11.805153253092524</v>
      </c>
      <c r="AO270" s="28">
        <f>AN270*'Productivity assumptions'!AO$6</f>
        <v>11.985490095107009</v>
      </c>
      <c r="AP270" s="28">
        <f>AO270*'Productivity assumptions'!AP$6</f>
        <v>12.16878648807281</v>
      </c>
      <c r="AQ270" s="28">
        <f>AP270*'Productivity assumptions'!AQ$6</f>
        <v>12.354971471409559</v>
      </c>
      <c r="AR270" s="28">
        <f>AQ270*'Productivity assumptions'!AR$6</f>
        <v>12.544109537190053</v>
      </c>
      <c r="AS270" s="28">
        <f>AR270*'Productivity assumptions'!AS$6</f>
        <v>12.736271336847414</v>
      </c>
      <c r="AT270" s="28">
        <f>AS270*'Productivity assumptions'!AT$6</f>
        <v>12.931498170612002</v>
      </c>
      <c r="AU270" s="28">
        <f>AT270*'Productivity assumptions'!AU$6</f>
        <v>13.129701078685384</v>
      </c>
      <c r="AV270" s="28">
        <f>AU270*'Productivity assumptions'!AV$6</f>
        <v>13.330759814596995</v>
      </c>
      <c r="AW270" s="28">
        <f>AV270*'Productivity assumptions'!AW$6</f>
        <v>13.534781727689568</v>
      </c>
      <c r="AX270" s="28">
        <f>AW270*'Productivity assumptions'!AX$6</f>
        <v>13.741900230073806</v>
      </c>
      <c r="AY270" s="28">
        <f>AX270*'Productivity assumptions'!AY$6</f>
        <v>13.952212124000091</v>
      </c>
    </row>
    <row r="271" spans="2:51">
      <c r="B271" s="14" t="s">
        <v>136</v>
      </c>
      <c r="C271" s="248">
        <f>U79</f>
        <v>6.2878677599182264</v>
      </c>
      <c r="D271" s="248">
        <f>C271*'Productivity assumptions'!D$6</f>
        <v>6.4262008506364277</v>
      </c>
      <c r="E271" s="28">
        <f>D271*'Productivity assumptions'!E$6</f>
        <v>6.5239203738360185</v>
      </c>
      <c r="F271" s="28">
        <f>E271*'Productivity assumptions'!F$6</f>
        <v>6.6147286445262194</v>
      </c>
      <c r="G271" s="28">
        <f>F271*'Productivity assumptions'!G$6</f>
        <v>6.7077228516343199</v>
      </c>
      <c r="H271" s="28">
        <f>G271*'Productivity assumptions'!H$6</f>
        <v>6.8030494377867932</v>
      </c>
      <c r="I271" s="28">
        <f>H271*'Productivity assumptions'!I$6</f>
        <v>6.9008512503950197</v>
      </c>
      <c r="J271" s="28">
        <f>I271*'Productivity assumptions'!J$6</f>
        <v>7.0007419601749508</v>
      </c>
      <c r="K271" s="28">
        <f>J271*'Productivity assumptions'!K$6</f>
        <v>7.1025203264699233</v>
      </c>
      <c r="L271" s="28">
        <f>K271*'Productivity assumptions'!L$6</f>
        <v>7.2062644940945981</v>
      </c>
      <c r="M271" s="28">
        <f>L271*'Productivity assumptions'!M$6</f>
        <v>7.3119844312221112</v>
      </c>
      <c r="N271" s="28">
        <f>M271*'Productivity assumptions'!N$6</f>
        <v>7.4196576291380056</v>
      </c>
      <c r="O271" s="28">
        <f>N271*'Productivity assumptions'!O$6</f>
        <v>7.5292317166551985</v>
      </c>
      <c r="P271" s="28">
        <f>O271*'Productivity assumptions'!P$6</f>
        <v>7.640629797671826</v>
      </c>
      <c r="Q271" s="28">
        <f>P271*'Productivity assumptions'!Q$6</f>
        <v>7.7539280704904048</v>
      </c>
      <c r="R271" s="28">
        <f>Q271*'Productivity assumptions'!R$6</f>
        <v>7.8691833360945349</v>
      </c>
      <c r="S271" s="28">
        <f>R271*'Productivity assumptions'!S$6</f>
        <v>7.9863229395995932</v>
      </c>
      <c r="T271" s="28">
        <f>S271*'Productivity assumptions'!T$6</f>
        <v>8.1053649475813128</v>
      </c>
      <c r="U271" s="28">
        <f>T271*'Productivity assumptions'!U$6</f>
        <v>8.2262685988339026</v>
      </c>
      <c r="V271" s="28">
        <f>U271*'Productivity assumptions'!V$6</f>
        <v>8.3491302117278483</v>
      </c>
      <c r="W271" s="28">
        <f>V271*'Productivity assumptions'!W$6</f>
        <v>8.4740119925888671</v>
      </c>
      <c r="X271" s="28">
        <f>W271*'Productivity assumptions'!X$6</f>
        <v>8.6008017115338937</v>
      </c>
      <c r="Y271" s="28">
        <f>X271*'Productivity assumptions'!Y$6</f>
        <v>8.7295750284971501</v>
      </c>
      <c r="Z271" s="28">
        <f>Y271*'Productivity assumptions'!Z$6</f>
        <v>8.8603580151124781</v>
      </c>
      <c r="AA271" s="28">
        <f>Z271*'Productivity assumptions'!AA$6</f>
        <v>8.9932825814197219</v>
      </c>
      <c r="AB271" s="28">
        <f>AA271*'Productivity assumptions'!AB$6</f>
        <v>9.1284064462408896</v>
      </c>
      <c r="AC271" s="28">
        <f>AB271*'Productivity assumptions'!AC$6</f>
        <v>9.2656101913913158</v>
      </c>
      <c r="AD271" s="28">
        <f>AC271*'Productivity assumptions'!AD$6</f>
        <v>9.4049889717712229</v>
      </c>
      <c r="AE271" s="28">
        <f>AD271*'Productivity assumptions'!AE$6</f>
        <v>9.5466313103946749</v>
      </c>
      <c r="AF271" s="28">
        <f>AE271*'Productivity assumptions'!AF$6</f>
        <v>9.6906656370349609</v>
      </c>
      <c r="AG271" s="28">
        <f>AF271*'Productivity assumptions'!AG$6</f>
        <v>9.8371268429853647</v>
      </c>
      <c r="AH271" s="28">
        <f>AG271*'Productivity assumptions'!AH$6</f>
        <v>9.9859341581522045</v>
      </c>
      <c r="AI271" s="28">
        <f>AH271*'Productivity assumptions'!AI$6</f>
        <v>10.137144681549483</v>
      </c>
      <c r="AJ271" s="28">
        <f>AI271*'Productivity assumptions'!AJ$6</f>
        <v>10.290842995576018</v>
      </c>
      <c r="AK271" s="28">
        <f>AJ271*'Productivity assumptions'!AK$6</f>
        <v>10.447115418821426</v>
      </c>
      <c r="AL271" s="28">
        <f>AK271*'Productivity assumptions'!AL$6</f>
        <v>10.605992188163343</v>
      </c>
      <c r="AM271" s="28">
        <f>AL271*'Productivity assumptions'!AM$6</f>
        <v>10.767533424917184</v>
      </c>
      <c r="AN271" s="28">
        <f>AM271*'Productivity assumptions'!AN$6</f>
        <v>10.93178945551791</v>
      </c>
      <c r="AO271" s="28">
        <f>AN271*'Productivity assumptions'!AO$6</f>
        <v>11.098784694436889</v>
      </c>
      <c r="AP271" s="28">
        <f>AO271*'Productivity assumptions'!AP$6</f>
        <v>11.268520532074838</v>
      </c>
      <c r="AQ271" s="28">
        <f>AP271*'Productivity assumptions'!AQ$6</f>
        <v>11.440931257626687</v>
      </c>
      <c r="AR271" s="28">
        <f>AQ271*'Productivity assumptions'!AR$6</f>
        <v>11.616076591940294</v>
      </c>
      <c r="AS271" s="28">
        <f>AR271*'Productivity assumptions'!AS$6</f>
        <v>11.794021959544681</v>
      </c>
      <c r="AT271" s="28">
        <f>AS271*'Productivity assumptions'!AT$6</f>
        <v>11.974805605214234</v>
      </c>
      <c r="AU271" s="28">
        <f>AT271*'Productivity assumptions'!AU$6</f>
        <v>12.158345150536272</v>
      </c>
      <c r="AV271" s="28">
        <f>AU271*'Productivity assumptions'!AV$6</f>
        <v>12.344529245063171</v>
      </c>
      <c r="AW271" s="28">
        <f>AV271*'Productivity assumptions'!AW$6</f>
        <v>12.533457296264515</v>
      </c>
      <c r="AX271" s="28">
        <f>AW271*'Productivity assumptions'!AX$6</f>
        <v>12.72525284621331</v>
      </c>
      <c r="AY271" s="28">
        <f>AX271*'Productivity assumptions'!AY$6</f>
        <v>12.920005535577261</v>
      </c>
    </row>
    <row r="272" spans="2:51">
      <c r="B272" s="14" t="s">
        <v>137</v>
      </c>
      <c r="C272" s="248">
        <f>V79</f>
        <v>6.9227922546671667</v>
      </c>
      <c r="D272" s="248">
        <f>C272*'Productivity assumptions'!D$6</f>
        <v>7.0750936842698442</v>
      </c>
      <c r="E272" s="28">
        <f>D272*'Productivity assumptions'!E$6</f>
        <v>7.182680545852425</v>
      </c>
      <c r="F272" s="28">
        <f>E272*'Productivity assumptions'!F$6</f>
        <v>7.2826582834570752</v>
      </c>
      <c r="G272" s="28">
        <f>F272*'Productivity assumptions'!G$6</f>
        <v>7.3850426848595063</v>
      </c>
      <c r="H272" s="28">
        <f>G272*'Productivity assumptions'!H$6</f>
        <v>7.4899949798945382</v>
      </c>
      <c r="I272" s="28">
        <f>H272*'Productivity assumptions'!I$6</f>
        <v>7.5976724401510252</v>
      </c>
      <c r="J272" s="28">
        <f>I272*'Productivity assumptions'!J$6</f>
        <v>7.7076497263124484</v>
      </c>
      <c r="K272" s="28">
        <f>J272*'Productivity assumptions'!K$6</f>
        <v>7.8197052772212787</v>
      </c>
      <c r="L272" s="28">
        <f>K272*'Productivity assumptions'!L$6</f>
        <v>7.9339251284524268</v>
      </c>
      <c r="M272" s="28">
        <f>L272*'Productivity assumptions'!M$6</f>
        <v>8.0503202547264827</v>
      </c>
      <c r="N272" s="28">
        <f>M272*'Productivity assumptions'!N$6</f>
        <v>8.1688658744863183</v>
      </c>
      <c r="O272" s="28">
        <f>N272*'Productivity assumptions'!O$6</f>
        <v>8.2895043283055365</v>
      </c>
      <c r="P272" s="28">
        <f>O272*'Productivity assumptions'!P$6</f>
        <v>8.4121509554121978</v>
      </c>
      <c r="Q272" s="28">
        <f>P272*'Productivity assumptions'!Q$6</f>
        <v>8.5368896483178229</v>
      </c>
      <c r="R272" s="28">
        <f>Q272*'Productivity assumptions'!R$6</f>
        <v>8.6637829435489966</v>
      </c>
      <c r="S272" s="28">
        <f>R272*'Productivity assumptions'!S$6</f>
        <v>8.7927508498126858</v>
      </c>
      <c r="T272" s="28">
        <f>S272*'Productivity assumptions'!T$6</f>
        <v>8.9238132579773577</v>
      </c>
      <c r="U272" s="28">
        <f>T272*'Productivity assumptions'!U$6</f>
        <v>9.0569252909287776</v>
      </c>
      <c r="V272" s="28">
        <f>U272*'Productivity assumptions'!V$6</f>
        <v>9.192192992892851</v>
      </c>
      <c r="W272" s="28">
        <f>V272*'Productivity assumptions'!W$6</f>
        <v>9.3296848515487572</v>
      </c>
      <c r="X272" s="28">
        <f>W272*'Productivity assumptions'!X$6</f>
        <v>9.4692773044751952</v>
      </c>
      <c r="Y272" s="28">
        <f>X272*'Productivity assumptions'!Y$6</f>
        <v>9.6110536514530498</v>
      </c>
      <c r="Z272" s="28">
        <f>Y272*'Productivity assumptions'!Z$6</f>
        <v>9.755042596728611</v>
      </c>
      <c r="AA272" s="28">
        <f>Z272*'Productivity assumptions'!AA$6</f>
        <v>9.9013893701058464</v>
      </c>
      <c r="AB272" s="28">
        <f>AA272*'Productivity assumptions'!AB$6</f>
        <v>10.050157518629511</v>
      </c>
      <c r="AC272" s="28">
        <f>AB272*'Productivity assumptions'!AC$6</f>
        <v>10.201215565729894</v>
      </c>
      <c r="AD272" s="28">
        <f>AC272*'Productivity assumptions'!AD$6</f>
        <v>10.35466827467992</v>
      </c>
      <c r="AE272" s="28">
        <f>AD272*'Productivity assumptions'!AE$6</f>
        <v>10.510613107204216</v>
      </c>
      <c r="AF272" s="28">
        <f>AE272*'Productivity assumptions'!AF$6</f>
        <v>10.669191461416382</v>
      </c>
      <c r="AG272" s="28">
        <f>AF272*'Productivity assumptions'!AG$6</f>
        <v>10.830441751797148</v>
      </c>
      <c r="AH272" s="28">
        <f>AG272*'Productivity assumptions'!AH$6</f>
        <v>10.99427505240209</v>
      </c>
      <c r="AI272" s="28">
        <f>AH272*'Productivity assumptions'!AI$6</f>
        <v>11.160754227882151</v>
      </c>
      <c r="AJ272" s="28">
        <f>AI272*'Productivity assumptions'!AJ$6</f>
        <v>11.329972401438674</v>
      </c>
      <c r="AK272" s="28">
        <f>AJ272*'Productivity assumptions'!AK$6</f>
        <v>11.502024607777608</v>
      </c>
      <c r="AL272" s="28">
        <f>AK272*'Productivity assumptions'!AL$6</f>
        <v>11.676944136979202</v>
      </c>
      <c r="AM272" s="28">
        <f>AL272*'Productivity assumptions'!AM$6</f>
        <v>11.854797181176078</v>
      </c>
      <c r="AN272" s="28">
        <f>AM272*'Productivity assumptions'!AN$6</f>
        <v>12.035639148571375</v>
      </c>
      <c r="AO272" s="28">
        <f>AN272*'Productivity assumptions'!AO$6</f>
        <v>12.219496918915075</v>
      </c>
      <c r="AP272" s="28">
        <f>AO272*'Productivity assumptions'!AP$6</f>
        <v>12.406372023005165</v>
      </c>
      <c r="AQ272" s="28">
        <f>AP272*'Productivity assumptions'!AQ$6</f>
        <v>12.596192114814382</v>
      </c>
      <c r="AR272" s="28">
        <f>AQ272*'Productivity assumptions'!AR$6</f>
        <v>12.789022945570133</v>
      </c>
      <c r="AS272" s="28">
        <f>AR272*'Productivity assumptions'!AS$6</f>
        <v>12.98493654611659</v>
      </c>
      <c r="AT272" s="28">
        <f>AS272*'Productivity assumptions'!AT$6</f>
        <v>13.183975023037096</v>
      </c>
      <c r="AU272" s="28">
        <f>AT272*'Productivity assumptions'!AU$6</f>
        <v>13.386047679666419</v>
      </c>
      <c r="AV272" s="28">
        <f>AU272*'Productivity assumptions'!AV$6</f>
        <v>13.591031921820678</v>
      </c>
      <c r="AW272" s="28">
        <f>AV272*'Productivity assumptions'!AW$6</f>
        <v>13.79903719475012</v>
      </c>
      <c r="AX272" s="28">
        <f>AW272*'Productivity assumptions'!AX$6</f>
        <v>14.010199515327042</v>
      </c>
      <c r="AY272" s="28">
        <f>AX272*'Productivity assumptions'!AY$6</f>
        <v>14.224617575786043</v>
      </c>
    </row>
    <row r="273" spans="1:51">
      <c r="B273" s="14" t="s">
        <v>138</v>
      </c>
      <c r="C273" s="248">
        <f>W79</f>
        <v>16.122793998960738</v>
      </c>
      <c r="D273" s="248">
        <f>C273*'Productivity assumptions'!D$6</f>
        <v>16.477495466937874</v>
      </c>
      <c r="E273" s="28">
        <f>D273*'Productivity assumptions'!E$6</f>
        <v>16.728059219608806</v>
      </c>
      <c r="F273" s="28">
        <f>E273*'Productivity assumptions'!F$6</f>
        <v>16.960901750279174</v>
      </c>
      <c r="G273" s="28">
        <f>F273*'Productivity assumptions'!G$6</f>
        <v>17.199349265644873</v>
      </c>
      <c r="H273" s="28">
        <f>G273*'Productivity assumptions'!H$6</f>
        <v>17.443777260927728</v>
      </c>
      <c r="I273" s="28">
        <f>H273*'Productivity assumptions'!I$6</f>
        <v>17.694552012817216</v>
      </c>
      <c r="J273" s="28">
        <f>I273*'Productivity assumptions'!J$6</f>
        <v>17.950682929955452</v>
      </c>
      <c r="K273" s="28">
        <f>J273*'Productivity assumptions'!K$6</f>
        <v>18.21165400886153</v>
      </c>
      <c r="L273" s="28">
        <f>K273*'Productivity assumptions'!L$6</f>
        <v>18.477665621552958</v>
      </c>
      <c r="M273" s="28">
        <f>L273*'Productivity assumptions'!M$6</f>
        <v>18.748743327537053</v>
      </c>
      <c r="N273" s="28">
        <f>M273*'Productivity assumptions'!N$6</f>
        <v>19.024829411960347</v>
      </c>
      <c r="O273" s="28">
        <f>N273*'Productivity assumptions'!O$6</f>
        <v>19.305789589260065</v>
      </c>
      <c r="P273" s="28">
        <f>O273*'Productivity assumptions'!P$6</f>
        <v>19.591426689257535</v>
      </c>
      <c r="Q273" s="28">
        <f>P273*'Productivity assumptions'!Q$6</f>
        <v>19.881936092896098</v>
      </c>
      <c r="R273" s="28">
        <f>Q273*'Productivity assumptions'!R$6</f>
        <v>20.177463444230703</v>
      </c>
      <c r="S273" s="28">
        <f>R273*'Productivity assumptions'!S$6</f>
        <v>20.477822448036559</v>
      </c>
      <c r="T273" s="28">
        <f>S273*'Productivity assumptions'!T$6</f>
        <v>20.783059429028167</v>
      </c>
      <c r="U273" s="28">
        <f>T273*'Productivity assumptions'!U$6</f>
        <v>21.093069870929227</v>
      </c>
      <c r="V273" s="28">
        <f>U273*'Productivity assumptions'!V$6</f>
        <v>21.408100744780636</v>
      </c>
      <c r="W273" s="28">
        <f>V273*'Productivity assumptions'!W$6</f>
        <v>21.728311554537193</v>
      </c>
      <c r="X273" s="28">
        <f>W273*'Productivity assumptions'!X$6</f>
        <v>22.053414530265705</v>
      </c>
      <c r="Y273" s="28">
        <f>X273*'Productivity assumptions'!Y$6</f>
        <v>22.383603672473182</v>
      </c>
      <c r="Z273" s="28">
        <f>Y273*'Productivity assumptions'!Z$6</f>
        <v>22.718945831735638</v>
      </c>
      <c r="AA273" s="28">
        <f>Z273*'Productivity assumptions'!AA$6</f>
        <v>23.059779240102479</v>
      </c>
      <c r="AB273" s="28">
        <f>AA273*'Productivity assumptions'!AB$6</f>
        <v>23.40625189506866</v>
      </c>
      <c r="AC273" s="28">
        <f>AB273*'Productivity assumptions'!AC$6</f>
        <v>23.758057595094229</v>
      </c>
      <c r="AD273" s="28">
        <f>AC273*'Productivity assumptions'!AD$6</f>
        <v>24.115440327952605</v>
      </c>
      <c r="AE273" s="28">
        <f>AD273*'Productivity assumptions'!AE$6</f>
        <v>24.478627076521668</v>
      </c>
      <c r="AF273" s="28">
        <f>AE273*'Productivity assumptions'!AF$6</f>
        <v>24.847947149059351</v>
      </c>
      <c r="AG273" s="28">
        <f>AF273*'Productivity assumptions'!AG$6</f>
        <v>25.223490010731815</v>
      </c>
      <c r="AH273" s="28">
        <f>AG273*'Productivity assumptions'!AH$6</f>
        <v>25.60504855801344</v>
      </c>
      <c r="AI273" s="28">
        <f>AH273*'Productivity assumptions'!AI$6</f>
        <v>25.992769199142359</v>
      </c>
      <c r="AJ273" s="28">
        <f>AI273*'Productivity assumptions'!AJ$6</f>
        <v>26.38686881281961</v>
      </c>
      <c r="AK273" s="28">
        <f>AJ273*'Productivity assumptions'!AK$6</f>
        <v>26.78756872953301</v>
      </c>
      <c r="AL273" s="28">
        <f>AK273*'Productivity assumptions'!AL$6</f>
        <v>27.19494648000807</v>
      </c>
      <c r="AM273" s="28">
        <f>AL273*'Productivity assumptions'!AM$6</f>
        <v>27.609156222000706</v>
      </c>
      <c r="AN273" s="28">
        <f>AM273*'Productivity assumptions'!AN$6</f>
        <v>28.030326998101273</v>
      </c>
      <c r="AO273" s="28">
        <f>AN273*'Productivity assumptions'!AO$6</f>
        <v>28.458521409736441</v>
      </c>
      <c r="AP273" s="28">
        <f>AO273*'Productivity assumptions'!AP$6</f>
        <v>28.893743022048671</v>
      </c>
      <c r="AQ273" s="28">
        <f>AP273*'Productivity assumptions'!AQ$6</f>
        <v>29.335823345207373</v>
      </c>
      <c r="AR273" s="28">
        <f>AQ273*'Productivity assumptions'!AR$6</f>
        <v>29.784915510124996</v>
      </c>
      <c r="AS273" s="28">
        <f>AR273*'Productivity assumptions'!AS$6</f>
        <v>30.241187272588427</v>
      </c>
      <c r="AT273" s="28">
        <f>AS273*'Productivity assumptions'!AT$6</f>
        <v>30.704736696463275</v>
      </c>
      <c r="AU273" s="28">
        <f>AT273*'Productivity assumptions'!AU$6</f>
        <v>31.175352554314685</v>
      </c>
      <c r="AV273" s="28">
        <f>AU273*'Productivity assumptions'!AV$6</f>
        <v>31.65274933117999</v>
      </c>
      <c r="AW273" s="28">
        <f>AV273*'Productivity assumptions'!AW$6</f>
        <v>32.137181918894591</v>
      </c>
      <c r="AX273" s="28">
        <f>AW273*'Productivity assumptions'!AX$6</f>
        <v>32.628967093107924</v>
      </c>
      <c r="AY273" s="28">
        <f>AX273*'Productivity assumptions'!AY$6</f>
        <v>33.128334702486434</v>
      </c>
    </row>
    <row r="275" spans="1:51">
      <c r="B275" s="6" t="s">
        <v>178</v>
      </c>
    </row>
    <row r="276" spans="1:51">
      <c r="A276" s="248"/>
      <c r="B276" s="14" t="s">
        <v>120</v>
      </c>
      <c r="C276" s="196">
        <f>C85</f>
        <v>246.79519691690595</v>
      </c>
      <c r="D276" s="6">
        <f>C276*'Productivity assumptions'!D$6</f>
        <v>252.22469124907789</v>
      </c>
      <c r="E276" s="28">
        <f>D276*'Productivity assumptions'!E$6</f>
        <v>256.0601263904465</v>
      </c>
      <c r="F276" s="28">
        <f>E276*'Productivity assumptions'!F$6</f>
        <v>259.62429884164374</v>
      </c>
      <c r="G276" s="28">
        <f>F276*'Productivity assumptions'!G$6</f>
        <v>263.27426804132574</v>
      </c>
      <c r="H276" s="28">
        <f>G276*'Productivity assumptions'!H$6</f>
        <v>267.01578177844385</v>
      </c>
      <c r="I276" s="28">
        <f>H276*'Productivity assumptions'!I$6</f>
        <v>270.85444673182252</v>
      </c>
      <c r="J276" s="28">
        <f>I276*'Productivity assumptions'!J$6</f>
        <v>274.77509969902616</v>
      </c>
      <c r="K276" s="28">
        <f>J276*'Productivity assumptions'!K$6</f>
        <v>278.76984209990246</v>
      </c>
      <c r="L276" s="28">
        <f>K276*'Productivity assumptions'!L$6</f>
        <v>282.84174107352925</v>
      </c>
      <c r="M276" s="28">
        <f>L276*'Productivity assumptions'!M$6</f>
        <v>286.99118786497496</v>
      </c>
      <c r="N276" s="28">
        <f>M276*'Productivity assumptions'!N$6</f>
        <v>291.21729902012936</v>
      </c>
      <c r="O276" s="28">
        <f>N276*'Productivity assumptions'!O$6</f>
        <v>295.51801899998907</v>
      </c>
      <c r="P276" s="28">
        <f>O276*'Productivity assumptions'!P$6</f>
        <v>299.89032967673609</v>
      </c>
      <c r="Q276" s="28">
        <f>P276*'Productivity assumptions'!Q$6</f>
        <v>304.33722178996493</v>
      </c>
      <c r="R276" s="28">
        <f>Q276*'Productivity assumptions'!R$6</f>
        <v>308.86092474564725</v>
      </c>
      <c r="S276" s="28">
        <f>R276*'Productivity assumptions'!S$6</f>
        <v>313.458586881305</v>
      </c>
      <c r="T276" s="28">
        <f>S276*'Productivity assumptions'!T$6</f>
        <v>318.13091729965566</v>
      </c>
      <c r="U276" s="28">
        <f>T276*'Productivity assumptions'!U$6</f>
        <v>322.87631614679105</v>
      </c>
      <c r="V276" s="28">
        <f>U276*'Productivity assumptions'!V$6</f>
        <v>327.69856386341354</v>
      </c>
      <c r="W276" s="28">
        <f>V276*'Productivity assumptions'!W$6</f>
        <v>332.60010201206728</v>
      </c>
      <c r="X276" s="28">
        <f>W276*'Productivity assumptions'!X$6</f>
        <v>337.57652563432293</v>
      </c>
      <c r="Y276" s="28">
        <f>X276*'Productivity assumptions'!Y$6</f>
        <v>342.63080433912876</v>
      </c>
      <c r="Z276" s="28">
        <f>Y276*'Productivity assumptions'!Z$6</f>
        <v>347.76396142313376</v>
      </c>
      <c r="AA276" s="28">
        <f>Z276*'Productivity assumptions'!AA$6</f>
        <v>352.98117427961364</v>
      </c>
      <c r="AB276" s="28">
        <f>AA276*'Productivity assumptions'!AB$6</f>
        <v>358.28470833917015</v>
      </c>
      <c r="AC276" s="28">
        <f>AB276*'Productivity assumptions'!AC$6</f>
        <v>363.66987650666624</v>
      </c>
      <c r="AD276" s="28">
        <f>AC276*'Productivity assumptions'!AD$6</f>
        <v>369.14041355726494</v>
      </c>
      <c r="AE276" s="28">
        <f>AD276*'Productivity assumptions'!AE$6</f>
        <v>374.69979396840773</v>
      </c>
      <c r="AF276" s="28">
        <f>AE276*'Productivity assumptions'!AF$6</f>
        <v>380.35305853490769</v>
      </c>
      <c r="AG276" s="28">
        <f>AF276*'Productivity assumptions'!AG$6</f>
        <v>386.10157671997962</v>
      </c>
      <c r="AH276" s="28">
        <f>AG276*'Productivity assumptions'!AH$6</f>
        <v>391.94217834385245</v>
      </c>
      <c r="AI276" s="28">
        <f>AH276*'Productivity assumptions'!AI$6</f>
        <v>397.87710451001999</v>
      </c>
      <c r="AJ276" s="28">
        <f>AI276*'Productivity assumptions'!AJ$6</f>
        <v>403.90967502903942</v>
      </c>
      <c r="AK276" s="28">
        <f>AJ276*'Productivity assumptions'!AK$6</f>
        <v>410.04327785595927</v>
      </c>
      <c r="AL276" s="28">
        <f>AK276*'Productivity assumptions'!AL$6</f>
        <v>416.27909977085437</v>
      </c>
      <c r="AM276" s="28">
        <f>AL276*'Productivity assumptions'!AM$6</f>
        <v>422.61950050081236</v>
      </c>
      <c r="AN276" s="28">
        <f>AM276*'Productivity assumptions'!AN$6</f>
        <v>429.06645532949068</v>
      </c>
      <c r="AO276" s="28">
        <f>AN276*'Productivity assumptions'!AO$6</f>
        <v>435.62092251086335</v>
      </c>
      <c r="AP276" s="28">
        <f>AO276*'Productivity assumptions'!AP$6</f>
        <v>442.28295661735962</v>
      </c>
      <c r="AQ276" s="28">
        <f>AP276*'Productivity assumptions'!AQ$6</f>
        <v>449.04997853763433</v>
      </c>
      <c r="AR276" s="28">
        <f>AQ276*'Productivity assumptions'!AR$6</f>
        <v>455.92433228065357</v>
      </c>
      <c r="AS276" s="28">
        <f>AR276*'Productivity assumptions'!AS$6</f>
        <v>462.9085857215922</v>
      </c>
      <c r="AT276" s="28">
        <f>AS276*'Productivity assumptions'!AT$6</f>
        <v>470.00423994587157</v>
      </c>
      <c r="AU276" s="28">
        <f>AT276*'Productivity assumptions'!AU$6</f>
        <v>477.20806164812393</v>
      </c>
      <c r="AV276" s="28">
        <f>AU276*'Productivity assumptions'!AV$6</f>
        <v>484.51568038725583</v>
      </c>
      <c r="AW276" s="28">
        <f>AV276*'Productivity assumptions'!AW$6</f>
        <v>491.93099784933452</v>
      </c>
      <c r="AX276" s="28">
        <f>AW276*'Productivity assumptions'!AX$6</f>
        <v>499.45886298974494</v>
      </c>
      <c r="AY276" s="28">
        <f>AX276*'Productivity assumptions'!AY$6</f>
        <v>507.10279415319201</v>
      </c>
    </row>
    <row r="277" spans="1:51">
      <c r="A277" s="248"/>
      <c r="B277" s="14" t="s">
        <v>121</v>
      </c>
      <c r="C277" s="248">
        <f>D85</f>
        <v>3573.0196276531124</v>
      </c>
      <c r="D277" s="28">
        <f>C277*'Productivity assumptions'!D$6</f>
        <v>3651.626059461481</v>
      </c>
      <c r="E277" s="28">
        <f>D277*'Productivity assumptions'!E$6</f>
        <v>3707.1542269943143</v>
      </c>
      <c r="F277" s="28">
        <f>E277*'Productivity assumptions'!F$6</f>
        <v>3758.7551425856982</v>
      </c>
      <c r="G277" s="28">
        <f>F277*'Productivity assumptions'!G$6</f>
        <v>3811.598195261412</v>
      </c>
      <c r="H277" s="28">
        <f>G277*'Productivity assumptions'!H$6</f>
        <v>3865.7665996179917</v>
      </c>
      <c r="I277" s="28">
        <f>H277*'Productivity assumptions'!I$6</f>
        <v>3921.341527306005</v>
      </c>
      <c r="J277" s="28">
        <f>I277*'Productivity assumptions'!J$6</f>
        <v>3978.103450471599</v>
      </c>
      <c r="K277" s="28">
        <f>J277*'Productivity assumptions'!K$6</f>
        <v>4035.9380160711676</v>
      </c>
      <c r="L277" s="28">
        <f>K277*'Productivity assumptions'!L$6</f>
        <v>4094.8896291347219</v>
      </c>
      <c r="M277" s="28">
        <f>L277*'Productivity assumptions'!M$6</f>
        <v>4154.9639539795826</v>
      </c>
      <c r="N277" s="28">
        <f>M277*'Productivity assumptions'!N$6</f>
        <v>4216.1482002479343</v>
      </c>
      <c r="O277" s="28">
        <f>N277*'Productivity assumptions'!O$6</f>
        <v>4278.4126085226726</v>
      </c>
      <c r="P277" s="28">
        <f>O277*'Productivity assumptions'!P$6</f>
        <v>4341.7134833426735</v>
      </c>
      <c r="Q277" s="28">
        <f>P277*'Productivity assumptions'!Q$6</f>
        <v>4406.0941236513754</v>
      </c>
      <c r="R277" s="28">
        <f>Q277*'Productivity assumptions'!R$6</f>
        <v>4471.5868060546209</v>
      </c>
      <c r="S277" s="28">
        <f>R277*'Productivity assumptions'!S$6</f>
        <v>4538.1502451216857</v>
      </c>
      <c r="T277" s="28">
        <f>S277*'Productivity assumptions'!T$6</f>
        <v>4605.7947070083101</v>
      </c>
      <c r="U277" s="28">
        <f>T277*'Productivity assumptions'!U$6</f>
        <v>4674.497029556208</v>
      </c>
      <c r="V277" s="28">
        <f>U277*'Productivity assumptions'!V$6</f>
        <v>4744.3119447415256</v>
      </c>
      <c r="W277" s="28">
        <f>V277*'Productivity assumptions'!W$6</f>
        <v>4815.2748007031305</v>
      </c>
      <c r="X277" s="28">
        <f>W277*'Productivity assumptions'!X$6</f>
        <v>4887.3218239027865</v>
      </c>
      <c r="Y277" s="28">
        <f>X277*'Productivity assumptions'!Y$6</f>
        <v>4960.496007361392</v>
      </c>
      <c r="Z277" s="28">
        <f>Y277*'Productivity assumptions'!Z$6</f>
        <v>5034.8121660310107</v>
      </c>
      <c r="AA277" s="28">
        <f>Z277*'Productivity assumptions'!AA$6</f>
        <v>5110.3452565073339</v>
      </c>
      <c r="AB277" s="28">
        <f>AA277*'Productivity assumptions'!AB$6</f>
        <v>5187.1280769489422</v>
      </c>
      <c r="AC277" s="28">
        <f>AB277*'Productivity assumptions'!AC$6</f>
        <v>5265.0927691352117</v>
      </c>
      <c r="AD277" s="28">
        <f>AC277*'Productivity assumptions'!AD$6</f>
        <v>5344.2934039116399</v>
      </c>
      <c r="AE277" s="28">
        <f>AD277*'Productivity assumptions'!AE$6</f>
        <v>5424.7802836189931</v>
      </c>
      <c r="AF277" s="28">
        <f>AE277*'Productivity assumptions'!AF$6</f>
        <v>5506.6263872253821</v>
      </c>
      <c r="AG277" s="28">
        <f>AF277*'Productivity assumptions'!AG$6</f>
        <v>5589.8515413684681</v>
      </c>
      <c r="AH277" s="28">
        <f>AG277*'Productivity assumptions'!AH$6</f>
        <v>5674.4098492290004</v>
      </c>
      <c r="AI277" s="28">
        <f>AH277*'Productivity assumptions'!AI$6</f>
        <v>5760.3337567656954</v>
      </c>
      <c r="AJ277" s="28">
        <f>AI277*'Productivity assumptions'!AJ$6</f>
        <v>5847.6713271030758</v>
      </c>
      <c r="AK277" s="28">
        <f>AJ277*'Productivity assumptions'!AK$6</f>
        <v>5936.4716099391799</v>
      </c>
      <c r="AL277" s="28">
        <f>AK277*'Productivity assumptions'!AL$6</f>
        <v>6026.7517870852989</v>
      </c>
      <c r="AM277" s="28">
        <f>AL277*'Productivity assumptions'!AM$6</f>
        <v>6118.5460218934977</v>
      </c>
      <c r="AN277" s="28">
        <f>AM277*'Productivity assumptions'!AN$6</f>
        <v>6211.8829118703979</v>
      </c>
      <c r="AO277" s="28">
        <f>AN277*'Productivity assumptions'!AO$6</f>
        <v>6306.7763303016236</v>
      </c>
      <c r="AP277" s="28">
        <f>AO277*'Productivity assumptions'!AP$6</f>
        <v>6403.2270672688428</v>
      </c>
      <c r="AQ277" s="28">
        <f>AP277*'Productivity assumptions'!AQ$6</f>
        <v>6501.1977832469229</v>
      </c>
      <c r="AR277" s="28">
        <f>AQ277*'Productivity assumptions'!AR$6</f>
        <v>6600.7224140261369</v>
      </c>
      <c r="AS277" s="28">
        <f>AR277*'Productivity assumptions'!AS$6</f>
        <v>6701.8381364580437</v>
      </c>
      <c r="AT277" s="28">
        <f>AS277*'Productivity assumptions'!AT$6</f>
        <v>6804.5666827632867</v>
      </c>
      <c r="AU277" s="28">
        <f>AT277*'Productivity assumptions'!AU$6</f>
        <v>6908.8612422110036</v>
      </c>
      <c r="AV277" s="28">
        <f>AU277*'Productivity assumptions'!AV$6</f>
        <v>7014.6585409935851</v>
      </c>
      <c r="AW277" s="28">
        <f>AV277*'Productivity assumptions'!AW$6</f>
        <v>7122.0150664376624</v>
      </c>
      <c r="AX277" s="28">
        <f>AW277*'Productivity assumptions'!AX$6</f>
        <v>7231.0010201232526</v>
      </c>
      <c r="AY277" s="28">
        <f>AX277*'Productivity assumptions'!AY$6</f>
        <v>7341.6673394869213</v>
      </c>
    </row>
    <row r="278" spans="1:51">
      <c r="A278" s="248"/>
      <c r="B278" s="14" t="s">
        <v>122</v>
      </c>
      <c r="C278" s="248">
        <f>E85</f>
        <v>3948.9014452419055</v>
      </c>
      <c r="D278" s="28">
        <f>C278*'Productivity assumptions'!D$6</f>
        <v>4035.7772770372276</v>
      </c>
      <c r="E278" s="28">
        <f>D278*'Productivity assumptions'!E$6</f>
        <v>4097.1470101685472</v>
      </c>
      <c r="F278" s="28">
        <f>E278*'Productivity assumptions'!F$6</f>
        <v>4154.176344286273</v>
      </c>
      <c r="G278" s="28">
        <f>F278*'Productivity assumptions'!G$6</f>
        <v>4212.5784883627057</v>
      </c>
      <c r="H278" s="28">
        <f>G278*'Productivity assumptions'!H$6</f>
        <v>4272.4454111734958</v>
      </c>
      <c r="I278" s="28">
        <f>H278*'Productivity assumptions'!I$6</f>
        <v>4333.8668236303201</v>
      </c>
      <c r="J278" s="28">
        <f>I278*'Productivity assumptions'!J$6</f>
        <v>4396.6001035397148</v>
      </c>
      <c r="K278" s="28">
        <f>J278*'Productivity assumptions'!K$6</f>
        <v>4460.5188679129978</v>
      </c>
      <c r="L278" s="28">
        <f>K278*'Productivity assumptions'!L$6</f>
        <v>4525.6721931912352</v>
      </c>
      <c r="M278" s="28">
        <f>L278*'Productivity assumptions'!M$6</f>
        <v>4592.066339578173</v>
      </c>
      <c r="N278" s="28">
        <f>M278*'Productivity assumptions'!N$6</f>
        <v>4659.6871711698068</v>
      </c>
      <c r="O278" s="28">
        <f>N278*'Productivity assumptions'!O$6</f>
        <v>4728.5017978570786</v>
      </c>
      <c r="P278" s="28">
        <f>O278*'Productivity assumptions'!P$6</f>
        <v>4798.4619274144879</v>
      </c>
      <c r="Q278" s="28">
        <f>P278*'Productivity assumptions'!Q$6</f>
        <v>4869.6154138361735</v>
      </c>
      <c r="R278" s="28">
        <f>Q278*'Productivity assumptions'!R$6</f>
        <v>4941.9979292282924</v>
      </c>
      <c r="S278" s="28">
        <f>R278*'Productivity assumptions'!S$6</f>
        <v>5015.5638449310436</v>
      </c>
      <c r="T278" s="28">
        <f>S278*'Productivity assumptions'!T$6</f>
        <v>5090.3245071001902</v>
      </c>
      <c r="U278" s="28">
        <f>T278*'Productivity assumptions'!U$6</f>
        <v>5166.2543169174023</v>
      </c>
      <c r="V278" s="28">
        <f>U278*'Productivity assumptions'!V$6</f>
        <v>5243.4137641650595</v>
      </c>
      <c r="W278" s="28">
        <f>V278*'Productivity assumptions'!W$6</f>
        <v>5321.8419156077471</v>
      </c>
      <c r="X278" s="28">
        <f>W278*'Productivity assumptions'!X$6</f>
        <v>5401.4682887282815</v>
      </c>
      <c r="Y278" s="28">
        <f>X278*'Productivity assumptions'!Y$6</f>
        <v>5482.3403994151977</v>
      </c>
      <c r="Z278" s="28">
        <f>Y278*'Productivity assumptions'!Z$6</f>
        <v>5564.4746211541478</v>
      </c>
      <c r="AA278" s="28">
        <f>Z278*'Productivity assumptions'!AA$6</f>
        <v>5647.9537959778972</v>
      </c>
      <c r="AB278" s="28">
        <f>AA278*'Productivity assumptions'!AB$6</f>
        <v>5732.8141724127099</v>
      </c>
      <c r="AC278" s="28">
        <f>AB278*'Productivity assumptions'!AC$6</f>
        <v>5818.9807535502514</v>
      </c>
      <c r="AD278" s="28">
        <f>AC278*'Productivity assumptions'!AD$6</f>
        <v>5906.513298491278</v>
      </c>
      <c r="AE278" s="28">
        <f>AD278*'Productivity assumptions'!AE$6</f>
        <v>5995.4674013849535</v>
      </c>
      <c r="AF278" s="28">
        <f>AE278*'Productivity assumptions'!AF$6</f>
        <v>6085.9237185899556</v>
      </c>
      <c r="AG278" s="28">
        <f>AF278*'Productivity assumptions'!AG$6</f>
        <v>6177.9041625070749</v>
      </c>
      <c r="AH278" s="28">
        <f>AG278*'Productivity assumptions'!AH$6</f>
        <v>6271.3580079697122</v>
      </c>
      <c r="AI278" s="28">
        <f>AH278*'Productivity assumptions'!AI$6</f>
        <v>6366.3211142528289</v>
      </c>
      <c r="AJ278" s="28">
        <f>AI278*'Productivity assumptions'!AJ$6</f>
        <v>6462.846600723703</v>
      </c>
      <c r="AK278" s="28">
        <f>AJ278*'Productivity assumptions'!AK$6</f>
        <v>6560.9886771107022</v>
      </c>
      <c r="AL278" s="28">
        <f>AK278*'Productivity assumptions'!AL$6</f>
        <v>6660.7663327524015</v>
      </c>
      <c r="AM278" s="28">
        <f>AL278*'Productivity assumptions'!AM$6</f>
        <v>6762.217324986962</v>
      </c>
      <c r="AN278" s="28">
        <f>AM278*'Productivity assumptions'!AN$6</f>
        <v>6865.3732597799262</v>
      </c>
      <c r="AO278" s="28">
        <f>AN278*'Productivity assumptions'!AO$6</f>
        <v>6970.2494698871587</v>
      </c>
      <c r="AP278" s="28">
        <f>AO278*'Productivity assumptions'!AP$6</f>
        <v>7076.8468285069521</v>
      </c>
      <c r="AQ278" s="28">
        <f>AP278*'Productivity assumptions'!AQ$6</f>
        <v>7185.1240679945331</v>
      </c>
      <c r="AR278" s="28">
        <f>AQ278*'Productivity assumptions'!AR$6</f>
        <v>7295.1186941867627</v>
      </c>
      <c r="AS278" s="28">
        <f>AR278*'Productivity assumptions'!AS$6</f>
        <v>7406.8717949415732</v>
      </c>
      <c r="AT278" s="28">
        <f>AS278*'Productivity assumptions'!AT$6</f>
        <v>7520.4073887101495</v>
      </c>
      <c r="AU278" s="28">
        <f>AT278*'Productivity assumptions'!AU$6</f>
        <v>7635.6737402707404</v>
      </c>
      <c r="AV278" s="28">
        <f>AU278*'Productivity assumptions'!AV$6</f>
        <v>7752.6009194084718</v>
      </c>
      <c r="AW278" s="28">
        <f>AV278*'Productivity assumptions'!AW$6</f>
        <v>7871.2513559191511</v>
      </c>
      <c r="AX278" s="28">
        <f>AW278*'Productivity assumptions'!AX$6</f>
        <v>7991.7026365920146</v>
      </c>
      <c r="AY278" s="28">
        <f>AX278*'Productivity assumptions'!AY$6</f>
        <v>8114.0110574841319</v>
      </c>
    </row>
    <row r="279" spans="1:51">
      <c r="A279" s="248"/>
      <c r="B279" s="14" t="s">
        <v>123</v>
      </c>
      <c r="C279" s="248">
        <f>F85</f>
        <v>3385.3817637477664</v>
      </c>
      <c r="D279" s="28">
        <f>C279*'Productivity assumptions'!D$6</f>
        <v>3459.8601625502174</v>
      </c>
      <c r="E279" s="28">
        <f>D279*'Productivity assumptions'!E$6</f>
        <v>3512.4722568933598</v>
      </c>
      <c r="F279" s="28">
        <f>E279*'Productivity assumptions'!F$6</f>
        <v>3561.363339742099</v>
      </c>
      <c r="G279" s="28">
        <f>F279*'Productivity assumptions'!G$6</f>
        <v>3611.4313285895682</v>
      </c>
      <c r="H279" s="28">
        <f>G279*'Productivity assumptions'!H$6</f>
        <v>3662.7550680005747</v>
      </c>
      <c r="I279" s="28">
        <f>H279*'Productivity assumptions'!I$6</f>
        <v>3715.4114668796874</v>
      </c>
      <c r="J279" s="28">
        <f>I279*'Productivity assumptions'!J$6</f>
        <v>3769.1925259236514</v>
      </c>
      <c r="K279" s="28">
        <f>J279*'Productivity assumptions'!K$6</f>
        <v>3823.98989736257</v>
      </c>
      <c r="L279" s="28">
        <f>K279*'Productivity assumptions'!L$6</f>
        <v>3879.845654287129</v>
      </c>
      <c r="M279" s="28">
        <f>L279*'Productivity assumptions'!M$6</f>
        <v>3936.7651635518559</v>
      </c>
      <c r="N279" s="28">
        <f>M279*'Productivity assumptions'!N$6</f>
        <v>3994.7363064872175</v>
      </c>
      <c r="O279" s="28">
        <f>N279*'Productivity assumptions'!O$6</f>
        <v>4053.7308864980464</v>
      </c>
      <c r="P279" s="28">
        <f>O279*'Productivity assumptions'!P$6</f>
        <v>4113.7075027993869</v>
      </c>
      <c r="Q279" s="28">
        <f>P279*'Productivity assumptions'!Q$6</f>
        <v>4174.7071804817178</v>
      </c>
      <c r="R279" s="28">
        <f>Q279*'Productivity assumptions'!R$6</f>
        <v>4236.7605011382584</v>
      </c>
      <c r="S279" s="28">
        <f>R279*'Productivity assumptions'!S$6</f>
        <v>4299.8283474512073</v>
      </c>
      <c r="T279" s="28">
        <f>S279*'Productivity assumptions'!T$6</f>
        <v>4363.9204464470158</v>
      </c>
      <c r="U279" s="28">
        <f>T279*'Productivity assumptions'!U$6</f>
        <v>4429.0148523329244</v>
      </c>
      <c r="V279" s="28">
        <f>U279*'Productivity assumptions'!V$6</f>
        <v>4495.1634228240455</v>
      </c>
      <c r="W279" s="28">
        <f>V279*'Productivity assumptions'!W$6</f>
        <v>4562.3996497444314</v>
      </c>
      <c r="X279" s="28">
        <f>W279*'Productivity assumptions'!X$6</f>
        <v>4630.6631086363814</v>
      </c>
      <c r="Y279" s="28">
        <f>X279*'Productivity assumptions'!Y$6</f>
        <v>4699.9945347334196</v>
      </c>
      <c r="Z279" s="28">
        <f>Y279*'Productivity assumptions'!Z$6</f>
        <v>4770.4079649773403</v>
      </c>
      <c r="AA279" s="28">
        <f>Z279*'Productivity assumptions'!AA$6</f>
        <v>4841.9744196027277</v>
      </c>
      <c r="AB279" s="28">
        <f>AA279*'Productivity assumptions'!AB$6</f>
        <v>4914.7249743660886</v>
      </c>
      <c r="AC279" s="28">
        <f>AB279*'Productivity assumptions'!AC$6</f>
        <v>4988.5953346352735</v>
      </c>
      <c r="AD279" s="28">
        <f>AC279*'Productivity assumptions'!AD$6</f>
        <v>5063.6367317141585</v>
      </c>
      <c r="AE279" s="28">
        <f>AD279*'Productivity assumptions'!AE$6</f>
        <v>5139.8968263056922</v>
      </c>
      <c r="AF279" s="28">
        <f>AE279*'Productivity assumptions'!AF$6</f>
        <v>5217.444764872399</v>
      </c>
      <c r="AG279" s="28">
        <f>AF279*'Productivity assumptions'!AG$6</f>
        <v>5296.299332851966</v>
      </c>
      <c r="AH279" s="28">
        <f>AG279*'Productivity assumptions'!AH$6</f>
        <v>5376.4170437060875</v>
      </c>
      <c r="AI279" s="28">
        <f>AH279*'Productivity assumptions'!AI$6</f>
        <v>5457.8286394872557</v>
      </c>
      <c r="AJ279" s="28">
        <f>AI279*'Productivity assumptions'!AJ$6</f>
        <v>5540.5796592750794</v>
      </c>
      <c r="AK279" s="28">
        <f>AJ279*'Productivity assumptions'!AK$6</f>
        <v>5624.7165769125704</v>
      </c>
      <c r="AL279" s="28">
        <f>AK279*'Productivity assumptions'!AL$6</f>
        <v>5710.2556719046515</v>
      </c>
      <c r="AM279" s="28">
        <f>AL279*'Productivity assumptions'!AM$6</f>
        <v>5797.2293135078944</v>
      </c>
      <c r="AN279" s="28">
        <f>AM279*'Productivity assumptions'!AN$6</f>
        <v>5885.6645974249541</v>
      </c>
      <c r="AO279" s="28">
        <f>AN279*'Productivity assumptions'!AO$6</f>
        <v>5975.574668382993</v>
      </c>
      <c r="AP279" s="28">
        <f>AO279*'Productivity assumptions'!AP$6</f>
        <v>6066.9602749723781</v>
      </c>
      <c r="AQ279" s="28">
        <f>AP279*'Productivity assumptions'!AQ$6</f>
        <v>6159.786038560851</v>
      </c>
      <c r="AR279" s="28">
        <f>AQ279*'Productivity assumptions'!AR$6</f>
        <v>6254.0841127936501</v>
      </c>
      <c r="AS279" s="28">
        <f>AR279*'Productivity assumptions'!AS$6</f>
        <v>6349.8897221722927</v>
      </c>
      <c r="AT279" s="28">
        <f>AS279*'Productivity assumptions'!AT$6</f>
        <v>6447.2234576453657</v>
      </c>
      <c r="AU279" s="28">
        <f>AT279*'Productivity assumptions'!AU$6</f>
        <v>6546.0409667572094</v>
      </c>
      <c r="AV279" s="28">
        <f>AU279*'Productivity assumptions'!AV$6</f>
        <v>6646.2822985372932</v>
      </c>
      <c r="AW279" s="28">
        <f>AV279*'Productivity assumptions'!AW$6</f>
        <v>6748.0009738686194</v>
      </c>
      <c r="AX279" s="28">
        <f>AW279*'Productivity assumptions'!AX$6</f>
        <v>6851.2635076807273</v>
      </c>
      <c r="AY279" s="28">
        <f>AX279*'Productivity assumptions'!AY$6</f>
        <v>6956.1181624201781</v>
      </c>
    </row>
    <row r="280" spans="1:51">
      <c r="A280" s="248"/>
      <c r="B280" s="14" t="s">
        <v>124</v>
      </c>
      <c r="C280" s="248">
        <f>G85</f>
        <v>2214.1050230796773</v>
      </c>
      <c r="D280" s="28">
        <f>C280*'Productivity assumptions'!D$6</f>
        <v>2262.8153335874304</v>
      </c>
      <c r="E280" s="28">
        <f>D280*'Productivity assumptions'!E$6</f>
        <v>2297.2246588834155</v>
      </c>
      <c r="F280" s="28">
        <f>E280*'Productivity assumptions'!F$6</f>
        <v>2329.2003708336565</v>
      </c>
      <c r="G280" s="28">
        <f>F280*'Productivity assumptions'!G$6</f>
        <v>2361.9458020254274</v>
      </c>
      <c r="H280" s="28">
        <f>G280*'Productivity assumptions'!H$6</f>
        <v>2395.5125183260852</v>
      </c>
      <c r="I280" s="28">
        <f>H280*'Productivity assumptions'!I$6</f>
        <v>2429.950819643826</v>
      </c>
      <c r="J280" s="28">
        <f>I280*'Productivity assumptions'!J$6</f>
        <v>2465.1246704192145</v>
      </c>
      <c r="K280" s="28">
        <f>J280*'Productivity assumptions'!K$6</f>
        <v>2500.9632091192511</v>
      </c>
      <c r="L280" s="28">
        <f>K280*'Productivity assumptions'!L$6</f>
        <v>2537.4939523574008</v>
      </c>
      <c r="M280" s="28">
        <f>L280*'Productivity assumptions'!M$6</f>
        <v>2574.7204101601233</v>
      </c>
      <c r="N280" s="28">
        <f>M280*'Productivity assumptions'!N$6</f>
        <v>2612.6346566836114</v>
      </c>
      <c r="O280" s="28">
        <f>N280*'Productivity assumptions'!O$6</f>
        <v>2651.2182508103342</v>
      </c>
      <c r="P280" s="28">
        <f>O280*'Productivity assumptions'!P$6</f>
        <v>2690.4441156277521</v>
      </c>
      <c r="Q280" s="28">
        <f>P280*'Productivity assumptions'!Q$6</f>
        <v>2730.3390823369641</v>
      </c>
      <c r="R280" s="28">
        <f>Q280*'Productivity assumptions'!R$6</f>
        <v>2770.9231518902661</v>
      </c>
      <c r="S280" s="28">
        <f>R280*'Productivity assumptions'!S$6</f>
        <v>2812.1707408067168</v>
      </c>
      <c r="T280" s="28">
        <f>S280*'Productivity assumptions'!T$6</f>
        <v>2854.0882107493808</v>
      </c>
      <c r="U280" s="28">
        <f>T280*'Productivity assumptions'!U$6</f>
        <v>2896.6612087461631</v>
      </c>
      <c r="V280" s="28">
        <f>U280*'Productivity assumptions'!V$6</f>
        <v>2939.9236507437813</v>
      </c>
      <c r="W280" s="28">
        <f>V280*'Productivity assumptions'!W$6</f>
        <v>2983.8974410416731</v>
      </c>
      <c r="X280" s="28">
        <f>W280*'Productivity assumptions'!X$6</f>
        <v>3028.5430608781012</v>
      </c>
      <c r="Y280" s="28">
        <f>X280*'Productivity assumptions'!Y$6</f>
        <v>3073.8871518821215</v>
      </c>
      <c r="Z280" s="28">
        <f>Y280*'Productivity assumptions'!Z$6</f>
        <v>3119.9388944846291</v>
      </c>
      <c r="AA280" s="28">
        <f>Z280*'Productivity assumptions'!AA$6</f>
        <v>3166.7447372899787</v>
      </c>
      <c r="AB280" s="28">
        <f>AA280*'Productivity assumptions'!AB$6</f>
        <v>3214.3250044427946</v>
      </c>
      <c r="AC280" s="28">
        <f>AB280*'Productivity assumptions'!AC$6</f>
        <v>3262.6376460125425</v>
      </c>
      <c r="AD280" s="28">
        <f>AC280*'Productivity assumptions'!AD$6</f>
        <v>3311.7161682608994</v>
      </c>
      <c r="AE280" s="28">
        <f>AD280*'Productivity assumptions'!AE$6</f>
        <v>3361.5917422076095</v>
      </c>
      <c r="AF280" s="28">
        <f>AE280*'Productivity assumptions'!AF$6</f>
        <v>3412.30959097393</v>
      </c>
      <c r="AG280" s="28">
        <f>AF280*'Productivity assumptions'!AG$6</f>
        <v>3463.8820005987332</v>
      </c>
      <c r="AH280" s="28">
        <f>AG280*'Productivity assumptions'!AH$6</f>
        <v>3516.2805300465257</v>
      </c>
      <c r="AI280" s="28">
        <f>AH280*'Productivity assumptions'!AI$6</f>
        <v>3569.5252852130648</v>
      </c>
      <c r="AJ280" s="28">
        <f>AI280*'Productivity assumptions'!AJ$6</f>
        <v>3623.6460495354772</v>
      </c>
      <c r="AK280" s="28">
        <f>AJ280*'Productivity assumptions'!AK$6</f>
        <v>3678.6732178041989</v>
      </c>
      <c r="AL280" s="28">
        <f>AK280*'Productivity assumptions'!AL$6</f>
        <v>3734.6174371297002</v>
      </c>
      <c r="AM280" s="28">
        <f>AL280*'Productivity assumptions'!AM$6</f>
        <v>3791.4998776306174</v>
      </c>
      <c r="AN280" s="28">
        <f>AM280*'Productivity assumptions'!AN$6</f>
        <v>3849.3382604195272</v>
      </c>
      <c r="AO280" s="28">
        <f>AN280*'Productivity assumptions'!AO$6</f>
        <v>3908.1411824017337</v>
      </c>
      <c r="AP280" s="28">
        <f>AO280*'Productivity assumptions'!AP$6</f>
        <v>3967.9091331697864</v>
      </c>
      <c r="AQ280" s="28">
        <f>AP280*'Productivity assumptions'!AQ$6</f>
        <v>4028.6189744152593</v>
      </c>
      <c r="AR280" s="28">
        <f>AQ280*'Productivity assumptions'!AR$6</f>
        <v>4090.2917352428135</v>
      </c>
      <c r="AS280" s="28">
        <f>AR280*'Productivity assumptions'!AS$6</f>
        <v>4152.9504531563971</v>
      </c>
      <c r="AT280" s="28">
        <f>AS280*'Productivity assumptions'!AT$6</f>
        <v>4216.6085950338629</v>
      </c>
      <c r="AU280" s="28">
        <f>AT280*'Productivity assumptions'!AU$6</f>
        <v>4281.2371535130524</v>
      </c>
      <c r="AV280" s="28">
        <f>AU280*'Productivity assumptions'!AV$6</f>
        <v>4346.7969195019778</v>
      </c>
      <c r="AW280" s="28">
        <f>AV280*'Productivity assumptions'!AW$6</f>
        <v>4413.3228966912611</v>
      </c>
      <c r="AX280" s="28">
        <f>AW280*'Productivity assumptions'!AX$6</f>
        <v>4480.8585871287896</v>
      </c>
      <c r="AY280" s="28">
        <f>AX280*'Productivity assumptions'!AY$6</f>
        <v>4549.4355553862461</v>
      </c>
    </row>
    <row r="281" spans="1:51">
      <c r="A281" s="248"/>
      <c r="B281" s="14" t="s">
        <v>125</v>
      </c>
      <c r="C281" s="248">
        <f>H85</f>
        <v>850.28503632252091</v>
      </c>
      <c r="D281" s="28">
        <f>C281*'Productivity assumptions'!D$6</f>
        <v>868.99130712161639</v>
      </c>
      <c r="E281" s="28">
        <f>D281*'Productivity assumptions'!E$6</f>
        <v>882.20555581539998</v>
      </c>
      <c r="F281" s="28">
        <f>E281*'Productivity assumptions'!F$6</f>
        <v>894.48522146523976</v>
      </c>
      <c r="G281" s="28">
        <f>F281*'Productivity assumptions'!G$6</f>
        <v>907.06048318952946</v>
      </c>
      <c r="H281" s="28">
        <f>G281*'Productivity assumptions'!H$6</f>
        <v>919.95114388151126</v>
      </c>
      <c r="I281" s="28">
        <f>H281*'Productivity assumptions'!I$6</f>
        <v>933.17652026682435</v>
      </c>
      <c r="J281" s="28">
        <f>I281*'Productivity assumptions'!J$6</f>
        <v>946.68437046922998</v>
      </c>
      <c r="K281" s="28">
        <f>J281*'Productivity assumptions'!K$6</f>
        <v>960.4474814611018</v>
      </c>
      <c r="L281" s="28">
        <f>K281*'Productivity assumptions'!L$6</f>
        <v>974.47642047589807</v>
      </c>
      <c r="M281" s="28">
        <f>L281*'Productivity assumptions'!M$6</f>
        <v>988.77253547270118</v>
      </c>
      <c r="N281" s="28">
        <f>M281*'Productivity assumptions'!N$6</f>
        <v>1003.332782681537</v>
      </c>
      <c r="O281" s="28">
        <f>N281*'Productivity assumptions'!O$6</f>
        <v>1018.150080141014</v>
      </c>
      <c r="P281" s="28">
        <f>O281*'Productivity assumptions'!P$6</f>
        <v>1033.2140294764743</v>
      </c>
      <c r="Q281" s="28">
        <f>P281*'Productivity assumptions'!Q$6</f>
        <v>1048.5349347017579</v>
      </c>
      <c r="R281" s="28">
        <f>Q281*'Productivity assumptions'!R$6</f>
        <v>1064.1204768032101</v>
      </c>
      <c r="S281" s="28">
        <f>R281*'Productivity assumptions'!S$6</f>
        <v>1079.9608309302505</v>
      </c>
      <c r="T281" s="28">
        <f>S281*'Productivity assumptions'!T$6</f>
        <v>1096.0584401589088</v>
      </c>
      <c r="U281" s="28">
        <f>T281*'Productivity assumptions'!U$6</f>
        <v>1112.4077925025035</v>
      </c>
      <c r="V281" s="28">
        <f>U281*'Productivity assumptions'!V$6</f>
        <v>1129.021912737044</v>
      </c>
      <c r="W281" s="28">
        <f>V281*'Productivity assumptions'!W$6</f>
        <v>1145.909212793242</v>
      </c>
      <c r="X281" s="28">
        <f>W281*'Productivity assumptions'!X$6</f>
        <v>1163.0545162402559</v>
      </c>
      <c r="Y281" s="28">
        <f>X281*'Productivity assumptions'!Y$6</f>
        <v>1180.4680542903782</v>
      </c>
      <c r="Z281" s="28">
        <f>Y281*'Productivity assumptions'!Z$6</f>
        <v>1198.1533525139573</v>
      </c>
      <c r="AA281" s="28">
        <f>Z281*'Productivity assumptions'!AA$6</f>
        <v>1216.1282486164448</v>
      </c>
      <c r="AB281" s="28">
        <f>AA281*'Productivity assumptions'!AB$6</f>
        <v>1234.4005477000694</v>
      </c>
      <c r="AC281" s="28">
        <f>AB281*'Productivity assumptions'!AC$6</f>
        <v>1252.9541012866248</v>
      </c>
      <c r="AD281" s="28">
        <f>AC281*'Productivity assumptions'!AD$6</f>
        <v>1271.8017768203513</v>
      </c>
      <c r="AE281" s="28">
        <f>AD281*'Productivity assumptions'!AE$6</f>
        <v>1290.9555449401207</v>
      </c>
      <c r="AF281" s="28">
        <f>AE281*'Productivity assumptions'!AF$6</f>
        <v>1310.4327727278467</v>
      </c>
      <c r="AG281" s="28">
        <f>AF281*'Productivity assumptions'!AG$6</f>
        <v>1330.2381784037127</v>
      </c>
      <c r="AH281" s="28">
        <f>AG281*'Productivity assumptions'!AH$6</f>
        <v>1350.3608397275154</v>
      </c>
      <c r="AI281" s="28">
        <f>AH281*'Productivity assumptions'!AI$6</f>
        <v>1370.8084779871463</v>
      </c>
      <c r="AJ281" s="28">
        <f>AI281*'Productivity assumptions'!AJ$6</f>
        <v>1391.5925309466925</v>
      </c>
      <c r="AK281" s="28">
        <f>AJ281*'Productivity assumptions'!AK$6</f>
        <v>1412.7246711488838</v>
      </c>
      <c r="AL281" s="28">
        <f>AK281*'Productivity assumptions'!AL$6</f>
        <v>1434.2089874145386</v>
      </c>
      <c r="AM281" s="28">
        <f>AL281*'Productivity assumptions'!AM$6</f>
        <v>1456.0536097261584</v>
      </c>
      <c r="AN281" s="28">
        <f>AM281*'Productivity assumptions'!AN$6</f>
        <v>1478.265343540889</v>
      </c>
      <c r="AO281" s="28">
        <f>AN281*'Productivity assumptions'!AO$6</f>
        <v>1500.8474903371441</v>
      </c>
      <c r="AP281" s="28">
        <f>AO281*'Productivity assumptions'!AP$6</f>
        <v>1523.8002381336553</v>
      </c>
      <c r="AQ281" s="28">
        <f>AP281*'Productivity assumptions'!AQ$6</f>
        <v>1547.1147011019657</v>
      </c>
      <c r="AR281" s="28">
        <f>AQ281*'Productivity assumptions'!AR$6</f>
        <v>1570.7989550708344</v>
      </c>
      <c r="AS281" s="28">
        <f>AR281*'Productivity assumptions'!AS$6</f>
        <v>1594.8618471566706</v>
      </c>
      <c r="AT281" s="28">
        <f>AS281*'Productivity assumptions'!AT$6</f>
        <v>1619.3085490584697</v>
      </c>
      <c r="AU281" s="28">
        <f>AT281*'Productivity assumptions'!AU$6</f>
        <v>1644.1279210490152</v>
      </c>
      <c r="AV281" s="28">
        <f>AU281*'Productivity assumptions'!AV$6</f>
        <v>1669.3049056202585</v>
      </c>
      <c r="AW281" s="28">
        <f>AV281*'Productivity assumptions'!AW$6</f>
        <v>1694.8529452756229</v>
      </c>
      <c r="AX281" s="28">
        <f>AW281*'Productivity assumptions'!AX$6</f>
        <v>1720.7887461514399</v>
      </c>
      <c r="AY281" s="28">
        <f>AX281*'Productivity assumptions'!AY$6</f>
        <v>1747.1244300227384</v>
      </c>
    </row>
    <row r="282" spans="1:51">
      <c r="A282" s="248"/>
      <c r="B282" s="14" t="s">
        <v>126</v>
      </c>
      <c r="C282" s="248">
        <f>I85</f>
        <v>512.61852231135208</v>
      </c>
      <c r="D282" s="28">
        <f>C282*'Productivity assumptions'!D$6</f>
        <v>523.89612980220181</v>
      </c>
      <c r="E282" s="28">
        <f>D282*'Productivity assumptions'!E$6</f>
        <v>531.86271553462745</v>
      </c>
      <c r="F282" s="28">
        <f>E282*'Productivity assumptions'!F$6</f>
        <v>539.26586129281145</v>
      </c>
      <c r="G282" s="28">
        <f>F282*'Productivity assumptions'!G$6</f>
        <v>546.8472155533359</v>
      </c>
      <c r="H282" s="28">
        <f>G282*'Productivity assumptions'!H$6</f>
        <v>554.61871705372721</v>
      </c>
      <c r="I282" s="28">
        <f>H282*'Productivity assumptions'!I$6</f>
        <v>562.59201143154235</v>
      </c>
      <c r="J282" s="28">
        <f>I282*'Productivity assumptions'!J$6</f>
        <v>570.73560318555951</v>
      </c>
      <c r="K282" s="28">
        <f>J282*'Productivity assumptions'!K$6</f>
        <v>579.03308616794186</v>
      </c>
      <c r="L282" s="28">
        <f>K282*'Productivity assumptions'!L$6</f>
        <v>587.49083113598704</v>
      </c>
      <c r="M282" s="28">
        <f>L282*'Productivity assumptions'!M$6</f>
        <v>596.10965074517355</v>
      </c>
      <c r="N282" s="28">
        <f>M282*'Productivity assumptions'!N$6</f>
        <v>604.8877099721858</v>
      </c>
      <c r="O282" s="28">
        <f>N282*'Productivity assumptions'!O$6</f>
        <v>613.82073925513771</v>
      </c>
      <c r="P282" s="28">
        <f>O282*'Productivity assumptions'!P$6</f>
        <v>622.90246963806271</v>
      </c>
      <c r="Q282" s="28">
        <f>P282*'Productivity assumptions'!Q$6</f>
        <v>632.1391131888239</v>
      </c>
      <c r="R282" s="28">
        <f>Q282*'Productivity assumptions'!R$6</f>
        <v>641.53530060854155</v>
      </c>
      <c r="S282" s="28">
        <f>R282*'Productivity assumptions'!S$6</f>
        <v>651.08510870655437</v>
      </c>
      <c r="T282" s="28">
        <f>S282*'Productivity assumptions'!T$6</f>
        <v>660.79001036074555</v>
      </c>
      <c r="U282" s="28">
        <f>T282*'Productivity assumptions'!U$6</f>
        <v>670.6466825131439</v>
      </c>
      <c r="V282" s="28">
        <f>U282*'Productivity assumptions'!V$6</f>
        <v>680.66297752048399</v>
      </c>
      <c r="W282" s="28">
        <f>V282*'Productivity assumptions'!W$6</f>
        <v>690.84396675449079</v>
      </c>
      <c r="X282" s="28">
        <f>W282*'Productivity assumptions'!X$6</f>
        <v>701.1805006721055</v>
      </c>
      <c r="Y282" s="28">
        <f>X282*'Productivity assumptions'!Y$6</f>
        <v>711.67874745070731</v>
      </c>
      <c r="Z282" s="28">
        <f>Y282*'Productivity assumptions'!Z$6</f>
        <v>722.34083258067301</v>
      </c>
      <c r="AA282" s="28">
        <f>Z282*'Productivity assumptions'!AA$6</f>
        <v>733.17751003016554</v>
      </c>
      <c r="AB282" s="28">
        <f>AA282*'Productivity assumptions'!AB$6</f>
        <v>744.19348532709625</v>
      </c>
      <c r="AC282" s="28">
        <f>AB282*'Productivity assumptions'!AC$6</f>
        <v>755.37902290200066</v>
      </c>
      <c r="AD282" s="28">
        <f>AC282*'Productivity assumptions'!AD$6</f>
        <v>766.74188025968078</v>
      </c>
      <c r="AE282" s="28">
        <f>AD282*'Productivity assumptions'!AE$6</f>
        <v>778.28927424031087</v>
      </c>
      <c r="AF282" s="28">
        <f>AE282*'Productivity assumptions'!AF$6</f>
        <v>790.03167508326601</v>
      </c>
      <c r="AG282" s="28">
        <f>AF282*'Productivity assumptions'!AG$6</f>
        <v>801.97192730180359</v>
      </c>
      <c r="AH282" s="28">
        <f>AG282*'Productivity assumptions'!AH$6</f>
        <v>814.1034461127108</v>
      </c>
      <c r="AI282" s="28">
        <f>AH282*'Productivity assumptions'!AI$6</f>
        <v>826.43088651404128</v>
      </c>
      <c r="AJ282" s="28">
        <f>AI282*'Productivity assumptions'!AJ$6</f>
        <v>838.96114408724657</v>
      </c>
      <c r="AK282" s="28">
        <f>AJ282*'Productivity assumptions'!AK$6</f>
        <v>851.70125595676166</v>
      </c>
      <c r="AL282" s="28">
        <f>AK282*'Productivity assumptions'!AL$6</f>
        <v>864.65368718453203</v>
      </c>
      <c r="AM282" s="28">
        <f>AL282*'Productivity assumptions'!AM$6</f>
        <v>877.82333916178345</v>
      </c>
      <c r="AN282" s="28">
        <f>AM282*'Productivity assumptions'!AN$6</f>
        <v>891.21431475195186</v>
      </c>
      <c r="AO282" s="28">
        <f>AN282*'Productivity assumptions'!AO$6</f>
        <v>904.82860434521638</v>
      </c>
      <c r="AP282" s="28">
        <f>AO282*'Productivity assumptions'!AP$6</f>
        <v>918.66632129401819</v>
      </c>
      <c r="AQ282" s="28">
        <f>AP282*'Productivity assumptions'!AQ$6</f>
        <v>932.72210852389571</v>
      </c>
      <c r="AR282" s="28">
        <f>AQ282*'Productivity assumptions'!AR$6</f>
        <v>947.00083477795044</v>
      </c>
      <c r="AS282" s="28">
        <f>AR282*'Productivity assumptions'!AS$6</f>
        <v>961.50783379198469</v>
      </c>
      <c r="AT282" s="28">
        <f>AS282*'Productivity assumptions'!AT$6</f>
        <v>976.24622347185789</v>
      </c>
      <c r="AU282" s="28">
        <f>AT282*'Productivity assumptions'!AU$6</f>
        <v>991.20928791612425</v>
      </c>
      <c r="AV282" s="28">
        <f>AU282*'Productivity assumptions'!AV$6</f>
        <v>1006.3879492777139</v>
      </c>
      <c r="AW282" s="28">
        <f>AV282*'Productivity assumptions'!AW$6</f>
        <v>1021.7903117522161</v>
      </c>
      <c r="AX282" s="28">
        <f>AW282*'Productivity assumptions'!AX$6</f>
        <v>1037.4264471091599</v>
      </c>
      <c r="AY282" s="28">
        <f>AX282*'Productivity assumptions'!AY$6</f>
        <v>1053.303663305451</v>
      </c>
    </row>
    <row r="283" spans="1:51">
      <c r="A283" s="248"/>
      <c r="B283" s="14" t="s">
        <v>127</v>
      </c>
      <c r="C283" s="248">
        <f>J85</f>
        <v>349.6522348964873</v>
      </c>
      <c r="D283" s="28">
        <f>C283*'Productivity assumptions'!D$6</f>
        <v>357.34458406421004</v>
      </c>
      <c r="E283" s="28">
        <f>D283*'Productivity assumptions'!E$6</f>
        <v>362.77851667608167</v>
      </c>
      <c r="F283" s="28">
        <f>E283*'Productivity assumptions'!F$6</f>
        <v>367.82813222243772</v>
      </c>
      <c r="G283" s="28">
        <f>F283*'Productivity assumptions'!G$6</f>
        <v>372.99930209898054</v>
      </c>
      <c r="H283" s="28">
        <f>G283*'Productivity assumptions'!H$6</f>
        <v>378.3001696054082</v>
      </c>
      <c r="I283" s="28">
        <f>H283*'Productivity assumptions'!I$6</f>
        <v>383.7386781207079</v>
      </c>
      <c r="J283" s="28">
        <f>I283*'Productivity assumptions'!J$6</f>
        <v>389.2933448620459</v>
      </c>
      <c r="K283" s="28">
        <f>J283*'Productivity assumptions'!K$6</f>
        <v>394.95297935149853</v>
      </c>
      <c r="L283" s="28">
        <f>K283*'Productivity assumptions'!L$6</f>
        <v>400.72192702222929</v>
      </c>
      <c r="M283" s="28">
        <f>L283*'Productivity assumptions'!M$6</f>
        <v>406.60074217883681</v>
      </c>
      <c r="N283" s="28">
        <f>M283*'Productivity assumptions'!N$6</f>
        <v>412.58817316931197</v>
      </c>
      <c r="O283" s="28">
        <f>N283*'Productivity assumptions'!O$6</f>
        <v>418.68130776596388</v>
      </c>
      <c r="P283" s="28">
        <f>O283*'Productivity assumptions'!P$6</f>
        <v>424.875869973352</v>
      </c>
      <c r="Q283" s="28">
        <f>P283*'Productivity assumptions'!Q$6</f>
        <v>431.17609698408086</v>
      </c>
      <c r="R283" s="28">
        <f>Q283*'Productivity assumptions'!R$6</f>
        <v>437.58514735548948</v>
      </c>
      <c r="S283" s="28">
        <f>R283*'Productivity assumptions'!S$6</f>
        <v>444.09898093537458</v>
      </c>
      <c r="T283" s="28">
        <f>S283*'Productivity assumptions'!T$6</f>
        <v>450.71860235977863</v>
      </c>
      <c r="U283" s="28">
        <f>T283*'Productivity assumptions'!U$6</f>
        <v>457.44174500235914</v>
      </c>
      <c r="V283" s="28">
        <f>U283*'Productivity assumptions'!V$6</f>
        <v>464.27376488121132</v>
      </c>
      <c r="W283" s="28">
        <f>V283*'Productivity assumptions'!W$6</f>
        <v>471.21812113091664</v>
      </c>
      <c r="X283" s="28">
        <f>W283*'Productivity assumptions'!X$6</f>
        <v>478.26857293488433</v>
      </c>
      <c r="Y283" s="28">
        <f>X283*'Productivity assumptions'!Y$6</f>
        <v>485.42932754843582</v>
      </c>
      <c r="Z283" s="28">
        <f>Y283*'Productivity assumptions'!Z$6</f>
        <v>492.70183474840934</v>
      </c>
      <c r="AA283" s="28">
        <f>Z283*'Productivity assumptions'!AA$6</f>
        <v>500.09342971455072</v>
      </c>
      <c r="AB283" s="28">
        <f>AA283*'Productivity assumptions'!AB$6</f>
        <v>507.60732204284403</v>
      </c>
      <c r="AC283" s="28">
        <f>AB283*'Productivity assumptions'!AC$6</f>
        <v>515.23687119364217</v>
      </c>
      <c r="AD283" s="28">
        <f>AC283*'Productivity assumptions'!AD$6</f>
        <v>522.98736848743624</v>
      </c>
      <c r="AE283" s="28">
        <f>AD283*'Productivity assumptions'!AE$6</f>
        <v>530.8637364624999</v>
      </c>
      <c r="AF283" s="28">
        <f>AE283*'Productivity assumptions'!AF$6</f>
        <v>538.87311676986212</v>
      </c>
      <c r="AG283" s="28">
        <f>AF283*'Productivity assumptions'!AG$6</f>
        <v>547.01744962505234</v>
      </c>
      <c r="AH283" s="28">
        <f>AG283*'Productivity assumptions'!AH$6</f>
        <v>555.29224360985904</v>
      </c>
      <c r="AI283" s="28">
        <f>AH283*'Productivity assumptions'!AI$6</f>
        <v>563.70067385432935</v>
      </c>
      <c r="AJ283" s="28">
        <f>AI283*'Productivity assumptions'!AJ$6</f>
        <v>572.24744376920728</v>
      </c>
      <c r="AK283" s="28">
        <f>AJ283*'Productivity assumptions'!AK$6</f>
        <v>580.93735331036419</v>
      </c>
      <c r="AL283" s="28">
        <f>AK283*'Productivity assumptions'!AL$6</f>
        <v>589.7720838731866</v>
      </c>
      <c r="AM283" s="28">
        <f>AL283*'Productivity assumptions'!AM$6</f>
        <v>598.75497865016871</v>
      </c>
      <c r="AN283" s="28">
        <f>AM283*'Productivity assumptions'!AN$6</f>
        <v>607.88883616556859</v>
      </c>
      <c r="AO283" s="28">
        <f>AN283*'Productivity assumptions'!AO$6</f>
        <v>617.17501404566019</v>
      </c>
      <c r="AP283" s="28">
        <f>AO283*'Productivity assumptions'!AP$6</f>
        <v>626.61358960706923</v>
      </c>
      <c r="AQ283" s="28">
        <f>AP283*'Productivity assumptions'!AQ$6</f>
        <v>636.20090884008584</v>
      </c>
      <c r="AR283" s="28">
        <f>AQ283*'Productivity assumptions'!AR$6</f>
        <v>645.94029266822815</v>
      </c>
      <c r="AS283" s="28">
        <f>AR283*'Productivity assumptions'!AS$6</f>
        <v>655.83537918212778</v>
      </c>
      <c r="AT283" s="28">
        <f>AS283*'Productivity assumptions'!AT$6</f>
        <v>665.88829507581636</v>
      </c>
      <c r="AU283" s="28">
        <f>AT283*'Productivity assumptions'!AU$6</f>
        <v>676.09445949657868</v>
      </c>
      <c r="AV283" s="28">
        <f>AU283*'Productivity assumptions'!AV$6</f>
        <v>686.44768053097835</v>
      </c>
      <c r="AW283" s="28">
        <f>AV283*'Productivity assumptions'!AW$6</f>
        <v>696.95348597400618</v>
      </c>
      <c r="AX283" s="28">
        <f>AW283*'Productivity assumptions'!AX$6</f>
        <v>707.61874568418636</v>
      </c>
      <c r="AY283" s="28">
        <f>AX283*'Productivity assumptions'!AY$6</f>
        <v>718.44844434965137</v>
      </c>
    </row>
    <row r="284" spans="1:51">
      <c r="A284" s="248"/>
      <c r="B284" s="14" t="s">
        <v>128</v>
      </c>
      <c r="C284" s="248">
        <f>K85</f>
        <v>240.47004149846131</v>
      </c>
      <c r="D284" s="28">
        <f>C284*'Productivity assumptions'!D$6</f>
        <v>245.76038241142746</v>
      </c>
      <c r="E284" s="28">
        <f>D284*'Productivity assumptions'!E$6</f>
        <v>249.4975185434572</v>
      </c>
      <c r="F284" s="28">
        <f>E284*'Productivity assumptions'!F$6</f>
        <v>252.97034422221483</v>
      </c>
      <c r="G284" s="28">
        <f>F284*'Productivity assumptions'!G$6</f>
        <v>256.52676775022684</v>
      </c>
      <c r="H284" s="28">
        <f>G284*'Productivity assumptions'!H$6</f>
        <v>260.17238960539925</v>
      </c>
      <c r="I284" s="28">
        <f>H284*'Productivity assumptions'!I$6</f>
        <v>263.91267277204634</v>
      </c>
      <c r="J284" s="28">
        <f>I284*'Productivity assumptions'!J$6</f>
        <v>267.73284266798623</v>
      </c>
      <c r="K284" s="28">
        <f>J284*'Productivity assumptions'!K$6</f>
        <v>271.62520314709974</v>
      </c>
      <c r="L284" s="28">
        <f>K284*'Productivity assumptions'!L$6</f>
        <v>275.59274274024369</v>
      </c>
      <c r="M284" s="28">
        <f>L284*'Productivity assumptions'!M$6</f>
        <v>279.63584266520115</v>
      </c>
      <c r="N284" s="28">
        <f>M284*'Productivity assumptions'!N$6</f>
        <v>283.75364211005524</v>
      </c>
      <c r="O284" s="28">
        <f>N284*'Productivity assumptions'!O$6</f>
        <v>287.9441382175558</v>
      </c>
      <c r="P284" s="28">
        <f>O284*'Productivity assumptions'!P$6</f>
        <v>292.20439021198797</v>
      </c>
      <c r="Q284" s="28">
        <f>P284*'Productivity assumptions'!Q$6</f>
        <v>296.53731218278045</v>
      </c>
      <c r="R284" s="28">
        <f>Q284*'Productivity assumptions'!R$6</f>
        <v>300.94507639808603</v>
      </c>
      <c r="S284" s="28">
        <f>R284*'Productivity assumptions'!S$6</f>
        <v>305.42490428116179</v>
      </c>
      <c r="T284" s="28">
        <f>S284*'Productivity assumptions'!T$6</f>
        <v>309.97748676101293</v>
      </c>
      <c r="U284" s="28">
        <f>T284*'Productivity assumptions'!U$6</f>
        <v>314.60126498665483</v>
      </c>
      <c r="V284" s="28">
        <f>U284*'Productivity assumptions'!V$6</f>
        <v>319.29992250924226</v>
      </c>
      <c r="W284" s="28">
        <f>V284*'Productivity assumptions'!W$6</f>
        <v>324.07583831610418</v>
      </c>
      <c r="X284" s="28">
        <f>W284*'Productivity assumptions'!X$6</f>
        <v>328.92472034422832</v>
      </c>
      <c r="Y284" s="28">
        <f>X284*'Productivity assumptions'!Y$6</f>
        <v>333.84946209395804</v>
      </c>
      <c r="Z284" s="28">
        <f>Y284*'Productivity assumptions'!Z$6</f>
        <v>338.85106063570117</v>
      </c>
      <c r="AA284" s="28">
        <f>Z284*'Productivity assumptions'!AA$6</f>
        <v>343.9345606704544</v>
      </c>
      <c r="AB284" s="28">
        <f>AA284*'Productivity assumptions'!AB$6</f>
        <v>349.10216956771933</v>
      </c>
      <c r="AC284" s="28">
        <f>AB284*'Productivity assumptions'!AC$6</f>
        <v>354.34932035870486</v>
      </c>
      <c r="AD284" s="28">
        <f>AC284*'Productivity assumptions'!AD$6</f>
        <v>359.67965209939609</v>
      </c>
      <c r="AE284" s="28">
        <f>AD284*'Productivity assumptions'!AE$6</f>
        <v>365.09655021927057</v>
      </c>
      <c r="AF284" s="28">
        <f>AE284*'Productivity assumptions'!AF$6</f>
        <v>370.60492632176715</v>
      </c>
      <c r="AG284" s="28">
        <f>AF284*'Productivity assumptions'!AG$6</f>
        <v>376.20611477189863</v>
      </c>
      <c r="AH284" s="28">
        <f>AG284*'Productivity assumptions'!AH$6</f>
        <v>381.89702663896207</v>
      </c>
      <c r="AI284" s="28">
        <f>AH284*'Productivity assumptions'!AI$6</f>
        <v>387.67984558883461</v>
      </c>
      <c r="AJ284" s="28">
        <f>AI284*'Productivity assumptions'!AJ$6</f>
        <v>393.55780634809287</v>
      </c>
      <c r="AK284" s="28">
        <f>AJ284*'Productivity assumptions'!AK$6</f>
        <v>399.53421004131826</v>
      </c>
      <c r="AL284" s="28">
        <f>AK284*'Productivity assumptions'!AL$6</f>
        <v>405.61021303240045</v>
      </c>
      <c r="AM284" s="28">
        <f>AL284*'Productivity assumptions'!AM$6</f>
        <v>411.78811457058646</v>
      </c>
      <c r="AN284" s="28">
        <f>AM284*'Productivity assumptions'!AN$6</f>
        <v>418.06983931465817</v>
      </c>
      <c r="AO284" s="28">
        <f>AN284*'Productivity assumptions'!AO$6</f>
        <v>424.45632095933809</v>
      </c>
      <c r="AP284" s="28">
        <f>AO284*'Productivity assumptions'!AP$6</f>
        <v>430.94761267840954</v>
      </c>
      <c r="AQ284" s="28">
        <f>AP284*'Productivity assumptions'!AQ$6</f>
        <v>437.54120146100382</v>
      </c>
      <c r="AR284" s="28">
        <f>AQ284*'Productivity assumptions'!AR$6</f>
        <v>444.2393712410888</v>
      </c>
      <c r="AS284" s="28">
        <f>AR284*'Productivity assumptions'!AS$6</f>
        <v>451.04462408133656</v>
      </c>
      <c r="AT284" s="28">
        <f>AS284*'Productivity assumptions'!AT$6</f>
        <v>457.9584225955989</v>
      </c>
      <c r="AU284" s="28">
        <f>AT284*'Productivity assumptions'!AU$6</f>
        <v>464.97761634543269</v>
      </c>
      <c r="AV284" s="28">
        <f>AU284*'Productivity assumptions'!AV$6</f>
        <v>472.09794690051086</v>
      </c>
      <c r="AW284" s="28">
        <f>AV284*'Productivity assumptions'!AW$6</f>
        <v>479.32321594993527</v>
      </c>
      <c r="AX284" s="28">
        <f>AW284*'Productivity assumptions'!AX$6</f>
        <v>486.65814817440156</v>
      </c>
      <c r="AY284" s="28">
        <f>AX284*'Productivity assumptions'!AY$6</f>
        <v>494.10617174636917</v>
      </c>
    </row>
    <row r="285" spans="1:51">
      <c r="A285" s="248"/>
      <c r="B285" s="14" t="s">
        <v>129</v>
      </c>
      <c r="C285" s="248">
        <f>L85</f>
        <v>173.50696049720369</v>
      </c>
      <c r="D285" s="28">
        <f>C285*'Productivity assumptions'!D$6</f>
        <v>177.32411362814219</v>
      </c>
      <c r="E285" s="28">
        <f>D285*'Productivity assumptions'!E$6</f>
        <v>180.02057896408263</v>
      </c>
      <c r="F285" s="28">
        <f>E285*'Productivity assumptions'!F$6</f>
        <v>182.52633570659864</v>
      </c>
      <c r="G285" s="28">
        <f>F285*'Productivity assumptions'!G$6</f>
        <v>185.09241101785548</v>
      </c>
      <c r="H285" s="28">
        <f>G285*'Productivity assumptions'!H$6</f>
        <v>187.72284582491724</v>
      </c>
      <c r="I285" s="28">
        <f>H285*'Productivity assumptions'!I$6</f>
        <v>190.42158184874722</v>
      </c>
      <c r="J285" s="28">
        <f>I285*'Productivity assumptions'!J$6</f>
        <v>193.17795874749575</v>
      </c>
      <c r="K285" s="28">
        <f>J285*'Productivity assumptions'!K$6</f>
        <v>195.98642350128398</v>
      </c>
      <c r="L285" s="28">
        <f>K285*'Productivity assumptions'!L$6</f>
        <v>198.84913243238017</v>
      </c>
      <c r="M285" s="28">
        <f>L285*'Productivity assumptions'!M$6</f>
        <v>201.76636060182068</v>
      </c>
      <c r="N285" s="28">
        <f>M285*'Productivity assumptions'!N$6</f>
        <v>204.73748690579427</v>
      </c>
      <c r="O285" s="28">
        <f>N285*'Productivity assumptions'!O$6</f>
        <v>207.7610662176165</v>
      </c>
      <c r="P285" s="28">
        <f>O285*'Productivity assumptions'!P$6</f>
        <v>210.83497667190818</v>
      </c>
      <c r="Q285" s="28">
        <f>P285*'Productivity assumptions'!Q$6</f>
        <v>213.96132087902461</v>
      </c>
      <c r="R285" s="28">
        <f>Q285*'Productivity assumptions'!R$6</f>
        <v>217.14166620112957</v>
      </c>
      <c r="S285" s="28">
        <f>R285*'Productivity assumptions'!S$6</f>
        <v>220.3740078046805</v>
      </c>
      <c r="T285" s="28">
        <f>S285*'Productivity assumptions'!T$6</f>
        <v>223.65884421743942</v>
      </c>
      <c r="U285" s="28">
        <f>T285*'Productivity assumptions'!U$6</f>
        <v>226.99505067769161</v>
      </c>
      <c r="V285" s="28">
        <f>U285*'Productivity assumptions'!V$6</f>
        <v>230.38528498746814</v>
      </c>
      <c r="W285" s="28">
        <f>V285*'Productivity assumptions'!W$6</f>
        <v>233.83126366354563</v>
      </c>
      <c r="X285" s="28">
        <f>W285*'Productivity assumptions'!X$6</f>
        <v>237.32988984278518</v>
      </c>
      <c r="Y285" s="28">
        <f>X285*'Productivity assumptions'!Y$6</f>
        <v>240.88325127984697</v>
      </c>
      <c r="Z285" s="28">
        <f>Y285*'Productivity assumptions'!Z$6</f>
        <v>244.4920673934777</v>
      </c>
      <c r="AA285" s="28">
        <f>Z285*'Productivity assumptions'!AA$6</f>
        <v>248.15997809961488</v>
      </c>
      <c r="AB285" s="28">
        <f>AA285*'Productivity assumptions'!AB$6</f>
        <v>251.88857608718783</v>
      </c>
      <c r="AC285" s="28">
        <f>AB285*'Productivity assumptions'!AC$6</f>
        <v>255.67456613959203</v>
      </c>
      <c r="AD285" s="28">
        <f>AC285*'Productivity assumptions'!AD$6</f>
        <v>259.52057395414562</v>
      </c>
      <c r="AE285" s="28">
        <f>AD285*'Productivity assumptions'!AE$6</f>
        <v>263.4290422283878</v>
      </c>
      <c r="AF285" s="28">
        <f>AE285*'Productivity assumptions'!AF$6</f>
        <v>267.40351484403681</v>
      </c>
      <c r="AG285" s="28">
        <f>AF285*'Productivity assumptions'!AG$6</f>
        <v>271.44495458887326</v>
      </c>
      <c r="AH285" s="28">
        <f>AG285*'Productivity assumptions'!AH$6</f>
        <v>275.55113269887272</v>
      </c>
      <c r="AI285" s="28">
        <f>AH285*'Productivity assumptions'!AI$6</f>
        <v>279.72362476002803</v>
      </c>
      <c r="AJ285" s="28">
        <f>AI285*'Productivity assumptions'!AJ$6</f>
        <v>283.9647647328311</v>
      </c>
      <c r="AK285" s="28">
        <f>AJ285*'Productivity assumptions'!AK$6</f>
        <v>288.27693448609512</v>
      </c>
      <c r="AL285" s="28">
        <f>AK285*'Productivity assumptions'!AL$6</f>
        <v>292.66096837399766</v>
      </c>
      <c r="AM285" s="28">
        <f>AL285*'Productivity assumptions'!AM$6</f>
        <v>297.1185253796944</v>
      </c>
      <c r="AN285" s="28">
        <f>AM285*'Productivity assumptions'!AN$6</f>
        <v>301.65099420713017</v>
      </c>
      <c r="AO285" s="28">
        <f>AN285*'Productivity assumptions'!AO$6</f>
        <v>306.2590485474322</v>
      </c>
      <c r="AP285" s="28">
        <f>AO285*'Productivity assumptions'!AP$6</f>
        <v>310.94272676721562</v>
      </c>
      <c r="AQ285" s="28">
        <f>AP285*'Productivity assumptions'!AQ$6</f>
        <v>315.70021564735833</v>
      </c>
      <c r="AR285" s="28">
        <f>AQ285*'Productivity assumptions'!AR$6</f>
        <v>320.53316312054369</v>
      </c>
      <c r="AS285" s="28">
        <f>AR285*'Productivity assumptions'!AS$6</f>
        <v>325.44337450641359</v>
      </c>
      <c r="AT285" s="28">
        <f>AS285*'Productivity assumptions'!AT$6</f>
        <v>330.43190512845956</v>
      </c>
      <c r="AU285" s="28">
        <f>AT285*'Productivity assumptions'!AU$6</f>
        <v>335.49648184282097</v>
      </c>
      <c r="AV285" s="28">
        <f>AU285*'Productivity assumptions'!AV$6</f>
        <v>340.63403205343582</v>
      </c>
      <c r="AW285" s="28">
        <f>AV285*'Productivity assumptions'!AW$6</f>
        <v>345.84729880270851</v>
      </c>
      <c r="AX285" s="28">
        <f>AW285*'Productivity assumptions'!AX$6</f>
        <v>351.13969110151498</v>
      </c>
      <c r="AY285" s="28">
        <f>AX285*'Productivity assumptions'!AY$6</f>
        <v>356.51368248784695</v>
      </c>
    </row>
    <row r="286" spans="1:51">
      <c r="A286" s="248"/>
      <c r="B286" s="14" t="s">
        <v>130</v>
      </c>
      <c r="C286" s="248">
        <f>M85</f>
        <v>119.32708370423219</v>
      </c>
      <c r="D286" s="28">
        <f>C286*'Productivity assumptions'!D$6</f>
        <v>121.9522795457253</v>
      </c>
      <c r="E286" s="28">
        <f>D286*'Productivity assumptions'!E$6</f>
        <v>123.80673739528524</v>
      </c>
      <c r="F286" s="28">
        <f>E286*'Productivity assumptions'!F$6</f>
        <v>125.53003796893266</v>
      </c>
      <c r="G286" s="28">
        <f>F286*'Productivity assumptions'!G$6</f>
        <v>127.29482182878618</v>
      </c>
      <c r="H286" s="28">
        <f>G286*'Productivity assumptions'!H$6</f>
        <v>129.10386806820691</v>
      </c>
      <c r="I286" s="28">
        <f>H286*'Productivity assumptions'!I$6</f>
        <v>130.95988755289136</v>
      </c>
      <c r="J286" s="28">
        <f>I286*'Productivity assumptions'!J$6</f>
        <v>132.85554877578898</v>
      </c>
      <c r="K286" s="28">
        <f>J286*'Productivity assumptions'!K$6</f>
        <v>134.78703272199684</v>
      </c>
      <c r="L286" s="28">
        <f>K286*'Productivity assumptions'!L$6</f>
        <v>136.75582237321819</v>
      </c>
      <c r="M286" s="28">
        <f>L286*'Productivity assumptions'!M$6</f>
        <v>138.7621068989896</v>
      </c>
      <c r="N286" s="28">
        <f>M286*'Productivity assumptions'!N$6</f>
        <v>140.8054591434998</v>
      </c>
      <c r="O286" s="28">
        <f>N286*'Productivity assumptions'!O$6</f>
        <v>142.88488524026445</v>
      </c>
      <c r="P286" s="28">
        <f>O286*'Productivity assumptions'!P$6</f>
        <v>144.99892590484339</v>
      </c>
      <c r="Q286" s="28">
        <f>P286*'Productivity assumptions'!Q$6</f>
        <v>147.14902717929246</v>
      </c>
      <c r="R286" s="28">
        <f>Q286*'Productivity assumptions'!R$6</f>
        <v>149.33626699590661</v>
      </c>
      <c r="S286" s="28">
        <f>R286*'Productivity assumptions'!S$6</f>
        <v>151.55926655732083</v>
      </c>
      <c r="T286" s="28">
        <f>S286*'Productivity assumptions'!T$6</f>
        <v>153.81836871931338</v>
      </c>
      <c r="U286" s="28">
        <f>T286*'Productivity assumptions'!U$6</f>
        <v>156.11279994210878</v>
      </c>
      <c r="V286" s="28">
        <f>U286*'Productivity assumptions'!V$6</f>
        <v>158.44438809338749</v>
      </c>
      <c r="W286" s="28">
        <f>V286*'Productivity assumptions'!W$6</f>
        <v>160.8143136845278</v>
      </c>
      <c r="X286" s="28">
        <f>W286*'Productivity assumptions'!X$6</f>
        <v>163.22044688946434</v>
      </c>
      <c r="Y286" s="28">
        <f>X286*'Productivity assumptions'!Y$6</f>
        <v>165.66422353344802</v>
      </c>
      <c r="Z286" s="28">
        <f>Y286*'Productivity assumptions'!Z$6</f>
        <v>168.14613838706759</v>
      </c>
      <c r="AA286" s="28">
        <f>Z286*'Productivity assumptions'!AA$6</f>
        <v>170.66869475366326</v>
      </c>
      <c r="AB286" s="28">
        <f>AA286*'Productivity assumptions'!AB$6</f>
        <v>173.23298798367301</v>
      </c>
      <c r="AC286" s="28">
        <f>AB286*'Productivity assumptions'!AC$6</f>
        <v>175.83675183609731</v>
      </c>
      <c r="AD286" s="28">
        <f>AC286*'Productivity assumptions'!AD$6</f>
        <v>178.48179209903111</v>
      </c>
      <c r="AE286" s="28">
        <f>AD286*'Productivity assumptions'!AE$6</f>
        <v>181.16978870492724</v>
      </c>
      <c r="AF286" s="28">
        <f>AE286*'Productivity assumptions'!AF$6</f>
        <v>183.90317891088023</v>
      </c>
      <c r="AG286" s="28">
        <f>AF286*'Productivity assumptions'!AG$6</f>
        <v>186.68262486126611</v>
      </c>
      <c r="AH286" s="28">
        <f>AG286*'Productivity assumptions'!AH$6</f>
        <v>189.50659375353592</v>
      </c>
      <c r="AI286" s="28">
        <f>AH286*'Productivity assumptions'!AI$6</f>
        <v>192.37616917581269</v>
      </c>
      <c r="AJ286" s="28">
        <f>AI286*'Productivity assumptions'!AJ$6</f>
        <v>195.29295627810416</v>
      </c>
      <c r="AK286" s="28">
        <f>AJ286*'Productivity assumptions'!AK$6</f>
        <v>198.25859315872304</v>
      </c>
      <c r="AL286" s="28">
        <f>AK286*'Productivity assumptions'!AL$6</f>
        <v>201.27365363355841</v>
      </c>
      <c r="AM286" s="28">
        <f>AL286*'Productivity assumptions'!AM$6</f>
        <v>204.33927864601279</v>
      </c>
      <c r="AN286" s="28">
        <f>AM286*'Productivity assumptions'!AN$6</f>
        <v>207.4564232585885</v>
      </c>
      <c r="AO286" s="28">
        <f>AN286*'Productivity assumptions'!AO$6</f>
        <v>210.62555079331776</v>
      </c>
      <c r="AP286" s="28">
        <f>AO286*'Productivity assumptions'!AP$6</f>
        <v>213.84668763632524</v>
      </c>
      <c r="AQ286" s="28">
        <f>AP286*'Productivity assumptions'!AQ$6</f>
        <v>217.11858677049221</v>
      </c>
      <c r="AR286" s="28">
        <f>AQ286*'Productivity assumptions'!AR$6</f>
        <v>220.44238153940722</v>
      </c>
      <c r="AS286" s="28">
        <f>AR286*'Productivity assumptions'!AS$6</f>
        <v>223.81931352742748</v>
      </c>
      <c r="AT286" s="28">
        <f>AS286*'Productivity assumptions'!AT$6</f>
        <v>227.25010851912236</v>
      </c>
      <c r="AU286" s="28">
        <f>AT286*'Productivity assumptions'!AU$6</f>
        <v>230.73320319030617</v>
      </c>
      <c r="AV286" s="28">
        <f>AU286*'Productivity assumptions'!AV$6</f>
        <v>234.26648440426999</v>
      </c>
      <c r="AW286" s="28">
        <f>AV286*'Productivity assumptions'!AW$6</f>
        <v>237.85183865161719</v>
      </c>
      <c r="AX286" s="28">
        <f>AW286*'Productivity assumptions'!AX$6</f>
        <v>241.49161043383046</v>
      </c>
      <c r="AY286" s="28">
        <f>AX286*'Productivity assumptions'!AY$6</f>
        <v>245.18750089346995</v>
      </c>
    </row>
    <row r="287" spans="1:51">
      <c r="A287" s="248"/>
      <c r="B287" s="14" t="s">
        <v>131</v>
      </c>
      <c r="C287" s="248">
        <f>N85</f>
        <v>82.262761771399425</v>
      </c>
      <c r="D287" s="28">
        <f>C287*'Productivity assumptions'!D$6</f>
        <v>84.072542530370214</v>
      </c>
      <c r="E287" s="28">
        <f>D287*'Productivity assumptions'!E$6</f>
        <v>85.350985106504666</v>
      </c>
      <c r="F287" s="28">
        <f>E287*'Productivity assumptions'!F$6</f>
        <v>86.539009318190367</v>
      </c>
      <c r="G287" s="28">
        <f>F287*'Productivity assumptions'!G$6</f>
        <v>87.755631645113056</v>
      </c>
      <c r="H287" s="28">
        <f>G287*'Productivity assumptions'!H$6</f>
        <v>89.002767963266734</v>
      </c>
      <c r="I287" s="28">
        <f>H287*'Productivity assumptions'!I$6</f>
        <v>90.282287113253787</v>
      </c>
      <c r="J287" s="28">
        <f>I287*'Productivity assumptions'!J$6</f>
        <v>91.58913483581297</v>
      </c>
      <c r="K287" s="28">
        <f>J287*'Productivity assumptions'!K$6</f>
        <v>92.920678344627859</v>
      </c>
      <c r="L287" s="28">
        <f>K287*'Productivity assumptions'!L$6</f>
        <v>94.277939990758867</v>
      </c>
      <c r="M287" s="28">
        <f>L287*'Productivity assumptions'!M$6</f>
        <v>95.661050185576485</v>
      </c>
      <c r="N287" s="28">
        <f>M287*'Productivity assumptions'!N$6</f>
        <v>97.069714452624481</v>
      </c>
      <c r="O287" s="28">
        <f>N287*'Productivity assumptions'!O$6</f>
        <v>98.503247631423804</v>
      </c>
      <c r="P287" s="28">
        <f>O287*'Productivity assumptions'!P$6</f>
        <v>99.960643707543099</v>
      </c>
      <c r="Q287" s="28">
        <f>P287*'Productivity assumptions'!Q$6</f>
        <v>101.44289956626156</v>
      </c>
      <c r="R287" s="28">
        <f>Q287*'Productivity assumptions'!R$6</f>
        <v>102.95075832209125</v>
      </c>
      <c r="S287" s="28">
        <f>R287*'Productivity assumptions'!S$6</f>
        <v>104.4832694474935</v>
      </c>
      <c r="T287" s="28">
        <f>S287*'Productivity assumptions'!T$6</f>
        <v>106.04066930342124</v>
      </c>
      <c r="U287" s="28">
        <f>T287*'Productivity assumptions'!U$6</f>
        <v>107.62242462017323</v>
      </c>
      <c r="V287" s="28">
        <f>U287*'Productivity assumptions'!V$6</f>
        <v>109.22979550935936</v>
      </c>
      <c r="W287" s="28">
        <f>V287*'Productivity assumptions'!W$6</f>
        <v>110.86359580236866</v>
      </c>
      <c r="X287" s="28">
        <f>W287*'Productivity assumptions'!X$6</f>
        <v>112.52235722084561</v>
      </c>
      <c r="Y287" s="28">
        <f>X287*'Productivity assumptions'!Y$6</f>
        <v>114.20706960671789</v>
      </c>
      <c r="Z287" s="28">
        <f>Y287*'Productivity assumptions'!Z$6</f>
        <v>115.9180740493159</v>
      </c>
      <c r="AA287" s="28">
        <f>Z287*'Productivity assumptions'!AA$6</f>
        <v>117.65709629806651</v>
      </c>
      <c r="AB287" s="28">
        <f>AA287*'Productivity assumptions'!AB$6</f>
        <v>119.42489147535552</v>
      </c>
      <c r="AC287" s="28">
        <f>AB287*'Productivity assumptions'!AC$6</f>
        <v>121.21989725989195</v>
      </c>
      <c r="AD287" s="28">
        <f>AC287*'Productivity assumptions'!AD$6</f>
        <v>123.04335854186549</v>
      </c>
      <c r="AE287" s="28">
        <f>AD287*'Productivity assumptions'!AE$6</f>
        <v>124.89643344798858</v>
      </c>
      <c r="AF287" s="28">
        <f>AE287*'Productivity assumptions'!AF$6</f>
        <v>126.78080219614239</v>
      </c>
      <c r="AG287" s="28">
        <f>AF287*'Productivity assumptions'!AG$6</f>
        <v>128.69692126128103</v>
      </c>
      <c r="AH287" s="28">
        <f>AG287*'Productivity assumptions'!AH$6</f>
        <v>130.64373394640825</v>
      </c>
      <c r="AI287" s="28">
        <f>AH287*'Productivity assumptions'!AI$6</f>
        <v>132.62198726510093</v>
      </c>
      <c r="AJ287" s="28">
        <f>AI287*'Productivity assumptions'!AJ$6</f>
        <v>134.63278778988726</v>
      </c>
      <c r="AK287" s="28">
        <f>AJ287*'Productivity assumptions'!AK$6</f>
        <v>136.67726480748973</v>
      </c>
      <c r="AL287" s="28">
        <f>AK287*'Productivity assumptions'!AL$6</f>
        <v>138.75581390018786</v>
      </c>
      <c r="AM287" s="28">
        <f>AL287*'Productivity assumptions'!AM$6</f>
        <v>140.86922162164913</v>
      </c>
      <c r="AN287" s="28">
        <f>AM287*'Productivity assumptions'!AN$6</f>
        <v>143.01814638131981</v>
      </c>
      <c r="AO287" s="28">
        <f>AN287*'Productivity assumptions'!AO$6</f>
        <v>145.20290758824581</v>
      </c>
      <c r="AP287" s="28">
        <f>AO287*'Productivity assumptions'!AP$6</f>
        <v>147.42352343272742</v>
      </c>
      <c r="AQ287" s="28">
        <f>AP287*'Productivity assumptions'!AQ$6</f>
        <v>149.67913423505931</v>
      </c>
      <c r="AR287" s="28">
        <f>AQ287*'Productivity assumptions'!AR$6</f>
        <v>151.97052130968183</v>
      </c>
      <c r="AS287" s="28">
        <f>AR287*'Productivity assumptions'!AS$6</f>
        <v>154.29854059101515</v>
      </c>
      <c r="AT287" s="28">
        <f>AS287*'Productivity assumptions'!AT$6</f>
        <v>156.66369242685354</v>
      </c>
      <c r="AU287" s="28">
        <f>AT287*'Productivity assumptions'!AU$6</f>
        <v>159.06489907892444</v>
      </c>
      <c r="AV287" s="28">
        <f>AU287*'Productivity assumptions'!AV$6</f>
        <v>161.50070377432871</v>
      </c>
      <c r="AW287" s="28">
        <f>AV287*'Productivity assumptions'!AW$6</f>
        <v>163.97240703866598</v>
      </c>
      <c r="AX287" s="28">
        <f>AW287*'Productivity assumptions'!AX$6</f>
        <v>166.48162514513223</v>
      </c>
      <c r="AY287" s="28">
        <f>AX287*'Productivity assumptions'!AY$6</f>
        <v>169.02953084245152</v>
      </c>
    </row>
    <row r="288" spans="1:51">
      <c r="A288" s="248"/>
      <c r="B288" s="14" t="s">
        <v>132</v>
      </c>
      <c r="C288" s="248">
        <f>O85</f>
        <v>51.499869350483834</v>
      </c>
      <c r="D288" s="28">
        <f>C288*'Productivity assumptions'!D$6</f>
        <v>52.632866476194479</v>
      </c>
      <c r="E288" s="28">
        <f>D288*'Productivity assumptions'!E$6</f>
        <v>53.433224064795539</v>
      </c>
      <c r="F288" s="28">
        <f>E288*'Productivity assumptions'!F$6</f>
        <v>54.176976041626162</v>
      </c>
      <c r="G288" s="28">
        <f>F288*'Productivity assumptions'!G$6</f>
        <v>54.938631613797625</v>
      </c>
      <c r="H288" s="28">
        <f>G288*'Productivity assumptions'!H$6</f>
        <v>55.719390198412619</v>
      </c>
      <c r="I288" s="28">
        <f>H288*'Productivity assumptions'!I$6</f>
        <v>56.520421766485811</v>
      </c>
      <c r="J288" s="28">
        <f>I288*'Productivity assumptions'!J$6</f>
        <v>57.338562144021431</v>
      </c>
      <c r="K288" s="28">
        <f>J288*'Productivity assumptions'!K$6</f>
        <v>58.172163098594453</v>
      </c>
      <c r="L288" s="28">
        <f>K288*'Productivity assumptions'!L$6</f>
        <v>59.021864663980892</v>
      </c>
      <c r="M288" s="28">
        <f>L288*'Productivity assumptions'!M$6</f>
        <v>59.887748483057756</v>
      </c>
      <c r="N288" s="28">
        <f>M288*'Productivity assumptions'!N$6</f>
        <v>60.76963020146232</v>
      </c>
      <c r="O288" s="28">
        <f>N288*'Productivity assumptions'!O$6</f>
        <v>61.667080880578915</v>
      </c>
      <c r="P288" s="28">
        <f>O288*'Productivity assumptions'!P$6</f>
        <v>62.579470714032652</v>
      </c>
      <c r="Q288" s="28">
        <f>P288*'Productivity assumptions'!Q$6</f>
        <v>63.507423792974016</v>
      </c>
      <c r="R288" s="28">
        <f>Q288*'Productivity assumptions'!R$6</f>
        <v>64.451405337624891</v>
      </c>
      <c r="S288" s="28">
        <f>R288*'Productivity assumptions'!S$6</f>
        <v>65.410820278685364</v>
      </c>
      <c r="T288" s="28">
        <f>S288*'Productivity assumptions'!T$6</f>
        <v>66.38581658782492</v>
      </c>
      <c r="U288" s="28">
        <f>T288*'Productivity assumptions'!U$6</f>
        <v>67.376060416296554</v>
      </c>
      <c r="V288" s="28">
        <f>U288*'Productivity assumptions'!V$6</f>
        <v>68.382340645750716</v>
      </c>
      <c r="W288" s="28">
        <f>V288*'Productivity assumptions'!W$6</f>
        <v>69.405166768080278</v>
      </c>
      <c r="X288" s="28">
        <f>W288*'Productivity assumptions'!X$6</f>
        <v>70.443619580697685</v>
      </c>
      <c r="Y288" s="28">
        <f>X288*'Productivity assumptions'!Y$6</f>
        <v>71.498318765325948</v>
      </c>
      <c r="Z288" s="28">
        <f>Y288*'Productivity assumptions'!Z$6</f>
        <v>72.569477857902513</v>
      </c>
      <c r="AA288" s="28">
        <f>Z288*'Productivity assumptions'!AA$6</f>
        <v>73.658177248486041</v>
      </c>
      <c r="AB288" s="28">
        <f>AA288*'Productivity assumptions'!AB$6</f>
        <v>74.764889674720834</v>
      </c>
      <c r="AC288" s="28">
        <f>AB288*'Productivity assumptions'!AC$6</f>
        <v>75.888637059277144</v>
      </c>
      <c r="AD288" s="28">
        <f>AC288*'Productivity assumptions'!AD$6</f>
        <v>77.030198754570876</v>
      </c>
      <c r="AE288" s="28">
        <f>AD288*'Productivity assumptions'!AE$6</f>
        <v>78.190299795515728</v>
      </c>
      <c r="AF288" s="28">
        <f>AE288*'Productivity assumptions'!AF$6</f>
        <v>79.369992067551692</v>
      </c>
      <c r="AG288" s="28">
        <f>AF288*'Productivity assumptions'!AG$6</f>
        <v>80.569561342758291</v>
      </c>
      <c r="AH288" s="28">
        <f>AG288*'Productivity assumptions'!AH$6</f>
        <v>81.788346085392277</v>
      </c>
      <c r="AI288" s="28">
        <f>AH288*'Productivity assumptions'!AI$6</f>
        <v>83.026813956650344</v>
      </c>
      <c r="AJ288" s="28">
        <f>AI288*'Productivity assumptions'!AJ$6</f>
        <v>84.285657716408281</v>
      </c>
      <c r="AK288" s="28">
        <f>AJ288*'Productivity assumptions'!AK$6</f>
        <v>85.565584344560946</v>
      </c>
      <c r="AL288" s="28">
        <f>AK288*'Productivity assumptions'!AL$6</f>
        <v>86.86684149187127</v>
      </c>
      <c r="AM288" s="28">
        <f>AL288*'Productivity assumptions'!AM$6</f>
        <v>88.189921573257493</v>
      </c>
      <c r="AN288" s="28">
        <f>AM288*'Productivity assumptions'!AN$6</f>
        <v>89.535236780089463</v>
      </c>
      <c r="AO288" s="28">
        <f>AN288*'Productivity assumptions'!AO$6</f>
        <v>90.902987075555615</v>
      </c>
      <c r="AP288" s="28">
        <f>AO288*'Productivity assumptions'!AP$6</f>
        <v>92.293183847531452</v>
      </c>
      <c r="AQ288" s="28">
        <f>AP288*'Productivity assumptions'!AQ$6</f>
        <v>93.70528890119401</v>
      </c>
      <c r="AR288" s="28">
        <f>AQ288*'Productivity assumptions'!AR$6</f>
        <v>95.139791371490062</v>
      </c>
      <c r="AS288" s="28">
        <f>AR288*'Productivity assumptions'!AS$6</f>
        <v>96.597227108540125</v>
      </c>
      <c r="AT288" s="28">
        <f>AS288*'Productivity assumptions'!AT$6</f>
        <v>98.077909350624566</v>
      </c>
      <c r="AU288" s="28">
        <f>AT288*'Productivity assumptions'!AU$6</f>
        <v>99.581163389296506</v>
      </c>
      <c r="AV288" s="28">
        <f>AU288*'Productivity assumptions'!AV$6</f>
        <v>101.10607722485689</v>
      </c>
      <c r="AW288" s="28">
        <f>AV288*'Productivity assumptions'!AW$6</f>
        <v>102.6534650397745</v>
      </c>
      <c r="AX288" s="28">
        <f>AW288*'Productivity assumptions'!AX$6</f>
        <v>104.22433868748868</v>
      </c>
      <c r="AY288" s="28">
        <f>AX288*'Productivity assumptions'!AY$6</f>
        <v>105.81943235689327</v>
      </c>
    </row>
    <row r="289" spans="1:51">
      <c r="A289" s="248"/>
      <c r="B289" s="14" t="s">
        <v>3</v>
      </c>
      <c r="C289" s="248">
        <f>P85</f>
        <v>30.70904843011094</v>
      </c>
      <c r="D289" s="28">
        <f>C289*'Productivity assumptions'!D$6</f>
        <v>31.384647495573383</v>
      </c>
      <c r="E289" s="28">
        <f>D289*'Productivity assumptions'!E$6</f>
        <v>31.861895695612279</v>
      </c>
      <c r="F289" s="28">
        <f>E289*'Productivity assumptions'!F$6</f>
        <v>32.305390325104341</v>
      </c>
      <c r="G289" s="28">
        <f>F289*'Productivity assumptions'!G$6</f>
        <v>32.759560755978598</v>
      </c>
      <c r="H289" s="28">
        <f>G289*'Productivity assumptions'!H$6</f>
        <v>33.225122193115361</v>
      </c>
      <c r="I289" s="28">
        <f>H289*'Productivity assumptions'!I$6</f>
        <v>33.702772282877703</v>
      </c>
      <c r="J289" s="28">
        <f>I289*'Productivity assumptions'!J$6</f>
        <v>34.19062424819797</v>
      </c>
      <c r="K289" s="28">
        <f>J289*'Productivity assumptions'!K$6</f>
        <v>34.687695258439845</v>
      </c>
      <c r="L289" s="28">
        <f>K289*'Productivity assumptions'!L$6</f>
        <v>35.194366961721521</v>
      </c>
      <c r="M289" s="28">
        <f>L289*'Productivity assumptions'!M$6</f>
        <v>35.710688041177441</v>
      </c>
      <c r="N289" s="28">
        <f>M289*'Productivity assumptions'!N$6</f>
        <v>36.236548567459742</v>
      </c>
      <c r="O289" s="28">
        <f>N289*'Productivity assumptions'!O$6</f>
        <v>36.771692767167664</v>
      </c>
      <c r="P289" s="28">
        <f>O289*'Productivity assumptions'!P$6</f>
        <v>37.315745090718046</v>
      </c>
      <c r="Q289" s="28">
        <f>P289*'Productivity assumptions'!Q$6</f>
        <v>37.869077679741658</v>
      </c>
      <c r="R289" s="28">
        <f>Q289*'Productivity assumptions'!R$6</f>
        <v>38.431967942133014</v>
      </c>
      <c r="S289" s="28">
        <f>R289*'Productivity assumptions'!S$6</f>
        <v>39.004061041808448</v>
      </c>
      <c r="T289" s="28">
        <f>S289*'Productivity assumptions'!T$6</f>
        <v>39.585445213344499</v>
      </c>
      <c r="U289" s="28">
        <f>T289*'Productivity assumptions'!U$6</f>
        <v>40.17592138483149</v>
      </c>
      <c r="V289" s="28">
        <f>U289*'Productivity assumptions'!V$6</f>
        <v>40.775959961439654</v>
      </c>
      <c r="W289" s="28">
        <f>V289*'Productivity assumptions'!W$6</f>
        <v>41.385864749982694</v>
      </c>
      <c r="X289" s="28">
        <f>W289*'Productivity assumptions'!X$6</f>
        <v>42.005087635734604</v>
      </c>
      <c r="Y289" s="28">
        <f>X289*'Productivity assumptions'!Y$6</f>
        <v>42.63399813101227</v>
      </c>
      <c r="Z289" s="28">
        <f>Y289*'Productivity assumptions'!Z$6</f>
        <v>43.272723565953171</v>
      </c>
      <c r="AA289" s="28">
        <f>Z289*'Productivity assumptions'!AA$6</f>
        <v>43.921908170359316</v>
      </c>
      <c r="AB289" s="28">
        <f>AA289*'Productivity assumptions'!AB$6</f>
        <v>44.581833834716953</v>
      </c>
      <c r="AC289" s="28">
        <f>AB289*'Productivity assumptions'!AC$6</f>
        <v>45.25191733766134</v>
      </c>
      <c r="AD289" s="28">
        <f>AC289*'Productivity assumptions'!AD$6</f>
        <v>45.932623402140031</v>
      </c>
      <c r="AE289" s="28">
        <f>AD289*'Productivity assumptions'!AE$6</f>
        <v>46.624384361915418</v>
      </c>
      <c r="AF289" s="28">
        <f>AE289*'Productivity assumptions'!AF$6</f>
        <v>47.327827449664525</v>
      </c>
      <c r="AG289" s="28">
        <f>AF289*'Productivity assumptions'!AG$6</f>
        <v>48.043123069482377</v>
      </c>
      <c r="AH289" s="28">
        <f>AG289*'Productivity assumptions'!AH$6</f>
        <v>48.769876751762851</v>
      </c>
      <c r="AI289" s="28">
        <f>AH289*'Productivity assumptions'!AI$6</f>
        <v>49.508367359938404</v>
      </c>
      <c r="AJ289" s="28">
        <f>AI289*'Productivity assumptions'!AJ$6</f>
        <v>50.259007982369155</v>
      </c>
      <c r="AK289" s="28">
        <f>AJ289*'Productivity assumptions'!AK$6</f>
        <v>51.022220186723217</v>
      </c>
      <c r="AL289" s="28">
        <f>AK289*'Productivity assumptions'!AL$6</f>
        <v>51.798151645594096</v>
      </c>
      <c r="AM289" s="28">
        <f>AL289*'Productivity assumptions'!AM$6</f>
        <v>52.587095982902845</v>
      </c>
      <c r="AN289" s="28">
        <f>AM289*'Productivity assumptions'!AN$6</f>
        <v>53.389298985772783</v>
      </c>
      <c r="AO289" s="28">
        <f>AN289*'Productivity assumptions'!AO$6</f>
        <v>54.204879890996459</v>
      </c>
      <c r="AP289" s="28">
        <f>AO289*'Productivity assumptions'!AP$6</f>
        <v>55.033845489092464</v>
      </c>
      <c r="AQ289" s="28">
        <f>AP289*'Productivity assumptions'!AQ$6</f>
        <v>55.875874857870279</v>
      </c>
      <c r="AR289" s="28">
        <f>AQ289*'Productivity assumptions'!AR$6</f>
        <v>56.731259665424574</v>
      </c>
      <c r="AS289" s="28">
        <f>AR289*'Productivity assumptions'!AS$6</f>
        <v>57.600319435814541</v>
      </c>
      <c r="AT289" s="28">
        <f>AS289*'Productivity assumptions'!AT$6</f>
        <v>58.483240951058136</v>
      </c>
      <c r="AU289" s="28">
        <f>AT289*'Productivity assumptions'!AU$6</f>
        <v>59.379621886748858</v>
      </c>
      <c r="AV289" s="28">
        <f>AU289*'Productivity assumptions'!AV$6</f>
        <v>60.288918423197842</v>
      </c>
      <c r="AW289" s="28">
        <f>AV289*'Productivity assumptions'!AW$6</f>
        <v>61.211616052294296</v>
      </c>
      <c r="AX289" s="28">
        <f>AW289*'Productivity assumptions'!AX$6</f>
        <v>62.14831813588485</v>
      </c>
      <c r="AY289" s="28">
        <f>AX289*'Productivity assumptions'!AY$6</f>
        <v>63.099462466192726</v>
      </c>
    </row>
    <row r="290" spans="1:51">
      <c r="A290" s="248"/>
      <c r="B290" s="14" t="s">
        <v>4</v>
      </c>
      <c r="C290" s="248">
        <f>Q85</f>
        <v>20.512259875677696</v>
      </c>
      <c r="D290" s="28">
        <f>C290*'Productivity assumptions'!D$6</f>
        <v>20.963529592942606</v>
      </c>
      <c r="E290" s="28">
        <f>D290*'Productivity assumptions'!E$6</f>
        <v>21.282309874483289</v>
      </c>
      <c r="F290" s="28">
        <f>E290*'Productivity assumptions'!F$6</f>
        <v>21.578544292632458</v>
      </c>
      <c r="G290" s="28">
        <f>F290*'Productivity assumptions'!G$6</f>
        <v>21.881909664800965</v>
      </c>
      <c r="H290" s="28">
        <f>G290*'Productivity assumptions'!H$6</f>
        <v>22.192883715604815</v>
      </c>
      <c r="I290" s="28">
        <f>H290*'Productivity assumptions'!I$6</f>
        <v>22.511932441362109</v>
      </c>
      <c r="J290" s="28">
        <f>I290*'Productivity assumptions'!J$6</f>
        <v>22.837795560054431</v>
      </c>
      <c r="K290" s="28">
        <f>J290*'Productivity assumptions'!K$6</f>
        <v>23.169816585126295</v>
      </c>
      <c r="L290" s="28">
        <f>K290*'Productivity assumptions'!L$6</f>
        <v>23.508250440314569</v>
      </c>
      <c r="M290" s="28">
        <f>L290*'Productivity assumptions'!M$6</f>
        <v>23.853129643758258</v>
      </c>
      <c r="N290" s="28">
        <f>M290*'Productivity assumptions'!N$6</f>
        <v>24.204380767608995</v>
      </c>
      <c r="O290" s="28">
        <f>N290*'Productivity assumptions'!O$6</f>
        <v>24.561832966766275</v>
      </c>
      <c r="P290" s="28">
        <f>O290*'Productivity assumptions'!P$6</f>
        <v>24.925235391039678</v>
      </c>
      <c r="Q290" s="28">
        <f>P290*'Productivity assumptions'!Q$6</f>
        <v>25.294836614261065</v>
      </c>
      <c r="R290" s="28">
        <f>Q290*'Productivity assumptions'!R$6</f>
        <v>25.67082193239742</v>
      </c>
      <c r="S290" s="28">
        <f>R290*'Productivity assumptions'!S$6</f>
        <v>26.052954330942146</v>
      </c>
      <c r="T290" s="28">
        <f>S290*'Productivity assumptions'!T$6</f>
        <v>26.44129274661444</v>
      </c>
      <c r="U290" s="28">
        <f>T290*'Productivity assumptions'!U$6</f>
        <v>26.835704208353526</v>
      </c>
      <c r="V290" s="28">
        <f>U290*'Productivity assumptions'!V$6</f>
        <v>27.236502925605542</v>
      </c>
      <c r="W290" s="28">
        <f>V290*'Productivity assumptions'!W$6</f>
        <v>27.643891827625321</v>
      </c>
      <c r="X290" s="28">
        <f>W290*'Productivity assumptions'!X$6</f>
        <v>28.057504798486899</v>
      </c>
      <c r="Y290" s="28">
        <f>X290*'Productivity assumptions'!Y$6</f>
        <v>28.477588655759</v>
      </c>
      <c r="Z290" s="28">
        <f>Y290*'Productivity assumptions'!Z$6</f>
        <v>28.904228450232949</v>
      </c>
      <c r="AA290" s="28">
        <f>Z290*'Productivity assumptions'!AA$6</f>
        <v>29.337854498372263</v>
      </c>
      <c r="AB290" s="28">
        <f>AA290*'Productivity assumptions'!AB$6</f>
        <v>29.778655090313112</v>
      </c>
      <c r="AC290" s="28">
        <f>AB290*'Productivity assumptions'!AC$6</f>
        <v>30.226240660477586</v>
      </c>
      <c r="AD290" s="28">
        <f>AC290*'Productivity assumptions'!AD$6</f>
        <v>30.680921622843254</v>
      </c>
      <c r="AE290" s="28">
        <f>AD290*'Productivity assumptions'!AE$6</f>
        <v>31.142986756872212</v>
      </c>
      <c r="AF290" s="28">
        <f>AE290*'Productivity assumptions'!AF$6</f>
        <v>31.612855025714783</v>
      </c>
      <c r="AG290" s="28">
        <f>AF290*'Productivity assumptions'!AG$6</f>
        <v>32.090640251624002</v>
      </c>
      <c r="AH290" s="28">
        <f>AG290*'Productivity assumptions'!AH$6</f>
        <v>32.576078946687105</v>
      </c>
      <c r="AI290" s="28">
        <f>AH290*'Productivity assumptions'!AI$6</f>
        <v>33.069357379104801</v>
      </c>
      <c r="AJ290" s="28">
        <f>AI290*'Productivity assumptions'!AJ$6</f>
        <v>33.570751473278122</v>
      </c>
      <c r="AK290" s="28">
        <f>AJ290*'Productivity assumptions'!AK$6</f>
        <v>34.080542817403554</v>
      </c>
      <c r="AL290" s="28">
        <f>AK290*'Productivity assumptions'!AL$6</f>
        <v>34.59883005011595</v>
      </c>
      <c r="AM290" s="28">
        <f>AL290*'Productivity assumptions'!AM$6</f>
        <v>35.125809298956938</v>
      </c>
      <c r="AN290" s="28">
        <f>AM290*'Productivity assumptions'!AN$6</f>
        <v>35.661644738643915</v>
      </c>
      <c r="AO290" s="28">
        <f>AN290*'Productivity assumptions'!AO$6</f>
        <v>36.206416013978675</v>
      </c>
      <c r="AP290" s="28">
        <f>AO290*'Productivity assumptions'!AP$6</f>
        <v>36.760127660721501</v>
      </c>
      <c r="AQ290" s="28">
        <f>AP290*'Productivity assumptions'!AQ$6</f>
        <v>37.322565317317462</v>
      </c>
      <c r="AR290" s="28">
        <f>AQ290*'Productivity assumptions'!AR$6</f>
        <v>37.89392380490434</v>
      </c>
      <c r="AS290" s="28">
        <f>AR290*'Productivity assumptions'!AS$6</f>
        <v>38.474416551148366</v>
      </c>
      <c r="AT290" s="28">
        <f>AS290*'Productivity assumptions'!AT$6</f>
        <v>39.064168318016719</v>
      </c>
      <c r="AU290" s="28">
        <f>AT290*'Productivity assumptions'!AU$6</f>
        <v>39.662910370944111</v>
      </c>
      <c r="AV290" s="28">
        <f>AU290*'Productivity assumptions'!AV$6</f>
        <v>40.270279462895743</v>
      </c>
      <c r="AW290" s="28">
        <f>AV290*'Productivity assumptions'!AW$6</f>
        <v>40.886599880565868</v>
      </c>
      <c r="AX290" s="28">
        <f>AW290*'Productivity assumptions'!AX$6</f>
        <v>41.512274642466288</v>
      </c>
      <c r="AY290" s="28">
        <f>AX290*'Productivity assumptions'!AY$6</f>
        <v>42.147596174064851</v>
      </c>
    </row>
    <row r="291" spans="1:51">
      <c r="A291" s="248"/>
      <c r="B291" s="14" t="s">
        <v>133</v>
      </c>
      <c r="C291" s="248">
        <f>R85</f>
        <v>14.709929930602144</v>
      </c>
      <c r="D291" s="28">
        <f>C291*'Productivity assumptions'!D$6</f>
        <v>15.03354838907539</v>
      </c>
      <c r="E291" s="28">
        <f>D291*'Productivity assumptions'!E$6</f>
        <v>15.262154872863229</v>
      </c>
      <c r="F291" s="28">
        <f>E291*'Productivity assumptions'!F$6</f>
        <v>15.474593071307369</v>
      </c>
      <c r="G291" s="28">
        <f>F291*'Productivity assumptions'!G$6</f>
        <v>15.692145081423092</v>
      </c>
      <c r="H291" s="28">
        <f>G291*'Productivity assumptions'!H$6</f>
        <v>15.915153493235593</v>
      </c>
      <c r="I291" s="28">
        <f>H291*'Productivity assumptions'!I$6</f>
        <v>16.143952486071218</v>
      </c>
      <c r="J291" s="28">
        <f>I291*'Productivity assumptions'!J$6</f>
        <v>16.37763827554463</v>
      </c>
      <c r="K291" s="28">
        <f>J291*'Productivity assumptions'!K$6</f>
        <v>16.615740076316229</v>
      </c>
      <c r="L291" s="28">
        <f>K291*'Productivity assumptions'!L$6</f>
        <v>16.858440701509952</v>
      </c>
      <c r="M291" s="28">
        <f>L291*'Productivity assumptions'!M$6</f>
        <v>17.105763470816029</v>
      </c>
      <c r="N291" s="28">
        <f>M291*'Productivity assumptions'!N$6</f>
        <v>17.357655727018194</v>
      </c>
      <c r="O291" s="28">
        <f>N291*'Productivity assumptions'!O$6</f>
        <v>17.613994952194354</v>
      </c>
      <c r="P291" s="28">
        <f>O291*'Productivity assumptions'!P$6</f>
        <v>17.874601254477568</v>
      </c>
      <c r="Q291" s="28">
        <f>P291*'Productivity assumptions'!Q$6</f>
        <v>18.139652893292759</v>
      </c>
      <c r="R291" s="28">
        <f>Q291*'Productivity assumptions'!R$6</f>
        <v>18.409282749692878</v>
      </c>
      <c r="S291" s="28">
        <f>R291*'Productivity assumptions'!S$6</f>
        <v>18.683320853776724</v>
      </c>
      <c r="T291" s="28">
        <f>S291*'Productivity assumptions'!T$6</f>
        <v>18.961809470756172</v>
      </c>
      <c r="U291" s="28">
        <f>T291*'Productivity assumptions'!U$6</f>
        <v>19.244653243269397</v>
      </c>
      <c r="V291" s="28">
        <f>U291*'Productivity assumptions'!V$6</f>
        <v>19.532077499923009</v>
      </c>
      <c r="W291" s="28">
        <f>V291*'Productivity assumptions'!W$6</f>
        <v>19.824227767106475</v>
      </c>
      <c r="X291" s="28">
        <f>W291*'Productivity assumptions'!X$6</f>
        <v>20.120841492587612</v>
      </c>
      <c r="Y291" s="28">
        <f>X291*'Productivity assumptions'!Y$6</f>
        <v>20.42209567632467</v>
      </c>
      <c r="Z291" s="28">
        <f>Y291*'Productivity assumptions'!Z$6</f>
        <v>20.728051310679703</v>
      </c>
      <c r="AA291" s="28">
        <f>Z291*'Productivity assumptions'!AA$6</f>
        <v>21.039016987931902</v>
      </c>
      <c r="AB291" s="28">
        <f>AA291*'Productivity assumptions'!AB$6</f>
        <v>21.355127736338829</v>
      </c>
      <c r="AC291" s="28">
        <f>AB291*'Productivity assumptions'!AC$6</f>
        <v>21.676104187250264</v>
      </c>
      <c r="AD291" s="28">
        <f>AC291*'Productivity assumptions'!AD$6</f>
        <v>22.002168947433436</v>
      </c>
      <c r="AE291" s="28">
        <f>AD291*'Productivity assumptions'!AE$6</f>
        <v>22.333529108923965</v>
      </c>
      <c r="AF291" s="28">
        <f>AE291*'Productivity assumptions'!AF$6</f>
        <v>22.67048512221449</v>
      </c>
      <c r="AG291" s="28">
        <f>AF291*'Productivity assumptions'!AG$6</f>
        <v>23.01311861250754</v>
      </c>
      <c r="AH291" s="28">
        <f>AG291*'Productivity assumptions'!AH$6</f>
        <v>23.361240625062987</v>
      </c>
      <c r="AI291" s="28">
        <f>AH291*'Productivity assumptions'!AI$6</f>
        <v>23.71498473815047</v>
      </c>
      <c r="AJ291" s="28">
        <f>AI291*'Productivity assumptions'!AJ$6</f>
        <v>24.07454882507259</v>
      </c>
      <c r="AK291" s="28">
        <f>AJ291*'Productivity assumptions'!AK$6</f>
        <v>24.440134820802125</v>
      </c>
      <c r="AL291" s="28">
        <f>AK291*'Productivity assumptions'!AL$6</f>
        <v>24.811813461933479</v>
      </c>
      <c r="AM291" s="28">
        <f>AL291*'Productivity assumptions'!AM$6</f>
        <v>25.189725397152472</v>
      </c>
      <c r="AN291" s="28">
        <f>AM291*'Productivity assumptions'!AN$6</f>
        <v>25.573988360858142</v>
      </c>
      <c r="AO291" s="28">
        <f>AN291*'Productivity assumptions'!AO$6</f>
        <v>25.96465946862239</v>
      </c>
      <c r="AP291" s="28">
        <f>AO291*'Productivity assumptions'!AP$6</f>
        <v>26.361741973169011</v>
      </c>
      <c r="AQ291" s="28">
        <f>AP291*'Productivity assumptions'!AQ$6</f>
        <v>26.765082149678221</v>
      </c>
      <c r="AR291" s="28">
        <f>AQ291*'Productivity assumptions'!AR$6</f>
        <v>27.174819709976173</v>
      </c>
      <c r="AS291" s="28">
        <f>AR291*'Productivity assumptions'!AS$6</f>
        <v>27.591107709164284</v>
      </c>
      <c r="AT291" s="28">
        <f>AS291*'Productivity assumptions'!AT$6</f>
        <v>28.01403561762789</v>
      </c>
      <c r="AU291" s="28">
        <f>AT291*'Productivity assumptions'!AU$6</f>
        <v>28.443410718101834</v>
      </c>
      <c r="AV291" s="28">
        <f>AU291*'Productivity assumptions'!AV$6</f>
        <v>28.87897251571809</v>
      </c>
      <c r="AW291" s="28">
        <f>AV291*'Productivity assumptions'!AW$6</f>
        <v>29.320953565766946</v>
      </c>
      <c r="AX291" s="28">
        <f>AW291*'Productivity assumptions'!AX$6</f>
        <v>29.769642884383398</v>
      </c>
      <c r="AY291" s="28">
        <f>AX291*'Productivity assumptions'!AY$6</f>
        <v>30.225250178258371</v>
      </c>
    </row>
    <row r="292" spans="1:51">
      <c r="A292" s="248"/>
      <c r="B292" s="14" t="s">
        <v>134</v>
      </c>
      <c r="C292" s="248">
        <f>S85</f>
        <v>10.567448118085617</v>
      </c>
      <c r="D292" s="28">
        <f>C292*'Productivity assumptions'!D$6</f>
        <v>10.799931976683501</v>
      </c>
      <c r="E292" s="28">
        <f>D292*'Productivity assumptions'!E$6</f>
        <v>10.964160301922512</v>
      </c>
      <c r="F292" s="28">
        <f>E292*'Productivity assumptions'!F$6</f>
        <v>11.11677351292685</v>
      </c>
      <c r="G292" s="28">
        <f>F292*'Productivity assumptions'!G$6</f>
        <v>11.273060428685737</v>
      </c>
      <c r="H292" s="28">
        <f>G292*'Productivity assumptions'!H$6</f>
        <v>11.433267162017797</v>
      </c>
      <c r="I292" s="28">
        <f>H292*'Productivity assumptions'!I$6</f>
        <v>11.597633783590259</v>
      </c>
      <c r="J292" s="28">
        <f>I292*'Productivity assumptions'!J$6</f>
        <v>11.765511024871794</v>
      </c>
      <c r="K292" s="28">
        <f>J292*'Productivity assumptions'!K$6</f>
        <v>11.936560678972601</v>
      </c>
      <c r="L292" s="28">
        <f>K292*'Productivity assumptions'!L$6</f>
        <v>12.11091407678356</v>
      </c>
      <c r="M292" s="28">
        <f>L292*'Productivity assumptions'!M$6</f>
        <v>12.288587970907694</v>
      </c>
      <c r="N292" s="28">
        <f>M292*'Productivity assumptions'!N$6</f>
        <v>12.469544532993435</v>
      </c>
      <c r="O292" s="28">
        <f>N292*'Productivity assumptions'!O$6</f>
        <v>12.653695747544354</v>
      </c>
      <c r="P292" s="28">
        <f>O292*'Productivity assumptions'!P$6</f>
        <v>12.840912382267732</v>
      </c>
      <c r="Q292" s="28">
        <f>P292*'Productivity assumptions'!Q$6</f>
        <v>13.031322496728315</v>
      </c>
      <c r="R292" s="28">
        <f>Q292*'Productivity assumptions'!R$6</f>
        <v>13.225021551179113</v>
      </c>
      <c r="S292" s="28">
        <f>R292*'Productivity assumptions'!S$6</f>
        <v>13.421887441155928</v>
      </c>
      <c r="T292" s="28">
        <f>S292*'Productivity assumptions'!T$6</f>
        <v>13.621950529511324</v>
      </c>
      <c r="U292" s="28">
        <f>T292*'Productivity assumptions'!U$6</f>
        <v>13.825142312589705</v>
      </c>
      <c r="V292" s="28">
        <f>U292*'Productivity assumptions'!V$6</f>
        <v>14.031624663926237</v>
      </c>
      <c r="W292" s="28">
        <f>V292*'Productivity assumptions'!W$6</f>
        <v>14.241502128041374</v>
      </c>
      <c r="X292" s="28">
        <f>W292*'Productivity assumptions'!X$6</f>
        <v>14.45458609036625</v>
      </c>
      <c r="Y292" s="28">
        <f>X292*'Productivity assumptions'!Y$6</f>
        <v>14.671003705678933</v>
      </c>
      <c r="Z292" s="28">
        <f>Y292*'Productivity assumptions'!Z$6</f>
        <v>14.890798790205924</v>
      </c>
      <c r="AA292" s="28">
        <f>Z292*'Productivity assumptions'!AA$6</f>
        <v>15.114193033167723</v>
      </c>
      <c r="AB292" s="28">
        <f>AA292*'Productivity assumptions'!AB$6</f>
        <v>15.34128343734497</v>
      </c>
      <c r="AC292" s="28">
        <f>AB292*'Productivity assumptions'!AC$6</f>
        <v>15.571869307443331</v>
      </c>
      <c r="AD292" s="28">
        <f>AC292*'Productivity assumptions'!AD$6</f>
        <v>15.806110561659192</v>
      </c>
      <c r="AE292" s="28">
        <f>AD292*'Productivity assumptions'!AE$6</f>
        <v>16.044155972580352</v>
      </c>
      <c r="AF292" s="28">
        <f>AE292*'Productivity assumptions'!AF$6</f>
        <v>16.28622138045948</v>
      </c>
      <c r="AG292" s="28">
        <f>AF292*'Productivity assumptions'!AG$6</f>
        <v>16.532365423923473</v>
      </c>
      <c r="AH292" s="28">
        <f>AG292*'Productivity assumptions'!AH$6</f>
        <v>16.782452360013497</v>
      </c>
      <c r="AI292" s="28">
        <f>AH292*'Productivity assumptions'!AI$6</f>
        <v>17.036578149855188</v>
      </c>
      <c r="AJ292" s="28">
        <f>AI292*'Productivity assumptions'!AJ$6</f>
        <v>17.294884943402284</v>
      </c>
      <c r="AK292" s="28">
        <f>AJ292*'Productivity assumptions'!AK$6</f>
        <v>17.557517808466681</v>
      </c>
      <c r="AL292" s="28">
        <f>AK292*'Productivity assumptions'!AL$6</f>
        <v>17.824527561421728</v>
      </c>
      <c r="AM292" s="28">
        <f>AL292*'Productivity assumptions'!AM$6</f>
        <v>18.096015242700478</v>
      </c>
      <c r="AN292" s="28">
        <f>AM292*'Productivity assumptions'!AN$6</f>
        <v>18.372065431370228</v>
      </c>
      <c r="AO292" s="28">
        <f>AN292*'Productivity assumptions'!AO$6</f>
        <v>18.652719158615053</v>
      </c>
      <c r="AP292" s="28">
        <f>AO292*'Productivity assumptions'!AP$6</f>
        <v>18.937978761155129</v>
      </c>
      <c r="AQ292" s="28">
        <f>AP292*'Productivity assumptions'!AQ$6</f>
        <v>19.227733804809922</v>
      </c>
      <c r="AR292" s="28">
        <f>AQ292*'Productivity assumptions'!AR$6</f>
        <v>19.52208465698304</v>
      </c>
      <c r="AS292" s="28">
        <f>AR292*'Productivity assumptions'!AS$6</f>
        <v>19.821141270736874</v>
      </c>
      <c r="AT292" s="28">
        <f>AS292*'Productivity assumptions'!AT$6</f>
        <v>20.124967920589356</v>
      </c>
      <c r="AU292" s="28">
        <f>AT292*'Productivity assumptions'!AU$6</f>
        <v>20.43342616062602</v>
      </c>
      <c r="AV292" s="28">
        <f>AU292*'Productivity assumptions'!AV$6</f>
        <v>20.746328854265261</v>
      </c>
      <c r="AW292" s="28">
        <f>AV292*'Productivity assumptions'!AW$6</f>
        <v>21.063843066610463</v>
      </c>
      <c r="AX292" s="28">
        <f>AW292*'Productivity assumptions'!AX$6</f>
        <v>21.386176423600453</v>
      </c>
      <c r="AY292" s="28">
        <f>AX292*'Productivity assumptions'!AY$6</f>
        <v>21.713479576161976</v>
      </c>
    </row>
    <row r="293" spans="1:51">
      <c r="A293" s="248"/>
      <c r="B293" s="14" t="s">
        <v>135</v>
      </c>
      <c r="C293" s="248">
        <f>T85</f>
        <v>9.3330831960278573</v>
      </c>
      <c r="D293" s="28">
        <f>C293*'Productivity assumptions'!D$6</f>
        <v>9.5384110263404711</v>
      </c>
      <c r="E293" s="28">
        <f>D293*'Productivity assumptions'!E$6</f>
        <v>9.6834561314095726</v>
      </c>
      <c r="F293" s="28">
        <f>E293*'Productivity assumptions'!F$6</f>
        <v>9.8182428631919354</v>
      </c>
      <c r="G293" s="28">
        <f>F293*'Productivity assumptions'!G$6</f>
        <v>9.9562741807748338</v>
      </c>
      <c r="H293" s="28">
        <f>G293*'Productivity assumptions'!H$6</f>
        <v>10.097767448973896</v>
      </c>
      <c r="I293" s="28">
        <f>H293*'Productivity assumptions'!I$6</f>
        <v>10.242934696226369</v>
      </c>
      <c r="J293" s="28">
        <f>I293*'Productivity assumptions'!J$6</f>
        <v>10.391202493909585</v>
      </c>
      <c r="K293" s="28">
        <f>J293*'Productivity assumptions'!K$6</f>
        <v>10.542272140482293</v>
      </c>
      <c r="L293" s="28">
        <f>K293*'Productivity assumptions'!L$6</f>
        <v>10.696259626306317</v>
      </c>
      <c r="M293" s="28">
        <f>L293*'Productivity assumptions'!M$6</f>
        <v>10.853179747142756</v>
      </c>
      <c r="N293" s="28">
        <f>M293*'Productivity assumptions'!N$6</f>
        <v>11.012999093302874</v>
      </c>
      <c r="O293" s="28">
        <f>N293*'Productivity assumptions'!O$6</f>
        <v>11.175639930224689</v>
      </c>
      <c r="P293" s="28">
        <f>O293*'Productivity assumptions'!P$6</f>
        <v>11.340988121010996</v>
      </c>
      <c r="Q293" s="28">
        <f>P293*'Productivity assumptions'!Q$6</f>
        <v>11.509156766815311</v>
      </c>
      <c r="R293" s="28">
        <f>Q293*'Productivity assumptions'!R$6</f>
        <v>11.680230177347346</v>
      </c>
      <c r="S293" s="28">
        <f>R293*'Productivity assumptions'!S$6</f>
        <v>11.854100510949376</v>
      </c>
      <c r="T293" s="28">
        <f>S293*'Productivity assumptions'!T$6</f>
        <v>12.030794583842864</v>
      </c>
      <c r="U293" s="28">
        <f>T293*'Productivity assumptions'!U$6</f>
        <v>12.210251894163052</v>
      </c>
      <c r="V293" s="28">
        <f>U293*'Productivity assumptions'!V$6</f>
        <v>12.392615407283799</v>
      </c>
      <c r="W293" s="28">
        <f>V293*'Productivity assumptions'!W$6</f>
        <v>12.577977456065049</v>
      </c>
      <c r="X293" s="28">
        <f>W293*'Productivity assumptions'!X$6</f>
        <v>12.76617145767209</v>
      </c>
      <c r="Y293" s="28">
        <f>X293*'Productivity assumptions'!Y$6</f>
        <v>12.957309714158287</v>
      </c>
      <c r="Z293" s="28">
        <f>Y293*'Productivity assumptions'!Z$6</f>
        <v>13.151430923654226</v>
      </c>
      <c r="AA293" s="28">
        <f>Z293*'Productivity assumptions'!AA$6</f>
        <v>13.348730880254708</v>
      </c>
      <c r="AB293" s="28">
        <f>AA293*'Productivity assumptions'!AB$6</f>
        <v>13.54929525601715</v>
      </c>
      <c r="AC293" s="28">
        <f>AB293*'Productivity assumptions'!AC$6</f>
        <v>13.752946798509543</v>
      </c>
      <c r="AD293" s="28">
        <f>AC293*'Productivity assumptions'!AD$6</f>
        <v>13.95982674616663</v>
      </c>
      <c r="AE293" s="28">
        <f>AD293*'Productivity assumptions'!AE$6</f>
        <v>14.17006649371339</v>
      </c>
      <c r="AF293" s="28">
        <f>AE293*'Productivity assumptions'!AF$6</f>
        <v>14.383856669484377</v>
      </c>
      <c r="AG293" s="28">
        <f>AF293*'Productivity assumptions'!AG$6</f>
        <v>14.601249062632203</v>
      </c>
      <c r="AH293" s="28">
        <f>AG293*'Productivity assumptions'!AH$6</f>
        <v>14.822123786092943</v>
      </c>
      <c r="AI293" s="28">
        <f>AH293*'Productivity assumptions'!AI$6</f>
        <v>15.046565591942892</v>
      </c>
      <c r="AJ293" s="28">
        <f>AI293*'Productivity assumptions'!AJ$6</f>
        <v>15.274700025851141</v>
      </c>
      <c r="AK293" s="28">
        <f>AJ293*'Productivity assumptions'!AK$6</f>
        <v>15.506655210515081</v>
      </c>
      <c r="AL293" s="28">
        <f>AK293*'Productivity assumptions'!AL$6</f>
        <v>15.742476026537386</v>
      </c>
      <c r="AM293" s="28">
        <f>AL293*'Productivity assumptions'!AM$6</f>
        <v>15.982251711996847</v>
      </c>
      <c r="AN293" s="28">
        <f>AM293*'Productivity assumptions'!AN$6</f>
        <v>16.226056966429521</v>
      </c>
      <c r="AO293" s="28">
        <f>AN293*'Productivity assumptions'!AO$6</f>
        <v>16.473928028239456</v>
      </c>
      <c r="AP293" s="28">
        <f>AO293*'Productivity assumptions'!AP$6</f>
        <v>16.725866961198673</v>
      </c>
      <c r="AQ293" s="28">
        <f>AP293*'Productivity assumptions'!AQ$6</f>
        <v>16.981776230747919</v>
      </c>
      <c r="AR293" s="28">
        <f>AQ293*'Productivity assumptions'!AR$6</f>
        <v>17.24174448055193</v>
      </c>
      <c r="AS293" s="28">
        <f>AR293*'Productivity assumptions'!AS$6</f>
        <v>17.50586882025037</v>
      </c>
      <c r="AT293" s="28">
        <f>AS293*'Productivity assumptions'!AT$6</f>
        <v>17.774206016568428</v>
      </c>
      <c r="AU293" s="28">
        <f>AT293*'Productivity assumptions'!AU$6</f>
        <v>18.046633795214014</v>
      </c>
      <c r="AV293" s="28">
        <f>AU293*'Productivity assumptions'!AV$6</f>
        <v>18.32298687869859</v>
      </c>
      <c r="AW293" s="28">
        <f>AV293*'Productivity assumptions'!AW$6</f>
        <v>18.603412817546339</v>
      </c>
      <c r="AX293" s="28">
        <f>AW293*'Productivity assumptions'!AX$6</f>
        <v>18.888094985277437</v>
      </c>
      <c r="AY293" s="28">
        <f>AX293*'Productivity assumptions'!AY$6</f>
        <v>19.177166435550362</v>
      </c>
    </row>
    <row r="294" spans="1:51">
      <c r="A294" s="248"/>
      <c r="B294" s="14" t="s">
        <v>136</v>
      </c>
      <c r="C294" s="248">
        <f>U85</f>
        <v>10.264878157635339</v>
      </c>
      <c r="D294" s="28">
        <f>C294*'Productivity assumptions'!D$6</f>
        <v>10.490705477103317</v>
      </c>
      <c r="E294" s="28">
        <f>D294*'Productivity assumptions'!E$6</f>
        <v>10.650231573637997</v>
      </c>
      <c r="F294" s="28">
        <f>E294*'Productivity assumptions'!F$6</f>
        <v>10.798475122950906</v>
      </c>
      <c r="G294" s="28">
        <f>F294*'Productivity assumptions'!G$6</f>
        <v>10.950287190535319</v>
      </c>
      <c r="H294" s="28">
        <f>G294*'Productivity assumptions'!H$6</f>
        <v>11.105906842442755</v>
      </c>
      <c r="I294" s="28">
        <f>H294*'Productivity assumptions'!I$6</f>
        <v>11.265567275573808</v>
      </c>
      <c r="J294" s="28">
        <f>I294*'Productivity assumptions'!J$6</f>
        <v>11.428637811424906</v>
      </c>
      <c r="K294" s="28">
        <f>J294*'Productivity assumptions'!K$6</f>
        <v>11.594789926735082</v>
      </c>
      <c r="L294" s="28">
        <f>K294*'Productivity assumptions'!L$6</f>
        <v>11.764151192094523</v>
      </c>
      <c r="M294" s="28">
        <f>L294*'Productivity assumptions'!M$6</f>
        <v>11.936737880441306</v>
      </c>
      <c r="N294" s="28">
        <f>M294*'Productivity assumptions'!N$6</f>
        <v>12.112513246535199</v>
      </c>
      <c r="O294" s="28">
        <f>N294*'Productivity assumptions'!O$6</f>
        <v>12.291391794962669</v>
      </c>
      <c r="P294" s="28">
        <f>O294*'Productivity assumptions'!P$6</f>
        <v>12.473247993644071</v>
      </c>
      <c r="Q294" s="28">
        <f>P294*'Productivity assumptions'!Q$6</f>
        <v>12.658206235508935</v>
      </c>
      <c r="R294" s="28">
        <f>Q294*'Productivity assumptions'!R$6</f>
        <v>12.84635924756714</v>
      </c>
      <c r="S294" s="28">
        <f>R294*'Productivity assumptions'!S$6</f>
        <v>13.037588421481697</v>
      </c>
      <c r="T294" s="28">
        <f>S294*'Productivity assumptions'!T$6</f>
        <v>13.23192325074797</v>
      </c>
      <c r="U294" s="28">
        <f>T294*'Productivity assumptions'!U$6</f>
        <v>13.429297193125093</v>
      </c>
      <c r="V294" s="28">
        <f>U294*'Productivity assumptions'!V$6</f>
        <v>13.629867487342494</v>
      </c>
      <c r="W294" s="28">
        <f>V294*'Productivity assumptions'!W$6</f>
        <v>13.833735684574357</v>
      </c>
      <c r="X294" s="28">
        <f>W294*'Productivity assumptions'!X$6</f>
        <v>14.040718570713878</v>
      </c>
      <c r="Y294" s="28">
        <f>X294*'Productivity assumptions'!Y$6</f>
        <v>14.250939659809996</v>
      </c>
      <c r="Z294" s="28">
        <f>Y294*'Productivity assumptions'!Z$6</f>
        <v>14.464441513531463</v>
      </c>
      <c r="AA294" s="28">
        <f>Z294*'Productivity assumptions'!AA$6</f>
        <v>14.681439473634576</v>
      </c>
      <c r="AB294" s="28">
        <f>AA294*'Productivity assumptions'!AB$6</f>
        <v>14.902027765490784</v>
      </c>
      <c r="AC294" s="28">
        <f>AB294*'Productivity assumptions'!AC$6</f>
        <v>15.12601144016633</v>
      </c>
      <c r="AD294" s="28">
        <f>AC294*'Productivity assumptions'!AD$6</f>
        <v>15.353545837037643</v>
      </c>
      <c r="AE294" s="28">
        <f>AD294*'Productivity assumptions'!AE$6</f>
        <v>15.584775468996565</v>
      </c>
      <c r="AF294" s="28">
        <f>AE294*'Productivity assumptions'!AF$6</f>
        <v>15.819909996300748</v>
      </c>
      <c r="AG294" s="28">
        <f>AF294*'Productivity assumptions'!AG$6</f>
        <v>16.059006378620463</v>
      </c>
      <c r="AH294" s="28">
        <f>AG294*'Productivity assumptions'!AH$6</f>
        <v>16.301932759625064</v>
      </c>
      <c r="AI294" s="28">
        <f>AH294*'Productivity assumptions'!AI$6</f>
        <v>16.548782352855937</v>
      </c>
      <c r="AJ294" s="28">
        <f>AI294*'Productivity assumptions'!AJ$6</f>
        <v>16.799693238191871</v>
      </c>
      <c r="AK294" s="28">
        <f>AJ294*'Productivity assumptions'!AK$6</f>
        <v>17.054806329824924</v>
      </c>
      <c r="AL294" s="28">
        <f>AK294*'Productivity assumptions'!AL$6</f>
        <v>17.314170989140649</v>
      </c>
      <c r="AM294" s="28">
        <f>AL294*'Productivity assumptions'!AM$6</f>
        <v>17.577885363555779</v>
      </c>
      <c r="AN294" s="28">
        <f>AM294*'Productivity assumptions'!AN$6</f>
        <v>17.846031610447461</v>
      </c>
      <c r="AO294" s="28">
        <f>AN294*'Productivity assumptions'!AO$6</f>
        <v>18.118649586184091</v>
      </c>
      <c r="AP294" s="28">
        <f>AO294*'Productivity assumptions'!AP$6</f>
        <v>18.395741560580255</v>
      </c>
      <c r="AQ294" s="28">
        <f>AP294*'Productivity assumptions'!AQ$6</f>
        <v>18.677200261435988</v>
      </c>
      <c r="AR294" s="28">
        <f>AQ294*'Productivity assumptions'!AR$6</f>
        <v>18.963123182408943</v>
      </c>
      <c r="AS294" s="28">
        <f>AR294*'Productivity assumptions'!AS$6</f>
        <v>19.253617128356435</v>
      </c>
      <c r="AT294" s="28">
        <f>AS294*'Productivity assumptions'!AT$6</f>
        <v>19.54874453347146</v>
      </c>
      <c r="AU294" s="28">
        <f>AT294*'Productivity assumptions'!AU$6</f>
        <v>19.848370915859473</v>
      </c>
      <c r="AV294" s="28">
        <f>AU294*'Productivity assumptions'!AV$6</f>
        <v>20.152314497082806</v>
      </c>
      <c r="AW294" s="28">
        <f>AV294*'Productivity assumptions'!AW$6</f>
        <v>20.460737558792761</v>
      </c>
      <c r="AX294" s="28">
        <f>AW294*'Productivity assumptions'!AX$6</f>
        <v>20.773841782127548</v>
      </c>
      <c r="AY294" s="28">
        <f>AX294*'Productivity assumptions'!AY$6</f>
        <v>21.091773504536857</v>
      </c>
    </row>
    <row r="295" spans="1:51">
      <c r="A295" s="248"/>
      <c r="B295" s="14" t="s">
        <v>137</v>
      </c>
      <c r="C295" s="248">
        <f>V85</f>
        <v>14.79678752281708</v>
      </c>
      <c r="D295" s="28">
        <f>C295*'Productivity assumptions'!D$6</f>
        <v>15.122316848319057</v>
      </c>
      <c r="E295" s="28">
        <f>D295*'Productivity assumptions'!E$6</f>
        <v>15.352273182775134</v>
      </c>
      <c r="F295" s="28">
        <f>E295*'Productivity assumptions'!F$6</f>
        <v>15.565965763157079</v>
      </c>
      <c r="G295" s="28">
        <f>F295*'Productivity assumptions'!G$6</f>
        <v>15.784802350688828</v>
      </c>
      <c r="H295" s="28">
        <f>G295*'Productivity assumptions'!H$6</f>
        <v>16.009127558283843</v>
      </c>
      <c r="I295" s="28">
        <f>H295*'Productivity assumptions'!I$6</f>
        <v>16.239277538494164</v>
      </c>
      <c r="J295" s="28">
        <f>I295*'Productivity assumptions'!J$6</f>
        <v>16.474343170366843</v>
      </c>
      <c r="K295" s="28">
        <f>J295*'Productivity assumptions'!K$6</f>
        <v>16.71385088872028</v>
      </c>
      <c r="L295" s="28">
        <f>K295*'Productivity assumptions'!L$6</f>
        <v>16.957984586133438</v>
      </c>
      <c r="M295" s="28">
        <f>L295*'Productivity assumptions'!M$6</f>
        <v>17.206767719992115</v>
      </c>
      <c r="N295" s="28">
        <f>M295*'Productivity assumptions'!N$6</f>
        <v>17.460147322155446</v>
      </c>
      <c r="O295" s="28">
        <f>N295*'Productivity assumptions'!O$6</f>
        <v>17.718000151270854</v>
      </c>
      <c r="P295" s="28">
        <f>O295*'Productivity assumptions'!P$6</f>
        <v>17.980145253265498</v>
      </c>
      <c r="Q295" s="28">
        <f>P295*'Productivity assumptions'!Q$6</f>
        <v>18.246761940131137</v>
      </c>
      <c r="R295" s="28">
        <f>Q295*'Productivity assumptions'!R$6</f>
        <v>18.517983877542292</v>
      </c>
      <c r="S295" s="28">
        <f>R295*'Productivity assumptions'!S$6</f>
        <v>18.793640091977998</v>
      </c>
      <c r="T295" s="28">
        <f>S295*'Productivity assumptions'!T$6</f>
        <v>19.073773098213156</v>
      </c>
      <c r="U295" s="28">
        <f>T295*'Productivity assumptions'!U$6</f>
        <v>19.358286975830168</v>
      </c>
      <c r="V295" s="28">
        <f>U295*'Productivity assumptions'!V$6</f>
        <v>19.647408383931467</v>
      </c>
      <c r="W295" s="28">
        <f>V295*'Productivity assumptions'!W$6</f>
        <v>19.941283708194891</v>
      </c>
      <c r="X295" s="28">
        <f>W295*'Productivity assumptions'!X$6</f>
        <v>20.239648846098433</v>
      </c>
      <c r="Y295" s="28">
        <f>X295*'Productivity assumptions'!Y$6</f>
        <v>20.542681842730421</v>
      </c>
      <c r="Z295" s="28">
        <f>Y295*'Productivity assumptions'!Z$6</f>
        <v>20.850444050593968</v>
      </c>
      <c r="AA295" s="28">
        <f>Z295*'Productivity assumptions'!AA$6</f>
        <v>21.163245884110339</v>
      </c>
      <c r="AB295" s="28">
        <f>AA295*'Productivity assumptions'!AB$6</f>
        <v>21.48122316883725</v>
      </c>
      <c r="AC295" s="28">
        <f>AB295*'Productivity assumptions'!AC$6</f>
        <v>21.804094886538898</v>
      </c>
      <c r="AD295" s="28">
        <f>AC295*'Productivity assumptions'!AD$6</f>
        <v>22.132084958406711</v>
      </c>
      <c r="AE295" s="28">
        <f>AD295*'Productivity assumptions'!AE$6</f>
        <v>22.465401699290808</v>
      </c>
      <c r="AF295" s="28">
        <f>AE295*'Productivity assumptions'!AF$6</f>
        <v>22.804347333751171</v>
      </c>
      <c r="AG295" s="28">
        <f>AF295*'Productivity assumptions'!AG$6</f>
        <v>23.149003968961935</v>
      </c>
      <c r="AH295" s="28">
        <f>AG295*'Productivity assumptions'!AH$6</f>
        <v>23.499181534463602</v>
      </c>
      <c r="AI295" s="28">
        <f>AH295*'Productivity assumptions'!AI$6</f>
        <v>23.855014397264235</v>
      </c>
      <c r="AJ295" s="28">
        <f>AI295*'Productivity assumptions'!AJ$6</f>
        <v>24.216701599047155</v>
      </c>
      <c r="AK295" s="28">
        <f>AJ295*'Productivity assumptions'!AK$6</f>
        <v>24.584446267148781</v>
      </c>
      <c r="AL295" s="28">
        <f>AK295*'Productivity assumptions'!AL$6</f>
        <v>24.95831955584125</v>
      </c>
      <c r="AM295" s="28">
        <f>AL295*'Productivity assumptions'!AM$6</f>
        <v>25.338462944297429</v>
      </c>
      <c r="AN295" s="28">
        <f>AM295*'Productivity assumptions'!AN$6</f>
        <v>25.72499486210161</v>
      </c>
      <c r="AO295" s="28">
        <f>AN295*'Productivity assumptions'!AO$6</f>
        <v>26.117972762075503</v>
      </c>
      <c r="AP295" s="28">
        <f>AO295*'Productivity assumptions'!AP$6</f>
        <v>26.517399916149234</v>
      </c>
      <c r="AQ295" s="28">
        <f>AP295*'Productivity assumptions'!AQ$6</f>
        <v>26.923121691805441</v>
      </c>
      <c r="AR295" s="28">
        <f>AQ295*'Productivity assumptions'!AR$6</f>
        <v>27.33527862582546</v>
      </c>
      <c r="AS295" s="28">
        <f>AR295*'Productivity assumptions'!AS$6</f>
        <v>27.754024677053792</v>
      </c>
      <c r="AT295" s="28">
        <f>AS295*'Productivity assumptions'!AT$6</f>
        <v>28.179449844170765</v>
      </c>
      <c r="AU295" s="28">
        <f>AT295*'Productivity assumptions'!AU$6</f>
        <v>28.611360271975308</v>
      </c>
      <c r="AV295" s="28">
        <f>AU295*'Productivity assumptions'!AV$6</f>
        <v>29.049493927457661</v>
      </c>
      <c r="AW295" s="28">
        <f>AV295*'Productivity assumptions'!AW$6</f>
        <v>29.494084739075262</v>
      </c>
      <c r="AX295" s="28">
        <f>AW295*'Productivity assumptions'!AX$6</f>
        <v>29.945423429514111</v>
      </c>
      <c r="AY295" s="28">
        <f>AX295*'Productivity assumptions'!AY$6</f>
        <v>30.403720943718362</v>
      </c>
    </row>
    <row r="296" spans="1:51">
      <c r="A296" s="248"/>
      <c r="B296" s="14" t="s">
        <v>138</v>
      </c>
      <c r="C296" s="248">
        <f>W85</f>
        <v>89.821386648952725</v>
      </c>
      <c r="D296" s="28">
        <f>C296*'Productivity assumptions'!D$6</f>
        <v>91.797457155229694</v>
      </c>
      <c r="E296" s="28">
        <f>D296*'Productivity assumptions'!E$6</f>
        <v>93.193368044515935</v>
      </c>
      <c r="F296" s="28">
        <f>E296*'Productivity assumptions'!F$6</f>
        <v>94.490552575746179</v>
      </c>
      <c r="G296" s="28">
        <f>F296*'Productivity assumptions'!G$6</f>
        <v>95.818962929095932</v>
      </c>
      <c r="H296" s="28">
        <f>G296*'Productivity assumptions'!H$6</f>
        <v>97.180691018752412</v>
      </c>
      <c r="I296" s="28">
        <f>H296*'Productivity assumptions'!I$6</f>
        <v>98.57777740171511</v>
      </c>
      <c r="J296" s="28">
        <f>I296*'Productivity assumptions'!J$6</f>
        <v>100.00470341357803</v>
      </c>
      <c r="K296" s="28">
        <f>J296*'Productivity assumptions'!K$6</f>
        <v>101.45859435730206</v>
      </c>
      <c r="L296" s="28">
        <f>K296*'Productivity assumptions'!L$6</f>
        <v>102.9405665215689</v>
      </c>
      <c r="M296" s="28">
        <f>L296*'Productivity assumptions'!M$6</f>
        <v>104.45076230045672</v>
      </c>
      <c r="N296" s="28">
        <f>M296*'Productivity assumptions'!N$6</f>
        <v>105.98886015985866</v>
      </c>
      <c r="O296" s="28">
        <f>N296*'Productivity assumptions'!O$6</f>
        <v>107.55411198406624</v>
      </c>
      <c r="P296" s="28">
        <f>O296*'Productivity assumptions'!P$6</f>
        <v>109.14541932210032</v>
      </c>
      <c r="Q296" s="28">
        <f>P296*'Productivity assumptions'!Q$6</f>
        <v>110.76387065696561</v>
      </c>
      <c r="R296" s="28">
        <f>Q296*'Productivity assumptions'!R$6</f>
        <v>112.41027738344724</v>
      </c>
      <c r="S296" s="28">
        <f>R296*'Productivity assumptions'!S$6</f>
        <v>114.08360163581187</v>
      </c>
      <c r="T296" s="28">
        <f>S296*'Productivity assumptions'!T$6</f>
        <v>115.78410149278292</v>
      </c>
      <c r="U296" s="28">
        <f>T296*'Productivity assumptions'!U$6</f>
        <v>117.51119468574953</v>
      </c>
      <c r="V296" s="28">
        <f>U296*'Productivity assumptions'!V$6</f>
        <v>119.26625711031372</v>
      </c>
      <c r="W296" s="28">
        <f>V296*'Productivity assumptions'!W$6</f>
        <v>121.05017737588133</v>
      </c>
      <c r="X296" s="28">
        <f>W296*'Productivity assumptions'!X$6</f>
        <v>122.86135229292846</v>
      </c>
      <c r="Y296" s="28">
        <f>X296*'Productivity assumptions'!Y$6</f>
        <v>124.70086265393758</v>
      </c>
      <c r="Z296" s="28">
        <f>Y296*'Productivity assumptions'!Z$6</f>
        <v>126.5690808888632</v>
      </c>
      <c r="AA296" s="28">
        <f>Z296*'Productivity assumptions'!AA$6</f>
        <v>128.46789131575147</v>
      </c>
      <c r="AB296" s="28">
        <f>AA296*'Productivity assumptions'!AB$6</f>
        <v>130.39811844059179</v>
      </c>
      <c r="AC296" s="28">
        <f>AB296*'Productivity assumptions'!AC$6</f>
        <v>132.35805638989135</v>
      </c>
      <c r="AD296" s="28">
        <f>AC296*'Productivity assumptions'!AD$6</f>
        <v>134.34906443922824</v>
      </c>
      <c r="AE296" s="28">
        <f>AD296*'Productivity assumptions'!AE$6</f>
        <v>136.37240712853512</v>
      </c>
      <c r="AF296" s="28">
        <f>AE296*'Productivity assumptions'!AF$6</f>
        <v>138.42991906069554</v>
      </c>
      <c r="AG296" s="28">
        <f>AF296*'Productivity assumptions'!AG$6</f>
        <v>140.52209865337102</v>
      </c>
      <c r="AH296" s="28">
        <f>AG296*'Productivity assumptions'!AH$6</f>
        <v>142.64779211610488</v>
      </c>
      <c r="AI296" s="28">
        <f>AH296*'Productivity assumptions'!AI$6</f>
        <v>144.80781510100846</v>
      </c>
      <c r="AJ296" s="28">
        <f>AI296*'Productivity assumptions'!AJ$6</f>
        <v>147.00337585682962</v>
      </c>
      <c r="AK296" s="28">
        <f>AJ296*'Productivity assumptions'!AK$6</f>
        <v>149.23570743357976</v>
      </c>
      <c r="AL296" s="28">
        <f>AK296*'Productivity assumptions'!AL$6</f>
        <v>151.50524176118822</v>
      </c>
      <c r="AM296" s="28">
        <f>AL296*'Productivity assumptions'!AM$6</f>
        <v>153.81283766495537</v>
      </c>
      <c r="AN296" s="28">
        <f>AM296*'Productivity assumptions'!AN$6</f>
        <v>156.1592140515672</v>
      </c>
      <c r="AO296" s="28">
        <f>AN296*'Productivity assumptions'!AO$6</f>
        <v>158.54471967862432</v>
      </c>
      <c r="AP296" s="28">
        <f>AO296*'Productivity assumptions'!AP$6</f>
        <v>160.96937440782307</v>
      </c>
      <c r="AQ296" s="28">
        <f>AP296*'Productivity assumptions'!AQ$6</f>
        <v>163.43223956871833</v>
      </c>
      <c r="AR296" s="28">
        <f>AQ296*'Productivity assumptions'!AR$6</f>
        <v>165.93416826598266</v>
      </c>
      <c r="AS296" s="28">
        <f>AR296*'Productivity assumptions'!AS$6</f>
        <v>168.47609508064448</v>
      </c>
      <c r="AT296" s="28">
        <f>AS296*'Productivity assumptions'!AT$6</f>
        <v>171.05856633441391</v>
      </c>
      <c r="AU296" s="28">
        <f>AT296*'Productivity assumptions'!AU$6</f>
        <v>173.68040526220304</v>
      </c>
      <c r="AV296" s="28">
        <f>AU296*'Productivity assumptions'!AV$6</f>
        <v>176.34002123711076</v>
      </c>
      <c r="AW296" s="28">
        <f>AV296*'Productivity assumptions'!AW$6</f>
        <v>179.03883428212458</v>
      </c>
      <c r="AX296" s="28">
        <f>AW296*'Productivity assumptions'!AX$6</f>
        <v>181.77860917995469</v>
      </c>
      <c r="AY296" s="28">
        <f>AX296*'Productivity assumptions'!AY$6</f>
        <v>184.56062643607305</v>
      </c>
    </row>
    <row r="297" spans="1:51">
      <c r="C297" s="248"/>
    </row>
    <row r="298" spans="1:51">
      <c r="B298" s="6" t="s">
        <v>151</v>
      </c>
    </row>
    <row r="299" spans="1:51">
      <c r="C299" s="6" t="s">
        <v>49</v>
      </c>
      <c r="D299" s="6" t="s">
        <v>50</v>
      </c>
      <c r="E299" s="6" t="s">
        <v>51</v>
      </c>
      <c r="F299" s="6" t="s">
        <v>52</v>
      </c>
      <c r="G299" s="6" t="s">
        <v>53</v>
      </c>
      <c r="H299" s="6" t="s">
        <v>54</v>
      </c>
      <c r="I299" s="6" t="s">
        <v>55</v>
      </c>
      <c r="J299" s="6" t="s">
        <v>56</v>
      </c>
      <c r="K299" s="6" t="s">
        <v>57</v>
      </c>
      <c r="L299" s="6" t="s">
        <v>58</v>
      </c>
      <c r="M299" s="6" t="s">
        <v>59</v>
      </c>
      <c r="N299" s="6" t="s">
        <v>60</v>
      </c>
      <c r="O299" s="6" t="s">
        <v>61</v>
      </c>
      <c r="P299" s="6" t="s">
        <v>62</v>
      </c>
      <c r="Q299" s="6" t="s">
        <v>63</v>
      </c>
      <c r="R299" s="6" t="s">
        <v>64</v>
      </c>
      <c r="S299" s="6" t="s">
        <v>65</v>
      </c>
      <c r="T299" s="6" t="s">
        <v>66</v>
      </c>
      <c r="U299" s="6" t="s">
        <v>67</v>
      </c>
      <c r="V299" s="6" t="s">
        <v>68</v>
      </c>
      <c r="W299" s="6" t="s">
        <v>69</v>
      </c>
      <c r="X299" s="6" t="s">
        <v>70</v>
      </c>
      <c r="Y299" s="6" t="s">
        <v>71</v>
      </c>
      <c r="Z299" s="6" t="s">
        <v>72</v>
      </c>
      <c r="AA299" s="6" t="s">
        <v>73</v>
      </c>
      <c r="AB299" s="6" t="s">
        <v>74</v>
      </c>
      <c r="AC299" s="6" t="s">
        <v>75</v>
      </c>
      <c r="AD299" s="6" t="s">
        <v>76</v>
      </c>
      <c r="AE299" s="6" t="s">
        <v>77</v>
      </c>
      <c r="AF299" s="6" t="s">
        <v>78</v>
      </c>
      <c r="AG299" s="6" t="s">
        <v>79</v>
      </c>
      <c r="AH299" s="6" t="s">
        <v>80</v>
      </c>
      <c r="AI299" s="6" t="s">
        <v>81</v>
      </c>
      <c r="AJ299" s="6" t="s">
        <v>82</v>
      </c>
      <c r="AK299" s="6" t="s">
        <v>83</v>
      </c>
      <c r="AL299" s="6" t="s">
        <v>84</v>
      </c>
      <c r="AM299" s="6" t="s">
        <v>85</v>
      </c>
      <c r="AN299" s="6" t="s">
        <v>86</v>
      </c>
      <c r="AO299" s="6" t="s">
        <v>87</v>
      </c>
      <c r="AP299" s="6" t="s">
        <v>88</v>
      </c>
      <c r="AQ299" s="6" t="s">
        <v>89</v>
      </c>
      <c r="AR299" s="6" t="s">
        <v>90</v>
      </c>
      <c r="AS299" s="6" t="s">
        <v>91</v>
      </c>
      <c r="AT299" s="6" t="s">
        <v>92</v>
      </c>
      <c r="AU299" s="6" t="s">
        <v>93</v>
      </c>
      <c r="AV299" s="6" t="s">
        <v>94</v>
      </c>
      <c r="AW299" s="6" t="s">
        <v>95</v>
      </c>
      <c r="AX299" s="6" t="s">
        <v>96</v>
      </c>
      <c r="AY299" s="6" t="s">
        <v>97</v>
      </c>
    </row>
    <row r="300" spans="1:51">
      <c r="A300" s="248"/>
      <c r="B300" s="6" t="s">
        <v>120</v>
      </c>
      <c r="C300" s="6">
        <f>C151</f>
        <v>720650</v>
      </c>
      <c r="D300" s="6">
        <f t="shared" ref="D300:X305" si="170">D151</f>
        <v>730534</v>
      </c>
      <c r="E300" s="6">
        <f t="shared" si="170"/>
        <v>740453</v>
      </c>
      <c r="F300" s="6">
        <f t="shared" si="170"/>
        <v>749931</v>
      </c>
      <c r="G300" s="6">
        <f t="shared" si="170"/>
        <v>762138</v>
      </c>
      <c r="H300" s="6">
        <f t="shared" si="170"/>
        <v>773515</v>
      </c>
      <c r="I300" s="6">
        <f t="shared" si="170"/>
        <v>783521</v>
      </c>
      <c r="J300" s="6">
        <f t="shared" si="170"/>
        <v>792753</v>
      </c>
      <c r="K300" s="6">
        <f t="shared" si="170"/>
        <v>801071</v>
      </c>
      <c r="L300" s="6">
        <f t="shared" si="170"/>
        <v>808378</v>
      </c>
      <c r="M300" s="6">
        <f t="shared" si="170"/>
        <v>814621</v>
      </c>
      <c r="N300" s="6">
        <f t="shared" si="170"/>
        <v>819865</v>
      </c>
      <c r="O300" s="6">
        <f t="shared" si="170"/>
        <v>824224</v>
      </c>
      <c r="P300" s="6">
        <f t="shared" si="170"/>
        <v>827795</v>
      </c>
      <c r="Q300" s="6">
        <f t="shared" si="170"/>
        <v>830708</v>
      </c>
      <c r="R300" s="6">
        <f t="shared" si="170"/>
        <v>833096</v>
      </c>
      <c r="S300" s="6">
        <f t="shared" si="170"/>
        <v>835146</v>
      </c>
      <c r="T300" s="6">
        <f t="shared" si="170"/>
        <v>837051</v>
      </c>
      <c r="U300" s="6">
        <f t="shared" si="170"/>
        <v>838959</v>
      </c>
      <c r="V300" s="6">
        <f t="shared" si="170"/>
        <v>841031</v>
      </c>
      <c r="W300" s="6">
        <f t="shared" si="170"/>
        <v>843447</v>
      </c>
      <c r="X300" s="6">
        <f t="shared" si="170"/>
        <v>846337</v>
      </c>
      <c r="Y300" s="6">
        <f t="shared" ref="Y300:AY300" si="171">Y151</f>
        <v>849797</v>
      </c>
      <c r="Z300" s="6">
        <f t="shared" si="171"/>
        <v>853934</v>
      </c>
      <c r="AA300" s="6">
        <f t="shared" si="171"/>
        <v>858802</v>
      </c>
      <c r="AB300" s="6">
        <f t="shared" si="171"/>
        <v>864425</v>
      </c>
      <c r="AC300" s="6">
        <f t="shared" si="171"/>
        <v>870761</v>
      </c>
      <c r="AD300" s="6">
        <f t="shared" si="171"/>
        <v>877738</v>
      </c>
      <c r="AE300" s="6">
        <f t="shared" si="171"/>
        <v>885267</v>
      </c>
      <c r="AF300" s="6">
        <f t="shared" si="171"/>
        <v>893243</v>
      </c>
      <c r="AG300" s="6">
        <f t="shared" si="171"/>
        <v>901541</v>
      </c>
      <c r="AH300" s="6">
        <f t="shared" si="171"/>
        <v>910041</v>
      </c>
      <c r="AI300" s="6">
        <f t="shared" si="171"/>
        <v>918627</v>
      </c>
      <c r="AJ300" s="6">
        <f t="shared" si="171"/>
        <v>927178</v>
      </c>
      <c r="AK300" s="6">
        <f t="shared" si="171"/>
        <v>935589</v>
      </c>
      <c r="AL300" s="6">
        <f t="shared" si="171"/>
        <v>943773</v>
      </c>
      <c r="AM300" s="6">
        <f t="shared" si="171"/>
        <v>951669</v>
      </c>
      <c r="AN300" s="6">
        <f t="shared" si="171"/>
        <v>959229</v>
      </c>
      <c r="AO300" s="6">
        <f t="shared" si="171"/>
        <v>966422</v>
      </c>
      <c r="AP300" s="6">
        <f t="shared" si="171"/>
        <v>973237</v>
      </c>
      <c r="AQ300" s="6">
        <f t="shared" si="171"/>
        <v>979668</v>
      </c>
      <c r="AR300" s="6">
        <f t="shared" si="171"/>
        <v>985708</v>
      </c>
      <c r="AS300" s="6">
        <f t="shared" si="171"/>
        <v>991348</v>
      </c>
      <c r="AT300" s="6">
        <f t="shared" si="171"/>
        <v>996594</v>
      </c>
      <c r="AU300" s="6">
        <f t="shared" si="171"/>
        <v>1001459</v>
      </c>
      <c r="AV300" s="6">
        <f t="shared" si="171"/>
        <v>1005969</v>
      </c>
      <c r="AW300" s="6">
        <f t="shared" si="171"/>
        <v>1010162</v>
      </c>
      <c r="AX300" s="6">
        <f t="shared" si="171"/>
        <v>1014096</v>
      </c>
      <c r="AY300" s="6">
        <f t="shared" si="171"/>
        <v>1017836</v>
      </c>
    </row>
    <row r="301" spans="1:51">
      <c r="A301" s="248"/>
      <c r="B301" s="6" t="s">
        <v>121</v>
      </c>
      <c r="C301" s="6">
        <f t="shared" ref="C301:R320" si="172">C152</f>
        <v>690185</v>
      </c>
      <c r="D301" s="6">
        <f t="shared" si="172"/>
        <v>707472</v>
      </c>
      <c r="E301" s="6">
        <f t="shared" si="172"/>
        <v>724322</v>
      </c>
      <c r="F301" s="6">
        <f t="shared" si="172"/>
        <v>739892</v>
      </c>
      <c r="G301" s="6">
        <f t="shared" si="172"/>
        <v>748164</v>
      </c>
      <c r="H301" s="6">
        <f t="shared" si="172"/>
        <v>757374</v>
      </c>
      <c r="I301" s="6">
        <f t="shared" si="172"/>
        <v>765304</v>
      </c>
      <c r="J301" s="6">
        <f t="shared" si="172"/>
        <v>773628</v>
      </c>
      <c r="K301" s="6">
        <f t="shared" si="172"/>
        <v>781895</v>
      </c>
      <c r="L301" s="6">
        <f t="shared" si="172"/>
        <v>793298</v>
      </c>
      <c r="M301" s="6">
        <f t="shared" si="172"/>
        <v>804294</v>
      </c>
      <c r="N301" s="6">
        <f t="shared" si="172"/>
        <v>814312</v>
      </c>
      <c r="O301" s="6">
        <f t="shared" si="172"/>
        <v>823552</v>
      </c>
      <c r="P301" s="6">
        <f t="shared" si="172"/>
        <v>831880</v>
      </c>
      <c r="Q301" s="6">
        <f t="shared" si="172"/>
        <v>839196</v>
      </c>
      <c r="R301" s="6">
        <f t="shared" si="172"/>
        <v>845451</v>
      </c>
      <c r="S301" s="6">
        <f t="shared" si="170"/>
        <v>850703</v>
      </c>
      <c r="T301" s="6">
        <f t="shared" si="170"/>
        <v>855072</v>
      </c>
      <c r="U301" s="6">
        <f t="shared" si="170"/>
        <v>858655</v>
      </c>
      <c r="V301" s="6">
        <f t="shared" si="170"/>
        <v>861577</v>
      </c>
      <c r="W301" s="6">
        <f t="shared" si="170"/>
        <v>863974</v>
      </c>
      <c r="X301" s="6">
        <f t="shared" si="170"/>
        <v>866034</v>
      </c>
      <c r="Y301" s="6">
        <f t="shared" ref="Y301:AY301" si="173">Y152</f>
        <v>867949</v>
      </c>
      <c r="Z301" s="6">
        <f t="shared" si="173"/>
        <v>869864</v>
      </c>
      <c r="AA301" s="6">
        <f t="shared" si="173"/>
        <v>871947</v>
      </c>
      <c r="AB301" s="6">
        <f t="shared" si="173"/>
        <v>874369</v>
      </c>
      <c r="AC301" s="6">
        <f t="shared" si="173"/>
        <v>877265</v>
      </c>
      <c r="AD301" s="6">
        <f t="shared" si="173"/>
        <v>880733</v>
      </c>
      <c r="AE301" s="6">
        <f t="shared" si="173"/>
        <v>884878</v>
      </c>
      <c r="AF301" s="6">
        <f t="shared" si="173"/>
        <v>889753</v>
      </c>
      <c r="AG301" s="6">
        <f t="shared" si="173"/>
        <v>895381</v>
      </c>
      <c r="AH301" s="6">
        <f t="shared" si="173"/>
        <v>901722</v>
      </c>
      <c r="AI301" s="6">
        <f t="shared" si="173"/>
        <v>908704</v>
      </c>
      <c r="AJ301" s="6">
        <f t="shared" si="173"/>
        <v>916238</v>
      </c>
      <c r="AK301" s="6">
        <f t="shared" si="173"/>
        <v>924219</v>
      </c>
      <c r="AL301" s="6">
        <f t="shared" si="173"/>
        <v>932521</v>
      </c>
      <c r="AM301" s="6">
        <f t="shared" si="173"/>
        <v>941024</v>
      </c>
      <c r="AN301" s="6">
        <f t="shared" si="173"/>
        <v>949615</v>
      </c>
      <c r="AO301" s="6">
        <f t="shared" si="173"/>
        <v>958173</v>
      </c>
      <c r="AP301" s="6">
        <f t="shared" si="173"/>
        <v>966589</v>
      </c>
      <c r="AQ301" s="6">
        <f t="shared" si="173"/>
        <v>974778</v>
      </c>
      <c r="AR301" s="6">
        <f t="shared" si="173"/>
        <v>982677</v>
      </c>
      <c r="AS301" s="6">
        <f t="shared" si="173"/>
        <v>990240</v>
      </c>
      <c r="AT301" s="6">
        <f t="shared" si="173"/>
        <v>997436</v>
      </c>
      <c r="AU301" s="6">
        <f t="shared" si="173"/>
        <v>1004254</v>
      </c>
      <c r="AV301" s="6">
        <f t="shared" si="173"/>
        <v>1010685</v>
      </c>
      <c r="AW301" s="6">
        <f t="shared" si="173"/>
        <v>1016726</v>
      </c>
      <c r="AX301" s="6">
        <f t="shared" si="173"/>
        <v>1022366</v>
      </c>
      <c r="AY301" s="6">
        <f t="shared" si="173"/>
        <v>1027613</v>
      </c>
    </row>
    <row r="302" spans="1:51">
      <c r="A302" s="248"/>
      <c r="B302" s="6" t="s">
        <v>122</v>
      </c>
      <c r="C302" s="6">
        <f t="shared" si="172"/>
        <v>678233</v>
      </c>
      <c r="D302" s="6">
        <f t="shared" si="170"/>
        <v>682701</v>
      </c>
      <c r="E302" s="6">
        <f t="shared" si="170"/>
        <v>687319</v>
      </c>
      <c r="F302" s="6">
        <f t="shared" si="170"/>
        <v>694113</v>
      </c>
      <c r="G302" s="6">
        <f t="shared" si="170"/>
        <v>706380</v>
      </c>
      <c r="H302" s="6">
        <f t="shared" si="170"/>
        <v>720055</v>
      </c>
      <c r="I302" s="6">
        <f t="shared" si="170"/>
        <v>735756</v>
      </c>
      <c r="J302" s="6">
        <f t="shared" si="170"/>
        <v>751326</v>
      </c>
      <c r="K302" s="6">
        <f t="shared" si="170"/>
        <v>765923</v>
      </c>
      <c r="L302" s="6">
        <f t="shared" si="170"/>
        <v>773537</v>
      </c>
      <c r="M302" s="6">
        <f t="shared" si="170"/>
        <v>782414</v>
      </c>
      <c r="N302" s="6">
        <f t="shared" si="170"/>
        <v>790349</v>
      </c>
      <c r="O302" s="6">
        <f t="shared" si="170"/>
        <v>798678</v>
      </c>
      <c r="P302" s="6">
        <f t="shared" si="170"/>
        <v>806950</v>
      </c>
      <c r="Q302" s="6">
        <f t="shared" si="170"/>
        <v>818358</v>
      </c>
      <c r="R302" s="6">
        <f t="shared" si="170"/>
        <v>829357</v>
      </c>
      <c r="S302" s="6">
        <f t="shared" si="170"/>
        <v>839379</v>
      </c>
      <c r="T302" s="6">
        <f t="shared" si="170"/>
        <v>848623</v>
      </c>
      <c r="U302" s="6">
        <f t="shared" si="170"/>
        <v>856954</v>
      </c>
      <c r="V302" s="6">
        <f t="shared" si="170"/>
        <v>864276</v>
      </c>
      <c r="W302" s="6">
        <f t="shared" si="170"/>
        <v>870535</v>
      </c>
      <c r="X302" s="6">
        <f t="shared" si="170"/>
        <v>875793</v>
      </c>
      <c r="Y302" s="6">
        <f t="shared" ref="Y302:AY302" si="174">Y153</f>
        <v>880166</v>
      </c>
      <c r="Z302" s="6">
        <f t="shared" si="174"/>
        <v>883753</v>
      </c>
      <c r="AA302" s="6">
        <f t="shared" si="174"/>
        <v>886679</v>
      </c>
      <c r="AB302" s="6">
        <f t="shared" si="174"/>
        <v>889082</v>
      </c>
      <c r="AC302" s="6">
        <f t="shared" si="174"/>
        <v>891148</v>
      </c>
      <c r="AD302" s="6">
        <f t="shared" si="174"/>
        <v>893065</v>
      </c>
      <c r="AE302" s="6">
        <f t="shared" si="174"/>
        <v>894982</v>
      </c>
      <c r="AF302" s="6">
        <f t="shared" si="174"/>
        <v>897068</v>
      </c>
      <c r="AG302" s="6">
        <f t="shared" si="174"/>
        <v>899495</v>
      </c>
      <c r="AH302" s="6">
        <f t="shared" si="174"/>
        <v>902397</v>
      </c>
      <c r="AI302" s="6">
        <f t="shared" si="174"/>
        <v>905870</v>
      </c>
      <c r="AJ302" s="6">
        <f t="shared" si="174"/>
        <v>910018</v>
      </c>
      <c r="AK302" s="6">
        <f t="shared" si="174"/>
        <v>914895</v>
      </c>
      <c r="AL302" s="6">
        <f t="shared" si="174"/>
        <v>920523</v>
      </c>
      <c r="AM302" s="6">
        <f t="shared" si="174"/>
        <v>926866</v>
      </c>
      <c r="AN302" s="6">
        <f t="shared" si="174"/>
        <v>933851</v>
      </c>
      <c r="AO302" s="6">
        <f t="shared" si="174"/>
        <v>941388</v>
      </c>
      <c r="AP302" s="6">
        <f t="shared" si="174"/>
        <v>949373</v>
      </c>
      <c r="AQ302" s="6">
        <f t="shared" si="174"/>
        <v>957679</v>
      </c>
      <c r="AR302" s="6">
        <f t="shared" si="174"/>
        <v>966186</v>
      </c>
      <c r="AS302" s="6">
        <f t="shared" si="174"/>
        <v>974778</v>
      </c>
      <c r="AT302" s="6">
        <f t="shared" si="174"/>
        <v>983337</v>
      </c>
      <c r="AU302" s="6">
        <f t="shared" si="174"/>
        <v>991753</v>
      </c>
      <c r="AV302" s="6">
        <f t="shared" si="174"/>
        <v>999943</v>
      </c>
      <c r="AW302" s="6">
        <f t="shared" si="174"/>
        <v>1007843</v>
      </c>
      <c r="AX302" s="6">
        <f t="shared" si="174"/>
        <v>1015407</v>
      </c>
      <c r="AY302" s="6">
        <f t="shared" si="174"/>
        <v>1022603</v>
      </c>
    </row>
    <row r="303" spans="1:51">
      <c r="A303" s="248"/>
      <c r="B303" s="6" t="s">
        <v>123</v>
      </c>
      <c r="C303" s="6">
        <f t="shared" si="172"/>
        <v>709154</v>
      </c>
      <c r="D303" s="6">
        <f t="shared" si="170"/>
        <v>712404</v>
      </c>
      <c r="E303" s="6">
        <f t="shared" si="170"/>
        <v>715546</v>
      </c>
      <c r="F303" s="6">
        <f t="shared" si="170"/>
        <v>716524</v>
      </c>
      <c r="G303" s="6">
        <f t="shared" si="170"/>
        <v>718686</v>
      </c>
      <c r="H303" s="6">
        <f t="shared" si="170"/>
        <v>719017</v>
      </c>
      <c r="I303" s="6">
        <f t="shared" si="170"/>
        <v>721264</v>
      </c>
      <c r="J303" s="6">
        <f t="shared" si="170"/>
        <v>724320</v>
      </c>
      <c r="K303" s="6">
        <f t="shared" si="170"/>
        <v>730051</v>
      </c>
      <c r="L303" s="6">
        <f t="shared" si="170"/>
        <v>741655</v>
      </c>
      <c r="M303" s="6">
        <f t="shared" si="170"/>
        <v>755016</v>
      </c>
      <c r="N303" s="6">
        <f t="shared" si="170"/>
        <v>770718</v>
      </c>
      <c r="O303" s="6">
        <f t="shared" si="170"/>
        <v>786289</v>
      </c>
      <c r="P303" s="6">
        <f t="shared" si="170"/>
        <v>800888</v>
      </c>
      <c r="Q303" s="6">
        <f t="shared" si="170"/>
        <v>808507</v>
      </c>
      <c r="R303" s="6">
        <f t="shared" si="170"/>
        <v>817388</v>
      </c>
      <c r="S303" s="6">
        <f t="shared" si="170"/>
        <v>825329</v>
      </c>
      <c r="T303" s="6">
        <f t="shared" si="170"/>
        <v>833664</v>
      </c>
      <c r="U303" s="6">
        <f t="shared" si="170"/>
        <v>841943</v>
      </c>
      <c r="V303" s="6">
        <f t="shared" si="170"/>
        <v>853356</v>
      </c>
      <c r="W303" s="6">
        <f t="shared" si="170"/>
        <v>864358</v>
      </c>
      <c r="X303" s="6">
        <f t="shared" si="170"/>
        <v>874384</v>
      </c>
      <c r="Y303" s="6">
        <f t="shared" ref="Y303:AY303" si="175">Y154</f>
        <v>883634</v>
      </c>
      <c r="Z303" s="6">
        <f t="shared" si="175"/>
        <v>891971</v>
      </c>
      <c r="AA303" s="6">
        <f t="shared" si="175"/>
        <v>899299</v>
      </c>
      <c r="AB303" s="6">
        <f t="shared" si="175"/>
        <v>905565</v>
      </c>
      <c r="AC303" s="6">
        <f t="shared" si="175"/>
        <v>910827</v>
      </c>
      <c r="AD303" s="6">
        <f t="shared" si="175"/>
        <v>915205</v>
      </c>
      <c r="AE303" s="6">
        <f t="shared" si="175"/>
        <v>918802</v>
      </c>
      <c r="AF303" s="6">
        <f t="shared" si="175"/>
        <v>921735</v>
      </c>
      <c r="AG303" s="6">
        <f t="shared" si="175"/>
        <v>924145</v>
      </c>
      <c r="AH303" s="6">
        <f t="shared" si="175"/>
        <v>926215</v>
      </c>
      <c r="AI303" s="6">
        <f t="shared" si="175"/>
        <v>928140</v>
      </c>
      <c r="AJ303" s="6">
        <f t="shared" si="175"/>
        <v>930061</v>
      </c>
      <c r="AK303" s="6">
        <f t="shared" si="175"/>
        <v>932154</v>
      </c>
      <c r="AL303" s="6">
        <f t="shared" si="175"/>
        <v>934589</v>
      </c>
      <c r="AM303" s="6">
        <f t="shared" si="175"/>
        <v>937499</v>
      </c>
      <c r="AN303" s="6">
        <f t="shared" si="175"/>
        <v>940977</v>
      </c>
      <c r="AO303" s="6">
        <f t="shared" si="175"/>
        <v>945129</v>
      </c>
      <c r="AP303" s="6">
        <f t="shared" si="175"/>
        <v>950012</v>
      </c>
      <c r="AQ303" s="6">
        <f t="shared" si="175"/>
        <v>955646</v>
      </c>
      <c r="AR303" s="6">
        <f t="shared" si="175"/>
        <v>961991</v>
      </c>
      <c r="AS303" s="6">
        <f t="shared" si="175"/>
        <v>968981</v>
      </c>
      <c r="AT303" s="6">
        <f t="shared" si="175"/>
        <v>976522</v>
      </c>
      <c r="AU303" s="6">
        <f t="shared" si="175"/>
        <v>984510</v>
      </c>
      <c r="AV303" s="6">
        <f t="shared" si="175"/>
        <v>992817</v>
      </c>
      <c r="AW303" s="6">
        <f t="shared" si="175"/>
        <v>1001325</v>
      </c>
      <c r="AX303" s="6">
        <f t="shared" si="175"/>
        <v>1009917</v>
      </c>
      <c r="AY303" s="6">
        <f t="shared" si="175"/>
        <v>1018478</v>
      </c>
    </row>
    <row r="304" spans="1:51">
      <c r="A304" s="248"/>
      <c r="B304" s="6" t="s">
        <v>124</v>
      </c>
      <c r="C304" s="6">
        <f t="shared" si="172"/>
        <v>795349</v>
      </c>
      <c r="D304" s="6">
        <f t="shared" si="170"/>
        <v>800508</v>
      </c>
      <c r="E304" s="6">
        <f t="shared" si="170"/>
        <v>802504</v>
      </c>
      <c r="F304" s="6">
        <f t="shared" si="170"/>
        <v>802679</v>
      </c>
      <c r="G304" s="6">
        <f t="shared" si="170"/>
        <v>801498</v>
      </c>
      <c r="H304" s="6">
        <f t="shared" si="170"/>
        <v>802447</v>
      </c>
      <c r="I304" s="6">
        <f t="shared" si="170"/>
        <v>800696</v>
      </c>
      <c r="J304" s="6">
        <f t="shared" si="170"/>
        <v>799913</v>
      </c>
      <c r="K304" s="6">
        <f t="shared" si="170"/>
        <v>798076</v>
      </c>
      <c r="L304" s="6">
        <f t="shared" si="170"/>
        <v>798472</v>
      </c>
      <c r="M304" s="6">
        <f t="shared" si="170"/>
        <v>797993</v>
      </c>
      <c r="N304" s="6">
        <f t="shared" si="170"/>
        <v>800256</v>
      </c>
      <c r="O304" s="6">
        <f t="shared" si="170"/>
        <v>803328</v>
      </c>
      <c r="P304" s="6">
        <f t="shared" si="170"/>
        <v>809071</v>
      </c>
      <c r="Q304" s="6">
        <f t="shared" si="170"/>
        <v>820683</v>
      </c>
      <c r="R304" s="6">
        <f t="shared" si="170"/>
        <v>834050</v>
      </c>
      <c r="S304" s="6">
        <f t="shared" si="170"/>
        <v>849755</v>
      </c>
      <c r="T304" s="6">
        <f t="shared" si="170"/>
        <v>865328</v>
      </c>
      <c r="U304" s="6">
        <f t="shared" si="170"/>
        <v>879931</v>
      </c>
      <c r="V304" s="6">
        <f t="shared" si="170"/>
        <v>887561</v>
      </c>
      <c r="W304" s="6">
        <f t="shared" si="170"/>
        <v>896451</v>
      </c>
      <c r="X304" s="6">
        <f t="shared" si="170"/>
        <v>904401</v>
      </c>
      <c r="Y304" s="6">
        <f t="shared" ref="Y304:AY304" si="176">Y155</f>
        <v>912746</v>
      </c>
      <c r="Z304" s="6">
        <f t="shared" si="176"/>
        <v>921037</v>
      </c>
      <c r="AA304" s="6">
        <f t="shared" si="176"/>
        <v>932458</v>
      </c>
      <c r="AB304" s="6">
        <f t="shared" si="176"/>
        <v>943467</v>
      </c>
      <c r="AC304" s="6">
        <f t="shared" si="176"/>
        <v>953501</v>
      </c>
      <c r="AD304" s="6">
        <f t="shared" si="176"/>
        <v>962760</v>
      </c>
      <c r="AE304" s="6">
        <f t="shared" si="176"/>
        <v>971105</v>
      </c>
      <c r="AF304" s="6">
        <f t="shared" si="176"/>
        <v>978444</v>
      </c>
      <c r="AG304" s="6">
        <f t="shared" si="176"/>
        <v>984719</v>
      </c>
      <c r="AH304" s="6">
        <f t="shared" si="176"/>
        <v>989991</v>
      </c>
      <c r="AI304" s="6">
        <f t="shared" si="176"/>
        <v>994380</v>
      </c>
      <c r="AJ304" s="6">
        <f t="shared" si="176"/>
        <v>997988</v>
      </c>
      <c r="AK304" s="6">
        <f t="shared" si="176"/>
        <v>1000930</v>
      </c>
      <c r="AL304" s="6">
        <f t="shared" si="176"/>
        <v>1003352</v>
      </c>
      <c r="AM304" s="6">
        <f t="shared" si="176"/>
        <v>1005434</v>
      </c>
      <c r="AN304" s="6">
        <f t="shared" si="176"/>
        <v>1007369</v>
      </c>
      <c r="AO304" s="6">
        <f t="shared" si="176"/>
        <v>1009302</v>
      </c>
      <c r="AP304" s="6">
        <f t="shared" si="176"/>
        <v>1011406</v>
      </c>
      <c r="AQ304" s="6">
        <f t="shared" si="176"/>
        <v>1013851</v>
      </c>
      <c r="AR304" s="6">
        <f t="shared" si="176"/>
        <v>1016770</v>
      </c>
      <c r="AS304" s="6">
        <f t="shared" si="176"/>
        <v>1020257</v>
      </c>
      <c r="AT304" s="6">
        <f t="shared" si="176"/>
        <v>1024416</v>
      </c>
      <c r="AU304" s="6">
        <f t="shared" si="176"/>
        <v>1029305</v>
      </c>
      <c r="AV304" s="6">
        <f t="shared" si="176"/>
        <v>1034945</v>
      </c>
      <c r="AW304" s="6">
        <f t="shared" si="176"/>
        <v>1041294</v>
      </c>
      <c r="AX304" s="6">
        <f t="shared" si="176"/>
        <v>1048287</v>
      </c>
      <c r="AY304" s="6">
        <f t="shared" si="176"/>
        <v>1055829</v>
      </c>
    </row>
    <row r="305" spans="1:51">
      <c r="A305" s="248"/>
      <c r="B305" s="6" t="s">
        <v>125</v>
      </c>
      <c r="C305" s="6">
        <f t="shared" si="172"/>
        <v>835045</v>
      </c>
      <c r="D305" s="6">
        <f t="shared" si="170"/>
        <v>847640</v>
      </c>
      <c r="E305" s="6">
        <f t="shared" si="170"/>
        <v>859704</v>
      </c>
      <c r="F305" s="6">
        <f t="shared" si="170"/>
        <v>870049</v>
      </c>
      <c r="G305" s="6">
        <f t="shared" si="170"/>
        <v>877396</v>
      </c>
      <c r="H305" s="6">
        <f t="shared" si="170"/>
        <v>880820</v>
      </c>
      <c r="I305" s="6">
        <f t="shared" si="170"/>
        <v>881426</v>
      </c>
      <c r="J305" s="6">
        <f t="shared" si="170"/>
        <v>879746</v>
      </c>
      <c r="K305" s="6">
        <f t="shared" si="170"/>
        <v>877119</v>
      </c>
      <c r="L305" s="6">
        <f t="shared" si="170"/>
        <v>874043</v>
      </c>
      <c r="M305" s="6">
        <f t="shared" si="170"/>
        <v>874024</v>
      </c>
      <c r="N305" s="6">
        <f t="shared" si="170"/>
        <v>872296</v>
      </c>
      <c r="O305" s="6">
        <f t="shared" si="170"/>
        <v>871533</v>
      </c>
      <c r="P305" s="6">
        <f t="shared" si="170"/>
        <v>869720</v>
      </c>
      <c r="Q305" s="6">
        <f t="shared" si="170"/>
        <v>870133</v>
      </c>
      <c r="R305" s="6">
        <f t="shared" si="170"/>
        <v>869673</v>
      </c>
      <c r="S305" s="6">
        <f t="shared" si="170"/>
        <v>871953</v>
      </c>
      <c r="T305" s="6">
        <f t="shared" si="170"/>
        <v>875038</v>
      </c>
      <c r="U305" s="6">
        <f t="shared" si="170"/>
        <v>880793</v>
      </c>
      <c r="V305" s="6">
        <f t="shared" si="170"/>
        <v>892412</v>
      </c>
      <c r="W305" s="6">
        <f t="shared" si="170"/>
        <v>905784</v>
      </c>
      <c r="X305" s="6">
        <f t="shared" si="170"/>
        <v>921492</v>
      </c>
      <c r="Y305" s="6">
        <f t="shared" ref="Y305:AY305" si="177">Y156</f>
        <v>937069</v>
      </c>
      <c r="Z305" s="6">
        <f t="shared" si="177"/>
        <v>951676</v>
      </c>
      <c r="AA305" s="6">
        <f t="shared" si="177"/>
        <v>959313</v>
      </c>
      <c r="AB305" s="6">
        <f t="shared" si="177"/>
        <v>968211</v>
      </c>
      <c r="AC305" s="6">
        <f t="shared" si="177"/>
        <v>976172</v>
      </c>
      <c r="AD305" s="6">
        <f t="shared" si="177"/>
        <v>984528</v>
      </c>
      <c r="AE305" s="6">
        <f t="shared" si="177"/>
        <v>992828</v>
      </c>
      <c r="AF305" s="6">
        <f t="shared" si="177"/>
        <v>1004256</v>
      </c>
      <c r="AG305" s="6">
        <f t="shared" si="177"/>
        <v>1015273</v>
      </c>
      <c r="AH305" s="6">
        <f t="shared" si="177"/>
        <v>1025315</v>
      </c>
      <c r="AI305" s="6">
        <f t="shared" si="177"/>
        <v>1034583</v>
      </c>
      <c r="AJ305" s="6">
        <f t="shared" si="177"/>
        <v>1042938</v>
      </c>
      <c r="AK305" s="6">
        <f t="shared" si="177"/>
        <v>1050285</v>
      </c>
      <c r="AL305" s="6">
        <f t="shared" si="177"/>
        <v>1056570</v>
      </c>
      <c r="AM305" s="6">
        <f t="shared" si="177"/>
        <v>1061853</v>
      </c>
      <c r="AN305" s="6">
        <f t="shared" si="177"/>
        <v>1066251</v>
      </c>
      <c r="AO305" s="6">
        <f t="shared" si="177"/>
        <v>1069871</v>
      </c>
      <c r="AP305" s="6">
        <f t="shared" si="177"/>
        <v>1072825</v>
      </c>
      <c r="AQ305" s="6">
        <f t="shared" si="177"/>
        <v>1075259</v>
      </c>
      <c r="AR305" s="6">
        <f t="shared" si="177"/>
        <v>1077353</v>
      </c>
      <c r="AS305" s="6">
        <f t="shared" si="177"/>
        <v>1079299</v>
      </c>
      <c r="AT305" s="6">
        <f t="shared" si="177"/>
        <v>1081244</v>
      </c>
      <c r="AU305" s="6">
        <f t="shared" si="177"/>
        <v>1083357</v>
      </c>
      <c r="AV305" s="6">
        <f t="shared" si="177"/>
        <v>1085811</v>
      </c>
      <c r="AW305" s="6">
        <f t="shared" si="177"/>
        <v>1088735</v>
      </c>
      <c r="AX305" s="6">
        <f t="shared" si="177"/>
        <v>1092230</v>
      </c>
      <c r="AY305" s="6">
        <f t="shared" si="177"/>
        <v>1096398</v>
      </c>
    </row>
    <row r="306" spans="1:51">
      <c r="A306" s="248"/>
      <c r="B306" s="6" t="s">
        <v>126</v>
      </c>
      <c r="C306" s="6">
        <f t="shared" si="172"/>
        <v>791820</v>
      </c>
      <c r="D306" s="6">
        <f t="shared" ref="D306:X310" si="178">D157</f>
        <v>822930</v>
      </c>
      <c r="E306" s="6">
        <f t="shared" si="178"/>
        <v>851588</v>
      </c>
      <c r="F306" s="6">
        <f t="shared" si="178"/>
        <v>878429</v>
      </c>
      <c r="G306" s="6">
        <f t="shared" si="178"/>
        <v>897553</v>
      </c>
      <c r="H306" s="6">
        <f t="shared" si="178"/>
        <v>911369</v>
      </c>
      <c r="I306" s="6">
        <f t="shared" si="178"/>
        <v>919871</v>
      </c>
      <c r="J306" s="6">
        <f t="shared" si="178"/>
        <v>928549</v>
      </c>
      <c r="K306" s="6">
        <f t="shared" si="178"/>
        <v>936290</v>
      </c>
      <c r="L306" s="6">
        <f t="shared" si="178"/>
        <v>941873</v>
      </c>
      <c r="M306" s="6">
        <f t="shared" si="178"/>
        <v>944419</v>
      </c>
      <c r="N306" s="6">
        <f t="shared" si="178"/>
        <v>945042</v>
      </c>
      <c r="O306" s="6">
        <f t="shared" si="178"/>
        <v>943382</v>
      </c>
      <c r="P306" s="6">
        <f t="shared" si="178"/>
        <v>940778</v>
      </c>
      <c r="Q306" s="6">
        <f t="shared" si="178"/>
        <v>937727</v>
      </c>
      <c r="R306" s="6">
        <f t="shared" si="178"/>
        <v>937726</v>
      </c>
      <c r="S306" s="6">
        <f t="shared" si="178"/>
        <v>936018</v>
      </c>
      <c r="T306" s="6">
        <f t="shared" si="178"/>
        <v>935276</v>
      </c>
      <c r="U306" s="6">
        <f t="shared" si="178"/>
        <v>933484</v>
      </c>
      <c r="V306" s="6">
        <f t="shared" si="178"/>
        <v>933914</v>
      </c>
      <c r="W306" s="6">
        <f t="shared" si="178"/>
        <v>933472</v>
      </c>
      <c r="X306" s="6">
        <f t="shared" si="178"/>
        <v>935766</v>
      </c>
      <c r="Y306" s="6">
        <f t="shared" ref="Y306:AY306" si="179">Y157</f>
        <v>938863</v>
      </c>
      <c r="Z306" s="6">
        <f t="shared" si="179"/>
        <v>944628</v>
      </c>
      <c r="AA306" s="6">
        <f t="shared" si="179"/>
        <v>956251</v>
      </c>
      <c r="AB306" s="6">
        <f t="shared" si="179"/>
        <v>969624</v>
      </c>
      <c r="AC306" s="6">
        <f t="shared" si="179"/>
        <v>985329</v>
      </c>
      <c r="AD306" s="6">
        <f t="shared" si="179"/>
        <v>1000902</v>
      </c>
      <c r="AE306" s="6">
        <f t="shared" si="179"/>
        <v>1015508</v>
      </c>
      <c r="AF306" s="6">
        <f t="shared" si="179"/>
        <v>1023154</v>
      </c>
      <c r="AG306" s="6">
        <f t="shared" si="179"/>
        <v>1032058</v>
      </c>
      <c r="AH306" s="6">
        <f t="shared" si="179"/>
        <v>1040027</v>
      </c>
      <c r="AI306" s="6">
        <f t="shared" si="179"/>
        <v>1048391</v>
      </c>
      <c r="AJ306" s="6">
        <f t="shared" si="179"/>
        <v>1056698</v>
      </c>
      <c r="AK306" s="6">
        <f t="shared" si="179"/>
        <v>1068131</v>
      </c>
      <c r="AL306" s="6">
        <f t="shared" si="179"/>
        <v>1079152</v>
      </c>
      <c r="AM306" s="6">
        <f t="shared" si="179"/>
        <v>1089198</v>
      </c>
      <c r="AN306" s="6">
        <f t="shared" si="179"/>
        <v>1098471</v>
      </c>
      <c r="AO306" s="6">
        <f t="shared" si="179"/>
        <v>1106833</v>
      </c>
      <c r="AP306" s="6">
        <f t="shared" si="179"/>
        <v>1114188</v>
      </c>
      <c r="AQ306" s="6">
        <f t="shared" si="179"/>
        <v>1120482</v>
      </c>
      <c r="AR306" s="6">
        <f t="shared" si="179"/>
        <v>1125775</v>
      </c>
      <c r="AS306" s="6">
        <f t="shared" si="179"/>
        <v>1130187</v>
      </c>
      <c r="AT306" s="6">
        <f t="shared" si="179"/>
        <v>1133817</v>
      </c>
      <c r="AU306" s="6">
        <f t="shared" si="179"/>
        <v>1136786</v>
      </c>
      <c r="AV306" s="6">
        <f t="shared" si="179"/>
        <v>1139231</v>
      </c>
      <c r="AW306" s="6">
        <f t="shared" si="179"/>
        <v>1141339</v>
      </c>
      <c r="AX306" s="6">
        <f t="shared" si="179"/>
        <v>1143297</v>
      </c>
      <c r="AY306" s="6">
        <f t="shared" si="179"/>
        <v>1145256</v>
      </c>
    </row>
    <row r="307" spans="1:51">
      <c r="A307" s="248"/>
      <c r="B307" s="6" t="s">
        <v>127</v>
      </c>
      <c r="C307" s="6">
        <f t="shared" si="172"/>
        <v>780450</v>
      </c>
      <c r="D307" s="6">
        <f t="shared" si="178"/>
        <v>778893</v>
      </c>
      <c r="E307" s="6">
        <f t="shared" si="178"/>
        <v>784504</v>
      </c>
      <c r="F307" s="6">
        <f t="shared" si="178"/>
        <v>797189</v>
      </c>
      <c r="G307" s="6">
        <f t="shared" si="178"/>
        <v>818020</v>
      </c>
      <c r="H307" s="6">
        <f t="shared" si="178"/>
        <v>842116</v>
      </c>
      <c r="I307" s="6">
        <f t="shared" si="178"/>
        <v>870434</v>
      </c>
      <c r="J307" s="6">
        <f t="shared" si="178"/>
        <v>896781</v>
      </c>
      <c r="K307" s="6">
        <f t="shared" si="178"/>
        <v>921822</v>
      </c>
      <c r="L307" s="6">
        <f t="shared" si="178"/>
        <v>939709</v>
      </c>
      <c r="M307" s="6">
        <f t="shared" si="178"/>
        <v>952883</v>
      </c>
      <c r="N307" s="6">
        <f t="shared" si="178"/>
        <v>961390</v>
      </c>
      <c r="O307" s="6">
        <f t="shared" si="178"/>
        <v>970074</v>
      </c>
      <c r="P307" s="6">
        <f t="shared" si="178"/>
        <v>977825</v>
      </c>
      <c r="Q307" s="6">
        <f t="shared" si="178"/>
        <v>983418</v>
      </c>
      <c r="R307" s="6">
        <f t="shared" si="178"/>
        <v>985979</v>
      </c>
      <c r="S307" s="6">
        <f t="shared" si="178"/>
        <v>986620</v>
      </c>
      <c r="T307" s="6">
        <f t="shared" si="178"/>
        <v>984985</v>
      </c>
      <c r="U307" s="6">
        <f t="shared" si="178"/>
        <v>982411</v>
      </c>
      <c r="V307" s="6">
        <f t="shared" si="178"/>
        <v>979390</v>
      </c>
      <c r="W307" s="6">
        <f t="shared" si="178"/>
        <v>979413</v>
      </c>
      <c r="X307" s="6">
        <f t="shared" si="178"/>
        <v>977730</v>
      </c>
      <c r="Y307" s="6">
        <f t="shared" ref="Y307:AY307" si="180">Y158</f>
        <v>977009</v>
      </c>
      <c r="Z307" s="6">
        <f t="shared" si="180"/>
        <v>975242</v>
      </c>
      <c r="AA307" s="6">
        <f t="shared" si="180"/>
        <v>975694</v>
      </c>
      <c r="AB307" s="6">
        <f t="shared" si="180"/>
        <v>975272</v>
      </c>
      <c r="AC307" s="6">
        <f t="shared" si="180"/>
        <v>977582</v>
      </c>
      <c r="AD307" s="6">
        <f t="shared" si="180"/>
        <v>980696</v>
      </c>
      <c r="AE307" s="6">
        <f t="shared" si="180"/>
        <v>986472</v>
      </c>
      <c r="AF307" s="6">
        <f t="shared" si="180"/>
        <v>998095</v>
      </c>
      <c r="AG307" s="6">
        <f t="shared" si="180"/>
        <v>1011465</v>
      </c>
      <c r="AH307" s="6">
        <f t="shared" si="180"/>
        <v>1027165</v>
      </c>
      <c r="AI307" s="6">
        <f t="shared" si="180"/>
        <v>1042732</v>
      </c>
      <c r="AJ307" s="6">
        <f t="shared" si="180"/>
        <v>1057333</v>
      </c>
      <c r="AK307" s="6">
        <f t="shared" si="180"/>
        <v>1064984</v>
      </c>
      <c r="AL307" s="6">
        <f t="shared" si="180"/>
        <v>1073893</v>
      </c>
      <c r="AM307" s="6">
        <f t="shared" si="180"/>
        <v>1081869</v>
      </c>
      <c r="AN307" s="6">
        <f t="shared" si="180"/>
        <v>1090240</v>
      </c>
      <c r="AO307" s="6">
        <f t="shared" si="180"/>
        <v>1098553</v>
      </c>
      <c r="AP307" s="6">
        <f t="shared" si="180"/>
        <v>1109987</v>
      </c>
      <c r="AQ307" s="6">
        <f t="shared" si="180"/>
        <v>1121011</v>
      </c>
      <c r="AR307" s="6">
        <f t="shared" si="180"/>
        <v>1131062</v>
      </c>
      <c r="AS307" s="6">
        <f t="shared" si="180"/>
        <v>1140343</v>
      </c>
      <c r="AT307" s="6">
        <f t="shared" si="180"/>
        <v>1148713</v>
      </c>
      <c r="AU307" s="6">
        <f t="shared" si="180"/>
        <v>1156082</v>
      </c>
      <c r="AV307" s="6">
        <f t="shared" si="180"/>
        <v>1162390</v>
      </c>
      <c r="AW307" s="6">
        <f t="shared" si="180"/>
        <v>1167700</v>
      </c>
      <c r="AX307" s="6">
        <f t="shared" si="180"/>
        <v>1172130</v>
      </c>
      <c r="AY307" s="6">
        <f t="shared" si="180"/>
        <v>1175778</v>
      </c>
    </row>
    <row r="308" spans="1:51">
      <c r="A308" s="248"/>
      <c r="B308" s="6" t="s">
        <v>128</v>
      </c>
      <c r="C308" s="6">
        <f t="shared" si="172"/>
        <v>824676</v>
      </c>
      <c r="D308" s="6">
        <f t="shared" si="178"/>
        <v>839209</v>
      </c>
      <c r="E308" s="6">
        <f t="shared" si="178"/>
        <v>842909</v>
      </c>
      <c r="F308" s="6">
        <f t="shared" si="178"/>
        <v>841241</v>
      </c>
      <c r="G308" s="6">
        <f t="shared" si="178"/>
        <v>827159</v>
      </c>
      <c r="H308" s="6">
        <f t="shared" si="178"/>
        <v>815795</v>
      </c>
      <c r="I308" s="6">
        <f t="shared" si="178"/>
        <v>812278</v>
      </c>
      <c r="J308" s="6">
        <f t="shared" si="178"/>
        <v>816250</v>
      </c>
      <c r="K308" s="6">
        <f t="shared" si="178"/>
        <v>827644</v>
      </c>
      <c r="L308" s="6">
        <f t="shared" si="178"/>
        <v>847563</v>
      </c>
      <c r="M308" s="6">
        <f t="shared" si="178"/>
        <v>871160</v>
      </c>
      <c r="N308" s="6">
        <f t="shared" si="178"/>
        <v>899424</v>
      </c>
      <c r="O308" s="6">
        <f t="shared" si="178"/>
        <v>925722</v>
      </c>
      <c r="P308" s="6">
        <f t="shared" si="178"/>
        <v>950717</v>
      </c>
      <c r="Q308" s="6">
        <f t="shared" si="178"/>
        <v>968583</v>
      </c>
      <c r="R308" s="6">
        <f t="shared" si="178"/>
        <v>981752</v>
      </c>
      <c r="S308" s="6">
        <f t="shared" si="178"/>
        <v>990272</v>
      </c>
      <c r="T308" s="6">
        <f t="shared" si="178"/>
        <v>998969</v>
      </c>
      <c r="U308" s="6">
        <f t="shared" si="178"/>
        <v>1006736</v>
      </c>
      <c r="V308" s="6">
        <f t="shared" si="178"/>
        <v>1012350</v>
      </c>
      <c r="W308" s="6">
        <f t="shared" si="178"/>
        <v>1014939</v>
      </c>
      <c r="X308" s="6">
        <f t="shared" si="178"/>
        <v>1015615</v>
      </c>
      <c r="Y308" s="6">
        <f t="shared" ref="Y308:AY308" si="181">Y159</f>
        <v>1014024</v>
      </c>
      <c r="Z308" s="6">
        <f t="shared" si="181"/>
        <v>1011499</v>
      </c>
      <c r="AA308" s="6">
        <f t="shared" si="181"/>
        <v>1008524</v>
      </c>
      <c r="AB308" s="6">
        <f t="shared" si="181"/>
        <v>1008583</v>
      </c>
      <c r="AC308" s="6">
        <f t="shared" si="181"/>
        <v>1006939</v>
      </c>
      <c r="AD308" s="6">
        <f t="shared" si="181"/>
        <v>1006257</v>
      </c>
      <c r="AE308" s="6">
        <f t="shared" si="181"/>
        <v>1004533</v>
      </c>
      <c r="AF308" s="6">
        <f t="shared" si="181"/>
        <v>1005018</v>
      </c>
      <c r="AG308" s="6">
        <f t="shared" si="181"/>
        <v>1004633</v>
      </c>
      <c r="AH308" s="6">
        <f t="shared" si="181"/>
        <v>1006972</v>
      </c>
      <c r="AI308" s="6">
        <f t="shared" si="181"/>
        <v>1010111</v>
      </c>
      <c r="AJ308" s="6">
        <f t="shared" si="181"/>
        <v>1015907</v>
      </c>
      <c r="AK308" s="6">
        <f t="shared" si="181"/>
        <v>1027536</v>
      </c>
      <c r="AL308" s="6">
        <f t="shared" si="181"/>
        <v>1040907</v>
      </c>
      <c r="AM308" s="6">
        <f t="shared" si="181"/>
        <v>1056603</v>
      </c>
      <c r="AN308" s="6">
        <f t="shared" si="181"/>
        <v>1072163</v>
      </c>
      <c r="AO308" s="6">
        <f t="shared" si="181"/>
        <v>1086763</v>
      </c>
      <c r="AP308" s="6">
        <f t="shared" si="181"/>
        <v>1094429</v>
      </c>
      <c r="AQ308" s="6">
        <f t="shared" si="181"/>
        <v>1103348</v>
      </c>
      <c r="AR308" s="6">
        <f t="shared" si="181"/>
        <v>1111339</v>
      </c>
      <c r="AS308" s="6">
        <f t="shared" si="181"/>
        <v>1119725</v>
      </c>
      <c r="AT308" s="6">
        <f t="shared" si="181"/>
        <v>1128056</v>
      </c>
      <c r="AU308" s="6">
        <f t="shared" si="181"/>
        <v>1139499</v>
      </c>
      <c r="AV308" s="6">
        <f t="shared" si="181"/>
        <v>1150536</v>
      </c>
      <c r="AW308" s="6">
        <f t="shared" si="181"/>
        <v>1160599</v>
      </c>
      <c r="AX308" s="6">
        <f t="shared" si="181"/>
        <v>1169896</v>
      </c>
      <c r="AY308" s="6">
        <f t="shared" si="181"/>
        <v>1178284</v>
      </c>
    </row>
    <row r="309" spans="1:51">
      <c r="A309" s="248"/>
      <c r="B309" s="6" t="s">
        <v>129</v>
      </c>
      <c r="C309" s="6">
        <f t="shared" si="172"/>
        <v>772109</v>
      </c>
      <c r="D309" s="6">
        <f t="shared" si="178"/>
        <v>771132</v>
      </c>
      <c r="E309" s="6">
        <f t="shared" si="178"/>
        <v>779310</v>
      </c>
      <c r="F309" s="6">
        <f t="shared" si="178"/>
        <v>793332</v>
      </c>
      <c r="G309" s="6">
        <f t="shared" si="178"/>
        <v>819845</v>
      </c>
      <c r="H309" s="6">
        <f t="shared" si="178"/>
        <v>843571</v>
      </c>
      <c r="I309" s="6">
        <f t="shared" si="178"/>
        <v>856860</v>
      </c>
      <c r="J309" s="6">
        <f t="shared" si="178"/>
        <v>859572</v>
      </c>
      <c r="K309" s="6">
        <f t="shared" si="178"/>
        <v>857159</v>
      </c>
      <c r="L309" s="6">
        <f t="shared" si="178"/>
        <v>842653</v>
      </c>
      <c r="M309" s="6">
        <f t="shared" si="178"/>
        <v>831124</v>
      </c>
      <c r="N309" s="6">
        <f t="shared" si="178"/>
        <v>827701</v>
      </c>
      <c r="O309" s="6">
        <f t="shared" si="178"/>
        <v>831728</v>
      </c>
      <c r="P309" s="6">
        <f t="shared" si="178"/>
        <v>843143</v>
      </c>
      <c r="Q309" s="6">
        <f t="shared" si="178"/>
        <v>863040</v>
      </c>
      <c r="R309" s="6">
        <f t="shared" si="178"/>
        <v>886597</v>
      </c>
      <c r="S309" s="6">
        <f t="shared" si="178"/>
        <v>914801</v>
      </c>
      <c r="T309" s="6">
        <f t="shared" si="178"/>
        <v>941048</v>
      </c>
      <c r="U309" s="6">
        <f t="shared" si="178"/>
        <v>966002</v>
      </c>
      <c r="V309" s="6">
        <f t="shared" si="178"/>
        <v>983857</v>
      </c>
      <c r="W309" s="6">
        <f t="shared" si="178"/>
        <v>997035</v>
      </c>
      <c r="X309" s="6">
        <f t="shared" si="178"/>
        <v>1005589</v>
      </c>
      <c r="Y309" s="6">
        <f t="shared" ref="Y309:AY309" si="182">Y160</f>
        <v>1014321</v>
      </c>
      <c r="Z309" s="6">
        <f t="shared" si="182"/>
        <v>1022128</v>
      </c>
      <c r="AA309" s="6">
        <f t="shared" si="182"/>
        <v>1027789</v>
      </c>
      <c r="AB309" s="6">
        <f t="shared" si="182"/>
        <v>1030434</v>
      </c>
      <c r="AC309" s="6">
        <f t="shared" si="182"/>
        <v>1031172</v>
      </c>
      <c r="AD309" s="6">
        <f t="shared" si="182"/>
        <v>1029656</v>
      </c>
      <c r="AE309" s="6">
        <f t="shared" si="182"/>
        <v>1027208</v>
      </c>
      <c r="AF309" s="6">
        <f t="shared" si="182"/>
        <v>1024310</v>
      </c>
      <c r="AG309" s="6">
        <f t="shared" si="182"/>
        <v>1024432</v>
      </c>
      <c r="AH309" s="6">
        <f t="shared" si="182"/>
        <v>1022856</v>
      </c>
      <c r="AI309" s="6">
        <f t="shared" si="182"/>
        <v>1022240</v>
      </c>
      <c r="AJ309" s="6">
        <f t="shared" si="182"/>
        <v>1020583</v>
      </c>
      <c r="AK309" s="6">
        <f t="shared" si="182"/>
        <v>1021126</v>
      </c>
      <c r="AL309" s="6">
        <f t="shared" si="182"/>
        <v>1020799</v>
      </c>
      <c r="AM309" s="6">
        <f t="shared" si="182"/>
        <v>1023189</v>
      </c>
      <c r="AN309" s="6">
        <f t="shared" si="182"/>
        <v>1026374</v>
      </c>
      <c r="AO309" s="6">
        <f t="shared" si="182"/>
        <v>1032208</v>
      </c>
      <c r="AP309" s="6">
        <f t="shared" si="182"/>
        <v>1043859</v>
      </c>
      <c r="AQ309" s="6">
        <f t="shared" si="182"/>
        <v>1057242</v>
      </c>
      <c r="AR309" s="6">
        <f t="shared" si="182"/>
        <v>1072946</v>
      </c>
      <c r="AS309" s="6">
        <f t="shared" si="182"/>
        <v>1088512</v>
      </c>
      <c r="AT309" s="6">
        <f t="shared" si="182"/>
        <v>1103117</v>
      </c>
      <c r="AU309" s="6">
        <f t="shared" si="182"/>
        <v>1110807</v>
      </c>
      <c r="AV309" s="6">
        <f t="shared" si="182"/>
        <v>1119748</v>
      </c>
      <c r="AW309" s="6">
        <f t="shared" si="182"/>
        <v>1127763</v>
      </c>
      <c r="AX309" s="6">
        <f t="shared" si="182"/>
        <v>1136173</v>
      </c>
      <c r="AY309" s="6">
        <f t="shared" si="182"/>
        <v>1144528</v>
      </c>
    </row>
    <row r="310" spans="1:51">
      <c r="A310" s="248"/>
      <c r="B310" s="6" t="s">
        <v>130</v>
      </c>
      <c r="C310" s="6">
        <f t="shared" si="172"/>
        <v>769911</v>
      </c>
      <c r="D310" s="6">
        <f t="shared" si="178"/>
        <v>782129</v>
      </c>
      <c r="E310" s="6">
        <f t="shared" si="178"/>
        <v>789153</v>
      </c>
      <c r="F310" s="6">
        <f t="shared" si="178"/>
        <v>790119</v>
      </c>
      <c r="G310" s="6">
        <f t="shared" si="178"/>
        <v>784497</v>
      </c>
      <c r="H310" s="6">
        <f t="shared" si="178"/>
        <v>779397</v>
      </c>
      <c r="I310" s="6">
        <f t="shared" si="178"/>
        <v>777853</v>
      </c>
      <c r="J310" s="6">
        <f t="shared" si="178"/>
        <v>785515</v>
      </c>
      <c r="K310" s="6">
        <f t="shared" si="178"/>
        <v>799096</v>
      </c>
      <c r="L310" s="6">
        <f t="shared" si="178"/>
        <v>825216</v>
      </c>
      <c r="M310" s="6">
        <f t="shared" si="178"/>
        <v>848718</v>
      </c>
      <c r="N310" s="6">
        <f t="shared" si="178"/>
        <v>862026</v>
      </c>
      <c r="O310" s="6">
        <f t="shared" si="178"/>
        <v>864837</v>
      </c>
      <c r="P310" s="6">
        <f t="shared" si="178"/>
        <v>862555</v>
      </c>
      <c r="Q310" s="6">
        <f t="shared" si="178"/>
        <v>848279</v>
      </c>
      <c r="R310" s="6">
        <f t="shared" si="178"/>
        <v>836960</v>
      </c>
      <c r="S310" s="6">
        <f t="shared" si="178"/>
        <v>833684</v>
      </c>
      <c r="T310" s="6">
        <f t="shared" si="178"/>
        <v>837808</v>
      </c>
      <c r="U310" s="6">
        <f t="shared" si="178"/>
        <v>849266</v>
      </c>
      <c r="V310" s="6">
        <f t="shared" si="178"/>
        <v>869159</v>
      </c>
      <c r="W310" s="6">
        <f t="shared" si="178"/>
        <v>892690</v>
      </c>
      <c r="X310" s="6">
        <f t="shared" si="178"/>
        <v>920842</v>
      </c>
      <c r="Y310" s="6">
        <f t="shared" ref="Y310:AY310" si="183">Y161</f>
        <v>947047</v>
      </c>
      <c r="Z310" s="6">
        <f t="shared" si="183"/>
        <v>971969</v>
      </c>
      <c r="AA310" s="6">
        <f t="shared" si="183"/>
        <v>989835</v>
      </c>
      <c r="AB310" s="6">
        <f t="shared" si="183"/>
        <v>1003050</v>
      </c>
      <c r="AC310" s="6">
        <f t="shared" si="183"/>
        <v>1011673</v>
      </c>
      <c r="AD310" s="6">
        <f t="shared" si="183"/>
        <v>1020472</v>
      </c>
      <c r="AE310" s="6">
        <f t="shared" si="183"/>
        <v>1028352</v>
      </c>
      <c r="AF310" s="6">
        <f t="shared" si="183"/>
        <v>1034093</v>
      </c>
      <c r="AG310" s="6">
        <f t="shared" si="183"/>
        <v>1036830</v>
      </c>
      <c r="AH310" s="6">
        <f t="shared" si="183"/>
        <v>1037667</v>
      </c>
      <c r="AI310" s="6">
        <f t="shared" si="183"/>
        <v>1036260</v>
      </c>
      <c r="AJ310" s="6">
        <f t="shared" si="183"/>
        <v>1033929</v>
      </c>
      <c r="AK310" s="6">
        <f t="shared" si="183"/>
        <v>1031144</v>
      </c>
      <c r="AL310" s="6">
        <f t="shared" si="183"/>
        <v>1031364</v>
      </c>
      <c r="AM310" s="6">
        <f t="shared" si="183"/>
        <v>1029887</v>
      </c>
      <c r="AN310" s="6">
        <f t="shared" si="183"/>
        <v>1029365</v>
      </c>
      <c r="AO310" s="6">
        <f t="shared" si="183"/>
        <v>1027807</v>
      </c>
      <c r="AP310" s="6">
        <f t="shared" si="183"/>
        <v>1028440</v>
      </c>
      <c r="AQ310" s="6">
        <f t="shared" si="183"/>
        <v>1028202</v>
      </c>
      <c r="AR310" s="6">
        <f t="shared" si="183"/>
        <v>1030666</v>
      </c>
      <c r="AS310" s="6">
        <f t="shared" si="183"/>
        <v>1033917</v>
      </c>
      <c r="AT310" s="6">
        <f t="shared" si="183"/>
        <v>1039801</v>
      </c>
      <c r="AU310" s="6">
        <f t="shared" si="183"/>
        <v>1051475</v>
      </c>
      <c r="AV310" s="6">
        <f t="shared" si="183"/>
        <v>1064871</v>
      </c>
      <c r="AW310" s="6">
        <f t="shared" si="183"/>
        <v>1080575</v>
      </c>
      <c r="AX310" s="6">
        <f t="shared" si="183"/>
        <v>1096141</v>
      </c>
      <c r="AY310" s="6">
        <f t="shared" si="183"/>
        <v>1110751</v>
      </c>
    </row>
    <row r="311" spans="1:51">
      <c r="A311" s="248"/>
      <c r="B311" s="6" t="s">
        <v>131</v>
      </c>
      <c r="C311" s="6">
        <f t="shared" si="172"/>
        <v>690004</v>
      </c>
      <c r="D311" s="6">
        <f t="shared" ref="D311:X316" si="184">D162</f>
        <v>705843</v>
      </c>
      <c r="E311" s="6">
        <f t="shared" si="184"/>
        <v>723202</v>
      </c>
      <c r="F311" s="6">
        <f t="shared" si="184"/>
        <v>738947</v>
      </c>
      <c r="G311" s="6">
        <f t="shared" si="184"/>
        <v>756304</v>
      </c>
      <c r="H311" s="6">
        <f t="shared" si="184"/>
        <v>771340</v>
      </c>
      <c r="I311" s="6">
        <f t="shared" si="184"/>
        <v>783061</v>
      </c>
      <c r="J311" s="6">
        <f t="shared" si="184"/>
        <v>789753</v>
      </c>
      <c r="K311" s="6">
        <f t="shared" si="184"/>
        <v>790557</v>
      </c>
      <c r="L311" s="6">
        <f t="shared" si="184"/>
        <v>784967</v>
      </c>
      <c r="M311" s="6">
        <f t="shared" si="184"/>
        <v>780008</v>
      </c>
      <c r="N311" s="6">
        <f t="shared" si="184"/>
        <v>778688</v>
      </c>
      <c r="O311" s="6">
        <f t="shared" si="184"/>
        <v>786483</v>
      </c>
      <c r="P311" s="6">
        <f t="shared" si="184"/>
        <v>800130</v>
      </c>
      <c r="Q311" s="6">
        <f t="shared" si="184"/>
        <v>826195</v>
      </c>
      <c r="R311" s="6">
        <f t="shared" si="184"/>
        <v>849657</v>
      </c>
      <c r="S311" s="6">
        <f t="shared" si="184"/>
        <v>863011</v>
      </c>
      <c r="T311" s="6">
        <f t="shared" si="184"/>
        <v>865969</v>
      </c>
      <c r="U311" s="6">
        <f t="shared" si="184"/>
        <v>863874</v>
      </c>
      <c r="V311" s="6">
        <f t="shared" si="184"/>
        <v>849902</v>
      </c>
      <c r="W311" s="6">
        <f t="shared" si="184"/>
        <v>838860</v>
      </c>
      <c r="X311" s="6">
        <f t="shared" si="184"/>
        <v>835786</v>
      </c>
      <c r="Y311" s="6">
        <f t="shared" ref="Y311:AY311" si="185">Y162</f>
        <v>840048</v>
      </c>
      <c r="Z311" s="6">
        <f t="shared" si="185"/>
        <v>851582</v>
      </c>
      <c r="AA311" s="6">
        <f t="shared" si="185"/>
        <v>871489</v>
      </c>
      <c r="AB311" s="6">
        <f t="shared" si="185"/>
        <v>895004</v>
      </c>
      <c r="AC311" s="6">
        <f t="shared" si="185"/>
        <v>923109</v>
      </c>
      <c r="AD311" s="6">
        <f t="shared" si="185"/>
        <v>949283</v>
      </c>
      <c r="AE311" s="6">
        <f t="shared" si="185"/>
        <v>974185</v>
      </c>
      <c r="AF311" s="6">
        <f t="shared" si="185"/>
        <v>992084</v>
      </c>
      <c r="AG311" s="6">
        <f t="shared" si="185"/>
        <v>1005364</v>
      </c>
      <c r="AH311" s="6">
        <f t="shared" si="185"/>
        <v>1014086</v>
      </c>
      <c r="AI311" s="6">
        <f t="shared" si="185"/>
        <v>1022984</v>
      </c>
      <c r="AJ311" s="6">
        <f t="shared" si="185"/>
        <v>1030969</v>
      </c>
      <c r="AK311" s="6">
        <f t="shared" si="185"/>
        <v>1036825</v>
      </c>
      <c r="AL311" s="6">
        <f t="shared" si="185"/>
        <v>1039688</v>
      </c>
      <c r="AM311" s="6">
        <f t="shared" si="185"/>
        <v>1040660</v>
      </c>
      <c r="AN311" s="6">
        <f t="shared" si="185"/>
        <v>1039399</v>
      </c>
      <c r="AO311" s="6">
        <f t="shared" si="185"/>
        <v>1037221</v>
      </c>
      <c r="AP311" s="6">
        <f t="shared" si="185"/>
        <v>1034586</v>
      </c>
      <c r="AQ311" s="6">
        <f t="shared" si="185"/>
        <v>1034934</v>
      </c>
      <c r="AR311" s="6">
        <f t="shared" si="185"/>
        <v>1033592</v>
      </c>
      <c r="AS311" s="6">
        <f t="shared" si="185"/>
        <v>1033188</v>
      </c>
      <c r="AT311" s="6">
        <f t="shared" si="185"/>
        <v>1031742</v>
      </c>
      <c r="AU311" s="6">
        <f t="shared" si="185"/>
        <v>1032462</v>
      </c>
      <c r="AV311" s="6">
        <f t="shared" si="185"/>
        <v>1032305</v>
      </c>
      <c r="AW311" s="6">
        <f t="shared" si="185"/>
        <v>1034829</v>
      </c>
      <c r="AX311" s="6">
        <f t="shared" si="185"/>
        <v>1038137</v>
      </c>
      <c r="AY311" s="6">
        <f t="shared" si="185"/>
        <v>1044067</v>
      </c>
    </row>
    <row r="312" spans="1:51">
      <c r="A312" s="248"/>
      <c r="B312" s="6" t="s">
        <v>132</v>
      </c>
      <c r="C312" s="6">
        <f t="shared" si="172"/>
        <v>615776</v>
      </c>
      <c r="D312" s="6">
        <f t="shared" si="184"/>
        <v>626680</v>
      </c>
      <c r="E312" s="6">
        <f t="shared" si="184"/>
        <v>640180</v>
      </c>
      <c r="F312" s="6">
        <f t="shared" si="184"/>
        <v>654198</v>
      </c>
      <c r="G312" s="6">
        <f t="shared" si="184"/>
        <v>669388</v>
      </c>
      <c r="H312" s="6">
        <f t="shared" si="184"/>
        <v>685669</v>
      </c>
      <c r="I312" s="6">
        <f t="shared" si="184"/>
        <v>701113</v>
      </c>
      <c r="J312" s="6">
        <f t="shared" si="184"/>
        <v>718118</v>
      </c>
      <c r="K312" s="6">
        <f t="shared" si="184"/>
        <v>733620</v>
      </c>
      <c r="L312" s="6">
        <f t="shared" si="184"/>
        <v>750804</v>
      </c>
      <c r="M312" s="6">
        <f t="shared" si="184"/>
        <v>765785</v>
      </c>
      <c r="N312" s="6">
        <f t="shared" si="184"/>
        <v>777604</v>
      </c>
      <c r="O312" s="6">
        <f t="shared" si="184"/>
        <v>784462</v>
      </c>
      <c r="P312" s="6">
        <f t="shared" si="184"/>
        <v>785509</v>
      </c>
      <c r="Q312" s="6">
        <f t="shared" si="184"/>
        <v>780265</v>
      </c>
      <c r="R312" s="6">
        <f t="shared" si="184"/>
        <v>775641</v>
      </c>
      <c r="S312" s="6">
        <f t="shared" si="184"/>
        <v>774615</v>
      </c>
      <c r="T312" s="6">
        <f t="shared" si="184"/>
        <v>782586</v>
      </c>
      <c r="U312" s="6">
        <f t="shared" si="184"/>
        <v>796317</v>
      </c>
      <c r="V312" s="6">
        <f t="shared" si="184"/>
        <v>822319</v>
      </c>
      <c r="W312" s="6">
        <f t="shared" si="184"/>
        <v>845728</v>
      </c>
      <c r="X312" s="6">
        <f t="shared" si="184"/>
        <v>859137</v>
      </c>
      <c r="Y312" s="6">
        <f t="shared" ref="Y312:AY312" si="186">Y163</f>
        <v>862279</v>
      </c>
      <c r="Z312" s="6">
        <f t="shared" si="186"/>
        <v>860422</v>
      </c>
      <c r="AA312" s="6">
        <f t="shared" si="186"/>
        <v>846850</v>
      </c>
      <c r="AB312" s="6">
        <f t="shared" si="186"/>
        <v>836172</v>
      </c>
      <c r="AC312" s="6">
        <f t="shared" si="186"/>
        <v>833364</v>
      </c>
      <c r="AD312" s="6">
        <f t="shared" si="186"/>
        <v>837809</v>
      </c>
      <c r="AE312" s="6">
        <f t="shared" si="186"/>
        <v>849444</v>
      </c>
      <c r="AF312" s="6">
        <f t="shared" si="186"/>
        <v>869370</v>
      </c>
      <c r="AG312" s="6">
        <f t="shared" si="186"/>
        <v>892867</v>
      </c>
      <c r="AH312" s="6">
        <f t="shared" si="186"/>
        <v>920913</v>
      </c>
      <c r="AI312" s="6">
        <f t="shared" si="186"/>
        <v>947046</v>
      </c>
      <c r="AJ312" s="6">
        <f t="shared" si="186"/>
        <v>971921</v>
      </c>
      <c r="AK312" s="6">
        <f t="shared" si="186"/>
        <v>989861</v>
      </c>
      <c r="AL312" s="6">
        <f t="shared" si="186"/>
        <v>1003222</v>
      </c>
      <c r="AM312" s="6">
        <f t="shared" si="186"/>
        <v>1012074</v>
      </c>
      <c r="AN312" s="6">
        <f t="shared" si="186"/>
        <v>1021102</v>
      </c>
      <c r="AO312" s="6">
        <f t="shared" si="186"/>
        <v>1029228</v>
      </c>
      <c r="AP312" s="6">
        <f t="shared" si="186"/>
        <v>1035232</v>
      </c>
      <c r="AQ312" s="6">
        <f t="shared" si="186"/>
        <v>1038256</v>
      </c>
      <c r="AR312" s="6">
        <f t="shared" si="186"/>
        <v>1039404</v>
      </c>
      <c r="AS312" s="6">
        <f t="shared" si="186"/>
        <v>1038319</v>
      </c>
      <c r="AT312" s="6">
        <f t="shared" si="186"/>
        <v>1036314</v>
      </c>
      <c r="AU312" s="6">
        <f t="shared" si="186"/>
        <v>1033835</v>
      </c>
      <c r="AV312" s="6">
        <f t="shared" si="186"/>
        <v>1034299</v>
      </c>
      <c r="AW312" s="6">
        <f t="shared" si="186"/>
        <v>1033071</v>
      </c>
      <c r="AX312" s="6">
        <f t="shared" si="186"/>
        <v>1032772</v>
      </c>
      <c r="AY312" s="6">
        <f t="shared" si="186"/>
        <v>1031442</v>
      </c>
    </row>
    <row r="313" spans="1:51">
      <c r="A313" s="248"/>
      <c r="B313" s="6" t="s">
        <v>3</v>
      </c>
      <c r="C313" s="6">
        <f t="shared" si="172"/>
        <v>515707</v>
      </c>
      <c r="D313" s="6">
        <f t="shared" si="184"/>
        <v>544935</v>
      </c>
      <c r="E313" s="6">
        <f t="shared" si="184"/>
        <v>564520</v>
      </c>
      <c r="F313" s="6">
        <f t="shared" si="184"/>
        <v>583531</v>
      </c>
      <c r="G313" s="6">
        <f t="shared" si="184"/>
        <v>601803</v>
      </c>
      <c r="H313" s="6">
        <f t="shared" si="184"/>
        <v>603183</v>
      </c>
      <c r="I313" s="6">
        <f t="shared" si="184"/>
        <v>614002</v>
      </c>
      <c r="J313" s="6">
        <f t="shared" si="184"/>
        <v>627361</v>
      </c>
      <c r="K313" s="6">
        <f t="shared" si="184"/>
        <v>641283</v>
      </c>
      <c r="L313" s="6">
        <f t="shared" si="184"/>
        <v>656399</v>
      </c>
      <c r="M313" s="6">
        <f t="shared" si="184"/>
        <v>672622</v>
      </c>
      <c r="N313" s="6">
        <f t="shared" si="184"/>
        <v>688110</v>
      </c>
      <c r="O313" s="6">
        <f t="shared" si="184"/>
        <v>705122</v>
      </c>
      <c r="P313" s="6">
        <f t="shared" si="184"/>
        <v>720675</v>
      </c>
      <c r="Q313" s="6">
        <f t="shared" si="184"/>
        <v>737887</v>
      </c>
      <c r="R313" s="6">
        <f t="shared" si="184"/>
        <v>752939</v>
      </c>
      <c r="S313" s="6">
        <f t="shared" si="184"/>
        <v>764896</v>
      </c>
      <c r="T313" s="6">
        <f t="shared" si="184"/>
        <v>771987</v>
      </c>
      <c r="U313" s="6">
        <f t="shared" si="184"/>
        <v>773371</v>
      </c>
      <c r="V313" s="6">
        <f t="shared" si="184"/>
        <v>768598</v>
      </c>
      <c r="W313" s="6">
        <f t="shared" si="184"/>
        <v>764435</v>
      </c>
      <c r="X313" s="6">
        <f t="shared" si="184"/>
        <v>763814</v>
      </c>
      <c r="Y313" s="6">
        <f t="shared" ref="Y313:AY313" si="187">Y164</f>
        <v>772032</v>
      </c>
      <c r="Z313" s="6">
        <f t="shared" si="187"/>
        <v>785888</v>
      </c>
      <c r="AA313" s="6">
        <f t="shared" si="187"/>
        <v>811807</v>
      </c>
      <c r="AB313" s="6">
        <f t="shared" si="187"/>
        <v>835156</v>
      </c>
      <c r="AC313" s="6">
        <f t="shared" si="187"/>
        <v>848649</v>
      </c>
      <c r="AD313" s="6">
        <f t="shared" si="187"/>
        <v>852047</v>
      </c>
      <c r="AE313" s="6">
        <f t="shared" si="187"/>
        <v>850518</v>
      </c>
      <c r="AF313" s="6">
        <f t="shared" si="187"/>
        <v>837489</v>
      </c>
      <c r="AG313" s="6">
        <f t="shared" si="187"/>
        <v>827308</v>
      </c>
      <c r="AH313" s="6">
        <f t="shared" si="187"/>
        <v>824861</v>
      </c>
      <c r="AI313" s="6">
        <f t="shared" si="187"/>
        <v>829558</v>
      </c>
      <c r="AJ313" s="6">
        <f t="shared" si="187"/>
        <v>841339</v>
      </c>
      <c r="AK313" s="6">
        <f t="shared" si="187"/>
        <v>861296</v>
      </c>
      <c r="AL313" s="6">
        <f t="shared" si="187"/>
        <v>884779</v>
      </c>
      <c r="AM313" s="6">
        <f t="shared" si="187"/>
        <v>912756</v>
      </c>
      <c r="AN313" s="6">
        <f t="shared" si="187"/>
        <v>938842</v>
      </c>
      <c r="AO313" s="6">
        <f t="shared" si="187"/>
        <v>963690</v>
      </c>
      <c r="AP313" s="6">
        <f t="shared" si="187"/>
        <v>981694</v>
      </c>
      <c r="AQ313" s="6">
        <f t="shared" si="187"/>
        <v>995173</v>
      </c>
      <c r="AR313" s="6">
        <f t="shared" si="187"/>
        <v>1004205</v>
      </c>
      <c r="AS313" s="6">
        <f t="shared" si="187"/>
        <v>1013386</v>
      </c>
      <c r="AT313" s="6">
        <f t="shared" si="187"/>
        <v>1021656</v>
      </c>
      <c r="AU313" s="6">
        <f t="shared" si="187"/>
        <v>1027793</v>
      </c>
      <c r="AV313" s="6">
        <f t="shared" si="187"/>
        <v>1030954</v>
      </c>
      <c r="AW313" s="6">
        <f t="shared" si="187"/>
        <v>1032244</v>
      </c>
      <c r="AX313" s="6">
        <f t="shared" si="187"/>
        <v>1031325</v>
      </c>
      <c r="AY313" s="6">
        <f t="shared" si="187"/>
        <v>1029500</v>
      </c>
    </row>
    <row r="314" spans="1:51">
      <c r="A314" s="248"/>
      <c r="B314" s="6" t="s">
        <v>4</v>
      </c>
      <c r="C314" s="6">
        <f t="shared" si="172"/>
        <v>384616</v>
      </c>
      <c r="D314" s="6">
        <f t="shared" si="184"/>
        <v>398530</v>
      </c>
      <c r="E314" s="6">
        <f t="shared" si="184"/>
        <v>417993</v>
      </c>
      <c r="F314" s="6">
        <f t="shared" si="184"/>
        <v>439000</v>
      </c>
      <c r="G314" s="6">
        <f t="shared" si="184"/>
        <v>460526</v>
      </c>
      <c r="H314" s="6">
        <f t="shared" si="184"/>
        <v>495263</v>
      </c>
      <c r="I314" s="6">
        <f t="shared" si="184"/>
        <v>523569</v>
      </c>
      <c r="J314" s="6">
        <f t="shared" si="184"/>
        <v>542703</v>
      </c>
      <c r="K314" s="6">
        <f t="shared" si="184"/>
        <v>561330</v>
      </c>
      <c r="L314" s="6">
        <f t="shared" si="184"/>
        <v>579270</v>
      </c>
      <c r="M314" s="6">
        <f t="shared" si="184"/>
        <v>581245</v>
      </c>
      <c r="N314" s="6">
        <f t="shared" si="184"/>
        <v>592272</v>
      </c>
      <c r="O314" s="6">
        <f t="shared" si="184"/>
        <v>605706</v>
      </c>
      <c r="P314" s="6">
        <f t="shared" si="184"/>
        <v>619713</v>
      </c>
      <c r="Q314" s="6">
        <f t="shared" si="184"/>
        <v>634877</v>
      </c>
      <c r="R314" s="6">
        <f t="shared" si="184"/>
        <v>651099</v>
      </c>
      <c r="S314" s="6">
        <f t="shared" si="184"/>
        <v>666647</v>
      </c>
      <c r="T314" s="6">
        <f t="shared" si="184"/>
        <v>683664</v>
      </c>
      <c r="U314" s="6">
        <f t="shared" si="184"/>
        <v>699286</v>
      </c>
      <c r="V314" s="6">
        <f t="shared" si="184"/>
        <v>716541</v>
      </c>
      <c r="W314" s="6">
        <f t="shared" si="184"/>
        <v>731686</v>
      </c>
      <c r="X314" s="6">
        <f t="shared" si="184"/>
        <v>743835</v>
      </c>
      <c r="Y314" s="6">
        <f t="shared" ref="Y314:AY314" si="188">Y165</f>
        <v>751249</v>
      </c>
      <c r="Z314" s="6">
        <f t="shared" si="188"/>
        <v>753099</v>
      </c>
      <c r="AA314" s="6">
        <f t="shared" si="188"/>
        <v>748992</v>
      </c>
      <c r="AB314" s="6">
        <f t="shared" si="188"/>
        <v>745482</v>
      </c>
      <c r="AC314" s="6">
        <f t="shared" si="188"/>
        <v>745447</v>
      </c>
      <c r="AD314" s="6">
        <f t="shared" si="188"/>
        <v>754034</v>
      </c>
      <c r="AE314" s="6">
        <f t="shared" si="188"/>
        <v>768077</v>
      </c>
      <c r="AF314" s="6">
        <f t="shared" si="188"/>
        <v>793893</v>
      </c>
      <c r="AG314" s="6">
        <f t="shared" si="188"/>
        <v>817152</v>
      </c>
      <c r="AH314" s="6">
        <f t="shared" si="188"/>
        <v>830748</v>
      </c>
      <c r="AI314" s="6">
        <f t="shared" si="188"/>
        <v>834495</v>
      </c>
      <c r="AJ314" s="6">
        <f t="shared" si="188"/>
        <v>833413</v>
      </c>
      <c r="AK314" s="6">
        <f t="shared" si="188"/>
        <v>821162</v>
      </c>
      <c r="AL314" s="6">
        <f t="shared" si="188"/>
        <v>811697</v>
      </c>
      <c r="AM314" s="6">
        <f t="shared" si="188"/>
        <v>809777</v>
      </c>
      <c r="AN314" s="6">
        <f t="shared" si="188"/>
        <v>814844</v>
      </c>
      <c r="AO314" s="6">
        <f t="shared" si="188"/>
        <v>826841</v>
      </c>
      <c r="AP314" s="6">
        <f t="shared" si="188"/>
        <v>846856</v>
      </c>
      <c r="AQ314" s="6">
        <f t="shared" si="188"/>
        <v>870328</v>
      </c>
      <c r="AR314" s="6">
        <f t="shared" si="188"/>
        <v>898210</v>
      </c>
      <c r="AS314" s="6">
        <f t="shared" si="188"/>
        <v>924191</v>
      </c>
      <c r="AT314" s="6">
        <f t="shared" si="188"/>
        <v>948918</v>
      </c>
      <c r="AU314" s="6">
        <f t="shared" si="188"/>
        <v>966897</v>
      </c>
      <c r="AV314" s="6">
        <f t="shared" si="188"/>
        <v>980391</v>
      </c>
      <c r="AW314" s="6">
        <f t="shared" si="188"/>
        <v>989510</v>
      </c>
      <c r="AX314" s="6">
        <f t="shared" si="188"/>
        <v>998780</v>
      </c>
      <c r="AY314" s="6">
        <f t="shared" si="188"/>
        <v>1007171</v>
      </c>
    </row>
    <row r="315" spans="1:51">
      <c r="A315" s="248"/>
      <c r="B315" s="6" t="s">
        <v>133</v>
      </c>
      <c r="C315" s="6">
        <f t="shared" si="172"/>
        <v>305304</v>
      </c>
      <c r="D315" s="6">
        <f t="shared" si="184"/>
        <v>312578</v>
      </c>
      <c r="E315" s="6">
        <f t="shared" si="184"/>
        <v>322408</v>
      </c>
      <c r="F315" s="6">
        <f t="shared" si="184"/>
        <v>332516</v>
      </c>
      <c r="G315" s="6">
        <f t="shared" si="184"/>
        <v>342364</v>
      </c>
      <c r="H315" s="6">
        <f t="shared" si="184"/>
        <v>356336</v>
      </c>
      <c r="I315" s="6">
        <f t="shared" si="184"/>
        <v>369797</v>
      </c>
      <c r="J315" s="6">
        <f t="shared" si="184"/>
        <v>388531</v>
      </c>
      <c r="K315" s="6">
        <f t="shared" si="184"/>
        <v>408726</v>
      </c>
      <c r="L315" s="6">
        <f t="shared" si="184"/>
        <v>429403</v>
      </c>
      <c r="M315" s="6">
        <f t="shared" si="184"/>
        <v>462656</v>
      </c>
      <c r="N315" s="6">
        <f t="shared" si="184"/>
        <v>489738</v>
      </c>
      <c r="O315" s="6">
        <f t="shared" si="184"/>
        <v>508301</v>
      </c>
      <c r="P315" s="6">
        <f t="shared" si="184"/>
        <v>526418</v>
      </c>
      <c r="Q315" s="6">
        <f t="shared" si="184"/>
        <v>543869</v>
      </c>
      <c r="R315" s="6">
        <f t="shared" si="184"/>
        <v>546670</v>
      </c>
      <c r="S315" s="6">
        <f t="shared" si="184"/>
        <v>557913</v>
      </c>
      <c r="T315" s="6">
        <f t="shared" si="184"/>
        <v>571365</v>
      </c>
      <c r="U315" s="6">
        <f t="shared" si="184"/>
        <v>585409</v>
      </c>
      <c r="V315" s="6">
        <f t="shared" si="184"/>
        <v>600561</v>
      </c>
      <c r="W315" s="6">
        <f t="shared" si="184"/>
        <v>616693</v>
      </c>
      <c r="X315" s="6">
        <f t="shared" si="184"/>
        <v>632244</v>
      </c>
      <c r="Y315" s="6">
        <f t="shared" ref="Y315:AY315" si="189">Y166</f>
        <v>649181</v>
      </c>
      <c r="Z315" s="6">
        <f t="shared" si="189"/>
        <v>664818</v>
      </c>
      <c r="AA315" s="6">
        <f t="shared" si="189"/>
        <v>682054</v>
      </c>
      <c r="AB315" s="6">
        <f t="shared" si="189"/>
        <v>697257</v>
      </c>
      <c r="AC315" s="6">
        <f t="shared" si="189"/>
        <v>709613</v>
      </c>
      <c r="AD315" s="6">
        <f t="shared" si="189"/>
        <v>717434</v>
      </c>
      <c r="AE315" s="6">
        <f t="shared" si="189"/>
        <v>719911</v>
      </c>
      <c r="AF315" s="6">
        <f t="shared" si="189"/>
        <v>716744</v>
      </c>
      <c r="AG315" s="6">
        <f t="shared" si="189"/>
        <v>714158</v>
      </c>
      <c r="AH315" s="6">
        <f t="shared" si="189"/>
        <v>714949</v>
      </c>
      <c r="AI315" s="6">
        <f t="shared" si="189"/>
        <v>724037</v>
      </c>
      <c r="AJ315" s="6">
        <f t="shared" si="189"/>
        <v>738302</v>
      </c>
      <c r="AK315" s="6">
        <f t="shared" si="189"/>
        <v>763899</v>
      </c>
      <c r="AL315" s="6">
        <f t="shared" si="189"/>
        <v>786953</v>
      </c>
      <c r="AM315" s="6">
        <f t="shared" si="189"/>
        <v>800636</v>
      </c>
      <c r="AN315" s="6">
        <f t="shared" si="189"/>
        <v>804855</v>
      </c>
      <c r="AO315" s="6">
        <f t="shared" si="189"/>
        <v>804394</v>
      </c>
      <c r="AP315" s="6">
        <f t="shared" si="189"/>
        <v>793290</v>
      </c>
      <c r="AQ315" s="6">
        <f t="shared" si="189"/>
        <v>784888</v>
      </c>
      <c r="AR315" s="6">
        <f t="shared" si="189"/>
        <v>783739</v>
      </c>
      <c r="AS315" s="6">
        <f t="shared" si="189"/>
        <v>789285</v>
      </c>
      <c r="AT315" s="6">
        <f t="shared" si="189"/>
        <v>801470</v>
      </c>
      <c r="AU315" s="6">
        <f t="shared" si="189"/>
        <v>821373</v>
      </c>
      <c r="AV315" s="6">
        <f t="shared" si="189"/>
        <v>844574</v>
      </c>
      <c r="AW315" s="6">
        <f t="shared" si="189"/>
        <v>872008</v>
      </c>
      <c r="AX315" s="6">
        <f t="shared" si="189"/>
        <v>897579</v>
      </c>
      <c r="AY315" s="6">
        <f t="shared" si="189"/>
        <v>921929</v>
      </c>
    </row>
    <row r="316" spans="1:51">
      <c r="A316" s="248"/>
      <c r="B316" s="6" t="s">
        <v>134</v>
      </c>
      <c r="C316" s="6">
        <f t="shared" si="172"/>
        <v>252429</v>
      </c>
      <c r="D316" s="6">
        <f t="shared" si="184"/>
        <v>251934</v>
      </c>
      <c r="E316" s="6">
        <f t="shared" si="184"/>
        <v>252009</v>
      </c>
      <c r="F316" s="6">
        <f t="shared" si="184"/>
        <v>253377</v>
      </c>
      <c r="G316" s="6">
        <f t="shared" si="184"/>
        <v>257042</v>
      </c>
      <c r="H316" s="6">
        <f t="shared" si="184"/>
        <v>263067</v>
      </c>
      <c r="I316" s="6">
        <f t="shared" si="184"/>
        <v>270146</v>
      </c>
      <c r="J316" s="6">
        <f t="shared" si="184"/>
        <v>279442</v>
      </c>
      <c r="K316" s="6">
        <f t="shared" si="184"/>
        <v>289039</v>
      </c>
      <c r="L316" s="6">
        <f t="shared" si="184"/>
        <v>298489</v>
      </c>
      <c r="M316" s="6">
        <f t="shared" si="184"/>
        <v>311588</v>
      </c>
      <c r="N316" s="6">
        <f t="shared" si="184"/>
        <v>324218</v>
      </c>
      <c r="O316" s="6">
        <f t="shared" si="184"/>
        <v>341691</v>
      </c>
      <c r="P316" s="6">
        <f t="shared" ref="D316:X320" si="190">P167</f>
        <v>360459</v>
      </c>
      <c r="Q316" s="6">
        <f t="shared" si="190"/>
        <v>379599</v>
      </c>
      <c r="R316" s="6">
        <f t="shared" si="190"/>
        <v>410339</v>
      </c>
      <c r="S316" s="6">
        <f t="shared" si="190"/>
        <v>435186</v>
      </c>
      <c r="T316" s="6">
        <f t="shared" si="190"/>
        <v>452510</v>
      </c>
      <c r="U316" s="6">
        <f t="shared" si="190"/>
        <v>469464</v>
      </c>
      <c r="V316" s="6">
        <f t="shared" si="190"/>
        <v>485768</v>
      </c>
      <c r="W316" s="6">
        <f t="shared" si="190"/>
        <v>489631</v>
      </c>
      <c r="X316" s="6">
        <f t="shared" si="190"/>
        <v>500944</v>
      </c>
      <c r="Y316" s="6">
        <f t="shared" ref="Y316:AY316" si="191">Y167</f>
        <v>514128</v>
      </c>
      <c r="Z316" s="6">
        <f t="shared" si="191"/>
        <v>527942</v>
      </c>
      <c r="AA316" s="6">
        <f t="shared" si="191"/>
        <v>542783</v>
      </c>
      <c r="AB316" s="6">
        <f t="shared" si="191"/>
        <v>558466</v>
      </c>
      <c r="AC316" s="6">
        <f t="shared" si="191"/>
        <v>573733</v>
      </c>
      <c r="AD316" s="6">
        <f t="shared" si="191"/>
        <v>590239</v>
      </c>
      <c r="AE316" s="6">
        <f t="shared" si="191"/>
        <v>605609</v>
      </c>
      <c r="AF316" s="6">
        <f t="shared" si="191"/>
        <v>622523</v>
      </c>
      <c r="AG316" s="6">
        <f t="shared" si="191"/>
        <v>637514</v>
      </c>
      <c r="AH316" s="6">
        <f t="shared" si="191"/>
        <v>649911</v>
      </c>
      <c r="AI316" s="6">
        <f t="shared" si="191"/>
        <v>658109</v>
      </c>
      <c r="AJ316" s="6">
        <f t="shared" si="191"/>
        <v>661328</v>
      </c>
      <c r="AK316" s="6">
        <f t="shared" si="191"/>
        <v>659483</v>
      </c>
      <c r="AL316" s="6">
        <f t="shared" si="191"/>
        <v>658225</v>
      </c>
      <c r="AM316" s="6">
        <f t="shared" si="191"/>
        <v>660231</v>
      </c>
      <c r="AN316" s="6">
        <f t="shared" si="191"/>
        <v>670000</v>
      </c>
      <c r="AO316" s="6">
        <f t="shared" si="191"/>
        <v>684441</v>
      </c>
      <c r="AP316" s="6">
        <f t="shared" si="191"/>
        <v>709436</v>
      </c>
      <c r="AQ316" s="6">
        <f t="shared" si="191"/>
        <v>731850</v>
      </c>
      <c r="AR316" s="6">
        <f t="shared" si="191"/>
        <v>745370</v>
      </c>
      <c r="AS316" s="6">
        <f t="shared" si="191"/>
        <v>750048</v>
      </c>
      <c r="AT316" s="6">
        <f t="shared" si="191"/>
        <v>750261</v>
      </c>
      <c r="AU316" s="6">
        <f t="shared" si="191"/>
        <v>740829</v>
      </c>
      <c r="AV316" s="6">
        <f t="shared" si="191"/>
        <v>733946</v>
      </c>
      <c r="AW316" s="6">
        <f t="shared" si="191"/>
        <v>733742</v>
      </c>
      <c r="AX316" s="6">
        <f t="shared" si="191"/>
        <v>739812</v>
      </c>
      <c r="AY316" s="6">
        <f t="shared" si="191"/>
        <v>752076</v>
      </c>
    </row>
    <row r="317" spans="1:51">
      <c r="A317" s="248"/>
      <c r="B317" s="6" t="s">
        <v>135</v>
      </c>
      <c r="C317" s="6">
        <f t="shared" si="172"/>
        <v>174442</v>
      </c>
      <c r="D317" s="6">
        <f t="shared" si="190"/>
        <v>177654</v>
      </c>
      <c r="E317" s="6">
        <f t="shared" si="190"/>
        <v>180083</v>
      </c>
      <c r="F317" s="6">
        <f t="shared" si="190"/>
        <v>182436</v>
      </c>
      <c r="G317" s="6">
        <f t="shared" si="190"/>
        <v>184728</v>
      </c>
      <c r="H317" s="6">
        <f t="shared" si="190"/>
        <v>185150</v>
      </c>
      <c r="I317" s="6">
        <f t="shared" si="190"/>
        <v>185639</v>
      </c>
      <c r="J317" s="6">
        <f t="shared" si="190"/>
        <v>186562</v>
      </c>
      <c r="K317" s="6">
        <f t="shared" si="190"/>
        <v>188639</v>
      </c>
      <c r="L317" s="6">
        <f t="shared" si="190"/>
        <v>192557</v>
      </c>
      <c r="M317" s="6">
        <f t="shared" si="190"/>
        <v>198007</v>
      </c>
      <c r="N317" s="6">
        <f t="shared" si="190"/>
        <v>204271</v>
      </c>
      <c r="O317" s="6">
        <f t="shared" si="190"/>
        <v>212234</v>
      </c>
      <c r="P317" s="6">
        <f t="shared" si="190"/>
        <v>220501</v>
      </c>
      <c r="Q317" s="6">
        <f t="shared" si="190"/>
        <v>228749</v>
      </c>
      <c r="R317" s="6">
        <f t="shared" si="190"/>
        <v>239883</v>
      </c>
      <c r="S317" s="6">
        <f t="shared" si="190"/>
        <v>250586</v>
      </c>
      <c r="T317" s="6">
        <f t="shared" si="190"/>
        <v>265390</v>
      </c>
      <c r="U317" s="6">
        <f t="shared" si="190"/>
        <v>281190</v>
      </c>
      <c r="V317" s="6">
        <f t="shared" si="190"/>
        <v>297170</v>
      </c>
      <c r="W317" s="6">
        <f t="shared" si="190"/>
        <v>323034</v>
      </c>
      <c r="X317" s="6">
        <f t="shared" si="190"/>
        <v>343479</v>
      </c>
      <c r="Y317" s="6">
        <f t="shared" ref="Y317:AY317" si="192">Y168</f>
        <v>358006</v>
      </c>
      <c r="Z317" s="6">
        <f t="shared" si="192"/>
        <v>372291</v>
      </c>
      <c r="AA317" s="6">
        <f t="shared" si="192"/>
        <v>385979</v>
      </c>
      <c r="AB317" s="6">
        <f t="shared" si="192"/>
        <v>390807</v>
      </c>
      <c r="AC317" s="6">
        <f t="shared" si="192"/>
        <v>401431</v>
      </c>
      <c r="AD317" s="6">
        <f t="shared" si="192"/>
        <v>413365</v>
      </c>
      <c r="AE317" s="6">
        <f t="shared" si="192"/>
        <v>425975</v>
      </c>
      <c r="AF317" s="6">
        <f t="shared" si="192"/>
        <v>439461</v>
      </c>
      <c r="AG317" s="6">
        <f t="shared" si="192"/>
        <v>453545</v>
      </c>
      <c r="AH317" s="6">
        <f t="shared" si="192"/>
        <v>467486</v>
      </c>
      <c r="AI317" s="6">
        <f t="shared" si="192"/>
        <v>482404</v>
      </c>
      <c r="AJ317" s="6">
        <f t="shared" si="192"/>
        <v>496463</v>
      </c>
      <c r="AK317" s="6">
        <f t="shared" si="192"/>
        <v>511952</v>
      </c>
      <c r="AL317" s="6">
        <f t="shared" si="192"/>
        <v>525721</v>
      </c>
      <c r="AM317" s="6">
        <f t="shared" si="192"/>
        <v>537353</v>
      </c>
      <c r="AN317" s="6">
        <f t="shared" si="192"/>
        <v>545424</v>
      </c>
      <c r="AO317" s="6">
        <f t="shared" si="192"/>
        <v>549236</v>
      </c>
      <c r="AP317" s="6">
        <f t="shared" si="192"/>
        <v>549087</v>
      </c>
      <c r="AQ317" s="6">
        <f t="shared" si="192"/>
        <v>549573</v>
      </c>
      <c r="AR317" s="6">
        <f t="shared" si="192"/>
        <v>553115</v>
      </c>
      <c r="AS317" s="6">
        <f t="shared" si="192"/>
        <v>563450</v>
      </c>
      <c r="AT317" s="6">
        <f t="shared" si="192"/>
        <v>577475</v>
      </c>
      <c r="AU317" s="6">
        <f t="shared" si="192"/>
        <v>600515</v>
      </c>
      <c r="AV317" s="6">
        <f t="shared" si="192"/>
        <v>620857</v>
      </c>
      <c r="AW317" s="6">
        <f t="shared" si="192"/>
        <v>633201</v>
      </c>
      <c r="AX317" s="6">
        <f t="shared" si="192"/>
        <v>638095</v>
      </c>
      <c r="AY317" s="6">
        <f t="shared" si="192"/>
        <v>639136</v>
      </c>
    </row>
    <row r="318" spans="1:51">
      <c r="A318" s="248"/>
      <c r="B318" s="6" t="s">
        <v>136</v>
      </c>
      <c r="C318" s="6">
        <f t="shared" si="172"/>
        <v>77788</v>
      </c>
      <c r="D318" s="6">
        <f t="shared" si="190"/>
        <v>82922</v>
      </c>
      <c r="E318" s="6">
        <f t="shared" si="190"/>
        <v>87820</v>
      </c>
      <c r="F318" s="6">
        <f t="shared" si="190"/>
        <v>91273</v>
      </c>
      <c r="G318" s="6">
        <f t="shared" si="190"/>
        <v>93579</v>
      </c>
      <c r="H318" s="6">
        <f t="shared" si="190"/>
        <v>95472</v>
      </c>
      <c r="I318" s="6">
        <f t="shared" si="190"/>
        <v>97780</v>
      </c>
      <c r="J318" s="6">
        <f t="shared" si="190"/>
        <v>99640</v>
      </c>
      <c r="K318" s="6">
        <f t="shared" si="190"/>
        <v>101567</v>
      </c>
      <c r="L318" s="6">
        <f t="shared" si="190"/>
        <v>103436</v>
      </c>
      <c r="M318" s="6">
        <f t="shared" si="190"/>
        <v>104068</v>
      </c>
      <c r="N318" s="6">
        <f t="shared" si="190"/>
        <v>104893</v>
      </c>
      <c r="O318" s="6">
        <f t="shared" si="190"/>
        <v>106000</v>
      </c>
      <c r="P318" s="6">
        <f t="shared" si="190"/>
        <v>107969</v>
      </c>
      <c r="Q318" s="6">
        <f t="shared" si="190"/>
        <v>111123</v>
      </c>
      <c r="R318" s="6">
        <f t="shared" si="190"/>
        <v>114919</v>
      </c>
      <c r="S318" s="6">
        <f t="shared" si="190"/>
        <v>119214</v>
      </c>
      <c r="T318" s="6">
        <f t="shared" si="190"/>
        <v>124535</v>
      </c>
      <c r="U318" s="6">
        <f t="shared" si="190"/>
        <v>130101</v>
      </c>
      <c r="V318" s="6">
        <f t="shared" si="190"/>
        <v>135740</v>
      </c>
      <c r="W318" s="6">
        <f t="shared" si="190"/>
        <v>143190</v>
      </c>
      <c r="X318" s="6">
        <f t="shared" si="190"/>
        <v>150279</v>
      </c>
      <c r="Y318" s="6">
        <f t="shared" ref="Y318:AY318" si="193">Y169</f>
        <v>160237</v>
      </c>
      <c r="Z318" s="6">
        <f t="shared" si="193"/>
        <v>170738</v>
      </c>
      <c r="AA318" s="6">
        <f t="shared" si="193"/>
        <v>181189</v>
      </c>
      <c r="AB318" s="6">
        <f t="shared" si="193"/>
        <v>198624</v>
      </c>
      <c r="AC318" s="6">
        <f t="shared" si="193"/>
        <v>211691</v>
      </c>
      <c r="AD318" s="6">
        <f t="shared" si="193"/>
        <v>221061</v>
      </c>
      <c r="AE318" s="6">
        <f t="shared" si="193"/>
        <v>230380</v>
      </c>
      <c r="AF318" s="6">
        <f t="shared" si="193"/>
        <v>239278</v>
      </c>
      <c r="AG318" s="6">
        <f t="shared" si="193"/>
        <v>243809</v>
      </c>
      <c r="AH318" s="6">
        <f t="shared" si="193"/>
        <v>251811</v>
      </c>
      <c r="AI318" s="6">
        <f t="shared" si="193"/>
        <v>260395</v>
      </c>
      <c r="AJ318" s="6">
        <f t="shared" si="193"/>
        <v>269617</v>
      </c>
      <c r="AK318" s="6">
        <f t="shared" si="193"/>
        <v>279438</v>
      </c>
      <c r="AL318" s="6">
        <f t="shared" si="193"/>
        <v>289527</v>
      </c>
      <c r="AM318" s="6">
        <f t="shared" si="193"/>
        <v>299754</v>
      </c>
      <c r="AN318" s="6">
        <f t="shared" si="193"/>
        <v>310560</v>
      </c>
      <c r="AO318" s="6">
        <f t="shared" si="193"/>
        <v>320882</v>
      </c>
      <c r="AP318" s="6">
        <f t="shared" si="193"/>
        <v>332350</v>
      </c>
      <c r="AQ318" s="6">
        <f t="shared" si="193"/>
        <v>342478</v>
      </c>
      <c r="AR318" s="6">
        <f t="shared" si="193"/>
        <v>351208</v>
      </c>
      <c r="AS318" s="6">
        <f t="shared" si="193"/>
        <v>357793</v>
      </c>
      <c r="AT318" s="6">
        <f t="shared" si="193"/>
        <v>361650</v>
      </c>
      <c r="AU318" s="6">
        <f t="shared" si="193"/>
        <v>363417</v>
      </c>
      <c r="AV318" s="6">
        <f t="shared" si="193"/>
        <v>365957</v>
      </c>
      <c r="AW318" s="6">
        <f t="shared" si="193"/>
        <v>371074</v>
      </c>
      <c r="AX318" s="6">
        <f t="shared" si="193"/>
        <v>381109</v>
      </c>
      <c r="AY318" s="6">
        <f t="shared" si="193"/>
        <v>393271</v>
      </c>
    </row>
    <row r="319" spans="1:51">
      <c r="A319" s="248"/>
      <c r="B319" s="6" t="s">
        <v>137</v>
      </c>
      <c r="C319" s="6">
        <f t="shared" si="172"/>
        <v>19871</v>
      </c>
      <c r="D319" s="6">
        <f t="shared" si="190"/>
        <v>20496</v>
      </c>
      <c r="E319" s="6">
        <f t="shared" si="190"/>
        <v>20992</v>
      </c>
      <c r="F319" s="6">
        <f t="shared" si="190"/>
        <v>22704</v>
      </c>
      <c r="G319" s="6">
        <f t="shared" si="190"/>
        <v>25113</v>
      </c>
      <c r="H319" s="6">
        <f t="shared" si="190"/>
        <v>27288</v>
      </c>
      <c r="I319" s="6">
        <f t="shared" si="190"/>
        <v>29097</v>
      </c>
      <c r="J319" s="6">
        <f t="shared" si="190"/>
        <v>30784</v>
      </c>
      <c r="K319" s="6">
        <f t="shared" si="190"/>
        <v>32119</v>
      </c>
      <c r="L319" s="6">
        <f t="shared" si="190"/>
        <v>33103</v>
      </c>
      <c r="M319" s="6">
        <f t="shared" si="190"/>
        <v>33938</v>
      </c>
      <c r="N319" s="6">
        <f t="shared" si="190"/>
        <v>34942</v>
      </c>
      <c r="O319" s="6">
        <f t="shared" si="190"/>
        <v>35774</v>
      </c>
      <c r="P319" s="6">
        <f t="shared" si="190"/>
        <v>36683</v>
      </c>
      <c r="Q319" s="6">
        <f t="shared" si="190"/>
        <v>37558</v>
      </c>
      <c r="R319" s="6">
        <f t="shared" si="190"/>
        <v>37888</v>
      </c>
      <c r="S319" s="6">
        <f t="shared" si="190"/>
        <v>38380</v>
      </c>
      <c r="T319" s="6">
        <f t="shared" si="190"/>
        <v>39004</v>
      </c>
      <c r="U319" s="6">
        <f t="shared" si="190"/>
        <v>40045</v>
      </c>
      <c r="V319" s="6">
        <f t="shared" si="190"/>
        <v>41576</v>
      </c>
      <c r="W319" s="6">
        <f t="shared" si="190"/>
        <v>43229</v>
      </c>
      <c r="X319" s="6">
        <f t="shared" si="190"/>
        <v>45084</v>
      </c>
      <c r="Y319" s="6">
        <f t="shared" ref="Y319:AY319" si="194">Y170</f>
        <v>47362</v>
      </c>
      <c r="Z319" s="6">
        <f t="shared" si="194"/>
        <v>49756</v>
      </c>
      <c r="AA319" s="6">
        <f t="shared" si="194"/>
        <v>52204</v>
      </c>
      <c r="AB319" s="6">
        <f t="shared" si="194"/>
        <v>55420</v>
      </c>
      <c r="AC319" s="6">
        <f t="shared" si="194"/>
        <v>58421</v>
      </c>
      <c r="AD319" s="6">
        <f t="shared" si="194"/>
        <v>62770</v>
      </c>
      <c r="AE319" s="6">
        <f t="shared" si="194"/>
        <v>67271</v>
      </c>
      <c r="AF319" s="6">
        <f t="shared" si="194"/>
        <v>71654</v>
      </c>
      <c r="AG319" s="6">
        <f t="shared" si="194"/>
        <v>79364</v>
      </c>
      <c r="AH319" s="6">
        <f t="shared" si="194"/>
        <v>84668</v>
      </c>
      <c r="AI319" s="6">
        <f t="shared" si="194"/>
        <v>88446</v>
      </c>
      <c r="AJ319" s="6">
        <f t="shared" si="194"/>
        <v>92338</v>
      </c>
      <c r="AK319" s="6">
        <f t="shared" si="194"/>
        <v>96122</v>
      </c>
      <c r="AL319" s="6">
        <f t="shared" si="194"/>
        <v>98596</v>
      </c>
      <c r="AM319" s="6">
        <f t="shared" si="194"/>
        <v>102442</v>
      </c>
      <c r="AN319" s="6">
        <f t="shared" si="194"/>
        <v>106401</v>
      </c>
      <c r="AO319" s="6">
        <f t="shared" si="194"/>
        <v>110733</v>
      </c>
      <c r="AP319" s="6">
        <f t="shared" si="194"/>
        <v>115331</v>
      </c>
      <c r="AQ319" s="6">
        <f t="shared" si="194"/>
        <v>119986</v>
      </c>
      <c r="AR319" s="6">
        <f t="shared" si="194"/>
        <v>124817</v>
      </c>
      <c r="AS319" s="6">
        <f t="shared" si="194"/>
        <v>130206</v>
      </c>
      <c r="AT319" s="6">
        <f t="shared" si="194"/>
        <v>135729</v>
      </c>
      <c r="AU319" s="6">
        <f t="shared" si="194"/>
        <v>142172</v>
      </c>
      <c r="AV319" s="6">
        <f t="shared" si="194"/>
        <v>148157</v>
      </c>
      <c r="AW319" s="6">
        <f t="shared" si="194"/>
        <v>153767</v>
      </c>
      <c r="AX319" s="6">
        <f t="shared" si="194"/>
        <v>158401</v>
      </c>
      <c r="AY319" s="6">
        <f t="shared" si="194"/>
        <v>161782</v>
      </c>
    </row>
    <row r="320" spans="1:51">
      <c r="B320" s="6" t="s">
        <v>138</v>
      </c>
      <c r="C320" s="6">
        <f t="shared" si="172"/>
        <v>2815</v>
      </c>
      <c r="D320" s="6">
        <f t="shared" si="190"/>
        <v>3202</v>
      </c>
      <c r="E320" s="6">
        <f t="shared" si="190"/>
        <v>3595</v>
      </c>
      <c r="F320" s="6">
        <f t="shared" si="190"/>
        <v>4123</v>
      </c>
      <c r="G320" s="6">
        <f t="shared" si="190"/>
        <v>4444</v>
      </c>
      <c r="H320" s="6">
        <f t="shared" si="190"/>
        <v>4759</v>
      </c>
      <c r="I320" s="6">
        <f t="shared" si="190"/>
        <v>5019</v>
      </c>
      <c r="J320" s="6">
        <f t="shared" si="190"/>
        <v>5265</v>
      </c>
      <c r="K320" s="6">
        <f t="shared" si="190"/>
        <v>5858</v>
      </c>
      <c r="L320" s="6">
        <f t="shared" si="190"/>
        <v>6566</v>
      </c>
      <c r="M320" s="6">
        <f t="shared" si="190"/>
        <v>7210</v>
      </c>
      <c r="N320" s="6">
        <f t="shared" si="190"/>
        <v>7757</v>
      </c>
      <c r="O320" s="6">
        <f t="shared" si="190"/>
        <v>8287</v>
      </c>
      <c r="P320" s="6">
        <f t="shared" si="190"/>
        <v>8834</v>
      </c>
      <c r="Q320" s="6">
        <f t="shared" si="190"/>
        <v>9336</v>
      </c>
      <c r="R320" s="6">
        <f t="shared" si="190"/>
        <v>9798</v>
      </c>
      <c r="S320" s="6">
        <f t="shared" si="190"/>
        <v>10295</v>
      </c>
      <c r="T320" s="6">
        <f t="shared" si="190"/>
        <v>10753</v>
      </c>
      <c r="U320" s="6">
        <f t="shared" si="190"/>
        <v>11249</v>
      </c>
      <c r="V320" s="6">
        <f t="shared" si="190"/>
        <v>11734</v>
      </c>
      <c r="W320" s="6">
        <f t="shared" si="190"/>
        <v>12073</v>
      </c>
      <c r="X320" s="6">
        <f t="shared" si="190"/>
        <v>12478</v>
      </c>
      <c r="Y320" s="6">
        <f t="shared" ref="Y320:AY320" si="195">Y171</f>
        <v>12917</v>
      </c>
      <c r="Z320" s="6">
        <f t="shared" si="195"/>
        <v>13488</v>
      </c>
      <c r="AA320" s="6">
        <f t="shared" si="195"/>
        <v>14196</v>
      </c>
      <c r="AB320" s="6">
        <f t="shared" si="195"/>
        <v>14905</v>
      </c>
      <c r="AC320" s="6">
        <f t="shared" si="195"/>
        <v>15702</v>
      </c>
      <c r="AD320" s="6">
        <f t="shared" si="195"/>
        <v>16642</v>
      </c>
      <c r="AE320" s="6">
        <f t="shared" si="195"/>
        <v>17667</v>
      </c>
      <c r="AF320" s="6">
        <f t="shared" si="195"/>
        <v>18764</v>
      </c>
      <c r="AG320" s="6">
        <f t="shared" si="195"/>
        <v>20103</v>
      </c>
      <c r="AH320" s="6">
        <f t="shared" si="195"/>
        <v>21428</v>
      </c>
      <c r="AI320" s="6">
        <f t="shared" si="195"/>
        <v>23215</v>
      </c>
      <c r="AJ320" s="6">
        <f t="shared" si="195"/>
        <v>25101</v>
      </c>
      <c r="AK320" s="6">
        <f t="shared" si="195"/>
        <v>27011</v>
      </c>
      <c r="AL320" s="6">
        <f t="shared" si="195"/>
        <v>30025</v>
      </c>
      <c r="AM320" s="6">
        <f t="shared" si="195"/>
        <v>32365</v>
      </c>
      <c r="AN320" s="6">
        <f t="shared" si="195"/>
        <v>34446</v>
      </c>
      <c r="AO320" s="6">
        <f t="shared" si="195"/>
        <v>36646</v>
      </c>
      <c r="AP320" s="6">
        <f t="shared" si="195"/>
        <v>38868</v>
      </c>
      <c r="AQ320" s="6">
        <f t="shared" si="195"/>
        <v>41065</v>
      </c>
      <c r="AR320" s="6">
        <f t="shared" si="195"/>
        <v>43509</v>
      </c>
      <c r="AS320" s="6">
        <f t="shared" si="195"/>
        <v>45993</v>
      </c>
      <c r="AT320" s="6">
        <f t="shared" si="195"/>
        <v>48750</v>
      </c>
      <c r="AU320" s="6">
        <f t="shared" si="195"/>
        <v>51746</v>
      </c>
      <c r="AV320" s="6">
        <f t="shared" si="195"/>
        <v>54928</v>
      </c>
      <c r="AW320" s="6">
        <f t="shared" si="195"/>
        <v>58447</v>
      </c>
      <c r="AX320" s="6">
        <f t="shared" si="195"/>
        <v>62261</v>
      </c>
      <c r="AY320" s="6">
        <f t="shared" si="195"/>
        <v>66319</v>
      </c>
    </row>
    <row r="322" spans="2:51">
      <c r="B322" s="6" t="s">
        <v>103</v>
      </c>
    </row>
    <row r="323" spans="2:51">
      <c r="C323" s="6" t="s">
        <v>49</v>
      </c>
      <c r="D323" s="6" t="s">
        <v>50</v>
      </c>
      <c r="E323" s="6" t="s">
        <v>51</v>
      </c>
      <c r="F323" s="6" t="s">
        <v>52</v>
      </c>
      <c r="G323" s="6" t="s">
        <v>53</v>
      </c>
      <c r="H323" s="6" t="s">
        <v>54</v>
      </c>
      <c r="I323" s="6" t="s">
        <v>55</v>
      </c>
      <c r="J323" s="6" t="s">
        <v>56</v>
      </c>
      <c r="K323" s="6" t="s">
        <v>57</v>
      </c>
      <c r="L323" s="6" t="s">
        <v>58</v>
      </c>
      <c r="M323" s="6" t="s">
        <v>59</v>
      </c>
      <c r="N323" s="6" t="s">
        <v>60</v>
      </c>
      <c r="O323" s="6" t="s">
        <v>61</v>
      </c>
      <c r="P323" s="6" t="s">
        <v>62</v>
      </c>
      <c r="Q323" s="6" t="s">
        <v>63</v>
      </c>
      <c r="R323" s="6" t="s">
        <v>64</v>
      </c>
      <c r="S323" s="6" t="s">
        <v>65</v>
      </c>
      <c r="T323" s="6" t="s">
        <v>66</v>
      </c>
      <c r="U323" s="6" t="s">
        <v>67</v>
      </c>
      <c r="V323" s="6" t="s">
        <v>68</v>
      </c>
      <c r="W323" s="6" t="s">
        <v>69</v>
      </c>
      <c r="X323" s="6" t="s">
        <v>70</v>
      </c>
      <c r="Y323" s="6" t="s">
        <v>71</v>
      </c>
      <c r="Z323" s="6" t="s">
        <v>72</v>
      </c>
      <c r="AA323" s="6" t="s">
        <v>73</v>
      </c>
      <c r="AB323" s="6" t="s">
        <v>74</v>
      </c>
      <c r="AC323" s="6" t="s">
        <v>75</v>
      </c>
      <c r="AD323" s="6" t="s">
        <v>76</v>
      </c>
      <c r="AE323" s="6" t="s">
        <v>77</v>
      </c>
      <c r="AF323" s="6" t="s">
        <v>78</v>
      </c>
      <c r="AG323" s="6" t="s">
        <v>79</v>
      </c>
      <c r="AH323" s="6" t="s">
        <v>80</v>
      </c>
      <c r="AI323" s="6" t="s">
        <v>81</v>
      </c>
      <c r="AJ323" s="6" t="s">
        <v>82</v>
      </c>
      <c r="AK323" s="6" t="s">
        <v>83</v>
      </c>
      <c r="AL323" s="6" t="s">
        <v>84</v>
      </c>
      <c r="AM323" s="6" t="s">
        <v>85</v>
      </c>
      <c r="AN323" s="6" t="s">
        <v>86</v>
      </c>
      <c r="AO323" s="6" t="s">
        <v>87</v>
      </c>
      <c r="AP323" s="6" t="s">
        <v>88</v>
      </c>
      <c r="AQ323" s="6" t="s">
        <v>89</v>
      </c>
      <c r="AR323" s="6" t="s">
        <v>90</v>
      </c>
      <c r="AS323" s="6" t="s">
        <v>91</v>
      </c>
      <c r="AT323" s="6" t="s">
        <v>92</v>
      </c>
      <c r="AU323" s="6" t="s">
        <v>93</v>
      </c>
      <c r="AV323" s="6" t="s">
        <v>94</v>
      </c>
      <c r="AW323" s="6" t="s">
        <v>95</v>
      </c>
      <c r="AX323" s="6" t="s">
        <v>96</v>
      </c>
      <c r="AY323" s="6" t="s">
        <v>97</v>
      </c>
    </row>
    <row r="324" spans="2:51">
      <c r="B324" s="6" t="s">
        <v>120</v>
      </c>
      <c r="C324" s="6">
        <f>C175</f>
        <v>759633</v>
      </c>
      <c r="D324" s="6">
        <f t="shared" ref="D324:X329" si="196">D175</f>
        <v>771537</v>
      </c>
      <c r="E324" s="6">
        <f t="shared" si="196"/>
        <v>782859</v>
      </c>
      <c r="F324" s="6">
        <f t="shared" si="196"/>
        <v>793071</v>
      </c>
      <c r="G324" s="6">
        <f t="shared" si="196"/>
        <v>806133</v>
      </c>
      <c r="H324" s="6">
        <f t="shared" si="196"/>
        <v>817856</v>
      </c>
      <c r="I324" s="6">
        <f t="shared" si="196"/>
        <v>828301</v>
      </c>
      <c r="J324" s="6">
        <f t="shared" si="196"/>
        <v>837987</v>
      </c>
      <c r="K324" s="6">
        <f t="shared" si="196"/>
        <v>846752</v>
      </c>
      <c r="L324" s="6">
        <f t="shared" si="196"/>
        <v>854476</v>
      </c>
      <c r="M324" s="6">
        <f t="shared" si="196"/>
        <v>861090</v>
      </c>
      <c r="N324" s="6">
        <f t="shared" si="196"/>
        <v>866648</v>
      </c>
      <c r="O324" s="6">
        <f t="shared" si="196"/>
        <v>871276</v>
      </c>
      <c r="P324" s="6">
        <f t="shared" si="196"/>
        <v>875072</v>
      </c>
      <c r="Q324" s="6">
        <f t="shared" si="196"/>
        <v>878170</v>
      </c>
      <c r="R324" s="6">
        <f t="shared" si="196"/>
        <v>880715</v>
      </c>
      <c r="S324" s="6">
        <f t="shared" si="196"/>
        <v>882906</v>
      </c>
      <c r="T324" s="6">
        <f t="shared" si="196"/>
        <v>884939</v>
      </c>
      <c r="U324" s="6">
        <f t="shared" si="196"/>
        <v>886975</v>
      </c>
      <c r="V324" s="6">
        <f t="shared" si="196"/>
        <v>889185</v>
      </c>
      <c r="W324" s="6">
        <f t="shared" si="196"/>
        <v>891757</v>
      </c>
      <c r="X324" s="6">
        <f t="shared" si="196"/>
        <v>894826</v>
      </c>
      <c r="Y324" s="6">
        <f t="shared" ref="Y324:AY324" si="197">Y175</f>
        <v>898498</v>
      </c>
      <c r="Z324" s="6">
        <f t="shared" si="197"/>
        <v>902882</v>
      </c>
      <c r="AA324" s="6">
        <f t="shared" si="197"/>
        <v>908039</v>
      </c>
      <c r="AB324" s="6">
        <f t="shared" si="197"/>
        <v>913990</v>
      </c>
      <c r="AC324" s="6">
        <f t="shared" si="197"/>
        <v>920695</v>
      </c>
      <c r="AD324" s="6">
        <f t="shared" si="197"/>
        <v>928073</v>
      </c>
      <c r="AE324" s="6">
        <f t="shared" si="197"/>
        <v>936036</v>
      </c>
      <c r="AF324" s="6">
        <f t="shared" si="197"/>
        <v>944470</v>
      </c>
      <c r="AG324" s="6">
        <f t="shared" si="197"/>
        <v>953242</v>
      </c>
      <c r="AH324" s="6">
        <f t="shared" si="197"/>
        <v>962225</v>
      </c>
      <c r="AI324" s="6">
        <f t="shared" si="197"/>
        <v>971301</v>
      </c>
      <c r="AJ324" s="6">
        <f t="shared" si="197"/>
        <v>980341</v>
      </c>
      <c r="AK324" s="6">
        <f t="shared" si="197"/>
        <v>989230</v>
      </c>
      <c r="AL324" s="6">
        <f t="shared" si="197"/>
        <v>997879</v>
      </c>
      <c r="AM324" s="6">
        <f t="shared" si="197"/>
        <v>1006225</v>
      </c>
      <c r="AN324" s="6">
        <f t="shared" si="197"/>
        <v>1014214</v>
      </c>
      <c r="AO324" s="6">
        <f t="shared" si="197"/>
        <v>1021819</v>
      </c>
      <c r="AP324" s="6">
        <f t="shared" si="197"/>
        <v>1029025</v>
      </c>
      <c r="AQ324" s="6">
        <f t="shared" si="197"/>
        <v>1035824</v>
      </c>
      <c r="AR324" s="6">
        <f t="shared" si="197"/>
        <v>1042210</v>
      </c>
      <c r="AS324" s="6">
        <f t="shared" si="197"/>
        <v>1048172</v>
      </c>
      <c r="AT324" s="6">
        <f t="shared" si="197"/>
        <v>1053718</v>
      </c>
      <c r="AU324" s="6">
        <f t="shared" si="197"/>
        <v>1058860</v>
      </c>
      <c r="AV324" s="6">
        <f t="shared" si="197"/>
        <v>1063626</v>
      </c>
      <c r="AW324" s="6">
        <f t="shared" si="197"/>
        <v>1068057</v>
      </c>
      <c r="AX324" s="6">
        <f t="shared" si="197"/>
        <v>1072214</v>
      </c>
      <c r="AY324" s="6">
        <f t="shared" si="197"/>
        <v>1076163</v>
      </c>
    </row>
    <row r="325" spans="2:51">
      <c r="B325" s="6" t="s">
        <v>121</v>
      </c>
      <c r="C325" s="6">
        <f t="shared" ref="C325:R344" si="198">C176</f>
        <v>729030</v>
      </c>
      <c r="D325" s="6">
        <f t="shared" si="198"/>
        <v>749204</v>
      </c>
      <c r="E325" s="6">
        <f t="shared" si="198"/>
        <v>768054</v>
      </c>
      <c r="F325" s="6">
        <f t="shared" si="198"/>
        <v>785423</v>
      </c>
      <c r="G325" s="6">
        <f t="shared" si="198"/>
        <v>795365</v>
      </c>
      <c r="H325" s="6">
        <f t="shared" si="198"/>
        <v>805983</v>
      </c>
      <c r="I325" s="6">
        <f t="shared" si="198"/>
        <v>815422</v>
      </c>
      <c r="J325" s="6">
        <f t="shared" si="198"/>
        <v>824735</v>
      </c>
      <c r="K325" s="6">
        <f t="shared" si="198"/>
        <v>833426</v>
      </c>
      <c r="L325" s="6">
        <f t="shared" si="198"/>
        <v>845481</v>
      </c>
      <c r="M325" s="6">
        <f t="shared" si="198"/>
        <v>856731</v>
      </c>
      <c r="N325" s="6">
        <f t="shared" si="198"/>
        <v>867190</v>
      </c>
      <c r="O325" s="6">
        <f t="shared" si="198"/>
        <v>876887</v>
      </c>
      <c r="P325" s="6">
        <f t="shared" si="198"/>
        <v>885667</v>
      </c>
      <c r="Q325" s="6">
        <f t="shared" si="198"/>
        <v>893406</v>
      </c>
      <c r="R325" s="6">
        <f t="shared" si="198"/>
        <v>900032</v>
      </c>
      <c r="S325" s="6">
        <f t="shared" si="196"/>
        <v>905604</v>
      </c>
      <c r="T325" s="6">
        <f t="shared" si="196"/>
        <v>910246</v>
      </c>
      <c r="U325" s="6">
        <f t="shared" si="196"/>
        <v>914056</v>
      </c>
      <c r="V325" s="6">
        <f t="shared" si="196"/>
        <v>917168</v>
      </c>
      <c r="W325" s="6">
        <f t="shared" si="196"/>
        <v>919726</v>
      </c>
      <c r="X325" s="6">
        <f t="shared" si="196"/>
        <v>921928</v>
      </c>
      <c r="Y325" s="6">
        <f t="shared" ref="Y325:AY325" si="199">Y176</f>
        <v>923973</v>
      </c>
      <c r="Z325" s="6">
        <f t="shared" si="199"/>
        <v>926020</v>
      </c>
      <c r="AA325" s="6">
        <f t="shared" si="199"/>
        <v>928242</v>
      </c>
      <c r="AB325" s="6">
        <f t="shared" si="199"/>
        <v>930824</v>
      </c>
      <c r="AC325" s="6">
        <f t="shared" si="199"/>
        <v>933903</v>
      </c>
      <c r="AD325" s="6">
        <f t="shared" si="199"/>
        <v>937585</v>
      </c>
      <c r="AE325" s="6">
        <f t="shared" si="199"/>
        <v>941978</v>
      </c>
      <c r="AF325" s="6">
        <f t="shared" si="199"/>
        <v>947143</v>
      </c>
      <c r="AG325" s="6">
        <f t="shared" si="199"/>
        <v>953101</v>
      </c>
      <c r="AH325" s="6">
        <f t="shared" si="199"/>
        <v>959813</v>
      </c>
      <c r="AI325" s="6">
        <f t="shared" si="199"/>
        <v>967198</v>
      </c>
      <c r="AJ325" s="6">
        <f t="shared" si="199"/>
        <v>975170</v>
      </c>
      <c r="AK325" s="6">
        <f t="shared" si="199"/>
        <v>983611</v>
      </c>
      <c r="AL325" s="6">
        <f t="shared" si="199"/>
        <v>992388</v>
      </c>
      <c r="AM325" s="6">
        <f t="shared" si="199"/>
        <v>1001376</v>
      </c>
      <c r="AN325" s="6">
        <f t="shared" si="199"/>
        <v>1010459</v>
      </c>
      <c r="AO325" s="6">
        <f t="shared" si="199"/>
        <v>1019506</v>
      </c>
      <c r="AP325" s="6">
        <f t="shared" si="199"/>
        <v>1028402</v>
      </c>
      <c r="AQ325" s="6">
        <f t="shared" si="199"/>
        <v>1037057</v>
      </c>
      <c r="AR325" s="6">
        <f t="shared" si="199"/>
        <v>1045407</v>
      </c>
      <c r="AS325" s="6">
        <f t="shared" si="199"/>
        <v>1053401</v>
      </c>
      <c r="AT325" s="6">
        <f t="shared" si="199"/>
        <v>1061010</v>
      </c>
      <c r="AU325" s="6">
        <f t="shared" si="199"/>
        <v>1068219</v>
      </c>
      <c r="AV325" s="6">
        <f t="shared" si="199"/>
        <v>1075021</v>
      </c>
      <c r="AW325" s="6">
        <f t="shared" si="199"/>
        <v>1081409</v>
      </c>
      <c r="AX325" s="6">
        <f t="shared" si="199"/>
        <v>1087372</v>
      </c>
      <c r="AY325" s="6">
        <f t="shared" si="199"/>
        <v>1092919</v>
      </c>
    </row>
    <row r="326" spans="2:51">
      <c r="B326" s="6" t="s">
        <v>122</v>
      </c>
      <c r="C326" s="6">
        <f t="shared" si="198"/>
        <v>712989</v>
      </c>
      <c r="D326" s="6">
        <f t="shared" si="196"/>
        <v>718047</v>
      </c>
      <c r="E326" s="6">
        <f t="shared" si="196"/>
        <v>725333</v>
      </c>
      <c r="F326" s="6">
        <f t="shared" si="196"/>
        <v>735549</v>
      </c>
      <c r="G326" s="6">
        <f t="shared" si="196"/>
        <v>750000</v>
      </c>
      <c r="H326" s="6">
        <f t="shared" si="196"/>
        <v>766879</v>
      </c>
      <c r="I326" s="6">
        <f t="shared" si="196"/>
        <v>785041</v>
      </c>
      <c r="J326" s="6">
        <f t="shared" si="196"/>
        <v>802266</v>
      </c>
      <c r="K326" s="6">
        <f t="shared" si="196"/>
        <v>818402</v>
      </c>
      <c r="L326" s="6">
        <f t="shared" si="196"/>
        <v>827511</v>
      </c>
      <c r="M326" s="6">
        <f t="shared" si="196"/>
        <v>837704</v>
      </c>
      <c r="N326" s="6">
        <f t="shared" si="196"/>
        <v>847150</v>
      </c>
      <c r="O326" s="6">
        <f t="shared" si="196"/>
        <v>856470</v>
      </c>
      <c r="P326" s="6">
        <f t="shared" si="196"/>
        <v>865169</v>
      </c>
      <c r="Q326" s="6">
        <f t="shared" si="196"/>
        <v>877230</v>
      </c>
      <c r="R326" s="6">
        <f t="shared" si="196"/>
        <v>888487</v>
      </c>
      <c r="S326" s="6">
        <f t="shared" si="196"/>
        <v>898952</v>
      </c>
      <c r="T326" s="6">
        <f t="shared" si="196"/>
        <v>908658</v>
      </c>
      <c r="U326" s="6">
        <f t="shared" si="196"/>
        <v>917444</v>
      </c>
      <c r="V326" s="6">
        <f t="shared" si="196"/>
        <v>925190</v>
      </c>
      <c r="W326" s="6">
        <f t="shared" si="196"/>
        <v>931824</v>
      </c>
      <c r="X326" s="6">
        <f t="shared" si="196"/>
        <v>937404</v>
      </c>
      <c r="Y326" s="6">
        <f t="shared" ref="Y326:AY326" si="200">Y177</f>
        <v>942052</v>
      </c>
      <c r="Z326" s="6">
        <f t="shared" si="200"/>
        <v>945869</v>
      </c>
      <c r="AA326" s="6">
        <f t="shared" si="200"/>
        <v>948988</v>
      </c>
      <c r="AB326" s="6">
        <f t="shared" si="200"/>
        <v>951552</v>
      </c>
      <c r="AC326" s="6">
        <f t="shared" si="200"/>
        <v>953761</v>
      </c>
      <c r="AD326" s="6">
        <f t="shared" si="200"/>
        <v>955812</v>
      </c>
      <c r="AE326" s="6">
        <f t="shared" si="200"/>
        <v>957864</v>
      </c>
      <c r="AF326" s="6">
        <f t="shared" si="200"/>
        <v>960091</v>
      </c>
      <c r="AG326" s="6">
        <f t="shared" si="200"/>
        <v>962680</v>
      </c>
      <c r="AH326" s="6">
        <f t="shared" si="200"/>
        <v>965764</v>
      </c>
      <c r="AI326" s="6">
        <f t="shared" si="200"/>
        <v>969449</v>
      </c>
      <c r="AJ326" s="6">
        <f t="shared" si="200"/>
        <v>973847</v>
      </c>
      <c r="AK326" s="6">
        <f t="shared" si="200"/>
        <v>979018</v>
      </c>
      <c r="AL326" s="6">
        <f t="shared" si="200"/>
        <v>984980</v>
      </c>
      <c r="AM326" s="6">
        <f t="shared" si="200"/>
        <v>991696</v>
      </c>
      <c r="AN326" s="6">
        <f t="shared" si="200"/>
        <v>999084</v>
      </c>
      <c r="AO326" s="6">
        <f t="shared" si="200"/>
        <v>1007059</v>
      </c>
      <c r="AP326" s="6">
        <f t="shared" si="200"/>
        <v>1015502</v>
      </c>
      <c r="AQ326" s="6">
        <f t="shared" si="200"/>
        <v>1024283</v>
      </c>
      <c r="AR326" s="6">
        <f t="shared" si="200"/>
        <v>1033277</v>
      </c>
      <c r="AS326" s="6">
        <f t="shared" si="200"/>
        <v>1042364</v>
      </c>
      <c r="AT326" s="6">
        <f t="shared" si="200"/>
        <v>1051413</v>
      </c>
      <c r="AU326" s="6">
        <f t="shared" si="200"/>
        <v>1060310</v>
      </c>
      <c r="AV326" s="6">
        <f t="shared" si="200"/>
        <v>1068965</v>
      </c>
      <c r="AW326" s="6">
        <f t="shared" si="200"/>
        <v>1077315</v>
      </c>
      <c r="AX326" s="6">
        <f t="shared" si="200"/>
        <v>1085309</v>
      </c>
      <c r="AY326" s="6">
        <f t="shared" si="200"/>
        <v>1092918</v>
      </c>
    </row>
    <row r="327" spans="2:51">
      <c r="B327" s="6" t="s">
        <v>123</v>
      </c>
      <c r="C327" s="6">
        <f t="shared" si="198"/>
        <v>749299</v>
      </c>
      <c r="D327" s="6">
        <f t="shared" si="196"/>
        <v>755192</v>
      </c>
      <c r="E327" s="6">
        <f t="shared" si="196"/>
        <v>759069</v>
      </c>
      <c r="F327" s="6">
        <f t="shared" si="196"/>
        <v>759920</v>
      </c>
      <c r="G327" s="6">
        <f t="shared" si="196"/>
        <v>762723</v>
      </c>
      <c r="H327" s="6">
        <f t="shared" si="196"/>
        <v>763567</v>
      </c>
      <c r="I327" s="6">
        <f t="shared" si="196"/>
        <v>765875</v>
      </c>
      <c r="J327" s="6">
        <f t="shared" si="196"/>
        <v>771201</v>
      </c>
      <c r="K327" s="6">
        <f t="shared" si="196"/>
        <v>780086</v>
      </c>
      <c r="L327" s="6">
        <f t="shared" si="196"/>
        <v>793718</v>
      </c>
      <c r="M327" s="6">
        <f t="shared" si="196"/>
        <v>810208</v>
      </c>
      <c r="N327" s="6">
        <f t="shared" si="196"/>
        <v>828378</v>
      </c>
      <c r="O327" s="6">
        <f t="shared" si="196"/>
        <v>845612</v>
      </c>
      <c r="P327" s="6">
        <f t="shared" si="196"/>
        <v>861757</v>
      </c>
      <c r="Q327" s="6">
        <f t="shared" si="196"/>
        <v>870880</v>
      </c>
      <c r="R327" s="6">
        <f t="shared" si="196"/>
        <v>881087</v>
      </c>
      <c r="S327" s="6">
        <f t="shared" si="196"/>
        <v>890549</v>
      </c>
      <c r="T327" s="6">
        <f t="shared" si="196"/>
        <v>899884</v>
      </c>
      <c r="U327" s="6">
        <f t="shared" si="196"/>
        <v>908598</v>
      </c>
      <c r="V327" s="6">
        <f t="shared" si="196"/>
        <v>920673</v>
      </c>
      <c r="W327" s="6">
        <f t="shared" si="196"/>
        <v>931943</v>
      </c>
      <c r="X327" s="6">
        <f t="shared" si="196"/>
        <v>942421</v>
      </c>
      <c r="Y327" s="6">
        <f t="shared" ref="Y327:AY327" si="201">Y178</f>
        <v>952142</v>
      </c>
      <c r="Z327" s="6">
        <f t="shared" si="201"/>
        <v>960942</v>
      </c>
      <c r="AA327" s="6">
        <f t="shared" si="201"/>
        <v>968701</v>
      </c>
      <c r="AB327" s="6">
        <f t="shared" si="201"/>
        <v>975350</v>
      </c>
      <c r="AC327" s="6">
        <f t="shared" si="201"/>
        <v>980944</v>
      </c>
      <c r="AD327" s="6">
        <f t="shared" si="201"/>
        <v>985606</v>
      </c>
      <c r="AE327" s="6">
        <f t="shared" si="201"/>
        <v>989438</v>
      </c>
      <c r="AF327" s="6">
        <f t="shared" si="201"/>
        <v>992570</v>
      </c>
      <c r="AG327" s="6">
        <f t="shared" si="201"/>
        <v>995149</v>
      </c>
      <c r="AH327" s="6">
        <f t="shared" si="201"/>
        <v>997372</v>
      </c>
      <c r="AI327" s="6">
        <f t="shared" si="201"/>
        <v>999436</v>
      </c>
      <c r="AJ327" s="6">
        <f t="shared" si="201"/>
        <v>1001501</v>
      </c>
      <c r="AK327" s="6">
        <f t="shared" si="201"/>
        <v>1003740</v>
      </c>
      <c r="AL327" s="6">
        <f t="shared" si="201"/>
        <v>1006342</v>
      </c>
      <c r="AM327" s="6">
        <f t="shared" si="201"/>
        <v>1009438</v>
      </c>
      <c r="AN327" s="6">
        <f t="shared" si="201"/>
        <v>1013134</v>
      </c>
      <c r="AO327" s="6">
        <f t="shared" si="201"/>
        <v>1017542</v>
      </c>
      <c r="AP327" s="6">
        <f t="shared" si="201"/>
        <v>1022724</v>
      </c>
      <c r="AQ327" s="6">
        <f t="shared" si="201"/>
        <v>1028696</v>
      </c>
      <c r="AR327" s="6">
        <f t="shared" si="201"/>
        <v>1035421</v>
      </c>
      <c r="AS327" s="6">
        <f t="shared" si="201"/>
        <v>1042816</v>
      </c>
      <c r="AT327" s="6">
        <f t="shared" si="201"/>
        <v>1050796</v>
      </c>
      <c r="AU327" s="6">
        <f t="shared" si="201"/>
        <v>1059241</v>
      </c>
      <c r="AV327" s="6">
        <f t="shared" si="201"/>
        <v>1068025</v>
      </c>
      <c r="AW327" s="6">
        <f t="shared" si="201"/>
        <v>1077020</v>
      </c>
      <c r="AX327" s="6">
        <f t="shared" si="201"/>
        <v>1086109</v>
      </c>
      <c r="AY327" s="6">
        <f t="shared" si="201"/>
        <v>1095160</v>
      </c>
    </row>
    <row r="328" spans="2:51">
      <c r="B328" s="6" t="s">
        <v>124</v>
      </c>
      <c r="C328" s="6">
        <f t="shared" si="198"/>
        <v>828175</v>
      </c>
      <c r="D328" s="6">
        <f t="shared" si="196"/>
        <v>834030</v>
      </c>
      <c r="E328" s="6">
        <f t="shared" si="196"/>
        <v>838235</v>
      </c>
      <c r="F328" s="6">
        <f t="shared" si="196"/>
        <v>840494</v>
      </c>
      <c r="G328" s="6">
        <f t="shared" si="196"/>
        <v>843272</v>
      </c>
      <c r="H328" s="6">
        <f t="shared" si="196"/>
        <v>846899</v>
      </c>
      <c r="I328" s="6">
        <f t="shared" si="196"/>
        <v>847556</v>
      </c>
      <c r="J328" s="6">
        <f t="shared" si="196"/>
        <v>847257</v>
      </c>
      <c r="K328" s="6">
        <f t="shared" si="196"/>
        <v>845067</v>
      </c>
      <c r="L328" s="6">
        <f t="shared" si="196"/>
        <v>845937</v>
      </c>
      <c r="M328" s="6">
        <f t="shared" si="196"/>
        <v>845896</v>
      </c>
      <c r="N328" s="6">
        <f t="shared" si="196"/>
        <v>848258</v>
      </c>
      <c r="O328" s="6">
        <f t="shared" si="196"/>
        <v>853629</v>
      </c>
      <c r="P328" s="6">
        <f t="shared" si="196"/>
        <v>862552</v>
      </c>
      <c r="Q328" s="6">
        <f t="shared" si="196"/>
        <v>876212</v>
      </c>
      <c r="R328" s="6">
        <f t="shared" si="196"/>
        <v>892725</v>
      </c>
      <c r="S328" s="6">
        <f t="shared" si="196"/>
        <v>910911</v>
      </c>
      <c r="T328" s="6">
        <f t="shared" si="196"/>
        <v>928165</v>
      </c>
      <c r="U328" s="6">
        <f t="shared" si="196"/>
        <v>944334</v>
      </c>
      <c r="V328" s="6">
        <f t="shared" si="196"/>
        <v>953491</v>
      </c>
      <c r="W328" s="6">
        <f t="shared" si="196"/>
        <v>963730</v>
      </c>
      <c r="X328" s="6">
        <f t="shared" si="196"/>
        <v>973225</v>
      </c>
      <c r="Y328" s="6">
        <f t="shared" ref="Y328:AY328" si="202">Y179</f>
        <v>982593</v>
      </c>
      <c r="Z328" s="6">
        <f t="shared" si="202"/>
        <v>991340</v>
      </c>
      <c r="AA328" s="6">
        <f t="shared" si="202"/>
        <v>1003442</v>
      </c>
      <c r="AB328" s="6">
        <f t="shared" si="202"/>
        <v>1014741</v>
      </c>
      <c r="AC328" s="6">
        <f t="shared" si="202"/>
        <v>1025249</v>
      </c>
      <c r="AD328" s="6">
        <f t="shared" si="202"/>
        <v>1034998</v>
      </c>
      <c r="AE328" s="6">
        <f t="shared" si="202"/>
        <v>1043826</v>
      </c>
      <c r="AF328" s="6">
        <f t="shared" si="202"/>
        <v>1051614</v>
      </c>
      <c r="AG328" s="6">
        <f t="shared" si="202"/>
        <v>1058293</v>
      </c>
      <c r="AH328" s="6">
        <f t="shared" si="202"/>
        <v>1063916</v>
      </c>
      <c r="AI328" s="6">
        <f t="shared" si="202"/>
        <v>1068609</v>
      </c>
      <c r="AJ328" s="6">
        <f t="shared" si="202"/>
        <v>1072470</v>
      </c>
      <c r="AK328" s="6">
        <f t="shared" si="202"/>
        <v>1075634</v>
      </c>
      <c r="AL328" s="6">
        <f t="shared" si="202"/>
        <v>1078243</v>
      </c>
      <c r="AM328" s="6">
        <f t="shared" si="202"/>
        <v>1080495</v>
      </c>
      <c r="AN328" s="6">
        <f t="shared" si="202"/>
        <v>1082590</v>
      </c>
      <c r="AO328" s="6">
        <f t="shared" si="202"/>
        <v>1084683</v>
      </c>
      <c r="AP328" s="6">
        <f t="shared" si="202"/>
        <v>1086948</v>
      </c>
      <c r="AQ328" s="6">
        <f t="shared" si="202"/>
        <v>1089574</v>
      </c>
      <c r="AR328" s="6">
        <f t="shared" si="202"/>
        <v>1092694</v>
      </c>
      <c r="AS328" s="6">
        <f t="shared" si="202"/>
        <v>1096413</v>
      </c>
      <c r="AT328" s="6">
        <f t="shared" si="202"/>
        <v>1100836</v>
      </c>
      <c r="AU328" s="6">
        <f t="shared" si="202"/>
        <v>1106031</v>
      </c>
      <c r="AV328" s="6">
        <f t="shared" si="202"/>
        <v>1112012</v>
      </c>
      <c r="AW328" s="6">
        <f t="shared" si="202"/>
        <v>1118742</v>
      </c>
      <c r="AX328" s="6">
        <f t="shared" si="202"/>
        <v>1126143</v>
      </c>
      <c r="AY328" s="6">
        <f t="shared" si="202"/>
        <v>1134128</v>
      </c>
    </row>
    <row r="329" spans="2:51">
      <c r="B329" s="6" t="s">
        <v>125</v>
      </c>
      <c r="C329" s="6">
        <f t="shared" si="198"/>
        <v>856944</v>
      </c>
      <c r="D329" s="6">
        <f t="shared" si="196"/>
        <v>865206</v>
      </c>
      <c r="E329" s="6">
        <f t="shared" si="196"/>
        <v>874091</v>
      </c>
      <c r="F329" s="6">
        <f t="shared" si="196"/>
        <v>883247</v>
      </c>
      <c r="G329" s="6">
        <f t="shared" si="196"/>
        <v>887759</v>
      </c>
      <c r="H329" s="6">
        <f t="shared" si="196"/>
        <v>890579</v>
      </c>
      <c r="I329" s="6">
        <f t="shared" si="196"/>
        <v>893092</v>
      </c>
      <c r="J329" s="6">
        <f t="shared" si="196"/>
        <v>894480</v>
      </c>
      <c r="K329" s="6">
        <f t="shared" si="196"/>
        <v>894474</v>
      </c>
      <c r="L329" s="6">
        <f t="shared" si="196"/>
        <v>895625</v>
      </c>
      <c r="M329" s="6">
        <f t="shared" si="196"/>
        <v>898392</v>
      </c>
      <c r="N329" s="6">
        <f t="shared" si="196"/>
        <v>899105</v>
      </c>
      <c r="O329" s="6">
        <f t="shared" si="196"/>
        <v>898864</v>
      </c>
      <c r="P329" s="6">
        <f t="shared" si="196"/>
        <v>896737</v>
      </c>
      <c r="Q329" s="6">
        <f t="shared" si="196"/>
        <v>897660</v>
      </c>
      <c r="R329" s="6">
        <f t="shared" si="196"/>
        <v>897670</v>
      </c>
      <c r="S329" s="6">
        <f t="shared" si="196"/>
        <v>900077</v>
      </c>
      <c r="T329" s="6">
        <f t="shared" si="196"/>
        <v>905487</v>
      </c>
      <c r="U329" s="6">
        <f t="shared" si="196"/>
        <v>914441</v>
      </c>
      <c r="V329" s="6">
        <f t="shared" si="196"/>
        <v>928122</v>
      </c>
      <c r="W329" s="6">
        <f t="shared" si="196"/>
        <v>944649</v>
      </c>
      <c r="X329" s="6">
        <f t="shared" si="196"/>
        <v>962847</v>
      </c>
      <c r="Y329" s="6">
        <f t="shared" ref="Y329:AY329" si="203">Y180</f>
        <v>980114</v>
      </c>
      <c r="Z329" s="6">
        <f t="shared" si="203"/>
        <v>996299</v>
      </c>
      <c r="AA329" s="6">
        <f t="shared" si="203"/>
        <v>1005486</v>
      </c>
      <c r="AB329" s="6">
        <f t="shared" si="203"/>
        <v>1015752</v>
      </c>
      <c r="AC329" s="6">
        <f t="shared" si="203"/>
        <v>1025273</v>
      </c>
      <c r="AD329" s="6">
        <f t="shared" si="203"/>
        <v>1034669</v>
      </c>
      <c r="AE329" s="6">
        <f t="shared" si="203"/>
        <v>1043445</v>
      </c>
      <c r="AF329" s="6">
        <f t="shared" si="203"/>
        <v>1055570</v>
      </c>
      <c r="AG329" s="6">
        <f t="shared" si="203"/>
        <v>1066892</v>
      </c>
      <c r="AH329" s="6">
        <f t="shared" si="203"/>
        <v>1077425</v>
      </c>
      <c r="AI329" s="6">
        <f t="shared" si="203"/>
        <v>1087200</v>
      </c>
      <c r="AJ329" s="6">
        <f t="shared" si="203"/>
        <v>1096055</v>
      </c>
      <c r="AK329" s="6">
        <f t="shared" si="203"/>
        <v>1103869</v>
      </c>
      <c r="AL329" s="6">
        <f t="shared" si="203"/>
        <v>1110576</v>
      </c>
      <c r="AM329" s="6">
        <f t="shared" si="203"/>
        <v>1116229</v>
      </c>
      <c r="AN329" s="6">
        <f t="shared" si="203"/>
        <v>1120953</v>
      </c>
      <c r="AO329" s="6">
        <f t="shared" si="203"/>
        <v>1124845</v>
      </c>
      <c r="AP329" s="6">
        <f t="shared" si="203"/>
        <v>1128042</v>
      </c>
      <c r="AQ329" s="6">
        <f t="shared" si="203"/>
        <v>1130683</v>
      </c>
      <c r="AR329" s="6">
        <f t="shared" si="203"/>
        <v>1132967</v>
      </c>
      <c r="AS329" s="6">
        <f t="shared" si="203"/>
        <v>1135093</v>
      </c>
      <c r="AT329" s="6">
        <f t="shared" si="203"/>
        <v>1137212</v>
      </c>
      <c r="AU329" s="6">
        <f t="shared" si="203"/>
        <v>1139498</v>
      </c>
      <c r="AV329" s="6">
        <f t="shared" si="203"/>
        <v>1142143</v>
      </c>
      <c r="AW329" s="6">
        <f t="shared" si="203"/>
        <v>1145280</v>
      </c>
      <c r="AX329" s="6">
        <f t="shared" si="203"/>
        <v>1149011</v>
      </c>
      <c r="AY329" s="6">
        <f t="shared" si="203"/>
        <v>1153447</v>
      </c>
    </row>
    <row r="330" spans="2:51">
      <c r="B330" s="6" t="s">
        <v>126</v>
      </c>
      <c r="C330" s="6">
        <f t="shared" si="198"/>
        <v>797266</v>
      </c>
      <c r="D330" s="6">
        <f t="shared" ref="D330:X334" si="204">D181</f>
        <v>830969</v>
      </c>
      <c r="E330" s="6">
        <f t="shared" si="204"/>
        <v>860147</v>
      </c>
      <c r="F330" s="6">
        <f t="shared" si="204"/>
        <v>886400</v>
      </c>
      <c r="G330" s="6">
        <f t="shared" si="204"/>
        <v>904259</v>
      </c>
      <c r="H330" s="6">
        <f t="shared" si="204"/>
        <v>915339</v>
      </c>
      <c r="I330" s="6">
        <f t="shared" si="204"/>
        <v>920330</v>
      </c>
      <c r="J330" s="6">
        <f t="shared" si="204"/>
        <v>926622</v>
      </c>
      <c r="K330" s="6">
        <f t="shared" si="204"/>
        <v>933889</v>
      </c>
      <c r="L330" s="6">
        <f t="shared" si="204"/>
        <v>937215</v>
      </c>
      <c r="M330" s="6">
        <f t="shared" si="204"/>
        <v>939496</v>
      </c>
      <c r="N330" s="6">
        <f t="shared" si="204"/>
        <v>942045</v>
      </c>
      <c r="O330" s="6">
        <f t="shared" si="204"/>
        <v>943476</v>
      </c>
      <c r="P330" s="6">
        <f t="shared" si="204"/>
        <v>943520</v>
      </c>
      <c r="Q330" s="6">
        <f t="shared" si="204"/>
        <v>944714</v>
      </c>
      <c r="R330" s="6">
        <f t="shared" si="204"/>
        <v>947515</v>
      </c>
      <c r="S330" s="6">
        <f t="shared" si="204"/>
        <v>948269</v>
      </c>
      <c r="T330" s="6">
        <f t="shared" si="204"/>
        <v>948071</v>
      </c>
      <c r="U330" s="6">
        <f t="shared" si="204"/>
        <v>945993</v>
      </c>
      <c r="V330" s="6">
        <f t="shared" si="204"/>
        <v>946957</v>
      </c>
      <c r="W330" s="6">
        <f t="shared" si="204"/>
        <v>947007</v>
      </c>
      <c r="X330" s="6">
        <f t="shared" si="204"/>
        <v>949449</v>
      </c>
      <c r="Y330" s="6">
        <f t="shared" ref="Y330:AY330" si="205">Y181</f>
        <v>954885</v>
      </c>
      <c r="Z330" s="6">
        <f t="shared" si="205"/>
        <v>963853</v>
      </c>
      <c r="AA330" s="6">
        <f t="shared" si="205"/>
        <v>977535</v>
      </c>
      <c r="AB330" s="6">
        <f t="shared" si="205"/>
        <v>994053</v>
      </c>
      <c r="AC330" s="6">
        <f t="shared" si="205"/>
        <v>1012239</v>
      </c>
      <c r="AD330" s="6">
        <f t="shared" si="205"/>
        <v>1029494</v>
      </c>
      <c r="AE330" s="6">
        <f t="shared" si="205"/>
        <v>1045673</v>
      </c>
      <c r="AF330" s="6">
        <f t="shared" si="205"/>
        <v>1054872</v>
      </c>
      <c r="AG330" s="6">
        <f t="shared" si="205"/>
        <v>1065147</v>
      </c>
      <c r="AH330" s="6">
        <f t="shared" si="205"/>
        <v>1074683</v>
      </c>
      <c r="AI330" s="6">
        <f t="shared" si="205"/>
        <v>1084093</v>
      </c>
      <c r="AJ330" s="6">
        <f t="shared" si="205"/>
        <v>1092886</v>
      </c>
      <c r="AK330" s="6">
        <f t="shared" si="205"/>
        <v>1105020</v>
      </c>
      <c r="AL330" s="6">
        <f t="shared" si="205"/>
        <v>1116351</v>
      </c>
      <c r="AM330" s="6">
        <f t="shared" si="205"/>
        <v>1126895</v>
      </c>
      <c r="AN330" s="6">
        <f t="shared" si="205"/>
        <v>1136684</v>
      </c>
      <c r="AO330" s="6">
        <f t="shared" si="205"/>
        <v>1145555</v>
      </c>
      <c r="AP330" s="6">
        <f t="shared" si="205"/>
        <v>1153388</v>
      </c>
      <c r="AQ330" s="6">
        <f t="shared" si="205"/>
        <v>1160116</v>
      </c>
      <c r="AR330" s="6">
        <f t="shared" si="205"/>
        <v>1165792</v>
      </c>
      <c r="AS330" s="6">
        <f t="shared" si="205"/>
        <v>1170542</v>
      </c>
      <c r="AT330" s="6">
        <f t="shared" si="205"/>
        <v>1174466</v>
      </c>
      <c r="AU330" s="6">
        <f t="shared" si="205"/>
        <v>1177698</v>
      </c>
      <c r="AV330" s="6">
        <f t="shared" si="205"/>
        <v>1180375</v>
      </c>
      <c r="AW330" s="6">
        <f t="shared" si="205"/>
        <v>1182693</v>
      </c>
      <c r="AX330" s="6">
        <f t="shared" si="205"/>
        <v>1184851</v>
      </c>
      <c r="AY330" s="6">
        <f t="shared" si="205"/>
        <v>1186999</v>
      </c>
    </row>
    <row r="331" spans="2:51">
      <c r="B331" s="6" t="s">
        <v>127</v>
      </c>
      <c r="C331" s="6">
        <f t="shared" si="198"/>
        <v>773887</v>
      </c>
      <c r="D331" s="6">
        <f t="shared" si="204"/>
        <v>774711</v>
      </c>
      <c r="E331" s="6">
        <f t="shared" si="204"/>
        <v>782843</v>
      </c>
      <c r="F331" s="6">
        <f t="shared" si="204"/>
        <v>797317</v>
      </c>
      <c r="G331" s="6">
        <f t="shared" si="204"/>
        <v>820810</v>
      </c>
      <c r="H331" s="6">
        <f t="shared" si="204"/>
        <v>847877</v>
      </c>
      <c r="I331" s="6">
        <f t="shared" si="204"/>
        <v>878570</v>
      </c>
      <c r="J331" s="6">
        <f t="shared" si="204"/>
        <v>905280</v>
      </c>
      <c r="K331" s="6">
        <f t="shared" si="204"/>
        <v>929624</v>
      </c>
      <c r="L331" s="6">
        <f t="shared" si="204"/>
        <v>946191</v>
      </c>
      <c r="M331" s="6">
        <f t="shared" si="204"/>
        <v>956616</v>
      </c>
      <c r="N331" s="6">
        <f t="shared" si="204"/>
        <v>961625</v>
      </c>
      <c r="O331" s="6">
        <f t="shared" si="204"/>
        <v>967929</v>
      </c>
      <c r="P331" s="6">
        <f t="shared" si="204"/>
        <v>975208</v>
      </c>
      <c r="Q331" s="6">
        <f t="shared" si="204"/>
        <v>978561</v>
      </c>
      <c r="R331" s="6">
        <f t="shared" si="204"/>
        <v>980872</v>
      </c>
      <c r="S331" s="6">
        <f t="shared" si="204"/>
        <v>983451</v>
      </c>
      <c r="T331" s="6">
        <f t="shared" si="204"/>
        <v>984917</v>
      </c>
      <c r="U331" s="6">
        <f t="shared" si="204"/>
        <v>985005</v>
      </c>
      <c r="V331" s="6">
        <f t="shared" si="204"/>
        <v>986235</v>
      </c>
      <c r="W331" s="6">
        <f t="shared" si="204"/>
        <v>989063</v>
      </c>
      <c r="X331" s="6">
        <f t="shared" si="204"/>
        <v>989853</v>
      </c>
      <c r="Y331" s="6">
        <f t="shared" ref="Y331:AY331" si="206">Y182</f>
        <v>989697</v>
      </c>
      <c r="Z331" s="6">
        <f t="shared" si="206"/>
        <v>987669</v>
      </c>
      <c r="AA331" s="6">
        <f t="shared" si="206"/>
        <v>988668</v>
      </c>
      <c r="AB331" s="6">
        <f t="shared" si="206"/>
        <v>988758</v>
      </c>
      <c r="AC331" s="6">
        <f t="shared" si="206"/>
        <v>991227</v>
      </c>
      <c r="AD331" s="6">
        <f t="shared" si="206"/>
        <v>996678</v>
      </c>
      <c r="AE331" s="6">
        <f t="shared" si="206"/>
        <v>1005649</v>
      </c>
      <c r="AF331" s="6">
        <f t="shared" si="206"/>
        <v>1019316</v>
      </c>
      <c r="AG331" s="6">
        <f t="shared" si="206"/>
        <v>1035808</v>
      </c>
      <c r="AH331" s="6">
        <f t="shared" si="206"/>
        <v>1053960</v>
      </c>
      <c r="AI331" s="6">
        <f t="shared" si="206"/>
        <v>1071186</v>
      </c>
      <c r="AJ331" s="6">
        <f t="shared" si="206"/>
        <v>1087341</v>
      </c>
      <c r="AK331" s="6">
        <f t="shared" si="206"/>
        <v>1096542</v>
      </c>
      <c r="AL331" s="6">
        <f t="shared" si="206"/>
        <v>1106815</v>
      </c>
      <c r="AM331" s="6">
        <f t="shared" si="206"/>
        <v>1116354</v>
      </c>
      <c r="AN331" s="6">
        <f t="shared" si="206"/>
        <v>1125767</v>
      </c>
      <c r="AO331" s="6">
        <f t="shared" si="206"/>
        <v>1134568</v>
      </c>
      <c r="AP331" s="6">
        <f t="shared" si="206"/>
        <v>1146697</v>
      </c>
      <c r="AQ331" s="6">
        <f t="shared" si="206"/>
        <v>1158027</v>
      </c>
      <c r="AR331" s="6">
        <f t="shared" si="206"/>
        <v>1168572</v>
      </c>
      <c r="AS331" s="6">
        <f t="shared" si="206"/>
        <v>1178369</v>
      </c>
      <c r="AT331" s="6">
        <f t="shared" si="206"/>
        <v>1187255</v>
      </c>
      <c r="AU331" s="6">
        <f t="shared" si="206"/>
        <v>1195112</v>
      </c>
      <c r="AV331" s="6">
        <f t="shared" si="206"/>
        <v>1201873</v>
      </c>
      <c r="AW331" s="6">
        <f t="shared" si="206"/>
        <v>1207591</v>
      </c>
      <c r="AX331" s="6">
        <f t="shared" si="206"/>
        <v>1212384</v>
      </c>
      <c r="AY331" s="6">
        <f t="shared" si="206"/>
        <v>1216356</v>
      </c>
    </row>
    <row r="332" spans="2:51">
      <c r="B332" s="6" t="s">
        <v>128</v>
      </c>
      <c r="C332" s="6">
        <f t="shared" si="198"/>
        <v>810931</v>
      </c>
      <c r="D332" s="6">
        <f t="shared" si="204"/>
        <v>824785</v>
      </c>
      <c r="E332" s="6">
        <f t="shared" si="204"/>
        <v>829401</v>
      </c>
      <c r="F332" s="6">
        <f t="shared" si="204"/>
        <v>828675</v>
      </c>
      <c r="G332" s="6">
        <f t="shared" si="204"/>
        <v>817691</v>
      </c>
      <c r="H332" s="6">
        <f t="shared" si="204"/>
        <v>809074</v>
      </c>
      <c r="I332" s="6">
        <f t="shared" si="204"/>
        <v>807845</v>
      </c>
      <c r="J332" s="6">
        <f t="shared" si="204"/>
        <v>814241</v>
      </c>
      <c r="K332" s="6">
        <f t="shared" si="204"/>
        <v>827332</v>
      </c>
      <c r="L332" s="6">
        <f t="shared" si="204"/>
        <v>849805</v>
      </c>
      <c r="M332" s="6">
        <f t="shared" si="204"/>
        <v>876282</v>
      </c>
      <c r="N332" s="6">
        <f t="shared" si="204"/>
        <v>906858</v>
      </c>
      <c r="O332" s="6">
        <f t="shared" si="204"/>
        <v>933473</v>
      </c>
      <c r="P332" s="6">
        <f t="shared" si="204"/>
        <v>957740</v>
      </c>
      <c r="Q332" s="6">
        <f t="shared" si="204"/>
        <v>974277</v>
      </c>
      <c r="R332" s="6">
        <f t="shared" si="204"/>
        <v>984709</v>
      </c>
      <c r="S332" s="6">
        <f t="shared" si="204"/>
        <v>989757</v>
      </c>
      <c r="T332" s="6">
        <f t="shared" si="204"/>
        <v>996096</v>
      </c>
      <c r="U332" s="6">
        <f t="shared" si="204"/>
        <v>1003406</v>
      </c>
      <c r="V332" s="6">
        <f t="shared" si="204"/>
        <v>1006811</v>
      </c>
      <c r="W332" s="6">
        <f t="shared" si="204"/>
        <v>1009174</v>
      </c>
      <c r="X332" s="6">
        <f t="shared" si="204"/>
        <v>1011806</v>
      </c>
      <c r="Y332" s="6">
        <f t="shared" ref="Y332:AY332" si="207">Y183</f>
        <v>1013331</v>
      </c>
      <c r="Z332" s="6">
        <f t="shared" si="207"/>
        <v>1013488</v>
      </c>
      <c r="AA332" s="6">
        <f t="shared" si="207"/>
        <v>1014778</v>
      </c>
      <c r="AB332" s="6">
        <f t="shared" si="207"/>
        <v>1017655</v>
      </c>
      <c r="AC332" s="6">
        <f t="shared" si="207"/>
        <v>1018506</v>
      </c>
      <c r="AD332" s="6">
        <f t="shared" si="207"/>
        <v>1018411</v>
      </c>
      <c r="AE332" s="6">
        <f t="shared" si="207"/>
        <v>1016457</v>
      </c>
      <c r="AF332" s="6">
        <f t="shared" si="207"/>
        <v>1017514</v>
      </c>
      <c r="AG332" s="6">
        <f t="shared" si="207"/>
        <v>1017663</v>
      </c>
      <c r="AH332" s="6">
        <f t="shared" si="207"/>
        <v>1020180</v>
      </c>
      <c r="AI332" s="6">
        <f t="shared" si="207"/>
        <v>1025665</v>
      </c>
      <c r="AJ332" s="6">
        <f t="shared" si="207"/>
        <v>1034657</v>
      </c>
      <c r="AK332" s="6">
        <f t="shared" si="207"/>
        <v>1048324</v>
      </c>
      <c r="AL332" s="6">
        <f t="shared" si="207"/>
        <v>1064802</v>
      </c>
      <c r="AM332" s="6">
        <f t="shared" si="207"/>
        <v>1082930</v>
      </c>
      <c r="AN332" s="6">
        <f t="shared" si="207"/>
        <v>1100139</v>
      </c>
      <c r="AO332" s="6">
        <f t="shared" si="207"/>
        <v>1116282</v>
      </c>
      <c r="AP332" s="6">
        <f t="shared" si="207"/>
        <v>1125501</v>
      </c>
      <c r="AQ332" s="6">
        <f t="shared" si="207"/>
        <v>1135791</v>
      </c>
      <c r="AR332" s="6">
        <f t="shared" si="207"/>
        <v>1145348</v>
      </c>
      <c r="AS332" s="6">
        <f t="shared" si="207"/>
        <v>1154783</v>
      </c>
      <c r="AT332" s="6">
        <f t="shared" si="207"/>
        <v>1163611</v>
      </c>
      <c r="AU332" s="6">
        <f t="shared" si="207"/>
        <v>1175753</v>
      </c>
      <c r="AV332" s="6">
        <f t="shared" si="207"/>
        <v>1187100</v>
      </c>
      <c r="AW332" s="6">
        <f t="shared" si="207"/>
        <v>1197671</v>
      </c>
      <c r="AX332" s="6">
        <f t="shared" si="207"/>
        <v>1207498</v>
      </c>
      <c r="AY332" s="6">
        <f t="shared" si="207"/>
        <v>1216417</v>
      </c>
    </row>
    <row r="333" spans="2:51">
      <c r="B333" s="6" t="s">
        <v>129</v>
      </c>
      <c r="C333" s="6">
        <f t="shared" si="198"/>
        <v>758763</v>
      </c>
      <c r="D333" s="6">
        <f t="shared" si="204"/>
        <v>759256</v>
      </c>
      <c r="E333" s="6">
        <f t="shared" si="204"/>
        <v>767353</v>
      </c>
      <c r="F333" s="6">
        <f t="shared" si="204"/>
        <v>782752</v>
      </c>
      <c r="G333" s="6">
        <f t="shared" si="204"/>
        <v>807930</v>
      </c>
      <c r="H333" s="6">
        <f t="shared" si="204"/>
        <v>830445</v>
      </c>
      <c r="I333" s="6">
        <f t="shared" si="204"/>
        <v>842891</v>
      </c>
      <c r="J333" s="6">
        <f t="shared" si="204"/>
        <v>846413</v>
      </c>
      <c r="K333" s="6">
        <f t="shared" si="204"/>
        <v>844896</v>
      </c>
      <c r="L333" s="6">
        <f t="shared" si="204"/>
        <v>833505</v>
      </c>
      <c r="M333" s="6">
        <f t="shared" si="204"/>
        <v>824765</v>
      </c>
      <c r="N333" s="6">
        <f t="shared" si="204"/>
        <v>823673</v>
      </c>
      <c r="O333" s="6">
        <f t="shared" si="204"/>
        <v>830149</v>
      </c>
      <c r="P333" s="6">
        <f t="shared" si="204"/>
        <v>843263</v>
      </c>
      <c r="Q333" s="6">
        <f t="shared" si="204"/>
        <v>865690</v>
      </c>
      <c r="R333" s="6">
        <f t="shared" si="204"/>
        <v>892093</v>
      </c>
      <c r="S333" s="6">
        <f t="shared" si="204"/>
        <v>922566</v>
      </c>
      <c r="T333" s="6">
        <f t="shared" si="204"/>
        <v>949105</v>
      </c>
      <c r="U333" s="6">
        <f t="shared" si="204"/>
        <v>973316</v>
      </c>
      <c r="V333" s="6">
        <f t="shared" si="204"/>
        <v>989855</v>
      </c>
      <c r="W333" s="6">
        <f t="shared" si="204"/>
        <v>1000336</v>
      </c>
      <c r="X333" s="6">
        <f t="shared" si="204"/>
        <v>1005471</v>
      </c>
      <c r="Y333" s="6">
        <f t="shared" ref="Y333:AY333" si="208">Y184</f>
        <v>1011891</v>
      </c>
      <c r="Z333" s="6">
        <f t="shared" si="208"/>
        <v>1019276</v>
      </c>
      <c r="AA333" s="6">
        <f t="shared" si="208"/>
        <v>1022776</v>
      </c>
      <c r="AB333" s="6">
        <f t="shared" si="208"/>
        <v>1025238</v>
      </c>
      <c r="AC333" s="6">
        <f t="shared" si="208"/>
        <v>1027965</v>
      </c>
      <c r="AD333" s="6">
        <f t="shared" si="208"/>
        <v>1029594</v>
      </c>
      <c r="AE333" s="6">
        <f t="shared" si="208"/>
        <v>1029863</v>
      </c>
      <c r="AF333" s="6">
        <f t="shared" si="208"/>
        <v>1031254</v>
      </c>
      <c r="AG333" s="6">
        <f t="shared" si="208"/>
        <v>1034222</v>
      </c>
      <c r="AH333" s="6">
        <f t="shared" si="208"/>
        <v>1035170</v>
      </c>
      <c r="AI333" s="6">
        <f t="shared" si="208"/>
        <v>1035178</v>
      </c>
      <c r="AJ333" s="6">
        <f t="shared" si="208"/>
        <v>1033336</v>
      </c>
      <c r="AK333" s="6">
        <f t="shared" si="208"/>
        <v>1034485</v>
      </c>
      <c r="AL333" s="6">
        <f t="shared" si="208"/>
        <v>1034729</v>
      </c>
      <c r="AM333" s="6">
        <f t="shared" si="208"/>
        <v>1037330</v>
      </c>
      <c r="AN333" s="6">
        <f t="shared" si="208"/>
        <v>1042885</v>
      </c>
      <c r="AO333" s="6">
        <f t="shared" si="208"/>
        <v>1051927</v>
      </c>
      <c r="AP333" s="6">
        <f t="shared" si="208"/>
        <v>1065623</v>
      </c>
      <c r="AQ333" s="6">
        <f t="shared" si="208"/>
        <v>1082114</v>
      </c>
      <c r="AR333" s="6">
        <f t="shared" si="208"/>
        <v>1100249</v>
      </c>
      <c r="AS333" s="6">
        <f t="shared" si="208"/>
        <v>1117463</v>
      </c>
      <c r="AT333" s="6">
        <f t="shared" si="208"/>
        <v>1133613</v>
      </c>
      <c r="AU333" s="6">
        <f t="shared" si="208"/>
        <v>1142867</v>
      </c>
      <c r="AV333" s="6">
        <f t="shared" si="208"/>
        <v>1153187</v>
      </c>
      <c r="AW333" s="6">
        <f t="shared" si="208"/>
        <v>1162777</v>
      </c>
      <c r="AX333" s="6">
        <f t="shared" si="208"/>
        <v>1172244</v>
      </c>
      <c r="AY333" s="6">
        <f t="shared" si="208"/>
        <v>1181107</v>
      </c>
    </row>
    <row r="334" spans="2:51">
      <c r="B334" s="6" t="s">
        <v>130</v>
      </c>
      <c r="C334" s="6">
        <f t="shared" si="198"/>
        <v>754574</v>
      </c>
      <c r="D334" s="6">
        <f t="shared" si="204"/>
        <v>766140</v>
      </c>
      <c r="E334" s="6">
        <f t="shared" si="204"/>
        <v>772870</v>
      </c>
      <c r="F334" s="6">
        <f t="shared" si="204"/>
        <v>773824</v>
      </c>
      <c r="G334" s="6">
        <f t="shared" si="204"/>
        <v>768688</v>
      </c>
      <c r="H334" s="6">
        <f t="shared" si="204"/>
        <v>763726</v>
      </c>
      <c r="I334" s="6">
        <f t="shared" si="204"/>
        <v>763699</v>
      </c>
      <c r="J334" s="6">
        <f t="shared" si="204"/>
        <v>771302</v>
      </c>
      <c r="K334" s="6">
        <f t="shared" si="204"/>
        <v>786237</v>
      </c>
      <c r="L334" s="6">
        <f t="shared" si="204"/>
        <v>810992</v>
      </c>
      <c r="M334" s="6">
        <f t="shared" si="204"/>
        <v>833276</v>
      </c>
      <c r="N334" s="6">
        <f t="shared" si="204"/>
        <v>845794</v>
      </c>
      <c r="O334" s="6">
        <f t="shared" si="204"/>
        <v>849490</v>
      </c>
      <c r="P334" s="6">
        <f t="shared" si="204"/>
        <v>848203</v>
      </c>
      <c r="Q334" s="6">
        <f t="shared" si="204"/>
        <v>837158</v>
      </c>
      <c r="R334" s="6">
        <f t="shared" si="204"/>
        <v>828730</v>
      </c>
      <c r="S334" s="6">
        <f t="shared" si="204"/>
        <v>827866</v>
      </c>
      <c r="T334" s="6">
        <f t="shared" si="204"/>
        <v>834491</v>
      </c>
      <c r="U334" s="6">
        <f t="shared" si="204"/>
        <v>847687</v>
      </c>
      <c r="V334" s="6">
        <f t="shared" si="204"/>
        <v>870112</v>
      </c>
      <c r="W334" s="6">
        <f t="shared" si="204"/>
        <v>896478</v>
      </c>
      <c r="X334" s="6">
        <f t="shared" si="204"/>
        <v>926881</v>
      </c>
      <c r="Y334" s="6">
        <f t="shared" ref="Y334:AY334" si="209">Y185</f>
        <v>953386</v>
      </c>
      <c r="Z334" s="6">
        <f t="shared" si="209"/>
        <v>977590</v>
      </c>
      <c r="AA334" s="6">
        <f t="shared" si="209"/>
        <v>994189</v>
      </c>
      <c r="AB334" s="6">
        <f t="shared" si="209"/>
        <v>1004779</v>
      </c>
      <c r="AC334" s="6">
        <f t="shared" si="209"/>
        <v>1010068</v>
      </c>
      <c r="AD334" s="6">
        <f t="shared" si="209"/>
        <v>1016630</v>
      </c>
      <c r="AE334" s="6">
        <f t="shared" si="209"/>
        <v>1024150</v>
      </c>
      <c r="AF334" s="6">
        <f t="shared" si="209"/>
        <v>1027808</v>
      </c>
      <c r="AG334" s="6">
        <f t="shared" si="209"/>
        <v>1030430</v>
      </c>
      <c r="AH334" s="6">
        <f t="shared" si="209"/>
        <v>1033313</v>
      </c>
      <c r="AI334" s="6">
        <f t="shared" si="209"/>
        <v>1035101</v>
      </c>
      <c r="AJ334" s="6">
        <f t="shared" si="209"/>
        <v>1035540</v>
      </c>
      <c r="AK334" s="6">
        <f t="shared" si="209"/>
        <v>1037087</v>
      </c>
      <c r="AL334" s="6">
        <f t="shared" si="209"/>
        <v>1040194</v>
      </c>
      <c r="AM334" s="6">
        <f t="shared" si="209"/>
        <v>1041291</v>
      </c>
      <c r="AN334" s="6">
        <f t="shared" si="209"/>
        <v>1041451</v>
      </c>
      <c r="AO334" s="6">
        <f t="shared" si="209"/>
        <v>1039770</v>
      </c>
      <c r="AP334" s="6">
        <f t="shared" si="209"/>
        <v>1041059</v>
      </c>
      <c r="AQ334" s="6">
        <f t="shared" si="209"/>
        <v>1041444</v>
      </c>
      <c r="AR334" s="6">
        <f t="shared" si="209"/>
        <v>1044172</v>
      </c>
      <c r="AS334" s="6">
        <f t="shared" si="209"/>
        <v>1049822</v>
      </c>
      <c r="AT334" s="6">
        <f t="shared" si="209"/>
        <v>1058925</v>
      </c>
      <c r="AU334" s="6">
        <f t="shared" si="209"/>
        <v>1072651</v>
      </c>
      <c r="AV334" s="6">
        <f t="shared" si="209"/>
        <v>1089147</v>
      </c>
      <c r="AW334" s="6">
        <f t="shared" si="209"/>
        <v>1107272</v>
      </c>
      <c r="AX334" s="6">
        <f t="shared" si="209"/>
        <v>1124480</v>
      </c>
      <c r="AY334" s="6">
        <f t="shared" si="209"/>
        <v>1140632</v>
      </c>
    </row>
    <row r="335" spans="2:51">
      <c r="B335" s="6" t="s">
        <v>131</v>
      </c>
      <c r="C335" s="6">
        <f t="shared" si="198"/>
        <v>675681</v>
      </c>
      <c r="D335" s="6">
        <f t="shared" ref="D335:X340" si="210">D186</f>
        <v>688728</v>
      </c>
      <c r="E335" s="6">
        <f t="shared" si="210"/>
        <v>704744</v>
      </c>
      <c r="F335" s="6">
        <f t="shared" si="210"/>
        <v>718746</v>
      </c>
      <c r="G335" s="6">
        <f t="shared" si="210"/>
        <v>733526</v>
      </c>
      <c r="H335" s="6">
        <f t="shared" si="210"/>
        <v>748186</v>
      </c>
      <c r="I335" s="6">
        <f t="shared" si="210"/>
        <v>759533</v>
      </c>
      <c r="J335" s="6">
        <f t="shared" si="210"/>
        <v>766197</v>
      </c>
      <c r="K335" s="6">
        <f t="shared" si="210"/>
        <v>767241</v>
      </c>
      <c r="L335" s="6">
        <f t="shared" si="210"/>
        <v>762389</v>
      </c>
      <c r="M335" s="6">
        <f t="shared" si="210"/>
        <v>757796</v>
      </c>
      <c r="N335" s="6">
        <f t="shared" si="210"/>
        <v>758164</v>
      </c>
      <c r="O335" s="6">
        <f t="shared" si="210"/>
        <v>766043</v>
      </c>
      <c r="P335" s="6">
        <f t="shared" si="210"/>
        <v>781124</v>
      </c>
      <c r="Q335" s="6">
        <f t="shared" si="210"/>
        <v>805883</v>
      </c>
      <c r="R335" s="6">
        <f t="shared" si="210"/>
        <v>828195</v>
      </c>
      <c r="S335" s="6">
        <f t="shared" si="210"/>
        <v>840866</v>
      </c>
      <c r="T335" s="6">
        <f t="shared" si="210"/>
        <v>844833</v>
      </c>
      <c r="U335" s="6">
        <f t="shared" si="210"/>
        <v>843880</v>
      </c>
      <c r="V335" s="6">
        <f t="shared" si="210"/>
        <v>833308</v>
      </c>
      <c r="W335" s="6">
        <f t="shared" si="210"/>
        <v>825310</v>
      </c>
      <c r="X335" s="6">
        <f t="shared" si="210"/>
        <v>824767</v>
      </c>
      <c r="Y335" s="6">
        <f t="shared" ref="Y335:AY335" si="211">Y186</f>
        <v>831618</v>
      </c>
      <c r="Z335" s="6">
        <f t="shared" si="211"/>
        <v>844961</v>
      </c>
      <c r="AA335" s="6">
        <f t="shared" si="211"/>
        <v>867436</v>
      </c>
      <c r="AB335" s="6">
        <f t="shared" si="211"/>
        <v>893808</v>
      </c>
      <c r="AC335" s="6">
        <f t="shared" si="211"/>
        <v>924184</v>
      </c>
      <c r="AD335" s="6">
        <f t="shared" si="211"/>
        <v>950704</v>
      </c>
      <c r="AE335" s="6">
        <f t="shared" si="211"/>
        <v>974946</v>
      </c>
      <c r="AF335" s="6">
        <f t="shared" si="211"/>
        <v>991661</v>
      </c>
      <c r="AG335" s="6">
        <f t="shared" si="211"/>
        <v>1002422</v>
      </c>
      <c r="AH335" s="6">
        <f t="shared" si="211"/>
        <v>1007933</v>
      </c>
      <c r="AI335" s="6">
        <f t="shared" si="211"/>
        <v>1014702</v>
      </c>
      <c r="AJ335" s="6">
        <f t="shared" si="211"/>
        <v>1022421</v>
      </c>
      <c r="AK335" s="6">
        <f t="shared" si="211"/>
        <v>1026300</v>
      </c>
      <c r="AL335" s="6">
        <f t="shared" si="211"/>
        <v>1029142</v>
      </c>
      <c r="AM335" s="6">
        <f t="shared" si="211"/>
        <v>1032238</v>
      </c>
      <c r="AN335" s="6">
        <f t="shared" si="211"/>
        <v>1034246</v>
      </c>
      <c r="AO335" s="6">
        <f t="shared" si="211"/>
        <v>1034911</v>
      </c>
      <c r="AP335" s="6">
        <f t="shared" si="211"/>
        <v>1036667</v>
      </c>
      <c r="AQ335" s="6">
        <f t="shared" si="211"/>
        <v>1039963</v>
      </c>
      <c r="AR335" s="6">
        <f t="shared" si="211"/>
        <v>1041258</v>
      </c>
      <c r="AS335" s="6">
        <f t="shared" si="211"/>
        <v>1041594</v>
      </c>
      <c r="AT335" s="6">
        <f t="shared" si="211"/>
        <v>1040077</v>
      </c>
      <c r="AU335" s="6">
        <f t="shared" si="211"/>
        <v>1041489</v>
      </c>
      <c r="AV335" s="6">
        <f t="shared" si="211"/>
        <v>1041980</v>
      </c>
      <c r="AW335" s="6">
        <f t="shared" si="211"/>
        <v>1044783</v>
      </c>
      <c r="AX335" s="6">
        <f t="shared" si="211"/>
        <v>1050490</v>
      </c>
      <c r="AY335" s="6">
        <f t="shared" si="211"/>
        <v>1059632</v>
      </c>
    </row>
    <row r="336" spans="2:51">
      <c r="B336" s="6" t="s">
        <v>132</v>
      </c>
      <c r="C336" s="6">
        <f t="shared" si="198"/>
        <v>608506</v>
      </c>
      <c r="D336" s="6">
        <f t="shared" si="210"/>
        <v>614746</v>
      </c>
      <c r="E336" s="6">
        <f t="shared" si="210"/>
        <v>624073</v>
      </c>
      <c r="F336" s="6">
        <f t="shared" si="210"/>
        <v>634921</v>
      </c>
      <c r="G336" s="6">
        <f t="shared" si="210"/>
        <v>648622</v>
      </c>
      <c r="H336" s="6">
        <f t="shared" si="210"/>
        <v>662286</v>
      </c>
      <c r="I336" s="6">
        <f t="shared" si="210"/>
        <v>675278</v>
      </c>
      <c r="J336" s="6">
        <f t="shared" si="210"/>
        <v>691208</v>
      </c>
      <c r="K336" s="6">
        <f t="shared" si="210"/>
        <v>705245</v>
      </c>
      <c r="L336" s="6">
        <f t="shared" si="210"/>
        <v>720131</v>
      </c>
      <c r="M336" s="6">
        <f t="shared" si="210"/>
        <v>734949</v>
      </c>
      <c r="N336" s="6">
        <f t="shared" si="210"/>
        <v>746591</v>
      </c>
      <c r="O336" s="6">
        <f t="shared" si="210"/>
        <v>753652</v>
      </c>
      <c r="P336" s="6">
        <f t="shared" si="210"/>
        <v>755191</v>
      </c>
      <c r="Q336" s="6">
        <f t="shared" si="210"/>
        <v>750970</v>
      </c>
      <c r="R336" s="6">
        <f t="shared" si="210"/>
        <v>747000</v>
      </c>
      <c r="S336" s="6">
        <f t="shared" si="210"/>
        <v>747892</v>
      </c>
      <c r="T336" s="6">
        <f t="shared" si="210"/>
        <v>756146</v>
      </c>
      <c r="U336" s="6">
        <f t="shared" si="210"/>
        <v>771441</v>
      </c>
      <c r="V336" s="6">
        <f t="shared" si="210"/>
        <v>796237</v>
      </c>
      <c r="W336" s="6">
        <f t="shared" si="210"/>
        <v>818609</v>
      </c>
      <c r="X336" s="6">
        <f t="shared" si="210"/>
        <v>831491</v>
      </c>
      <c r="Y336" s="6">
        <f t="shared" ref="Y336:AY336" si="212">Y187</f>
        <v>835816</v>
      </c>
      <c r="Z336" s="6">
        <f t="shared" si="212"/>
        <v>835293</v>
      </c>
      <c r="AA336" s="6">
        <f t="shared" si="212"/>
        <v>825323</v>
      </c>
      <c r="AB336" s="6">
        <f t="shared" si="212"/>
        <v>817877</v>
      </c>
      <c r="AC336" s="6">
        <f t="shared" si="212"/>
        <v>817752</v>
      </c>
      <c r="AD336" s="6">
        <f t="shared" si="212"/>
        <v>824909</v>
      </c>
      <c r="AE336" s="6">
        <f t="shared" si="212"/>
        <v>838462</v>
      </c>
      <c r="AF336" s="6">
        <f t="shared" si="212"/>
        <v>861024</v>
      </c>
      <c r="AG336" s="6">
        <f t="shared" si="212"/>
        <v>887435</v>
      </c>
      <c r="AH336" s="6">
        <f t="shared" si="212"/>
        <v>917802</v>
      </c>
      <c r="AI336" s="6">
        <f t="shared" si="212"/>
        <v>944361</v>
      </c>
      <c r="AJ336" s="6">
        <f t="shared" si="212"/>
        <v>968669</v>
      </c>
      <c r="AK336" s="6">
        <f t="shared" si="212"/>
        <v>985546</v>
      </c>
      <c r="AL336" s="6">
        <f t="shared" si="212"/>
        <v>996532</v>
      </c>
      <c r="AM336" s="6">
        <f t="shared" si="212"/>
        <v>1002331</v>
      </c>
      <c r="AN336" s="6">
        <f t="shared" si="212"/>
        <v>1009369</v>
      </c>
      <c r="AO336" s="6">
        <f t="shared" si="212"/>
        <v>1017350</v>
      </c>
      <c r="AP336" s="6">
        <f t="shared" si="212"/>
        <v>1021513</v>
      </c>
      <c r="AQ336" s="6">
        <f t="shared" si="212"/>
        <v>1024634</v>
      </c>
      <c r="AR336" s="6">
        <f t="shared" si="212"/>
        <v>1028000</v>
      </c>
      <c r="AS336" s="6">
        <f t="shared" si="212"/>
        <v>1030250</v>
      </c>
      <c r="AT336" s="6">
        <f t="shared" si="212"/>
        <v>1031139</v>
      </c>
      <c r="AU336" s="6">
        <f t="shared" si="212"/>
        <v>1033065</v>
      </c>
      <c r="AV336" s="6">
        <f t="shared" si="212"/>
        <v>1036483</v>
      </c>
      <c r="AW336" s="6">
        <f t="shared" si="212"/>
        <v>1037886</v>
      </c>
      <c r="AX336" s="6">
        <f t="shared" si="212"/>
        <v>1038340</v>
      </c>
      <c r="AY336" s="6">
        <f t="shared" si="212"/>
        <v>1036957</v>
      </c>
    </row>
    <row r="337" spans="2:51">
      <c r="B337" s="6" t="s">
        <v>3</v>
      </c>
      <c r="C337" s="6">
        <f t="shared" si="198"/>
        <v>508941</v>
      </c>
      <c r="D337" s="6">
        <f t="shared" si="210"/>
        <v>537361</v>
      </c>
      <c r="E337" s="6">
        <f t="shared" si="210"/>
        <v>555038</v>
      </c>
      <c r="F337" s="6">
        <f t="shared" si="210"/>
        <v>571287</v>
      </c>
      <c r="G337" s="6">
        <f t="shared" si="210"/>
        <v>585395</v>
      </c>
      <c r="H337" s="6">
        <f t="shared" si="210"/>
        <v>583438</v>
      </c>
      <c r="I337" s="6">
        <f t="shared" si="210"/>
        <v>590178</v>
      </c>
      <c r="J337" s="6">
        <f t="shared" si="210"/>
        <v>599826</v>
      </c>
      <c r="K337" s="6">
        <f t="shared" si="210"/>
        <v>610969</v>
      </c>
      <c r="L337" s="6">
        <f t="shared" si="210"/>
        <v>624891</v>
      </c>
      <c r="M337" s="6">
        <f t="shared" si="210"/>
        <v>638788</v>
      </c>
      <c r="N337" s="6">
        <f t="shared" si="210"/>
        <v>652099</v>
      </c>
      <c r="O337" s="6">
        <f t="shared" si="210"/>
        <v>668231</v>
      </c>
      <c r="P337" s="6">
        <f t="shared" si="210"/>
        <v>682548</v>
      </c>
      <c r="Q337" s="6">
        <f t="shared" si="210"/>
        <v>697725</v>
      </c>
      <c r="R337" s="6">
        <f t="shared" si="210"/>
        <v>712814</v>
      </c>
      <c r="S337" s="6">
        <f t="shared" si="210"/>
        <v>724813</v>
      </c>
      <c r="T337" s="6">
        <f t="shared" si="210"/>
        <v>732366</v>
      </c>
      <c r="U337" s="6">
        <f t="shared" si="210"/>
        <v>734532</v>
      </c>
      <c r="V337" s="6">
        <f t="shared" si="210"/>
        <v>731129</v>
      </c>
      <c r="W337" s="6">
        <f t="shared" si="210"/>
        <v>727973</v>
      </c>
      <c r="X337" s="6">
        <f t="shared" si="210"/>
        <v>729546</v>
      </c>
      <c r="Y337" s="6">
        <f t="shared" ref="Y337:AY337" si="213">Y188</f>
        <v>738292</v>
      </c>
      <c r="Z337" s="6">
        <f t="shared" si="213"/>
        <v>753856</v>
      </c>
      <c r="AA337" s="6">
        <f t="shared" si="213"/>
        <v>778689</v>
      </c>
      <c r="AB337" s="6">
        <f t="shared" si="213"/>
        <v>801122</v>
      </c>
      <c r="AC337" s="6">
        <f t="shared" si="213"/>
        <v>814256</v>
      </c>
      <c r="AD337" s="6">
        <f t="shared" si="213"/>
        <v>819035</v>
      </c>
      <c r="AE337" s="6">
        <f t="shared" si="213"/>
        <v>819062</v>
      </c>
      <c r="AF337" s="6">
        <f t="shared" si="213"/>
        <v>809890</v>
      </c>
      <c r="AG337" s="6">
        <f t="shared" si="213"/>
        <v>803180</v>
      </c>
      <c r="AH337" s="6">
        <f t="shared" si="213"/>
        <v>803612</v>
      </c>
      <c r="AI337" s="6">
        <f t="shared" si="213"/>
        <v>811173</v>
      </c>
      <c r="AJ337" s="6">
        <f t="shared" si="213"/>
        <v>825002</v>
      </c>
      <c r="AK337" s="6">
        <f t="shared" si="213"/>
        <v>847679</v>
      </c>
      <c r="AL337" s="6">
        <f t="shared" si="213"/>
        <v>874133</v>
      </c>
      <c r="AM337" s="6">
        <f t="shared" si="213"/>
        <v>904478</v>
      </c>
      <c r="AN337" s="6">
        <f t="shared" si="213"/>
        <v>931073</v>
      </c>
      <c r="AO337" s="6">
        <f t="shared" si="213"/>
        <v>955453</v>
      </c>
      <c r="AP337" s="6">
        <f t="shared" si="213"/>
        <v>972534</v>
      </c>
      <c r="AQ337" s="6">
        <f t="shared" si="213"/>
        <v>983813</v>
      </c>
      <c r="AR337" s="6">
        <f t="shared" si="213"/>
        <v>989991</v>
      </c>
      <c r="AS337" s="6">
        <f t="shared" si="213"/>
        <v>997331</v>
      </c>
      <c r="AT337" s="6">
        <f t="shared" si="213"/>
        <v>1005555</v>
      </c>
      <c r="AU337" s="6">
        <f t="shared" si="213"/>
        <v>1009948</v>
      </c>
      <c r="AV337" s="6">
        <f t="shared" si="213"/>
        <v>1013253</v>
      </c>
      <c r="AW337" s="6">
        <f t="shared" si="213"/>
        <v>1016761</v>
      </c>
      <c r="AX337" s="6">
        <f t="shared" si="213"/>
        <v>1019173</v>
      </c>
      <c r="AY337" s="6">
        <f t="shared" si="213"/>
        <v>1020263</v>
      </c>
    </row>
    <row r="338" spans="2:51">
      <c r="B338" s="6" t="s">
        <v>4</v>
      </c>
      <c r="C338" s="6">
        <f t="shared" si="198"/>
        <v>371237</v>
      </c>
      <c r="D338" s="6">
        <f t="shared" si="210"/>
        <v>383430</v>
      </c>
      <c r="E338" s="6">
        <f t="shared" si="210"/>
        <v>401004</v>
      </c>
      <c r="F338" s="6">
        <f t="shared" si="210"/>
        <v>419527</v>
      </c>
      <c r="G338" s="6">
        <f t="shared" si="210"/>
        <v>439979</v>
      </c>
      <c r="H338" s="6">
        <f t="shared" si="210"/>
        <v>472903</v>
      </c>
      <c r="I338" s="6">
        <f t="shared" si="210"/>
        <v>500208</v>
      </c>
      <c r="J338" s="6">
        <f t="shared" si="210"/>
        <v>517578</v>
      </c>
      <c r="K338" s="6">
        <f t="shared" si="210"/>
        <v>533657</v>
      </c>
      <c r="L338" s="6">
        <f t="shared" si="210"/>
        <v>547770</v>
      </c>
      <c r="M338" s="6">
        <f t="shared" si="210"/>
        <v>547174</v>
      </c>
      <c r="N338" s="6">
        <f t="shared" si="210"/>
        <v>554659</v>
      </c>
      <c r="O338" s="6">
        <f t="shared" si="210"/>
        <v>564791</v>
      </c>
      <c r="P338" s="6">
        <f t="shared" si="210"/>
        <v>576362</v>
      </c>
      <c r="Q338" s="6">
        <f t="shared" si="210"/>
        <v>590582</v>
      </c>
      <c r="R338" s="6">
        <f t="shared" si="210"/>
        <v>604750</v>
      </c>
      <c r="S338" s="6">
        <f t="shared" si="210"/>
        <v>618394</v>
      </c>
      <c r="T338" s="6">
        <f t="shared" si="210"/>
        <v>634699</v>
      </c>
      <c r="U338" s="6">
        <f t="shared" si="210"/>
        <v>649300</v>
      </c>
      <c r="V338" s="6">
        <f t="shared" si="210"/>
        <v>664784</v>
      </c>
      <c r="W338" s="6">
        <f t="shared" si="210"/>
        <v>680152</v>
      </c>
      <c r="X338" s="6">
        <f t="shared" si="210"/>
        <v>692558</v>
      </c>
      <c r="Y338" s="6">
        <f t="shared" ref="Y338:AY338" si="214">Y189</f>
        <v>700711</v>
      </c>
      <c r="Z338" s="6">
        <f t="shared" si="214"/>
        <v>703662</v>
      </c>
      <c r="AA338" s="6">
        <f t="shared" si="214"/>
        <v>701318</v>
      </c>
      <c r="AB338" s="6">
        <f t="shared" si="214"/>
        <v>699219</v>
      </c>
      <c r="AC338" s="6">
        <f t="shared" si="214"/>
        <v>701676</v>
      </c>
      <c r="AD338" s="6">
        <f t="shared" si="214"/>
        <v>711043</v>
      </c>
      <c r="AE338" s="6">
        <f t="shared" si="214"/>
        <v>726923</v>
      </c>
      <c r="AF338" s="6">
        <f t="shared" si="214"/>
        <v>751742</v>
      </c>
      <c r="AG338" s="6">
        <f t="shared" si="214"/>
        <v>774189</v>
      </c>
      <c r="AH338" s="6">
        <f t="shared" si="214"/>
        <v>787612</v>
      </c>
      <c r="AI338" s="6">
        <f t="shared" si="214"/>
        <v>792967</v>
      </c>
      <c r="AJ338" s="6">
        <f t="shared" si="214"/>
        <v>793717</v>
      </c>
      <c r="AK338" s="6">
        <f t="shared" si="214"/>
        <v>785630</v>
      </c>
      <c r="AL338" s="6">
        <f t="shared" si="214"/>
        <v>779926</v>
      </c>
      <c r="AM338" s="6">
        <f t="shared" si="214"/>
        <v>781108</v>
      </c>
      <c r="AN338" s="6">
        <f t="shared" si="214"/>
        <v>789206</v>
      </c>
      <c r="AO338" s="6">
        <f t="shared" si="214"/>
        <v>803387</v>
      </c>
      <c r="AP338" s="6">
        <f t="shared" si="214"/>
        <v>826182</v>
      </c>
      <c r="AQ338" s="6">
        <f t="shared" si="214"/>
        <v>852649</v>
      </c>
      <c r="AR338" s="6">
        <f t="shared" si="214"/>
        <v>882910</v>
      </c>
      <c r="AS338" s="6">
        <f t="shared" si="214"/>
        <v>909424</v>
      </c>
      <c r="AT338" s="6">
        <f t="shared" si="214"/>
        <v>933703</v>
      </c>
      <c r="AU338" s="6">
        <f t="shared" si="214"/>
        <v>950808</v>
      </c>
      <c r="AV338" s="6">
        <f t="shared" si="214"/>
        <v>962179</v>
      </c>
      <c r="AW338" s="6">
        <f t="shared" si="214"/>
        <v>968533</v>
      </c>
      <c r="AX338" s="6">
        <f t="shared" si="214"/>
        <v>976032</v>
      </c>
      <c r="AY338" s="6">
        <f t="shared" si="214"/>
        <v>984417</v>
      </c>
    </row>
    <row r="339" spans="2:51">
      <c r="B339" s="6" t="s">
        <v>133</v>
      </c>
      <c r="C339" s="6">
        <f t="shared" si="198"/>
        <v>266923</v>
      </c>
      <c r="D339" s="6">
        <f t="shared" si="210"/>
        <v>277128</v>
      </c>
      <c r="E339" s="6">
        <f t="shared" si="210"/>
        <v>288998</v>
      </c>
      <c r="F339" s="6">
        <f t="shared" si="210"/>
        <v>302075</v>
      </c>
      <c r="G339" s="6">
        <f t="shared" si="210"/>
        <v>313658</v>
      </c>
      <c r="H339" s="6">
        <f t="shared" si="210"/>
        <v>326931</v>
      </c>
      <c r="I339" s="6">
        <f t="shared" si="210"/>
        <v>338736</v>
      </c>
      <c r="J339" s="6">
        <f t="shared" si="210"/>
        <v>355489</v>
      </c>
      <c r="K339" s="6">
        <f t="shared" si="210"/>
        <v>373147</v>
      </c>
      <c r="L339" s="6">
        <f t="shared" si="210"/>
        <v>392540</v>
      </c>
      <c r="M339" s="6">
        <f t="shared" si="210"/>
        <v>423470</v>
      </c>
      <c r="N339" s="6">
        <f t="shared" si="210"/>
        <v>449071</v>
      </c>
      <c r="O339" s="6">
        <f t="shared" si="210"/>
        <v>465800</v>
      </c>
      <c r="P339" s="6">
        <f t="shared" si="210"/>
        <v>481392</v>
      </c>
      <c r="Q339" s="6">
        <f t="shared" si="210"/>
        <v>495227</v>
      </c>
      <c r="R339" s="6">
        <f t="shared" si="210"/>
        <v>496245</v>
      </c>
      <c r="S339" s="6">
        <f t="shared" si="210"/>
        <v>504486</v>
      </c>
      <c r="T339" s="6">
        <f t="shared" si="210"/>
        <v>515017</v>
      </c>
      <c r="U339" s="6">
        <f t="shared" si="210"/>
        <v>526921</v>
      </c>
      <c r="V339" s="6">
        <f t="shared" si="210"/>
        <v>541295</v>
      </c>
      <c r="W339" s="6">
        <f t="shared" si="210"/>
        <v>555584</v>
      </c>
      <c r="X339" s="6">
        <f t="shared" si="210"/>
        <v>569446</v>
      </c>
      <c r="Y339" s="6">
        <f t="shared" ref="Y339:AY339" si="215">Y190</f>
        <v>585743</v>
      </c>
      <c r="Z339" s="6">
        <f t="shared" si="215"/>
        <v>600498</v>
      </c>
      <c r="AA339" s="6">
        <f t="shared" si="215"/>
        <v>616182</v>
      </c>
      <c r="AB339" s="6">
        <f t="shared" si="215"/>
        <v>631711</v>
      </c>
      <c r="AC339" s="6">
        <f t="shared" si="215"/>
        <v>644460</v>
      </c>
      <c r="AD339" s="6">
        <f t="shared" si="215"/>
        <v>653241</v>
      </c>
      <c r="AE339" s="6">
        <f t="shared" si="215"/>
        <v>657098</v>
      </c>
      <c r="AF339" s="6">
        <f t="shared" si="215"/>
        <v>656093</v>
      </c>
      <c r="AG339" s="6">
        <f t="shared" si="215"/>
        <v>655355</v>
      </c>
      <c r="AH339" s="6">
        <f t="shared" si="215"/>
        <v>658944</v>
      </c>
      <c r="AI339" s="6">
        <f t="shared" si="215"/>
        <v>669070</v>
      </c>
      <c r="AJ339" s="6">
        <f t="shared" si="215"/>
        <v>685240</v>
      </c>
      <c r="AK339" s="6">
        <f t="shared" si="215"/>
        <v>709856</v>
      </c>
      <c r="AL339" s="6">
        <f t="shared" si="215"/>
        <v>732123</v>
      </c>
      <c r="AM339" s="6">
        <f t="shared" si="215"/>
        <v>745769</v>
      </c>
      <c r="AN339" s="6">
        <f t="shared" si="215"/>
        <v>751794</v>
      </c>
      <c r="AO339" s="6">
        <f t="shared" si="215"/>
        <v>753452</v>
      </c>
      <c r="AP339" s="6">
        <f t="shared" si="215"/>
        <v>746875</v>
      </c>
      <c r="AQ339" s="6">
        <f t="shared" si="215"/>
        <v>742583</v>
      </c>
      <c r="AR339" s="6">
        <f t="shared" si="215"/>
        <v>744792</v>
      </c>
      <c r="AS339" s="6">
        <f t="shared" si="215"/>
        <v>753493</v>
      </c>
      <c r="AT339" s="6">
        <f t="shared" si="215"/>
        <v>767896</v>
      </c>
      <c r="AU339" s="6">
        <f t="shared" si="215"/>
        <v>790452</v>
      </c>
      <c r="AV339" s="6">
        <f t="shared" si="215"/>
        <v>816419</v>
      </c>
      <c r="AW339" s="6">
        <f t="shared" si="215"/>
        <v>845920</v>
      </c>
      <c r="AX339" s="6">
        <f t="shared" si="215"/>
        <v>871794</v>
      </c>
      <c r="AY339" s="6">
        <f t="shared" si="215"/>
        <v>895511</v>
      </c>
    </row>
    <row r="340" spans="2:51">
      <c r="B340" s="6" t="s">
        <v>134</v>
      </c>
      <c r="C340" s="6">
        <f t="shared" si="198"/>
        <v>192153</v>
      </c>
      <c r="D340" s="6">
        <f t="shared" si="210"/>
        <v>193623</v>
      </c>
      <c r="E340" s="6">
        <f t="shared" si="210"/>
        <v>195582</v>
      </c>
      <c r="F340" s="6">
        <f t="shared" si="210"/>
        <v>197748</v>
      </c>
      <c r="G340" s="6">
        <f t="shared" si="210"/>
        <v>202739</v>
      </c>
      <c r="H340" s="6">
        <f t="shared" si="210"/>
        <v>211189</v>
      </c>
      <c r="I340" s="6">
        <f t="shared" si="210"/>
        <v>220457</v>
      </c>
      <c r="J340" s="6">
        <f t="shared" si="210"/>
        <v>231073</v>
      </c>
      <c r="K340" s="6">
        <f t="shared" si="210"/>
        <v>242666</v>
      </c>
      <c r="L340" s="6">
        <f t="shared" si="210"/>
        <v>253148</v>
      </c>
      <c r="M340" s="6">
        <f t="shared" si="210"/>
        <v>265197</v>
      </c>
      <c r="N340" s="6">
        <f t="shared" si="210"/>
        <v>275979</v>
      </c>
      <c r="O340" s="6">
        <f t="shared" si="210"/>
        <v>291094</v>
      </c>
      <c r="P340" s="6">
        <f t="shared" ref="D340:X344" si="216">P191</f>
        <v>307017</v>
      </c>
      <c r="Q340" s="6">
        <f t="shared" si="216"/>
        <v>324364</v>
      </c>
      <c r="R340" s="6">
        <f t="shared" si="216"/>
        <v>351876</v>
      </c>
      <c r="S340" s="6">
        <f t="shared" si="216"/>
        <v>374395</v>
      </c>
      <c r="T340" s="6">
        <f t="shared" si="216"/>
        <v>389529</v>
      </c>
      <c r="U340" s="6">
        <f t="shared" si="216"/>
        <v>403742</v>
      </c>
      <c r="V340" s="6">
        <f t="shared" si="216"/>
        <v>416514</v>
      </c>
      <c r="W340" s="6">
        <f t="shared" si="216"/>
        <v>419262</v>
      </c>
      <c r="X340" s="6">
        <f t="shared" si="216"/>
        <v>427990</v>
      </c>
      <c r="Y340" s="6">
        <f t="shared" ref="Y340:AY340" si="217">Y191</f>
        <v>438484</v>
      </c>
      <c r="Z340" s="6">
        <f t="shared" si="217"/>
        <v>450269</v>
      </c>
      <c r="AA340" s="6">
        <f t="shared" si="217"/>
        <v>464258</v>
      </c>
      <c r="AB340" s="6">
        <f t="shared" si="217"/>
        <v>478106</v>
      </c>
      <c r="AC340" s="6">
        <f t="shared" si="217"/>
        <v>491681</v>
      </c>
      <c r="AD340" s="6">
        <f t="shared" si="217"/>
        <v>507344</v>
      </c>
      <c r="AE340" s="6">
        <f t="shared" si="217"/>
        <v>521715</v>
      </c>
      <c r="AF340" s="6">
        <f t="shared" si="217"/>
        <v>537103</v>
      </c>
      <c r="AG340" s="6">
        <f t="shared" si="217"/>
        <v>552270</v>
      </c>
      <c r="AH340" s="6">
        <f t="shared" si="217"/>
        <v>564950</v>
      </c>
      <c r="AI340" s="6">
        <f t="shared" si="217"/>
        <v>574139</v>
      </c>
      <c r="AJ340" s="6">
        <f t="shared" si="217"/>
        <v>578867</v>
      </c>
      <c r="AK340" s="6">
        <f t="shared" si="217"/>
        <v>579485</v>
      </c>
      <c r="AL340" s="6">
        <f t="shared" si="217"/>
        <v>580455</v>
      </c>
      <c r="AM340" s="6">
        <f t="shared" si="217"/>
        <v>585413</v>
      </c>
      <c r="AN340" s="6">
        <f t="shared" si="217"/>
        <v>596315</v>
      </c>
      <c r="AO340" s="6">
        <f t="shared" si="217"/>
        <v>612457</v>
      </c>
      <c r="AP340" s="6">
        <f t="shared" si="217"/>
        <v>636204</v>
      </c>
      <c r="AQ340" s="6">
        <f t="shared" si="217"/>
        <v>657608</v>
      </c>
      <c r="AR340" s="6">
        <f t="shared" si="217"/>
        <v>671068</v>
      </c>
      <c r="AS340" s="6">
        <f t="shared" si="217"/>
        <v>677603</v>
      </c>
      <c r="AT340" s="6">
        <f t="shared" si="217"/>
        <v>680120</v>
      </c>
      <c r="AU340" s="6">
        <f t="shared" si="217"/>
        <v>675447</v>
      </c>
      <c r="AV340" s="6">
        <f t="shared" si="217"/>
        <v>672845</v>
      </c>
      <c r="AW340" s="6">
        <f t="shared" si="217"/>
        <v>675980</v>
      </c>
      <c r="AX340" s="6">
        <f t="shared" si="217"/>
        <v>685049</v>
      </c>
      <c r="AY340" s="6">
        <f t="shared" si="217"/>
        <v>699300</v>
      </c>
    </row>
    <row r="341" spans="2:51">
      <c r="B341" s="6" t="s">
        <v>135</v>
      </c>
      <c r="C341" s="6">
        <f t="shared" si="198"/>
        <v>105955</v>
      </c>
      <c r="D341" s="6">
        <f t="shared" si="216"/>
        <v>110762</v>
      </c>
      <c r="E341" s="6">
        <f t="shared" si="216"/>
        <v>115009</v>
      </c>
      <c r="F341" s="6">
        <f t="shared" si="216"/>
        <v>119227</v>
      </c>
      <c r="G341" s="6">
        <f t="shared" si="216"/>
        <v>122584</v>
      </c>
      <c r="H341" s="6">
        <f t="shared" si="216"/>
        <v>124494</v>
      </c>
      <c r="I341" s="6">
        <f t="shared" si="216"/>
        <v>126264</v>
      </c>
      <c r="J341" s="6">
        <f t="shared" si="216"/>
        <v>128436</v>
      </c>
      <c r="K341" s="6">
        <f t="shared" si="216"/>
        <v>130892</v>
      </c>
      <c r="L341" s="6">
        <f t="shared" si="216"/>
        <v>135387</v>
      </c>
      <c r="M341" s="6">
        <f t="shared" si="216"/>
        <v>142148</v>
      </c>
      <c r="N341" s="6">
        <f t="shared" si="216"/>
        <v>149415</v>
      </c>
      <c r="O341" s="6">
        <f t="shared" si="216"/>
        <v>157617</v>
      </c>
      <c r="P341" s="6">
        <f t="shared" si="216"/>
        <v>166496</v>
      </c>
      <c r="Q341" s="6">
        <f t="shared" si="216"/>
        <v>174703</v>
      </c>
      <c r="R341" s="6">
        <f t="shared" si="216"/>
        <v>184235</v>
      </c>
      <c r="S341" s="6">
        <f t="shared" si="216"/>
        <v>192776</v>
      </c>
      <c r="T341" s="6">
        <f t="shared" si="216"/>
        <v>204723</v>
      </c>
      <c r="U341" s="6">
        <f t="shared" si="216"/>
        <v>217297</v>
      </c>
      <c r="V341" s="6">
        <f t="shared" si="216"/>
        <v>230863</v>
      </c>
      <c r="W341" s="6">
        <f t="shared" si="216"/>
        <v>252464</v>
      </c>
      <c r="X341" s="6">
        <f t="shared" si="216"/>
        <v>269683</v>
      </c>
      <c r="Y341" s="6">
        <f t="shared" ref="Y341:AY341" si="218">Y192</f>
        <v>281551</v>
      </c>
      <c r="Z341" s="6">
        <f t="shared" si="218"/>
        <v>292813</v>
      </c>
      <c r="AA341" s="6">
        <f t="shared" si="218"/>
        <v>303104</v>
      </c>
      <c r="AB341" s="6">
        <f t="shared" si="218"/>
        <v>307075</v>
      </c>
      <c r="AC341" s="6">
        <f t="shared" si="218"/>
        <v>315295</v>
      </c>
      <c r="AD341" s="6">
        <f t="shared" si="218"/>
        <v>324592</v>
      </c>
      <c r="AE341" s="6">
        <f t="shared" si="218"/>
        <v>335022</v>
      </c>
      <c r="AF341" s="6">
        <f t="shared" si="218"/>
        <v>347240</v>
      </c>
      <c r="AG341" s="6">
        <f t="shared" si="218"/>
        <v>359250</v>
      </c>
      <c r="AH341" s="6">
        <f t="shared" si="218"/>
        <v>371189</v>
      </c>
      <c r="AI341" s="6">
        <f t="shared" si="218"/>
        <v>384695</v>
      </c>
      <c r="AJ341" s="6">
        <f t="shared" si="218"/>
        <v>397288</v>
      </c>
      <c r="AK341" s="6">
        <f t="shared" si="218"/>
        <v>410966</v>
      </c>
      <c r="AL341" s="6">
        <f t="shared" si="218"/>
        <v>424342</v>
      </c>
      <c r="AM341" s="6">
        <f t="shared" si="218"/>
        <v>435720</v>
      </c>
      <c r="AN341" s="6">
        <f t="shared" si="218"/>
        <v>444393</v>
      </c>
      <c r="AO341" s="6">
        <f t="shared" si="218"/>
        <v>449436</v>
      </c>
      <c r="AP341" s="6">
        <f t="shared" si="218"/>
        <v>451592</v>
      </c>
      <c r="AQ341" s="6">
        <f t="shared" si="218"/>
        <v>454245</v>
      </c>
      <c r="AR341" s="6">
        <f t="shared" si="218"/>
        <v>460302</v>
      </c>
      <c r="AS341" s="6">
        <f t="shared" si="218"/>
        <v>471298</v>
      </c>
      <c r="AT341" s="6">
        <f t="shared" si="218"/>
        <v>486196</v>
      </c>
      <c r="AU341" s="6">
        <f t="shared" si="218"/>
        <v>507189</v>
      </c>
      <c r="AV341" s="6">
        <f t="shared" si="218"/>
        <v>525839</v>
      </c>
      <c r="AW341" s="6">
        <f t="shared" si="218"/>
        <v>537723</v>
      </c>
      <c r="AX341" s="6">
        <f t="shared" si="218"/>
        <v>544129</v>
      </c>
      <c r="AY341" s="6">
        <f t="shared" si="218"/>
        <v>547386</v>
      </c>
    </row>
    <row r="342" spans="2:51">
      <c r="B342" s="6" t="s">
        <v>136</v>
      </c>
      <c r="C342" s="6">
        <f t="shared" si="198"/>
        <v>36006</v>
      </c>
      <c r="D342" s="6">
        <f t="shared" si="216"/>
        <v>39328</v>
      </c>
      <c r="E342" s="6">
        <f t="shared" si="216"/>
        <v>42571</v>
      </c>
      <c r="F342" s="6">
        <f t="shared" si="216"/>
        <v>45198</v>
      </c>
      <c r="G342" s="6">
        <f t="shared" si="216"/>
        <v>47843</v>
      </c>
      <c r="H342" s="6">
        <f t="shared" si="216"/>
        <v>50272</v>
      </c>
      <c r="I342" s="6">
        <f t="shared" si="216"/>
        <v>52918</v>
      </c>
      <c r="J342" s="6">
        <f t="shared" si="216"/>
        <v>55309</v>
      </c>
      <c r="K342" s="6">
        <f t="shared" si="216"/>
        <v>57759</v>
      </c>
      <c r="L342" s="6">
        <f t="shared" si="216"/>
        <v>59809</v>
      </c>
      <c r="M342" s="6">
        <f t="shared" si="216"/>
        <v>61074</v>
      </c>
      <c r="N342" s="6">
        <f t="shared" si="216"/>
        <v>62347</v>
      </c>
      <c r="O342" s="6">
        <f t="shared" si="216"/>
        <v>63892</v>
      </c>
      <c r="P342" s="6">
        <f t="shared" si="216"/>
        <v>65690</v>
      </c>
      <c r="Q342" s="6">
        <f t="shared" si="216"/>
        <v>68641</v>
      </c>
      <c r="R342" s="6">
        <f t="shared" si="216"/>
        <v>72715</v>
      </c>
      <c r="S342" s="6">
        <f t="shared" si="216"/>
        <v>76999</v>
      </c>
      <c r="T342" s="6">
        <f t="shared" si="216"/>
        <v>81782</v>
      </c>
      <c r="U342" s="6">
        <f t="shared" si="216"/>
        <v>86923</v>
      </c>
      <c r="V342" s="6">
        <f t="shared" si="216"/>
        <v>91767</v>
      </c>
      <c r="W342" s="6">
        <f t="shared" si="216"/>
        <v>97505</v>
      </c>
      <c r="X342" s="6">
        <f t="shared" si="216"/>
        <v>102600</v>
      </c>
      <c r="Y342" s="6">
        <f t="shared" ref="Y342:AY342" si="219">Y193</f>
        <v>109846</v>
      </c>
      <c r="Z342" s="6">
        <f t="shared" si="219"/>
        <v>117447</v>
      </c>
      <c r="AA342" s="6">
        <f t="shared" si="219"/>
        <v>125548</v>
      </c>
      <c r="AB342" s="6">
        <f t="shared" si="219"/>
        <v>138744</v>
      </c>
      <c r="AC342" s="6">
        <f t="shared" si="219"/>
        <v>148712</v>
      </c>
      <c r="AD342" s="6">
        <f t="shared" si="219"/>
        <v>155646</v>
      </c>
      <c r="AE342" s="6">
        <f t="shared" si="219"/>
        <v>162336</v>
      </c>
      <c r="AF342" s="6">
        <f t="shared" si="219"/>
        <v>168583</v>
      </c>
      <c r="AG342" s="6">
        <f t="shared" si="219"/>
        <v>172151</v>
      </c>
      <c r="AH342" s="6">
        <f t="shared" si="219"/>
        <v>178010</v>
      </c>
      <c r="AI342" s="6">
        <f t="shared" si="219"/>
        <v>184265</v>
      </c>
      <c r="AJ342" s="6">
        <f t="shared" si="219"/>
        <v>191344</v>
      </c>
      <c r="AK342" s="6">
        <f t="shared" si="219"/>
        <v>199590</v>
      </c>
      <c r="AL342" s="6">
        <f t="shared" si="219"/>
        <v>207593</v>
      </c>
      <c r="AM342" s="6">
        <f t="shared" si="219"/>
        <v>215679</v>
      </c>
      <c r="AN342" s="6">
        <f t="shared" si="219"/>
        <v>224675</v>
      </c>
      <c r="AO342" s="6">
        <f t="shared" si="219"/>
        <v>233187</v>
      </c>
      <c r="AP342" s="6">
        <f t="shared" si="219"/>
        <v>242659</v>
      </c>
      <c r="AQ342" s="6">
        <f t="shared" si="219"/>
        <v>251793</v>
      </c>
      <c r="AR342" s="6">
        <f t="shared" si="219"/>
        <v>259627</v>
      </c>
      <c r="AS342" s="6">
        <f t="shared" si="219"/>
        <v>266101</v>
      </c>
      <c r="AT342" s="6">
        <f t="shared" si="219"/>
        <v>270413</v>
      </c>
      <c r="AU342" s="6">
        <f t="shared" si="219"/>
        <v>273489</v>
      </c>
      <c r="AV342" s="6">
        <f t="shared" si="219"/>
        <v>277236</v>
      </c>
      <c r="AW342" s="6">
        <f t="shared" si="219"/>
        <v>283461</v>
      </c>
      <c r="AX342" s="6">
        <f t="shared" si="219"/>
        <v>293009</v>
      </c>
      <c r="AY342" s="6">
        <f t="shared" si="219"/>
        <v>304725</v>
      </c>
    </row>
    <row r="343" spans="2:51">
      <c r="B343" s="6" t="s">
        <v>137</v>
      </c>
      <c r="C343" s="6">
        <f t="shared" si="198"/>
        <v>6455</v>
      </c>
      <c r="D343" s="6">
        <f t="shared" si="216"/>
        <v>6911</v>
      </c>
      <c r="E343" s="6">
        <f t="shared" si="216"/>
        <v>7451</v>
      </c>
      <c r="F343" s="6">
        <f t="shared" si="216"/>
        <v>8675</v>
      </c>
      <c r="G343" s="6">
        <f t="shared" si="216"/>
        <v>9990</v>
      </c>
      <c r="H343" s="6">
        <f t="shared" si="216"/>
        <v>11295</v>
      </c>
      <c r="I343" s="6">
        <f t="shared" si="216"/>
        <v>12322</v>
      </c>
      <c r="J343" s="6">
        <f t="shared" si="216"/>
        <v>13339</v>
      </c>
      <c r="K343" s="6">
        <f t="shared" si="216"/>
        <v>14242</v>
      </c>
      <c r="L343" s="6">
        <f t="shared" si="216"/>
        <v>15185</v>
      </c>
      <c r="M343" s="6">
        <f t="shared" si="216"/>
        <v>16056</v>
      </c>
      <c r="N343" s="6">
        <f t="shared" si="216"/>
        <v>16985</v>
      </c>
      <c r="O343" s="6">
        <f t="shared" si="216"/>
        <v>17834</v>
      </c>
      <c r="P343" s="6">
        <f t="shared" si="216"/>
        <v>18731</v>
      </c>
      <c r="Q343" s="6">
        <f t="shared" si="216"/>
        <v>19500</v>
      </c>
      <c r="R343" s="6">
        <f t="shared" si="216"/>
        <v>19980</v>
      </c>
      <c r="S343" s="6">
        <f t="shared" si="216"/>
        <v>20501</v>
      </c>
      <c r="T343" s="6">
        <f t="shared" si="216"/>
        <v>21144</v>
      </c>
      <c r="U343" s="6">
        <f t="shared" si="216"/>
        <v>21908</v>
      </c>
      <c r="V343" s="6">
        <f t="shared" si="216"/>
        <v>23106</v>
      </c>
      <c r="W343" s="6">
        <f t="shared" si="216"/>
        <v>24673</v>
      </c>
      <c r="X343" s="6">
        <f t="shared" si="216"/>
        <v>26280</v>
      </c>
      <c r="Y343" s="6">
        <f t="shared" ref="Y343:AY343" si="220">Y194</f>
        <v>28068</v>
      </c>
      <c r="Z343" s="6">
        <f t="shared" si="220"/>
        <v>29984</v>
      </c>
      <c r="AA343" s="6">
        <f t="shared" si="220"/>
        <v>31810</v>
      </c>
      <c r="AB343" s="6">
        <f t="shared" si="220"/>
        <v>34026</v>
      </c>
      <c r="AC343" s="6">
        <f t="shared" si="220"/>
        <v>35957</v>
      </c>
      <c r="AD343" s="6">
        <f t="shared" si="220"/>
        <v>38799</v>
      </c>
      <c r="AE343" s="6">
        <f t="shared" si="220"/>
        <v>41751</v>
      </c>
      <c r="AF343" s="6">
        <f t="shared" si="220"/>
        <v>44861</v>
      </c>
      <c r="AG343" s="6">
        <f t="shared" si="220"/>
        <v>50118</v>
      </c>
      <c r="AH343" s="6">
        <f t="shared" si="220"/>
        <v>53791</v>
      </c>
      <c r="AI343" s="6">
        <f t="shared" si="220"/>
        <v>56324</v>
      </c>
      <c r="AJ343" s="6">
        <f t="shared" si="220"/>
        <v>58860</v>
      </c>
      <c r="AK343" s="6">
        <f t="shared" si="220"/>
        <v>61316</v>
      </c>
      <c r="AL343" s="6">
        <f t="shared" si="220"/>
        <v>63074</v>
      </c>
      <c r="AM343" s="6">
        <f t="shared" si="220"/>
        <v>65651</v>
      </c>
      <c r="AN343" s="6">
        <f t="shared" si="220"/>
        <v>68285</v>
      </c>
      <c r="AO343" s="6">
        <f t="shared" si="220"/>
        <v>71312</v>
      </c>
      <c r="AP343" s="6">
        <f t="shared" si="220"/>
        <v>74839</v>
      </c>
      <c r="AQ343" s="6">
        <f t="shared" si="220"/>
        <v>78203</v>
      </c>
      <c r="AR343" s="6">
        <f t="shared" si="220"/>
        <v>81652</v>
      </c>
      <c r="AS343" s="6">
        <f t="shared" si="220"/>
        <v>85704</v>
      </c>
      <c r="AT343" s="6">
        <f t="shared" si="220"/>
        <v>89824</v>
      </c>
      <c r="AU343" s="6">
        <f t="shared" si="220"/>
        <v>94688</v>
      </c>
      <c r="AV343" s="6">
        <f t="shared" si="220"/>
        <v>99542</v>
      </c>
      <c r="AW343" s="6">
        <f t="shared" si="220"/>
        <v>104015</v>
      </c>
      <c r="AX343" s="6">
        <f t="shared" si="220"/>
        <v>107981</v>
      </c>
      <c r="AY343" s="6">
        <f t="shared" si="220"/>
        <v>111032</v>
      </c>
    </row>
    <row r="344" spans="2:51">
      <c r="B344" s="6" t="s">
        <v>138</v>
      </c>
      <c r="C344" s="6">
        <f t="shared" si="198"/>
        <v>670</v>
      </c>
      <c r="D344" s="6">
        <f t="shared" si="216"/>
        <v>815</v>
      </c>
      <c r="E344" s="6">
        <f t="shared" si="216"/>
        <v>948</v>
      </c>
      <c r="F344" s="6">
        <f t="shared" si="216"/>
        <v>1100</v>
      </c>
      <c r="G344" s="6">
        <f t="shared" si="216"/>
        <v>1267</v>
      </c>
      <c r="H344" s="6">
        <f t="shared" si="216"/>
        <v>1409</v>
      </c>
      <c r="I344" s="6">
        <f t="shared" si="216"/>
        <v>1533</v>
      </c>
      <c r="J344" s="6">
        <f t="shared" si="216"/>
        <v>1678</v>
      </c>
      <c r="K344" s="6">
        <f t="shared" si="216"/>
        <v>1987</v>
      </c>
      <c r="L344" s="6">
        <f t="shared" si="216"/>
        <v>2315</v>
      </c>
      <c r="M344" s="6">
        <f t="shared" si="216"/>
        <v>2631</v>
      </c>
      <c r="N344" s="6">
        <f t="shared" si="216"/>
        <v>2879</v>
      </c>
      <c r="O344" s="6">
        <f t="shared" si="216"/>
        <v>3137</v>
      </c>
      <c r="P344" s="6">
        <f t="shared" si="216"/>
        <v>3413</v>
      </c>
      <c r="Q344" s="6">
        <f t="shared" si="216"/>
        <v>3708</v>
      </c>
      <c r="R344" s="6">
        <f t="shared" si="216"/>
        <v>3988</v>
      </c>
      <c r="S344" s="6">
        <f t="shared" si="216"/>
        <v>4271</v>
      </c>
      <c r="T344" s="6">
        <f t="shared" si="216"/>
        <v>4541</v>
      </c>
      <c r="U344" s="6">
        <f t="shared" si="216"/>
        <v>4832</v>
      </c>
      <c r="V344" s="6">
        <f t="shared" si="216"/>
        <v>5101</v>
      </c>
      <c r="W344" s="6">
        <f t="shared" si="216"/>
        <v>5301</v>
      </c>
      <c r="X344" s="6">
        <f t="shared" si="216"/>
        <v>5520</v>
      </c>
      <c r="Y344" s="6">
        <f t="shared" ref="Y344:AY344" si="221">Y195</f>
        <v>5772</v>
      </c>
      <c r="Z344" s="6">
        <f t="shared" si="221"/>
        <v>6063</v>
      </c>
      <c r="AA344" s="6">
        <f t="shared" si="221"/>
        <v>6459</v>
      </c>
      <c r="AB344" s="6">
        <f t="shared" si="221"/>
        <v>6929</v>
      </c>
      <c r="AC344" s="6">
        <f t="shared" si="221"/>
        <v>7414</v>
      </c>
      <c r="AD344" s="6">
        <f t="shared" si="221"/>
        <v>7956</v>
      </c>
      <c r="AE344" s="6">
        <f t="shared" si="221"/>
        <v>8544</v>
      </c>
      <c r="AF344" s="6">
        <f t="shared" si="221"/>
        <v>9141</v>
      </c>
      <c r="AG344" s="6">
        <f t="shared" si="221"/>
        <v>9866</v>
      </c>
      <c r="AH344" s="6">
        <f t="shared" si="221"/>
        <v>10525</v>
      </c>
      <c r="AI344" s="6">
        <f t="shared" si="221"/>
        <v>11447</v>
      </c>
      <c r="AJ344" s="6">
        <f t="shared" si="221"/>
        <v>12413</v>
      </c>
      <c r="AK344" s="6">
        <f t="shared" si="221"/>
        <v>13431</v>
      </c>
      <c r="AL344" s="6">
        <f t="shared" si="221"/>
        <v>15065</v>
      </c>
      <c r="AM344" s="6">
        <f t="shared" si="221"/>
        <v>16253</v>
      </c>
      <c r="AN344" s="6">
        <f t="shared" si="221"/>
        <v>17226</v>
      </c>
      <c r="AO344" s="6">
        <f t="shared" si="221"/>
        <v>18241</v>
      </c>
      <c r="AP344" s="6">
        <f t="shared" si="221"/>
        <v>19270</v>
      </c>
      <c r="AQ344" s="6">
        <f t="shared" si="221"/>
        <v>20296</v>
      </c>
      <c r="AR344" s="6">
        <f t="shared" si="221"/>
        <v>21439</v>
      </c>
      <c r="AS344" s="6">
        <f t="shared" si="221"/>
        <v>22612</v>
      </c>
      <c r="AT344" s="6">
        <f t="shared" si="221"/>
        <v>23997</v>
      </c>
      <c r="AU344" s="6">
        <f t="shared" si="221"/>
        <v>25629</v>
      </c>
      <c r="AV344" s="6">
        <f t="shared" si="221"/>
        <v>27328</v>
      </c>
      <c r="AW344" s="6">
        <f t="shared" si="221"/>
        <v>29215</v>
      </c>
      <c r="AX344" s="6">
        <f t="shared" si="221"/>
        <v>31343</v>
      </c>
      <c r="AY344" s="6">
        <f t="shared" si="221"/>
        <v>33611</v>
      </c>
    </row>
    <row r="346" spans="2:51">
      <c r="B346" s="6" t="s">
        <v>179</v>
      </c>
    </row>
    <row r="347" spans="2:51">
      <c r="B347" s="6" t="s">
        <v>42</v>
      </c>
    </row>
    <row r="348" spans="2:51">
      <c r="C348" s="6" t="s">
        <v>49</v>
      </c>
      <c r="D348" s="6" t="s">
        <v>50</v>
      </c>
      <c r="E348" s="6" t="s">
        <v>51</v>
      </c>
      <c r="F348" s="6" t="s">
        <v>52</v>
      </c>
      <c r="G348" s="6" t="s">
        <v>53</v>
      </c>
      <c r="H348" s="6" t="s">
        <v>54</v>
      </c>
      <c r="I348" s="6" t="s">
        <v>55</v>
      </c>
      <c r="J348" s="6" t="s">
        <v>56</v>
      </c>
      <c r="K348" s="6" t="s">
        <v>57</v>
      </c>
      <c r="L348" s="6" t="s">
        <v>58</v>
      </c>
      <c r="M348" s="6" t="s">
        <v>59</v>
      </c>
      <c r="N348" s="6" t="s">
        <v>60</v>
      </c>
      <c r="O348" s="6" t="s">
        <v>61</v>
      </c>
      <c r="P348" s="6" t="s">
        <v>62</v>
      </c>
      <c r="Q348" s="6" t="s">
        <v>63</v>
      </c>
      <c r="R348" s="6" t="s">
        <v>64</v>
      </c>
      <c r="S348" s="6" t="s">
        <v>65</v>
      </c>
      <c r="T348" s="6" t="s">
        <v>66</v>
      </c>
      <c r="U348" s="6" t="s">
        <v>67</v>
      </c>
      <c r="V348" s="6" t="s">
        <v>68</v>
      </c>
      <c r="W348" s="6" t="s">
        <v>69</v>
      </c>
      <c r="X348" s="6" t="s">
        <v>70</v>
      </c>
      <c r="Y348" s="6" t="s">
        <v>71</v>
      </c>
      <c r="Z348" s="6" t="s">
        <v>72</v>
      </c>
      <c r="AA348" s="6" t="s">
        <v>73</v>
      </c>
      <c r="AB348" s="6" t="s">
        <v>74</v>
      </c>
      <c r="AC348" s="6" t="s">
        <v>75</v>
      </c>
      <c r="AD348" s="6" t="s">
        <v>76</v>
      </c>
      <c r="AE348" s="6" t="s">
        <v>77</v>
      </c>
      <c r="AF348" s="6" t="s">
        <v>78</v>
      </c>
      <c r="AG348" s="6" t="s">
        <v>79</v>
      </c>
      <c r="AH348" s="6" t="s">
        <v>80</v>
      </c>
      <c r="AI348" s="6" t="s">
        <v>81</v>
      </c>
      <c r="AJ348" s="6" t="s">
        <v>82</v>
      </c>
      <c r="AK348" s="6" t="s">
        <v>83</v>
      </c>
      <c r="AL348" s="6" t="s">
        <v>84</v>
      </c>
      <c r="AM348" s="6" t="s">
        <v>85</v>
      </c>
      <c r="AN348" s="6" t="s">
        <v>86</v>
      </c>
      <c r="AO348" s="6" t="s">
        <v>87</v>
      </c>
      <c r="AP348" s="6" t="s">
        <v>88</v>
      </c>
      <c r="AQ348" s="6" t="s">
        <v>89</v>
      </c>
      <c r="AR348" s="6" t="s">
        <v>90</v>
      </c>
      <c r="AS348" s="6" t="s">
        <v>91</v>
      </c>
      <c r="AT348" s="6" t="s">
        <v>92</v>
      </c>
      <c r="AU348" s="6" t="s">
        <v>93</v>
      </c>
      <c r="AV348" s="6" t="s">
        <v>94</v>
      </c>
      <c r="AW348" s="6" t="s">
        <v>95</v>
      </c>
      <c r="AX348" s="6" t="s">
        <v>96</v>
      </c>
      <c r="AY348" s="6" t="s">
        <v>97</v>
      </c>
    </row>
    <row r="349" spans="2:51">
      <c r="B349" s="6" t="s">
        <v>120</v>
      </c>
      <c r="C349" s="6">
        <f>C300*C253</f>
        <v>180202999.97752941</v>
      </c>
      <c r="D349" s="6">
        <f t="shared" ref="D349:X354" si="222">D300*D253</f>
        <v>186693395.67066863</v>
      </c>
      <c r="E349" s="6">
        <f t="shared" si="222"/>
        <v>192105754.83616385</v>
      </c>
      <c r="F349" s="6">
        <f t="shared" si="222"/>
        <v>197272962.07554531</v>
      </c>
      <c r="G349" s="6">
        <f t="shared" si="222"/>
        <v>203302609.21407843</v>
      </c>
      <c r="H349" s="6">
        <f t="shared" si="222"/>
        <v>209269816.37198019</v>
      </c>
      <c r="I349" s="6">
        <f t="shared" si="222"/>
        <v>215024295.49661544</v>
      </c>
      <c r="J349" s="6">
        <f t="shared" si="222"/>
        <v>220707042.29291171</v>
      </c>
      <c r="K349" s="6">
        <f t="shared" si="222"/>
        <v>226265177.94071281</v>
      </c>
      <c r="L349" s="6">
        <f t="shared" si="222"/>
        <v>231664191.68300247</v>
      </c>
      <c r="M349" s="6">
        <f t="shared" si="222"/>
        <v>236878195.39460173</v>
      </c>
      <c r="N349" s="6">
        <f t="shared" si="222"/>
        <v>241913686.03048345</v>
      </c>
      <c r="O349" s="6">
        <f t="shared" si="222"/>
        <v>246791470.42676932</v>
      </c>
      <c r="P349" s="6">
        <f t="shared" si="222"/>
        <v>251527910.47179008</v>
      </c>
      <c r="Q349" s="6">
        <f t="shared" si="222"/>
        <v>256155914.00933203</v>
      </c>
      <c r="R349" s="6">
        <f t="shared" si="222"/>
        <v>260710750.10382321</v>
      </c>
      <c r="S349" s="6">
        <f t="shared" si="222"/>
        <v>265242736.12318286</v>
      </c>
      <c r="T349" s="6">
        <f t="shared" si="222"/>
        <v>269810421.11495978</v>
      </c>
      <c r="U349" s="6">
        <f t="shared" si="222"/>
        <v>274459235.52638155</v>
      </c>
      <c r="V349" s="6">
        <f t="shared" si="222"/>
        <v>279246323.8636232</v>
      </c>
      <c r="W349" s="6">
        <f t="shared" si="222"/>
        <v>284237319.19860685</v>
      </c>
      <c r="X349" s="6">
        <f t="shared" si="222"/>
        <v>289478617.10571724</v>
      </c>
      <c r="Y349" s="6">
        <f t="shared" ref="Y349:AY349" si="223">Y300*Y253</f>
        <v>295013929.19987637</v>
      </c>
      <c r="Z349" s="6">
        <f t="shared" si="223"/>
        <v>300891418.99979484</v>
      </c>
      <c r="AA349" s="6">
        <f t="shared" si="223"/>
        <v>307146459.26551753</v>
      </c>
      <c r="AB349" s="6">
        <f t="shared" si="223"/>
        <v>313802582.86274713</v>
      </c>
      <c r="AC349" s="6">
        <f t="shared" si="223"/>
        <v>320853824.98974049</v>
      </c>
      <c r="AD349" s="6">
        <f t="shared" si="223"/>
        <v>328289821.37426215</v>
      </c>
      <c r="AE349" s="6">
        <f t="shared" si="223"/>
        <v>336092369.19857919</v>
      </c>
      <c r="AF349" s="6">
        <f t="shared" si="223"/>
        <v>344236927.57483089</v>
      </c>
      <c r="AG349" s="6">
        <f t="shared" si="223"/>
        <v>352685804.54849273</v>
      </c>
      <c r="AH349" s="6">
        <f t="shared" si="223"/>
        <v>361396451.11140013</v>
      </c>
      <c r="AI349" s="6">
        <f t="shared" si="223"/>
        <v>370330155.20286018</v>
      </c>
      <c r="AJ349" s="6">
        <f t="shared" si="223"/>
        <v>379444530.26532638</v>
      </c>
      <c r="AK349" s="6">
        <f t="shared" si="223"/>
        <v>388701061.0136897</v>
      </c>
      <c r="AL349" s="6">
        <f t="shared" si="223"/>
        <v>398064160.46291333</v>
      </c>
      <c r="AM349" s="6">
        <f t="shared" si="223"/>
        <v>407508223.82076758</v>
      </c>
      <c r="AN349" s="6">
        <f t="shared" si="223"/>
        <v>417011263.15194607</v>
      </c>
      <c r="AO349" s="6">
        <f t="shared" si="223"/>
        <v>426556398.29629093</v>
      </c>
      <c r="AP349" s="6">
        <f t="shared" si="223"/>
        <v>436133792.51277518</v>
      </c>
      <c r="AQ349" s="6">
        <f t="shared" si="223"/>
        <v>445732729.520455</v>
      </c>
      <c r="AR349" s="6">
        <f t="shared" si="223"/>
        <v>455346470.4118253</v>
      </c>
      <c r="AS349" s="6">
        <f t="shared" si="223"/>
        <v>464967173.66442841</v>
      </c>
      <c r="AT349" s="6">
        <f t="shared" si="223"/>
        <v>474592604.52255875</v>
      </c>
      <c r="AU349" s="6">
        <f t="shared" si="223"/>
        <v>484219046.40429217</v>
      </c>
      <c r="AV349" s="6">
        <f t="shared" si="223"/>
        <v>493848065.46315891</v>
      </c>
      <c r="AW349" s="6">
        <f t="shared" si="223"/>
        <v>503496132.82499748</v>
      </c>
      <c r="AX349" s="6">
        <f t="shared" si="223"/>
        <v>513191809.36885345</v>
      </c>
      <c r="AY349" s="6">
        <f t="shared" si="223"/>
        <v>522967539.89723057</v>
      </c>
    </row>
    <row r="350" spans="2:51">
      <c r="B350" s="6" t="s">
        <v>121</v>
      </c>
      <c r="C350" s="248">
        <f t="shared" ref="C350:C369" si="224">C301*C254</f>
        <v>2486202088.4554358</v>
      </c>
      <c r="D350" s="6">
        <f t="shared" ref="D350:R350" si="225">D301*D254</f>
        <v>2604540185.5010853</v>
      </c>
      <c r="E350" s="6">
        <f t="shared" si="225"/>
        <v>2707122067.5312319</v>
      </c>
      <c r="F350" s="6">
        <f t="shared" si="225"/>
        <v>2803805449.4088125</v>
      </c>
      <c r="G350" s="6">
        <f t="shared" si="225"/>
        <v>2875010454.9032893</v>
      </c>
      <c r="H350" s="6">
        <f t="shared" si="225"/>
        <v>2951763309.2985411</v>
      </c>
      <c r="I350" s="6">
        <f t="shared" si="225"/>
        <v>3025548788.0508151</v>
      </c>
      <c r="J350" s="6">
        <f t="shared" si="225"/>
        <v>3102728402.0199833</v>
      </c>
      <c r="K350" s="6">
        <f t="shared" si="225"/>
        <v>3181474394.742979</v>
      </c>
      <c r="L350" s="6">
        <f t="shared" si="225"/>
        <v>3275020845.1083274</v>
      </c>
      <c r="M350" s="6">
        <f t="shared" si="225"/>
        <v>3369128674.4526505</v>
      </c>
      <c r="N350" s="6">
        <f t="shared" si="225"/>
        <v>3461323664.3984075</v>
      </c>
      <c r="O350" s="6">
        <f t="shared" si="225"/>
        <v>3552296437.3946042</v>
      </c>
      <c r="P350" s="6">
        <f t="shared" si="225"/>
        <v>3641307469.6777444</v>
      </c>
      <c r="Q350" s="6">
        <f t="shared" si="225"/>
        <v>3727800687.8408856</v>
      </c>
      <c r="R350" s="6">
        <f t="shared" si="225"/>
        <v>3811409541.1634521</v>
      </c>
      <c r="S350" s="6">
        <f t="shared" si="222"/>
        <v>3892174858.4061642</v>
      </c>
      <c r="T350" s="6">
        <f t="shared" si="222"/>
        <v>3970477783.6841564</v>
      </c>
      <c r="U350" s="6">
        <f t="shared" si="222"/>
        <v>4046589030.8230362</v>
      </c>
      <c r="V350" s="6">
        <f t="shared" si="222"/>
        <v>4121002160.3253632</v>
      </c>
      <c r="W350" s="6">
        <f t="shared" si="222"/>
        <v>4194278445.309155</v>
      </c>
      <c r="X350" s="6">
        <f t="shared" si="222"/>
        <v>4267184185.5349746</v>
      </c>
      <c r="Y350" s="6">
        <f t="shared" ref="Y350:AY350" si="226">Y301*Y254</f>
        <v>4340650513.7475529</v>
      </c>
      <c r="Z350" s="6">
        <f t="shared" si="226"/>
        <v>4415400872.8253813</v>
      </c>
      <c r="AA350" s="6">
        <f t="shared" si="226"/>
        <v>4492373312.4897871</v>
      </c>
      <c r="AB350" s="6">
        <f t="shared" si="226"/>
        <v>4572537035.0736198</v>
      </c>
      <c r="AC350" s="6">
        <f t="shared" si="226"/>
        <v>4656636512.2859831</v>
      </c>
      <c r="AD350" s="6">
        <f t="shared" si="226"/>
        <v>4745369895.9024696</v>
      </c>
      <c r="AE350" s="6">
        <f t="shared" si="226"/>
        <v>4839506296.8104124</v>
      </c>
      <c r="AF350" s="6">
        <f t="shared" si="226"/>
        <v>4939586342.1815205</v>
      </c>
      <c r="AG350" s="6">
        <f t="shared" si="226"/>
        <v>5045958295.7964287</v>
      </c>
      <c r="AH350" s="6">
        <f t="shared" si="226"/>
        <v>5158564616.233923</v>
      </c>
      <c r="AI350" s="6">
        <f t="shared" si="226"/>
        <v>5277224813.0016804</v>
      </c>
      <c r="AJ350" s="6">
        <f t="shared" si="226"/>
        <v>5401654010.7132511</v>
      </c>
      <c r="AK350" s="6">
        <f t="shared" si="226"/>
        <v>5531447519.1535187</v>
      </c>
      <c r="AL350" s="6">
        <f t="shared" si="226"/>
        <v>5666011278.5711679</v>
      </c>
      <c r="AM350" s="6">
        <f t="shared" si="226"/>
        <v>5804762287.2964277</v>
      </c>
      <c r="AN350" s="6">
        <f t="shared" si="226"/>
        <v>5947114988.8807411</v>
      </c>
      <c r="AO350" s="6">
        <f t="shared" si="226"/>
        <v>6092378355.1728115</v>
      </c>
      <c r="AP350" s="6">
        <f t="shared" si="226"/>
        <v>6239880317.0790062</v>
      </c>
      <c r="AQ350" s="6">
        <f t="shared" si="226"/>
        <v>6389025274.0426865</v>
      </c>
      <c r="AR350" s="6">
        <f t="shared" si="226"/>
        <v>6539397987.2190323</v>
      </c>
      <c r="AS350" s="6">
        <f t="shared" si="226"/>
        <v>6690674598.6965342</v>
      </c>
      <c r="AT350" s="6">
        <f t="shared" si="226"/>
        <v>6842597934.6065331</v>
      </c>
      <c r="AU350" s="6">
        <f t="shared" si="226"/>
        <v>6994965055.2218647</v>
      </c>
      <c r="AV350" s="6">
        <f t="shared" si="226"/>
        <v>7147560895.66535</v>
      </c>
      <c r="AW350" s="6">
        <f t="shared" si="226"/>
        <v>7300327211.6501493</v>
      </c>
      <c r="AX350" s="6">
        <f t="shared" si="226"/>
        <v>7453158026.1391525</v>
      </c>
      <c r="AY350" s="6">
        <f t="shared" si="226"/>
        <v>7606060937.4646158</v>
      </c>
    </row>
    <row r="351" spans="2:51">
      <c r="B351" s="6" t="s">
        <v>122</v>
      </c>
      <c r="C351" s="248">
        <f t="shared" si="224"/>
        <v>2687525722.5941157</v>
      </c>
      <c r="D351" s="6">
        <f t="shared" si="222"/>
        <v>2764745421.2700081</v>
      </c>
      <c r="E351" s="6">
        <f t="shared" si="222"/>
        <v>2825773281.900444</v>
      </c>
      <c r="F351" s="6">
        <f t="shared" si="222"/>
        <v>2893426964.4815121</v>
      </c>
      <c r="G351" s="6">
        <f t="shared" si="222"/>
        <v>2985958846.4559197</v>
      </c>
      <c r="H351" s="6">
        <f t="shared" si="222"/>
        <v>3087021190.4181552</v>
      </c>
      <c r="I351" s="6">
        <f t="shared" si="222"/>
        <v>3199681805.7779732</v>
      </c>
      <c r="J351" s="6">
        <f t="shared" si="222"/>
        <v>3314689110.9920106</v>
      </c>
      <c r="K351" s="6">
        <f t="shared" si="222"/>
        <v>3428213886.1169925</v>
      </c>
      <c r="L351" s="6">
        <f t="shared" si="222"/>
        <v>3512866157.2022414</v>
      </c>
      <c r="M351" s="6">
        <f t="shared" si="222"/>
        <v>3605306437.8474584</v>
      </c>
      <c r="N351" s="6">
        <f t="shared" si="222"/>
        <v>3695498983.121973</v>
      </c>
      <c r="O351" s="6">
        <f t="shared" si="222"/>
        <v>3789594120.9282541</v>
      </c>
      <c r="P351" s="6">
        <f t="shared" si="222"/>
        <v>3885492696.7143083</v>
      </c>
      <c r="Q351" s="6">
        <f t="shared" si="222"/>
        <v>3998852759.9343996</v>
      </c>
      <c r="R351" s="6">
        <f t="shared" si="222"/>
        <v>4112836938.6022353</v>
      </c>
      <c r="S351" s="6">
        <f t="shared" si="222"/>
        <v>4224499669.1068635</v>
      </c>
      <c r="T351" s="6">
        <f t="shared" si="222"/>
        <v>4334686420.8920221</v>
      </c>
      <c r="U351" s="6">
        <f t="shared" si="222"/>
        <v>4442533477.5758142</v>
      </c>
      <c r="V351" s="6">
        <f t="shared" si="222"/>
        <v>4547408830.4988194</v>
      </c>
      <c r="W351" s="6">
        <f t="shared" si="222"/>
        <v>4648850971.3530445</v>
      </c>
      <c r="X351" s="6">
        <f t="shared" si="222"/>
        <v>4746906944.4571362</v>
      </c>
      <c r="Y351" s="6">
        <f t="shared" ref="Y351:AY351" si="227">Y302*Y255</f>
        <v>4842035880.7314882</v>
      </c>
      <c r="Z351" s="6">
        <f t="shared" si="227"/>
        <v>4934606026.5388918</v>
      </c>
      <c r="AA351" s="6">
        <f t="shared" si="227"/>
        <v>5025218799.1966124</v>
      </c>
      <c r="AB351" s="6">
        <f t="shared" si="227"/>
        <v>5114546129.547122</v>
      </c>
      <c r="AC351" s="6">
        <f t="shared" si="227"/>
        <v>5203483421.7430716</v>
      </c>
      <c r="AD351" s="6">
        <f t="shared" si="227"/>
        <v>5293119185.9002018</v>
      </c>
      <c r="AE351" s="6">
        <f t="shared" si="227"/>
        <v>5384368372.0036354</v>
      </c>
      <c r="AF351" s="6">
        <f t="shared" si="227"/>
        <v>5478343847.6331015</v>
      </c>
      <c r="AG351" s="6">
        <f t="shared" si="227"/>
        <v>5576187109.8671837</v>
      </c>
      <c r="AH351" s="6">
        <f t="shared" si="227"/>
        <v>5678801054.1598406</v>
      </c>
      <c r="AI351" s="6">
        <f t="shared" si="227"/>
        <v>5786978054.2466164</v>
      </c>
      <c r="AJ351" s="6">
        <f t="shared" si="227"/>
        <v>5901620081.6003199</v>
      </c>
      <c r="AK351" s="6">
        <f t="shared" si="227"/>
        <v>6023348066.4993715</v>
      </c>
      <c r="AL351" s="6">
        <f t="shared" si="227"/>
        <v>6152565704.0727644</v>
      </c>
      <c r="AM351" s="6">
        <f t="shared" si="227"/>
        <v>6289317117.9004688</v>
      </c>
      <c r="AN351" s="6">
        <f t="shared" si="227"/>
        <v>6433379340.1506071</v>
      </c>
      <c r="AO351" s="6">
        <f t="shared" si="227"/>
        <v>6584372581.9938898</v>
      </c>
      <c r="AP351" s="6">
        <f t="shared" si="227"/>
        <v>6741772447.6234436</v>
      </c>
      <c r="AQ351" s="6">
        <f t="shared" si="227"/>
        <v>6904808745.8536654</v>
      </c>
      <c r="AR351" s="6">
        <f t="shared" si="227"/>
        <v>7072786041.1241808</v>
      </c>
      <c r="AS351" s="6">
        <f t="shared" si="227"/>
        <v>7244992900.0488472</v>
      </c>
      <c r="AT351" s="6">
        <f t="shared" si="227"/>
        <v>7420636630.6613569</v>
      </c>
      <c r="AU351" s="6">
        <f t="shared" si="227"/>
        <v>7598857564.6738663</v>
      </c>
      <c r="AV351" s="6">
        <f t="shared" si="227"/>
        <v>7778934069.2286081</v>
      </c>
      <c r="AW351" s="6">
        <f t="shared" si="227"/>
        <v>7960385182.1038141</v>
      </c>
      <c r="AX351" s="6">
        <f t="shared" si="227"/>
        <v>8142858472.9728279</v>
      </c>
      <c r="AY351" s="6">
        <f t="shared" si="227"/>
        <v>8326070337.5003872</v>
      </c>
    </row>
    <row r="352" spans="2:51">
      <c r="B352" s="6" t="s">
        <v>123</v>
      </c>
      <c r="C352" s="248">
        <f t="shared" si="224"/>
        <v>2662765206.384943</v>
      </c>
      <c r="D352" s="6">
        <f t="shared" si="222"/>
        <v>2733817767.2824621</v>
      </c>
      <c r="E352" s="6">
        <f t="shared" si="222"/>
        <v>2787629983.8431888</v>
      </c>
      <c r="F352" s="6">
        <f t="shared" si="222"/>
        <v>2830294918.8328576</v>
      </c>
      <c r="G352" s="6">
        <f t="shared" si="222"/>
        <v>2878745103.2403116</v>
      </c>
      <c r="H352" s="6">
        <f t="shared" si="222"/>
        <v>2921000981.0100574</v>
      </c>
      <c r="I352" s="6">
        <f t="shared" si="222"/>
        <v>2972253446.9414353</v>
      </c>
      <c r="J352" s="6">
        <f t="shared" si="222"/>
        <v>3028052946.0410838</v>
      </c>
      <c r="K352" s="6">
        <f t="shared" si="222"/>
        <v>3096382488.2140727</v>
      </c>
      <c r="L352" s="6">
        <f t="shared" si="222"/>
        <v>3191545528.9284439</v>
      </c>
      <c r="M352" s="6">
        <f t="shared" si="222"/>
        <v>3296706848.39745</v>
      </c>
      <c r="N352" s="6">
        <f t="shared" si="222"/>
        <v>3414823684.1300168</v>
      </c>
      <c r="O352" s="6">
        <f t="shared" si="222"/>
        <v>3535263425.2660589</v>
      </c>
      <c r="P352" s="6">
        <f t="shared" si="222"/>
        <v>3654179370.554738</v>
      </c>
      <c r="Q352" s="6">
        <f t="shared" si="222"/>
        <v>3743643365.8218312</v>
      </c>
      <c r="R352" s="6">
        <f t="shared" si="222"/>
        <v>3841022386.3295269</v>
      </c>
      <c r="S352" s="6">
        <f t="shared" si="222"/>
        <v>3936070695.2771139</v>
      </c>
      <c r="T352" s="6">
        <f t="shared" si="222"/>
        <v>4035083617.6319737</v>
      </c>
      <c r="U352" s="6">
        <f t="shared" si="222"/>
        <v>4135942509.7900739</v>
      </c>
      <c r="V352" s="6">
        <f t="shared" si="222"/>
        <v>4254616282.5639892</v>
      </c>
      <c r="W352" s="6">
        <f t="shared" si="222"/>
        <v>4373928177.2115183</v>
      </c>
      <c r="X352" s="6">
        <f t="shared" si="222"/>
        <v>4490865563.8452473</v>
      </c>
      <c r="Y352" s="6">
        <f t="shared" ref="Y352:AY352" si="228">Y303*Y256</f>
        <v>4606323523.2262506</v>
      </c>
      <c r="Z352" s="6">
        <f t="shared" si="228"/>
        <v>4719444925.4219532</v>
      </c>
      <c r="AA352" s="6">
        <f t="shared" si="228"/>
        <v>4829601162.6096334</v>
      </c>
      <c r="AB352" s="6">
        <f t="shared" si="228"/>
        <v>4936322381.3800993</v>
      </c>
      <c r="AC352" s="6">
        <f t="shared" si="228"/>
        <v>5039632157.9849815</v>
      </c>
      <c r="AD352" s="6">
        <f t="shared" si="228"/>
        <v>5140029267.5447159</v>
      </c>
      <c r="AE352" s="6">
        <f t="shared" si="228"/>
        <v>5237945791.406064</v>
      </c>
      <c r="AF352" s="6">
        <f t="shared" si="228"/>
        <v>5333945881.6869497</v>
      </c>
      <c r="AG352" s="6">
        <f t="shared" si="228"/>
        <v>5428718303.055932</v>
      </c>
      <c r="AH352" s="6">
        <f t="shared" si="228"/>
        <v>5523182904.4196472</v>
      </c>
      <c r="AI352" s="6">
        <f t="shared" si="228"/>
        <v>5618469814.6755657</v>
      </c>
      <c r="AJ352" s="6">
        <f t="shared" si="228"/>
        <v>5715461492.7333899</v>
      </c>
      <c r="AK352" s="6">
        <f t="shared" si="228"/>
        <v>5815311427.2565012</v>
      </c>
      <c r="AL352" s="6">
        <f t="shared" si="228"/>
        <v>5919170980.9613361</v>
      </c>
      <c r="AM352" s="6">
        <f t="shared" si="228"/>
        <v>6028037687.5583162</v>
      </c>
      <c r="AN352" s="6">
        <f t="shared" si="228"/>
        <v>6142698281.092495</v>
      </c>
      <c r="AO352" s="6">
        <f t="shared" si="228"/>
        <v>6264053132.9144382</v>
      </c>
      <c r="AP352" s="6">
        <f t="shared" si="228"/>
        <v>6392708603.020401</v>
      </c>
      <c r="AQ352" s="6">
        <f t="shared" si="228"/>
        <v>6529010088.1614075</v>
      </c>
      <c r="AR352" s="6">
        <f t="shared" si="228"/>
        <v>6672973390.6566629</v>
      </c>
      <c r="AS352" s="6">
        <f t="shared" si="228"/>
        <v>6824425712.3856859</v>
      </c>
      <c r="AT352" s="6">
        <f t="shared" si="228"/>
        <v>6982957856.9492083</v>
      </c>
      <c r="AU352" s="6">
        <f t="shared" si="228"/>
        <v>7147983097.3006525</v>
      </c>
      <c r="AV352" s="6">
        <f t="shared" si="228"/>
        <v>7318678254.3424606</v>
      </c>
      <c r="AW352" s="6">
        <f t="shared" si="228"/>
        <v>7494365366.7300205</v>
      </c>
      <c r="AX352" s="6">
        <f t="shared" si="228"/>
        <v>7674339721.3767977</v>
      </c>
      <c r="AY352" s="6">
        <f t="shared" si="228"/>
        <v>7857841585.7105942</v>
      </c>
    </row>
    <row r="353" spans="2:51">
      <c r="B353" s="6" t="s">
        <v>124</v>
      </c>
      <c r="C353" s="248">
        <f t="shared" si="224"/>
        <v>2164243397.3536973</v>
      </c>
      <c r="D353" s="6">
        <f t="shared" si="222"/>
        <v>2226203873.9049745</v>
      </c>
      <c r="E353" s="6">
        <f t="shared" si="222"/>
        <v>2265691732.3887925</v>
      </c>
      <c r="F353" s="6">
        <f t="shared" si="222"/>
        <v>2297729479.4885402</v>
      </c>
      <c r="G353" s="6">
        <f t="shared" si="222"/>
        <v>2326604242.0337691</v>
      </c>
      <c r="H353" s="6">
        <f t="shared" si="222"/>
        <v>2362462628.2722931</v>
      </c>
      <c r="I353" s="6">
        <f t="shared" si="222"/>
        <v>2391196616.4619813</v>
      </c>
      <c r="J353" s="6">
        <f t="shared" si="222"/>
        <v>2423437297.9280248</v>
      </c>
      <c r="K353" s="6">
        <f t="shared" si="222"/>
        <v>2453023441.6877856</v>
      </c>
      <c r="L353" s="6">
        <f t="shared" si="222"/>
        <v>2490088897.3470807</v>
      </c>
      <c r="M353" s="6">
        <f t="shared" si="222"/>
        <v>2525104187.7696185</v>
      </c>
      <c r="N353" s="6">
        <f t="shared" si="222"/>
        <v>2569554107.7003841</v>
      </c>
      <c r="O353" s="6">
        <f t="shared" si="222"/>
        <v>2617511087.520031</v>
      </c>
      <c r="P353" s="6">
        <f t="shared" si="222"/>
        <v>2675227715.048759</v>
      </c>
      <c r="Q353" s="6">
        <f t="shared" si="222"/>
        <v>2753861964.1494493</v>
      </c>
      <c r="R353" s="6">
        <f t="shared" si="222"/>
        <v>2840316342.9821177</v>
      </c>
      <c r="S353" s="6">
        <f t="shared" si="222"/>
        <v>2936875651.2373757</v>
      </c>
      <c r="T353" s="6">
        <f t="shared" si="222"/>
        <v>3035276734.4179063</v>
      </c>
      <c r="U353" s="6">
        <f t="shared" si="222"/>
        <v>3132538853.1231785</v>
      </c>
      <c r="V353" s="6">
        <f t="shared" si="222"/>
        <v>3206892540.9552236</v>
      </c>
      <c r="W353" s="6">
        <f t="shared" si="222"/>
        <v>3287460873.7570429</v>
      </c>
      <c r="X353" s="6">
        <f t="shared" si="222"/>
        <v>3366238878.2249246</v>
      </c>
      <c r="Y353" s="6">
        <f t="shared" ref="Y353:AY353" si="229">Y304*Y257</f>
        <v>3448164709.8201733</v>
      </c>
      <c r="Z353" s="6">
        <f t="shared" si="229"/>
        <v>3531614652.2550435</v>
      </c>
      <c r="AA353" s="6">
        <f t="shared" si="229"/>
        <v>3629046069.7552981</v>
      </c>
      <c r="AB353" s="6">
        <f t="shared" si="229"/>
        <v>3727062243.1620784</v>
      </c>
      <c r="AC353" s="6">
        <f t="shared" si="229"/>
        <v>3823315526.8783607</v>
      </c>
      <c r="AD353" s="6">
        <f t="shared" si="229"/>
        <v>3918512994.3168631</v>
      </c>
      <c r="AE353" s="6">
        <f t="shared" si="229"/>
        <v>4012003498.9560523</v>
      </c>
      <c r="AF353" s="6">
        <f t="shared" si="229"/>
        <v>4103312053.0441151</v>
      </c>
      <c r="AG353" s="6">
        <f t="shared" si="229"/>
        <v>4192041287.7517209</v>
      </c>
      <c r="AH353" s="6">
        <f t="shared" si="229"/>
        <v>4278237667.0257373</v>
      </c>
      <c r="AI353" s="6">
        <f t="shared" si="229"/>
        <v>4362274476.3174076</v>
      </c>
      <c r="AJ353" s="6">
        <f t="shared" si="229"/>
        <v>4444482842.8737688</v>
      </c>
      <c r="AK353" s="6">
        <f t="shared" si="229"/>
        <v>4525275885.961484</v>
      </c>
      <c r="AL353" s="6">
        <f t="shared" si="229"/>
        <v>4605211558.3232336</v>
      </c>
      <c r="AM353" s="6">
        <f t="shared" si="229"/>
        <v>4685055697.9635649</v>
      </c>
      <c r="AN353" s="6">
        <f t="shared" si="229"/>
        <v>4765679183.8288298</v>
      </c>
      <c r="AO353" s="6">
        <f t="shared" si="229"/>
        <v>4847764598.0871096</v>
      </c>
      <c r="AP353" s="6">
        <f t="shared" si="229"/>
        <v>4932162631.368145</v>
      </c>
      <c r="AQ353" s="6">
        <f t="shared" si="229"/>
        <v>5019731322.0515976</v>
      </c>
      <c r="AR353" s="6">
        <f t="shared" si="229"/>
        <v>5111250347.9363222</v>
      </c>
      <c r="AS353" s="6">
        <f t="shared" si="229"/>
        <v>5207346509.1777544</v>
      </c>
      <c r="AT353" s="6">
        <f t="shared" si="229"/>
        <v>5308719603.1098852</v>
      </c>
      <c r="AU353" s="6">
        <f t="shared" si="229"/>
        <v>5415811159.2936401</v>
      </c>
      <c r="AV353" s="6">
        <f t="shared" si="229"/>
        <v>5528874933.1959295</v>
      </c>
      <c r="AW353" s="6">
        <f t="shared" si="229"/>
        <v>5647928810.6591282</v>
      </c>
      <c r="AX353" s="6">
        <f t="shared" si="229"/>
        <v>5772867410.0608025</v>
      </c>
      <c r="AY353" s="6">
        <f t="shared" si="229"/>
        <v>5903386917.8429909</v>
      </c>
    </row>
    <row r="354" spans="2:51">
      <c r="B354" s="6" t="s">
        <v>125</v>
      </c>
      <c r="C354" s="248">
        <f t="shared" si="224"/>
        <v>890496637.52326953</v>
      </c>
      <c r="D354" s="6">
        <f t="shared" si="222"/>
        <v>923814431.99646616</v>
      </c>
      <c r="E354" s="6">
        <f t="shared" si="222"/>
        <v>951210429.92387128</v>
      </c>
      <c r="F354" s="6">
        <f t="shared" si="222"/>
        <v>976056031.60739672</v>
      </c>
      <c r="G354" s="6">
        <f t="shared" si="222"/>
        <v>998136103.85123074</v>
      </c>
      <c r="H354" s="6">
        <f t="shared" si="222"/>
        <v>1016271622.0866491</v>
      </c>
      <c r="I354" s="6">
        <f t="shared" si="222"/>
        <v>1031590960.0405427</v>
      </c>
      <c r="J354" s="6">
        <f t="shared" si="222"/>
        <v>1044528695.947891</v>
      </c>
      <c r="K354" s="6">
        <f t="shared" si="222"/>
        <v>1056549888.4610161</v>
      </c>
      <c r="L354" s="6">
        <f t="shared" si="222"/>
        <v>1068223189.5787586</v>
      </c>
      <c r="M354" s="6">
        <f t="shared" si="222"/>
        <v>1083871060.4285362</v>
      </c>
      <c r="N354" s="6">
        <f t="shared" si="222"/>
        <v>1097657252.5015175</v>
      </c>
      <c r="O354" s="6">
        <f t="shared" si="222"/>
        <v>1112893237.7794359</v>
      </c>
      <c r="P354" s="6">
        <f t="shared" si="222"/>
        <v>1127009610.6075206</v>
      </c>
      <c r="Q354" s="6">
        <f t="shared" si="222"/>
        <v>1144264467.4942534</v>
      </c>
      <c r="R354" s="6">
        <f t="shared" si="222"/>
        <v>1160659031.6870017</v>
      </c>
      <c r="S354" s="6">
        <f t="shared" si="222"/>
        <v>1181024612.324995</v>
      </c>
      <c r="T354" s="6">
        <f t="shared" si="222"/>
        <v>1202869441.2304876</v>
      </c>
      <c r="U354" s="6">
        <f t="shared" si="222"/>
        <v>1228841146.035444</v>
      </c>
      <c r="V354" s="6">
        <f t="shared" si="222"/>
        <v>1263646620.6355486</v>
      </c>
      <c r="W354" s="6">
        <f t="shared" si="222"/>
        <v>1301765398.7680244</v>
      </c>
      <c r="X354" s="6">
        <f t="shared" si="222"/>
        <v>1344155486.2530842</v>
      </c>
      <c r="Y354" s="6">
        <f t="shared" ref="Y354:AY354" si="230">Y305*Y258</f>
        <v>1387342457.2318172</v>
      </c>
      <c r="Z354" s="6">
        <f t="shared" si="230"/>
        <v>1430076901.9047165</v>
      </c>
      <c r="AA354" s="6">
        <f t="shared" si="230"/>
        <v>1463179386.3271787</v>
      </c>
      <c r="AB354" s="6">
        <f t="shared" si="230"/>
        <v>1498939091.4980822</v>
      </c>
      <c r="AC354" s="6">
        <f t="shared" si="230"/>
        <v>1533978865.7379041</v>
      </c>
      <c r="AD354" s="6">
        <f t="shared" si="230"/>
        <v>1570382211.4152756</v>
      </c>
      <c r="AE354" s="6">
        <f t="shared" si="230"/>
        <v>1607471092.8250108</v>
      </c>
      <c r="AF354" s="6">
        <f t="shared" si="230"/>
        <v>1650505776.8914006</v>
      </c>
      <c r="AG354" s="6">
        <f t="shared" si="230"/>
        <v>1693831139.2314177</v>
      </c>
      <c r="AH354" s="6">
        <f t="shared" si="230"/>
        <v>1736460919.9826877</v>
      </c>
      <c r="AI354" s="6">
        <f t="shared" si="230"/>
        <v>1778688869.4777346</v>
      </c>
      <c r="AJ354" s="6">
        <f t="shared" si="230"/>
        <v>1820239138.8072081</v>
      </c>
      <c r="AK354" s="6">
        <f t="shared" si="230"/>
        <v>1860897962.0970206</v>
      </c>
      <c r="AL354" s="6">
        <f t="shared" si="230"/>
        <v>1900503101.4524329</v>
      </c>
      <c r="AM354" s="6">
        <f t="shared" si="230"/>
        <v>1939097433.1055312</v>
      </c>
      <c r="AN354" s="6">
        <f t="shared" si="230"/>
        <v>1976831781.7024832</v>
      </c>
      <c r="AO354" s="6">
        <f t="shared" si="230"/>
        <v>2013844098.8820398</v>
      </c>
      <c r="AP354" s="6">
        <f t="shared" si="230"/>
        <v>2050287623.7524071</v>
      </c>
      <c r="AQ354" s="6">
        <f t="shared" si="230"/>
        <v>2086380269.2748828</v>
      </c>
      <c r="AR354" s="6">
        <f t="shared" si="230"/>
        <v>2122445253.1494777</v>
      </c>
      <c r="AS354" s="6">
        <f t="shared" si="230"/>
        <v>2158851209.219533</v>
      </c>
      <c r="AT354" s="6">
        <f t="shared" si="230"/>
        <v>2195893064.1146631</v>
      </c>
      <c r="AU354" s="6">
        <f t="shared" si="230"/>
        <v>2233906883.084116</v>
      </c>
      <c r="AV354" s="6">
        <f t="shared" si="230"/>
        <v>2273253008.0197387</v>
      </c>
      <c r="AW354" s="6">
        <f t="shared" si="230"/>
        <v>2314259604.1636119</v>
      </c>
      <c r="AX354" s="6">
        <f t="shared" si="230"/>
        <v>2357216790.2938528</v>
      </c>
      <c r="AY354" s="6">
        <f t="shared" si="230"/>
        <v>2402425554.9888229</v>
      </c>
    </row>
    <row r="355" spans="2:51">
      <c r="B355" s="6" t="s">
        <v>126</v>
      </c>
      <c r="C355" s="248">
        <f t="shared" si="224"/>
        <v>543950117.24492979</v>
      </c>
      <c r="D355" s="6">
        <f t="shared" ref="D355:X359" si="231">D306*D259</f>
        <v>577758572.8120358</v>
      </c>
      <c r="E355" s="6">
        <f t="shared" si="231"/>
        <v>606970232.90582347</v>
      </c>
      <c r="F355" s="6">
        <f t="shared" si="231"/>
        <v>634816060.90682054</v>
      </c>
      <c r="G355" s="6">
        <f t="shared" si="231"/>
        <v>657755398.45994914</v>
      </c>
      <c r="H355" s="6">
        <f t="shared" si="231"/>
        <v>677371760.76545024</v>
      </c>
      <c r="I355" s="6">
        <f t="shared" si="231"/>
        <v>693519699.47825253</v>
      </c>
      <c r="J355" s="6">
        <f t="shared" si="231"/>
        <v>710195808.92759657</v>
      </c>
      <c r="K355" s="6">
        <f t="shared" si="231"/>
        <v>726527534.83757591</v>
      </c>
      <c r="L355" s="6">
        <f t="shared" si="231"/>
        <v>741535169.82898343</v>
      </c>
      <c r="M355" s="6">
        <f t="shared" si="231"/>
        <v>754447774.66167271</v>
      </c>
      <c r="N355" s="6">
        <f t="shared" si="231"/>
        <v>766062465.6296519</v>
      </c>
      <c r="O355" s="6">
        <f t="shared" si="231"/>
        <v>776010248.15836799</v>
      </c>
      <c r="P355" s="6">
        <f t="shared" si="231"/>
        <v>785317940.35434711</v>
      </c>
      <c r="Q355" s="6">
        <f t="shared" si="231"/>
        <v>794378345.50670612</v>
      </c>
      <c r="R355" s="6">
        <f t="shared" si="231"/>
        <v>806185215.5387677</v>
      </c>
      <c r="S355" s="6">
        <f t="shared" si="231"/>
        <v>816695713.58856738</v>
      </c>
      <c r="T355" s="6">
        <f t="shared" si="231"/>
        <v>828212101.92524648</v>
      </c>
      <c r="U355" s="6">
        <f t="shared" si="231"/>
        <v>838955590.44299459</v>
      </c>
      <c r="V355" s="6">
        <f t="shared" si="231"/>
        <v>851877854.14662135</v>
      </c>
      <c r="W355" s="6">
        <f t="shared" si="231"/>
        <v>864210578.40061319</v>
      </c>
      <c r="X355" s="6">
        <f t="shared" si="231"/>
        <v>879296622.45585322</v>
      </c>
      <c r="Y355" s="6">
        <f t="shared" ref="Y355:AY355" si="232">Y306*Y259</f>
        <v>895415348.08131492</v>
      </c>
      <c r="Z355" s="6">
        <f t="shared" si="232"/>
        <v>914410686.96703744</v>
      </c>
      <c r="AA355" s="6">
        <f t="shared" si="232"/>
        <v>939548817.35719252</v>
      </c>
      <c r="AB355" s="6">
        <f t="shared" si="232"/>
        <v>967002359.29839396</v>
      </c>
      <c r="AC355" s="6">
        <f t="shared" si="232"/>
        <v>997434758.64381611</v>
      </c>
      <c r="AD355" s="6">
        <f t="shared" si="232"/>
        <v>1028440227.6693497</v>
      </c>
      <c r="AE355" s="6">
        <f t="shared" si="232"/>
        <v>1059162772.3079957</v>
      </c>
      <c r="AF355" s="6">
        <f t="shared" si="232"/>
        <v>1083237842.9351091</v>
      </c>
      <c r="AG355" s="6">
        <f t="shared" si="232"/>
        <v>1109178861.0595131</v>
      </c>
      <c r="AH355" s="6">
        <f t="shared" si="232"/>
        <v>1134651575.414762</v>
      </c>
      <c r="AI355" s="6">
        <f t="shared" si="232"/>
        <v>1161096022.0592039</v>
      </c>
      <c r="AJ355" s="6">
        <f t="shared" si="232"/>
        <v>1188039952.9834876</v>
      </c>
      <c r="AK355" s="6">
        <f t="shared" si="232"/>
        <v>1219130286.7552419</v>
      </c>
      <c r="AL355" s="6">
        <f t="shared" si="232"/>
        <v>1250440786.6722655</v>
      </c>
      <c r="AM355" s="6">
        <f t="shared" si="232"/>
        <v>1281304265.5192389</v>
      </c>
      <c r="AN355" s="6">
        <f t="shared" si="232"/>
        <v>1311925165.0588295</v>
      </c>
      <c r="AO355" s="6">
        <f t="shared" si="232"/>
        <v>1342105740.0146968</v>
      </c>
      <c r="AP355" s="6">
        <f t="shared" si="232"/>
        <v>1371685618.2569959</v>
      </c>
      <c r="AQ355" s="6">
        <f t="shared" si="232"/>
        <v>1400539843.7098169</v>
      </c>
      <c r="AR355" s="6">
        <f t="shared" si="232"/>
        <v>1428697468.3403978</v>
      </c>
      <c r="AS355" s="6">
        <f t="shared" si="232"/>
        <v>1456268473.7023935</v>
      </c>
      <c r="AT355" s="6">
        <f t="shared" si="232"/>
        <v>1483339782.4168856</v>
      </c>
      <c r="AU355" s="6">
        <f t="shared" si="232"/>
        <v>1510018932.6580496</v>
      </c>
      <c r="AV355" s="6">
        <f t="shared" si="232"/>
        <v>1536439752.5791202</v>
      </c>
      <c r="AW355" s="6">
        <f t="shared" si="232"/>
        <v>1562840838.8218346</v>
      </c>
      <c r="AX355" s="6">
        <f t="shared" si="232"/>
        <v>1589478626.5845768</v>
      </c>
      <c r="AY355" s="6">
        <f t="shared" si="232"/>
        <v>1616569883.1587031</v>
      </c>
    </row>
    <row r="356" spans="2:51">
      <c r="B356" s="6" t="s">
        <v>127</v>
      </c>
      <c r="C356" s="248">
        <f t="shared" si="224"/>
        <v>416355473.02101523</v>
      </c>
      <c r="D356" s="6">
        <f t="shared" si="231"/>
        <v>424666389.19034952</v>
      </c>
      <c r="E356" s="6">
        <f t="shared" si="231"/>
        <v>434229782.86391795</v>
      </c>
      <c r="F356" s="6">
        <f t="shared" si="231"/>
        <v>447392937.15627176</v>
      </c>
      <c r="G356" s="6">
        <f t="shared" si="231"/>
        <v>465537666.78150761</v>
      </c>
      <c r="H356" s="6">
        <f t="shared" si="231"/>
        <v>486061630.42800796</v>
      </c>
      <c r="I356" s="6">
        <f t="shared" si="231"/>
        <v>509629203.09297103</v>
      </c>
      <c r="J356" s="6">
        <f t="shared" si="231"/>
        <v>532655311.53668571</v>
      </c>
      <c r="K356" s="6">
        <f t="shared" si="231"/>
        <v>555488851.76086652</v>
      </c>
      <c r="L356" s="6">
        <f t="shared" si="231"/>
        <v>574538819.70685768</v>
      </c>
      <c r="M356" s="6">
        <f t="shared" si="231"/>
        <v>591140385.39149201</v>
      </c>
      <c r="N356" s="6">
        <f t="shared" si="231"/>
        <v>605200474.20845652</v>
      </c>
      <c r="O356" s="6">
        <f t="shared" si="231"/>
        <v>619685481.40376318</v>
      </c>
      <c r="P356" s="6">
        <f t="shared" si="231"/>
        <v>633878596.87546706</v>
      </c>
      <c r="Q356" s="6">
        <f t="shared" si="231"/>
        <v>646957444.32316208</v>
      </c>
      <c r="R356" s="6">
        <f t="shared" si="231"/>
        <v>658283731.37479877</v>
      </c>
      <c r="S356" s="6">
        <f t="shared" si="231"/>
        <v>668517185.22058332</v>
      </c>
      <c r="T356" s="6">
        <f t="shared" si="231"/>
        <v>677357562.8666923</v>
      </c>
      <c r="U356" s="6">
        <f t="shared" si="231"/>
        <v>685664864.86429703</v>
      </c>
      <c r="V356" s="6">
        <f t="shared" si="231"/>
        <v>693765490.27354777</v>
      </c>
      <c r="W356" s="6">
        <f t="shared" si="231"/>
        <v>704158995.90275621</v>
      </c>
      <c r="X356" s="6">
        <f t="shared" si="231"/>
        <v>713466637.26481354</v>
      </c>
      <c r="Y356" s="6">
        <f t="shared" ref="Y356:AY356" si="233">Y307*Y260</f>
        <v>723614831.53032756</v>
      </c>
      <c r="Z356" s="6">
        <f t="shared" si="233"/>
        <v>733127415.51946735</v>
      </c>
      <c r="AA356" s="6">
        <f t="shared" si="233"/>
        <v>744470798.62262177</v>
      </c>
      <c r="AB356" s="6">
        <f t="shared" si="233"/>
        <v>755329624.34412003</v>
      </c>
      <c r="AC356" s="6">
        <f t="shared" si="233"/>
        <v>768498483.98906863</v>
      </c>
      <c r="AD356" s="6">
        <f t="shared" si="233"/>
        <v>782543499.20243168</v>
      </c>
      <c r="AE356" s="6">
        <f t="shared" si="233"/>
        <v>799007225.46281219</v>
      </c>
      <c r="AF356" s="6">
        <f t="shared" si="233"/>
        <v>820618460.39497292</v>
      </c>
      <c r="AG356" s="6">
        <f t="shared" si="233"/>
        <v>844179738.24781919</v>
      </c>
      <c r="AH356" s="6">
        <f t="shared" si="233"/>
        <v>870251347.2955184</v>
      </c>
      <c r="AI356" s="6">
        <f t="shared" si="233"/>
        <v>896817635.84811497</v>
      </c>
      <c r="AJ356" s="6">
        <f t="shared" si="233"/>
        <v>923163303.9044888</v>
      </c>
      <c r="AK356" s="6">
        <f t="shared" si="233"/>
        <v>943963646.61216903</v>
      </c>
      <c r="AL356" s="6">
        <f t="shared" si="233"/>
        <v>966335885.93603539</v>
      </c>
      <c r="AM356" s="6">
        <f t="shared" si="233"/>
        <v>988340742.38227832</v>
      </c>
      <c r="AN356" s="6">
        <f t="shared" si="233"/>
        <v>1011181613.0805366</v>
      </c>
      <c r="AO356" s="6">
        <f t="shared" si="233"/>
        <v>1034456503.8055044</v>
      </c>
      <c r="AP356" s="6">
        <f t="shared" si="233"/>
        <v>1061208173.2748737</v>
      </c>
      <c r="AQ356" s="6">
        <f t="shared" si="233"/>
        <v>1088145683.8418639</v>
      </c>
      <c r="AR356" s="6">
        <f t="shared" si="233"/>
        <v>1114709422.3262906</v>
      </c>
      <c r="AS356" s="6">
        <f t="shared" si="233"/>
        <v>1141072467.2569165</v>
      </c>
      <c r="AT356" s="6">
        <f t="shared" si="233"/>
        <v>1167067032.9994624</v>
      </c>
      <c r="AU356" s="6">
        <f t="shared" si="233"/>
        <v>1192556326.642808</v>
      </c>
      <c r="AV356" s="6">
        <f t="shared" si="233"/>
        <v>1217424931.5906818</v>
      </c>
      <c r="AW356" s="6">
        <f t="shared" si="233"/>
        <v>1241703654.4160492</v>
      </c>
      <c r="AX356" s="6">
        <f t="shared" si="233"/>
        <v>1265487895.3620384</v>
      </c>
      <c r="AY356" s="6">
        <f t="shared" si="233"/>
        <v>1288854294.6059198</v>
      </c>
    </row>
    <row r="357" spans="2:51">
      <c r="B357" s="6" t="s">
        <v>128</v>
      </c>
      <c r="C357" s="248">
        <f t="shared" si="224"/>
        <v>357484280.37282383</v>
      </c>
      <c r="D357" s="6">
        <f t="shared" si="231"/>
        <v>371787361.34826261</v>
      </c>
      <c r="E357" s="6">
        <f t="shared" si="231"/>
        <v>379105021.33291727</v>
      </c>
      <c r="F357" s="6">
        <f t="shared" si="231"/>
        <v>383621251.61289811</v>
      </c>
      <c r="G357" s="6">
        <f t="shared" si="231"/>
        <v>382502522.73889565</v>
      </c>
      <c r="H357" s="6">
        <f t="shared" si="231"/>
        <v>382608716.95084393</v>
      </c>
      <c r="I357" s="6">
        <f t="shared" si="231"/>
        <v>386435976.00836086</v>
      </c>
      <c r="J357" s="6">
        <f t="shared" si="231"/>
        <v>393946692.62531596</v>
      </c>
      <c r="K357" s="6">
        <f t="shared" si="231"/>
        <v>405253011.07534617</v>
      </c>
      <c r="L357" s="6">
        <f t="shared" si="231"/>
        <v>421068139.87920117</v>
      </c>
      <c r="M357" s="6">
        <f t="shared" si="231"/>
        <v>439140385.07367587</v>
      </c>
      <c r="N357" s="6">
        <f t="shared" si="231"/>
        <v>460064297.47068202</v>
      </c>
      <c r="O357" s="6">
        <f t="shared" si="231"/>
        <v>480508906.64228278</v>
      </c>
      <c r="P357" s="6">
        <f t="shared" si="231"/>
        <v>500784192.45277596</v>
      </c>
      <c r="Q357" s="6">
        <f t="shared" si="231"/>
        <v>517760368.09966052</v>
      </c>
      <c r="R357" s="6">
        <f t="shared" si="231"/>
        <v>532600601.2848199</v>
      </c>
      <c r="S357" s="6">
        <f t="shared" si="231"/>
        <v>545219727.32003355</v>
      </c>
      <c r="T357" s="6">
        <f t="shared" si="231"/>
        <v>558206358.81024635</v>
      </c>
      <c r="U357" s="6">
        <f t="shared" si="231"/>
        <v>570937644.17702544</v>
      </c>
      <c r="V357" s="6">
        <f t="shared" si="231"/>
        <v>582696105.7035377</v>
      </c>
      <c r="W357" s="6">
        <f t="shared" si="231"/>
        <v>592924245.21955895</v>
      </c>
      <c r="X357" s="6">
        <f t="shared" si="231"/>
        <v>602196512.28055573</v>
      </c>
      <c r="Y357" s="6">
        <f t="shared" ref="Y357:AY357" si="234">Y308*Y261</f>
        <v>610255258.15878105</v>
      </c>
      <c r="Z357" s="6">
        <f t="shared" si="234"/>
        <v>617855507.63373649</v>
      </c>
      <c r="AA357" s="6">
        <f t="shared" si="234"/>
        <v>625280192.66716743</v>
      </c>
      <c r="AB357" s="6">
        <f t="shared" si="234"/>
        <v>634712142.57711649</v>
      </c>
      <c r="AC357" s="6">
        <f t="shared" si="234"/>
        <v>643201992.86566854</v>
      </c>
      <c r="AD357" s="6">
        <f t="shared" si="234"/>
        <v>652435223.07629919</v>
      </c>
      <c r="AE357" s="6">
        <f t="shared" si="234"/>
        <v>661126481.11420715</v>
      </c>
      <c r="AF357" s="6">
        <f t="shared" si="234"/>
        <v>671425209.44169986</v>
      </c>
      <c r="AG357" s="6">
        <f t="shared" si="234"/>
        <v>681311791.16853726</v>
      </c>
      <c r="AH357" s="6">
        <f t="shared" si="234"/>
        <v>693228305.09053302</v>
      </c>
      <c r="AI357" s="6">
        <f t="shared" si="234"/>
        <v>705919111.23281431</v>
      </c>
      <c r="AJ357" s="6">
        <f t="shared" si="234"/>
        <v>720734148.11077476</v>
      </c>
      <c r="AK357" s="6">
        <f t="shared" si="234"/>
        <v>740054379.99777293</v>
      </c>
      <c r="AL357" s="6">
        <f t="shared" si="234"/>
        <v>761085461.78953207</v>
      </c>
      <c r="AM357" s="6">
        <f t="shared" si="234"/>
        <v>784328980.33047163</v>
      </c>
      <c r="AN357" s="6">
        <f t="shared" si="234"/>
        <v>808020294.06644857</v>
      </c>
      <c r="AO357" s="6">
        <f t="shared" si="234"/>
        <v>831534867.74871206</v>
      </c>
      <c r="AP357" s="6">
        <f t="shared" si="234"/>
        <v>850207020.62508547</v>
      </c>
      <c r="AQ357" s="6">
        <f t="shared" si="234"/>
        <v>870250101.08050609</v>
      </c>
      <c r="AR357" s="6">
        <f t="shared" si="234"/>
        <v>889971739.83592331</v>
      </c>
      <c r="AS357" s="6">
        <f t="shared" si="234"/>
        <v>910423587.36302221</v>
      </c>
      <c r="AT357" s="6">
        <f t="shared" si="234"/>
        <v>931256518.96055138</v>
      </c>
      <c r="AU357" s="6">
        <f t="shared" si="234"/>
        <v>955121476.28491688</v>
      </c>
      <c r="AV357" s="6">
        <f t="shared" si="234"/>
        <v>979140330.04892814</v>
      </c>
      <c r="AW357" s="6">
        <f t="shared" si="234"/>
        <v>1002820657.9793453</v>
      </c>
      <c r="AX357" s="6">
        <f t="shared" si="234"/>
        <v>1026322548.5465811</v>
      </c>
      <c r="AY357" s="6">
        <f t="shared" si="234"/>
        <v>1049501042.3487965</v>
      </c>
    </row>
    <row r="358" spans="2:51">
      <c r="B358" s="6" t="s">
        <v>129</v>
      </c>
      <c r="C358" s="248">
        <f t="shared" si="224"/>
        <v>266067728.03871813</v>
      </c>
      <c r="D358" s="6">
        <f t="shared" si="231"/>
        <v>271577138.35951632</v>
      </c>
      <c r="E358" s="6">
        <f t="shared" si="231"/>
        <v>278630778.07176411</v>
      </c>
      <c r="F358" s="6">
        <f t="shared" si="231"/>
        <v>287592259.03370017</v>
      </c>
      <c r="G358" s="6">
        <f t="shared" si="231"/>
        <v>301381818.82050318</v>
      </c>
      <c r="H358" s="6">
        <f t="shared" si="231"/>
        <v>314510721.71343666</v>
      </c>
      <c r="I358" s="6">
        <f t="shared" si="231"/>
        <v>324057981.56914622</v>
      </c>
      <c r="J358" s="6">
        <f t="shared" si="231"/>
        <v>329789266.99997634</v>
      </c>
      <c r="K358" s="6">
        <f t="shared" si="231"/>
        <v>333644570.39477986</v>
      </c>
      <c r="L358" s="6">
        <f t="shared" si="231"/>
        <v>332789148.38576978</v>
      </c>
      <c r="M358" s="6">
        <f t="shared" si="231"/>
        <v>333051403.65799516</v>
      </c>
      <c r="N358" s="6">
        <f t="shared" si="231"/>
        <v>336563900.81949586</v>
      </c>
      <c r="O358" s="6">
        <f t="shared" si="231"/>
        <v>343195964.18327117</v>
      </c>
      <c r="P358" s="6">
        <f t="shared" si="231"/>
        <v>353053550.6005069</v>
      </c>
      <c r="Q358" s="6">
        <f t="shared" si="231"/>
        <v>366743883.62469244</v>
      </c>
      <c r="R358" s="6">
        <f t="shared" si="231"/>
        <v>382354413.81323808</v>
      </c>
      <c r="S358" s="6">
        <f t="shared" si="231"/>
        <v>400390426.8768484</v>
      </c>
      <c r="T358" s="6">
        <f t="shared" si="231"/>
        <v>418017570.53654909</v>
      </c>
      <c r="U358" s="6">
        <f t="shared" si="231"/>
        <v>435502947.01342696</v>
      </c>
      <c r="V358" s="6">
        <f t="shared" si="231"/>
        <v>450177102.02617365</v>
      </c>
      <c r="W358" s="6">
        <f t="shared" si="231"/>
        <v>463030570.55333</v>
      </c>
      <c r="X358" s="6">
        <f t="shared" si="231"/>
        <v>473990498.71634865</v>
      </c>
      <c r="Y358" s="6">
        <f t="shared" ref="Y358:AY358" si="235">Y309*Y262</f>
        <v>485264706.31256115</v>
      </c>
      <c r="Z358" s="6">
        <f t="shared" si="235"/>
        <v>496325676.10239804</v>
      </c>
      <c r="AA358" s="6">
        <f t="shared" si="235"/>
        <v>506561748.18394291</v>
      </c>
      <c r="AB358" s="6">
        <f t="shared" si="235"/>
        <v>515496043.11918747</v>
      </c>
      <c r="AC358" s="6">
        <f t="shared" si="235"/>
        <v>523618912.10732329</v>
      </c>
      <c r="AD358" s="6">
        <f t="shared" si="235"/>
        <v>530714107.31669414</v>
      </c>
      <c r="AE358" s="6">
        <f t="shared" si="235"/>
        <v>537426070.82865429</v>
      </c>
      <c r="AF358" s="6">
        <f t="shared" si="235"/>
        <v>543995376.54865563</v>
      </c>
      <c r="AG358" s="6">
        <f t="shared" si="235"/>
        <v>552282896.96260095</v>
      </c>
      <c r="AH358" s="6">
        <f t="shared" si="235"/>
        <v>559774849.91141355</v>
      </c>
      <c r="AI358" s="6">
        <f t="shared" si="235"/>
        <v>567908936.44361186</v>
      </c>
      <c r="AJ358" s="6">
        <f t="shared" si="235"/>
        <v>575585002.24724889</v>
      </c>
      <c r="AK358" s="6">
        <f t="shared" si="235"/>
        <v>584636484.30490255</v>
      </c>
      <c r="AL358" s="6">
        <f t="shared" si="235"/>
        <v>593337402.09912729</v>
      </c>
      <c r="AM358" s="6">
        <f t="shared" si="235"/>
        <v>603784942.29917622</v>
      </c>
      <c r="AN358" s="6">
        <f t="shared" si="235"/>
        <v>614903673.49338472</v>
      </c>
      <c r="AO358" s="6">
        <f t="shared" si="235"/>
        <v>627845569.87773395</v>
      </c>
      <c r="AP358" s="6">
        <f t="shared" si="235"/>
        <v>644642489.53487051</v>
      </c>
      <c r="AQ358" s="6">
        <f t="shared" si="235"/>
        <v>662896873.43029678</v>
      </c>
      <c r="AR358" s="6">
        <f t="shared" si="235"/>
        <v>683042172.62987828</v>
      </c>
      <c r="AS358" s="6">
        <f t="shared" si="235"/>
        <v>703566803.90112472</v>
      </c>
      <c r="AT358" s="6">
        <f t="shared" si="235"/>
        <v>723936104.24347913</v>
      </c>
      <c r="AU358" s="6">
        <f t="shared" si="235"/>
        <v>740155997.78066921</v>
      </c>
      <c r="AV358" s="6">
        <f t="shared" si="235"/>
        <v>757539032.96948195</v>
      </c>
      <c r="AW358" s="6">
        <f t="shared" si="235"/>
        <v>774638208.6992892</v>
      </c>
      <c r="AX358" s="6">
        <f t="shared" si="235"/>
        <v>792357315.1978476</v>
      </c>
      <c r="AY358" s="6">
        <f t="shared" si="235"/>
        <v>810399768.81574798</v>
      </c>
    </row>
    <row r="359" spans="2:51">
      <c r="B359" s="6" t="s">
        <v>130</v>
      </c>
      <c r="C359" s="248">
        <f t="shared" si="224"/>
        <v>187391560.268435</v>
      </c>
      <c r="D359" s="6">
        <f t="shared" si="231"/>
        <v>194553383.26286677</v>
      </c>
      <c r="E359" s="6">
        <f t="shared" si="231"/>
        <v>199285622.12119713</v>
      </c>
      <c r="F359" s="6">
        <f t="shared" si="231"/>
        <v>202306874.89871812</v>
      </c>
      <c r="G359" s="6">
        <f t="shared" si="231"/>
        <v>203691309.65340516</v>
      </c>
      <c r="H359" s="6">
        <f t="shared" si="231"/>
        <v>205243050.06580392</v>
      </c>
      <c r="I359" s="6">
        <f t="shared" si="231"/>
        <v>207781224.04462159</v>
      </c>
      <c r="J359" s="6">
        <f t="shared" si="231"/>
        <v>212865194.59787893</v>
      </c>
      <c r="K359" s="6">
        <f t="shared" si="231"/>
        <v>219693670.69294134</v>
      </c>
      <c r="L359" s="6">
        <f t="shared" si="231"/>
        <v>230188668.70126474</v>
      </c>
      <c r="M359" s="6">
        <f t="shared" si="231"/>
        <v>240217572.64481208</v>
      </c>
      <c r="N359" s="6">
        <f t="shared" si="231"/>
        <v>247577021.57269368</v>
      </c>
      <c r="O359" s="6">
        <f t="shared" si="231"/>
        <v>252052510.69387221</v>
      </c>
      <c r="P359" s="6">
        <f t="shared" si="231"/>
        <v>255106813.46273729</v>
      </c>
      <c r="Q359" s="6">
        <f t="shared" si="231"/>
        <v>254604799.89594835</v>
      </c>
      <c r="R359" s="6">
        <f t="shared" si="231"/>
        <v>254941460.51294813</v>
      </c>
      <c r="S359" s="6">
        <f t="shared" si="231"/>
        <v>257723747.32905281</v>
      </c>
      <c r="T359" s="6">
        <f t="shared" si="231"/>
        <v>262859198.96879393</v>
      </c>
      <c r="U359" s="6">
        <f t="shared" si="231"/>
        <v>270428666.43552691</v>
      </c>
      <c r="V359" s="6">
        <f t="shared" si="231"/>
        <v>280896655.98527873</v>
      </c>
      <c r="W359" s="6">
        <f t="shared" si="231"/>
        <v>292816703.61788964</v>
      </c>
      <c r="X359" s="6">
        <f t="shared" si="231"/>
        <v>306570355.78425211</v>
      </c>
      <c r="Y359" s="6">
        <f t="shared" ref="Y359:AY359" si="236">Y310*Y263</f>
        <v>320015296.5445807</v>
      </c>
      <c r="Z359" s="6">
        <f t="shared" si="236"/>
        <v>333357159.92476255</v>
      </c>
      <c r="AA359" s="6">
        <f t="shared" si="236"/>
        <v>344577685.13322639</v>
      </c>
      <c r="AB359" s="6">
        <f t="shared" si="236"/>
        <v>354424433.95065451</v>
      </c>
      <c r="AC359" s="6">
        <f t="shared" si="236"/>
        <v>362844285.71747857</v>
      </c>
      <c r="AD359" s="6">
        <f t="shared" si="236"/>
        <v>371505704.46509039</v>
      </c>
      <c r="AE359" s="6">
        <f t="shared" si="236"/>
        <v>380012647.29173374</v>
      </c>
      <c r="AF359" s="6">
        <f t="shared" si="236"/>
        <v>387899581.08602506</v>
      </c>
      <c r="AG359" s="6">
        <f t="shared" si="236"/>
        <v>394804350.12399918</v>
      </c>
      <c r="AH359" s="6">
        <f t="shared" si="236"/>
        <v>401100133.81952721</v>
      </c>
      <c r="AI359" s="6">
        <f t="shared" si="236"/>
        <v>406621635.38235027</v>
      </c>
      <c r="AJ359" s="6">
        <f t="shared" si="236"/>
        <v>411858252.30640417</v>
      </c>
      <c r="AK359" s="6">
        <f t="shared" si="236"/>
        <v>416986327.32656765</v>
      </c>
      <c r="AL359" s="6">
        <f t="shared" si="236"/>
        <v>423418056.37031263</v>
      </c>
      <c r="AM359" s="6">
        <f t="shared" si="236"/>
        <v>429251585.49424326</v>
      </c>
      <c r="AN359" s="6">
        <f t="shared" si="236"/>
        <v>435578825.28725231</v>
      </c>
      <c r="AO359" s="6">
        <f t="shared" si="236"/>
        <v>441563432.76436919</v>
      </c>
      <c r="AP359" s="6">
        <f t="shared" si="236"/>
        <v>448592453.36965883</v>
      </c>
      <c r="AQ359" s="6">
        <f t="shared" si="236"/>
        <v>455350610.98402005</v>
      </c>
      <c r="AR359" s="6">
        <f t="shared" si="236"/>
        <v>463429333.54078698</v>
      </c>
      <c r="AS359" s="6">
        <f t="shared" si="236"/>
        <v>472012729.88364124</v>
      </c>
      <c r="AT359" s="6">
        <f t="shared" si="236"/>
        <v>481975326.16531366</v>
      </c>
      <c r="AU359" s="6">
        <f t="shared" si="236"/>
        <v>494856777.21549505</v>
      </c>
      <c r="AV359" s="6">
        <f t="shared" si="236"/>
        <v>508835772.74811697</v>
      </c>
      <c r="AW359" s="6">
        <f t="shared" si="236"/>
        <v>524242111.75479537</v>
      </c>
      <c r="AX359" s="6">
        <f t="shared" si="236"/>
        <v>539931848.9270767</v>
      </c>
      <c r="AY359" s="6">
        <f t="shared" si="236"/>
        <v>555501857.92414093</v>
      </c>
    </row>
    <row r="360" spans="2:51">
      <c r="B360" s="6" t="s">
        <v>131</v>
      </c>
      <c r="C360" s="248">
        <f t="shared" si="224"/>
        <v>100860402.04308723</v>
      </c>
      <c r="D360" s="6">
        <f t="shared" ref="D360:X365" si="237">D311*D264</f>
        <v>105445510.68110241</v>
      </c>
      <c r="E360" s="6">
        <f t="shared" si="237"/>
        <v>109681645.50116566</v>
      </c>
      <c r="F360" s="6">
        <f t="shared" si="237"/>
        <v>113629477.66158551</v>
      </c>
      <c r="G360" s="6">
        <f t="shared" si="237"/>
        <v>117933501.91509323</v>
      </c>
      <c r="H360" s="6">
        <f t="shared" si="237"/>
        <v>121987454.10494696</v>
      </c>
      <c r="I360" s="6">
        <f t="shared" si="237"/>
        <v>125621492.22300626</v>
      </c>
      <c r="J360" s="6">
        <f t="shared" si="237"/>
        <v>128528974.29982072</v>
      </c>
      <c r="K360" s="6">
        <f t="shared" si="237"/>
        <v>130530307.43570179</v>
      </c>
      <c r="L360" s="6">
        <f t="shared" si="237"/>
        <v>131500463.82454389</v>
      </c>
      <c r="M360" s="6">
        <f t="shared" si="237"/>
        <v>132586712.42016859</v>
      </c>
      <c r="N360" s="6">
        <f t="shared" si="237"/>
        <v>134311449.14413729</v>
      </c>
      <c r="O360" s="6">
        <f t="shared" si="237"/>
        <v>137659342.15852249</v>
      </c>
      <c r="P360" s="6">
        <f t="shared" si="237"/>
        <v>142120065.53166354</v>
      </c>
      <c r="Q360" s="6">
        <f t="shared" si="237"/>
        <v>148925825.96251991</v>
      </c>
      <c r="R360" s="6">
        <f t="shared" si="237"/>
        <v>155431482.91819245</v>
      </c>
      <c r="S360" s="6">
        <f t="shared" si="237"/>
        <v>160224485.62129343</v>
      </c>
      <c r="T360" s="6">
        <f t="shared" si="237"/>
        <v>163170110.04913154</v>
      </c>
      <c r="U360" s="6">
        <f t="shared" si="237"/>
        <v>165203398.06741956</v>
      </c>
      <c r="V360" s="6">
        <f t="shared" si="237"/>
        <v>164958907.86686483</v>
      </c>
      <c r="W360" s="6">
        <f t="shared" si="237"/>
        <v>165251057.55006462</v>
      </c>
      <c r="X360" s="6">
        <f t="shared" si="237"/>
        <v>167108951.58550495</v>
      </c>
      <c r="Y360" s="6">
        <f t="shared" ref="Y360:AY360" si="238">Y311*Y264</f>
        <v>170475860.49843723</v>
      </c>
      <c r="Z360" s="6">
        <f t="shared" si="238"/>
        <v>175405590.39527875</v>
      </c>
      <c r="AA360" s="6">
        <f t="shared" si="238"/>
        <v>182198936.08418423</v>
      </c>
      <c r="AB360" s="6">
        <f t="shared" si="238"/>
        <v>189926529.45104307</v>
      </c>
      <c r="AC360" s="6">
        <f t="shared" si="238"/>
        <v>198834937.72538754</v>
      </c>
      <c r="AD360" s="6">
        <f t="shared" si="238"/>
        <v>207548539.31237662</v>
      </c>
      <c r="AE360" s="6">
        <f t="shared" si="238"/>
        <v>216200789.66186687</v>
      </c>
      <c r="AF360" s="6">
        <f t="shared" si="238"/>
        <v>223494964.05590531</v>
      </c>
      <c r="AG360" s="6">
        <f t="shared" si="238"/>
        <v>229909696.6706765</v>
      </c>
      <c r="AH360" s="6">
        <f t="shared" si="238"/>
        <v>235412311.91832489</v>
      </c>
      <c r="AI360" s="6">
        <f t="shared" si="238"/>
        <v>241073888.6067664</v>
      </c>
      <c r="AJ360" s="6">
        <f t="shared" si="238"/>
        <v>246639281.3184137</v>
      </c>
      <c r="AK360" s="6">
        <f t="shared" si="238"/>
        <v>251806850.04450056</v>
      </c>
      <c r="AL360" s="6">
        <f t="shared" si="238"/>
        <v>256342149.35502076</v>
      </c>
      <c r="AM360" s="6">
        <f t="shared" si="238"/>
        <v>260489833.13926589</v>
      </c>
      <c r="AN360" s="6">
        <f t="shared" si="238"/>
        <v>264143081.74869278</v>
      </c>
      <c r="AO360" s="6">
        <f t="shared" si="238"/>
        <v>267616209.32169858</v>
      </c>
      <c r="AP360" s="6">
        <f t="shared" si="238"/>
        <v>271018654.41390955</v>
      </c>
      <c r="AQ360" s="6">
        <f t="shared" si="238"/>
        <v>275257852.98928672</v>
      </c>
      <c r="AR360" s="6">
        <f t="shared" si="238"/>
        <v>279109290.83369493</v>
      </c>
      <c r="AS360" s="6">
        <f t="shared" si="238"/>
        <v>283274167.94994199</v>
      </c>
      <c r="AT360" s="6">
        <f t="shared" si="238"/>
        <v>287213777.6443615</v>
      </c>
      <c r="AU360" s="6">
        <f t="shared" si="238"/>
        <v>291819447.84414685</v>
      </c>
      <c r="AV360" s="6">
        <f t="shared" si="238"/>
        <v>296243104.90379786</v>
      </c>
      <c r="AW360" s="6">
        <f t="shared" si="238"/>
        <v>301512390.27211905</v>
      </c>
      <c r="AX360" s="6">
        <f t="shared" si="238"/>
        <v>307104922.2958138</v>
      </c>
      <c r="AY360" s="6">
        <f t="shared" si="238"/>
        <v>313586065.40365976</v>
      </c>
    </row>
    <row r="361" spans="2:51">
      <c r="B361" s="6" t="s">
        <v>132</v>
      </c>
      <c r="C361" s="248">
        <f t="shared" si="224"/>
        <v>43700919.845424823</v>
      </c>
      <c r="D361" s="6">
        <f t="shared" si="237"/>
        <v>45453209.093246423</v>
      </c>
      <c r="E361" s="6">
        <f t="shared" si="237"/>
        <v>47138436.601920508</v>
      </c>
      <c r="F361" s="6">
        <f t="shared" si="237"/>
        <v>48841125.763046473</v>
      </c>
      <c r="G361" s="6">
        <f t="shared" si="237"/>
        <v>50677765.023398139</v>
      </c>
      <c r="H361" s="6">
        <f t="shared" si="237"/>
        <v>52648083.015980318</v>
      </c>
      <c r="I361" s="6">
        <f t="shared" si="237"/>
        <v>54607853.615887746</v>
      </c>
      <c r="J361" s="6">
        <f t="shared" si="237"/>
        <v>56741956.139264636</v>
      </c>
      <c r="K361" s="6">
        <f t="shared" si="237"/>
        <v>58809578.75180883</v>
      </c>
      <c r="L361" s="6">
        <f t="shared" si="237"/>
        <v>61066242.298199624</v>
      </c>
      <c r="M361" s="6">
        <f t="shared" si="237"/>
        <v>63198465.576797821</v>
      </c>
      <c r="N361" s="6">
        <f t="shared" si="237"/>
        <v>65118857.514696702</v>
      </c>
      <c r="O361" s="6">
        <f t="shared" si="237"/>
        <v>66663328.560090393</v>
      </c>
      <c r="P361" s="6">
        <f t="shared" si="237"/>
        <v>67739930.059819877</v>
      </c>
      <c r="Q361" s="6">
        <f t="shared" si="237"/>
        <v>68285471.904759571</v>
      </c>
      <c r="R361" s="6">
        <f t="shared" si="237"/>
        <v>68889786.995951891</v>
      </c>
      <c r="S361" s="6">
        <f t="shared" si="237"/>
        <v>69822788.78294225</v>
      </c>
      <c r="T361" s="6">
        <f t="shared" si="237"/>
        <v>71592754.001041621</v>
      </c>
      <c r="U361" s="6">
        <f t="shared" si="237"/>
        <v>73935547.581218854</v>
      </c>
      <c r="V361" s="6">
        <f t="shared" si="237"/>
        <v>77490056.925047636</v>
      </c>
      <c r="W361" s="6">
        <f t="shared" si="237"/>
        <v>80888019.908263326</v>
      </c>
      <c r="X361" s="6">
        <f t="shared" si="237"/>
        <v>83399947.828561381</v>
      </c>
      <c r="Y361" s="6">
        <f t="shared" ref="Y361:AY361" si="239">Y312*Y265</f>
        <v>84958205.791208267</v>
      </c>
      <c r="Z361" s="6">
        <f t="shared" si="239"/>
        <v>86045308.795155481</v>
      </c>
      <c r="AA361" s="6">
        <f t="shared" si="239"/>
        <v>85958564.132243678</v>
      </c>
      <c r="AB361" s="6">
        <f t="shared" si="239"/>
        <v>86149946.168035597</v>
      </c>
      <c r="AC361" s="6">
        <f t="shared" si="239"/>
        <v>87151161.937624022</v>
      </c>
      <c r="AD361" s="6">
        <f t="shared" si="239"/>
        <v>88933980.880683884</v>
      </c>
      <c r="AE361" s="6">
        <f t="shared" si="239"/>
        <v>91527020.370587081</v>
      </c>
      <c r="AF361" s="6">
        <f t="shared" si="239"/>
        <v>95087335.821434915</v>
      </c>
      <c r="AG361" s="6">
        <f t="shared" si="239"/>
        <v>99133277.299236238</v>
      </c>
      <c r="AH361" s="6">
        <f t="shared" si="239"/>
        <v>103793874.18916839</v>
      </c>
      <c r="AI361" s="6">
        <f t="shared" si="239"/>
        <v>108355544.73272894</v>
      </c>
      <c r="AJ361" s="6">
        <f t="shared" si="239"/>
        <v>112887625.72252534</v>
      </c>
      <c r="AK361" s="6">
        <f t="shared" si="239"/>
        <v>116717244.78960739</v>
      </c>
      <c r="AL361" s="6">
        <f t="shared" si="239"/>
        <v>120091638.70334436</v>
      </c>
      <c r="AM361" s="6">
        <f t="shared" si="239"/>
        <v>122996546.46576144</v>
      </c>
      <c r="AN361" s="6">
        <f t="shared" si="239"/>
        <v>125986730.66507582</v>
      </c>
      <c r="AO361" s="6">
        <f t="shared" si="239"/>
        <v>128929245.13326539</v>
      </c>
      <c r="AP361" s="6">
        <f t="shared" si="239"/>
        <v>131664595.44341104</v>
      </c>
      <c r="AQ361" s="6">
        <f t="shared" si="239"/>
        <v>134069579.24754199</v>
      </c>
      <c r="AR361" s="6">
        <f t="shared" si="239"/>
        <v>136272515.08727548</v>
      </c>
      <c r="AS361" s="6">
        <f t="shared" si="239"/>
        <v>138215628.82030612</v>
      </c>
      <c r="AT361" s="6">
        <f t="shared" si="239"/>
        <v>140063268.87482244</v>
      </c>
      <c r="AU361" s="6">
        <f t="shared" si="239"/>
        <v>141869853.27866426</v>
      </c>
      <c r="AV361" s="6">
        <f t="shared" si="239"/>
        <v>144106993.76651543</v>
      </c>
      <c r="AW361" s="6">
        <f t="shared" si="239"/>
        <v>146138779.75943404</v>
      </c>
      <c r="AX361" s="6">
        <f t="shared" si="239"/>
        <v>148332151.52979454</v>
      </c>
      <c r="AY361" s="6">
        <f t="shared" si="239"/>
        <v>150408344.87531665</v>
      </c>
    </row>
    <row r="362" spans="2:51">
      <c r="B362" s="6" t="s">
        <v>3</v>
      </c>
      <c r="C362" s="248">
        <f t="shared" si="224"/>
        <v>18452573.716691963</v>
      </c>
      <c r="D362" s="6">
        <f t="shared" si="237"/>
        <v>19927348.727064505</v>
      </c>
      <c r="E362" s="6">
        <f t="shared" si="237"/>
        <v>20957453.329317488</v>
      </c>
      <c r="F362" s="6">
        <f t="shared" si="237"/>
        <v>21964761.341607325</v>
      </c>
      <c r="G362" s="6">
        <f t="shared" si="237"/>
        <v>22971004.225118041</v>
      </c>
      <c r="H362" s="6">
        <f t="shared" si="237"/>
        <v>23350879.518646315</v>
      </c>
      <c r="I362" s="6">
        <f t="shared" si="237"/>
        <v>24111430.377461974</v>
      </c>
      <c r="J362" s="6">
        <f t="shared" si="237"/>
        <v>24992638.681386169</v>
      </c>
      <c r="K362" s="6">
        <f t="shared" si="237"/>
        <v>25918671.394903898</v>
      </c>
      <c r="L362" s="6">
        <f t="shared" si="237"/>
        <v>26917122.562573727</v>
      </c>
      <c r="M362" s="6">
        <f t="shared" si="237"/>
        <v>27987032.309514586</v>
      </c>
      <c r="N362" s="6">
        <f t="shared" si="237"/>
        <v>29053085.231886048</v>
      </c>
      <c r="O362" s="6">
        <f t="shared" si="237"/>
        <v>30211024.36368189</v>
      </c>
      <c r="P362" s="6">
        <f t="shared" si="237"/>
        <v>31334237.99461361</v>
      </c>
      <c r="Q362" s="6">
        <f t="shared" si="237"/>
        <v>32558332.204545155</v>
      </c>
      <c r="R362" s="6">
        <f t="shared" si="237"/>
        <v>33716305.447598547</v>
      </c>
      <c r="S362" s="6">
        <f t="shared" si="237"/>
        <v>34761601.812691577</v>
      </c>
      <c r="T362" s="6">
        <f t="shared" si="237"/>
        <v>35606811.386284545</v>
      </c>
      <c r="U362" s="6">
        <f t="shared" si="237"/>
        <v>36202727.521534778</v>
      </c>
      <c r="V362" s="6">
        <f t="shared" si="237"/>
        <v>36516656.598592684</v>
      </c>
      <c r="W362" s="6">
        <f t="shared" si="237"/>
        <v>36862107.439998582</v>
      </c>
      <c r="X362" s="6">
        <f t="shared" si="237"/>
        <v>37383251.516553991</v>
      </c>
      <c r="Y362" s="6">
        <f t="shared" ref="Y362:AY362" si="240">Y313*Y266</f>
        <v>38351197.299870647</v>
      </c>
      <c r="Z362" s="6">
        <f t="shared" si="240"/>
        <v>39624377.367668651</v>
      </c>
      <c r="AA362" s="6">
        <f t="shared" si="240"/>
        <v>41545267.025905743</v>
      </c>
      <c r="AB362" s="6">
        <f t="shared" si="240"/>
        <v>43382352.380011223</v>
      </c>
      <c r="AC362" s="6">
        <f t="shared" si="240"/>
        <v>44745838.642220847</v>
      </c>
      <c r="AD362" s="6">
        <f t="shared" si="240"/>
        <v>45600789.879003748</v>
      </c>
      <c r="AE362" s="6">
        <f t="shared" si="240"/>
        <v>46204490.208331779</v>
      </c>
      <c r="AF362" s="6">
        <f t="shared" si="240"/>
        <v>46183117.282230377</v>
      </c>
      <c r="AG362" s="6">
        <f t="shared" si="240"/>
        <v>46311198.290673137</v>
      </c>
      <c r="AH362" s="6">
        <f t="shared" si="240"/>
        <v>46872702.250033848</v>
      </c>
      <c r="AI362" s="6">
        <f t="shared" si="240"/>
        <v>47853413.661146477</v>
      </c>
      <c r="AJ362" s="6">
        <f t="shared" si="240"/>
        <v>49268858.058050476</v>
      </c>
      <c r="AK362" s="6">
        <f t="shared" si="240"/>
        <v>51203464.407335624</v>
      </c>
      <c r="AL362" s="6">
        <f t="shared" si="240"/>
        <v>53399431.3464242</v>
      </c>
      <c r="AM362" s="6">
        <f t="shared" si="240"/>
        <v>55926990.258129574</v>
      </c>
      <c r="AN362" s="6">
        <f t="shared" si="240"/>
        <v>58402883.747023195</v>
      </c>
      <c r="AO362" s="6">
        <f t="shared" si="240"/>
        <v>60864393.976062171</v>
      </c>
      <c r="AP362" s="6">
        <f t="shared" si="240"/>
        <v>62949684.834413178</v>
      </c>
      <c r="AQ362" s="6">
        <f t="shared" si="240"/>
        <v>64790373.560664393</v>
      </c>
      <c r="AR362" s="6">
        <f t="shared" si="240"/>
        <v>66379254.33074531</v>
      </c>
      <c r="AS362" s="6">
        <f t="shared" si="240"/>
        <v>68012283.329281852</v>
      </c>
      <c r="AT362" s="6">
        <f t="shared" si="240"/>
        <v>69618343.417298645</v>
      </c>
      <c r="AU362" s="6">
        <f t="shared" si="240"/>
        <v>71109994.748521</v>
      </c>
      <c r="AV362" s="6">
        <f t="shared" si="240"/>
        <v>72420971.095064566</v>
      </c>
      <c r="AW362" s="6">
        <f t="shared" si="240"/>
        <v>73621349.841132045</v>
      </c>
      <c r="AX362" s="6">
        <f t="shared" si="240"/>
        <v>74681406.564013362</v>
      </c>
      <c r="AY362" s="6">
        <f t="shared" si="240"/>
        <v>75690186.231115282</v>
      </c>
    </row>
    <row r="363" spans="2:51">
      <c r="B363" s="6" t="s">
        <v>4</v>
      </c>
      <c r="C363" s="248">
        <f t="shared" si="224"/>
        <v>8622304.3670709953</v>
      </c>
      <c r="D363" s="6">
        <f t="shared" si="237"/>
        <v>9130780.8112917747</v>
      </c>
      <c r="E363" s="6">
        <f t="shared" si="237"/>
        <v>9722327.8850784842</v>
      </c>
      <c r="F363" s="6">
        <f t="shared" si="237"/>
        <v>10353070.135451393</v>
      </c>
      <c r="G363" s="6">
        <f t="shared" si="237"/>
        <v>11013411.529410793</v>
      </c>
      <c r="H363" s="6">
        <f t="shared" si="237"/>
        <v>12012464.410672661</v>
      </c>
      <c r="I363" s="6">
        <f t="shared" si="237"/>
        <v>12881581.739569964</v>
      </c>
      <c r="J363" s="6">
        <f t="shared" si="237"/>
        <v>13545620.23685847</v>
      </c>
      <c r="K363" s="6">
        <f t="shared" si="237"/>
        <v>14214230.107924094</v>
      </c>
      <c r="L363" s="6">
        <f t="shared" si="237"/>
        <v>14882772.33791895</v>
      </c>
      <c r="M363" s="6">
        <f t="shared" si="237"/>
        <v>15152597.634169033</v>
      </c>
      <c r="N363" s="6">
        <f t="shared" si="237"/>
        <v>15667426.657489702</v>
      </c>
      <c r="O363" s="6">
        <f t="shared" si="237"/>
        <v>16259423.451149086</v>
      </c>
      <c r="P363" s="6">
        <f t="shared" si="237"/>
        <v>16881551.868441086</v>
      </c>
      <c r="Q363" s="6">
        <f t="shared" si="237"/>
        <v>17551084.813101269</v>
      </c>
      <c r="R363" s="6">
        <f t="shared" si="237"/>
        <v>18267086.905382596</v>
      </c>
      <c r="S363" s="6">
        <f t="shared" si="237"/>
        <v>18981712.86858141</v>
      </c>
      <c r="T363" s="6">
        <f t="shared" si="237"/>
        <v>19756403.548526656</v>
      </c>
      <c r="U363" s="6">
        <f t="shared" si="237"/>
        <v>20509275.655132875</v>
      </c>
      <c r="V363" s="6">
        <f t="shared" si="237"/>
        <v>21329215.529856283</v>
      </c>
      <c r="W363" s="6">
        <f t="shared" si="237"/>
        <v>22105809.476349179</v>
      </c>
      <c r="X363" s="6">
        <f t="shared" si="237"/>
        <v>22809099.924623512</v>
      </c>
      <c r="Y363" s="6">
        <f t="shared" ref="Y363:AY363" si="241">Y314*Y267</f>
        <v>23381351.55554555</v>
      </c>
      <c r="Z363" s="6">
        <f t="shared" si="241"/>
        <v>23790082.298744775</v>
      </c>
      <c r="AA363" s="6">
        <f t="shared" si="241"/>
        <v>24015300.305943184</v>
      </c>
      <c r="AB363" s="6">
        <f t="shared" si="241"/>
        <v>24261895.826060776</v>
      </c>
      <c r="AC363" s="6">
        <f t="shared" si="241"/>
        <v>24625406.005662899</v>
      </c>
      <c r="AD363" s="6">
        <f t="shared" si="241"/>
        <v>25283769.511705618</v>
      </c>
      <c r="AE363" s="6">
        <f t="shared" si="241"/>
        <v>26142523.908630494</v>
      </c>
      <c r="AF363" s="6">
        <f t="shared" si="241"/>
        <v>27428886.9639736</v>
      </c>
      <c r="AG363" s="6">
        <f t="shared" si="241"/>
        <v>28659177.504126135</v>
      </c>
      <c r="AH363" s="6">
        <f t="shared" si="241"/>
        <v>29576760.567856625</v>
      </c>
      <c r="AI363" s="6">
        <f t="shared" si="241"/>
        <v>30160045.115032595</v>
      </c>
      <c r="AJ363" s="6">
        <f t="shared" si="241"/>
        <v>30577630.324720528</v>
      </c>
      <c r="AK363" s="6">
        <f t="shared" si="241"/>
        <v>30585658.810064938</v>
      </c>
      <c r="AL363" s="6">
        <f t="shared" si="241"/>
        <v>30692894.508922327</v>
      </c>
      <c r="AM363" s="6">
        <f t="shared" si="241"/>
        <v>31086674.72417859</v>
      </c>
      <c r="AN363" s="6">
        <f t="shared" si="241"/>
        <v>31758379.471986044</v>
      </c>
      <c r="AO363" s="6">
        <f t="shared" si="241"/>
        <v>32718247.48391667</v>
      </c>
      <c r="AP363" s="6">
        <f t="shared" si="241"/>
        <v>34022723.225625418</v>
      </c>
      <c r="AQ363" s="6">
        <f t="shared" si="241"/>
        <v>35500701.504407078</v>
      </c>
      <c r="AR363" s="6">
        <f t="shared" si="241"/>
        <v>37198887.848760657</v>
      </c>
      <c r="AS363" s="6">
        <f t="shared" si="241"/>
        <v>38861205.626641765</v>
      </c>
      <c r="AT363" s="6">
        <f t="shared" si="241"/>
        <v>40512566.766669393</v>
      </c>
      <c r="AU363" s="6">
        <f t="shared" si="241"/>
        <v>41912858.742376059</v>
      </c>
      <c r="AV363" s="6">
        <f t="shared" si="241"/>
        <v>43148574.415863007</v>
      </c>
      <c r="AW363" s="6">
        <f t="shared" si="241"/>
        <v>44216430.114006475</v>
      </c>
      <c r="AX363" s="6">
        <f t="shared" si="241"/>
        <v>45313630.671611518</v>
      </c>
      <c r="AY363" s="6">
        <f t="shared" si="241"/>
        <v>46393647.15205501</v>
      </c>
    </row>
    <row r="364" spans="2:51">
      <c r="B364" s="6" t="s">
        <v>133</v>
      </c>
      <c r="C364" s="248">
        <f t="shared" si="224"/>
        <v>4396964.7010758836</v>
      </c>
      <c r="D364" s="6">
        <f t="shared" si="237"/>
        <v>4600762.223371529</v>
      </c>
      <c r="E364" s="6">
        <f t="shared" si="237"/>
        <v>4817608.9673684211</v>
      </c>
      <c r="F364" s="6">
        <f t="shared" si="237"/>
        <v>5037808.6257739626</v>
      </c>
      <c r="G364" s="6">
        <f t="shared" si="237"/>
        <v>5259933.9092803653</v>
      </c>
      <c r="H364" s="6">
        <f t="shared" si="237"/>
        <v>5552395.7466553971</v>
      </c>
      <c r="I364" s="6">
        <f t="shared" si="237"/>
        <v>5844981.4213976767</v>
      </c>
      <c r="J364" s="6">
        <f t="shared" si="237"/>
        <v>6229982.5683812257</v>
      </c>
      <c r="K364" s="6">
        <f t="shared" si="237"/>
        <v>6649084.2461439781</v>
      </c>
      <c r="L364" s="6">
        <f t="shared" si="237"/>
        <v>7087488.3449334493</v>
      </c>
      <c r="M364" s="6">
        <f t="shared" si="237"/>
        <v>7748373.4091606131</v>
      </c>
      <c r="N364" s="6">
        <f t="shared" si="237"/>
        <v>8322709.850980374</v>
      </c>
      <c r="O364" s="6">
        <f t="shared" si="237"/>
        <v>8765742.5732877497</v>
      </c>
      <c r="P364" s="6">
        <f t="shared" si="237"/>
        <v>9212488.8234084565</v>
      </c>
      <c r="Q364" s="6">
        <f t="shared" si="237"/>
        <v>9659022.0701865368</v>
      </c>
      <c r="R364" s="6">
        <f t="shared" si="237"/>
        <v>9853079.5779620837</v>
      </c>
      <c r="S364" s="6">
        <f t="shared" si="237"/>
        <v>10205409.456847725</v>
      </c>
      <c r="T364" s="6">
        <f t="shared" si="237"/>
        <v>10607261.914464617</v>
      </c>
      <c r="U364" s="6">
        <f t="shared" si="237"/>
        <v>11030097.869684527</v>
      </c>
      <c r="V364" s="6">
        <f t="shared" si="237"/>
        <v>11484588.680606371</v>
      </c>
      <c r="W364" s="6">
        <f t="shared" si="237"/>
        <v>11969477.10652107</v>
      </c>
      <c r="X364" s="6">
        <f t="shared" si="237"/>
        <v>12454914.115467604</v>
      </c>
      <c r="Y364" s="6">
        <f t="shared" ref="Y364:AY364" si="242">Y315*Y268</f>
        <v>12980038.715550017</v>
      </c>
      <c r="Z364" s="6">
        <f t="shared" si="242"/>
        <v>13491838.231135288</v>
      </c>
      <c r="AA364" s="6">
        <f t="shared" si="242"/>
        <v>14049280.55948554</v>
      </c>
      <c r="AB364" s="6">
        <f t="shared" si="242"/>
        <v>14578234.682186387</v>
      </c>
      <c r="AC364" s="6">
        <f t="shared" si="242"/>
        <v>15059573.542555656</v>
      </c>
      <c r="AD364" s="6">
        <f t="shared" si="242"/>
        <v>15454584.393528044</v>
      </c>
      <c r="AE364" s="6">
        <f t="shared" si="242"/>
        <v>15741497.51968471</v>
      </c>
      <c r="AF364" s="6">
        <f t="shared" si="242"/>
        <v>15908702.502114911</v>
      </c>
      <c r="AG364" s="6">
        <f t="shared" si="242"/>
        <v>16090875.040240716</v>
      </c>
      <c r="AH364" s="6">
        <f t="shared" si="242"/>
        <v>16352375.322412506</v>
      </c>
      <c r="AI364" s="6">
        <f t="shared" si="242"/>
        <v>16810997.768331211</v>
      </c>
      <c r="AJ364" s="6">
        <f t="shared" si="242"/>
        <v>17402116.93194684</v>
      </c>
      <c r="AK364" s="6">
        <f t="shared" si="242"/>
        <v>18278873.175237957</v>
      </c>
      <c r="AL364" s="6">
        <f t="shared" si="242"/>
        <v>19116887.460947126</v>
      </c>
      <c r="AM364" s="6">
        <f t="shared" si="242"/>
        <v>19745513.289722174</v>
      </c>
      <c r="AN364" s="6">
        <f t="shared" si="242"/>
        <v>20152363.599052645</v>
      </c>
      <c r="AO364" s="6">
        <f t="shared" si="242"/>
        <v>20448494.282515321</v>
      </c>
      <c r="AP364" s="6">
        <f t="shared" si="242"/>
        <v>20474625.429667175</v>
      </c>
      <c r="AQ364" s="6">
        <f t="shared" si="242"/>
        <v>20567719.970384598</v>
      </c>
      <c r="AR364" s="6">
        <f t="shared" si="242"/>
        <v>20852014.135663118</v>
      </c>
      <c r="AS364" s="6">
        <f t="shared" si="242"/>
        <v>21321260.025494132</v>
      </c>
      <c r="AT364" s="6">
        <f t="shared" si="242"/>
        <v>21982284.690574821</v>
      </c>
      <c r="AU364" s="6">
        <f t="shared" si="242"/>
        <v>22873465.896671236</v>
      </c>
      <c r="AV364" s="6">
        <f t="shared" si="242"/>
        <v>23879725.258625511</v>
      </c>
      <c r="AW364" s="6">
        <f t="shared" si="242"/>
        <v>25032742.972804606</v>
      </c>
      <c r="AX364" s="6">
        <f t="shared" si="242"/>
        <v>26161111.32104703</v>
      </c>
      <c r="AY364" s="6">
        <f t="shared" si="242"/>
        <v>27282066.381202694</v>
      </c>
    </row>
    <row r="365" spans="2:51">
      <c r="B365" s="6" t="s">
        <v>134</v>
      </c>
      <c r="C365" s="248">
        <f t="shared" si="224"/>
        <v>1995673.0052401975</v>
      </c>
      <c r="D365" s="6">
        <f t="shared" si="237"/>
        <v>2035578.3064783842</v>
      </c>
      <c r="E365" s="6">
        <f t="shared" si="237"/>
        <v>2067147.3700635273</v>
      </c>
      <c r="F365" s="6">
        <f t="shared" si="237"/>
        <v>2107298.0201351591</v>
      </c>
      <c r="G365" s="6">
        <f t="shared" si="237"/>
        <v>2167833.575806791</v>
      </c>
      <c r="H365" s="6">
        <f t="shared" si="237"/>
        <v>2250177.2817538604</v>
      </c>
      <c r="I365" s="6">
        <f t="shared" si="237"/>
        <v>2343947.8454488828</v>
      </c>
      <c r="J365" s="6">
        <f t="shared" si="237"/>
        <v>2459701.9631603453</v>
      </c>
      <c r="K365" s="6">
        <f t="shared" si="237"/>
        <v>2581164.4072188041</v>
      </c>
      <c r="L365" s="6">
        <f t="shared" si="237"/>
        <v>2704489.2882628986</v>
      </c>
      <c r="M365" s="6">
        <f t="shared" si="237"/>
        <v>2864591.6266278476</v>
      </c>
      <c r="N365" s="6">
        <f t="shared" si="237"/>
        <v>3024598.4460287206</v>
      </c>
      <c r="O365" s="6">
        <f t="shared" si="237"/>
        <v>3234677.1401365316</v>
      </c>
      <c r="P365" s="6">
        <f t="shared" ref="D365:X369" si="243">P316*P269</f>
        <v>3462834.7563806679</v>
      </c>
      <c r="Q365" s="6">
        <f t="shared" si="243"/>
        <v>3700782.5199643075</v>
      </c>
      <c r="R365" s="6">
        <f t="shared" si="243"/>
        <v>4059936.0780317592</v>
      </c>
      <c r="S365" s="6">
        <f t="shared" si="243"/>
        <v>4369870.0244273832</v>
      </c>
      <c r="T365" s="6">
        <f t="shared" si="243"/>
        <v>4611556.049941808</v>
      </c>
      <c r="U365" s="6">
        <f t="shared" si="243"/>
        <v>4855700.7842359366</v>
      </c>
      <c r="V365" s="6">
        <f t="shared" si="243"/>
        <v>5099374.0906292079</v>
      </c>
      <c r="W365" s="6">
        <f t="shared" si="243"/>
        <v>5216806.3673153166</v>
      </c>
      <c r="X365" s="6">
        <f t="shared" si="243"/>
        <v>5417199.76598485</v>
      </c>
      <c r="Y365" s="6">
        <f t="shared" ref="Y365:AY365" si="244">Y316*Y269</f>
        <v>5643013.5768219475</v>
      </c>
      <c r="Z365" s="6">
        <f t="shared" si="244"/>
        <v>5881447.4409183608</v>
      </c>
      <c r="AA365" s="6">
        <f t="shared" si="244"/>
        <v>6137495.8762247553</v>
      </c>
      <c r="AB365" s="6">
        <f t="shared" si="244"/>
        <v>6409710.9243703606</v>
      </c>
      <c r="AC365" s="6">
        <f t="shared" si="244"/>
        <v>6683909.9805152034</v>
      </c>
      <c r="AD365" s="6">
        <f t="shared" si="244"/>
        <v>6979638.4944387358</v>
      </c>
      <c r="AE365" s="6">
        <f t="shared" si="244"/>
        <v>7269243.3463986507</v>
      </c>
      <c r="AF365" s="6">
        <f t="shared" si="244"/>
        <v>7585002.8322938085</v>
      </c>
      <c r="AG365" s="6">
        <f t="shared" si="244"/>
        <v>7885055.1329887118</v>
      </c>
      <c r="AH365" s="6">
        <f t="shared" si="244"/>
        <v>8159984.2848943295</v>
      </c>
      <c r="AI365" s="6">
        <f t="shared" si="244"/>
        <v>8388034.5670597525</v>
      </c>
      <c r="AJ365" s="6">
        <f t="shared" si="244"/>
        <v>8556863.4097651318</v>
      </c>
      <c r="AK365" s="6">
        <f t="shared" si="244"/>
        <v>8662569.5433391612</v>
      </c>
      <c r="AL365" s="6">
        <f t="shared" si="244"/>
        <v>8777531.8210742101</v>
      </c>
      <c r="AM365" s="6">
        <f t="shared" si="244"/>
        <v>8938381.2985680867</v>
      </c>
      <c r="AN365" s="6">
        <f t="shared" si="244"/>
        <v>9209006.8891124334</v>
      </c>
      <c r="AO365" s="6">
        <f t="shared" si="244"/>
        <v>9551205.3011362087</v>
      </c>
      <c r="AP365" s="6">
        <f t="shared" si="244"/>
        <v>10051407.020428602</v>
      </c>
      <c r="AQ365" s="6">
        <f t="shared" si="244"/>
        <v>10527619.742335366</v>
      </c>
      <c r="AR365" s="6">
        <f t="shared" si="244"/>
        <v>10886245.211214496</v>
      </c>
      <c r="AS365" s="6">
        <f t="shared" si="244"/>
        <v>11122379.925590307</v>
      </c>
      <c r="AT365" s="6">
        <f t="shared" si="244"/>
        <v>11296075.333794899</v>
      </c>
      <c r="AU365" s="6">
        <f t="shared" si="244"/>
        <v>11325025.252197737</v>
      </c>
      <c r="AV365" s="6">
        <f t="shared" si="244"/>
        <v>11391617.059838193</v>
      </c>
      <c r="AW365" s="6">
        <f t="shared" si="244"/>
        <v>11562746.419281727</v>
      </c>
      <c r="AX365" s="6">
        <f t="shared" si="244"/>
        <v>11836805.959958898</v>
      </c>
      <c r="AY365" s="6">
        <f t="shared" si="244"/>
        <v>12217185.444228102</v>
      </c>
    </row>
    <row r="366" spans="2:51">
      <c r="B366" s="6" t="s">
        <v>135</v>
      </c>
      <c r="C366" s="248">
        <f t="shared" si="224"/>
        <v>1184499.3520986314</v>
      </c>
      <c r="D366" s="6">
        <f t="shared" si="243"/>
        <v>1232848.3447305141</v>
      </c>
      <c r="E366" s="6">
        <f t="shared" si="243"/>
        <v>1268708.1783636098</v>
      </c>
      <c r="F366" s="6">
        <f t="shared" si="243"/>
        <v>1303175.6158925376</v>
      </c>
      <c r="G366" s="6">
        <f t="shared" si="243"/>
        <v>1338098.8862860906</v>
      </c>
      <c r="H366" s="6">
        <f t="shared" si="243"/>
        <v>1360215.483380053</v>
      </c>
      <c r="I366" s="6">
        <f t="shared" si="243"/>
        <v>1383414.2893871823</v>
      </c>
      <c r="J366" s="6">
        <f t="shared" si="243"/>
        <v>1410417.3117364666</v>
      </c>
      <c r="K366" s="6">
        <f t="shared" si="243"/>
        <v>1446852.7748735149</v>
      </c>
      <c r="L366" s="6">
        <f t="shared" si="243"/>
        <v>1498476.3051280093</v>
      </c>
      <c r="M366" s="6">
        <f t="shared" si="243"/>
        <v>1563493.833154778</v>
      </c>
      <c r="N366" s="6">
        <f t="shared" si="243"/>
        <v>1636707.0438775765</v>
      </c>
      <c r="O366" s="6">
        <f t="shared" si="243"/>
        <v>1725623.2880018186</v>
      </c>
      <c r="P366" s="6">
        <f t="shared" si="243"/>
        <v>1819366.0735194564</v>
      </c>
      <c r="Q366" s="6">
        <f t="shared" si="243"/>
        <v>1915408.2023896533</v>
      </c>
      <c r="R366" s="6">
        <f t="shared" si="243"/>
        <v>2038494.3209725951</v>
      </c>
      <c r="S366" s="6">
        <f t="shared" si="243"/>
        <v>2161145.6748969457</v>
      </c>
      <c r="T366" s="6">
        <f t="shared" si="243"/>
        <v>2322937.3615375361</v>
      </c>
      <c r="U366" s="6">
        <f t="shared" si="243"/>
        <v>2497946.4747473886</v>
      </c>
      <c r="V366" s="6">
        <f t="shared" si="243"/>
        <v>2679332.2362702843</v>
      </c>
      <c r="W366" s="6">
        <f t="shared" si="243"/>
        <v>2956090.1897811149</v>
      </c>
      <c r="X366" s="6">
        <f t="shared" si="243"/>
        <v>3190211.644117686</v>
      </c>
      <c r="Y366" s="6">
        <f t="shared" ref="Y366:AY366" si="245">Y317*Y270</f>
        <v>3374922.2950495463</v>
      </c>
      <c r="Z366" s="6">
        <f t="shared" si="245"/>
        <v>3562166.2018059469</v>
      </c>
      <c r="AA366" s="6">
        <f t="shared" si="245"/>
        <v>3748541.187989756</v>
      </c>
      <c r="AB366" s="6">
        <f t="shared" si="245"/>
        <v>3852455.8808858171</v>
      </c>
      <c r="AC366" s="6">
        <f t="shared" si="245"/>
        <v>4016662.1451860815</v>
      </c>
      <c r="AD366" s="6">
        <f t="shared" si="245"/>
        <v>4198289.3099640645</v>
      </c>
      <c r="AE366" s="6">
        <f t="shared" si="245"/>
        <v>4391517.6526783546</v>
      </c>
      <c r="AF366" s="6">
        <f t="shared" si="245"/>
        <v>4598903.7405829374</v>
      </c>
      <c r="AG366" s="6">
        <f t="shared" si="245"/>
        <v>4818024.7390322201</v>
      </c>
      <c r="AH366" s="6">
        <f t="shared" si="245"/>
        <v>5041243.5386238964</v>
      </c>
      <c r="AI366" s="6">
        <f t="shared" si="245"/>
        <v>5280887.5029717814</v>
      </c>
      <c r="AJ366" s="6">
        <f t="shared" si="245"/>
        <v>5517193.4301349241</v>
      </c>
      <c r="AK366" s="6">
        <f t="shared" si="245"/>
        <v>5775718.3574943664</v>
      </c>
      <c r="AL366" s="6">
        <f t="shared" si="245"/>
        <v>6021254.7090699961</v>
      </c>
      <c r="AM366" s="6">
        <f t="shared" si="245"/>
        <v>6248219.4896980878</v>
      </c>
      <c r="AN366" s="6">
        <f t="shared" si="245"/>
        <v>6438813.9079147363</v>
      </c>
      <c r="AO366" s="6">
        <f t="shared" si="245"/>
        <v>6582862.637876193</v>
      </c>
      <c r="AP366" s="6">
        <f t="shared" si="245"/>
        <v>6681722.466376435</v>
      </c>
      <c r="AQ366" s="6">
        <f t="shared" si="245"/>
        <v>6789958.736456966</v>
      </c>
      <c r="AR366" s="6">
        <f t="shared" si="245"/>
        <v>6938335.146662876</v>
      </c>
      <c r="AS366" s="6">
        <f t="shared" si="245"/>
        <v>7176252.0847466756</v>
      </c>
      <c r="AT366" s="6">
        <f t="shared" si="245"/>
        <v>7467616.9060741663</v>
      </c>
      <c r="AU366" s="6">
        <f t="shared" si="245"/>
        <v>7884582.4432667531</v>
      </c>
      <c r="AV366" s="6">
        <f t="shared" si="245"/>
        <v>8276495.5462112464</v>
      </c>
      <c r="AW366" s="6">
        <f t="shared" si="245"/>
        <v>8570237.3247547615</v>
      </c>
      <c r="AX366" s="6">
        <f t="shared" si="245"/>
        <v>8768637.8273089454</v>
      </c>
      <c r="AY366" s="6">
        <f t="shared" si="245"/>
        <v>8917361.0480849221</v>
      </c>
    </row>
    <row r="367" spans="2:51">
      <c r="B367" s="6" t="s">
        <v>136</v>
      </c>
      <c r="C367" s="248">
        <f t="shared" si="224"/>
        <v>489120.657308519</v>
      </c>
      <c r="D367" s="6">
        <f t="shared" si="243"/>
        <v>532873.42693647381</v>
      </c>
      <c r="E367" s="6">
        <f t="shared" si="243"/>
        <v>572930.6872302792</v>
      </c>
      <c r="F367" s="6">
        <f t="shared" si="243"/>
        <v>603746.12757184159</v>
      </c>
      <c r="G367" s="6">
        <f t="shared" si="243"/>
        <v>627701.99673308805</v>
      </c>
      <c r="H367" s="6">
        <f t="shared" si="243"/>
        <v>649500.73592438072</v>
      </c>
      <c r="I367" s="6">
        <f t="shared" si="243"/>
        <v>674765.23526362504</v>
      </c>
      <c r="J367" s="6">
        <f t="shared" si="243"/>
        <v>697553.92891183204</v>
      </c>
      <c r="K367" s="6">
        <f t="shared" si="243"/>
        <v>721381.68199857068</v>
      </c>
      <c r="L367" s="6">
        <f t="shared" si="243"/>
        <v>745387.17421116889</v>
      </c>
      <c r="M367" s="6">
        <f t="shared" si="243"/>
        <v>760943.59578842262</v>
      </c>
      <c r="N367" s="6">
        <f t="shared" si="243"/>
        <v>778270.1476931728</v>
      </c>
      <c r="O367" s="6">
        <f t="shared" si="243"/>
        <v>798098.56196545099</v>
      </c>
      <c r="P367" s="6">
        <f t="shared" si="243"/>
        <v>824951.15862482938</v>
      </c>
      <c r="Q367" s="6">
        <f t="shared" si="243"/>
        <v>861639.74897710525</v>
      </c>
      <c r="R367" s="6">
        <f t="shared" si="243"/>
        <v>904318.67980064789</v>
      </c>
      <c r="S367" s="6">
        <f t="shared" si="243"/>
        <v>952081.50292142585</v>
      </c>
      <c r="T367" s="6">
        <f t="shared" si="243"/>
        <v>1009401.6237470388</v>
      </c>
      <c r="U367" s="6">
        <f t="shared" si="243"/>
        <v>1070245.7709768896</v>
      </c>
      <c r="V367" s="6">
        <f t="shared" si="243"/>
        <v>1133310.9349399381</v>
      </c>
      <c r="W367" s="6">
        <f t="shared" si="243"/>
        <v>1213393.7772187998</v>
      </c>
      <c r="X367" s="6">
        <f t="shared" si="243"/>
        <v>1292519.8804076021</v>
      </c>
      <c r="Y367" s="6">
        <f t="shared" ref="Y367:AY367" si="246">Y318*Y271</f>
        <v>1398800.9138412979</v>
      </c>
      <c r="Z367" s="6">
        <f t="shared" si="246"/>
        <v>1512799.8067842743</v>
      </c>
      <c r="AA367" s="6">
        <f t="shared" si="246"/>
        <v>1629483.8776448581</v>
      </c>
      <c r="AB367" s="6">
        <f t="shared" si="246"/>
        <v>1813120.6019781504</v>
      </c>
      <c r="AC367" s="6">
        <f t="shared" si="246"/>
        <v>1961446.2870258191</v>
      </c>
      <c r="AD367" s="6">
        <f t="shared" si="246"/>
        <v>2079076.2670887182</v>
      </c>
      <c r="AE367" s="6">
        <f t="shared" si="246"/>
        <v>2199352.921288725</v>
      </c>
      <c r="AF367" s="6">
        <f t="shared" si="246"/>
        <v>2318763.0922984513</v>
      </c>
      <c r="AG367" s="6">
        <f t="shared" si="246"/>
        <v>2398380.0584614188</v>
      </c>
      <c r="AH367" s="6">
        <f t="shared" si="246"/>
        <v>2514568.0662984648</v>
      </c>
      <c r="AI367" s="6">
        <f t="shared" si="246"/>
        <v>2639661.7893520775</v>
      </c>
      <c r="AJ367" s="6">
        <f t="shared" si="246"/>
        <v>2774586.2159382193</v>
      </c>
      <c r="AK367" s="6">
        <f t="shared" si="246"/>
        <v>2919321.0384046216</v>
      </c>
      <c r="AL367" s="6">
        <f t="shared" si="246"/>
        <v>3070721.1002623681</v>
      </c>
      <c r="AM367" s="6">
        <f t="shared" si="246"/>
        <v>3227611.2142526256</v>
      </c>
      <c r="AN367" s="6">
        <f t="shared" si="246"/>
        <v>3394976.5333056422</v>
      </c>
      <c r="AO367" s="6">
        <f t="shared" si="246"/>
        <v>3561400.2303202976</v>
      </c>
      <c r="AP367" s="6">
        <f t="shared" si="246"/>
        <v>3745092.7988350722</v>
      </c>
      <c r="AQ367" s="6">
        <f t="shared" si="246"/>
        <v>3918267.2552494723</v>
      </c>
      <c r="AR367" s="6">
        <f t="shared" si="246"/>
        <v>4079659.0277021667</v>
      </c>
      <c r="AS367" s="6">
        <f t="shared" si="246"/>
        <v>4219818.49897137</v>
      </c>
      <c r="AT367" s="6">
        <f t="shared" si="246"/>
        <v>4330688.4471257282</v>
      </c>
      <c r="AU367" s="6">
        <f t="shared" si="246"/>
        <v>4418549.3195724403</v>
      </c>
      <c r="AV367" s="6">
        <f t="shared" si="246"/>
        <v>4517566.8889355827</v>
      </c>
      <c r="AW367" s="6">
        <f t="shared" si="246"/>
        <v>4650840.1327540586</v>
      </c>
      <c r="AX367" s="6">
        <f t="shared" si="246"/>
        <v>4849708.3869675081</v>
      </c>
      <c r="AY367" s="6">
        <f t="shared" si="246"/>
        <v>5081063.4969820045</v>
      </c>
    </row>
    <row r="368" spans="2:51">
      <c r="B368" s="6" t="s">
        <v>137</v>
      </c>
      <c r="C368" s="248">
        <f t="shared" si="224"/>
        <v>137562.80489249126</v>
      </c>
      <c r="D368" s="6">
        <f t="shared" si="243"/>
        <v>145011.12015279473</v>
      </c>
      <c r="E368" s="6">
        <f t="shared" si="243"/>
        <v>150778.83001853409</v>
      </c>
      <c r="F368" s="6">
        <f t="shared" si="243"/>
        <v>165345.47366760945</v>
      </c>
      <c r="G368" s="6">
        <f t="shared" si="243"/>
        <v>185460.57694487678</v>
      </c>
      <c r="H368" s="6">
        <f t="shared" si="243"/>
        <v>204386.98301136217</v>
      </c>
      <c r="I368" s="6">
        <f t="shared" si="243"/>
        <v>221069.47499107438</v>
      </c>
      <c r="J368" s="6">
        <f t="shared" si="243"/>
        <v>237272.2891748024</v>
      </c>
      <c r="K368" s="6">
        <f t="shared" si="243"/>
        <v>251161.11379907024</v>
      </c>
      <c r="L368" s="6">
        <f t="shared" si="243"/>
        <v>262636.72352716071</v>
      </c>
      <c r="M368" s="6">
        <f t="shared" si="243"/>
        <v>273211.76880490739</v>
      </c>
      <c r="N368" s="6">
        <f t="shared" si="243"/>
        <v>285436.51138630096</v>
      </c>
      <c r="O368" s="6">
        <f t="shared" si="243"/>
        <v>296548.72784080228</v>
      </c>
      <c r="P368" s="6">
        <f t="shared" si="243"/>
        <v>308582.93349738565</v>
      </c>
      <c r="Q368" s="6">
        <f t="shared" si="243"/>
        <v>320628.50141152082</v>
      </c>
      <c r="R368" s="6">
        <f t="shared" si="243"/>
        <v>328253.40816518437</v>
      </c>
      <c r="S368" s="6">
        <f t="shared" si="243"/>
        <v>337465.77761581086</v>
      </c>
      <c r="T368" s="6">
        <f t="shared" si="243"/>
        <v>348064.41231414885</v>
      </c>
      <c r="U368" s="6">
        <f t="shared" si="243"/>
        <v>362684.57327524287</v>
      </c>
      <c r="V368" s="6">
        <f t="shared" si="243"/>
        <v>382174.61587251315</v>
      </c>
      <c r="W368" s="6">
        <f t="shared" si="243"/>
        <v>403312.94644760125</v>
      </c>
      <c r="X368" s="6">
        <f t="shared" si="243"/>
        <v>426912.89799495973</v>
      </c>
      <c r="Y368" s="6">
        <f t="shared" ref="Y368:AY368" si="247">Y319*Y272</f>
        <v>455198.72304011934</v>
      </c>
      <c r="Z368" s="6">
        <f t="shared" si="247"/>
        <v>485371.89944282878</v>
      </c>
      <c r="AA368" s="6">
        <f t="shared" si="247"/>
        <v>516892.13067700563</v>
      </c>
      <c r="AB368" s="6">
        <f t="shared" si="247"/>
        <v>556979.72968244751</v>
      </c>
      <c r="AC368" s="6">
        <f t="shared" si="247"/>
        <v>595965.2145655062</v>
      </c>
      <c r="AD368" s="6">
        <f t="shared" si="247"/>
        <v>649962.5276016586</v>
      </c>
      <c r="AE368" s="6">
        <f t="shared" si="247"/>
        <v>707059.45433473482</v>
      </c>
      <c r="AF368" s="6">
        <f t="shared" si="247"/>
        <v>764490.24497632938</v>
      </c>
      <c r="AG368" s="6">
        <f t="shared" si="247"/>
        <v>859547.17918962881</v>
      </c>
      <c r="AH368" s="6">
        <f t="shared" si="247"/>
        <v>930863.28013678011</v>
      </c>
      <c r="AI368" s="6">
        <f t="shared" si="247"/>
        <v>987124.06843926478</v>
      </c>
      <c r="AJ368" s="6">
        <f t="shared" si="247"/>
        <v>1046186.9916040443</v>
      </c>
      <c r="AK368" s="6">
        <f t="shared" si="247"/>
        <v>1105597.6093487993</v>
      </c>
      <c r="AL368" s="6">
        <f t="shared" si="247"/>
        <v>1151299.9841296014</v>
      </c>
      <c r="AM368" s="6">
        <f t="shared" si="247"/>
        <v>1214429.1328340399</v>
      </c>
      <c r="AN368" s="6">
        <f t="shared" si="247"/>
        <v>1280604.0410471428</v>
      </c>
      <c r="AO368" s="6">
        <f t="shared" si="247"/>
        <v>1353101.5523222231</v>
      </c>
      <c r="AP368" s="6">
        <f t="shared" si="247"/>
        <v>1430839.2917852087</v>
      </c>
      <c r="AQ368" s="6">
        <f t="shared" si="247"/>
        <v>1511366.7070881184</v>
      </c>
      <c r="AR368" s="6">
        <f t="shared" si="247"/>
        <v>1596287.4769972274</v>
      </c>
      <c r="AS368" s="6">
        <f t="shared" si="247"/>
        <v>1690716.6479236567</v>
      </c>
      <c r="AT368" s="6">
        <f t="shared" si="247"/>
        <v>1789447.7459018021</v>
      </c>
      <c r="AU368" s="6">
        <f t="shared" si="247"/>
        <v>1903121.1707135341</v>
      </c>
      <c r="AV368" s="6">
        <f t="shared" si="247"/>
        <v>2013606.5164411862</v>
      </c>
      <c r="AW368" s="6">
        <f t="shared" si="247"/>
        <v>2121836.5523251416</v>
      </c>
      <c r="AX368" s="6">
        <f t="shared" si="247"/>
        <v>2219229.6134273186</v>
      </c>
      <c r="AY368" s="6">
        <f t="shared" si="247"/>
        <v>2301287.0806458178</v>
      </c>
    </row>
    <row r="369" spans="2:51">
      <c r="B369" s="6" t="s">
        <v>138</v>
      </c>
      <c r="C369" s="248">
        <f t="shared" si="224"/>
        <v>45385.665107074477</v>
      </c>
      <c r="D369" s="6">
        <f t="shared" si="243"/>
        <v>52760.940485135077</v>
      </c>
      <c r="E369" s="6">
        <f t="shared" si="243"/>
        <v>60137.372894493659</v>
      </c>
      <c r="F369" s="6">
        <f t="shared" si="243"/>
        <v>69929.797916401032</v>
      </c>
      <c r="G369" s="6">
        <f t="shared" si="243"/>
        <v>76433.908136525817</v>
      </c>
      <c r="H369" s="6">
        <f t="shared" si="243"/>
        <v>83014.935984755051</v>
      </c>
      <c r="I369" s="6">
        <f t="shared" si="243"/>
        <v>88808.956552329604</v>
      </c>
      <c r="J369" s="6">
        <f t="shared" si="243"/>
        <v>94510.34562621545</v>
      </c>
      <c r="K369" s="6">
        <f t="shared" si="243"/>
        <v>106683.86918391084</v>
      </c>
      <c r="L369" s="6">
        <f t="shared" si="243"/>
        <v>121324.35247111673</v>
      </c>
      <c r="M369" s="6">
        <f t="shared" si="243"/>
        <v>135178.43939154214</v>
      </c>
      <c r="N369" s="6">
        <f t="shared" si="243"/>
        <v>147575.60174857642</v>
      </c>
      <c r="O369" s="6">
        <f t="shared" si="243"/>
        <v>159987.07832619816</v>
      </c>
      <c r="P369" s="6">
        <f t="shared" si="243"/>
        <v>173070.66337290106</v>
      </c>
      <c r="Q369" s="6">
        <f t="shared" si="243"/>
        <v>185617.75536327797</v>
      </c>
      <c r="R369" s="6">
        <f t="shared" si="243"/>
        <v>197698.78682657244</v>
      </c>
      <c r="S369" s="6">
        <f t="shared" si="243"/>
        <v>210819.18210253638</v>
      </c>
      <c r="T369" s="6">
        <f t="shared" si="243"/>
        <v>223480.23804033987</v>
      </c>
      <c r="U369" s="6">
        <f t="shared" si="243"/>
        <v>237275.94297808287</v>
      </c>
      <c r="V369" s="6">
        <f t="shared" si="243"/>
        <v>251202.65413925599</v>
      </c>
      <c r="W369" s="6">
        <f t="shared" si="243"/>
        <v>262325.9053979275</v>
      </c>
      <c r="X369" s="6">
        <f t="shared" si="243"/>
        <v>275182.5065086555</v>
      </c>
      <c r="Y369" s="6">
        <f t="shared" ref="Y369:AY369" si="248">Y320*Y273</f>
        <v>289129.00863733608</v>
      </c>
      <c r="Z369" s="6">
        <f t="shared" si="248"/>
        <v>306433.14137845027</v>
      </c>
      <c r="AA369" s="6">
        <f t="shared" si="248"/>
        <v>327356.62609249481</v>
      </c>
      <c r="AB369" s="6">
        <f t="shared" si="248"/>
        <v>348870.18449599837</v>
      </c>
      <c r="AC369" s="6">
        <f t="shared" si="248"/>
        <v>373049.02035816957</v>
      </c>
      <c r="AD369" s="6">
        <f t="shared" si="248"/>
        <v>401329.15793778724</v>
      </c>
      <c r="AE369" s="6">
        <f t="shared" si="248"/>
        <v>432463.90456090833</v>
      </c>
      <c r="AF369" s="6">
        <f t="shared" si="248"/>
        <v>466246.88030494965</v>
      </c>
      <c r="AG369" s="6">
        <f t="shared" si="248"/>
        <v>507067.81968574168</v>
      </c>
      <c r="AH369" s="6">
        <f t="shared" si="248"/>
        <v>548664.98050111195</v>
      </c>
      <c r="AI369" s="6">
        <f t="shared" si="248"/>
        <v>603422.13695808989</v>
      </c>
      <c r="AJ369" s="6">
        <f t="shared" si="248"/>
        <v>662336.79407058505</v>
      </c>
      <c r="AK369" s="6">
        <f t="shared" si="248"/>
        <v>723559.01895341615</v>
      </c>
      <c r="AL369" s="6">
        <f t="shared" si="248"/>
        <v>816528.26806224231</v>
      </c>
      <c r="AM369" s="6">
        <f t="shared" si="248"/>
        <v>893570.34112505289</v>
      </c>
      <c r="AN369" s="6">
        <f t="shared" si="248"/>
        <v>965532.64377659641</v>
      </c>
      <c r="AO369" s="6">
        <f t="shared" si="248"/>
        <v>1042890.9755812016</v>
      </c>
      <c r="AP369" s="6">
        <f t="shared" si="248"/>
        <v>1123042.0037809878</v>
      </c>
      <c r="AQ369" s="6">
        <f t="shared" si="248"/>
        <v>1204675.5856709408</v>
      </c>
      <c r="AR369" s="6">
        <f t="shared" si="248"/>
        <v>1295911.8889300285</v>
      </c>
      <c r="AS369" s="6">
        <f t="shared" si="248"/>
        <v>1390882.9262281596</v>
      </c>
      <c r="AT369" s="6">
        <f t="shared" si="248"/>
        <v>1496855.9139525846</v>
      </c>
      <c r="AU369" s="6">
        <f t="shared" si="248"/>
        <v>1613199.7932755677</v>
      </c>
      <c r="AV369" s="6">
        <f t="shared" si="248"/>
        <v>1738622.2152630545</v>
      </c>
      <c r="AW369" s="6">
        <f t="shared" si="248"/>
        <v>1878321.8716136322</v>
      </c>
      <c r="AX369" s="6">
        <f t="shared" si="248"/>
        <v>2031512.1201839924</v>
      </c>
      <c r="AY369" s="6">
        <f t="shared" si="248"/>
        <v>2197038.0291341976</v>
      </c>
    </row>
    <row r="370" spans="2:51">
      <c r="B370" s="6" t="s">
        <v>104</v>
      </c>
      <c r="C370" s="6">
        <f>SUM(C349:C369)</f>
        <v>13022570617.392908</v>
      </c>
      <c r="D370" s="6">
        <f t="shared" ref="D370:X370" si="249">SUM(D349:D369)</f>
        <v>13468714604.273558</v>
      </c>
      <c r="E370" s="6">
        <f t="shared" si="249"/>
        <v>13824191862.442736</v>
      </c>
      <c r="F370" s="6">
        <f t="shared" si="249"/>
        <v>14158390928.065722</v>
      </c>
      <c r="G370" s="6">
        <f t="shared" si="249"/>
        <v>14490877221.699066</v>
      </c>
      <c r="H370" s="6">
        <f t="shared" si="249"/>
        <v>14833683999.598169</v>
      </c>
      <c r="I370" s="6">
        <f t="shared" si="249"/>
        <v>15184499342.141685</v>
      </c>
      <c r="J370" s="6">
        <f t="shared" si="249"/>
        <v>15548534397.673681</v>
      </c>
      <c r="K370" s="6">
        <f t="shared" si="249"/>
        <v>15923746031.708622</v>
      </c>
      <c r="L370" s="6">
        <f t="shared" si="249"/>
        <v>16316315159.561701</v>
      </c>
      <c r="M370" s="6">
        <f t="shared" si="249"/>
        <v>16727263526.33354</v>
      </c>
      <c r="N370" s="6">
        <f t="shared" si="249"/>
        <v>17154585653.733686</v>
      </c>
      <c r="O370" s="6">
        <f t="shared" si="249"/>
        <v>17591576686.299713</v>
      </c>
      <c r="P370" s="6">
        <f t="shared" si="249"/>
        <v>18036762946.68404</v>
      </c>
      <c r="Q370" s="6">
        <f t="shared" si="249"/>
        <v>18488987814.383537</v>
      </c>
      <c r="R370" s="6">
        <f t="shared" si="249"/>
        <v>18955006856.511616</v>
      </c>
      <c r="S370" s="6">
        <f t="shared" si="249"/>
        <v>19426462403.515099</v>
      </c>
      <c r="T370" s="6">
        <f t="shared" si="249"/>
        <v>19902105992.664066</v>
      </c>
      <c r="U370" s="6">
        <f t="shared" si="249"/>
        <v>20378298866.048405</v>
      </c>
      <c r="V370" s="6">
        <f t="shared" si="249"/>
        <v>20853550787.110546</v>
      </c>
      <c r="W370" s="6">
        <f t="shared" si="249"/>
        <v>21334790679.958897</v>
      </c>
      <c r="X370" s="6">
        <f t="shared" si="249"/>
        <v>21814108493.588631</v>
      </c>
      <c r="Y370" s="6">
        <f t="shared" ref="Y370:AY370" si="250">SUM(Y349:Y369)</f>
        <v>22295404172.962727</v>
      </c>
      <c r="Z370" s="6">
        <f t="shared" si="250"/>
        <v>22777216659.671497</v>
      </c>
      <c r="AA370" s="6">
        <f t="shared" si="250"/>
        <v>23267131549.41457</v>
      </c>
      <c r="AB370" s="6">
        <f t="shared" si="250"/>
        <v>23761454162.641975</v>
      </c>
      <c r="AC370" s="6">
        <f t="shared" si="250"/>
        <v>24257546693.4445</v>
      </c>
      <c r="AD370" s="6">
        <f t="shared" si="250"/>
        <v>24758472097.917984</v>
      </c>
      <c r="AE370" s="6">
        <f t="shared" si="250"/>
        <v>25264938577.153511</v>
      </c>
      <c r="AF370" s="6">
        <f t="shared" si="250"/>
        <v>25780943712.834496</v>
      </c>
      <c r="AG370" s="6">
        <f t="shared" si="250"/>
        <v>26307751877.547955</v>
      </c>
      <c r="AH370" s="6">
        <f t="shared" si="250"/>
        <v>26844853172.863239</v>
      </c>
      <c r="AI370" s="6">
        <f t="shared" si="250"/>
        <v>27394482543.836742</v>
      </c>
      <c r="AJ370" s="6">
        <f t="shared" si="250"/>
        <v>27957615435.742836</v>
      </c>
      <c r="AK370" s="6">
        <f t="shared" si="250"/>
        <v>28537531903.77253</v>
      </c>
      <c r="AL370" s="6">
        <f t="shared" si="250"/>
        <v>29135624713.968388</v>
      </c>
      <c r="AM370" s="6">
        <f t="shared" si="250"/>
        <v>29751556733.024021</v>
      </c>
      <c r="AN370" s="6">
        <f t="shared" si="250"/>
        <v>30386056783.040535</v>
      </c>
      <c r="AO370" s="6">
        <f t="shared" si="250"/>
        <v>31039143330.452293</v>
      </c>
      <c r="AP370" s="6">
        <f t="shared" si="250"/>
        <v>31712443557.345894</v>
      </c>
      <c r="AQ370" s="6">
        <f t="shared" si="250"/>
        <v>32406009657.25029</v>
      </c>
      <c r="AR370" s="6">
        <f t="shared" si="250"/>
        <v>33118658028.158428</v>
      </c>
      <c r="AS370" s="6">
        <f t="shared" si="250"/>
        <v>33849886761.134995</v>
      </c>
      <c r="AT370" s="6">
        <f t="shared" si="250"/>
        <v>34598743384.490486</v>
      </c>
      <c r="AU370" s="6">
        <f t="shared" si="250"/>
        <v>35365182415.049774</v>
      </c>
      <c r="AV370" s="6">
        <f t="shared" si="250"/>
        <v>36148266323.518135</v>
      </c>
      <c r="AW370" s="6">
        <f t="shared" si="250"/>
        <v>36946313455.063255</v>
      </c>
      <c r="AX370" s="6">
        <f t="shared" si="250"/>
        <v>37758509581.120529</v>
      </c>
      <c r="AY370" s="6">
        <f t="shared" si="250"/>
        <v>38583653965.400375</v>
      </c>
    </row>
    <row r="372" spans="2:51">
      <c r="B372" s="6" t="s">
        <v>43</v>
      </c>
    </row>
    <row r="374" spans="2:51">
      <c r="C374" s="6" t="s">
        <v>49</v>
      </c>
      <c r="D374" s="6" t="s">
        <v>50</v>
      </c>
      <c r="E374" s="6" t="s">
        <v>51</v>
      </c>
      <c r="F374" s="6" t="s">
        <v>52</v>
      </c>
      <c r="G374" s="6" t="s">
        <v>53</v>
      </c>
      <c r="H374" s="6" t="s">
        <v>54</v>
      </c>
      <c r="I374" s="6" t="s">
        <v>55</v>
      </c>
      <c r="J374" s="6" t="s">
        <v>56</v>
      </c>
      <c r="K374" s="6" t="s">
        <v>57</v>
      </c>
      <c r="L374" s="6" t="s">
        <v>58</v>
      </c>
      <c r="M374" s="6" t="s">
        <v>59</v>
      </c>
      <c r="N374" s="6" t="s">
        <v>60</v>
      </c>
      <c r="O374" s="6" t="s">
        <v>61</v>
      </c>
      <c r="P374" s="6" t="s">
        <v>62</v>
      </c>
      <c r="Q374" s="6" t="s">
        <v>63</v>
      </c>
      <c r="R374" s="6" t="s">
        <v>64</v>
      </c>
      <c r="S374" s="6" t="s">
        <v>65</v>
      </c>
      <c r="T374" s="6" t="s">
        <v>66</v>
      </c>
      <c r="U374" s="6" t="s">
        <v>67</v>
      </c>
      <c r="V374" s="6" t="s">
        <v>68</v>
      </c>
      <c r="W374" s="6" t="s">
        <v>69</v>
      </c>
      <c r="X374" s="6" t="s">
        <v>70</v>
      </c>
      <c r="Y374" s="6" t="s">
        <v>71</v>
      </c>
      <c r="Z374" s="6" t="s">
        <v>72</v>
      </c>
      <c r="AA374" s="6" t="s">
        <v>73</v>
      </c>
      <c r="AB374" s="6" t="s">
        <v>74</v>
      </c>
      <c r="AC374" s="6" t="s">
        <v>75</v>
      </c>
      <c r="AD374" s="6" t="s">
        <v>76</v>
      </c>
      <c r="AE374" s="6" t="s">
        <v>77</v>
      </c>
      <c r="AF374" s="6" t="s">
        <v>78</v>
      </c>
      <c r="AG374" s="6" t="s">
        <v>79</v>
      </c>
      <c r="AH374" s="6" t="s">
        <v>80</v>
      </c>
      <c r="AI374" s="6" t="s">
        <v>81</v>
      </c>
      <c r="AJ374" s="6" t="s">
        <v>82</v>
      </c>
      <c r="AK374" s="6" t="s">
        <v>83</v>
      </c>
      <c r="AL374" s="6" t="s">
        <v>84</v>
      </c>
      <c r="AM374" s="6" t="s">
        <v>85</v>
      </c>
      <c r="AN374" s="6" t="s">
        <v>86</v>
      </c>
      <c r="AO374" s="6" t="s">
        <v>87</v>
      </c>
      <c r="AP374" s="6" t="s">
        <v>88</v>
      </c>
      <c r="AQ374" s="6" t="s">
        <v>89</v>
      </c>
      <c r="AR374" s="6" t="s">
        <v>90</v>
      </c>
      <c r="AS374" s="6" t="s">
        <v>91</v>
      </c>
      <c r="AT374" s="6" t="s">
        <v>92</v>
      </c>
      <c r="AU374" s="6" t="s">
        <v>93</v>
      </c>
      <c r="AV374" s="6" t="s">
        <v>94</v>
      </c>
      <c r="AW374" s="6" t="s">
        <v>95</v>
      </c>
      <c r="AX374" s="6" t="s">
        <v>96</v>
      </c>
      <c r="AY374" s="6" t="s">
        <v>97</v>
      </c>
    </row>
    <row r="375" spans="2:51">
      <c r="B375" s="6" t="s">
        <v>120</v>
      </c>
      <c r="C375" s="6">
        <f t="shared" ref="C375:X375" si="251">C324*C276</f>
        <v>187473775.81958002</v>
      </c>
      <c r="D375" s="6">
        <f t="shared" si="251"/>
        <v>194600681.61223981</v>
      </c>
      <c r="E375" s="6">
        <f t="shared" si="251"/>
        <v>200458974.48589855</v>
      </c>
      <c r="F375" s="6">
        <f t="shared" si="251"/>
        <v>205900502.30664125</v>
      </c>
      <c r="G375" s="6">
        <f t="shared" si="251"/>
        <v>212234075.51895803</v>
      </c>
      <c r="H375" s="6">
        <f t="shared" si="251"/>
        <v>218380459.22219098</v>
      </c>
      <c r="I375" s="6">
        <f t="shared" si="251"/>
        <v>224349009.08241531</v>
      </c>
      <c r="J375" s="6">
        <f t="shared" si="251"/>
        <v>230257961.47148782</v>
      </c>
      <c r="K375" s="6">
        <f t="shared" si="251"/>
        <v>236048921.3377766</v>
      </c>
      <c r="L375" s="6">
        <f t="shared" si="251"/>
        <v>241681479.54554498</v>
      </c>
      <c r="M375" s="6">
        <f t="shared" si="251"/>
        <v>247125241.95865127</v>
      </c>
      <c r="N375" s="6">
        <f t="shared" si="251"/>
        <v>252382889.76119706</v>
      </c>
      <c r="O375" s="6">
        <f t="shared" si="251"/>
        <v>257477757.52223447</v>
      </c>
      <c r="P375" s="6">
        <f t="shared" si="251"/>
        <v>262425630.5708808</v>
      </c>
      <c r="Q375" s="6">
        <f t="shared" si="251"/>
        <v>267259818.05929351</v>
      </c>
      <c r="R375" s="6">
        <f t="shared" si="251"/>
        <v>272018449.33736271</v>
      </c>
      <c r="S375" s="6">
        <f t="shared" si="251"/>
        <v>276754467.10902548</v>
      </c>
      <c r="T375" s="6">
        <f t="shared" si="251"/>
        <v>281526455.82423997</v>
      </c>
      <c r="U375" s="6">
        <f t="shared" si="251"/>
        <v>286383220.51429999</v>
      </c>
      <c r="V375" s="6">
        <f t="shared" si="251"/>
        <v>291384647.50888938</v>
      </c>
      <c r="W375" s="6">
        <f t="shared" si="251"/>
        <v>296598469.1699751</v>
      </c>
      <c r="X375" s="6">
        <f t="shared" si="251"/>
        <v>302072252.12725866</v>
      </c>
      <c r="Y375" s="6">
        <f t="shared" ref="Y375:AH375" si="252">Y324*Y276</f>
        <v>307853092.4370985</v>
      </c>
      <c r="Z375" s="6">
        <f t="shared" si="252"/>
        <v>313989821.01764184</v>
      </c>
      <c r="AA375" s="6">
        <f t="shared" si="252"/>
        <v>320520672.51168609</v>
      </c>
      <c r="AB375" s="6">
        <f t="shared" si="252"/>
        <v>327468640.57491815</v>
      </c>
      <c r="AC375" s="6">
        <f t="shared" si="252"/>
        <v>334829036.9503051</v>
      </c>
      <c r="AD375" s="6">
        <f t="shared" si="252"/>
        <v>342589251.03133154</v>
      </c>
      <c r="AE375" s="6">
        <f t="shared" si="252"/>
        <v>350732496.34701252</v>
      </c>
      <c r="AF375" s="6">
        <f t="shared" si="252"/>
        <v>359232053.19446427</v>
      </c>
      <c r="AG375" s="6">
        <f t="shared" si="252"/>
        <v>368048239.19570678</v>
      </c>
      <c r="AH375" s="6">
        <f t="shared" si="252"/>
        <v>377136562.55691344</v>
      </c>
      <c r="AI375" s="6">
        <f t="shared" ref="AI375:AY375" si="253">AI324*AI276</f>
        <v>386458429.48768693</v>
      </c>
      <c r="AJ375" s="6">
        <f t="shared" si="253"/>
        <v>395969214.72764355</v>
      </c>
      <c r="AK375" s="6">
        <f t="shared" si="253"/>
        <v>405627111.75345057</v>
      </c>
      <c r="AL375" s="6">
        <f t="shared" si="253"/>
        <v>415396171.8002404</v>
      </c>
      <c r="AM375" s="6">
        <f t="shared" si="253"/>
        <v>425250306.8914299</v>
      </c>
      <c r="AN375" s="6">
        <f t="shared" si="253"/>
        <v>435165205.92554408</v>
      </c>
      <c r="AO375" s="6">
        <f t="shared" si="253"/>
        <v>445125735.41912788</v>
      </c>
      <c r="AP375" s="6">
        <f t="shared" si="253"/>
        <v>455120219.43317848</v>
      </c>
      <c r="AQ375" s="6">
        <f t="shared" si="253"/>
        <v>465136744.96876657</v>
      </c>
      <c r="AR375" s="6">
        <f t="shared" si="253"/>
        <v>475168898.34621996</v>
      </c>
      <c r="AS375" s="6">
        <f t="shared" si="253"/>
        <v>485207818.11297274</v>
      </c>
      <c r="AT375" s="6">
        <f t="shared" si="253"/>
        <v>495251927.70728391</v>
      </c>
      <c r="AU375" s="6">
        <f t="shared" si="253"/>
        <v>505296528.1567325</v>
      </c>
      <c r="AV375" s="6">
        <f t="shared" si="253"/>
        <v>515343475.0675754</v>
      </c>
      <c r="AW375" s="6">
        <f t="shared" si="253"/>
        <v>525410345.76996666</v>
      </c>
      <c r="AX375" s="6">
        <f t="shared" si="253"/>
        <v>535526785.32168639</v>
      </c>
      <c r="AY375" s="6">
        <f t="shared" si="253"/>
        <v>545725264.26428151</v>
      </c>
    </row>
    <row r="376" spans="2:51">
      <c r="B376" s="6" t="s">
        <v>121</v>
      </c>
      <c r="C376" s="6">
        <f t="shared" ref="C376:X376" si="254">C325*C277</f>
        <v>2604838499.1479487</v>
      </c>
      <c r="D376" s="6">
        <f t="shared" si="254"/>
        <v>2735812850.2527795</v>
      </c>
      <c r="E376" s="6">
        <f t="shared" si="254"/>
        <v>2847294632.6598911</v>
      </c>
      <c r="F376" s="6">
        <f t="shared" si="254"/>
        <v>2952212740.3550868</v>
      </c>
      <c r="G376" s="6">
        <f t="shared" si="254"/>
        <v>3031611798.5740929</v>
      </c>
      <c r="H376" s="6">
        <f t="shared" si="254"/>
        <v>3115742161.2599077</v>
      </c>
      <c r="I376" s="6">
        <f t="shared" si="254"/>
        <v>3197548150.8789172</v>
      </c>
      <c r="J376" s="6">
        <f t="shared" si="254"/>
        <v>3280881149.2246943</v>
      </c>
      <c r="K376" s="6">
        <f t="shared" si="254"/>
        <v>3363655676.9821291</v>
      </c>
      <c r="L376" s="6">
        <f t="shared" si="254"/>
        <v>3462151378.5304537</v>
      </c>
      <c r="M376" s="6">
        <f t="shared" si="254"/>
        <v>3559686423.2568817</v>
      </c>
      <c r="N376" s="6">
        <f t="shared" si="254"/>
        <v>3656201557.773006</v>
      </c>
      <c r="O376" s="6">
        <f t="shared" si="254"/>
        <v>3751684397.0496206</v>
      </c>
      <c r="P376" s="6">
        <f t="shared" si="254"/>
        <v>3845312355.6516557</v>
      </c>
      <c r="Q376" s="6">
        <f t="shared" si="254"/>
        <v>3936430926.6348805</v>
      </c>
      <c r="R376" s="6">
        <f t="shared" si="254"/>
        <v>4024571216.2269526</v>
      </c>
      <c r="S376" s="6">
        <f t="shared" si="254"/>
        <v>4109767014.583179</v>
      </c>
      <c r="T376" s="6">
        <f t="shared" si="254"/>
        <v>4192406208.8754864</v>
      </c>
      <c r="U376" s="6">
        <f t="shared" si="254"/>
        <v>4272752056.8480291</v>
      </c>
      <c r="V376" s="6">
        <f t="shared" si="254"/>
        <v>4351331097.7346954</v>
      </c>
      <c r="W376" s="6">
        <f t="shared" si="254"/>
        <v>4428733431.3514872</v>
      </c>
      <c r="X376" s="6">
        <f t="shared" si="254"/>
        <v>4505758834.4670477</v>
      </c>
      <c r="Y376" s="6">
        <f t="shared" ref="Y376:AH376" si="255">Y325*Y277</f>
        <v>4583364377.4097271</v>
      </c>
      <c r="Z376" s="6">
        <f t="shared" si="255"/>
        <v>4662336761.9880362</v>
      </c>
      <c r="AA376" s="6">
        <f t="shared" si="255"/>
        <v>4743637101.5908804</v>
      </c>
      <c r="AB376" s="6">
        <f t="shared" si="255"/>
        <v>4828303305.0979223</v>
      </c>
      <c r="AC376" s="6">
        <f t="shared" si="255"/>
        <v>4917085932.373682</v>
      </c>
      <c r="AD376" s="6">
        <f t="shared" si="255"/>
        <v>5010729331.1064949</v>
      </c>
      <c r="AE376" s="6">
        <f t="shared" si="255"/>
        <v>5110023682.0028515</v>
      </c>
      <c r="AF376" s="6">
        <f t="shared" si="255"/>
        <v>5215562636.2758102</v>
      </c>
      <c r="AG376" s="6">
        <f t="shared" si="255"/>
        <v>5327693093.9298286</v>
      </c>
      <c r="AH376" s="6">
        <f t="shared" si="255"/>
        <v>5446372340.6180344</v>
      </c>
      <c r="AI376" s="6">
        <f t="shared" ref="AI376:AY376" si="256">AI325*AI277</f>
        <v>5571383288.8762674</v>
      </c>
      <c r="AJ376" s="6">
        <f t="shared" si="256"/>
        <v>5702473648.0511065</v>
      </c>
      <c r="AK376" s="6">
        <f t="shared" si="256"/>
        <v>5839178776.7238865</v>
      </c>
      <c r="AL376" s="6">
        <f t="shared" si="256"/>
        <v>5980876152.4820061</v>
      </c>
      <c r="AM376" s="6">
        <f t="shared" si="256"/>
        <v>6126965141.2196236</v>
      </c>
      <c r="AN376" s="6">
        <f t="shared" si="256"/>
        <v>6276852995.2456503</v>
      </c>
      <c r="AO376" s="6">
        <f t="shared" si="256"/>
        <v>6429796309.4004869</v>
      </c>
      <c r="AP376" s="6">
        <f t="shared" si="256"/>
        <v>6585091522.4334126</v>
      </c>
      <c r="AQ376" s="6">
        <f t="shared" si="256"/>
        <v>6742112669.5007038</v>
      </c>
      <c r="AR376" s="6">
        <f t="shared" si="256"/>
        <v>6900441416.679822</v>
      </c>
      <c r="AS376" s="6">
        <f t="shared" si="256"/>
        <v>7059722994.78304</v>
      </c>
      <c r="AT376" s="6">
        <f t="shared" si="256"/>
        <v>7219713296.0786753</v>
      </c>
      <c r="AU376" s="6">
        <f t="shared" si="256"/>
        <v>7380176847.293396</v>
      </c>
      <c r="AV376" s="6">
        <f t="shared" si="256"/>
        <v>7540905239.3974648</v>
      </c>
      <c r="AW376" s="6">
        <f t="shared" si="256"/>
        <v>7701811190.981286</v>
      </c>
      <c r="AX376" s="6">
        <f t="shared" si="256"/>
        <v>7862788041.2534618</v>
      </c>
      <c r="AY376" s="6">
        <f t="shared" si="256"/>
        <v>8023847727.0047064</v>
      </c>
    </row>
    <row r="377" spans="2:51">
      <c r="B377" s="6" t="s">
        <v>122</v>
      </c>
      <c r="C377" s="6">
        <f t="shared" ref="C377:X377" si="257">C326*C278</f>
        <v>2815523292.5415812</v>
      </c>
      <c r="D377" s="6">
        <f t="shared" si="257"/>
        <v>2897877766.4447503</v>
      </c>
      <c r="E377" s="6">
        <f t="shared" si="257"/>
        <v>2971795932.3265829</v>
      </c>
      <c r="F377" s="6">
        <f t="shared" si="257"/>
        <v>3055600255.8634238</v>
      </c>
      <c r="G377" s="6">
        <f t="shared" si="257"/>
        <v>3159433866.2720294</v>
      </c>
      <c r="H377" s="6">
        <f t="shared" si="257"/>
        <v>3276448664.4753194</v>
      </c>
      <c r="I377" s="6">
        <f t="shared" si="257"/>
        <v>3402263145.08957</v>
      </c>
      <c r="J377" s="6">
        <f t="shared" si="257"/>
        <v>3527242778.6663928</v>
      </c>
      <c r="K377" s="6">
        <f t="shared" si="257"/>
        <v>3650497562.5377331</v>
      </c>
      <c r="L377" s="6">
        <f t="shared" si="257"/>
        <v>3745043522.2598724</v>
      </c>
      <c r="M377" s="6">
        <f t="shared" si="257"/>
        <v>3846792340.9299936</v>
      </c>
      <c r="N377" s="6">
        <f t="shared" si="257"/>
        <v>3947453987.0565019</v>
      </c>
      <c r="O377" s="6">
        <f t="shared" si="257"/>
        <v>4049819934.8106523</v>
      </c>
      <c r="P377" s="6">
        <f t="shared" si="257"/>
        <v>4151480507.2792649</v>
      </c>
      <c r="Q377" s="6">
        <f t="shared" si="257"/>
        <v>4271772729.4795065</v>
      </c>
      <c r="R377" s="6">
        <f t="shared" si="257"/>
        <v>4390900914.1462574</v>
      </c>
      <c r="S377" s="6">
        <f t="shared" si="257"/>
        <v>4508751149.5284519</v>
      </c>
      <c r="T377" s="6">
        <f t="shared" si="257"/>
        <v>4625364085.9726448</v>
      </c>
      <c r="U377" s="6">
        <f t="shared" si="257"/>
        <v>4739749025.5299692</v>
      </c>
      <c r="V377" s="6">
        <f t="shared" si="257"/>
        <v>4851153980.4678717</v>
      </c>
      <c r="W377" s="6">
        <f t="shared" si="257"/>
        <v>4959020021.1692734</v>
      </c>
      <c r="X377" s="6">
        <f t="shared" si="257"/>
        <v>5063357979.727046</v>
      </c>
      <c r="Y377" s="6">
        <f t="shared" ref="Y377:AH377" si="258">Y326*Y278</f>
        <v>5164649737.9498854</v>
      </c>
      <c r="Z377" s="6">
        <f t="shared" si="258"/>
        <v>5263264045.4364529</v>
      </c>
      <c r="AA377" s="6">
        <f t="shared" si="258"/>
        <v>5359840376.9374723</v>
      </c>
      <c r="AB377" s="6">
        <f t="shared" si="258"/>
        <v>5455070791.3876591</v>
      </c>
      <c r="AC377" s="6">
        <f t="shared" si="258"/>
        <v>5549916902.4868412</v>
      </c>
      <c r="AD377" s="6">
        <f t="shared" si="258"/>
        <v>5645516288.8575449</v>
      </c>
      <c r="AE377" s="6">
        <f t="shared" si="258"/>
        <v>5742842386.9601974</v>
      </c>
      <c r="AF377" s="6">
        <f t="shared" si="258"/>
        <v>5843040588.9047489</v>
      </c>
      <c r="AG377" s="6">
        <f t="shared" si="258"/>
        <v>5947344779.1623106</v>
      </c>
      <c r="AH377" s="6">
        <f t="shared" si="258"/>
        <v>6056651795.2088614</v>
      </c>
      <c r="AI377" s="6">
        <f t="shared" ref="AI377:AY377" si="259">AI326*AI278</f>
        <v>6171823637.8912907</v>
      </c>
      <c r="AJ377" s="6">
        <f t="shared" si="259"/>
        <v>6293823773.574976</v>
      </c>
      <c r="AK377" s="6">
        <f t="shared" si="259"/>
        <v>6423326012.6875658</v>
      </c>
      <c r="AL377" s="6">
        <f t="shared" si="259"/>
        <v>6560721622.4344606</v>
      </c>
      <c r="AM377" s="6">
        <f t="shared" si="259"/>
        <v>6706063872.3202705</v>
      </c>
      <c r="AN377" s="6">
        <f t="shared" si="259"/>
        <v>6859084577.8739681</v>
      </c>
      <c r="AO377" s="6">
        <f t="shared" si="259"/>
        <v>7019452460.895092</v>
      </c>
      <c r="AP377" s="6">
        <f t="shared" si="259"/>
        <v>7186552108.0424671</v>
      </c>
      <c r="AQ377" s="6">
        <f t="shared" si="259"/>
        <v>7359600435.7376442</v>
      </c>
      <c r="AR377" s="6">
        <f t="shared" si="259"/>
        <v>7537878358.9732161</v>
      </c>
      <c r="AS377" s="6">
        <f t="shared" si="259"/>
        <v>7720656511.6624784</v>
      </c>
      <c r="AT377" s="6">
        <f t="shared" si="259"/>
        <v>7907054093.7859039</v>
      </c>
      <c r="AU377" s="6">
        <f t="shared" si="259"/>
        <v>8096181223.5464687</v>
      </c>
      <c r="AV377" s="6">
        <f t="shared" si="259"/>
        <v>8287259041.8154774</v>
      </c>
      <c r="AW377" s="6">
        <f t="shared" si="259"/>
        <v>8479817154.5020399</v>
      </c>
      <c r="AX377" s="6">
        <f t="shared" si="259"/>
        <v>8673466796.8170433</v>
      </c>
      <c r="AY377" s="6">
        <f t="shared" si="259"/>
        <v>8867948736.9234428</v>
      </c>
    </row>
    <row r="378" spans="2:51">
      <c r="B378" s="6" t="s">
        <v>123</v>
      </c>
      <c r="C378" s="6">
        <f t="shared" ref="C378:X378" si="260">C327*C279</f>
        <v>2536663170.1944375</v>
      </c>
      <c r="D378" s="6">
        <f t="shared" si="260"/>
        <v>2612858715.8766236</v>
      </c>
      <c r="E378" s="6">
        <f t="shared" si="260"/>
        <v>2666208803.5677857</v>
      </c>
      <c r="F378" s="6">
        <f t="shared" si="260"/>
        <v>2706351229.136816</v>
      </c>
      <c r="G378" s="6">
        <f t="shared" si="260"/>
        <v>2754521737.2358212</v>
      </c>
      <c r="H378" s="6">
        <f t="shared" si="260"/>
        <v>2796758899.0079947</v>
      </c>
      <c r="I378" s="6">
        <f t="shared" si="260"/>
        <v>2845540757.1964808</v>
      </c>
      <c r="J378" s="6">
        <f t="shared" si="260"/>
        <v>2906805045.1848459</v>
      </c>
      <c r="K378" s="6">
        <f t="shared" si="260"/>
        <v>2983040983.0739779</v>
      </c>
      <c r="L378" s="6">
        <f t="shared" si="260"/>
        <v>3079503333.0294714</v>
      </c>
      <c r="M378" s="6">
        <f t="shared" si="260"/>
        <v>3189598629.631022</v>
      </c>
      <c r="N378" s="6">
        <f t="shared" si="260"/>
        <v>3309151672.0952682</v>
      </c>
      <c r="O378" s="6">
        <f t="shared" si="260"/>
        <v>3427883482.3933859</v>
      </c>
      <c r="P378" s="6">
        <f t="shared" si="260"/>
        <v>3545016236.4898911</v>
      </c>
      <c r="Q378" s="6">
        <f t="shared" si="260"/>
        <v>3635668989.3379183</v>
      </c>
      <c r="R378" s="6">
        <f t="shared" si="260"/>
        <v>3732954599.6664047</v>
      </c>
      <c r="S378" s="6">
        <f t="shared" si="260"/>
        <v>3829207834.9943252</v>
      </c>
      <c r="T378" s="6">
        <f t="shared" si="260"/>
        <v>3927022187.0305262</v>
      </c>
      <c r="U378" s="6">
        <f t="shared" si="260"/>
        <v>4024194036.7999907</v>
      </c>
      <c r="V378" s="6">
        <f t="shared" si="260"/>
        <v>4138575593.9816823</v>
      </c>
      <c r="W378" s="6">
        <f t="shared" si="260"/>
        <v>4251896416.7817745</v>
      </c>
      <c r="X378" s="6">
        <f t="shared" si="260"/>
        <v>4364034157.5042076</v>
      </c>
      <c r="Y378" s="6">
        <f t="shared" ref="Y378:AH378" si="261">Y327*Y279</f>
        <v>4475062196.2901478</v>
      </c>
      <c r="Z378" s="6">
        <f t="shared" si="261"/>
        <v>4584085370.6812553</v>
      </c>
      <c r="AA378" s="6">
        <f t="shared" si="261"/>
        <v>4690425462.2435818</v>
      </c>
      <c r="AB378" s="6">
        <f t="shared" si="261"/>
        <v>4793577003.7479649</v>
      </c>
      <c r="AC378" s="6">
        <f t="shared" si="261"/>
        <v>4893532661.9384642</v>
      </c>
      <c r="AD378" s="6">
        <f t="shared" si="261"/>
        <v>4990750744.5978651</v>
      </c>
      <c r="AE378" s="6">
        <f t="shared" si="261"/>
        <v>5085609236.0262518</v>
      </c>
      <c r="AF378" s="6">
        <f t="shared" si="261"/>
        <v>5178679150.2693968</v>
      </c>
      <c r="AG378" s="6">
        <f t="shared" si="261"/>
        <v>5270606984.7883015</v>
      </c>
      <c r="AH378" s="6">
        <f t="shared" si="261"/>
        <v>5362287819.7152281</v>
      </c>
      <c r="AI378" s="6">
        <f t="shared" ref="AI378:AY378" si="262">AI327*AI279</f>
        <v>5454750424.1345844</v>
      </c>
      <c r="AJ378" s="6">
        <f t="shared" si="262"/>
        <v>5548896069.3436508</v>
      </c>
      <c r="AK378" s="6">
        <f t="shared" si="262"/>
        <v>5645753016.910223</v>
      </c>
      <c r="AL378" s="6">
        <f t="shared" si="262"/>
        <v>5746470113.3758707</v>
      </c>
      <c r="AM378" s="6">
        <f t="shared" si="262"/>
        <v>5851943563.7687817</v>
      </c>
      <c r="AN378" s="6">
        <f t="shared" si="262"/>
        <v>5962966916.2475338</v>
      </c>
      <c r="AO378" s="6">
        <f t="shared" si="262"/>
        <v>6080398199.2157679</v>
      </c>
      <c r="AP378" s="6">
        <f t="shared" si="262"/>
        <v>6204825880.26085</v>
      </c>
      <c r="AQ378" s="6">
        <f t="shared" si="262"/>
        <v>6336547258.7233934</v>
      </c>
      <c r="AR378" s="6">
        <f t="shared" si="262"/>
        <v>6475610026.152914</v>
      </c>
      <c r="AS378" s="6">
        <f t="shared" si="262"/>
        <v>6621766600.5168219</v>
      </c>
      <c r="AT378" s="6">
        <f t="shared" si="262"/>
        <v>6774716620.3999195</v>
      </c>
      <c r="AU378" s="6">
        <f t="shared" si="262"/>
        <v>6933834979.6688728</v>
      </c>
      <c r="AV378" s="6">
        <f t="shared" si="262"/>
        <v>7098395651.8952923</v>
      </c>
      <c r="AW378" s="6">
        <f t="shared" si="262"/>
        <v>7267732008.8759804</v>
      </c>
      <c r="AX378" s="6">
        <f t="shared" si="262"/>
        <v>7441218957.0636072</v>
      </c>
      <c r="AY378" s="6">
        <f t="shared" si="262"/>
        <v>7618062366.7560825</v>
      </c>
    </row>
    <row r="379" spans="2:51">
      <c r="B379" s="6" t="s">
        <v>124</v>
      </c>
      <c r="C379" s="6">
        <f t="shared" ref="C379:X379" si="263">C328*C280</f>
        <v>1833666427.4890118</v>
      </c>
      <c r="D379" s="6">
        <f t="shared" si="263"/>
        <v>1887255872.6719246</v>
      </c>
      <c r="E379" s="6">
        <f t="shared" si="263"/>
        <v>1925614111.9391398</v>
      </c>
      <c r="F379" s="6">
        <f t="shared" si="263"/>
        <v>1957678936.4834633</v>
      </c>
      <c r="G379" s="6">
        <f t="shared" si="263"/>
        <v>1991762760.3655863</v>
      </c>
      <c r="H379" s="6">
        <f t="shared" si="263"/>
        <v>2028757156.2578433</v>
      </c>
      <c r="I379" s="6">
        <f t="shared" si="263"/>
        <v>2059519396.8940425</v>
      </c>
      <c r="J379" s="6">
        <f t="shared" si="263"/>
        <v>2088594132.8853724</v>
      </c>
      <c r="K379" s="6">
        <f t="shared" si="263"/>
        <v>2113481476.2407782</v>
      </c>
      <c r="L379" s="6">
        <f t="shared" si="263"/>
        <v>2146560021.5753624</v>
      </c>
      <c r="M379" s="6">
        <f t="shared" si="263"/>
        <v>2177945696.0728078</v>
      </c>
      <c r="N379" s="6">
        <f t="shared" si="263"/>
        <v>2216188248.609127</v>
      </c>
      <c r="O379" s="6">
        <f t="shared" si="263"/>
        <v>2263156784.2209749</v>
      </c>
      <c r="P379" s="6">
        <f t="shared" si="263"/>
        <v>2320647952.8229489</v>
      </c>
      <c r="Q379" s="6">
        <f t="shared" si="263"/>
        <v>2392355868.0126362</v>
      </c>
      <c r="R379" s="6">
        <f t="shared" si="263"/>
        <v>2473672370.7712379</v>
      </c>
      <c r="S379" s="6">
        <f t="shared" si="263"/>
        <v>2561637261.678987</v>
      </c>
      <c r="T379" s="6">
        <f t="shared" si="263"/>
        <v>2649064784.130199</v>
      </c>
      <c r="U379" s="6">
        <f t="shared" si="263"/>
        <v>2735415665.9000993</v>
      </c>
      <c r="V379" s="6">
        <f t="shared" si="263"/>
        <v>2803190741.6713386</v>
      </c>
      <c r="W379" s="6">
        <f t="shared" si="263"/>
        <v>2875671480.8550916</v>
      </c>
      <c r="X379" s="6">
        <f t="shared" si="263"/>
        <v>2947453820.42309</v>
      </c>
      <c r="Y379" s="6">
        <f t="shared" ref="Y379:AH379" si="264">Y328*Y280</f>
        <v>3020379998.2293096</v>
      </c>
      <c r="Z379" s="6">
        <f t="shared" si="264"/>
        <v>3092920223.6583924</v>
      </c>
      <c r="AA379" s="6">
        <f t="shared" si="264"/>
        <v>3177644672.6757307</v>
      </c>
      <c r="AB379" s="6">
        <f t="shared" si="264"/>
        <v>3261707369.3332858</v>
      </c>
      <c r="AC379" s="6">
        <f t="shared" si="264"/>
        <v>3345015983.9367132</v>
      </c>
      <c r="AD379" s="6">
        <f t="shared" si="264"/>
        <v>3427619610.7176943</v>
      </c>
      <c r="AE379" s="6">
        <f t="shared" si="264"/>
        <v>3508916861.9016004</v>
      </c>
      <c r="AF379" s="6">
        <f t="shared" si="264"/>
        <v>3588432538.2024584</v>
      </c>
      <c r="AG379" s="6">
        <f t="shared" si="264"/>
        <v>3665802074.0596352</v>
      </c>
      <c r="AH379" s="6">
        <f t="shared" si="264"/>
        <v>3741027116.4049792</v>
      </c>
      <c r="AI379" s="6">
        <f t="shared" ref="AI379:AY379" si="265">AI328*AI280</f>
        <v>3814426845.506248</v>
      </c>
      <c r="AJ379" s="6">
        <f t="shared" si="265"/>
        <v>3886251678.7453132</v>
      </c>
      <c r="AK379" s="6">
        <f t="shared" si="265"/>
        <v>3956905987.9596019</v>
      </c>
      <c r="AL379" s="6">
        <f t="shared" si="265"/>
        <v>4026825109.2630391</v>
      </c>
      <c r="AM379" s="6">
        <f t="shared" si="265"/>
        <v>4096696660.2804942</v>
      </c>
      <c r="AN379" s="6">
        <f t="shared" si="265"/>
        <v>4167255107.3475761</v>
      </c>
      <c r="AO379" s="6">
        <f t="shared" si="265"/>
        <v>4239094302.1510596</v>
      </c>
      <c r="AP379" s="6">
        <f t="shared" si="265"/>
        <v>4312910896.4806328</v>
      </c>
      <c r="AQ379" s="6">
        <f t="shared" si="265"/>
        <v>4389478490.4295321</v>
      </c>
      <c r="AR379" s="6">
        <f t="shared" si="265"/>
        <v>4469437237.349411</v>
      </c>
      <c r="AS379" s="6">
        <f t="shared" si="265"/>
        <v>4553348865.1965647</v>
      </c>
      <c r="AT379" s="6">
        <f t="shared" si="265"/>
        <v>4641794539.3226976</v>
      </c>
      <c r="AU379" s="6">
        <f t="shared" si="265"/>
        <v>4735181010.1371946</v>
      </c>
      <c r="AV379" s="6">
        <f t="shared" si="265"/>
        <v>4833690336.0492334</v>
      </c>
      <c r="AW379" s="6">
        <f t="shared" si="265"/>
        <v>4937369684.0901747</v>
      </c>
      <c r="AX379" s="6">
        <f t="shared" si="265"/>
        <v>5046087531.8849764</v>
      </c>
      <c r="AY379" s="6">
        <f t="shared" si="265"/>
        <v>5159642247.5590925</v>
      </c>
    </row>
    <row r="380" spans="2:51">
      <c r="B380" s="6" t="s">
        <v>125</v>
      </c>
      <c r="C380" s="6">
        <f t="shared" ref="C380:X380" si="266">C329*C281</f>
        <v>728646660.16636634</v>
      </c>
      <c r="D380" s="6">
        <f t="shared" si="266"/>
        <v>751856492.86946523</v>
      </c>
      <c r="E380" s="6">
        <f t="shared" si="266"/>
        <v>771127936.48823881</v>
      </c>
      <c r="F380" s="6">
        <f t="shared" si="266"/>
        <v>790051388.40350866</v>
      </c>
      <c r="G380" s="6">
        <f t="shared" si="266"/>
        <v>805251107.49585354</v>
      </c>
      <c r="H380" s="6">
        <f t="shared" si="266"/>
        <v>819289169.76685238</v>
      </c>
      <c r="I380" s="6">
        <f t="shared" si="266"/>
        <v>833412484.8381387</v>
      </c>
      <c r="J380" s="6">
        <f t="shared" si="266"/>
        <v>846790235.69731688</v>
      </c>
      <c r="K380" s="6">
        <f t="shared" si="266"/>
        <v>859095300.53243756</v>
      </c>
      <c r="L380" s="6">
        <f t="shared" si="266"/>
        <v>872765444.08872616</v>
      </c>
      <c r="M380" s="6">
        <f t="shared" si="266"/>
        <v>888305335.68839097</v>
      </c>
      <c r="N380" s="6">
        <f t="shared" si="266"/>
        <v>902101521.57288325</v>
      </c>
      <c r="O380" s="6">
        <f t="shared" si="266"/>
        <v>915178453.63587236</v>
      </c>
      <c r="P380" s="6">
        <f t="shared" si="266"/>
        <v>926521249.15064514</v>
      </c>
      <c r="Q380" s="6">
        <f t="shared" si="266"/>
        <v>941227869.48438001</v>
      </c>
      <c r="R380" s="6">
        <f t="shared" si="266"/>
        <v>955229028.41193759</v>
      </c>
      <c r="S380" s="6">
        <f t="shared" si="266"/>
        <v>972047904.82120705</v>
      </c>
      <c r="T380" s="6">
        <f t="shared" si="266"/>
        <v>992466668.80416977</v>
      </c>
      <c r="U380" s="6">
        <f t="shared" si="266"/>
        <v>1017231294.1837819</v>
      </c>
      <c r="V380" s="6">
        <f t="shared" si="266"/>
        <v>1047870075.6933308</v>
      </c>
      <c r="W380" s="6">
        <f t="shared" si="266"/>
        <v>1082481991.9559233</v>
      </c>
      <c r="X380" s="6">
        <f t="shared" si="266"/>
        <v>1119843551.7983816</v>
      </c>
      <c r="Y380" s="6">
        <f t="shared" ref="Y380:AH380" si="267">Y329*Y281</f>
        <v>1156993266.5627596</v>
      </c>
      <c r="Z380" s="6">
        <f t="shared" si="267"/>
        <v>1193718986.9563031</v>
      </c>
      <c r="AA380" s="6">
        <f t="shared" si="267"/>
        <v>1222799928.1883547</v>
      </c>
      <c r="AB380" s="6">
        <f t="shared" si="267"/>
        <v>1253844825.1274409</v>
      </c>
      <c r="AC380" s="6">
        <f t="shared" si="267"/>
        <v>1284620010.2884417</v>
      </c>
      <c r="AD380" s="6">
        <f t="shared" si="267"/>
        <v>1315893872.6209362</v>
      </c>
      <c r="AE380" s="6">
        <f t="shared" si="267"/>
        <v>1347041108.5900443</v>
      </c>
      <c r="AF380" s="6">
        <f t="shared" si="267"/>
        <v>1383253521.9083331</v>
      </c>
      <c r="AG380" s="6">
        <f t="shared" si="267"/>
        <v>1419220470.6334939</v>
      </c>
      <c r="AH380" s="6">
        <f t="shared" si="267"/>
        <v>1454912527.7434182</v>
      </c>
      <c r="AI380" s="6">
        <f t="shared" ref="AI380:AY380" si="268">AI329*AI281</f>
        <v>1490342977.2676253</v>
      </c>
      <c r="AJ380" s="6">
        <f t="shared" si="268"/>
        <v>1525261951.506777</v>
      </c>
      <c r="AK380" s="6">
        <f t="shared" si="268"/>
        <v>1559462970.0164471</v>
      </c>
      <c r="AL380" s="6">
        <f t="shared" si="268"/>
        <v>1592798080.4068885</v>
      </c>
      <c r="AM380" s="6">
        <f t="shared" si="268"/>
        <v>1625289264.73102</v>
      </c>
      <c r="AN380" s="6">
        <f t="shared" si="268"/>
        <v>1657065971.6381903</v>
      </c>
      <c r="AO380" s="6">
        <f t="shared" si="268"/>
        <v>1688220795.2682848</v>
      </c>
      <c r="AP380" s="6">
        <f t="shared" si="268"/>
        <v>1718910668.2247648</v>
      </c>
      <c r="AQ380" s="6">
        <f t="shared" si="268"/>
        <v>1749296291.5860739</v>
      </c>
      <c r="AR380" s="6">
        <f t="shared" si="268"/>
        <v>1779663379.729738</v>
      </c>
      <c r="AS380" s="6">
        <f t="shared" si="268"/>
        <v>1810316518.6746068</v>
      </c>
      <c r="AT380" s="6">
        <f t="shared" si="268"/>
        <v>1841497113.6918805</v>
      </c>
      <c r="AU380" s="6">
        <f t="shared" si="268"/>
        <v>1873480477.7795107</v>
      </c>
      <c r="AV380" s="6">
        <f t="shared" si="268"/>
        <v>1906584912.819839</v>
      </c>
      <c r="AW380" s="6">
        <f t="shared" si="268"/>
        <v>1941081181.1652653</v>
      </c>
      <c r="AX380" s="6">
        <f t="shared" si="268"/>
        <v>1977205198.0042121</v>
      </c>
      <c r="AY380" s="6">
        <f t="shared" si="268"/>
        <v>2015215432.4364374</v>
      </c>
    </row>
    <row r="381" spans="2:51">
      <c r="B381" s="6" t="s">
        <v>126</v>
      </c>
      <c r="C381" s="6">
        <f t="shared" ref="C381:X381" si="269">C330*C282</f>
        <v>408693318.80908245</v>
      </c>
      <c r="D381" s="6">
        <f t="shared" si="269"/>
        <v>435341443.08560586</v>
      </c>
      <c r="E381" s="6">
        <f t="shared" si="269"/>
        <v>457480119.17896318</v>
      </c>
      <c r="F381" s="6">
        <f t="shared" si="269"/>
        <v>478005259.44994807</v>
      </c>
      <c r="G381" s="6">
        <f t="shared" si="269"/>
        <v>494491516.28904396</v>
      </c>
      <c r="H381" s="6">
        <f t="shared" si="269"/>
        <v>507664141.84924161</v>
      </c>
      <c r="I381" s="6">
        <f t="shared" si="269"/>
        <v>517770305.88079137</v>
      </c>
      <c r="J381" s="6">
        <f t="shared" si="269"/>
        <v>528856166.09500951</v>
      </c>
      <c r="K381" s="6">
        <f t="shared" si="269"/>
        <v>540752629.8082931</v>
      </c>
      <c r="L381" s="6">
        <f t="shared" si="269"/>
        <v>550605219.30311406</v>
      </c>
      <c r="M381" s="6">
        <f t="shared" si="269"/>
        <v>560042632.43648756</v>
      </c>
      <c r="N381" s="6">
        <f t="shared" si="269"/>
        <v>569831442.74074781</v>
      </c>
      <c r="O381" s="6">
        <f t="shared" si="269"/>
        <v>579125135.78948033</v>
      </c>
      <c r="P381" s="6">
        <f t="shared" si="269"/>
        <v>587720938.15290499</v>
      </c>
      <c r="Q381" s="6">
        <f t="shared" si="269"/>
        <v>597190670.17706656</v>
      </c>
      <c r="R381" s="6">
        <f t="shared" si="269"/>
        <v>607864320.35610223</v>
      </c>
      <c r="S381" s="6">
        <f t="shared" si="269"/>
        <v>617403824.94805562</v>
      </c>
      <c r="T381" s="6">
        <f t="shared" si="269"/>
        <v>626475845.91272235</v>
      </c>
      <c r="U381" s="6">
        <f t="shared" si="269"/>
        <v>634427067.13065648</v>
      </c>
      <c r="V381" s="6">
        <f t="shared" si="269"/>
        <v>644558571.20386493</v>
      </c>
      <c r="W381" s="6">
        <f t="shared" si="269"/>
        <v>654234072.42427003</v>
      </c>
      <c r="X381" s="6">
        <f t="shared" si="269"/>
        <v>665735125.18262994</v>
      </c>
      <c r="Y381" s="6">
        <f t="shared" ref="Y381:AH381" si="270">Y330*Y282</f>
        <v>679571360.75946867</v>
      </c>
      <c r="Z381" s="6">
        <f t="shared" si="270"/>
        <v>696230378.50537944</v>
      </c>
      <c r="AA381" s="6">
        <f t="shared" si="270"/>
        <v>716706677.26733792</v>
      </c>
      <c r="AB381" s="6">
        <f t="shared" si="270"/>
        <v>739767766.66985607</v>
      </c>
      <c r="AC381" s="6">
        <f t="shared" si="270"/>
        <v>764624106.76329827</v>
      </c>
      <c r="AD381" s="6">
        <f t="shared" si="270"/>
        <v>789356165.27605987</v>
      </c>
      <c r="AE381" s="6">
        <f t="shared" si="270"/>
        <v>813836080.26268864</v>
      </c>
      <c r="AF381" s="6">
        <f t="shared" si="270"/>
        <v>833382293.15843499</v>
      </c>
      <c r="AG381" s="6">
        <f t="shared" si="270"/>
        <v>854217992.44973421</v>
      </c>
      <c r="AH381" s="6">
        <f t="shared" si="270"/>
        <v>874903133.77874637</v>
      </c>
      <c r="AI381" s="6">
        <f t="shared" ref="AI381:AY381" si="271">AI330*AI282</f>
        <v>895927939.05366659</v>
      </c>
      <c r="AJ381" s="6">
        <f t="shared" si="271"/>
        <v>916888888.91693461</v>
      </c>
      <c r="AK381" s="6">
        <f t="shared" si="271"/>
        <v>941146921.85734081</v>
      </c>
      <c r="AL381" s="6">
        <f t="shared" si="271"/>
        <v>965257008.34213948</v>
      </c>
      <c r="AM381" s="6">
        <f t="shared" si="271"/>
        <v>989214731.78471792</v>
      </c>
      <c r="AN381" s="6">
        <f t="shared" si="271"/>
        <v>1013029052.1495076</v>
      </c>
      <c r="AO381" s="6">
        <f t="shared" si="271"/>
        <v>1036530931.8506844</v>
      </c>
      <c r="AP381" s="6">
        <f t="shared" si="271"/>
        <v>1059578710.984665</v>
      </c>
      <c r="AQ381" s="6">
        <f t="shared" si="271"/>
        <v>1082065841.6523077</v>
      </c>
      <c r="AR381" s="6">
        <f t="shared" si="271"/>
        <v>1104005997.1774564</v>
      </c>
      <c r="AS381" s="6">
        <f t="shared" si="271"/>
        <v>1125485302.7825375</v>
      </c>
      <c r="AT381" s="6">
        <f t="shared" si="271"/>
        <v>1146567997.0960991</v>
      </c>
      <c r="AU381" s="6">
        <f t="shared" si="271"/>
        <v>1167345195.9602437</v>
      </c>
      <c r="AV381" s="6">
        <f t="shared" si="271"/>
        <v>1187915175.6286817</v>
      </c>
      <c r="AW381" s="6">
        <f t="shared" si="271"/>
        <v>1208464249.1771636</v>
      </c>
      <c r="AX381" s="6">
        <f t="shared" si="271"/>
        <v>1229195763.2837353</v>
      </c>
      <c r="AY381" s="6">
        <f t="shared" si="271"/>
        <v>1250270395.039907</v>
      </c>
    </row>
    <row r="382" spans="2:51">
      <c r="B382" s="6" t="s">
        <v>127</v>
      </c>
      <c r="C382" s="6">
        <f t="shared" ref="C382:X382" si="272">C331*C283</f>
        <v>270591319.10733789</v>
      </c>
      <c r="D382" s="6">
        <f t="shared" si="272"/>
        <v>276838780.06496823</v>
      </c>
      <c r="E382" s="6">
        <f t="shared" si="272"/>
        <v>283998622.33025378</v>
      </c>
      <c r="F382" s="6">
        <f t="shared" si="272"/>
        <v>293275622.8991974</v>
      </c>
      <c r="G382" s="6">
        <f t="shared" si="272"/>
        <v>306161557.15586424</v>
      </c>
      <c r="H382" s="6">
        <f t="shared" si="272"/>
        <v>320752012.90452468</v>
      </c>
      <c r="I382" s="6">
        <f t="shared" si="272"/>
        <v>337141290.43651032</v>
      </c>
      <c r="J382" s="6">
        <f t="shared" si="272"/>
        <v>352419479.23671293</v>
      </c>
      <c r="K382" s="6">
        <f t="shared" si="272"/>
        <v>367157768.47665745</v>
      </c>
      <c r="L382" s="6">
        <f t="shared" si="272"/>
        <v>379159480.85109013</v>
      </c>
      <c r="M382" s="6">
        <f t="shared" si="272"/>
        <v>388960775.58015013</v>
      </c>
      <c r="N382" s="6">
        <f t="shared" si="272"/>
        <v>396755102.02393961</v>
      </c>
      <c r="O382" s="6">
        <f t="shared" si="272"/>
        <v>405253779.54460168</v>
      </c>
      <c r="P382" s="6">
        <f t="shared" si="272"/>
        <v>414342347.40497267</v>
      </c>
      <c r="Q382" s="6">
        <f t="shared" si="272"/>
        <v>421932112.64083916</v>
      </c>
      <c r="R382" s="6">
        <f t="shared" si="272"/>
        <v>429215018.6568737</v>
      </c>
      <c r="S382" s="6">
        <f t="shared" si="272"/>
        <v>436749586.89987504</v>
      </c>
      <c r="T382" s="6">
        <f t="shared" si="272"/>
        <v>443920413.68038607</v>
      </c>
      <c r="U382" s="6">
        <f t="shared" si="272"/>
        <v>450582406.03604877</v>
      </c>
      <c r="V382" s="6">
        <f t="shared" si="272"/>
        <v>457883036.50762147</v>
      </c>
      <c r="W382" s="6">
        <f t="shared" si="272"/>
        <v>466064408.54010779</v>
      </c>
      <c r="X382" s="6">
        <f t="shared" si="272"/>
        <v>473415581.72531408</v>
      </c>
      <c r="Y382" s="6">
        <f t="shared" ref="Y382:AH382" si="273">Y331*Y283</f>
        <v>480427949.18670428</v>
      </c>
      <c r="Z382" s="6">
        <f t="shared" si="273"/>
        <v>486626328.42412668</v>
      </c>
      <c r="AA382" s="6">
        <f t="shared" si="273"/>
        <v>494426370.96902543</v>
      </c>
      <c r="AB382" s="6">
        <f t="shared" si="273"/>
        <v>501900800.52843839</v>
      </c>
      <c r="AC382" s="6">
        <f t="shared" si="273"/>
        <v>510716698.12266034</v>
      </c>
      <c r="AD382" s="6">
        <f t="shared" si="273"/>
        <v>521250004.44932097</v>
      </c>
      <c r="AE382" s="6">
        <f t="shared" si="273"/>
        <v>533862585.70977658</v>
      </c>
      <c r="AF382" s="6">
        <f t="shared" si="273"/>
        <v>549281989.89338875</v>
      </c>
      <c r="AG382" s="6">
        <f t="shared" si="273"/>
        <v>566605050.46122622</v>
      </c>
      <c r="AH382" s="6">
        <f t="shared" si="273"/>
        <v>585255813.07504702</v>
      </c>
      <c r="AI382" s="6">
        <f t="shared" ref="AI382:AY382" si="274">AI331*AI283</f>
        <v>603828270.02332366</v>
      </c>
      <c r="AJ382" s="6">
        <f t="shared" si="274"/>
        <v>622228107.75545359</v>
      </c>
      <c r="AK382" s="6">
        <f t="shared" si="274"/>
        <v>637022207.27365339</v>
      </c>
      <c r="AL382" s="6">
        <f t="shared" si="274"/>
        <v>652768589.01210105</v>
      </c>
      <c r="AM382" s="6">
        <f t="shared" si="274"/>
        <v>668422515.43603039</v>
      </c>
      <c r="AN382" s="6">
        <f t="shared" si="274"/>
        <v>684341191.42360365</v>
      </c>
      <c r="AO382" s="6">
        <f t="shared" si="274"/>
        <v>700227021.33575654</v>
      </c>
      <c r="AP382" s="6">
        <f t="shared" si="274"/>
        <v>718535923.3616575</v>
      </c>
      <c r="AQ382" s="6">
        <f t="shared" si="274"/>
        <v>736737829.86135805</v>
      </c>
      <c r="AR382" s="6">
        <f t="shared" si="274"/>
        <v>754827739.68389666</v>
      </c>
      <c r="AS382" s="6">
        <f t="shared" si="274"/>
        <v>772816079.93146467</v>
      </c>
      <c r="AT382" s="6">
        <f t="shared" si="274"/>
        <v>790579207.7702384</v>
      </c>
      <c r="AU382" s="6">
        <f t="shared" si="274"/>
        <v>808008601.67787516</v>
      </c>
      <c r="AV382" s="6">
        <f t="shared" si="274"/>
        <v>825022933.14280856</v>
      </c>
      <c r="AW382" s="6">
        <f t="shared" si="274"/>
        <v>841634757.08083606</v>
      </c>
      <c r="AX382" s="6">
        <f t="shared" si="274"/>
        <v>857905645.3675766</v>
      </c>
      <c r="AY382" s="6">
        <f t="shared" si="274"/>
        <v>873889075.97536457</v>
      </c>
    </row>
    <row r="383" spans="2:51">
      <c r="B383" s="6" t="s">
        <v>128</v>
      </c>
      <c r="C383" s="6">
        <f t="shared" ref="C383:X383" si="275">C332*C284</f>
        <v>195004611.22238874</v>
      </c>
      <c r="D383" s="6">
        <f t="shared" si="275"/>
        <v>202699477.00720918</v>
      </c>
      <c r="E383" s="6">
        <f t="shared" si="275"/>
        <v>206933491.37746194</v>
      </c>
      <c r="F383" s="6">
        <f t="shared" si="275"/>
        <v>209630199.99834388</v>
      </c>
      <c r="G383" s="6">
        <f t="shared" si="275"/>
        <v>209759629.24845073</v>
      </c>
      <c r="H383" s="6">
        <f t="shared" si="275"/>
        <v>210498715.94759879</v>
      </c>
      <c r="I383" s="6">
        <f t="shared" si="275"/>
        <v>213200533.13553378</v>
      </c>
      <c r="J383" s="6">
        <f t="shared" si="275"/>
        <v>217999057.54682377</v>
      </c>
      <c r="K383" s="6">
        <f t="shared" si="275"/>
        <v>224724222.57009631</v>
      </c>
      <c r="L383" s="6">
        <f t="shared" si="275"/>
        <v>234200090.74437279</v>
      </c>
      <c r="M383" s="6">
        <f t="shared" si="275"/>
        <v>245039855.48234779</v>
      </c>
      <c r="N383" s="6">
        <f t="shared" si="275"/>
        <v>257324260.37664047</v>
      </c>
      <c r="O383" s="6">
        <f t="shared" si="275"/>
        <v>268788078.53435647</v>
      </c>
      <c r="P383" s="6">
        <f t="shared" si="275"/>
        <v>279855832.68162936</v>
      </c>
      <c r="Q383" s="6">
        <f t="shared" si="275"/>
        <v>288909482.90150279</v>
      </c>
      <c r="R383" s="6">
        <f t="shared" si="275"/>
        <v>296343325.23488289</v>
      </c>
      <c r="S383" s="6">
        <f t="shared" si="275"/>
        <v>302296436.98660988</v>
      </c>
      <c r="T383" s="6">
        <f t="shared" si="275"/>
        <v>308767334.65269792</v>
      </c>
      <c r="U383" s="6">
        <f t="shared" si="275"/>
        <v>315672796.89519936</v>
      </c>
      <c r="V383" s="6">
        <f t="shared" si="275"/>
        <v>321474674.28145272</v>
      </c>
      <c r="W383" s="6">
        <f t="shared" si="275"/>
        <v>327048910.0568161</v>
      </c>
      <c r="X383" s="6">
        <f t="shared" si="275"/>
        <v>332808005.59261227</v>
      </c>
      <c r="Y383" s="6">
        <f t="shared" ref="Y383:AH383" si="276">Y332*Y284</f>
        <v>338300009.27313262</v>
      </c>
      <c r="Z383" s="6">
        <f t="shared" si="276"/>
        <v>343421483.74155551</v>
      </c>
      <c r="AA383" s="6">
        <f t="shared" si="276"/>
        <v>349017225.60804236</v>
      </c>
      <c r="AB383" s="6">
        <f t="shared" si="276"/>
        <v>355265568.37143743</v>
      </c>
      <c r="AC383" s="6">
        <f t="shared" si="276"/>
        <v>360906908.88126308</v>
      </c>
      <c r="AD383" s="6">
        <f t="shared" si="276"/>
        <v>366301714.17419809</v>
      </c>
      <c r="AE383" s="6">
        <f t="shared" si="276"/>
        <v>371104944.14622909</v>
      </c>
      <c r="AF383" s="6">
        <f t="shared" si="276"/>
        <v>377095701.00136656</v>
      </c>
      <c r="AG383" s="6">
        <f t="shared" si="276"/>
        <v>382851043.37711465</v>
      </c>
      <c r="AH383" s="6">
        <f t="shared" si="276"/>
        <v>389603708.6365363</v>
      </c>
      <c r="AI383" s="6">
        <f t="shared" ref="AI383:AY383" si="277">AI332*AI284</f>
        <v>397629648.82587206</v>
      </c>
      <c r="AJ383" s="6">
        <f t="shared" si="277"/>
        <v>407197339.24269873</v>
      </c>
      <c r="AK383" s="6">
        <f t="shared" si="277"/>
        <v>418841301.2073549</v>
      </c>
      <c r="AL383" s="6">
        <f t="shared" si="277"/>
        <v>431894566.05732608</v>
      </c>
      <c r="AM383" s="6">
        <f t="shared" si="277"/>
        <v>445937702.9119252</v>
      </c>
      <c r="AN383" s="6">
        <f t="shared" si="277"/>
        <v>459934934.9537887</v>
      </c>
      <c r="AO383" s="6">
        <f t="shared" si="277"/>
        <v>473812950.87313181</v>
      </c>
      <c r="AP383" s="6">
        <f t="shared" si="277"/>
        <v>485031969.01716262</v>
      </c>
      <c r="AQ383" s="6">
        <f t="shared" si="277"/>
        <v>496955358.748595</v>
      </c>
      <c r="AR383" s="6">
        <f t="shared" si="277"/>
        <v>508808675.37223858</v>
      </c>
      <c r="AS383" s="6">
        <f t="shared" si="277"/>
        <v>520858664.13051808</v>
      </c>
      <c r="AT383" s="6">
        <f t="shared" si="277"/>
        <v>532885458.07488745</v>
      </c>
      <c r="AU383" s="6">
        <f t="shared" si="277"/>
        <v>546698827.35099149</v>
      </c>
      <c r="AV383" s="6">
        <f t="shared" si="277"/>
        <v>560427472.76559639</v>
      </c>
      <c r="AW383" s="6">
        <f t="shared" si="277"/>
        <v>574071515.36997497</v>
      </c>
      <c r="AX383" s="6">
        <f t="shared" si="277"/>
        <v>587638740.60429358</v>
      </c>
      <c r="AY383" s="6">
        <f t="shared" si="277"/>
        <v>601039147.11720312</v>
      </c>
    </row>
    <row r="384" spans="2:51">
      <c r="B384" s="6" t="s">
        <v>129</v>
      </c>
      <c r="C384" s="6">
        <f t="shared" ref="C384:X384" si="278">C333*C285</f>
        <v>131650661.86773977</v>
      </c>
      <c r="D384" s="6">
        <f t="shared" si="278"/>
        <v>134634397.21684873</v>
      </c>
      <c r="E384" s="6">
        <f t="shared" si="278"/>
        <v>138139331.3298257</v>
      </c>
      <c r="F384" s="6">
        <f t="shared" si="278"/>
        <v>142872854.3270115</v>
      </c>
      <c r="G384" s="6">
        <f t="shared" si="278"/>
        <v>149541711.63365597</v>
      </c>
      <c r="H384" s="6">
        <f t="shared" si="278"/>
        <v>155893498.70107341</v>
      </c>
      <c r="I384" s="6">
        <f t="shared" si="278"/>
        <v>160504637.54607239</v>
      </c>
      <c r="J384" s="6">
        <f t="shared" si="278"/>
        <v>163508335.59734413</v>
      </c>
      <c r="K384" s="6">
        <f t="shared" si="278"/>
        <v>165588145.27054083</v>
      </c>
      <c r="L384" s="6">
        <f t="shared" si="278"/>
        <v>165741746.12805104</v>
      </c>
      <c r="M384" s="6">
        <f t="shared" si="278"/>
        <v>166409832.40176064</v>
      </c>
      <c r="N384" s="6">
        <f t="shared" si="278"/>
        <v>168636740.05215627</v>
      </c>
      <c r="O384" s="6">
        <f t="shared" si="278"/>
        <v>172472641.35948813</v>
      </c>
      <c r="P384" s="6">
        <f t="shared" si="278"/>
        <v>177789334.9332833</v>
      </c>
      <c r="Q384" s="6">
        <f t="shared" si="278"/>
        <v>185224175.87176281</v>
      </c>
      <c r="R384" s="6">
        <f t="shared" si="278"/>
        <v>193710560.42636427</v>
      </c>
      <c r="S384" s="6">
        <f t="shared" si="278"/>
        <v>203309566.88433287</v>
      </c>
      <c r="T384" s="6">
        <f t="shared" si="278"/>
        <v>212275727.34099284</v>
      </c>
      <c r="U384" s="6">
        <f t="shared" si="278"/>
        <v>220937914.74540809</v>
      </c>
      <c r="V384" s="6">
        <f t="shared" si="278"/>
        <v>228048026.27127028</v>
      </c>
      <c r="W384" s="6">
        <f t="shared" si="278"/>
        <v>233909830.96813658</v>
      </c>
      <c r="X384" s="6">
        <f t="shared" si="278"/>
        <v>238628321.67011505</v>
      </c>
      <c r="Y384" s="6">
        <f t="shared" ref="Y384:AH384" si="279">Y333*Y285</f>
        <v>243747594.02081564</v>
      </c>
      <c r="Z384" s="6">
        <f t="shared" si="279"/>
        <v>249204896.48455438</v>
      </c>
      <c r="AA384" s="6">
        <f t="shared" si="279"/>
        <v>253812069.76081172</v>
      </c>
      <c r="AB384" s="6">
        <f t="shared" si="279"/>
        <v>258245739.97047627</v>
      </c>
      <c r="AC384" s="6">
        <f t="shared" si="279"/>
        <v>262824505.38168573</v>
      </c>
      <c r="AD384" s="6">
        <f t="shared" si="279"/>
        <v>267200825.81974462</v>
      </c>
      <c r="AE384" s="6">
        <f t="shared" si="279"/>
        <v>271295823.71645415</v>
      </c>
      <c r="AF384" s="6">
        <f t="shared" si="279"/>
        <v>275760944.29697233</v>
      </c>
      <c r="AG384" s="6">
        <f t="shared" si="279"/>
        <v>280734343.82481366</v>
      </c>
      <c r="AH384" s="6">
        <f t="shared" si="279"/>
        <v>285242266.03589207</v>
      </c>
      <c r="AI384" s="6">
        <f t="shared" ref="AI384:AY384" si="280">AI333*AI285</f>
        <v>289563742.43183631</v>
      </c>
      <c r="AJ384" s="6">
        <f t="shared" si="280"/>
        <v>293431014.12996477</v>
      </c>
      <c r="AK384" s="6">
        <f t="shared" si="280"/>
        <v>298218164.57184809</v>
      </c>
      <c r="AL384" s="6">
        <f t="shared" si="280"/>
        <v>302824791.14465821</v>
      </c>
      <c r="AM384" s="6">
        <f t="shared" si="280"/>
        <v>308209959.93211842</v>
      </c>
      <c r="AN384" s="6">
        <f t="shared" si="280"/>
        <v>314587297.09370297</v>
      </c>
      <c r="AO384" s="6">
        <f t="shared" si="280"/>
        <v>322162162.16135472</v>
      </c>
      <c r="AP384" s="6">
        <f t="shared" si="280"/>
        <v>331347721.32586062</v>
      </c>
      <c r="AQ384" s="6">
        <f t="shared" si="280"/>
        <v>341623623.15502554</v>
      </c>
      <c r="AR384" s="6">
        <f t="shared" si="280"/>
        <v>352666292.19021505</v>
      </c>
      <c r="AS384" s="6">
        <f t="shared" si="280"/>
        <v>363670929.60606045</v>
      </c>
      <c r="AT384" s="6">
        <f t="shared" si="280"/>
        <v>374581903.26838845</v>
      </c>
      <c r="AU384" s="6">
        <f t="shared" si="280"/>
        <v>383427857.71425927</v>
      </c>
      <c r="AV384" s="6">
        <f t="shared" si="280"/>
        <v>392814737.52160549</v>
      </c>
      <c r="AW384" s="6">
        <f t="shared" si="280"/>
        <v>402143284.55991697</v>
      </c>
      <c r="AX384" s="6">
        <f t="shared" si="280"/>
        <v>411621396.05560434</v>
      </c>
      <c r="AY384" s="6">
        <f t="shared" si="280"/>
        <v>421080805.98217344</v>
      </c>
    </row>
    <row r="385" spans="2:51">
      <c r="B385" s="6" t="s">
        <v>130</v>
      </c>
      <c r="C385" s="6">
        <f t="shared" ref="C385:X385" si="281">C334*C286</f>
        <v>90041114.85903731</v>
      </c>
      <c r="D385" s="6">
        <f t="shared" si="281"/>
        <v>93432519.451161981</v>
      </c>
      <c r="E385" s="6">
        <f t="shared" si="281"/>
        <v>95686513.130694106</v>
      </c>
      <c r="F385" s="6">
        <f t="shared" si="281"/>
        <v>97138156.101271346</v>
      </c>
      <c r="G385" s="6">
        <f t="shared" si="281"/>
        <v>97850002.00192599</v>
      </c>
      <c r="H385" s="6">
        <f t="shared" si="281"/>
        <v>98599980.744259387</v>
      </c>
      <c r="I385" s="6">
        <f t="shared" si="281"/>
        <v>100013935.16425557</v>
      </c>
      <c r="J385" s="6">
        <f t="shared" si="281"/>
        <v>102471750.48186359</v>
      </c>
      <c r="K385" s="6">
        <f t="shared" si="281"/>
        <v>105974552.24624462</v>
      </c>
      <c r="L385" s="6">
        <f t="shared" si="281"/>
        <v>110907877.89810097</v>
      </c>
      <c r="M385" s="6">
        <f t="shared" si="281"/>
        <v>115627133.38836245</v>
      </c>
      <c r="N385" s="6">
        <f t="shared" si="281"/>
        <v>119092412.51081727</v>
      </c>
      <c r="O385" s="6">
        <f t="shared" si="281"/>
        <v>121379281.16275226</v>
      </c>
      <c r="P385" s="6">
        <f t="shared" si="281"/>
        <v>122988523.94926588</v>
      </c>
      <c r="Q385" s="6">
        <f t="shared" si="281"/>
        <v>123186985.29536211</v>
      </c>
      <c r="R385" s="6">
        <f t="shared" si="281"/>
        <v>123759444.54751769</v>
      </c>
      <c r="S385" s="6">
        <f t="shared" si="281"/>
        <v>125470763.76774296</v>
      </c>
      <c r="T385" s="6">
        <f t="shared" si="281"/>
        <v>128360044.33094855</v>
      </c>
      <c r="U385" s="6">
        <f t="shared" si="281"/>
        <v>132334791.04452637</v>
      </c>
      <c r="V385" s="6">
        <f t="shared" si="281"/>
        <v>137864363.41271359</v>
      </c>
      <c r="W385" s="6">
        <f t="shared" si="281"/>
        <v>144166494.30327812</v>
      </c>
      <c r="X385" s="6">
        <f t="shared" si="281"/>
        <v>151285931.0333536</v>
      </c>
      <c r="Y385" s="6">
        <f t="shared" ref="Y385:AH385" si="282">Y334*Y286</f>
        <v>157941951.41765988</v>
      </c>
      <c r="Z385" s="6">
        <f t="shared" si="282"/>
        <v>164377983.42581341</v>
      </c>
      <c r="AA385" s="6">
        <f t="shared" si="282"/>
        <v>169676938.96844971</v>
      </c>
      <c r="AB385" s="6">
        <f t="shared" si="282"/>
        <v>174060868.433247</v>
      </c>
      <c r="AC385" s="6">
        <f t="shared" si="282"/>
        <v>177607076.25358313</v>
      </c>
      <c r="AD385" s="6">
        <f t="shared" si="282"/>
        <v>181449944.30163801</v>
      </c>
      <c r="AE385" s="6">
        <f t="shared" si="282"/>
        <v>185545039.10215124</v>
      </c>
      <c r="AF385" s="6">
        <f t="shared" si="282"/>
        <v>189017158.51003399</v>
      </c>
      <c r="AG385" s="6">
        <f t="shared" si="282"/>
        <v>192363377.13579443</v>
      </c>
      <c r="AH385" s="6">
        <f t="shared" si="282"/>
        <v>195819626.91124746</v>
      </c>
      <c r="AI385" s="6">
        <f t="shared" ref="AI385:AY385" si="283">AI334*AI286</f>
        <v>199128765.0900529</v>
      </c>
      <c r="AJ385" s="6">
        <f t="shared" si="283"/>
        <v>202233667.94422796</v>
      </c>
      <c r="AK385" s="6">
        <f t="shared" si="283"/>
        <v>205611409.60320061</v>
      </c>
      <c r="AL385" s="6">
        <f t="shared" si="283"/>
        <v>209363646.86770564</v>
      </c>
      <c r="AM385" s="6">
        <f t="shared" si="283"/>
        <v>212776651.8005853</v>
      </c>
      <c r="AN385" s="6">
        <f t="shared" si="283"/>
        <v>216055699.45908025</v>
      </c>
      <c r="AO385" s="6">
        <f t="shared" si="283"/>
        <v>219002128.94836801</v>
      </c>
      <c r="AP385" s="6">
        <f t="shared" si="283"/>
        <v>222627018.78398511</v>
      </c>
      <c r="AQ385" s="6">
        <f t="shared" si="283"/>
        <v>226116849.48060849</v>
      </c>
      <c r="AR385" s="6">
        <f t="shared" si="283"/>
        <v>230179762.41676593</v>
      </c>
      <c r="AS385" s="6">
        <f t="shared" si="283"/>
        <v>234970439.36599097</v>
      </c>
      <c r="AT385" s="6">
        <f t="shared" si="283"/>
        <v>240640821.16361165</v>
      </c>
      <c r="AU385" s="6">
        <f t="shared" si="283"/>
        <v>247496201.13528511</v>
      </c>
      <c r="AV385" s="6">
        <f t="shared" si="283"/>
        <v>255150638.68945745</v>
      </c>
      <c r="AW385" s="6">
        <f t="shared" si="283"/>
        <v>263366681.08745345</v>
      </c>
      <c r="AX385" s="6">
        <f t="shared" si="283"/>
        <v>271552486.10063368</v>
      </c>
      <c r="AY385" s="6">
        <f t="shared" si="283"/>
        <v>279668709.5191204</v>
      </c>
    </row>
    <row r="386" spans="2:51">
      <c r="B386" s="6" t="s">
        <v>131</v>
      </c>
      <c r="C386" s="6">
        <f t="shared" ref="C386:X386" si="284">C335*C287</f>
        <v>55583385.136460938</v>
      </c>
      <c r="D386" s="6">
        <f t="shared" si="284"/>
        <v>57903114.071856819</v>
      </c>
      <c r="E386" s="6">
        <f t="shared" si="284"/>
        <v>60150594.647898525</v>
      </c>
      <c r="F386" s="6">
        <f t="shared" si="284"/>
        <v>62199566.791412055</v>
      </c>
      <c r="G386" s="6">
        <f t="shared" si="284"/>
        <v>64371037.458113201</v>
      </c>
      <c r="H386" s="6">
        <f t="shared" si="284"/>
        <v>66590624.951364689</v>
      </c>
      <c r="I386" s="6">
        <f t="shared" si="284"/>
        <v>68572376.377990991</v>
      </c>
      <c r="J386" s="6">
        <f t="shared" si="284"/>
        <v>70175320.343795389</v>
      </c>
      <c r="K386" s="6">
        <f t="shared" si="284"/>
        <v>71292554.173810616</v>
      </c>
      <c r="L386" s="6">
        <f t="shared" si="284"/>
        <v>71876464.391614661</v>
      </c>
      <c r="M386" s="6">
        <f t="shared" si="284"/>
        <v>72491561.186429113</v>
      </c>
      <c r="N386" s="6">
        <f t="shared" si="284"/>
        <v>73594762.988259584</v>
      </c>
      <c r="O386" s="6">
        <f t="shared" si="284"/>
        <v>75457723.325318784</v>
      </c>
      <c r="P386" s="6">
        <f t="shared" si="284"/>
        <v>78081657.855410889</v>
      </c>
      <c r="Q386" s="6">
        <f t="shared" si="284"/>
        <v>81751108.231157571</v>
      </c>
      <c r="R386" s="6">
        <f t="shared" si="284"/>
        <v>85263303.288564354</v>
      </c>
      <c r="S386" s="6">
        <f t="shared" si="284"/>
        <v>87856428.847236067</v>
      </c>
      <c r="T386" s="6">
        <f t="shared" si="284"/>
        <v>89586656.769617274</v>
      </c>
      <c r="U386" s="6">
        <f t="shared" si="284"/>
        <v>90820411.688471794</v>
      </c>
      <c r="V386" s="6">
        <f t="shared" si="284"/>
        <v>91022062.436313227</v>
      </c>
      <c r="W386" s="6">
        <f t="shared" si="284"/>
        <v>91496834.251652882</v>
      </c>
      <c r="X386" s="6">
        <f t="shared" si="284"/>
        <v>92804726.997965172</v>
      </c>
      <c r="Y386" s="6">
        <f t="shared" ref="Y386:AH386" si="285">Y335*Y287</f>
        <v>94976654.812199518</v>
      </c>
      <c r="Z386" s="6">
        <f t="shared" si="285"/>
        <v>97946251.766784012</v>
      </c>
      <c r="AA386" s="6">
        <f t="shared" si="285"/>
        <v>102060000.98440962</v>
      </c>
      <c r="AB386" s="6">
        <f t="shared" si="285"/>
        <v>106742923.39980456</v>
      </c>
      <c r="AC386" s="6">
        <f t="shared" si="285"/>
        <v>112029489.52923599</v>
      </c>
      <c r="AD386" s="6">
        <f t="shared" si="285"/>
        <v>116977813.13918568</v>
      </c>
      <c r="AE386" s="6">
        <f t="shared" si="285"/>
        <v>121767278.20438267</v>
      </c>
      <c r="AF386" s="6">
        <f t="shared" si="285"/>
        <v>125723577.08662876</v>
      </c>
      <c r="AG386" s="6">
        <f t="shared" si="285"/>
        <v>129008625.20457585</v>
      </c>
      <c r="AH386" s="6">
        <f t="shared" si="285"/>
        <v>131680130.6878051</v>
      </c>
      <c r="AI386" s="6">
        <f t="shared" ref="AI386:AY386" si="286">AI335*AI287</f>
        <v>134571795.72187245</v>
      </c>
      <c r="AJ386" s="6">
        <f t="shared" si="286"/>
        <v>137651389.52492431</v>
      </c>
      <c r="AK386" s="6">
        <f t="shared" si="286"/>
        <v>140271876.87192672</v>
      </c>
      <c r="AL386" s="6">
        <f t="shared" si="286"/>
        <v>142799435.82886714</v>
      </c>
      <c r="AM386" s="6">
        <f t="shared" si="286"/>
        <v>145410563.58828786</v>
      </c>
      <c r="AN386" s="6">
        <f t="shared" si="286"/>
        <v>147915945.82229447</v>
      </c>
      <c r="AO386" s="6">
        <f t="shared" si="286"/>
        <v>150272086.29505906</v>
      </c>
      <c r="AP386" s="6">
        <f t="shared" si="286"/>
        <v>152829101.76643524</v>
      </c>
      <c r="AQ386" s="6">
        <f t="shared" si="286"/>
        <v>155660761.476495</v>
      </c>
      <c r="AR386" s="6">
        <f t="shared" si="286"/>
        <v>158240521.07787669</v>
      </c>
      <c r="AS386" s="6">
        <f t="shared" si="286"/>
        <v>160716434.08835784</v>
      </c>
      <c r="AT386" s="6">
        <f t="shared" si="286"/>
        <v>162942303.22824454</v>
      </c>
      <c r="AU386" s="6">
        <f t="shared" si="286"/>
        <v>165664342.67680994</v>
      </c>
      <c r="AV386" s="6">
        <f t="shared" si="286"/>
        <v>168280503.31877503</v>
      </c>
      <c r="AW386" s="6">
        <f t="shared" si="286"/>
        <v>171315583.34307855</v>
      </c>
      <c r="AX386" s="6">
        <f t="shared" si="286"/>
        <v>174887282.39870995</v>
      </c>
      <c r="AY386" s="6">
        <f t="shared" si="286"/>
        <v>179109099.82564858</v>
      </c>
    </row>
    <row r="387" spans="2:51">
      <c r="B387" s="6" t="s">
        <v>132</v>
      </c>
      <c r="C387" s="6">
        <f t="shared" ref="C387:X387" si="287">C336*C288</f>
        <v>31337979.498985518</v>
      </c>
      <c r="D387" s="6">
        <f t="shared" si="287"/>
        <v>32355844.134774651</v>
      </c>
      <c r="E387" s="6">
        <f t="shared" si="287"/>
        <v>33346232.441789147</v>
      </c>
      <c r="F387" s="6">
        <f t="shared" si="287"/>
        <v>34398099.805325322</v>
      </c>
      <c r="G387" s="6">
        <f t="shared" si="287"/>
        <v>35634405.114604644</v>
      </c>
      <c r="H387" s="6">
        <f t="shared" si="287"/>
        <v>36902172.056945898</v>
      </c>
      <c r="I387" s="6">
        <f t="shared" si="287"/>
        <v>38166997.369629003</v>
      </c>
      <c r="J387" s="6">
        <f t="shared" si="287"/>
        <v>39632872.862444766</v>
      </c>
      <c r="K387" s="6">
        <f t="shared" si="287"/>
        <v>41025627.164468244</v>
      </c>
      <c r="L387" s="6">
        <f t="shared" si="287"/>
        <v>42503474.422337227</v>
      </c>
      <c r="M387" s="6">
        <f t="shared" si="287"/>
        <v>44014440.859874815</v>
      </c>
      <c r="N387" s="6">
        <f t="shared" si="287"/>
        <v>45370058.981739953</v>
      </c>
      <c r="O387" s="6">
        <f t="shared" si="287"/>
        <v>46475518.839810058</v>
      </c>
      <c r="P387" s="6">
        <f t="shared" si="287"/>
        <v>47259453.068001032</v>
      </c>
      <c r="Q387" s="6">
        <f t="shared" si="287"/>
        <v>47692170.045809694</v>
      </c>
      <c r="R387" s="6">
        <f t="shared" si="287"/>
        <v>48145199.787205793</v>
      </c>
      <c r="S387" s="6">
        <f t="shared" si="287"/>
        <v>48920229.199866556</v>
      </c>
      <c r="T387" s="6">
        <f t="shared" si="287"/>
        <v>50197369.669617459</v>
      </c>
      <c r="U387" s="6">
        <f t="shared" si="287"/>
        <v>51976655.423608229</v>
      </c>
      <c r="V387" s="6">
        <f t="shared" si="287"/>
        <v>54448549.768750615</v>
      </c>
      <c r="W387" s="6">
        <f t="shared" si="287"/>
        <v>56815694.16285143</v>
      </c>
      <c r="X387" s="6">
        <f t="shared" si="287"/>
        <v>58573235.6887739</v>
      </c>
      <c r="Y387" s="6">
        <f t="shared" ref="Y387:AH387" si="288">Y336*Y288</f>
        <v>59759438.797159672</v>
      </c>
      <c r="Z387" s="6">
        <f t="shared" si="288"/>
        <v>60616776.868360966</v>
      </c>
      <c r="AA387" s="6">
        <f t="shared" si="288"/>
        <v>60791787.821252242</v>
      </c>
      <c r="AB387" s="6">
        <f t="shared" si="288"/>
        <v>61148483.672491655</v>
      </c>
      <c r="AC387" s="6">
        <f t="shared" si="288"/>
        <v>62058084.732498005</v>
      </c>
      <c r="AD387" s="6">
        <f t="shared" si="288"/>
        <v>63542904.224434309</v>
      </c>
      <c r="AE387" s="6">
        <f t="shared" si="288"/>
        <v>65559595.147147708</v>
      </c>
      <c r="AF387" s="6">
        <f t="shared" si="288"/>
        <v>68339468.049971625</v>
      </c>
      <c r="AG387" s="6">
        <f t="shared" si="288"/>
        <v>71500248.670210704</v>
      </c>
      <c r="AH387" s="6">
        <f t="shared" si="288"/>
        <v>75065507.613865197</v>
      </c>
      <c r="AI387" s="6">
        <f t="shared" ref="AI387:AY387" si="289">AI336*AI288</f>
        <v>78407285.054916278</v>
      </c>
      <c r="AJ387" s="6">
        <f t="shared" si="289"/>
        <v>81644903.774495497</v>
      </c>
      <c r="AK387" s="6">
        <f t="shared" si="289"/>
        <v>84328819.388444662</v>
      </c>
      <c r="AL387" s="6">
        <f t="shared" si="289"/>
        <v>86565587.285577461</v>
      </c>
      <c r="AM387" s="6">
        <f t="shared" si="289"/>
        <v>88395492.280444756</v>
      </c>
      <c r="AN387" s="6">
        <f t="shared" si="289"/>
        <v>90374092.413482115</v>
      </c>
      <c r="AO387" s="6">
        <f t="shared" si="289"/>
        <v>92480153.901316509</v>
      </c>
      <c r="AP387" s="6">
        <f t="shared" si="289"/>
        <v>94278687.111643389</v>
      </c>
      <c r="AQ387" s="6">
        <f t="shared" si="289"/>
        <v>96013624.987986028</v>
      </c>
      <c r="AR387" s="6">
        <f t="shared" si="289"/>
        <v>97803705.529891789</v>
      </c>
      <c r="AS387" s="6">
        <f t="shared" si="289"/>
        <v>99519293.228573456</v>
      </c>
      <c r="AT387" s="6">
        <f t="shared" si="289"/>
        <v>101131957.36989367</v>
      </c>
      <c r="AU387" s="6">
        <f t="shared" si="289"/>
        <v>102873814.55676359</v>
      </c>
      <c r="AV387" s="6">
        <f t="shared" si="289"/>
        <v>104794730.24025135</v>
      </c>
      <c r="AW387" s="6">
        <f t="shared" si="289"/>
        <v>106542594.2162714</v>
      </c>
      <c r="AX387" s="6">
        <f t="shared" si="289"/>
        <v>108220299.83276699</v>
      </c>
      <c r="AY387" s="6">
        <f t="shared" si="289"/>
        <v>109730201.11850698</v>
      </c>
    </row>
    <row r="388" spans="2:51">
      <c r="B388" s="6" t="s">
        <v>3</v>
      </c>
      <c r="C388" s="6">
        <f t="shared" ref="C388:X388" si="290">C337*C289</f>
        <v>15629093.817069093</v>
      </c>
      <c r="D388" s="6">
        <f t="shared" si="290"/>
        <v>16864885.562868807</v>
      </c>
      <c r="E388" s="6">
        <f t="shared" si="290"/>
        <v>17684562.863101248</v>
      </c>
      <c r="F388" s="6">
        <f t="shared" si="290"/>
        <v>18455649.522657882</v>
      </c>
      <c r="G388" s="6">
        <f t="shared" si="290"/>
        <v>19177283.06874609</v>
      </c>
      <c r="H388" s="6">
        <f t="shared" si="290"/>
        <v>19384798.842106842</v>
      </c>
      <c r="I388" s="6">
        <f t="shared" si="290"/>
        <v>19890634.740364198</v>
      </c>
      <c r="J388" s="6">
        <f t="shared" si="290"/>
        <v>20508425.380299594</v>
      </c>
      <c r="K388" s="6">
        <f t="shared" si="290"/>
        <v>21193106.484353732</v>
      </c>
      <c r="L388" s="6">
        <f t="shared" si="290"/>
        <v>21992643.165077124</v>
      </c>
      <c r="M388" s="6">
        <f t="shared" si="290"/>
        <v>22811558.992447656</v>
      </c>
      <c r="N388" s="6">
        <f t="shared" si="290"/>
        <v>23629817.084291931</v>
      </c>
      <c r="O388" s="6">
        <f t="shared" si="290"/>
        <v>24571985.029497214</v>
      </c>
      <c r="P388" s="6">
        <f t="shared" si="290"/>
        <v>25469787.180179421</v>
      </c>
      <c r="Q388" s="6">
        <f t="shared" si="290"/>
        <v>26422202.224097747</v>
      </c>
      <c r="R388" s="6">
        <f t="shared" si="290"/>
        <v>27394844.796703603</v>
      </c>
      <c r="S388" s="6">
        <f t="shared" si="290"/>
        <v>28270650.495896306</v>
      </c>
      <c r="T388" s="6">
        <f t="shared" si="290"/>
        <v>28991034.169116259</v>
      </c>
      <c r="U388" s="6">
        <f t="shared" si="290"/>
        <v>29510499.886643045</v>
      </c>
      <c r="V388" s="6">
        <f t="shared" si="290"/>
        <v>29812486.830647413</v>
      </c>
      <c r="W388" s="6">
        <f t="shared" si="290"/>
        <v>30127792.119639151</v>
      </c>
      <c r="X388" s="6">
        <f t="shared" si="290"/>
        <v>30644643.664299637</v>
      </c>
      <c r="Y388" s="6">
        <f t="shared" ref="Y388:AH388" si="291">Y337*Y289</f>
        <v>31476339.748141311</v>
      </c>
      <c r="Z388" s="6">
        <f t="shared" si="291"/>
        <v>32621402.296535194</v>
      </c>
      <c r="AA388" s="6">
        <f t="shared" si="291"/>
        <v>34201506.751268923</v>
      </c>
      <c r="AB388" s="6">
        <f t="shared" si="291"/>
        <v>35715487.885336116</v>
      </c>
      <c r="AC388" s="6">
        <f t="shared" si="291"/>
        <v>36846645.203694768</v>
      </c>
      <c r="AD388" s="6">
        <f t="shared" si="291"/>
        <v>37620426.208171763</v>
      </c>
      <c r="AE388" s="6">
        <f t="shared" si="291"/>
        <v>38188261.504239164</v>
      </c>
      <c r="AF388" s="6">
        <f t="shared" si="291"/>
        <v>38330334.173208803</v>
      </c>
      <c r="AG388" s="6">
        <f t="shared" si="291"/>
        <v>38587275.586946853</v>
      </c>
      <c r="AH388" s="6">
        <f t="shared" si="291"/>
        <v>39192058.196237646</v>
      </c>
      <c r="AI388" s="6">
        <f t="shared" ref="AI388:AY388" si="292">AI337*AI289</f>
        <v>40159850.876463316</v>
      </c>
      <c r="AJ388" s="6">
        <f t="shared" si="292"/>
        <v>41463782.103470519</v>
      </c>
      <c r="AK388" s="6">
        <f t="shared" si="292"/>
        <v>43250464.585661352</v>
      </c>
      <c r="AL388" s="6">
        <f t="shared" si="292"/>
        <v>45278473.692418106</v>
      </c>
      <c r="AM388" s="6">
        <f t="shared" si="292"/>
        <v>47563871.400423996</v>
      </c>
      <c r="AN388" s="6">
        <f t="shared" si="292"/>
        <v>49709334.774580419</v>
      </c>
      <c r="AO388" s="6">
        <f t="shared" si="292"/>
        <v>51790215.106492236</v>
      </c>
      <c r="AP388" s="6">
        <f t="shared" si="292"/>
        <v>53522285.888889052</v>
      </c>
      <c r="AQ388" s="6">
        <f t="shared" si="292"/>
        <v>54971412.071545936</v>
      </c>
      <c r="AR388" s="6">
        <f t="shared" si="292"/>
        <v>56163436.487433337</v>
      </c>
      <c r="AS388" s="6">
        <f t="shared" si="292"/>
        <v>57446584.183240354</v>
      </c>
      <c r="AT388" s="6">
        <f t="shared" si="292"/>
        <v>58808115.354541264</v>
      </c>
      <c r="AU388" s="6">
        <f t="shared" si="292"/>
        <v>59970330.365278237</v>
      </c>
      <c r="AV388" s="6">
        <f t="shared" si="292"/>
        <v>61087927.459060483</v>
      </c>
      <c r="AW388" s="6">
        <f t="shared" si="292"/>
        <v>62237583.948946804</v>
      </c>
      <c r="AX388" s="6">
        <f t="shared" si="292"/>
        <v>63339887.839504167</v>
      </c>
      <c r="AY388" s="6">
        <f t="shared" si="292"/>
        <v>64378046.874145187</v>
      </c>
    </row>
    <row r="389" spans="2:51">
      <c r="B389" s="6" t="s">
        <v>4</v>
      </c>
      <c r="C389" s="6">
        <f t="shared" ref="C389:X389" si="293">C338*C290</f>
        <v>7614909.8194669606</v>
      </c>
      <c r="D389" s="6">
        <f t="shared" si="293"/>
        <v>8038046.151821984</v>
      </c>
      <c r="E389" s="6">
        <f t="shared" si="293"/>
        <v>8534291.3889072966</v>
      </c>
      <c r="F389" s="6">
        <f t="shared" si="293"/>
        <v>9052781.9514552169</v>
      </c>
      <c r="G389" s="6">
        <f t="shared" si="293"/>
        <v>9627580.7324094642</v>
      </c>
      <c r="H389" s="6">
        <f t="shared" si="293"/>
        <v>10495081.287760664</v>
      </c>
      <c r="I389" s="6">
        <f t="shared" si="293"/>
        <v>11260648.702628858</v>
      </c>
      <c r="J389" s="6">
        <f t="shared" si="293"/>
        <v>11820340.550381852</v>
      </c>
      <c r="K389" s="6">
        <f t="shared" si="293"/>
        <v>12364734.809368743</v>
      </c>
      <c r="L389" s="6">
        <f t="shared" si="293"/>
        <v>12877114.343691111</v>
      </c>
      <c r="M389" s="6">
        <f t="shared" si="293"/>
        <v>13051812.359693781</v>
      </c>
      <c r="N389" s="6">
        <f t="shared" si="293"/>
        <v>13425177.632181238</v>
      </c>
      <c r="O389" s="6">
        <f t="shared" si="293"/>
        <v>13872302.203132892</v>
      </c>
      <c r="P389" s="6">
        <f t="shared" si="293"/>
        <v>14365958.520450411</v>
      </c>
      <c r="Q389" s="6">
        <f t="shared" si="293"/>
        <v>14938675.197323529</v>
      </c>
      <c r="R389" s="6">
        <f t="shared" si="293"/>
        <v>15524429.563617339</v>
      </c>
      <c r="S389" s="6">
        <f t="shared" si="293"/>
        <v>16110990.640528638</v>
      </c>
      <c r="T389" s="6">
        <f t="shared" si="293"/>
        <v>16782262.064983439</v>
      </c>
      <c r="U389" s="6">
        <f t="shared" si="293"/>
        <v>17424422.742483944</v>
      </c>
      <c r="V389" s="6">
        <f t="shared" si="293"/>
        <v>18106391.360895753</v>
      </c>
      <c r="W389" s="6">
        <f t="shared" si="293"/>
        <v>18802048.314343017</v>
      </c>
      <c r="X389" s="6">
        <f t="shared" si="293"/>
        <v>19431449.408230491</v>
      </c>
      <c r="Y389" s="6">
        <f t="shared" ref="Y389:AH389" si="294">Y338*Y290</f>
        <v>19954559.624565545</v>
      </c>
      <c r="Z389" s="6">
        <f t="shared" si="294"/>
        <v>20338807.199747819</v>
      </c>
      <c r="AA389" s="6">
        <f t="shared" si="294"/>
        <v>20575165.44108944</v>
      </c>
      <c r="AB389" s="6">
        <f t="shared" si="294"/>
        <v>20821801.433593646</v>
      </c>
      <c r="AC389" s="6">
        <f t="shared" si="294"/>
        <v>21209027.641681273</v>
      </c>
      <c r="AD389" s="6">
        <f t="shared" si="294"/>
        <v>21815454.553471334</v>
      </c>
      <c r="AE389" s="6">
        <f t="shared" si="294"/>
        <v>22638553.362265818</v>
      </c>
      <c r="AF389" s="6">
        <f t="shared" si="294"/>
        <v>23764710.862740882</v>
      </c>
      <c r="AG389" s="6">
        <f t="shared" si="294"/>
        <v>24844220.685764536</v>
      </c>
      <c r="AH389" s="6">
        <f t="shared" si="294"/>
        <v>25657310.691358123</v>
      </c>
      <c r="AI389" s="6">
        <f t="shared" ref="AI389:AY389" si="295">AI338*AI290</f>
        <v>26222909.112836596</v>
      </c>
      <c r="AJ389" s="6">
        <f t="shared" si="295"/>
        <v>26645676.14711589</v>
      </c>
      <c r="AK389" s="6">
        <f t="shared" si="295"/>
        <v>26774696.853636753</v>
      </c>
      <c r="AL389" s="6">
        <f t="shared" si="295"/>
        <v>26984527.125666734</v>
      </c>
      <c r="AM389" s="6">
        <f t="shared" si="295"/>
        <v>27437050.649889655</v>
      </c>
      <c r="AN389" s="6">
        <f t="shared" si="295"/>
        <v>28144383.99760621</v>
      </c>
      <c r="AO389" s="6">
        <f t="shared" si="295"/>
        <v>29087763.942222286</v>
      </c>
      <c r="AP389" s="6">
        <f t="shared" si="295"/>
        <v>30370555.790990211</v>
      </c>
      <c r="AQ389" s="6">
        <f t="shared" si="295"/>
        <v>31823047.995245416</v>
      </c>
      <c r="AR389" s="6">
        <f t="shared" si="295"/>
        <v>33456924.266588092</v>
      </c>
      <c r="AS389" s="6">
        <f t="shared" si="295"/>
        <v>34989557.797611549</v>
      </c>
      <c r="AT389" s="6">
        <f t="shared" si="295"/>
        <v>36474331.151037164</v>
      </c>
      <c r="AU389" s="6">
        <f t="shared" si="295"/>
        <v>37711812.483976625</v>
      </c>
      <c r="AV389" s="6">
        <f t="shared" si="295"/>
        <v>38747217.223329566</v>
      </c>
      <c r="AW389" s="6">
        <f t="shared" si="295"/>
        <v>39600021.242124103</v>
      </c>
      <c r="AX389" s="6">
        <f t="shared" si="295"/>
        <v>40517308.443835653</v>
      </c>
      <c r="AY389" s="6">
        <f t="shared" si="295"/>
        <v>41490810.182884403</v>
      </c>
    </row>
    <row r="390" spans="2:51">
      <c r="B390" s="6" t="s">
        <v>133</v>
      </c>
      <c r="C390" s="6">
        <f t="shared" ref="C390:X390" si="296">C339*C291</f>
        <v>3926418.6268661162</v>
      </c>
      <c r="D390" s="6">
        <f t="shared" si="296"/>
        <v>4166217.1979676848</v>
      </c>
      <c r="E390" s="6">
        <f t="shared" si="296"/>
        <v>4410732.2339477278</v>
      </c>
      <c r="F390" s="6">
        <f t="shared" si="296"/>
        <v>4674487.7020151736</v>
      </c>
      <c r="G390" s="6">
        <f t="shared" si="296"/>
        <v>4921966.8419490047</v>
      </c>
      <c r="H390" s="6">
        <f t="shared" si="296"/>
        <v>5203157.0466970056</v>
      </c>
      <c r="I390" s="6">
        <f t="shared" si="296"/>
        <v>5468537.8893218199</v>
      </c>
      <c r="J390" s="6">
        <f t="shared" si="296"/>
        <v>5822070.2529350845</v>
      </c>
      <c r="K390" s="6">
        <f t="shared" si="296"/>
        <v>6200113.5622571716</v>
      </c>
      <c r="L390" s="6">
        <f t="shared" si="296"/>
        <v>6617612.3129707165</v>
      </c>
      <c r="M390" s="6">
        <f t="shared" si="296"/>
        <v>7243777.6569864638</v>
      </c>
      <c r="N390" s="6">
        <f t="shared" si="296"/>
        <v>7794819.814987788</v>
      </c>
      <c r="O390" s="6">
        <f t="shared" si="296"/>
        <v>8204598.8487321297</v>
      </c>
      <c r="P390" s="6">
        <f t="shared" si="296"/>
        <v>8604690.0470954645</v>
      </c>
      <c r="Q390" s="6">
        <f t="shared" si="296"/>
        <v>8983245.8833866939</v>
      </c>
      <c r="R390" s="6">
        <f t="shared" si="296"/>
        <v>9135514.5181213412</v>
      </c>
      <c r="S390" s="6">
        <f t="shared" si="296"/>
        <v>9425473.8042384051</v>
      </c>
      <c r="T390" s="6">
        <f t="shared" si="296"/>
        <v>9765654.2282004319</v>
      </c>
      <c r="U390" s="6">
        <f t="shared" si="296"/>
        <v>10140411.931596754</v>
      </c>
      <c r="V390" s="6">
        <f t="shared" si="296"/>
        <v>10572615.890320824</v>
      </c>
      <c r="W390" s="6">
        <f t="shared" si="296"/>
        <v>11014023.759760084</v>
      </c>
      <c r="X390" s="6">
        <f t="shared" si="296"/>
        <v>11457732.704588044</v>
      </c>
      <c r="Y390" s="6">
        <f t="shared" ref="Y390:AH390" si="297">Y339*Y291</f>
        <v>11962099.587737441</v>
      </c>
      <c r="Z390" s="6">
        <f t="shared" si="297"/>
        <v>12447153.35596054</v>
      </c>
      <c r="AA390" s="6">
        <f t="shared" si="297"/>
        <v>12963863.565657856</v>
      </c>
      <c r="AB390" s="6">
        <f t="shared" si="297"/>
        <v>13490269.097450338</v>
      </c>
      <c r="AC390" s="6">
        <f t="shared" si="297"/>
        <v>13969382.104515305</v>
      </c>
      <c r="AD390" s="6">
        <f t="shared" si="297"/>
        <v>14372718.845390365</v>
      </c>
      <c r="AE390" s="6">
        <f t="shared" si="297"/>
        <v>14675317.310415721</v>
      </c>
      <c r="AF390" s="6">
        <f t="shared" si="297"/>
        <v>14873946.595289072</v>
      </c>
      <c r="AG390" s="6">
        <f t="shared" si="297"/>
        <v>15081762.34829988</v>
      </c>
      <c r="AH390" s="6">
        <f t="shared" si="297"/>
        <v>15393749.342441505</v>
      </c>
      <c r="AI390" s="6">
        <f t="shared" ref="AI390:AY390" si="298">AI339*AI291</f>
        <v>15866984.838754335</v>
      </c>
      <c r="AJ390" s="6">
        <f t="shared" si="298"/>
        <v>16496843.836892741</v>
      </c>
      <c r="AK390" s="6">
        <f t="shared" si="298"/>
        <v>17348976.343355313</v>
      </c>
      <c r="AL390" s="6">
        <f t="shared" si="298"/>
        <v>18165299.307191126</v>
      </c>
      <c r="AM390" s="6">
        <f t="shared" si="298"/>
        <v>18785716.319709003</v>
      </c>
      <c r="AN390" s="6">
        <f t="shared" si="298"/>
        <v>19226371.005762987</v>
      </c>
      <c r="AO390" s="6">
        <f t="shared" si="298"/>
        <v>19563124.605952475</v>
      </c>
      <c r="AP390" s="6">
        <f t="shared" si="298"/>
        <v>19688926.036210604</v>
      </c>
      <c r="AQ390" s="6">
        <f t="shared" si="298"/>
        <v>19875294.997954503</v>
      </c>
      <c r="AR390" s="6">
        <f t="shared" si="298"/>
        <v>20239588.321432576</v>
      </c>
      <c r="AS390" s="6">
        <f t="shared" si="298"/>
        <v>20789706.521101322</v>
      </c>
      <c r="AT390" s="6">
        <f t="shared" si="298"/>
        <v>21511865.894633986</v>
      </c>
      <c r="AU390" s="6">
        <f t="shared" si="298"/>
        <v>22483150.888945032</v>
      </c>
      <c r="AV390" s="6">
        <f t="shared" si="298"/>
        <v>23577341.862310048</v>
      </c>
      <c r="AW390" s="6">
        <f t="shared" si="298"/>
        <v>24803181.040353574</v>
      </c>
      <c r="AX390" s="6">
        <f t="shared" si="298"/>
        <v>25952996.048748139</v>
      </c>
      <c r="AY390" s="6">
        <f t="shared" si="298"/>
        <v>27067044.012382332</v>
      </c>
    </row>
    <row r="391" spans="2:51">
      <c r="B391" s="6" t="s">
        <v>134</v>
      </c>
      <c r="C391" s="6">
        <f t="shared" ref="C391:X391" si="299">C340*C292</f>
        <v>2030566.8582345054</v>
      </c>
      <c r="D391" s="6">
        <f t="shared" si="299"/>
        <v>2091115.2291213896</v>
      </c>
      <c r="E391" s="6">
        <f t="shared" si="299"/>
        <v>2144392.4001706089</v>
      </c>
      <c r="F391" s="6">
        <f t="shared" si="299"/>
        <v>2198319.7286342587</v>
      </c>
      <c r="G391" s="6">
        <f t="shared" si="299"/>
        <v>2285488.9982513175</v>
      </c>
      <c r="H391" s="6">
        <f t="shared" si="299"/>
        <v>2414580.2586793764</v>
      </c>
      <c r="I391" s="6">
        <f t="shared" si="299"/>
        <v>2556779.5510289576</v>
      </c>
      <c r="J391" s="6">
        <f t="shared" si="299"/>
        <v>2718691.9290502002</v>
      </c>
      <c r="K391" s="6">
        <f t="shared" si="299"/>
        <v>2896597.4337235652</v>
      </c>
      <c r="L391" s="6">
        <f t="shared" si="299"/>
        <v>3065853.6767096044</v>
      </c>
      <c r="M391" s="6">
        <f t="shared" si="299"/>
        <v>3258896.6641208078</v>
      </c>
      <c r="N391" s="6">
        <f t="shared" si="299"/>
        <v>3441332.4306709953</v>
      </c>
      <c r="O391" s="6">
        <f t="shared" si="299"/>
        <v>3683414.9099356765</v>
      </c>
      <c r="P391" s="6">
        <f t="shared" si="299"/>
        <v>3942378.3968666922</v>
      </c>
      <c r="Q391" s="6">
        <f t="shared" si="299"/>
        <v>4226891.8903287835</v>
      </c>
      <c r="R391" s="6">
        <f t="shared" si="299"/>
        <v>4653567.6833427018</v>
      </c>
      <c r="S391" s="6">
        <f t="shared" si="299"/>
        <v>5025087.5485315733</v>
      </c>
      <c r="T391" s="6">
        <f t="shared" si="299"/>
        <v>5306144.7678100159</v>
      </c>
      <c r="U391" s="6">
        <f t="shared" si="299"/>
        <v>5581790.607569593</v>
      </c>
      <c r="V391" s="6">
        <f t="shared" si="299"/>
        <v>5844368.1152705727</v>
      </c>
      <c r="W391" s="6">
        <f t="shared" si="299"/>
        <v>5970920.6652068822</v>
      </c>
      <c r="X391" s="6">
        <f t="shared" si="299"/>
        <v>6186418.3008158514</v>
      </c>
      <c r="Y391" s="6">
        <f t="shared" ref="Y391:AH391" si="300">Y340*Y292</f>
        <v>6433000.3888809215</v>
      </c>
      <c r="Z391" s="6">
        <f t="shared" si="300"/>
        <v>6704865.0804672316</v>
      </c>
      <c r="AA391" s="6">
        <f t="shared" si="300"/>
        <v>7016885.0291923806</v>
      </c>
      <c r="AB391" s="6">
        <f t="shared" si="300"/>
        <v>7334759.6590952538</v>
      </c>
      <c r="AC391" s="6">
        <f t="shared" si="300"/>
        <v>7656392.2729530446</v>
      </c>
      <c r="AD391" s="6">
        <f t="shared" si="300"/>
        <v>8019135.3567944216</v>
      </c>
      <c r="AE391" s="6">
        <f t="shared" si="300"/>
        <v>8370476.8332347581</v>
      </c>
      <c r="AF391" s="6">
        <f t="shared" si="300"/>
        <v>8747378.3621089291</v>
      </c>
      <c r="AG391" s="6">
        <f t="shared" si="300"/>
        <v>9130329.4526702166</v>
      </c>
      <c r="AH391" s="6">
        <f t="shared" si="300"/>
        <v>9481246.4607896246</v>
      </c>
      <c r="AI391" s="6">
        <f t="shared" ref="AI391:AY391" si="301">AI340*AI292</f>
        <v>9781363.9423797075</v>
      </c>
      <c r="AJ391" s="6">
        <f t="shared" si="301"/>
        <v>10011438.162532451</v>
      </c>
      <c r="AK391" s="6">
        <f t="shared" si="301"/>
        <v>10174318.207239315</v>
      </c>
      <c r="AL391" s="6">
        <f t="shared" si="301"/>
        <v>10346336.14566505</v>
      </c>
      <c r="AM391" s="6">
        <f t="shared" si="301"/>
        <v>10593642.571275014</v>
      </c>
      <c r="AN391" s="6">
        <f t="shared" si="301"/>
        <v>10955538.197707538</v>
      </c>
      <c r="AO391" s="6">
        <f t="shared" si="301"/>
        <v>11423988.417727899</v>
      </c>
      <c r="AP391" s="6">
        <f t="shared" si="301"/>
        <v>12048417.839761937</v>
      </c>
      <c r="AQ391" s="6">
        <f t="shared" si="301"/>
        <v>12644311.571913444</v>
      </c>
      <c r="AR391" s="6">
        <f t="shared" si="301"/>
        <v>13100646.306592295</v>
      </c>
      <c r="AS391" s="6">
        <f t="shared" si="301"/>
        <v>13430864.788475119</v>
      </c>
      <c r="AT391" s="6">
        <f t="shared" si="301"/>
        <v>13687393.182151232</v>
      </c>
      <c r="AU391" s="6">
        <f t="shared" si="301"/>
        <v>13801696.399916364</v>
      </c>
      <c r="AV391" s="6">
        <f t="shared" si="301"/>
        <v>13959063.637948109</v>
      </c>
      <c r="AW391" s="6">
        <f t="shared" si="301"/>
        <v>14238736.636167342</v>
      </c>
      <c r="AX391" s="6">
        <f t="shared" si="301"/>
        <v>14650578.772811066</v>
      </c>
      <c r="AY391" s="6">
        <f t="shared" si="301"/>
        <v>15184236.267610069</v>
      </c>
    </row>
    <row r="392" spans="2:51">
      <c r="B392" s="6" t="s">
        <v>135</v>
      </c>
      <c r="C392" s="6">
        <f t="shared" ref="C392:X392" si="302">C341*C293</f>
        <v>988886.83003513166</v>
      </c>
      <c r="D392" s="6">
        <f t="shared" si="302"/>
        <v>1056493.4820995233</v>
      </c>
      <c r="E392" s="6">
        <f t="shared" si="302"/>
        <v>1113684.6062172835</v>
      </c>
      <c r="F392" s="6">
        <f t="shared" si="302"/>
        <v>1170599.6418497849</v>
      </c>
      <c r="G392" s="6">
        <f t="shared" si="302"/>
        <v>1220479.9141761023</v>
      </c>
      <c r="H392" s="6">
        <f t="shared" si="302"/>
        <v>1257111.4607925562</v>
      </c>
      <c r="I392" s="6">
        <f t="shared" si="302"/>
        <v>1293313.9064843263</v>
      </c>
      <c r="J392" s="6">
        <f t="shared" si="302"/>
        <v>1334604.4835077715</v>
      </c>
      <c r="K392" s="6">
        <f t="shared" si="302"/>
        <v>1379899.0850120082</v>
      </c>
      <c r="L392" s="6">
        <f t="shared" si="302"/>
        <v>1448134.5020267332</v>
      </c>
      <c r="M392" s="6">
        <f t="shared" si="302"/>
        <v>1542757.7946968484</v>
      </c>
      <c r="N392" s="6">
        <f t="shared" si="302"/>
        <v>1645507.2595258488</v>
      </c>
      <c r="O392" s="6">
        <f t="shared" si="302"/>
        <v>1761470.8388822249</v>
      </c>
      <c r="P392" s="6">
        <f t="shared" si="302"/>
        <v>1888229.1581958467</v>
      </c>
      <c r="Q392" s="6">
        <f t="shared" si="302"/>
        <v>2010684.2146329351</v>
      </c>
      <c r="R392" s="6">
        <f t="shared" si="302"/>
        <v>2151907.2067235881</v>
      </c>
      <c r="S392" s="6">
        <f t="shared" si="302"/>
        <v>2285186.0800987771</v>
      </c>
      <c r="T392" s="6">
        <f t="shared" si="302"/>
        <v>2462980.3595880629</v>
      </c>
      <c r="U392" s="6">
        <f t="shared" si="302"/>
        <v>2653251.1058459487</v>
      </c>
      <c r="V392" s="6">
        <f t="shared" si="302"/>
        <v>2860996.3707717597</v>
      </c>
      <c r="W392" s="6">
        <f t="shared" si="302"/>
        <v>3175486.5004680068</v>
      </c>
      <c r="X392" s="6">
        <f t="shared" si="302"/>
        <v>3442819.4172193822</v>
      </c>
      <c r="Y392" s="6">
        <f t="shared" ref="Y392:AH392" si="303">Y341*Y293</f>
        <v>3648143.5073309797</v>
      </c>
      <c r="Z392" s="6">
        <f t="shared" si="303"/>
        <v>3850909.9430479649</v>
      </c>
      <c r="AA392" s="6">
        <f t="shared" si="303"/>
        <v>4046053.7247287231</v>
      </c>
      <c r="AB392" s="6">
        <f t="shared" si="303"/>
        <v>4160649.8407414663</v>
      </c>
      <c r="AC392" s="6">
        <f t="shared" si="303"/>
        <v>4336235.3608360663</v>
      </c>
      <c r="AD392" s="6">
        <f t="shared" si="303"/>
        <v>4531248.0831917189</v>
      </c>
      <c r="AE392" s="6">
        <f t="shared" si="303"/>
        <v>4747284.0168568473</v>
      </c>
      <c r="AF392" s="6">
        <f t="shared" si="303"/>
        <v>4994650.389911755</v>
      </c>
      <c r="AG392" s="6">
        <f t="shared" si="303"/>
        <v>5245498.7257506186</v>
      </c>
      <c r="AH392" s="6">
        <f t="shared" si="303"/>
        <v>5501809.3060360532</v>
      </c>
      <c r="AI392" s="6">
        <f t="shared" ref="AI392:AY392" si="304">AI341*AI293</f>
        <v>5788338.5503924713</v>
      </c>
      <c r="AJ392" s="6">
        <f t="shared" si="304"/>
        <v>6068455.023870348</v>
      </c>
      <c r="AK392" s="6">
        <f t="shared" si="304"/>
        <v>6372708.0652445406</v>
      </c>
      <c r="AL392" s="6">
        <f t="shared" si="304"/>
        <v>6680193.7620529272</v>
      </c>
      <c r="AM392" s="6">
        <f t="shared" si="304"/>
        <v>6963786.7159512658</v>
      </c>
      <c r="AN392" s="6">
        <f t="shared" si="304"/>
        <v>7210746.1334825139</v>
      </c>
      <c r="AO392" s="6">
        <f t="shared" si="304"/>
        <v>7403976.3172998279</v>
      </c>
      <c r="AP392" s="6">
        <f t="shared" si="304"/>
        <v>7553267.7127416311</v>
      </c>
      <c r="AQ392" s="6">
        <f t="shared" si="304"/>
        <v>7713886.9439360881</v>
      </c>
      <c r="AR392" s="6">
        <f t="shared" si="304"/>
        <v>7936409.4678870142</v>
      </c>
      <c r="AS392" s="6">
        <f t="shared" si="304"/>
        <v>8250480.9632463586</v>
      </c>
      <c r="AT392" s="6">
        <f t="shared" si="304"/>
        <v>8641747.868431503</v>
      </c>
      <c r="AU392" s="6">
        <f t="shared" si="304"/>
        <v>9153054.1479608007</v>
      </c>
      <c r="AV392" s="6">
        <f t="shared" si="304"/>
        <v>9634941.0973079875</v>
      </c>
      <c r="AW392" s="6">
        <f t="shared" si="304"/>
        <v>10003482.950489471</v>
      </c>
      <c r="AX392" s="6">
        <f t="shared" si="304"/>
        <v>10277560.236244027</v>
      </c>
      <c r="AY392" s="6">
        <f t="shared" si="304"/>
        <v>10497312.426490171</v>
      </c>
    </row>
    <row r="393" spans="2:51">
      <c r="B393" s="6" t="s">
        <v>136</v>
      </c>
      <c r="C393" s="6">
        <f t="shared" ref="C393:X393" si="305">C342*C294</f>
        <v>369597.202943818</v>
      </c>
      <c r="D393" s="6">
        <f t="shared" si="305"/>
        <v>412578.46500351926</v>
      </c>
      <c r="E393" s="6">
        <f t="shared" si="305"/>
        <v>453391.00832134316</v>
      </c>
      <c r="F393" s="6">
        <f t="shared" si="305"/>
        <v>488069.47860713507</v>
      </c>
      <c r="G393" s="6">
        <f t="shared" si="305"/>
        <v>523894.59005678125</v>
      </c>
      <c r="H393" s="6">
        <f t="shared" si="305"/>
        <v>558316.14878328214</v>
      </c>
      <c r="I393" s="6">
        <f t="shared" si="305"/>
        <v>596151.28908881475</v>
      </c>
      <c r="J393" s="6">
        <f t="shared" si="305"/>
        <v>632106.52871210012</v>
      </c>
      <c r="K393" s="6">
        <f t="shared" si="305"/>
        <v>669703.47137829161</v>
      </c>
      <c r="L393" s="6">
        <f t="shared" si="305"/>
        <v>703602.11864798132</v>
      </c>
      <c r="M393" s="6">
        <f t="shared" si="305"/>
        <v>729024.32931007235</v>
      </c>
      <c r="N393" s="6">
        <f t="shared" si="305"/>
        <v>755178.86338173004</v>
      </c>
      <c r="O393" s="6">
        <f t="shared" si="305"/>
        <v>785321.60456375487</v>
      </c>
      <c r="P393" s="6">
        <f t="shared" si="305"/>
        <v>819367.66070247896</v>
      </c>
      <c r="Q393" s="6">
        <f t="shared" si="305"/>
        <v>868871.93421156879</v>
      </c>
      <c r="R393" s="6">
        <f t="shared" si="305"/>
        <v>934123.01268684457</v>
      </c>
      <c r="S393" s="6">
        <f t="shared" si="305"/>
        <v>1003881.2708656692</v>
      </c>
      <c r="T393" s="6">
        <f t="shared" si="305"/>
        <v>1082133.1472926706</v>
      </c>
      <c r="U393" s="6">
        <f t="shared" si="305"/>
        <v>1167314.7999180125</v>
      </c>
      <c r="V393" s="6">
        <f t="shared" si="305"/>
        <v>1250772.0497109587</v>
      </c>
      <c r="W393" s="6">
        <f t="shared" si="305"/>
        <v>1348858.3979244228</v>
      </c>
      <c r="X393" s="6">
        <f t="shared" si="305"/>
        <v>1440577.7253552438</v>
      </c>
      <c r="Y393" s="6">
        <f t="shared" ref="Y393:AH393" si="306">Y342*Y294</f>
        <v>1565408.7178714888</v>
      </c>
      <c r="Z393" s="6">
        <f t="shared" si="306"/>
        <v>1698805.2624397299</v>
      </c>
      <c r="AA393" s="6">
        <f t="shared" si="306"/>
        <v>1843225.3630358737</v>
      </c>
      <c r="AB393" s="6">
        <f t="shared" si="306"/>
        <v>2067566.9402952534</v>
      </c>
      <c r="AC393" s="6">
        <f t="shared" si="306"/>
        <v>2249419.4132900154</v>
      </c>
      <c r="AD393" s="6">
        <f t="shared" si="306"/>
        <v>2389717.9953515609</v>
      </c>
      <c r="AE393" s="6">
        <f t="shared" si="306"/>
        <v>2529970.1105350265</v>
      </c>
      <c r="AF393" s="6">
        <f t="shared" si="306"/>
        <v>2666967.8869063691</v>
      </c>
      <c r="AG393" s="6">
        <f t="shared" si="306"/>
        <v>2764574.0070858914</v>
      </c>
      <c r="AH393" s="6">
        <f t="shared" si="306"/>
        <v>2901907.0505408575</v>
      </c>
      <c r="AI393" s="6">
        <f t="shared" ref="AI393:AY393" si="307">AI342*AI294</f>
        <v>3049361.3802489992</v>
      </c>
      <c r="AJ393" s="6">
        <f t="shared" si="307"/>
        <v>3214520.5029685856</v>
      </c>
      <c r="AK393" s="6">
        <f t="shared" si="307"/>
        <v>3403968.7953697564</v>
      </c>
      <c r="AL393" s="6">
        <f t="shared" si="307"/>
        <v>3594300.6981486748</v>
      </c>
      <c r="AM393" s="6">
        <f t="shared" si="307"/>
        <v>3791180.7373263468</v>
      </c>
      <c r="AN393" s="6">
        <f t="shared" si="307"/>
        <v>4009557.1520772832</v>
      </c>
      <c r="AO393" s="6">
        <f t="shared" si="307"/>
        <v>4225033.5410535093</v>
      </c>
      <c r="AP393" s="6">
        <f t="shared" si="307"/>
        <v>4463892.2513488438</v>
      </c>
      <c r="AQ393" s="6">
        <f t="shared" si="307"/>
        <v>4702788.285427752</v>
      </c>
      <c r="AR393" s="6">
        <f t="shared" si="307"/>
        <v>4923338.7824792862</v>
      </c>
      <c r="AS393" s="6">
        <f t="shared" si="307"/>
        <v>5123406.7714727754</v>
      </c>
      <c r="AT393" s="6">
        <f t="shared" si="307"/>
        <v>5286234.6555296183</v>
      </c>
      <c r="AU393" s="6">
        <f t="shared" si="307"/>
        <v>5428311.1134074917</v>
      </c>
      <c r="AV393" s="6">
        <f t="shared" si="307"/>
        <v>5586947.0619132491</v>
      </c>
      <c r="AW393" s="6">
        <f t="shared" si="307"/>
        <v>5799821.1291529546</v>
      </c>
      <c r="AX393" s="6">
        <f t="shared" si="307"/>
        <v>6086922.6067394102</v>
      </c>
      <c r="AY393" s="6">
        <f t="shared" si="307"/>
        <v>6427190.6811699932</v>
      </c>
    </row>
    <row r="394" spans="2:51">
      <c r="B394" s="6" t="s">
        <v>137</v>
      </c>
      <c r="C394" s="6">
        <f t="shared" ref="C394:X394" si="308">C343*C295</f>
        <v>95513.263459784255</v>
      </c>
      <c r="D394" s="6">
        <f t="shared" si="308"/>
        <v>104510.331738733</v>
      </c>
      <c r="E394" s="6">
        <f t="shared" si="308"/>
        <v>114389.78748485753</v>
      </c>
      <c r="F394" s="6">
        <f t="shared" si="308"/>
        <v>135034.75299538765</v>
      </c>
      <c r="G394" s="6">
        <f t="shared" si="308"/>
        <v>157690.1754833814</v>
      </c>
      <c r="H394" s="6">
        <f t="shared" si="308"/>
        <v>180823.095770816</v>
      </c>
      <c r="I394" s="6">
        <f t="shared" si="308"/>
        <v>200100.37782932509</v>
      </c>
      <c r="J394" s="6">
        <f t="shared" si="308"/>
        <v>219751.26354952331</v>
      </c>
      <c r="K394" s="6">
        <f t="shared" si="308"/>
        <v>238038.66435715422</v>
      </c>
      <c r="L394" s="6">
        <f t="shared" si="308"/>
        <v>257506.99594043626</v>
      </c>
      <c r="M394" s="6">
        <f t="shared" si="308"/>
        <v>276271.86251219339</v>
      </c>
      <c r="N394" s="6">
        <f t="shared" si="308"/>
        <v>296560.60226681025</v>
      </c>
      <c r="O394" s="6">
        <f t="shared" si="308"/>
        <v>315982.81469776441</v>
      </c>
      <c r="P394" s="6">
        <f t="shared" si="308"/>
        <v>336786.10073891602</v>
      </c>
      <c r="Q394" s="6">
        <f t="shared" si="308"/>
        <v>355811.85783255717</v>
      </c>
      <c r="R394" s="6">
        <f t="shared" si="308"/>
        <v>369989.31787329499</v>
      </c>
      <c r="S394" s="6">
        <f t="shared" si="308"/>
        <v>385288.41552564094</v>
      </c>
      <c r="T394" s="6">
        <f t="shared" si="308"/>
        <v>403295.85838861897</v>
      </c>
      <c r="U394" s="6">
        <f t="shared" si="308"/>
        <v>424101.35106648732</v>
      </c>
      <c r="V394" s="6">
        <f t="shared" si="308"/>
        <v>453973.01811912045</v>
      </c>
      <c r="W394" s="6">
        <f t="shared" si="308"/>
        <v>492011.29293229256</v>
      </c>
      <c r="X394" s="6">
        <f t="shared" si="308"/>
        <v>531897.97167546686</v>
      </c>
      <c r="Y394" s="6">
        <f t="shared" ref="Y394:AH394" si="309">Y343*Y295</f>
        <v>576591.9939617574</v>
      </c>
      <c r="Z394" s="6">
        <f t="shared" si="309"/>
        <v>625179.71441300958</v>
      </c>
      <c r="AA394" s="6">
        <f t="shared" si="309"/>
        <v>673202.85157354991</v>
      </c>
      <c r="AB394" s="6">
        <f t="shared" si="309"/>
        <v>730920.09954285622</v>
      </c>
      <c r="AC394" s="6">
        <f t="shared" si="309"/>
        <v>784009.83983527916</v>
      </c>
      <c r="AD394" s="6">
        <f t="shared" si="309"/>
        <v>858702.76430122193</v>
      </c>
      <c r="AE394" s="6">
        <f t="shared" si="309"/>
        <v>937952.98634709057</v>
      </c>
      <c r="AF394" s="6">
        <f t="shared" si="309"/>
        <v>1023025.8257394113</v>
      </c>
      <c r="AG394" s="6">
        <f t="shared" si="309"/>
        <v>1160181.7809164342</v>
      </c>
      <c r="AH394" s="6">
        <f t="shared" si="309"/>
        <v>1264044.4739203316</v>
      </c>
      <c r="AI394" s="6">
        <f t="shared" ref="AI394:AY394" si="310">AI343*AI295</f>
        <v>1343609.8309115109</v>
      </c>
      <c r="AJ394" s="6">
        <f t="shared" si="310"/>
        <v>1425395.0561199156</v>
      </c>
      <c r="AK394" s="6">
        <f t="shared" si="310"/>
        <v>1507419.9073164947</v>
      </c>
      <c r="AL394" s="6">
        <f t="shared" si="310"/>
        <v>1574221.047665131</v>
      </c>
      <c r="AM394" s="6">
        <f t="shared" si="310"/>
        <v>1663495.4307560707</v>
      </c>
      <c r="AN394" s="6">
        <f t="shared" si="310"/>
        <v>1756631.2741586084</v>
      </c>
      <c r="AO394" s="6">
        <f t="shared" si="310"/>
        <v>1862524.8736091282</v>
      </c>
      <c r="AP394" s="6">
        <f t="shared" si="310"/>
        <v>1984535.6923246926</v>
      </c>
      <c r="AQ394" s="6">
        <f t="shared" si="310"/>
        <v>2105468.8856642609</v>
      </c>
      <c r="AR394" s="6">
        <f t="shared" si="310"/>
        <v>2231980.1703559007</v>
      </c>
      <c r="AS394" s="6">
        <f t="shared" si="310"/>
        <v>2378630.9309222181</v>
      </c>
      <c r="AT394" s="6">
        <f t="shared" si="310"/>
        <v>2531190.9028027947</v>
      </c>
      <c r="AU394" s="6">
        <f t="shared" si="310"/>
        <v>2709152.4814327979</v>
      </c>
      <c r="AV394" s="6">
        <f t="shared" si="310"/>
        <v>2891644.7245269907</v>
      </c>
      <c r="AW394" s="6">
        <f t="shared" si="310"/>
        <v>3067827.2241349132</v>
      </c>
      <c r="AX394" s="6">
        <f t="shared" si="310"/>
        <v>3233536.7673423635</v>
      </c>
      <c r="AY394" s="6">
        <f t="shared" si="310"/>
        <v>3375785.9438229371</v>
      </c>
    </row>
    <row r="395" spans="2:51">
      <c r="B395" s="6" t="s">
        <v>138</v>
      </c>
      <c r="C395" s="6">
        <f t="shared" ref="C395:X395" si="311">C344*C296</f>
        <v>60180.329054798327</v>
      </c>
      <c r="D395" s="6">
        <f t="shared" si="311"/>
        <v>74814.927581512195</v>
      </c>
      <c r="E395" s="6">
        <f t="shared" si="311"/>
        <v>88347.312906201114</v>
      </c>
      <c r="F395" s="6">
        <f t="shared" si="311"/>
        <v>103939.6078333208</v>
      </c>
      <c r="G395" s="6">
        <f t="shared" si="311"/>
        <v>121402.62603116455</v>
      </c>
      <c r="H395" s="6">
        <f t="shared" si="311"/>
        <v>136927.59364542214</v>
      </c>
      <c r="I395" s="6">
        <f t="shared" si="311"/>
        <v>151119.73275682927</v>
      </c>
      <c r="J395" s="6">
        <f t="shared" si="311"/>
        <v>167807.89232798392</v>
      </c>
      <c r="K395" s="6">
        <f t="shared" si="311"/>
        <v>201598.22698795921</v>
      </c>
      <c r="L395" s="6">
        <f t="shared" si="311"/>
        <v>238307.41149743201</v>
      </c>
      <c r="M395" s="6">
        <f t="shared" si="311"/>
        <v>274809.9556125016</v>
      </c>
      <c r="N395" s="6">
        <f t="shared" si="311"/>
        <v>305141.9284002331</v>
      </c>
      <c r="O395" s="6">
        <f t="shared" si="311"/>
        <v>337397.24929401581</v>
      </c>
      <c r="P395" s="6">
        <f t="shared" si="311"/>
        <v>372513.31614632841</v>
      </c>
      <c r="Q395" s="6">
        <f t="shared" si="311"/>
        <v>410712.43239602848</v>
      </c>
      <c r="R395" s="6">
        <f t="shared" si="311"/>
        <v>448292.18620518758</v>
      </c>
      <c r="S395" s="6">
        <f t="shared" si="311"/>
        <v>487251.06258655252</v>
      </c>
      <c r="T395" s="6">
        <f t="shared" si="311"/>
        <v>525775.60487872723</v>
      </c>
      <c r="U395" s="6">
        <f t="shared" si="311"/>
        <v>567814.09272154176</v>
      </c>
      <c r="V395" s="6">
        <f t="shared" si="311"/>
        <v>608377.17751971027</v>
      </c>
      <c r="W395" s="6">
        <f t="shared" si="311"/>
        <v>641686.99026954698</v>
      </c>
      <c r="X395" s="6">
        <f t="shared" si="311"/>
        <v>678194.66465696506</v>
      </c>
      <c r="Y395" s="6">
        <f t="shared" ref="Y395:AH395" si="312">Y344*Y296</f>
        <v>719773.37923852773</v>
      </c>
      <c r="Z395" s="6">
        <f t="shared" si="312"/>
        <v>767388.3374291776</v>
      </c>
      <c r="AA395" s="6">
        <f t="shared" si="312"/>
        <v>829774.11000843882</v>
      </c>
      <c r="AB395" s="6">
        <f t="shared" si="312"/>
        <v>903528.56267486047</v>
      </c>
      <c r="AC395" s="6">
        <f t="shared" si="312"/>
        <v>981302.63007465447</v>
      </c>
      <c r="AD395" s="6">
        <f t="shared" si="312"/>
        <v>1068881.1566784999</v>
      </c>
      <c r="AE395" s="6">
        <f t="shared" si="312"/>
        <v>1165165.846506204</v>
      </c>
      <c r="AF395" s="6">
        <f t="shared" si="312"/>
        <v>1265387.8901338179</v>
      </c>
      <c r="AG395" s="6">
        <f t="shared" si="312"/>
        <v>1386391.0253141585</v>
      </c>
      <c r="AH395" s="6">
        <f t="shared" si="312"/>
        <v>1501368.0120220038</v>
      </c>
      <c r="AI395" s="6">
        <f t="shared" ref="AI395:AY395" si="313">AI344*AI296</f>
        <v>1657615.0594612439</v>
      </c>
      <c r="AJ395" s="6">
        <f t="shared" si="313"/>
        <v>1824752.9045108261</v>
      </c>
      <c r="AK395" s="6">
        <f t="shared" si="313"/>
        <v>2004384.7865404098</v>
      </c>
      <c r="AL395" s="6">
        <f t="shared" si="313"/>
        <v>2282426.4671323006</v>
      </c>
      <c r="AM395" s="6">
        <f t="shared" si="313"/>
        <v>2499920.0505685196</v>
      </c>
      <c r="AN395" s="6">
        <f t="shared" si="313"/>
        <v>2689998.6212522965</v>
      </c>
      <c r="AO395" s="6">
        <f t="shared" si="313"/>
        <v>2892014.2316577863</v>
      </c>
      <c r="AP395" s="6">
        <f t="shared" si="313"/>
        <v>3101879.8448387505</v>
      </c>
      <c r="AQ395" s="6">
        <f t="shared" si="313"/>
        <v>3317020.7342867074</v>
      </c>
      <c r="AR395" s="6">
        <f t="shared" si="313"/>
        <v>3557462.6334544024</v>
      </c>
      <c r="AS395" s="6">
        <f t="shared" si="313"/>
        <v>3809581.461963533</v>
      </c>
      <c r="AT395" s="6">
        <f t="shared" si="313"/>
        <v>4104892.4163269307</v>
      </c>
      <c r="AU395" s="6">
        <f t="shared" si="313"/>
        <v>4451255.1064650016</v>
      </c>
      <c r="AV395" s="6">
        <f t="shared" si="313"/>
        <v>4819020.1003677631</v>
      </c>
      <c r="AW395" s="6">
        <f t="shared" si="313"/>
        <v>5230619.5435522692</v>
      </c>
      <c r="AX395" s="6">
        <f t="shared" si="313"/>
        <v>5697486.9475273201</v>
      </c>
      <c r="AY395" s="6">
        <f t="shared" si="313"/>
        <v>6203267.2151428517</v>
      </c>
    </row>
    <row r="396" spans="2:51">
      <c r="B396" s="6" t="s">
        <v>152</v>
      </c>
      <c r="C396" s="6">
        <f>SUM(C375:C395)</f>
        <v>11920429382.607088</v>
      </c>
      <c r="D396" s="6">
        <f t="shared" ref="D396:X396" si="314">SUM(D375:D395)</f>
        <v>12346276616.108414</v>
      </c>
      <c r="E396" s="6">
        <f t="shared" si="314"/>
        <v>12692779087.50548</v>
      </c>
      <c r="F396" s="6">
        <f t="shared" si="314"/>
        <v>13021593694.307495</v>
      </c>
      <c r="G396" s="6">
        <f t="shared" si="314"/>
        <v>13350660991.311106</v>
      </c>
      <c r="H396" s="6">
        <f t="shared" si="314"/>
        <v>13691908452.879349</v>
      </c>
      <c r="I396" s="6">
        <f t="shared" si="314"/>
        <v>14039420306.079851</v>
      </c>
      <c r="J396" s="6">
        <f t="shared" si="314"/>
        <v>14398858083.574867</v>
      </c>
      <c r="K396" s="6">
        <f t="shared" si="314"/>
        <v>14767479212.152384</v>
      </c>
      <c r="L396" s="6">
        <f t="shared" si="314"/>
        <v>15149900307.294676</v>
      </c>
      <c r="M396" s="6">
        <f t="shared" si="314"/>
        <v>15551228808.488539</v>
      </c>
      <c r="N396" s="6">
        <f t="shared" si="314"/>
        <v>15965378192.15799</v>
      </c>
      <c r="O396" s="6">
        <f t="shared" si="314"/>
        <v>16387685441.687283</v>
      </c>
      <c r="P396" s="6">
        <f t="shared" si="314"/>
        <v>16815241730.391127</v>
      </c>
      <c r="Q396" s="6">
        <f t="shared" si="314"/>
        <v>17248820001.806328</v>
      </c>
      <c r="R396" s="6">
        <f t="shared" si="314"/>
        <v>17694260419.142933</v>
      </c>
      <c r="S396" s="6">
        <f t="shared" si="314"/>
        <v>18143166279.567169</v>
      </c>
      <c r="T396" s="6">
        <f t="shared" si="314"/>
        <v>18592753063.194504</v>
      </c>
      <c r="U396" s="6">
        <f t="shared" si="314"/>
        <v>19039946949.257935</v>
      </c>
      <c r="V396" s="6">
        <f t="shared" si="314"/>
        <v>19488315401.753048</v>
      </c>
      <c r="W396" s="6">
        <f t="shared" si="314"/>
        <v>19939710884.031185</v>
      </c>
      <c r="X396" s="6">
        <f t="shared" si="314"/>
        <v>20389585257.794643</v>
      </c>
      <c r="Y396" s="6">
        <f t="shared" ref="Y396:AY396" si="315">SUM(Y375:Y395)</f>
        <v>20839363544.0938</v>
      </c>
      <c r="Z396" s="6">
        <f t="shared" si="315"/>
        <v>21287793820.144695</v>
      </c>
      <c r="AA396" s="6">
        <f t="shared" si="315"/>
        <v>21743508962.36359</v>
      </c>
      <c r="AB396" s="6">
        <f t="shared" si="315"/>
        <v>22202329069.833679</v>
      </c>
      <c r="AC396" s="6">
        <f t="shared" si="315"/>
        <v>22663799812.105553</v>
      </c>
      <c r="AD396" s="6">
        <f t="shared" si="315"/>
        <v>23129854755.2798</v>
      </c>
      <c r="AE396" s="6">
        <f t="shared" si="315"/>
        <v>23601390100.087193</v>
      </c>
      <c r="AF396" s="6">
        <f t="shared" si="315"/>
        <v>24082468022.738049</v>
      </c>
      <c r="AG396" s="6">
        <f t="shared" si="315"/>
        <v>24574196556.505501</v>
      </c>
      <c r="AH396" s="6">
        <f t="shared" si="315"/>
        <v>25076851842.51992</v>
      </c>
      <c r="AI396" s="6">
        <f t="shared" si="315"/>
        <v>25592113082.956684</v>
      </c>
      <c r="AJ396" s="6">
        <f t="shared" si="315"/>
        <v>26121102510.975643</v>
      </c>
      <c r="AK396" s="6">
        <f t="shared" si="315"/>
        <v>26666531514.369316</v>
      </c>
      <c r="AL396" s="6">
        <f t="shared" si="315"/>
        <v>27229466652.546818</v>
      </c>
      <c r="AM396" s="6">
        <f t="shared" si="315"/>
        <v>27809875090.821629</v>
      </c>
      <c r="AN396" s="6">
        <f t="shared" si="315"/>
        <v>28408331548.750557</v>
      </c>
      <c r="AO396" s="6">
        <f t="shared" si="315"/>
        <v>29024823878.751503</v>
      </c>
      <c r="AP396" s="6">
        <f t="shared" si="315"/>
        <v>29660374188.283817</v>
      </c>
      <c r="AQ396" s="6">
        <f t="shared" si="315"/>
        <v>30314499011.794472</v>
      </c>
      <c r="AR396" s="6">
        <f t="shared" si="315"/>
        <v>30986341797.115883</v>
      </c>
      <c r="AS396" s="6">
        <f t="shared" si="315"/>
        <v>31675275265.498016</v>
      </c>
      <c r="AT396" s="6">
        <f t="shared" si="315"/>
        <v>32380403010.383171</v>
      </c>
      <c r="AU396" s="6">
        <f t="shared" si="315"/>
        <v>33101374670.641788</v>
      </c>
      <c r="AV396" s="6">
        <f t="shared" si="315"/>
        <v>33836888951.518822</v>
      </c>
      <c r="AW396" s="6">
        <f t="shared" si="315"/>
        <v>34585741503.934326</v>
      </c>
      <c r="AX396" s="6">
        <f t="shared" si="315"/>
        <v>35347071201.651054</v>
      </c>
      <c r="AY396" s="6">
        <f t="shared" si="315"/>
        <v>36119852903.125603</v>
      </c>
    </row>
    <row r="398" spans="2:51">
      <c r="B398" s="6" t="s">
        <v>185</v>
      </c>
      <c r="C398" s="6">
        <f>3794000000</f>
        <v>3794000000</v>
      </c>
      <c r="D398" s="6">
        <f>C398*'Productivity assumptions'!D$6</f>
        <v>3877468000</v>
      </c>
      <c r="E398" s="28">
        <f>D398*'Productivity assumptions'!E$6</f>
        <v>3936430415.4284167</v>
      </c>
      <c r="F398" s="28">
        <f>E398*'Productivity assumptions'!F$6</f>
        <v>3991222690.3542342</v>
      </c>
      <c r="G398" s="28">
        <f>F398*'Productivity assumptions'!G$6</f>
        <v>4047333924.7566447</v>
      </c>
      <c r="H398" s="28">
        <f>G398*'Productivity assumptions'!H$6</f>
        <v>4104852479.8013182</v>
      </c>
      <c r="I398" s="28">
        <f>H398*'Productivity assumptions'!I$6</f>
        <v>4163864547.3579741</v>
      </c>
      <c r="J398" s="28">
        <f>I398*'Productivity assumptions'!J$6</f>
        <v>4224137022.4441848</v>
      </c>
      <c r="K398" s="28">
        <f>J398*'Productivity assumptions'!K$6</f>
        <v>4285548479.629179</v>
      </c>
      <c r="L398" s="28">
        <f>K398*'Productivity assumptions'!L$6</f>
        <v>4348146070.2587147</v>
      </c>
      <c r="M398" s="28">
        <f>L398*'Productivity assumptions'!M$6</f>
        <v>4411935808.9708719</v>
      </c>
      <c r="N398" s="28">
        <f>M398*'Productivity assumptions'!N$6</f>
        <v>4476904114.3631935</v>
      </c>
      <c r="O398" s="28">
        <f>N398*'Productivity assumptions'!O$6</f>
        <v>4543019386.4893427</v>
      </c>
      <c r="P398" s="28">
        <f>O398*'Productivity assumptions'!P$6</f>
        <v>4610235227.4571209</v>
      </c>
      <c r="Q398" s="28">
        <f>P398*'Productivity assumptions'!Q$6</f>
        <v>4678597614.117631</v>
      </c>
      <c r="R398" s="28">
        <f>Q398*'Productivity assumptions'!R$6</f>
        <v>4748140819.2863979</v>
      </c>
      <c r="S398" s="28">
        <f>R398*'Productivity assumptions'!S$6</f>
        <v>4818821004.1546583</v>
      </c>
      <c r="T398" s="28">
        <f>S398*'Productivity assumptions'!T$6</f>
        <v>4890649069.8085899</v>
      </c>
      <c r="U398" s="28">
        <f>T398*'Productivity assumptions'!U$6</f>
        <v>4963600421.5810213</v>
      </c>
      <c r="V398" s="28">
        <f>U398*'Productivity assumptions'!V$6</f>
        <v>5037733176.4539852</v>
      </c>
      <c r="W398" s="28">
        <f>V398*'Productivity assumptions'!W$6</f>
        <v>5113084868.7409849</v>
      </c>
      <c r="X398" s="28">
        <f>W398*'Productivity assumptions'!X$6</f>
        <v>5189587780.7048464</v>
      </c>
      <c r="Y398" s="28">
        <f>X398*'Productivity assumptions'!Y$6</f>
        <v>5267287564.353755</v>
      </c>
      <c r="Z398" s="28">
        <f>Y398*'Productivity assumptions'!Z$6</f>
        <v>5346199950.8993979</v>
      </c>
      <c r="AA398" s="28">
        <f>Z398*'Productivity assumptions'!AA$6</f>
        <v>5426404532.7744217</v>
      </c>
      <c r="AB398" s="28">
        <f>AA398*'Productivity assumptions'!AB$6</f>
        <v>5507936136.6035357</v>
      </c>
      <c r="AC398" s="28">
        <f>AB398*'Productivity assumptions'!AC$6</f>
        <v>5590722707.3420219</v>
      </c>
      <c r="AD398" s="28">
        <f>AC398*'Productivity assumptions'!AD$6</f>
        <v>5674821659.9523497</v>
      </c>
      <c r="AE398" s="28">
        <f>AD398*'Productivity assumptions'!AE$6</f>
        <v>5760286407.8217239</v>
      </c>
      <c r="AF398" s="28">
        <f>AE398*'Productivity assumptions'!AF$6</f>
        <v>5847194443.444972</v>
      </c>
      <c r="AG398" s="28">
        <f>AF398*'Productivity assumptions'!AG$6</f>
        <v>5935566819.676857</v>
      </c>
      <c r="AH398" s="28">
        <f>AG398*'Productivity assumptions'!AH$6</f>
        <v>6025354801.1197634</v>
      </c>
      <c r="AI398" s="28">
        <f>AH398*'Productivity assumptions'!AI$6</f>
        <v>6116592840.4160509</v>
      </c>
      <c r="AJ398" s="28">
        <f>AI398*'Productivity assumptions'!AJ$6</f>
        <v>6209331973.247982</v>
      </c>
      <c r="AK398" s="28">
        <f>AJ398*'Productivity assumptions'!AK$6</f>
        <v>6303624282.8879013</v>
      </c>
      <c r="AL398" s="28">
        <f>AK398*'Productivity assumptions'!AL$6</f>
        <v>6399488013.7897539</v>
      </c>
      <c r="AM398" s="28">
        <f>AL398*'Productivity assumptions'!AM$6</f>
        <v>6496959442.2047892</v>
      </c>
      <c r="AN398" s="28">
        <f>AM398*'Productivity assumptions'!AN$6</f>
        <v>6596068934.308239</v>
      </c>
      <c r="AO398" s="28">
        <f>AN398*'Productivity assumptions'!AO$6</f>
        <v>6696831221.4061546</v>
      </c>
      <c r="AP398" s="28">
        <f>AO398*'Productivity assumptions'!AP$6</f>
        <v>6799247142.4443464</v>
      </c>
      <c r="AQ398" s="28">
        <f>AP398*'Productivity assumptions'!AQ$6</f>
        <v>6903277048.5618734</v>
      </c>
      <c r="AR398" s="28">
        <f>AQ398*'Productivity assumptions'!AR$6</f>
        <v>7008956974.3741913</v>
      </c>
      <c r="AS398" s="28">
        <f>AR398*'Productivity assumptions'!AS$6</f>
        <v>7116326396.007802</v>
      </c>
      <c r="AT398" s="28">
        <f>AS398*'Productivity assumptions'!AT$6</f>
        <v>7225408389.7549496</v>
      </c>
      <c r="AU398" s="28">
        <f>AT398*'Productivity assumptions'!AU$6</f>
        <v>7336153249.7837601</v>
      </c>
      <c r="AV398" s="28">
        <f>AU398*'Productivity assumptions'!AV$6</f>
        <v>7448493788.9945021</v>
      </c>
      <c r="AW398" s="28">
        <f>AV398*'Productivity assumptions'!AW$6</f>
        <v>7562489988.2827682</v>
      </c>
      <c r="AX398" s="28">
        <f>AW398*'Productivity assumptions'!AX$6</f>
        <v>7678216390.9823036</v>
      </c>
      <c r="AY398" s="28">
        <f>AX398*'Productivity assumptions'!AY$6</f>
        <v>7795727084.8548536</v>
      </c>
    </row>
    <row r="400" spans="2:51">
      <c r="B400" s="237"/>
      <c r="C400" s="237" t="s">
        <v>49</v>
      </c>
      <c r="D400" s="237" t="s">
        <v>50</v>
      </c>
      <c r="E400" s="237" t="s">
        <v>51</v>
      </c>
      <c r="F400" s="237" t="s">
        <v>52</v>
      </c>
      <c r="G400" s="237" t="s">
        <v>53</v>
      </c>
      <c r="H400" s="237" t="s">
        <v>54</v>
      </c>
      <c r="I400" s="237" t="s">
        <v>55</v>
      </c>
      <c r="J400" s="237" t="s">
        <v>56</v>
      </c>
      <c r="K400" s="237" t="s">
        <v>57</v>
      </c>
      <c r="L400" s="237" t="s">
        <v>58</v>
      </c>
      <c r="M400" s="237" t="s">
        <v>59</v>
      </c>
      <c r="N400" s="237" t="s">
        <v>60</v>
      </c>
      <c r="O400" s="237" t="s">
        <v>61</v>
      </c>
      <c r="P400" s="237" t="s">
        <v>62</v>
      </c>
      <c r="Q400" s="237" t="s">
        <v>63</v>
      </c>
      <c r="R400" s="237" t="s">
        <v>64</v>
      </c>
      <c r="S400" s="237" t="s">
        <v>65</v>
      </c>
      <c r="T400" s="237" t="s">
        <v>66</v>
      </c>
      <c r="U400" s="237" t="s">
        <v>67</v>
      </c>
      <c r="V400" s="237" t="s">
        <v>68</v>
      </c>
      <c r="W400" s="237" t="s">
        <v>69</v>
      </c>
      <c r="X400" s="237" t="s">
        <v>70</v>
      </c>
      <c r="Y400" s="237" t="s">
        <v>71</v>
      </c>
      <c r="Z400" s="237" t="s">
        <v>72</v>
      </c>
      <c r="AA400" s="237" t="s">
        <v>73</v>
      </c>
      <c r="AB400" s="237" t="s">
        <v>74</v>
      </c>
      <c r="AC400" s="237" t="s">
        <v>75</v>
      </c>
      <c r="AD400" s="237" t="s">
        <v>76</v>
      </c>
      <c r="AE400" s="237" t="s">
        <v>77</v>
      </c>
      <c r="AF400" s="237" t="s">
        <v>78</v>
      </c>
      <c r="AG400" s="237" t="s">
        <v>79</v>
      </c>
      <c r="AH400" s="237" t="s">
        <v>80</v>
      </c>
      <c r="AI400" s="237" t="s">
        <v>81</v>
      </c>
      <c r="AJ400" s="237" t="s">
        <v>82</v>
      </c>
      <c r="AK400" s="237" t="s">
        <v>83</v>
      </c>
      <c r="AL400" s="237" t="s">
        <v>84</v>
      </c>
      <c r="AM400" s="237" t="s">
        <v>85</v>
      </c>
      <c r="AN400" s="237" t="s">
        <v>86</v>
      </c>
      <c r="AO400" s="237" t="s">
        <v>87</v>
      </c>
      <c r="AP400" s="237" t="s">
        <v>88</v>
      </c>
      <c r="AQ400" s="237" t="s">
        <v>89</v>
      </c>
      <c r="AR400" s="237" t="s">
        <v>90</v>
      </c>
      <c r="AS400" s="237" t="s">
        <v>91</v>
      </c>
      <c r="AT400" s="237" t="s">
        <v>92</v>
      </c>
      <c r="AU400" s="237" t="s">
        <v>93</v>
      </c>
      <c r="AV400" s="237" t="s">
        <v>94</v>
      </c>
      <c r="AW400" s="237" t="s">
        <v>95</v>
      </c>
      <c r="AX400" s="237" t="s">
        <v>96</v>
      </c>
      <c r="AY400" s="237" t="s">
        <v>97</v>
      </c>
    </row>
    <row r="401" spans="2:51">
      <c r="B401" s="237" t="s">
        <v>180</v>
      </c>
      <c r="C401" s="237">
        <f>C396+C370+C398</f>
        <v>28736999999.999996</v>
      </c>
      <c r="D401" s="237">
        <f t="shared" ref="D401:X401" si="316">D396+D370+D398</f>
        <v>29692459220.381973</v>
      </c>
      <c r="E401" s="237">
        <f t="shared" si="316"/>
        <v>30453401365.376633</v>
      </c>
      <c r="F401" s="237">
        <f t="shared" si="316"/>
        <v>31171207312.727448</v>
      </c>
      <c r="G401" s="237">
        <f t="shared" si="316"/>
        <v>31888872137.766815</v>
      </c>
      <c r="H401" s="237">
        <f t="shared" si="316"/>
        <v>32630444932.278835</v>
      </c>
      <c r="I401" s="237">
        <f t="shared" si="316"/>
        <v>33387784195.57951</v>
      </c>
      <c r="J401" s="237">
        <f t="shared" si="316"/>
        <v>34171529503.692734</v>
      </c>
      <c r="K401" s="237">
        <f t="shared" si="316"/>
        <v>34976773723.490189</v>
      </c>
      <c r="L401" s="237">
        <f t="shared" si="316"/>
        <v>35814361537.115089</v>
      </c>
      <c r="M401" s="237">
        <f t="shared" si="316"/>
        <v>36690428143.792953</v>
      </c>
      <c r="N401" s="237">
        <f t="shared" si="316"/>
        <v>37596867960.254868</v>
      </c>
      <c r="O401" s="237">
        <f t="shared" si="316"/>
        <v>38522281514.476341</v>
      </c>
      <c r="P401" s="237">
        <f t="shared" si="316"/>
        <v>39462239904.532288</v>
      </c>
      <c r="Q401" s="237">
        <f t="shared" si="316"/>
        <v>40416405430.307495</v>
      </c>
      <c r="R401" s="237">
        <f t="shared" si="316"/>
        <v>41397408094.940948</v>
      </c>
      <c r="S401" s="237">
        <f t="shared" si="316"/>
        <v>42388449687.236923</v>
      </c>
      <c r="T401" s="237">
        <f t="shared" si="316"/>
        <v>43385508125.66716</v>
      </c>
      <c r="U401" s="237">
        <f t="shared" si="316"/>
        <v>44381846236.88736</v>
      </c>
      <c r="V401" s="237">
        <f t="shared" si="316"/>
        <v>45379599365.317581</v>
      </c>
      <c r="W401" s="237">
        <f t="shared" si="316"/>
        <v>46387586432.731064</v>
      </c>
      <c r="X401" s="237">
        <f t="shared" si="316"/>
        <v>47393281532.08812</v>
      </c>
      <c r="Y401" s="237">
        <f t="shared" ref="Y401:AY401" si="317">Y396+Y370+Y398</f>
        <v>48402055281.410278</v>
      </c>
      <c r="Z401" s="237">
        <f t="shared" si="317"/>
        <v>49411210430.715591</v>
      </c>
      <c r="AA401" s="237">
        <f t="shared" si="317"/>
        <v>50437045044.552582</v>
      </c>
      <c r="AB401" s="237">
        <f t="shared" si="317"/>
        <v>51471719369.079193</v>
      </c>
      <c r="AC401" s="237">
        <f t="shared" si="317"/>
        <v>52512069212.892075</v>
      </c>
      <c r="AD401" s="237">
        <f t="shared" si="317"/>
        <v>53563148513.150131</v>
      </c>
      <c r="AE401" s="237">
        <f t="shared" si="317"/>
        <v>54626615085.062431</v>
      </c>
      <c r="AF401" s="237">
        <f t="shared" si="317"/>
        <v>55710606179.017509</v>
      </c>
      <c r="AG401" s="237">
        <f t="shared" si="317"/>
        <v>56817515253.730309</v>
      </c>
      <c r="AH401" s="237">
        <f t="shared" si="317"/>
        <v>57947059816.50293</v>
      </c>
      <c r="AI401" s="237">
        <f t="shared" si="317"/>
        <v>59103188467.20948</v>
      </c>
      <c r="AJ401" s="237">
        <f t="shared" si="317"/>
        <v>60288049919.966461</v>
      </c>
      <c r="AK401" s="237">
        <f t="shared" si="317"/>
        <v>61507687701.029747</v>
      </c>
      <c r="AL401" s="237">
        <f t="shared" si="317"/>
        <v>62764579380.304962</v>
      </c>
      <c r="AM401" s="237">
        <f t="shared" si="317"/>
        <v>64058391266.050438</v>
      </c>
      <c r="AN401" s="237">
        <f t="shared" si="317"/>
        <v>65390457266.099335</v>
      </c>
      <c r="AO401" s="237">
        <f t="shared" si="317"/>
        <v>66760798430.609955</v>
      </c>
      <c r="AP401" s="237">
        <f t="shared" si="317"/>
        <v>68172064888.074059</v>
      </c>
      <c r="AQ401" s="237">
        <f t="shared" si="317"/>
        <v>69623785717.606628</v>
      </c>
      <c r="AR401" s="237">
        <f t="shared" si="317"/>
        <v>71113956799.648499</v>
      </c>
      <c r="AS401" s="237">
        <f t="shared" si="317"/>
        <v>72641488422.640808</v>
      </c>
      <c r="AT401" s="237">
        <f t="shared" si="317"/>
        <v>74204554784.628601</v>
      </c>
      <c r="AU401" s="237">
        <f t="shared" si="317"/>
        <v>75802710335.475311</v>
      </c>
      <c r="AV401" s="237">
        <f t="shared" si="317"/>
        <v>77433649064.031464</v>
      </c>
      <c r="AW401" s="237">
        <f t="shared" si="317"/>
        <v>79094544947.280365</v>
      </c>
      <c r="AX401" s="237">
        <f t="shared" si="317"/>
        <v>80783797173.753876</v>
      </c>
      <c r="AY401" s="237">
        <f t="shared" si="317"/>
        <v>82499233953.380829</v>
      </c>
    </row>
    <row r="402" spans="2:51">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7"/>
      <c r="AF402" s="237"/>
      <c r="AG402" s="237"/>
      <c r="AH402" s="237"/>
      <c r="AI402" s="237"/>
      <c r="AJ402" s="237"/>
      <c r="AK402" s="237"/>
      <c r="AL402" s="237"/>
      <c r="AM402" s="237"/>
      <c r="AN402" s="237"/>
      <c r="AO402" s="237"/>
      <c r="AP402" s="237"/>
      <c r="AQ402" s="237"/>
      <c r="AR402" s="237"/>
      <c r="AS402" s="237"/>
      <c r="AT402" s="237"/>
      <c r="AU402" s="237"/>
      <c r="AV402" s="237"/>
      <c r="AW402" s="237"/>
      <c r="AX402" s="237"/>
      <c r="AY402" s="237"/>
    </row>
    <row r="403" spans="2:51">
      <c r="B403" s="237" t="s">
        <v>181</v>
      </c>
      <c r="C403" s="237">
        <f>C401+C250</f>
        <v>80501000000</v>
      </c>
      <c r="D403" s="237">
        <f t="shared" ref="D403:X403" si="318">D401+D250</f>
        <v>83308264972.088181</v>
      </c>
      <c r="E403" s="237">
        <f t="shared" si="318"/>
        <v>85594413016.039291</v>
      </c>
      <c r="F403" s="237">
        <f t="shared" si="318"/>
        <v>87782388635.143982</v>
      </c>
      <c r="G403" s="237">
        <f t="shared" si="318"/>
        <v>89985511833.956772</v>
      </c>
      <c r="H403" s="237">
        <f t="shared" si="318"/>
        <v>92280481471.296783</v>
      </c>
      <c r="I403" s="237">
        <f t="shared" si="318"/>
        <v>94656401816.20549</v>
      </c>
      <c r="J403" s="237">
        <f t="shared" si="318"/>
        <v>97113403419.828568</v>
      </c>
      <c r="K403" s="237">
        <f t="shared" si="318"/>
        <v>99638756231.732712</v>
      </c>
      <c r="L403" s="237">
        <f t="shared" si="318"/>
        <v>102217306011.20782</v>
      </c>
      <c r="M403" s="237">
        <f t="shared" si="318"/>
        <v>104921308529.89212</v>
      </c>
      <c r="N403" s="237">
        <f t="shared" si="318"/>
        <v>107683629076.91724</v>
      </c>
      <c r="O403" s="237">
        <f t="shared" si="318"/>
        <v>110480110615.81839</v>
      </c>
      <c r="P403" s="237">
        <f t="shared" si="318"/>
        <v>113282108284.72618</v>
      </c>
      <c r="Q403" s="237">
        <f t="shared" si="318"/>
        <v>116086984390.89174</v>
      </c>
      <c r="R403" s="237">
        <f t="shared" si="318"/>
        <v>118934097502.58406</v>
      </c>
      <c r="S403" s="237">
        <f t="shared" si="318"/>
        <v>121765109065.21655</v>
      </c>
      <c r="T403" s="237">
        <f t="shared" si="318"/>
        <v>124594569969.3107</v>
      </c>
      <c r="U403" s="237">
        <f t="shared" si="318"/>
        <v>127404534618.59151</v>
      </c>
      <c r="V403" s="237">
        <f t="shared" si="318"/>
        <v>130254407739.18687</v>
      </c>
      <c r="W403" s="237">
        <f t="shared" si="318"/>
        <v>133098499234.70818</v>
      </c>
      <c r="X403" s="237">
        <f t="shared" si="318"/>
        <v>135921011061.21149</v>
      </c>
      <c r="Y403" s="237">
        <f t="shared" ref="Y403:AY403" si="319">Y401+Y250</f>
        <v>138738398853.04529</v>
      </c>
      <c r="Z403" s="237">
        <f t="shared" si="319"/>
        <v>141551235153.63208</v>
      </c>
      <c r="AA403" s="237">
        <f t="shared" si="319"/>
        <v>144387075234.95795</v>
      </c>
      <c r="AB403" s="237">
        <f t="shared" si="319"/>
        <v>147244756354.9635</v>
      </c>
      <c r="AC403" s="237">
        <f t="shared" si="319"/>
        <v>150128562078.62347</v>
      </c>
      <c r="AD403" s="237">
        <f t="shared" si="319"/>
        <v>153055838972.09229</v>
      </c>
      <c r="AE403" s="237">
        <f t="shared" si="319"/>
        <v>156038717427.72736</v>
      </c>
      <c r="AF403" s="237">
        <f t="shared" si="319"/>
        <v>159098494630.8205</v>
      </c>
      <c r="AG403" s="237">
        <f t="shared" si="319"/>
        <v>162248471323.63486</v>
      </c>
      <c r="AH403" s="237">
        <f t="shared" si="319"/>
        <v>165494074964.10135</v>
      </c>
      <c r="AI403" s="237">
        <f t="shared" si="319"/>
        <v>168846485117.16724</v>
      </c>
      <c r="AJ403" s="237">
        <f t="shared" si="319"/>
        <v>172313706625.40247</v>
      </c>
      <c r="AK403" s="237">
        <f t="shared" si="319"/>
        <v>175908379046.30969</v>
      </c>
      <c r="AL403" s="237">
        <f t="shared" si="319"/>
        <v>179635887273.6286</v>
      </c>
      <c r="AM403" s="237">
        <f t="shared" si="319"/>
        <v>183494798799.87408</v>
      </c>
      <c r="AN403" s="237">
        <f t="shared" si="319"/>
        <v>187484507644.8609</v>
      </c>
      <c r="AO403" s="237">
        <f t="shared" si="319"/>
        <v>191601679679.32648</v>
      </c>
      <c r="AP403" s="237">
        <f t="shared" si="319"/>
        <v>195845828041.63248</v>
      </c>
      <c r="AQ403" s="237">
        <f t="shared" si="319"/>
        <v>200210190150.72076</v>
      </c>
      <c r="AR403" s="237">
        <f t="shared" si="319"/>
        <v>204685552480.11157</v>
      </c>
      <c r="AS403" s="237">
        <f t="shared" si="319"/>
        <v>209263972336.51825</v>
      </c>
      <c r="AT403" s="237">
        <f t="shared" si="319"/>
        <v>213935923664.59702</v>
      </c>
      <c r="AU403" s="237">
        <f t="shared" si="319"/>
        <v>218693860802.42123</v>
      </c>
      <c r="AV403" s="237">
        <f t="shared" si="319"/>
        <v>223527482931.92938</v>
      </c>
      <c r="AW403" s="237">
        <f t="shared" si="319"/>
        <v>228427808978.56793</v>
      </c>
      <c r="AX403" s="237">
        <f t="shared" si="319"/>
        <v>233388598864.62512</v>
      </c>
      <c r="AY403" s="237">
        <f t="shared" si="319"/>
        <v>238403546206.20935</v>
      </c>
    </row>
  </sheetData>
  <mergeCells count="14">
    <mergeCell ref="A75:A79"/>
    <mergeCell ref="A81:A85"/>
    <mergeCell ref="A88:A92"/>
    <mergeCell ref="A94:A98"/>
    <mergeCell ref="A45:A48"/>
    <mergeCell ref="A50:A51"/>
    <mergeCell ref="A54:A57"/>
    <mergeCell ref="A59:A62"/>
    <mergeCell ref="A64:A67"/>
    <mergeCell ref="A19:A22"/>
    <mergeCell ref="A24:A27"/>
    <mergeCell ref="A29:A32"/>
    <mergeCell ref="A34:A35"/>
    <mergeCell ref="A40:A4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5"/>
  <sheetViews>
    <sheetView zoomScaleNormal="100" workbookViewId="0"/>
  </sheetViews>
  <sheetFormatPr defaultRowHeight="15"/>
  <cols>
    <col min="1" max="1" width="28.28515625" customWidth="1"/>
    <col min="2" max="2" width="20.7109375" bestFit="1" customWidth="1"/>
    <col min="3" max="50" width="20.5703125" bestFit="1" customWidth="1"/>
    <col min="51" max="52" width="9.28515625" bestFit="1" customWidth="1"/>
  </cols>
  <sheetData>
    <row r="1" spans="1:52" ht="18.75">
      <c r="A1" s="371" t="s">
        <v>889</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row>
    <row r="2" spans="1:52">
      <c r="A2" s="31" t="s">
        <v>190</v>
      </c>
      <c r="B2" s="28" t="s">
        <v>189</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1:52">
      <c r="A3" s="28"/>
      <c r="B3" s="28">
        <v>2012</v>
      </c>
      <c r="C3" s="28">
        <f>B3+1</f>
        <v>2013</v>
      </c>
      <c r="D3" s="248">
        <f t="shared" ref="D3:AZ3" si="0">C3+1</f>
        <v>2014</v>
      </c>
      <c r="E3" s="248">
        <f t="shared" si="0"/>
        <v>2015</v>
      </c>
      <c r="F3" s="248">
        <f t="shared" si="0"/>
        <v>2016</v>
      </c>
      <c r="G3" s="248">
        <f t="shared" si="0"/>
        <v>2017</v>
      </c>
      <c r="H3" s="248">
        <f t="shared" si="0"/>
        <v>2018</v>
      </c>
      <c r="I3" s="248">
        <f t="shared" si="0"/>
        <v>2019</v>
      </c>
      <c r="J3" s="248">
        <f t="shared" si="0"/>
        <v>2020</v>
      </c>
      <c r="K3" s="248">
        <f t="shared" si="0"/>
        <v>2021</v>
      </c>
      <c r="L3" s="248">
        <f t="shared" si="0"/>
        <v>2022</v>
      </c>
      <c r="M3" s="248">
        <f t="shared" si="0"/>
        <v>2023</v>
      </c>
      <c r="N3" s="248">
        <f t="shared" si="0"/>
        <v>2024</v>
      </c>
      <c r="O3" s="248">
        <f t="shared" si="0"/>
        <v>2025</v>
      </c>
      <c r="P3" s="248">
        <f t="shared" si="0"/>
        <v>2026</v>
      </c>
      <c r="Q3" s="248">
        <f t="shared" si="0"/>
        <v>2027</v>
      </c>
      <c r="R3" s="248">
        <f t="shared" si="0"/>
        <v>2028</v>
      </c>
      <c r="S3" s="248">
        <f t="shared" si="0"/>
        <v>2029</v>
      </c>
      <c r="T3" s="248">
        <f t="shared" si="0"/>
        <v>2030</v>
      </c>
      <c r="U3" s="248">
        <f t="shared" si="0"/>
        <v>2031</v>
      </c>
      <c r="V3" s="248">
        <f t="shared" si="0"/>
        <v>2032</v>
      </c>
      <c r="W3" s="248">
        <f t="shared" si="0"/>
        <v>2033</v>
      </c>
      <c r="X3" s="248">
        <f t="shared" si="0"/>
        <v>2034</v>
      </c>
      <c r="Y3" s="248">
        <f t="shared" si="0"/>
        <v>2035</v>
      </c>
      <c r="Z3" s="248">
        <f t="shared" si="0"/>
        <v>2036</v>
      </c>
      <c r="AA3" s="248">
        <f t="shared" si="0"/>
        <v>2037</v>
      </c>
      <c r="AB3" s="248">
        <f t="shared" si="0"/>
        <v>2038</v>
      </c>
      <c r="AC3" s="248">
        <f t="shared" si="0"/>
        <v>2039</v>
      </c>
      <c r="AD3" s="248">
        <f t="shared" si="0"/>
        <v>2040</v>
      </c>
      <c r="AE3" s="248">
        <f t="shared" si="0"/>
        <v>2041</v>
      </c>
      <c r="AF3" s="248">
        <f t="shared" si="0"/>
        <v>2042</v>
      </c>
      <c r="AG3" s="248">
        <f t="shared" si="0"/>
        <v>2043</v>
      </c>
      <c r="AH3" s="248">
        <f t="shared" si="0"/>
        <v>2044</v>
      </c>
      <c r="AI3" s="248">
        <f t="shared" si="0"/>
        <v>2045</v>
      </c>
      <c r="AJ3" s="248">
        <f t="shared" si="0"/>
        <v>2046</v>
      </c>
      <c r="AK3" s="248">
        <f t="shared" si="0"/>
        <v>2047</v>
      </c>
      <c r="AL3" s="248">
        <f t="shared" si="0"/>
        <v>2048</v>
      </c>
      <c r="AM3" s="248">
        <f t="shared" si="0"/>
        <v>2049</v>
      </c>
      <c r="AN3" s="248">
        <f t="shared" si="0"/>
        <v>2050</v>
      </c>
      <c r="AO3" s="248">
        <f t="shared" si="0"/>
        <v>2051</v>
      </c>
      <c r="AP3" s="248">
        <f t="shared" si="0"/>
        <v>2052</v>
      </c>
      <c r="AQ3" s="248">
        <f t="shared" si="0"/>
        <v>2053</v>
      </c>
      <c r="AR3" s="248">
        <f t="shared" si="0"/>
        <v>2054</v>
      </c>
      <c r="AS3" s="248">
        <f t="shared" si="0"/>
        <v>2055</v>
      </c>
      <c r="AT3" s="248">
        <f t="shared" si="0"/>
        <v>2056</v>
      </c>
      <c r="AU3" s="248">
        <f t="shared" si="0"/>
        <v>2057</v>
      </c>
      <c r="AV3" s="248">
        <f t="shared" si="0"/>
        <v>2058</v>
      </c>
      <c r="AW3" s="248">
        <f t="shared" si="0"/>
        <v>2059</v>
      </c>
      <c r="AX3" s="248">
        <f t="shared" si="0"/>
        <v>2060</v>
      </c>
      <c r="AY3" s="248">
        <f t="shared" si="0"/>
        <v>2061</v>
      </c>
      <c r="AZ3" s="248">
        <f t="shared" si="0"/>
        <v>2062</v>
      </c>
    </row>
    <row r="4" spans="1:52">
      <c r="A4" s="28"/>
      <c r="B4" s="28" t="s">
        <v>191</v>
      </c>
      <c r="C4" s="29" t="s">
        <v>192</v>
      </c>
      <c r="D4" s="29" t="s">
        <v>193</v>
      </c>
      <c r="E4" s="29" t="s">
        <v>194</v>
      </c>
      <c r="F4" s="29" t="s">
        <v>195</v>
      </c>
      <c r="G4" s="29" t="s">
        <v>196</v>
      </c>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row>
    <row r="5" spans="1:52">
      <c r="A5" s="28" t="s">
        <v>197</v>
      </c>
      <c r="B5" s="30">
        <v>1.4427357660808243E-2</v>
      </c>
      <c r="C5" s="30">
        <v>1.3863930823892012E-2</v>
      </c>
      <c r="D5" s="30">
        <v>1.3778381512421774E-2</v>
      </c>
      <c r="E5" s="30">
        <v>1.3907922058174692E-2</v>
      </c>
      <c r="F5" s="30">
        <v>1.4216370465179715E-2</v>
      </c>
      <c r="G5" s="30">
        <v>1.3895309517196379E-2</v>
      </c>
      <c r="H5" s="28">
        <f>($J$5-$G$5)/3+G5</f>
        <v>1.5596873011464252E-2</v>
      </c>
      <c r="I5" s="28">
        <f>($J$5-$G$5)/3+H5</f>
        <v>1.7298436505732127E-2</v>
      </c>
      <c r="J5" s="31">
        <v>1.9E-2</v>
      </c>
      <c r="K5" s="28">
        <f>($T$5-$J$5)/COUNT($J$3:$S$3)+J5</f>
        <v>1.89E-2</v>
      </c>
      <c r="L5" s="28">
        <f t="shared" ref="L5:S5" si="1">($T$5-$J$5)/COUNT($J$3:$S$3)+K5</f>
        <v>1.8800000000000001E-2</v>
      </c>
      <c r="M5" s="28">
        <f t="shared" si="1"/>
        <v>1.8700000000000001E-2</v>
      </c>
      <c r="N5" s="28">
        <f t="shared" si="1"/>
        <v>1.8600000000000002E-2</v>
      </c>
      <c r="O5" s="28">
        <f t="shared" si="1"/>
        <v>1.8500000000000003E-2</v>
      </c>
      <c r="P5" s="28">
        <f t="shared" si="1"/>
        <v>1.8400000000000003E-2</v>
      </c>
      <c r="Q5" s="28">
        <f t="shared" si="1"/>
        <v>1.8300000000000004E-2</v>
      </c>
      <c r="R5" s="28">
        <f t="shared" si="1"/>
        <v>1.8200000000000004E-2</v>
      </c>
      <c r="S5" s="28">
        <f t="shared" si="1"/>
        <v>1.8100000000000005E-2</v>
      </c>
      <c r="T5" s="31">
        <v>1.7999999999999999E-2</v>
      </c>
      <c r="U5" s="28">
        <f>T5</f>
        <v>1.7999999999999999E-2</v>
      </c>
      <c r="V5" s="28">
        <f t="shared" ref="V5:AZ6" si="2">U5</f>
        <v>1.7999999999999999E-2</v>
      </c>
      <c r="W5" s="28">
        <f t="shared" si="2"/>
        <v>1.7999999999999999E-2</v>
      </c>
      <c r="X5" s="28">
        <f t="shared" si="2"/>
        <v>1.7999999999999999E-2</v>
      </c>
      <c r="Y5" s="28">
        <f t="shared" si="2"/>
        <v>1.7999999999999999E-2</v>
      </c>
      <c r="Z5" s="28">
        <f t="shared" si="2"/>
        <v>1.7999999999999999E-2</v>
      </c>
      <c r="AA5" s="28">
        <f t="shared" si="2"/>
        <v>1.7999999999999999E-2</v>
      </c>
      <c r="AB5" s="28">
        <f t="shared" si="2"/>
        <v>1.7999999999999999E-2</v>
      </c>
      <c r="AC5" s="28">
        <f t="shared" si="2"/>
        <v>1.7999999999999999E-2</v>
      </c>
      <c r="AD5" s="28">
        <f t="shared" si="2"/>
        <v>1.7999999999999999E-2</v>
      </c>
      <c r="AE5" s="28">
        <f t="shared" si="2"/>
        <v>1.7999999999999999E-2</v>
      </c>
      <c r="AF5" s="28">
        <f t="shared" si="2"/>
        <v>1.7999999999999999E-2</v>
      </c>
      <c r="AG5" s="28">
        <f t="shared" si="2"/>
        <v>1.7999999999999999E-2</v>
      </c>
      <c r="AH5" s="28">
        <f t="shared" si="2"/>
        <v>1.7999999999999999E-2</v>
      </c>
      <c r="AI5" s="28">
        <f t="shared" si="2"/>
        <v>1.7999999999999999E-2</v>
      </c>
      <c r="AJ5" s="28">
        <f t="shared" si="2"/>
        <v>1.7999999999999999E-2</v>
      </c>
      <c r="AK5" s="28">
        <f t="shared" si="2"/>
        <v>1.7999999999999999E-2</v>
      </c>
      <c r="AL5" s="28">
        <f t="shared" si="2"/>
        <v>1.7999999999999999E-2</v>
      </c>
      <c r="AM5" s="28">
        <f t="shared" si="2"/>
        <v>1.7999999999999999E-2</v>
      </c>
      <c r="AN5" s="28">
        <f t="shared" si="2"/>
        <v>1.7999999999999999E-2</v>
      </c>
      <c r="AO5" s="28">
        <f t="shared" si="2"/>
        <v>1.7999999999999999E-2</v>
      </c>
      <c r="AP5" s="28">
        <f t="shared" si="2"/>
        <v>1.7999999999999999E-2</v>
      </c>
      <c r="AQ5" s="28">
        <f t="shared" si="2"/>
        <v>1.7999999999999999E-2</v>
      </c>
      <c r="AR5" s="28">
        <f t="shared" si="2"/>
        <v>1.7999999999999999E-2</v>
      </c>
      <c r="AS5" s="28">
        <f t="shared" si="2"/>
        <v>1.7999999999999999E-2</v>
      </c>
      <c r="AT5" s="28">
        <f t="shared" si="2"/>
        <v>1.7999999999999999E-2</v>
      </c>
      <c r="AU5" s="28">
        <f t="shared" si="2"/>
        <v>1.7999999999999999E-2</v>
      </c>
      <c r="AV5" s="28">
        <f t="shared" si="2"/>
        <v>1.7999999999999999E-2</v>
      </c>
      <c r="AW5" s="28">
        <f t="shared" si="2"/>
        <v>1.7999999999999999E-2</v>
      </c>
      <c r="AX5" s="28">
        <f t="shared" si="2"/>
        <v>1.7999999999999999E-2</v>
      </c>
      <c r="AY5" s="28">
        <f t="shared" si="2"/>
        <v>1.7999999999999999E-2</v>
      </c>
      <c r="AZ5" s="28">
        <f t="shared" si="2"/>
        <v>1.7999999999999999E-2</v>
      </c>
    </row>
    <row r="6" spans="1:52">
      <c r="A6" s="28" t="s">
        <v>198</v>
      </c>
      <c r="B6" s="30">
        <v>4.6534416453223149E-2</v>
      </c>
      <c r="C6" s="30">
        <v>4.4406980394395133E-2</v>
      </c>
      <c r="D6" s="30">
        <v>4.4495203368147808E-2</v>
      </c>
      <c r="E6" s="30">
        <v>4.2268287089545352E-2</v>
      </c>
      <c r="F6" s="30">
        <v>3.8870958266014811E-2</v>
      </c>
      <c r="G6" s="30">
        <v>3.7563162141071596E-2</v>
      </c>
      <c r="H6" s="31">
        <v>3.5999999999999997E-2</v>
      </c>
      <c r="I6" s="28">
        <f>H6</f>
        <v>3.5999999999999997E-2</v>
      </c>
      <c r="J6" s="28">
        <f t="shared" ref="J6:U6" si="3">I6</f>
        <v>3.5999999999999997E-2</v>
      </c>
      <c r="K6" s="28">
        <f t="shared" si="3"/>
        <v>3.5999999999999997E-2</v>
      </c>
      <c r="L6" s="28">
        <f t="shared" si="3"/>
        <v>3.5999999999999997E-2</v>
      </c>
      <c r="M6" s="28">
        <f t="shared" si="3"/>
        <v>3.5999999999999997E-2</v>
      </c>
      <c r="N6" s="28">
        <f t="shared" si="3"/>
        <v>3.5999999999999997E-2</v>
      </c>
      <c r="O6" s="28">
        <f t="shared" si="3"/>
        <v>3.5999999999999997E-2</v>
      </c>
      <c r="P6" s="28">
        <f t="shared" si="3"/>
        <v>3.5999999999999997E-2</v>
      </c>
      <c r="Q6" s="28">
        <f t="shared" si="3"/>
        <v>3.5999999999999997E-2</v>
      </c>
      <c r="R6" s="28">
        <f t="shared" si="3"/>
        <v>3.5999999999999997E-2</v>
      </c>
      <c r="S6" s="28">
        <f t="shared" si="3"/>
        <v>3.5999999999999997E-2</v>
      </c>
      <c r="T6" s="28">
        <f t="shared" si="3"/>
        <v>3.5999999999999997E-2</v>
      </c>
      <c r="U6" s="28">
        <f t="shared" si="3"/>
        <v>3.5999999999999997E-2</v>
      </c>
      <c r="V6" s="28">
        <f t="shared" si="2"/>
        <v>3.5999999999999997E-2</v>
      </c>
      <c r="W6" s="28">
        <f t="shared" si="2"/>
        <v>3.5999999999999997E-2</v>
      </c>
      <c r="X6" s="28">
        <f t="shared" si="2"/>
        <v>3.5999999999999997E-2</v>
      </c>
      <c r="Y6" s="28">
        <f t="shared" si="2"/>
        <v>3.5999999999999997E-2</v>
      </c>
      <c r="Z6" s="28">
        <f t="shared" si="2"/>
        <v>3.5999999999999997E-2</v>
      </c>
      <c r="AA6" s="28">
        <f t="shared" si="2"/>
        <v>3.5999999999999997E-2</v>
      </c>
      <c r="AB6" s="28">
        <f t="shared" si="2"/>
        <v>3.5999999999999997E-2</v>
      </c>
      <c r="AC6" s="28">
        <f t="shared" si="2"/>
        <v>3.5999999999999997E-2</v>
      </c>
      <c r="AD6" s="28">
        <f t="shared" si="2"/>
        <v>3.5999999999999997E-2</v>
      </c>
      <c r="AE6" s="28">
        <f t="shared" si="2"/>
        <v>3.5999999999999997E-2</v>
      </c>
      <c r="AF6" s="28">
        <f t="shared" si="2"/>
        <v>3.5999999999999997E-2</v>
      </c>
      <c r="AG6" s="28">
        <f t="shared" si="2"/>
        <v>3.5999999999999997E-2</v>
      </c>
      <c r="AH6" s="28">
        <f t="shared" si="2"/>
        <v>3.5999999999999997E-2</v>
      </c>
      <c r="AI6" s="28">
        <f t="shared" si="2"/>
        <v>3.5999999999999997E-2</v>
      </c>
      <c r="AJ6" s="28">
        <f t="shared" si="2"/>
        <v>3.5999999999999997E-2</v>
      </c>
      <c r="AK6" s="28">
        <f t="shared" si="2"/>
        <v>3.5999999999999997E-2</v>
      </c>
      <c r="AL6" s="28">
        <f t="shared" si="2"/>
        <v>3.5999999999999997E-2</v>
      </c>
      <c r="AM6" s="28">
        <f t="shared" si="2"/>
        <v>3.5999999999999997E-2</v>
      </c>
      <c r="AN6" s="28">
        <f t="shared" si="2"/>
        <v>3.5999999999999997E-2</v>
      </c>
      <c r="AO6" s="28">
        <f t="shared" si="2"/>
        <v>3.5999999999999997E-2</v>
      </c>
      <c r="AP6" s="28">
        <f t="shared" si="2"/>
        <v>3.5999999999999997E-2</v>
      </c>
      <c r="AQ6" s="28">
        <f t="shared" si="2"/>
        <v>3.5999999999999997E-2</v>
      </c>
      <c r="AR6" s="28">
        <f t="shared" si="2"/>
        <v>3.5999999999999997E-2</v>
      </c>
      <c r="AS6" s="28">
        <f t="shared" si="2"/>
        <v>3.5999999999999997E-2</v>
      </c>
      <c r="AT6" s="28">
        <f t="shared" si="2"/>
        <v>3.5999999999999997E-2</v>
      </c>
      <c r="AU6" s="28">
        <f t="shared" si="2"/>
        <v>3.5999999999999997E-2</v>
      </c>
      <c r="AV6" s="28">
        <f t="shared" si="2"/>
        <v>3.5999999999999997E-2</v>
      </c>
      <c r="AW6" s="28">
        <f t="shared" si="2"/>
        <v>3.5999999999999997E-2</v>
      </c>
      <c r="AX6" s="28">
        <f t="shared" si="2"/>
        <v>3.5999999999999997E-2</v>
      </c>
      <c r="AY6" s="28">
        <f t="shared" si="2"/>
        <v>3.5999999999999997E-2</v>
      </c>
      <c r="AZ6" s="28">
        <f t="shared" si="2"/>
        <v>3.5999999999999997E-2</v>
      </c>
    </row>
    <row r="7" spans="1:52">
      <c r="A7" s="28" t="s">
        <v>199</v>
      </c>
      <c r="B7" s="3">
        <f>GDP!C4</f>
        <v>1486071000000</v>
      </c>
      <c r="C7" s="3">
        <f>GDP!D4</f>
        <v>1524674000000</v>
      </c>
      <c r="D7" s="3">
        <f>GDP!E4</f>
        <v>1602439821435.6946</v>
      </c>
      <c r="E7" s="3">
        <f>GDP!F4</f>
        <v>1656166269086.844</v>
      </c>
      <c r="F7" s="3">
        <f>GDP!G4</f>
        <v>1709634618309.8555</v>
      </c>
      <c r="G7" s="3">
        <f>GDP!H4</f>
        <v>1762346194585.8748</v>
      </c>
      <c r="H7" s="3">
        <f>GDP!I4</f>
        <v>1813784678577.3528</v>
      </c>
      <c r="I7" s="3">
        <f>GDP!J4</f>
        <v>1865051565390.4282</v>
      </c>
      <c r="J7" s="3">
        <f>GDP!K4</f>
        <v>1916787334993.0122</v>
      </c>
      <c r="K7" s="3">
        <f>GDP!L4</f>
        <v>1968796168677.7078</v>
      </c>
      <c r="L7" s="3">
        <f>GDP!M4</f>
        <v>2021095592167.8098</v>
      </c>
      <c r="M7" s="3">
        <f>GDP!N4</f>
        <v>2073818778720.3228</v>
      </c>
      <c r="N7" s="3">
        <f>GDP!O4</f>
        <v>2127214616807.5642</v>
      </c>
      <c r="O7" s="3">
        <f>GDP!P4</f>
        <v>2181636823519.9851</v>
      </c>
      <c r="P7" s="3">
        <f>GDP!Q4</f>
        <v>2236927275427.9575</v>
      </c>
      <c r="Q7" s="3">
        <f>GDP!R4</f>
        <v>2292987712587.3545</v>
      </c>
      <c r="R7" s="3">
        <f>GDP!S4</f>
        <v>2350183311967.9639</v>
      </c>
      <c r="S7" s="3">
        <f>GDP!T4</f>
        <v>2408569862385.3413</v>
      </c>
      <c r="T7" s="3">
        <f>GDP!U4</f>
        <v>2468426037520.3188</v>
      </c>
      <c r="U7" s="3">
        <f>GDP!V4</f>
        <v>2529529393864.3633</v>
      </c>
      <c r="V7" s="3">
        <f>GDP!W4</f>
        <v>2591775168708.3716</v>
      </c>
      <c r="W7" s="3">
        <f>GDP!X4</f>
        <v>2655731403229.8467</v>
      </c>
      <c r="X7" s="3">
        <f>GDP!Y4</f>
        <v>2721258234880.7065</v>
      </c>
      <c r="Y7" s="3">
        <f>GDP!Z4</f>
        <v>2788405937295.5874</v>
      </c>
      <c r="Z7" s="3">
        <f>GDP!AA4</f>
        <v>2856797873773.1577</v>
      </c>
      <c r="AA7" s="3">
        <f>GDP!AB4</f>
        <v>2926341595641.0635</v>
      </c>
      <c r="AB7" s="3">
        <f>GDP!AC4</f>
        <v>2997679678144.0503</v>
      </c>
      <c r="AC7" s="3">
        <f>GDP!AD4</f>
        <v>3070583100838.2778</v>
      </c>
      <c r="AD7" s="3">
        <f>GDP!AE4</f>
        <v>3144838657102.4072</v>
      </c>
      <c r="AE7" s="3">
        <f>GDP!AF4</f>
        <v>3220048872417.3447</v>
      </c>
      <c r="AF7" s="3">
        <f>GDP!AG4</f>
        <v>3296208607370.2622</v>
      </c>
      <c r="AG7" s="3">
        <f>GDP!AH4</f>
        <v>3373829411062.8979</v>
      </c>
      <c r="AH7" s="3">
        <f>GDP!AI4</f>
        <v>3452828391291.4937</v>
      </c>
      <c r="AI7" s="3">
        <f>GDP!AJ4</f>
        <v>3532994538112.3501</v>
      </c>
      <c r="AJ7" s="3">
        <f>GDP!AK4</f>
        <v>3614100668767.3145</v>
      </c>
      <c r="AK7" s="3">
        <f>GDP!AL4</f>
        <v>3696172707051.6738</v>
      </c>
      <c r="AL7" s="3">
        <f>GDP!AM4</f>
        <v>3779099872010.397</v>
      </c>
      <c r="AM7" s="3">
        <f>GDP!AN4</f>
        <v>3862816191630.2085</v>
      </c>
      <c r="AN7" s="3">
        <f>GDP!AO4</f>
        <v>3947380084763.1079</v>
      </c>
      <c r="AO7" s="3">
        <f>GDP!AP4</f>
        <v>4032965765436.6143</v>
      </c>
      <c r="AP7" s="3">
        <f>GDP!AQ4</f>
        <v>4120081201363.9658</v>
      </c>
      <c r="AQ7" s="3">
        <f>GDP!AR4</f>
        <v>4208638393767.3403</v>
      </c>
      <c r="AR7" s="3">
        <f>GDP!AS4</f>
        <v>4298519701594.8838</v>
      </c>
      <c r="AS7" s="3">
        <f>GDP!AT4</f>
        <v>4389740247801.7368</v>
      </c>
      <c r="AT7" s="3">
        <f>GDP!AU4</f>
        <v>4482919776403.666</v>
      </c>
      <c r="AU7" s="3">
        <f>GDP!AV4</f>
        <v>4578842612983.5566</v>
      </c>
      <c r="AV7" s="3">
        <f>GDP!AW4</f>
        <v>4677248159461.9551</v>
      </c>
      <c r="AW7" s="3">
        <f>GDP!AX4</f>
        <v>4777745156240.998</v>
      </c>
      <c r="AX7" s="3">
        <f>GDP!AY4</f>
        <v>4880105376338.9785</v>
      </c>
      <c r="AY7" s="3">
        <f>GDP!AZ4</f>
        <v>0</v>
      </c>
      <c r="AZ7" s="3">
        <f>GDP!BA4</f>
        <v>0</v>
      </c>
    </row>
    <row r="8" spans="1:52">
      <c r="A8" s="28" t="s">
        <v>206</v>
      </c>
      <c r="B8" s="3">
        <f>SUM(B5:B6)*B7</f>
        <v>90593524619.41275</v>
      </c>
      <c r="C8" s="3">
        <f t="shared" ref="C8:G8" si="4">SUM(C5:C6)*C7</f>
        <v>88844143290.830734</v>
      </c>
      <c r="D8" s="3">
        <f t="shared" si="4"/>
        <v>93379912950.437714</v>
      </c>
      <c r="E8" s="3">
        <f t="shared" si="4"/>
        <v>93037142715.621735</v>
      </c>
      <c r="F8" s="3">
        <f t="shared" si="4"/>
        <v>90759934992.445572</v>
      </c>
      <c r="G8" s="3">
        <f t="shared" si="4"/>
        <v>90687641706.153656</v>
      </c>
      <c r="H8" s="3">
        <f t="shared" ref="H8" si="5">SUM(H5:H6)*H7</f>
        <v>93585617730.695175</v>
      </c>
      <c r="I8" s="3">
        <f t="shared" ref="I8" si="6">SUM(I5:I6)*I7</f>
        <v>99404332437.878052</v>
      </c>
      <c r="J8" s="3">
        <f t="shared" ref="J8" si="7">SUM(J5:J6)*J7</f>
        <v>105423303424.61566</v>
      </c>
      <c r="K8" s="3">
        <f t="shared" ref="K8" si="8">SUM(K5:K6)*K7</f>
        <v>108086909660.40616</v>
      </c>
      <c r="L8" s="3">
        <f t="shared" ref="L8" si="9">SUM(L5:L6)*L7</f>
        <v>110756038450.79597</v>
      </c>
      <c r="M8" s="3">
        <f t="shared" ref="M8" si="10">SUM(M5:M6)*M7</f>
        <v>113437887196.00165</v>
      </c>
      <c r="N8" s="3">
        <f t="shared" ref="N8" si="11">SUM(N5:N6)*N7</f>
        <v>116145918077.69299</v>
      </c>
      <c r="O8" s="3">
        <f t="shared" ref="O8" si="12">SUM(O5:O6)*O7</f>
        <v>118899206881.83919</v>
      </c>
      <c r="P8" s="3">
        <f t="shared" ref="P8" si="13">SUM(P5:P6)*P7</f>
        <v>121688843783.2809</v>
      </c>
      <c r="Q8" s="3">
        <f t="shared" ref="Q8" si="14">SUM(Q5:Q6)*Q7</f>
        <v>124509232793.49335</v>
      </c>
      <c r="R8" s="3">
        <f t="shared" ref="R8" si="15">SUM(R5:R6)*R7</f>
        <v>127379935508.66364</v>
      </c>
      <c r="S8" s="3">
        <f t="shared" ref="S8" si="16">SUM(S5:S6)*S7</f>
        <v>130303629555.04697</v>
      </c>
      <c r="T8" s="3">
        <f t="shared" ref="T8" si="17">SUM(T5:T6)*T7</f>
        <v>133295006026.0972</v>
      </c>
      <c r="U8" s="3">
        <f t="shared" ref="U8" si="18">SUM(U5:U6)*U7</f>
        <v>136594587268.6756</v>
      </c>
      <c r="V8" s="3">
        <f t="shared" ref="V8" si="19">SUM(V5:V6)*V7</f>
        <v>139955859110.25204</v>
      </c>
      <c r="W8" s="3">
        <f t="shared" ref="W8" si="20">SUM(W5:W6)*W7</f>
        <v>143409495774.41171</v>
      </c>
      <c r="X8" s="3">
        <f t="shared" ref="X8" si="21">SUM(X5:X6)*X7</f>
        <v>146947944683.55814</v>
      </c>
      <c r="Y8" s="3">
        <f t="shared" ref="Y8" si="22">SUM(Y5:Y6)*Y7</f>
        <v>150573920613.9617</v>
      </c>
      <c r="Z8" s="3">
        <f t="shared" ref="Z8" si="23">SUM(Z5:Z6)*Z7</f>
        <v>154267085183.75049</v>
      </c>
      <c r="AA8" s="3">
        <f t="shared" ref="AA8" si="24">SUM(AA5:AA6)*AA7</f>
        <v>158022446164.6174</v>
      </c>
      <c r="AB8" s="3">
        <f t="shared" ref="AB8" si="25">SUM(AB5:AB6)*AB7</f>
        <v>161874702619.77869</v>
      </c>
      <c r="AC8" s="3">
        <f t="shared" ref="AC8" si="26">SUM(AC5:AC6)*AC7</f>
        <v>165811487445.26697</v>
      </c>
      <c r="AD8" s="3">
        <f t="shared" ref="AD8" si="27">SUM(AD5:AD6)*AD7</f>
        <v>169821287483.52997</v>
      </c>
      <c r="AE8" s="3">
        <f t="shared" ref="AE8" si="28">SUM(AE5:AE6)*AE7</f>
        <v>173882639110.53659</v>
      </c>
      <c r="AF8" s="3">
        <f t="shared" ref="AF8" si="29">SUM(AF5:AF6)*AF7</f>
        <v>177995264797.99414</v>
      </c>
      <c r="AG8" s="3">
        <f t="shared" ref="AG8" si="30">SUM(AG5:AG6)*AG7</f>
        <v>182186788197.39645</v>
      </c>
      <c r="AH8" s="3">
        <f t="shared" ref="AH8" si="31">SUM(AH5:AH6)*AH7</f>
        <v>186452733129.74063</v>
      </c>
      <c r="AI8" s="3">
        <f t="shared" ref="AI8" si="32">SUM(AI5:AI6)*AI7</f>
        <v>190781705058.06686</v>
      </c>
      <c r="AJ8" s="3">
        <f t="shared" ref="AJ8" si="33">SUM(AJ5:AJ6)*AJ7</f>
        <v>195161436113.43497</v>
      </c>
      <c r="AK8" s="3">
        <f t="shared" ref="AK8" si="34">SUM(AK5:AK6)*AK7</f>
        <v>199593326180.79034</v>
      </c>
      <c r="AL8" s="3">
        <f t="shared" ref="AL8" si="35">SUM(AL5:AL6)*AL7</f>
        <v>204071393088.5614</v>
      </c>
      <c r="AM8" s="3">
        <f t="shared" ref="AM8" si="36">SUM(AM5:AM6)*AM7</f>
        <v>208592074348.03122</v>
      </c>
      <c r="AN8" s="3">
        <f t="shared" ref="AN8" si="37">SUM(AN5:AN6)*AN7</f>
        <v>213158524577.20779</v>
      </c>
      <c r="AO8" s="3">
        <f t="shared" ref="AO8" si="38">SUM(AO5:AO6)*AO7</f>
        <v>217780151333.57715</v>
      </c>
      <c r="AP8" s="3">
        <f t="shared" ref="AP8" si="39">SUM(AP5:AP6)*AP7</f>
        <v>222484384873.65411</v>
      </c>
      <c r="AQ8" s="3">
        <f t="shared" ref="AQ8" si="40">SUM(AQ5:AQ6)*AQ7</f>
        <v>227266473263.43634</v>
      </c>
      <c r="AR8" s="3">
        <f t="shared" ref="AR8" si="41">SUM(AR5:AR6)*AR7</f>
        <v>232120063886.12369</v>
      </c>
      <c r="AS8" s="3">
        <f t="shared" ref="AS8" si="42">SUM(AS5:AS6)*AS7</f>
        <v>237045973381.29376</v>
      </c>
      <c r="AT8" s="3">
        <f t="shared" ref="AT8" si="43">SUM(AT5:AT6)*AT7</f>
        <v>242077667925.79794</v>
      </c>
      <c r="AU8" s="3">
        <f t="shared" ref="AU8" si="44">SUM(AU5:AU6)*AU7</f>
        <v>247257501101.11203</v>
      </c>
      <c r="AV8" s="3">
        <f t="shared" ref="AV8" si="45">SUM(AV5:AV6)*AV7</f>
        <v>252571400610.94553</v>
      </c>
      <c r="AW8" s="3">
        <f t="shared" ref="AW8" si="46">SUM(AW5:AW6)*AW7</f>
        <v>257998238437.01385</v>
      </c>
      <c r="AX8" s="3">
        <f t="shared" ref="AX8" si="47">SUM(AX5:AX6)*AX7</f>
        <v>263525690322.30481</v>
      </c>
      <c r="AY8" s="28"/>
      <c r="AZ8" s="28"/>
    </row>
    <row r="9" spans="1:52">
      <c r="A9" s="28" t="s">
        <v>207</v>
      </c>
      <c r="B9" s="13">
        <v>88544</v>
      </c>
      <c r="C9" s="13">
        <v>87651</v>
      </c>
      <c r="D9" s="13">
        <v>92218</v>
      </c>
      <c r="E9" s="13">
        <v>93235</v>
      </c>
      <c r="F9" s="13">
        <v>92577</v>
      </c>
      <c r="G9" s="13">
        <v>94385</v>
      </c>
    </row>
    <row r="10" spans="1:52" s="28" customFormat="1">
      <c r="A10" s="28" t="s">
        <v>208</v>
      </c>
      <c r="B10" s="13">
        <v>100</v>
      </c>
      <c r="C10" s="13">
        <v>102.5</v>
      </c>
      <c r="D10" s="13">
        <f>C10*1.0225</f>
        <v>104.80624999999999</v>
      </c>
      <c r="E10" s="13">
        <f t="shared" ref="E10:F10" si="48">D10*1.0225</f>
        <v>107.16439062499998</v>
      </c>
      <c r="F10" s="13">
        <f t="shared" si="48"/>
        <v>109.57558941406248</v>
      </c>
      <c r="G10" s="13">
        <f>F10*1.0225</f>
        <v>112.04104017587888</v>
      </c>
    </row>
    <row r="11" spans="1:52" s="28" customFormat="1">
      <c r="A11" s="28" t="s">
        <v>209</v>
      </c>
      <c r="B11" s="13">
        <f>B9*(100/B10)</f>
        <v>88544</v>
      </c>
      <c r="C11" s="13">
        <f>C9*(100/C10)</f>
        <v>85513.170731707316</v>
      </c>
      <c r="D11" s="13">
        <f t="shared" ref="D11:G11" si="49">D9*(100/D10)</f>
        <v>87989.027371936318</v>
      </c>
      <c r="E11" s="13">
        <f t="shared" si="49"/>
        <v>87001.847774469177</v>
      </c>
      <c r="F11" s="13">
        <f t="shared" si="49"/>
        <v>84486.882977349567</v>
      </c>
      <c r="G11" s="13">
        <f t="shared" si="49"/>
        <v>84241.452821070809</v>
      </c>
    </row>
    <row r="12" spans="1:52" s="28" customFormat="1"/>
    <row r="13" spans="1:52" s="28" customFormat="1"/>
    <row r="14" spans="1:52" s="28" customFormat="1"/>
    <row r="15" spans="1:52">
      <c r="A15" s="28" t="s">
        <v>200</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0000"/>
  </sheetPr>
  <dimension ref="A1:BC60"/>
  <sheetViews>
    <sheetView zoomScaleNormal="100" workbookViewId="0">
      <selection activeCell="A52" sqref="A52"/>
    </sheetView>
  </sheetViews>
  <sheetFormatPr defaultRowHeight="15"/>
  <cols>
    <col min="1" max="1" width="69.28515625" bestFit="1" customWidth="1"/>
    <col min="2" max="11" width="16.85546875" bestFit="1" customWidth="1"/>
    <col min="12" max="51" width="18" bestFit="1" customWidth="1"/>
    <col min="52" max="52" width="10.5703125" bestFit="1" customWidth="1"/>
  </cols>
  <sheetData>
    <row r="1" spans="1:52" ht="18.75">
      <c r="A1" s="371" t="s">
        <v>459</v>
      </c>
      <c r="B1" s="29" t="s">
        <v>833</v>
      </c>
      <c r="I1" s="1" t="s">
        <v>481</v>
      </c>
    </row>
    <row r="2" spans="1:52">
      <c r="A2" t="s">
        <v>460</v>
      </c>
      <c r="B2" s="29" t="s">
        <v>218</v>
      </c>
      <c r="C2" s="29" t="s">
        <v>191</v>
      </c>
      <c r="D2" s="29" t="s">
        <v>205</v>
      </c>
      <c r="E2" s="29" t="s">
        <v>193</v>
      </c>
      <c r="F2" s="29" t="s">
        <v>194</v>
      </c>
      <c r="G2" s="29" t="s">
        <v>195</v>
      </c>
      <c r="H2" s="29" t="s">
        <v>196</v>
      </c>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1:52">
      <c r="B3" s="29">
        <v>2011</v>
      </c>
      <c r="C3" s="29">
        <v>2012</v>
      </c>
      <c r="D3" s="29">
        <f>C3+1</f>
        <v>2013</v>
      </c>
      <c r="E3" s="29">
        <f t="shared" ref="E3:H3" si="0">D3+1</f>
        <v>2014</v>
      </c>
      <c r="F3" s="29">
        <f t="shared" si="0"/>
        <v>2015</v>
      </c>
      <c r="G3" s="29">
        <f t="shared" si="0"/>
        <v>2016</v>
      </c>
      <c r="H3" s="29">
        <f t="shared" si="0"/>
        <v>2017</v>
      </c>
      <c r="I3" s="28">
        <f>H3+1</f>
        <v>2018</v>
      </c>
      <c r="J3" s="28">
        <f t="shared" ref="J3:AX3" si="1">I3+1</f>
        <v>2019</v>
      </c>
      <c r="K3" s="28">
        <f t="shared" si="1"/>
        <v>2020</v>
      </c>
      <c r="L3" s="28">
        <f t="shared" si="1"/>
        <v>2021</v>
      </c>
      <c r="M3" s="28">
        <f t="shared" si="1"/>
        <v>2022</v>
      </c>
      <c r="N3" s="28">
        <f t="shared" si="1"/>
        <v>2023</v>
      </c>
      <c r="O3" s="28">
        <f t="shared" si="1"/>
        <v>2024</v>
      </c>
      <c r="P3" s="28">
        <f t="shared" si="1"/>
        <v>2025</v>
      </c>
      <c r="Q3" s="28">
        <f t="shared" si="1"/>
        <v>2026</v>
      </c>
      <c r="R3" s="28">
        <f t="shared" si="1"/>
        <v>2027</v>
      </c>
      <c r="S3" s="28">
        <f t="shared" si="1"/>
        <v>2028</v>
      </c>
      <c r="T3" s="28">
        <f t="shared" si="1"/>
        <v>2029</v>
      </c>
      <c r="U3" s="28">
        <f t="shared" si="1"/>
        <v>2030</v>
      </c>
      <c r="V3" s="28">
        <f t="shared" si="1"/>
        <v>2031</v>
      </c>
      <c r="W3" s="28">
        <f t="shared" si="1"/>
        <v>2032</v>
      </c>
      <c r="X3" s="28">
        <f t="shared" si="1"/>
        <v>2033</v>
      </c>
      <c r="Y3" s="28">
        <f t="shared" si="1"/>
        <v>2034</v>
      </c>
      <c r="Z3" s="28">
        <f t="shared" si="1"/>
        <v>2035</v>
      </c>
      <c r="AA3" s="28">
        <f t="shared" si="1"/>
        <v>2036</v>
      </c>
      <c r="AB3" s="28">
        <f t="shared" si="1"/>
        <v>2037</v>
      </c>
      <c r="AC3" s="28">
        <f t="shared" si="1"/>
        <v>2038</v>
      </c>
      <c r="AD3" s="28">
        <f t="shared" si="1"/>
        <v>2039</v>
      </c>
      <c r="AE3" s="28">
        <f t="shared" si="1"/>
        <v>2040</v>
      </c>
      <c r="AF3" s="28">
        <f t="shared" si="1"/>
        <v>2041</v>
      </c>
      <c r="AG3" s="28">
        <f t="shared" si="1"/>
        <v>2042</v>
      </c>
      <c r="AH3" s="28">
        <f t="shared" si="1"/>
        <v>2043</v>
      </c>
      <c r="AI3" s="28">
        <f t="shared" si="1"/>
        <v>2044</v>
      </c>
      <c r="AJ3" s="28">
        <f t="shared" si="1"/>
        <v>2045</v>
      </c>
      <c r="AK3" s="28">
        <f t="shared" si="1"/>
        <v>2046</v>
      </c>
      <c r="AL3" s="28">
        <f t="shared" si="1"/>
        <v>2047</v>
      </c>
      <c r="AM3" s="28">
        <f t="shared" si="1"/>
        <v>2048</v>
      </c>
      <c r="AN3" s="28">
        <f t="shared" si="1"/>
        <v>2049</v>
      </c>
      <c r="AO3" s="28">
        <f t="shared" si="1"/>
        <v>2050</v>
      </c>
      <c r="AP3" s="28">
        <f t="shared" si="1"/>
        <v>2051</v>
      </c>
      <c r="AQ3" s="28">
        <f>AP3+1</f>
        <v>2052</v>
      </c>
      <c r="AR3" s="28">
        <f t="shared" si="1"/>
        <v>2053</v>
      </c>
      <c r="AS3" s="28">
        <f>AR3+1</f>
        <v>2054</v>
      </c>
      <c r="AT3" s="28">
        <f t="shared" si="1"/>
        <v>2055</v>
      </c>
      <c r="AU3" s="28">
        <f>AT3+1</f>
        <v>2056</v>
      </c>
      <c r="AV3" s="28">
        <f t="shared" si="1"/>
        <v>2057</v>
      </c>
      <c r="AW3" s="28">
        <f t="shared" si="1"/>
        <v>2058</v>
      </c>
      <c r="AX3" s="28">
        <f t="shared" si="1"/>
        <v>2059</v>
      </c>
      <c r="AY3" s="28">
        <f>AX3+1</f>
        <v>2060</v>
      </c>
      <c r="AZ3" s="28"/>
    </row>
    <row r="4" spans="1:52">
      <c r="A4" t="s">
        <v>461</v>
      </c>
      <c r="B4" s="3">
        <v>11989.874697436853</v>
      </c>
      <c r="C4" s="3">
        <v>11524.021307955962</v>
      </c>
      <c r="D4" s="3">
        <v>13370.730275308213</v>
      </c>
      <c r="E4" s="3">
        <v>13705.518987042811</v>
      </c>
      <c r="F4" s="3">
        <v>15998.474062467929</v>
      </c>
      <c r="G4" s="3">
        <v>14411.27116987985</v>
      </c>
      <c r="H4" s="3">
        <v>13985.494423547343</v>
      </c>
      <c r="I4" s="3">
        <f>H4*(1+'Productivity assumptions'!I$4/100)</f>
        <v>14186.55230462753</v>
      </c>
      <c r="J4" s="3">
        <f>I4*(1+'Productivity assumptions'!J$4/100)</f>
        <v>14391.904474616449</v>
      </c>
      <c r="K4" s="3">
        <f>J4*(1+'Productivity assumptions'!K$4/100)</f>
        <v>14601.137229320517</v>
      </c>
      <c r="L4" s="3">
        <f>K4*(1+'Productivity assumptions'!L$4/100)</f>
        <v>14814.41121638454</v>
      </c>
      <c r="M4" s="3">
        <f>L4*(1+'Productivity assumptions'!M$4/100)</f>
        <v>15031.746928064393</v>
      </c>
      <c r="N4" s="3">
        <f>M4*(1+'Productivity assumptions'!N$4/100)</f>
        <v>15253.098091654958</v>
      </c>
      <c r="O4" s="3">
        <f>N4*(1+'Productivity assumptions'!O$4/100)</f>
        <v>15478.357044121947</v>
      </c>
      <c r="P4" s="3">
        <f>O4*(1+'Productivity assumptions'!P$4/100)</f>
        <v>15707.365704884931</v>
      </c>
      <c r="Q4" s="3">
        <f>P4*(1+'Productivity assumptions'!Q$4/100)</f>
        <v>15940.280720010451</v>
      </c>
      <c r="R4" s="3">
        <f>Q4*(1+'Productivity assumptions'!R$4/100)</f>
        <v>16177.218859168737</v>
      </c>
      <c r="S4" s="3">
        <f>R4*(1+'Productivity assumptions'!S$4/100)</f>
        <v>16418.03076073997</v>
      </c>
      <c r="T4" s="3">
        <f>S4*(1+'Productivity assumptions'!T$4/100)</f>
        <v>16662.753565420608</v>
      </c>
      <c r="U4" s="3">
        <f>T4*(1+'Productivity assumptions'!U$4/100)</f>
        <v>16911.303477609647</v>
      </c>
      <c r="V4" s="3">
        <f>U4*(1+'Productivity assumptions'!V$4/100)</f>
        <v>17163.878505574652</v>
      </c>
      <c r="W4" s="3">
        <f>V4*(1+'Productivity assumptions'!W$4/100)</f>
        <v>17420.606531117657</v>
      </c>
      <c r="X4" s="3">
        <f>W4*(1+'Productivity assumptions'!X$4/100)</f>
        <v>17681.256835585482</v>
      </c>
      <c r="Y4" s="3">
        <f>X4*(1+'Productivity assumptions'!Y$4/100)</f>
        <v>17945.98495828412</v>
      </c>
      <c r="Z4" s="3">
        <f>Y4*(1+'Productivity assumptions'!Z$4/100)</f>
        <v>18214.844496455957</v>
      </c>
      <c r="AA4" s="3">
        <f>Z4*(1+'Productivity assumptions'!AA$4/100)</f>
        <v>18488.106626599641</v>
      </c>
      <c r="AB4" s="3">
        <f>AA4*(1+'Productivity assumptions'!AB$4/100)</f>
        <v>18765.890005248646</v>
      </c>
      <c r="AC4" s="3">
        <f>AB4*(1+'Productivity assumptions'!AC$4/100)</f>
        <v>19047.949136266128</v>
      </c>
      <c r="AD4" s="3">
        <f>AC4*(1+'Productivity assumptions'!AD$4/100)</f>
        <v>19334.479636094184</v>
      </c>
      <c r="AE4" s="3">
        <f>AD4*(1+'Productivity assumptions'!AE$4/100)</f>
        <v>19625.66348755256</v>
      </c>
      <c r="AF4" s="3">
        <f>AE4*(1+'Productivity assumptions'!AF$4/100)</f>
        <v>19921.764712517706</v>
      </c>
      <c r="AG4" s="3">
        <f>AF4*(1+'Productivity assumptions'!AG$4/100)</f>
        <v>20222.855039409667</v>
      </c>
      <c r="AH4" s="3">
        <f>AG4*(1+'Productivity assumptions'!AH$4/100)</f>
        <v>20528.768423617843</v>
      </c>
      <c r="AI4" s="3">
        <f>AH4*(1+'Productivity assumptions'!AI$4/100)</f>
        <v>20839.622247493964</v>
      </c>
      <c r="AJ4" s="3">
        <f>AI4*(1+'Productivity assumptions'!AJ$4/100)</f>
        <v>21155.590392865262</v>
      </c>
      <c r="AK4" s="3">
        <f>AJ4*(1+'Productivity assumptions'!AK$4/100)</f>
        <v>21476.850310765243</v>
      </c>
      <c r="AL4" s="3">
        <f>AK4*(1+'Productivity assumptions'!AL$4/100)</f>
        <v>21803.464161213091</v>
      </c>
      <c r="AM4" s="3">
        <f>AL4*(1+'Productivity assumptions'!AM$4/100)</f>
        <v>22135.555539712434</v>
      </c>
      <c r="AN4" s="3">
        <f>AM4*(1+'Productivity assumptions'!AN$4/100)</f>
        <v>22473.227905760654</v>
      </c>
      <c r="AO4" s="3">
        <f>AN4*(1+'Productivity assumptions'!AO$4/100)</f>
        <v>22816.531449857805</v>
      </c>
      <c r="AP4" s="3">
        <f>AO4*(1+'Productivity assumptions'!AP$4/100)</f>
        <v>23165.469030345819</v>
      </c>
      <c r="AQ4" s="3">
        <f>AP4*(1+'Productivity assumptions'!AQ$4/100)</f>
        <v>23519.905561024567</v>
      </c>
      <c r="AR4" s="3">
        <f>AQ4*(1+'Productivity assumptions'!AR$4/100)</f>
        <v>23879.9638141291</v>
      </c>
      <c r="AS4" s="3">
        <f>AR4*(1+'Productivity assumptions'!AS$4/100)</f>
        <v>24245.778287342288</v>
      </c>
      <c r="AT4" s="3">
        <f>AS4*(1+'Productivity assumptions'!AT$4/100)</f>
        <v>24617.427603064833</v>
      </c>
      <c r="AU4" s="3">
        <f>AT4*(1+'Productivity assumptions'!AU$4/100)</f>
        <v>24994.742410354673</v>
      </c>
      <c r="AV4" s="3">
        <f>AU4*(1+'Productivity assumptions'!AV$4/100)</f>
        <v>25377.493798474272</v>
      </c>
      <c r="AW4" s="3">
        <f>AV4*(1+'Productivity assumptions'!AW$4/100)</f>
        <v>25765.88612616367</v>
      </c>
      <c r="AX4" s="3">
        <f>AW4*(1+'Productivity assumptions'!AX$4/100)</f>
        <v>26160.173367319261</v>
      </c>
      <c r="AY4" s="3">
        <f>AX4*(1+'Productivity assumptions'!AY$4/100)</f>
        <v>26560.539802397892</v>
      </c>
      <c r="AZ4" s="3"/>
    </row>
    <row r="5" spans="1:52">
      <c r="A5" t="s">
        <v>462</v>
      </c>
      <c r="B5" s="3">
        <v>63.530004588862816</v>
      </c>
      <c r="C5" s="3">
        <v>61.776071364711022</v>
      </c>
      <c r="D5" s="3">
        <v>68.613106132467891</v>
      </c>
      <c r="E5" s="3">
        <v>86.418889422240866</v>
      </c>
      <c r="F5" s="3">
        <v>86.432441582872613</v>
      </c>
      <c r="G5" s="3">
        <v>86.247526992990771</v>
      </c>
      <c r="H5" s="3">
        <v>87.557369528800621</v>
      </c>
      <c r="I5" s="3">
        <f>H5*(1+'Productivity assumptions'!I$4/100)</f>
        <v>88.816109381485106</v>
      </c>
      <c r="J5" s="3">
        <f>I5*(1+'Productivity assumptions'!J$4/100)</f>
        <v>90.101733992724292</v>
      </c>
      <c r="K5" s="3">
        <f>J5*(1+'Productivity assumptions'!K$4/100)</f>
        <v>91.411653332458741</v>
      </c>
      <c r="L5" s="3">
        <f>K5*(1+'Productivity assumptions'!L$4/100)</f>
        <v>92.746873148842525</v>
      </c>
      <c r="M5" s="3">
        <f>L5*(1+'Productivity assumptions'!M$4/100)</f>
        <v>94.107521735375016</v>
      </c>
      <c r="N5" s="3">
        <f>M5*(1+'Productivity assumptions'!N$4/100)</f>
        <v>95.493309397876061</v>
      </c>
      <c r="O5" s="3">
        <f>N5*(1+'Productivity assumptions'!O$4/100)</f>
        <v>96.903562102822633</v>
      </c>
      <c r="P5" s="3">
        <f>O5*(1+'Productivity assumptions'!P$4/100)</f>
        <v>98.337290173384062</v>
      </c>
      <c r="Q5" s="3">
        <f>P5*(1+'Productivity assumptions'!Q$4/100)</f>
        <v>99.795474305495617</v>
      </c>
      <c r="R5" s="3">
        <f>Q5*(1+'Productivity assumptions'!R$4/100)</f>
        <v>101.27884554554409</v>
      </c>
      <c r="S5" s="3">
        <f>R5*(1+'Productivity assumptions'!S$4/100)</f>
        <v>102.78646880248844</v>
      </c>
      <c r="T5" s="3">
        <f>S5*(1+'Productivity assumptions'!T$4/100)</f>
        <v>104.31857659879704</v>
      </c>
      <c r="U5" s="3">
        <f>T5*(1+'Productivity assumptions'!U$4/100)</f>
        <v>105.87464432502954</v>
      </c>
      <c r="V5" s="3">
        <f>U5*(1+'Productivity assumptions'!V$4/100)</f>
        <v>107.45591162867555</v>
      </c>
      <c r="W5" s="3">
        <f>V5*(1+'Productivity assumptions'!W$4/100)</f>
        <v>109.06317912456196</v>
      </c>
      <c r="X5" s="3">
        <f>W5*(1+'Productivity assumptions'!X$4/100)</f>
        <v>110.69500237906618</v>
      </c>
      <c r="Y5" s="3">
        <f>X5*(1+'Productivity assumptions'!Y$4/100)</f>
        <v>112.35235515915552</v>
      </c>
      <c r="Z5" s="3">
        <f>Y5*(1+'Productivity assumptions'!Z$4/100)</f>
        <v>114.03557301489461</v>
      </c>
      <c r="AA5" s="3">
        <f>Z5*(1+'Productivity assumptions'!AA$4/100)</f>
        <v>115.74635366966598</v>
      </c>
      <c r="AB5" s="3">
        <f>AA5*(1+'Productivity assumptions'!AB$4/100)</f>
        <v>117.48543998272322</v>
      </c>
      <c r="AC5" s="3">
        <f>AB5*(1+'Productivity assumptions'!AC$4/100)</f>
        <v>119.25129500475867</v>
      </c>
      <c r="AD5" s="3">
        <f>AC5*(1+'Productivity assumptions'!AD$4/100)</f>
        <v>121.04514340903651</v>
      </c>
      <c r="AE5" s="3">
        <f>AD5*(1+'Productivity assumptions'!AE$4/100)</f>
        <v>122.86812451437619</v>
      </c>
      <c r="AF5" s="3">
        <f>AE5*(1+'Productivity assumptions'!AF$4/100)</f>
        <v>124.72189125204351</v>
      </c>
      <c r="AG5" s="3">
        <f>AF5*(1+'Productivity assumptions'!AG$4/100)</f>
        <v>126.60689268387274</v>
      </c>
      <c r="AH5" s="3">
        <f>AG5*(1+'Productivity assumptions'!AH$4/100)</f>
        <v>128.52208927354948</v>
      </c>
      <c r="AI5" s="3">
        <f>AH5*(1+'Productivity assumptions'!AI$4/100)</f>
        <v>130.46821590320485</v>
      </c>
      <c r="AJ5" s="3">
        <f>AI5*(1+'Productivity assumptions'!AJ$4/100)</f>
        <v>132.4463611747102</v>
      </c>
      <c r="AK5" s="3">
        <f>AJ5*(1+'Productivity assumptions'!AK$4/100)</f>
        <v>134.45763603525432</v>
      </c>
      <c r="AL5" s="3">
        <f>AK5*(1+'Productivity assumptions'!AL$4/100)</f>
        <v>136.50242964288947</v>
      </c>
      <c r="AM5" s="3">
        <f>AL5*(1+'Productivity assumptions'!AM$4/100)</f>
        <v>138.58151577770917</v>
      </c>
      <c r="AN5" s="3">
        <f>AM5*(1+'Productivity assumptions'!AN$4/100)</f>
        <v>140.69554215663851</v>
      </c>
      <c r="AO5" s="3">
        <f>AN5*(1+'Productivity assumptions'!AO$4/100)</f>
        <v>142.84482300154389</v>
      </c>
      <c r="AP5" s="3">
        <f>AO5*(1+'Productivity assumptions'!AP$4/100)</f>
        <v>145.02937620731646</v>
      </c>
      <c r="AQ5" s="3">
        <f>AP5*(1+'Productivity assumptions'!AQ$4/100)</f>
        <v>147.24835605538632</v>
      </c>
      <c r="AR5" s="3">
        <f>AQ5*(1+'Productivity assumptions'!AR$4/100)</f>
        <v>149.50253117170456</v>
      </c>
      <c r="AS5" s="3">
        <f>AR5*(1+'Productivity assumptions'!AS$4/100)</f>
        <v>151.79274359037902</v>
      </c>
      <c r="AT5" s="3">
        <f>AS5*(1+'Productivity assumptions'!AT$4/100)</f>
        <v>154.11948553359241</v>
      </c>
      <c r="AU5" s="3">
        <f>AT5*(1+'Productivity assumptions'!AU$4/100)</f>
        <v>156.48169676546283</v>
      </c>
      <c r="AV5" s="3">
        <f>AU5*(1+'Productivity assumptions'!AV$4/100)</f>
        <v>158.87794417097635</v>
      </c>
      <c r="AW5" s="3">
        <f>AV5*(1+'Productivity assumptions'!AW$4/100)</f>
        <v>161.30950715529207</v>
      </c>
      <c r="AX5" s="3">
        <f>AW5*(1+'Productivity assumptions'!AX$4/100)</f>
        <v>163.77797574344763</v>
      </c>
      <c r="AY5" s="3">
        <f>AX5*(1+'Productivity assumptions'!AY$4/100)</f>
        <v>166.2845036388137</v>
      </c>
      <c r="AZ5" s="3"/>
    </row>
    <row r="6" spans="1:52">
      <c r="A6" t="s">
        <v>463</v>
      </c>
      <c r="B6" s="3">
        <v>4103.3606657327509</v>
      </c>
      <c r="C6" s="3">
        <v>4360.4987457993457</v>
      </c>
      <c r="D6" s="3">
        <v>4810.6450100201218</v>
      </c>
      <c r="E6" s="3">
        <v>4667.1414391493417</v>
      </c>
      <c r="F6" s="3">
        <v>4636.2860886322105</v>
      </c>
      <c r="G6" s="3">
        <v>4688.3750675306756</v>
      </c>
      <c r="H6" s="3">
        <v>4725.578874697012</v>
      </c>
      <c r="I6" s="3">
        <f>H6*(1+'Productivity assumptions'!I$4/100)</f>
        <v>4793.5146120152558</v>
      </c>
      <c r="J6" s="3">
        <f>I6*(1+'Productivity assumptions'!J$4/100)</f>
        <v>4862.901352804266</v>
      </c>
      <c r="K6" s="3">
        <f>J6*(1+'Productivity assumptions'!K$4/100)</f>
        <v>4933.5993099576044</v>
      </c>
      <c r="L6" s="3">
        <f>K6*(1+'Productivity assumptions'!L$4/100)</f>
        <v>5005.6627649395923</v>
      </c>
      <c r="M6" s="3">
        <f>L6*(1+'Productivity assumptions'!M$4/100)</f>
        <v>5079.0986419081128</v>
      </c>
      <c r="N6" s="3">
        <f>M6*(1+'Productivity assumptions'!N$4/100)</f>
        <v>5153.891305712119</v>
      </c>
      <c r="O6" s="3">
        <f>N6*(1+'Productivity assumptions'!O$4/100)</f>
        <v>5230.0043779337293</v>
      </c>
      <c r="P6" s="3">
        <f>O6*(1+'Productivity assumptions'!P$4/100)</f>
        <v>5307.3844444977049</v>
      </c>
      <c r="Q6" s="3">
        <f>P6*(1+'Productivity assumptions'!Q$4/100)</f>
        <v>5386.0844347693192</v>
      </c>
      <c r="R6" s="3">
        <f>Q6*(1+'Productivity assumptions'!R$4/100)</f>
        <v>5466.143804220801</v>
      </c>
      <c r="S6" s="3">
        <f>R6*(1+'Productivity assumptions'!S$4/100)</f>
        <v>5547.5120848390843</v>
      </c>
      <c r="T6" s="3">
        <f>S6*(1+'Productivity assumptions'!T$4/100)</f>
        <v>5630.2018261476442</v>
      </c>
      <c r="U6" s="3">
        <f>T6*(1+'Productivity assumptions'!U$4/100)</f>
        <v>5714.184714330042</v>
      </c>
      <c r="V6" s="3">
        <f>U6*(1+'Productivity assumptions'!V$4/100)</f>
        <v>5799.5276546852883</v>
      </c>
      <c r="W6" s="3">
        <f>V6*(1+'Productivity assumptions'!W$4/100)</f>
        <v>5886.2738573798497</v>
      </c>
      <c r="X6" s="3">
        <f>W6*(1+'Productivity assumptions'!X$4/100)</f>
        <v>5974.3453645553591</v>
      </c>
      <c r="Y6" s="3">
        <f>X6*(1+'Productivity assumptions'!Y$4/100)</f>
        <v>6063.7947316121708</v>
      </c>
      <c r="Z6" s="3">
        <f>Y6*(1+'Productivity assumptions'!Z$4/100)</f>
        <v>6154.6400685997905</v>
      </c>
      <c r="AA6" s="3">
        <f>Z6*(1+'Productivity assumptions'!AA$4/100)</f>
        <v>6246.9730037363206</v>
      </c>
      <c r="AB6" s="3">
        <f>AA6*(1+'Productivity assumptions'!AB$4/100)</f>
        <v>6340.8336300489318</v>
      </c>
      <c r="AC6" s="3">
        <f>AB6*(1+'Productivity assumptions'!AC$4/100)</f>
        <v>6436.1389964939981</v>
      </c>
      <c r="AD6" s="3">
        <f>AC6*(1+'Productivity assumptions'!AD$4/100)</f>
        <v>6532.9552001931734</v>
      </c>
      <c r="AE6" s="3">
        <f>AD6*(1+'Productivity assumptions'!AE$4/100)</f>
        <v>6631.3437315837991</v>
      </c>
      <c r="AF6" s="3">
        <f>AE6*(1+'Productivity assumptions'!AF$4/100)</f>
        <v>6731.3938013983698</v>
      </c>
      <c r="AG6" s="3">
        <f>AF6*(1+'Productivity assumptions'!AG$4/100)</f>
        <v>6833.1296460561498</v>
      </c>
      <c r="AH6" s="3">
        <f>AG6*(1+'Productivity assumptions'!AH$4/100)</f>
        <v>6936.4951605042652</v>
      </c>
      <c r="AI6" s="3">
        <f>AH6*(1+'Productivity assumptions'!AI$4/100)</f>
        <v>7041.5300072347809</v>
      </c>
      <c r="AJ6" s="3">
        <f>AI6*(1+'Productivity assumptions'!AJ$4/100)</f>
        <v>7148.2929394289986</v>
      </c>
      <c r="AK6" s="3">
        <f>AJ6*(1+'Productivity assumptions'!AK$4/100)</f>
        <v>7256.8439162724735</v>
      </c>
      <c r="AL6" s="3">
        <f>AK6*(1+'Productivity assumptions'!AL$4/100)</f>
        <v>7367.2039411037094</v>
      </c>
      <c r="AM6" s="3">
        <f>AL6*(1+'Productivity assumptions'!AM$4/100)</f>
        <v>7479.4147757856235</v>
      </c>
      <c r="AN6" s="3">
        <f>AM6*(1+'Productivity assumptions'!AN$4/100)</f>
        <v>7593.5113783969509</v>
      </c>
      <c r="AO6" s="3">
        <f>AN6*(1+'Productivity assumptions'!AO$4/100)</f>
        <v>7709.5107078781193</v>
      </c>
      <c r="AP6" s="3">
        <f>AO6*(1+'Productivity assumptions'!AP$4/100)</f>
        <v>7827.4137300384045</v>
      </c>
      <c r="AQ6" s="3">
        <f>AP6*(1+'Productivity assumptions'!AQ$4/100)</f>
        <v>7947.1748004068804</v>
      </c>
      <c r="AR6" s="3">
        <f>AQ6*(1+'Productivity assumptions'!AR$4/100)</f>
        <v>8068.8354026710595</v>
      </c>
      <c r="AS6" s="3">
        <f>AR6*(1+'Productivity assumptions'!AS$4/100)</f>
        <v>8192.4409824469221</v>
      </c>
      <c r="AT6" s="3">
        <f>AS6*(1+'Productivity assumptions'!AT$4/100)</f>
        <v>8318.0181055707963</v>
      </c>
      <c r="AU6" s="3">
        <f>AT6*(1+'Productivity assumptions'!AU$4/100)</f>
        <v>8445.509549808703</v>
      </c>
      <c r="AV6" s="3">
        <f>AU6*(1+'Productivity assumptions'!AV$4/100)</f>
        <v>8574.8379681814986</v>
      </c>
      <c r="AW6" s="3">
        <f>AV6*(1+'Productivity assumptions'!AW$4/100)</f>
        <v>8706.0724117584959</v>
      </c>
      <c r="AX6" s="3">
        <f>AW6*(1+'Productivity assumptions'!AX$4/100)</f>
        <v>8839.2986961457191</v>
      </c>
      <c r="AY6" s="3">
        <f>AX6*(1+'Productivity assumptions'!AY$4/100)</f>
        <v>8974.579088132421</v>
      </c>
      <c r="AZ6" s="3"/>
    </row>
    <row r="7" spans="1:52">
      <c r="A7" s="111" t="s">
        <v>464</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row>
    <row r="8" spans="1:52">
      <c r="A8" t="s">
        <v>465</v>
      </c>
      <c r="B8" s="3">
        <v>0</v>
      </c>
      <c r="C8" s="3">
        <v>0</v>
      </c>
      <c r="D8" s="3">
        <v>0</v>
      </c>
      <c r="E8" s="3">
        <v>0</v>
      </c>
      <c r="F8" s="3">
        <v>0</v>
      </c>
      <c r="G8" s="3">
        <v>0</v>
      </c>
      <c r="H8" s="3">
        <v>0</v>
      </c>
      <c r="I8" s="3">
        <f>H8*(1+'Productivity assumptions'!I$4/100)</f>
        <v>0</v>
      </c>
      <c r="J8" s="3">
        <f>I8*(1+'Productivity assumptions'!J$4/100)</f>
        <v>0</v>
      </c>
      <c r="K8" s="3">
        <f>J8*(1+'Productivity assumptions'!K$4/100)</f>
        <v>0</v>
      </c>
      <c r="L8" s="3">
        <f>K8*(1+'Productivity assumptions'!L$4/100)</f>
        <v>0</v>
      </c>
      <c r="M8" s="3">
        <f>L8*(1+'Productivity assumptions'!M$4/100)</f>
        <v>0</v>
      </c>
      <c r="N8" s="3">
        <f>M8*(1+'Productivity assumptions'!N$4/100)</f>
        <v>0</v>
      </c>
      <c r="O8" s="3">
        <f>N8*(1+'Productivity assumptions'!O$4/100)</f>
        <v>0</v>
      </c>
      <c r="P8" s="3">
        <f>O8*(1+'Productivity assumptions'!P$4/100)</f>
        <v>0</v>
      </c>
      <c r="Q8" s="3">
        <f>P8*(1+'Productivity assumptions'!Q$4/100)</f>
        <v>0</v>
      </c>
      <c r="R8" s="3">
        <f>Q8*(1+'Productivity assumptions'!R$4/100)</f>
        <v>0</v>
      </c>
      <c r="S8" s="3">
        <f>R8*(1+'Productivity assumptions'!S$4/100)</f>
        <v>0</v>
      </c>
      <c r="T8" s="3">
        <f>S8*(1+'Productivity assumptions'!T$4/100)</f>
        <v>0</v>
      </c>
      <c r="U8" s="3">
        <f>T8*(1+'Productivity assumptions'!U$4/100)</f>
        <v>0</v>
      </c>
      <c r="V8" s="3">
        <f>U8*(1+'Productivity assumptions'!V$4/100)</f>
        <v>0</v>
      </c>
      <c r="W8" s="3">
        <f>V8*(1+'Productivity assumptions'!W$4/100)</f>
        <v>0</v>
      </c>
      <c r="X8" s="3">
        <f>W8*(1+'Productivity assumptions'!X$4/100)</f>
        <v>0</v>
      </c>
      <c r="Y8" s="3">
        <f>X8*(1+'Productivity assumptions'!Y$4/100)</f>
        <v>0</v>
      </c>
      <c r="Z8" s="3">
        <f>Y8*(1+'Productivity assumptions'!Z$4/100)</f>
        <v>0</v>
      </c>
      <c r="AA8" s="3">
        <f>Z8*(1+'Productivity assumptions'!AA$4/100)</f>
        <v>0</v>
      </c>
      <c r="AB8" s="3">
        <f>AA8*(1+'Productivity assumptions'!AB$4/100)</f>
        <v>0</v>
      </c>
      <c r="AC8" s="3">
        <f>AB8*(1+'Productivity assumptions'!AC$4/100)</f>
        <v>0</v>
      </c>
      <c r="AD8" s="3">
        <f>AC8*(1+'Productivity assumptions'!AD$4/100)</f>
        <v>0</v>
      </c>
      <c r="AE8" s="3">
        <f>AD8*(1+'Productivity assumptions'!AE$4/100)</f>
        <v>0</v>
      </c>
      <c r="AF8" s="3">
        <f>AE8*(1+'Productivity assumptions'!AF$4/100)</f>
        <v>0</v>
      </c>
      <c r="AG8" s="3">
        <f>AF8*(1+'Productivity assumptions'!AG$4/100)</f>
        <v>0</v>
      </c>
      <c r="AH8" s="3">
        <f>AG8*(1+'Productivity assumptions'!AH$4/100)</f>
        <v>0</v>
      </c>
      <c r="AI8" s="3">
        <f>AH8*(1+'Productivity assumptions'!AI$4/100)</f>
        <v>0</v>
      </c>
      <c r="AJ8" s="3">
        <f>AI8*(1+'Productivity assumptions'!AJ$4/100)</f>
        <v>0</v>
      </c>
      <c r="AK8" s="3">
        <f>AJ8*(1+'Productivity assumptions'!AK$4/100)</f>
        <v>0</v>
      </c>
      <c r="AL8" s="3">
        <f>AK8*(1+'Productivity assumptions'!AL$4/100)</f>
        <v>0</v>
      </c>
      <c r="AM8" s="3">
        <f>AL8*(1+'Productivity assumptions'!AM$4/100)</f>
        <v>0</v>
      </c>
      <c r="AN8" s="3">
        <f>AM8*(1+'Productivity assumptions'!AN$4/100)</f>
        <v>0</v>
      </c>
      <c r="AO8" s="3">
        <f>AN8*(1+'Productivity assumptions'!AO$4/100)</f>
        <v>0</v>
      </c>
      <c r="AP8" s="3">
        <f>AO8*(1+'Productivity assumptions'!AP$4/100)</f>
        <v>0</v>
      </c>
      <c r="AQ8" s="3">
        <f>AP8*(1+'Productivity assumptions'!AQ$4/100)</f>
        <v>0</v>
      </c>
      <c r="AR8" s="3">
        <f>AQ8*(1+'Productivity assumptions'!AR$4/100)</f>
        <v>0</v>
      </c>
      <c r="AS8" s="3">
        <f>AR8*(1+'Productivity assumptions'!AS$4/100)</f>
        <v>0</v>
      </c>
      <c r="AT8" s="3">
        <f>AS8*(1+'Productivity assumptions'!AT$4/100)</f>
        <v>0</v>
      </c>
      <c r="AU8" s="3">
        <f>AT8*(1+'Productivity assumptions'!AU$4/100)</f>
        <v>0</v>
      </c>
      <c r="AV8" s="3">
        <f>AU8*(1+'Productivity assumptions'!AV$4/100)</f>
        <v>0</v>
      </c>
      <c r="AW8" s="3">
        <f>AV8*(1+'Productivity assumptions'!AW$4/100)</f>
        <v>0</v>
      </c>
      <c r="AX8" s="3">
        <f>AW8*(1+'Productivity assumptions'!AX$4/100)</f>
        <v>0</v>
      </c>
      <c r="AY8" s="3">
        <f>AX8*(1+'Productivity assumptions'!AY$4/100)</f>
        <v>0</v>
      </c>
      <c r="AZ8" s="3"/>
    </row>
    <row r="9" spans="1:52">
      <c r="A9" t="s">
        <v>466</v>
      </c>
      <c r="B9" s="3">
        <v>0.94759486655637026</v>
      </c>
      <c r="C9" s="3">
        <v>1.0005270893697134</v>
      </c>
      <c r="D9" s="3">
        <v>1.0452988933176584</v>
      </c>
      <c r="E9" s="3">
        <v>1.1101699305702082</v>
      </c>
      <c r="F9" s="3">
        <v>1.1803117621581736</v>
      </c>
      <c r="G9" s="3">
        <v>1.2382410190832531</v>
      </c>
      <c r="H9" s="3">
        <v>1.3095806618480206</v>
      </c>
      <c r="I9" s="3">
        <f>H9*(1+'Productivity assumptions'!I$4/100)</f>
        <v>1.3284074194155924</v>
      </c>
      <c r="J9" s="3">
        <f>I9*(1+'Productivity assumptions'!J$4/100)</f>
        <v>1.3476362877374177</v>
      </c>
      <c r="K9" s="3">
        <f>J9*(1+'Productivity assumptions'!K$4/100)</f>
        <v>1.3672285281750738</v>
      </c>
      <c r="L9" s="3">
        <f>K9*(1+'Productivity assumptions'!L$4/100)</f>
        <v>1.3871991835323856</v>
      </c>
      <c r="M9" s="3">
        <f>L9*(1+'Productivity assumptions'!M$4/100)</f>
        <v>1.4075501726733701</v>
      </c>
      <c r="N9" s="3">
        <f>M9*(1+'Productivity assumptions'!N$4/100)</f>
        <v>1.4282771626915203</v>
      </c>
      <c r="O9" s="3">
        <f>N9*(1+'Productivity assumptions'!O$4/100)</f>
        <v>1.4493700721822445</v>
      </c>
      <c r="P9" s="3">
        <f>O9*(1+'Productivity assumptions'!P$4/100)</f>
        <v>1.4708140987177645</v>
      </c>
      <c r="Q9" s="3">
        <f>P9*(1+'Productivity assumptions'!Q$4/100)</f>
        <v>1.4926239104001358</v>
      </c>
      <c r="R9" s="3">
        <f>Q9*(1+'Productivity assumptions'!R$4/100)</f>
        <v>1.514810441365642</v>
      </c>
      <c r="S9" s="3">
        <f>R9*(1+'Productivity assumptions'!S$4/100)</f>
        <v>1.5373597056168622</v>
      </c>
      <c r="T9" s="3">
        <f>S9*(1+'Productivity assumptions'!T$4/100)</f>
        <v>1.5602751809527486</v>
      </c>
      <c r="U9" s="3">
        <f>T9*(1+'Productivity assumptions'!U$4/100)</f>
        <v>1.5835490208792622</v>
      </c>
      <c r="V9" s="3">
        <f>U9*(1+'Productivity assumptions'!V$4/100)</f>
        <v>1.607199766592748</v>
      </c>
      <c r="W9" s="3">
        <f>V9*(1+'Productivity assumptions'!W$4/100)</f>
        <v>1.6312393927527979</v>
      </c>
      <c r="X9" s="3">
        <f>W9*(1+'Productivity assumptions'!X$4/100)</f>
        <v>1.655646295211759</v>
      </c>
      <c r="Y9" s="3">
        <f>X9*(1+'Productivity assumptions'!Y$4/100)</f>
        <v>1.6804350384362927</v>
      </c>
      <c r="Z9" s="3">
        <f>Y9*(1+'Productivity assumptions'!Z$4/100)</f>
        <v>1.7056106411915597</v>
      </c>
      <c r="AA9" s="3">
        <f>Z9*(1+'Productivity assumptions'!AA$4/100)</f>
        <v>1.7311984960370086</v>
      </c>
      <c r="AB9" s="3">
        <f>AA9*(1+'Productivity assumptions'!AB$4/100)</f>
        <v>1.7572097137919593</v>
      </c>
      <c r="AC9" s="3">
        <f>AB9*(1+'Productivity assumptions'!AC$4/100)</f>
        <v>1.7836213065674158</v>
      </c>
      <c r="AD9" s="3">
        <f>AC9*(1+'Productivity assumptions'!AD$4/100)</f>
        <v>1.8104515915927839</v>
      </c>
      <c r="AE9" s="3">
        <f>AD9*(1+'Productivity assumptions'!AE$4/100)</f>
        <v>1.8377176094655787</v>
      </c>
      <c r="AF9" s="3">
        <f>AE9*(1+'Productivity assumptions'!AF$4/100)</f>
        <v>1.8654440827971885</v>
      </c>
      <c r="AG9" s="3">
        <f>AF9*(1+'Productivity assumptions'!AG$4/100)</f>
        <v>1.8936377281289778</v>
      </c>
      <c r="AH9" s="3">
        <f>AG9*(1+'Productivity assumptions'!AH$4/100)</f>
        <v>1.9222829972933622</v>
      </c>
      <c r="AI9" s="3">
        <f>AH9*(1+'Productivity assumptions'!AI$4/100)</f>
        <v>1.9513908817971997</v>
      </c>
      <c r="AJ9" s="3">
        <f>AI9*(1+'Productivity assumptions'!AJ$4/100)</f>
        <v>1.9809776636732517</v>
      </c>
      <c r="AK9" s="3">
        <f>AJ9*(1+'Productivity assumptions'!AK$4/100)</f>
        <v>2.0110599591693865</v>
      </c>
      <c r="AL9" s="3">
        <f>AK9*(1+'Productivity assumptions'!AL$4/100)</f>
        <v>2.0416435888563043</v>
      </c>
      <c r="AM9" s="3">
        <f>AL9*(1+'Productivity assumptions'!AM$4/100)</f>
        <v>2.0727401260310607</v>
      </c>
      <c r="AN9" s="3">
        <f>AM9*(1+'Productivity assumptions'!AN$4/100)</f>
        <v>2.1043592584853745</v>
      </c>
      <c r="AO9" s="3">
        <f>AN9*(1+'Productivity assumptions'!AO$4/100)</f>
        <v>2.1365056859821783</v>
      </c>
      <c r="AP9" s="3">
        <f>AO9*(1+'Productivity assumptions'!AP$4/100)</f>
        <v>2.1691796761723108</v>
      </c>
      <c r="AQ9" s="3">
        <f>AP9*(1+'Productivity assumptions'!AQ$4/100)</f>
        <v>2.202368579787179</v>
      </c>
      <c r="AR9" s="3">
        <f>AQ9*(1+'Productivity assumptions'!AR$4/100)</f>
        <v>2.2360838930342082</v>
      </c>
      <c r="AS9" s="3">
        <f>AR9*(1+'Productivity assumptions'!AS$4/100)</f>
        <v>2.2703382100741201</v>
      </c>
      <c r="AT9" s="3">
        <f>AS9*(1+'Productivity assumptions'!AT$4/100)</f>
        <v>2.3051388929902585</v>
      </c>
      <c r="AU9" s="3">
        <f>AT9*(1+'Productivity assumptions'!AU$4/100)</f>
        <v>2.3404700840151347</v>
      </c>
      <c r="AV9" s="3">
        <f>AU9*(1+'Productivity assumptions'!AV$4/100)</f>
        <v>2.3763103482915962</v>
      </c>
      <c r="AW9" s="3">
        <f>AV9*(1+'Productivity assumptions'!AW$4/100)</f>
        <v>2.4126788216646786</v>
      </c>
      <c r="AX9" s="3">
        <f>AW9*(1+'Productivity assumptions'!AX$4/100)</f>
        <v>2.4495992858680316</v>
      </c>
      <c r="AY9" s="3">
        <f>AX9*(1+'Productivity assumptions'!AY$4/100)</f>
        <v>2.4870889966464524</v>
      </c>
      <c r="AZ9" s="3"/>
    </row>
    <row r="10" spans="1:52">
      <c r="A10" t="s">
        <v>467</v>
      </c>
      <c r="B10" s="3">
        <v>68.476163508408519</v>
      </c>
      <c r="C10" s="3">
        <v>72.301211186644736</v>
      </c>
      <c r="D10" s="3">
        <v>75.536561520323971</v>
      </c>
      <c r="E10" s="3">
        <v>80.224345203670254</v>
      </c>
      <c r="F10" s="3">
        <v>85.293012941446634</v>
      </c>
      <c r="G10" s="3">
        <v>89.479161905653129</v>
      </c>
      <c r="H10" s="3">
        <v>94.634387218707374</v>
      </c>
      <c r="I10" s="3">
        <f>H10*(1+'Productivity assumptions'!I$4/100)</f>
        <v>95.994867498866768</v>
      </c>
      <c r="J10" s="3">
        <f>I10*(1+'Productivity assumptions'!J$4/100)</f>
        <v>97.384405557543715</v>
      </c>
      <c r="K10" s="3">
        <f>J10*(1+'Productivity assumptions'!K$4/100)</f>
        <v>98.800202019781281</v>
      </c>
      <c r="L10" s="3">
        <f>K10*(1+'Productivity assumptions'!L$4/100)</f>
        <v>100.24334392554846</v>
      </c>
      <c r="M10" s="3">
        <f>L10*(1+'Productivity assumptions'!M$4/100)</f>
        <v>101.71396993794993</v>
      </c>
      <c r="N10" s="3">
        <f>M10*(1+'Productivity assumptions'!N$4/100)</f>
        <v>103.21176694763389</v>
      </c>
      <c r="O10" s="3">
        <f>N10*(1+'Productivity assumptions'!O$4/100)</f>
        <v>104.73600644082977</v>
      </c>
      <c r="P10" s="3">
        <f>O10*(1+'Productivity assumptions'!P$4/100)</f>
        <v>106.28561874789219</v>
      </c>
      <c r="Q10" s="3">
        <f>P10*(1+'Productivity assumptions'!Q$4/100)</f>
        <v>107.86166383167041</v>
      </c>
      <c r="R10" s="3">
        <f>Q10*(1+'Productivity assumptions'!R$4/100)</f>
        <v>109.46493182698937</v>
      </c>
      <c r="S10" s="3">
        <f>R10*(1+'Productivity assumptions'!S$4/100)</f>
        <v>111.09441206201026</v>
      </c>
      <c r="T10" s="3">
        <f>S10*(1+'Productivity assumptions'!T$4/100)</f>
        <v>112.75035585334328</v>
      </c>
      <c r="U10" s="3">
        <f>T10*(1+'Productivity assumptions'!U$4/100)</f>
        <v>114.43219618883191</v>
      </c>
      <c r="V10" s="3">
        <f>U10*(1+'Productivity assumptions'!V$4/100)</f>
        <v>116.14127291321084</v>
      </c>
      <c r="W10" s="3">
        <f>V10*(1+'Productivity assumptions'!W$4/100)</f>
        <v>117.87845135276783</v>
      </c>
      <c r="X10" s="3">
        <f>W10*(1+'Productivity assumptions'!X$4/100)</f>
        <v>119.64217032434392</v>
      </c>
      <c r="Y10" s="3">
        <f>X10*(1+'Productivity assumptions'!Y$4/100)</f>
        <v>121.43348230177131</v>
      </c>
      <c r="Z10" s="3">
        <f>Y10*(1+'Productivity assumptions'!Z$4/100)</f>
        <v>123.25274995668936</v>
      </c>
      <c r="AA10" s="3">
        <f>Z10*(1+'Productivity assumptions'!AA$4/100)</f>
        <v>125.10180823472105</v>
      </c>
      <c r="AB10" s="3">
        <f>AA10*(1+'Productivity assumptions'!AB$4/100)</f>
        <v>126.98146003835909</v>
      </c>
      <c r="AC10" s="3">
        <f>AB10*(1+'Productivity assumptions'!AC$4/100)</f>
        <v>128.89004419097498</v>
      </c>
      <c r="AD10" s="3">
        <f>AC10*(1+'Productivity assumptions'!AD$4/100)</f>
        <v>130.82888435275314</v>
      </c>
      <c r="AE10" s="3">
        <f>AD10*(1+'Productivity assumptions'!AE$4/100)</f>
        <v>132.79921193047184</v>
      </c>
      <c r="AF10" s="3">
        <f>AE10*(1+'Productivity assumptions'!AF$4/100)</f>
        <v>134.80281345721556</v>
      </c>
      <c r="AG10" s="3">
        <f>AF10*(1+'Productivity assumptions'!AG$4/100)</f>
        <v>136.84017429123273</v>
      </c>
      <c r="AH10" s="3">
        <f>AG10*(1+'Productivity assumptions'!AH$4/100)</f>
        <v>138.91017087339137</v>
      </c>
      <c r="AI10" s="3">
        <f>AH10*(1+'Productivity assumptions'!AI$4/100)</f>
        <v>141.0135974842932</v>
      </c>
      <c r="AJ10" s="3">
        <f>AI10*(1+'Productivity assumptions'!AJ$4/100)</f>
        <v>143.15163071445912</v>
      </c>
      <c r="AK10" s="3">
        <f>AJ10*(1+'Productivity assumptions'!AK$4/100)</f>
        <v>145.32547130583703</v>
      </c>
      <c r="AL10" s="3">
        <f>AK10*(1+'Productivity assumptions'!AL$4/100)</f>
        <v>147.53553987103794</v>
      </c>
      <c r="AM10" s="3">
        <f>AL10*(1+'Productivity assumptions'!AM$4/100)</f>
        <v>149.78267273263967</v>
      </c>
      <c r="AN10" s="3">
        <f>AM10*(1+'Productivity assumptions'!AN$4/100)</f>
        <v>152.06756996071772</v>
      </c>
      <c r="AO10" s="3">
        <f>AN10*(1+'Productivity assumptions'!AO$4/100)</f>
        <v>154.39057117481451</v>
      </c>
      <c r="AP10" s="3">
        <f>AO10*(1+'Productivity assumptions'!AP$4/100)</f>
        <v>156.75169571621529</v>
      </c>
      <c r="AQ10" s="3">
        <f>AP10*(1+'Productivity assumptions'!AQ$4/100)</f>
        <v>159.15002950927973</v>
      </c>
      <c r="AR10" s="3">
        <f>AQ10*(1+'Productivity assumptions'!AR$4/100)</f>
        <v>161.58640330584825</v>
      </c>
      <c r="AS10" s="3">
        <f>AR10*(1+'Productivity assumptions'!AS$4/100)</f>
        <v>164.06172719929438</v>
      </c>
      <c r="AT10" s="3">
        <f>AS10*(1+'Productivity assumptions'!AT$4/100)</f>
        <v>166.57653319674543</v>
      </c>
      <c r="AU10" s="3">
        <f>AT10*(1+'Productivity assumptions'!AU$4/100)</f>
        <v>169.12967536641366</v>
      </c>
      <c r="AV10" s="3">
        <f>AU10*(1+'Productivity assumptions'!AV$4/100)</f>
        <v>171.71960475860033</v>
      </c>
      <c r="AW10" s="3">
        <f>AV10*(1+'Productivity assumptions'!AW$4/100)</f>
        <v>174.34770418921102</v>
      </c>
      <c r="AX10" s="3">
        <f>AW10*(1+'Productivity assumptions'!AX$4/100)</f>
        <v>177.01569220056729</v>
      </c>
      <c r="AY10" s="3">
        <f>AX10*(1+'Productivity assumptions'!AY$4/100)</f>
        <v>179.72481574666173</v>
      </c>
      <c r="AZ10" s="3"/>
    </row>
    <row r="11" spans="1:52">
      <c r="A11" t="s">
        <v>468</v>
      </c>
      <c r="B11" s="3">
        <v>36.396438564175597</v>
      </c>
      <c r="C11" s="3">
        <v>38.429527243404415</v>
      </c>
      <c r="D11" s="3">
        <v>40.149180092222117</v>
      </c>
      <c r="E11" s="3">
        <v>42.640830063414029</v>
      </c>
      <c r="F11" s="3">
        <v>45.334927461226663</v>
      </c>
      <c r="G11" s="3">
        <v>47.559948633411935</v>
      </c>
      <c r="H11" s="3">
        <v>50.300053098639772</v>
      </c>
      <c r="I11" s="3">
        <f>H11*(1+'Productivity assumptions'!I$4/100)</f>
        <v>51.023175341440556</v>
      </c>
      <c r="J11" s="3">
        <f>I11*(1+'Productivity assumptions'!J$4/100)</f>
        <v>51.761742369644594</v>
      </c>
      <c r="K11" s="3">
        <f>J11*(1+'Productivity assumptions'!K$4/100)</f>
        <v>52.51426625995979</v>
      </c>
      <c r="L11" s="3">
        <f>K11*(1+'Productivity assumptions'!L$4/100)</f>
        <v>53.281324795682117</v>
      </c>
      <c r="M11" s="3">
        <f>L11*(1+'Productivity assumptions'!M$4/100)</f>
        <v>54.062991679000952</v>
      </c>
      <c r="N11" s="3">
        <f>M11*(1+'Productivity assumptions'!N$4/100)</f>
        <v>54.859100486087875</v>
      </c>
      <c r="O11" s="3">
        <f>N11*(1+'Productivity assumptions'!O$4/100)</f>
        <v>55.669263997429766</v>
      </c>
      <c r="P11" s="3">
        <f>O11*(1+'Productivity assumptions'!P$4/100)</f>
        <v>56.492913662402046</v>
      </c>
      <c r="Q11" s="3">
        <f>P11*(1+'Productivity assumptions'!Q$4/100)</f>
        <v>57.330612872274713</v>
      </c>
      <c r="R11" s="3">
        <f>Q11*(1+'Productivity assumptions'!R$4/100)</f>
        <v>58.182781599373016</v>
      </c>
      <c r="S11" s="3">
        <f>R11*(1+'Productivity assumptions'!S$4/100)</f>
        <v>59.048882651576292</v>
      </c>
      <c r="T11" s="3">
        <f>S11*(1+'Productivity assumptions'!T$4/100)</f>
        <v>59.929049608645656</v>
      </c>
      <c r="U11" s="3">
        <f>T11*(1+'Productivity assumptions'!U$4/100)</f>
        <v>60.822981092377916</v>
      </c>
      <c r="V11" s="3">
        <f>U11*(1+'Productivity assumptions'!V$4/100)</f>
        <v>61.731389256814317</v>
      </c>
      <c r="W11" s="3">
        <f>V11*(1+'Productivity assumptions'!W$4/100)</f>
        <v>62.654734040033404</v>
      </c>
      <c r="X11" s="3">
        <f>W11*(1+'Productivity assumptions'!X$4/100)</f>
        <v>63.592185642233019</v>
      </c>
      <c r="Y11" s="3">
        <f>X11*(1+'Productivity assumptions'!Y$4/100)</f>
        <v>64.544303474122088</v>
      </c>
      <c r="Z11" s="3">
        <f>Y11*(1+'Productivity assumptions'!Z$4/100)</f>
        <v>65.511280302867547</v>
      </c>
      <c r="AA11" s="3">
        <f>Z11*(1+'Productivity assumptions'!AA$4/100)</f>
        <v>66.494091438449004</v>
      </c>
      <c r="AB11" s="3">
        <f>AA11*(1+'Productivity assumptions'!AB$4/100)</f>
        <v>67.493163639460278</v>
      </c>
      <c r="AC11" s="3">
        <f>AB11*(1+'Productivity assumptions'!AC$4/100)</f>
        <v>68.507613957587594</v>
      </c>
      <c r="AD11" s="3">
        <f>AC11*(1+'Productivity assumptions'!AD$4/100)</f>
        <v>69.538145944462855</v>
      </c>
      <c r="AE11" s="3">
        <f>AD11*(1+'Productivity assumptions'!AE$4/100)</f>
        <v>70.585414117203484</v>
      </c>
      <c r="AF11" s="3">
        <f>AE11*(1+'Productivity assumptions'!AF$4/100)</f>
        <v>71.650368053565018</v>
      </c>
      <c r="AG11" s="3">
        <f>AF11*(1+'Productivity assumptions'!AG$4/100)</f>
        <v>72.733265731079584</v>
      </c>
      <c r="AH11" s="3">
        <f>AG11*(1+'Productivity assumptions'!AH$4/100)</f>
        <v>73.83350995579201</v>
      </c>
      <c r="AI11" s="3">
        <f>AH11*(1+'Productivity assumptions'!AI$4/100)</f>
        <v>74.951522903590117</v>
      </c>
      <c r="AJ11" s="3">
        <f>AI11*(1+'Productivity assumptions'!AJ$4/100)</f>
        <v>76.087929955663697</v>
      </c>
      <c r="AK11" s="3">
        <f>AJ11*(1+'Productivity assumptions'!AK$4/100)</f>
        <v>77.243369330164896</v>
      </c>
      <c r="AL11" s="3">
        <f>AK11*(1+'Productivity assumptions'!AL$4/100)</f>
        <v>78.418064591035829</v>
      </c>
      <c r="AM11" s="3">
        <f>AL11*(1+'Productivity assumptions'!AM$4/100)</f>
        <v>79.612460260308168</v>
      </c>
      <c r="AN11" s="3">
        <f>AM11*(1+'Productivity assumptions'!AN$4/100)</f>
        <v>80.826928439107135</v>
      </c>
      <c r="AO11" s="3">
        <f>AN11*(1+'Productivity assumptions'!AO$4/100)</f>
        <v>82.06164964195311</v>
      </c>
      <c r="AP11" s="3">
        <f>AO11*(1+'Productivity assumptions'!AP$4/100)</f>
        <v>83.316634149122663</v>
      </c>
      <c r="AQ11" s="3">
        <f>AP11*(1+'Productivity assumptions'!AQ$4/100)</f>
        <v>84.591396111289782</v>
      </c>
      <c r="AR11" s="3">
        <f>AQ11*(1+'Productivity assumptions'!AR$4/100)</f>
        <v>85.886377089528793</v>
      </c>
      <c r="AS11" s="3">
        <f>AR11*(1+'Productivity assumptions'!AS$4/100)</f>
        <v>87.202060816511903</v>
      </c>
      <c r="AT11" s="3">
        <f>AS11*(1+'Productivity assumptions'!AT$4/100)</f>
        <v>88.538730064575248</v>
      </c>
      <c r="AU11" s="3">
        <f>AT11*(1+'Productivity assumptions'!AU$4/100)</f>
        <v>89.895775748253556</v>
      </c>
      <c r="AV11" s="3">
        <f>AU11*(1+'Productivity assumptions'!AV$4/100)</f>
        <v>91.272374570071293</v>
      </c>
      <c r="AW11" s="3">
        <f>AV11*(1+'Productivity assumptions'!AW$4/100)</f>
        <v>92.669261524099042</v>
      </c>
      <c r="AX11" s="3">
        <f>AW11*(1+'Productivity assumptions'!AX$4/100)</f>
        <v>94.087350049653793</v>
      </c>
      <c r="AY11" s="3">
        <f>AX11*(1+'Productivity assumptions'!AY$4/100)</f>
        <v>95.527302927505659</v>
      </c>
      <c r="AZ11" s="3"/>
    </row>
    <row r="12" spans="1:52">
      <c r="A12" t="s">
        <v>469</v>
      </c>
      <c r="B12" s="3">
        <v>242.56127323533727</v>
      </c>
      <c r="C12" s="3">
        <v>256.11063680190034</v>
      </c>
      <c r="D12" s="3">
        <v>267.5711313169478</v>
      </c>
      <c r="E12" s="3">
        <v>284.17654144254118</v>
      </c>
      <c r="F12" s="3">
        <v>302.13114691530461</v>
      </c>
      <c r="G12" s="3">
        <v>316.95962986011841</v>
      </c>
      <c r="H12" s="3">
        <v>335.22084590496775</v>
      </c>
      <c r="I12" s="3">
        <f>H12*(1+'Productivity assumptions'!I$4/100)</f>
        <v>340.04003862925799</v>
      </c>
      <c r="J12" s="3">
        <f>I12*(1+'Productivity assumptions'!J$4/100)</f>
        <v>344.9621619412664</v>
      </c>
      <c r="K12" s="3">
        <f>J12*(1+'Productivity assumptions'!K$4/100)</f>
        <v>349.97729969033526</v>
      </c>
      <c r="L12" s="3">
        <f>K12*(1+'Productivity assumptions'!L$4/100)</f>
        <v>355.0893024689251</v>
      </c>
      <c r="M12" s="3">
        <f>L12*(1+'Productivity assumptions'!M$4/100)</f>
        <v>360.29866145962416</v>
      </c>
      <c r="N12" s="3">
        <f>M12*(1+'Productivity assumptions'!N$4/100)</f>
        <v>365.60426754359247</v>
      </c>
      <c r="O12" s="3">
        <f>N12*(1+'Productivity assumptions'!O$4/100)</f>
        <v>371.00354012608426</v>
      </c>
      <c r="P12" s="3">
        <f>O12*(1+'Productivity assumptions'!P$4/100)</f>
        <v>376.49269014506939</v>
      </c>
      <c r="Q12" s="3">
        <f>P12*(1+'Productivity assumptions'!Q$4/100)</f>
        <v>382.07547227845509</v>
      </c>
      <c r="R12" s="3">
        <f>Q12*(1+'Productivity assumptions'!R$4/100)</f>
        <v>387.75468539959149</v>
      </c>
      <c r="S12" s="3">
        <f>R12*(1+'Productivity assumptions'!S$4/100)</f>
        <v>393.5267494327926</v>
      </c>
      <c r="T12" s="3">
        <f>S12*(1+'Productivity assumptions'!T$4/100)</f>
        <v>399.3925546101309</v>
      </c>
      <c r="U12" s="3">
        <f>T12*(1+'Productivity assumptions'!U$4/100)</f>
        <v>405.35009241968669</v>
      </c>
      <c r="V12" s="3">
        <f>U12*(1+'Productivity assumptions'!V$4/100)</f>
        <v>411.40410895744623</v>
      </c>
      <c r="W12" s="3">
        <f>V12*(1+'Productivity assumptions'!W$4/100)</f>
        <v>417.55766944545712</v>
      </c>
      <c r="X12" s="3">
        <f>W12*(1+'Productivity assumptions'!X$4/100)</f>
        <v>423.80524374658285</v>
      </c>
      <c r="Y12" s="3">
        <f>X12*(1+'Productivity assumptions'!Y$4/100)</f>
        <v>430.15056001058679</v>
      </c>
      <c r="Z12" s="3">
        <f>Y12*(1+'Productivity assumptions'!Z$4/100)</f>
        <v>436.59490291946781</v>
      </c>
      <c r="AA12" s="3">
        <f>Z12*(1+'Productivity assumptions'!AA$4/100)</f>
        <v>443.14477235177958</v>
      </c>
      <c r="AB12" s="3">
        <f>AA12*(1+'Productivity assumptions'!AB$4/100)</f>
        <v>449.80301240743859</v>
      </c>
      <c r="AC12" s="3">
        <f>AB12*(1+'Productivity assumptions'!AC$4/100)</f>
        <v>456.56373874512906</v>
      </c>
      <c r="AD12" s="3">
        <f>AC12*(1+'Productivity assumptions'!AD$4/100)</f>
        <v>463.43164013073994</v>
      </c>
      <c r="AE12" s="3">
        <f>AD12*(1+'Productivity assumptions'!AE$4/100)</f>
        <v>470.41107854339953</v>
      </c>
      <c r="AF12" s="3">
        <f>AE12*(1+'Productivity assumptions'!AF$4/100)</f>
        <v>477.50838237122775</v>
      </c>
      <c r="AG12" s="3">
        <f>AF12*(1+'Productivity assumptions'!AG$4/100)</f>
        <v>484.72527088570081</v>
      </c>
      <c r="AH12" s="3">
        <f>AG12*(1+'Productivity assumptions'!AH$4/100)</f>
        <v>492.05776413350867</v>
      </c>
      <c r="AI12" s="3">
        <f>AH12*(1+'Productivity assumptions'!AI$4/100)</f>
        <v>499.50867567347524</v>
      </c>
      <c r="AJ12" s="3">
        <f>AI12*(1+'Productivity assumptions'!AJ$4/100)</f>
        <v>507.08217331057375</v>
      </c>
      <c r="AK12" s="3">
        <f>AJ12*(1+'Productivity assumptions'!AK$4/100)</f>
        <v>514.78251040072826</v>
      </c>
      <c r="AL12" s="3">
        <f>AK12*(1+'Productivity assumptions'!AL$4/100)</f>
        <v>522.61117686868397</v>
      </c>
      <c r="AM12" s="3">
        <f>AL12*(1+'Productivity assumptions'!AM$4/100)</f>
        <v>530.57113519742643</v>
      </c>
      <c r="AN12" s="3">
        <f>AM12*(1+'Productivity assumptions'!AN$4/100)</f>
        <v>538.66486522636478</v>
      </c>
      <c r="AO12" s="3">
        <f>AN12*(1+'Productivity assumptions'!AO$4/100)</f>
        <v>546.89356998067478</v>
      </c>
      <c r="AP12" s="3">
        <f>AO12*(1+'Productivity assumptions'!AP$4/100)</f>
        <v>555.25731797247124</v>
      </c>
      <c r="AQ12" s="3">
        <f>AP12*(1+'Productivity assumptions'!AQ$4/100)</f>
        <v>563.75287129618528</v>
      </c>
      <c r="AR12" s="3">
        <f>AQ12*(1+'Productivity assumptions'!AR$4/100)</f>
        <v>572.38317270172911</v>
      </c>
      <c r="AS12" s="3">
        <f>AR12*(1+'Productivity assumptions'!AS$4/100)</f>
        <v>581.15144598839493</v>
      </c>
      <c r="AT12" s="3">
        <f>AS12*(1+'Productivity assumptions'!AT$4/100)</f>
        <v>590.05957567072858</v>
      </c>
      <c r="AU12" s="3">
        <f>AT12*(1+'Productivity assumptions'!AU$4/100)</f>
        <v>599.10350254536309</v>
      </c>
      <c r="AV12" s="3">
        <f>AU12*(1+'Productivity assumptions'!AV$4/100)</f>
        <v>608.2777398094189</v>
      </c>
      <c r="AW12" s="3">
        <f>AV12*(1+'Productivity assumptions'!AW$4/100)</f>
        <v>617.58718577450588</v>
      </c>
      <c r="AX12" s="3">
        <f>AW12*(1+'Productivity assumptions'!AX$4/100)</f>
        <v>627.03792798689233</v>
      </c>
      <c r="AY12" s="3">
        <f>AX12*(1+'Productivity assumptions'!AY$4/100)</f>
        <v>636.6343834981858</v>
      </c>
      <c r="AZ12" s="3"/>
    </row>
    <row r="13" spans="1:52">
      <c r="A13" t="s">
        <v>470</v>
      </c>
      <c r="B13" s="3">
        <v>341.09075532594528</v>
      </c>
      <c r="C13" s="3">
        <v>360.14393142228334</v>
      </c>
      <c r="D13" s="3">
        <v>376.25973044661379</v>
      </c>
      <c r="E13" s="3">
        <v>399.61033298381471</v>
      </c>
      <c r="F13" s="3">
        <v>424.85818009724261</v>
      </c>
      <c r="G13" s="3">
        <v>445.71005962657387</v>
      </c>
      <c r="H13" s="3">
        <v>471.38906390795682</v>
      </c>
      <c r="I13" s="3">
        <f>H13*(1+'Productivity assumptions'!I$4/100)</f>
        <v>478.16583443057289</v>
      </c>
      <c r="J13" s="3">
        <f>I13*(1+'Productivity assumptions'!J$4/100)</f>
        <v>485.08734640941015</v>
      </c>
      <c r="K13" s="3">
        <f>J13*(1+'Productivity assumptions'!K$4/100)</f>
        <v>492.13965570873461</v>
      </c>
      <c r="L13" s="3">
        <f>K13*(1+'Productivity assumptions'!L$4/100)</f>
        <v>499.3281770490139</v>
      </c>
      <c r="M13" s="3">
        <f>L13*(1+'Productivity assumptions'!M$4/100)</f>
        <v>506.65360113341671</v>
      </c>
      <c r="N13" s="3">
        <f>M13*(1+'Productivity assumptions'!N$4/100)</f>
        <v>514.11436831403296</v>
      </c>
      <c r="O13" s="3">
        <f>N13*(1+'Productivity assumptions'!O$4/100)</f>
        <v>521.7068497469038</v>
      </c>
      <c r="P13" s="3">
        <f>O13*(1+'Productivity assumptions'!P$4/100)</f>
        <v>529.42571723593005</v>
      </c>
      <c r="Q13" s="3">
        <f>P13*(1+'Productivity assumptions'!Q$4/100)</f>
        <v>537.2762506261023</v>
      </c>
      <c r="R13" s="3">
        <f>Q13*(1+'Productivity assumptions'!R$4/100)</f>
        <v>545.26238570573639</v>
      </c>
      <c r="S13" s="3">
        <f>R13*(1+'Productivity assumptions'!S$4/100)</f>
        <v>553.37908815627202</v>
      </c>
      <c r="T13" s="3">
        <f>S13*(1+'Productivity assumptions'!T$4/100)</f>
        <v>561.62760982606051</v>
      </c>
      <c r="U13" s="3">
        <f>T13*(1+'Productivity assumptions'!U$4/100)</f>
        <v>570.00512633659071</v>
      </c>
      <c r="V13" s="3">
        <f>U13*(1+'Productivity assumptions'!V$4/100)</f>
        <v>578.51831166942293</v>
      </c>
      <c r="W13" s="3">
        <f>V13*(1+'Productivity assumptions'!W$4/100)</f>
        <v>587.17147615361125</v>
      </c>
      <c r="X13" s="3">
        <f>W13*(1+'Productivity assumptions'!X$4/100)</f>
        <v>595.95684328539744</v>
      </c>
      <c r="Y13" s="3">
        <f>X13*(1+'Productivity assumptions'!Y$4/100)</f>
        <v>604.87965560577652</v>
      </c>
      <c r="Z13" s="3">
        <f>Y13*(1+'Productivity assumptions'!Z$4/100)</f>
        <v>613.94171964036377</v>
      </c>
      <c r="AA13" s="3">
        <f>Z13*(1+'Productivity assumptions'!AA$4/100)</f>
        <v>623.15217554766753</v>
      </c>
      <c r="AB13" s="3">
        <f>AA13*(1+'Productivity assumptions'!AB$4/100)</f>
        <v>632.51502271380514</v>
      </c>
      <c r="AC13" s="3">
        <f>AB13*(1+'Productivity assumptions'!AC$4/100)</f>
        <v>642.02198655150528</v>
      </c>
      <c r="AD13" s="3">
        <f>AC13*(1+'Productivity assumptions'!AD$4/100)</f>
        <v>651.67966042448711</v>
      </c>
      <c r="AE13" s="3">
        <f>AD13*(1+'Productivity assumptions'!AE$4/100)</f>
        <v>661.49417816745449</v>
      </c>
      <c r="AF13" s="3">
        <f>AE13*(1+'Productivity assumptions'!AF$4/100)</f>
        <v>671.4744387882954</v>
      </c>
      <c r="AG13" s="3">
        <f>AF13*(1+'Productivity assumptions'!AG$4/100)</f>
        <v>681.62285993430601</v>
      </c>
      <c r="AH13" s="3">
        <f>AG13*(1+'Productivity assumptions'!AH$4/100)</f>
        <v>691.93384497720945</v>
      </c>
      <c r="AI13" s="3">
        <f>AH13*(1+'Productivity assumptions'!AI$4/100)</f>
        <v>702.41135035610091</v>
      </c>
      <c r="AJ13" s="3">
        <f>AI13*(1+'Productivity assumptions'!AJ$4/100)</f>
        <v>713.06123685711248</v>
      </c>
      <c r="AK13" s="3">
        <f>AJ13*(1+'Productivity assumptions'!AK$4/100)</f>
        <v>723.88948556850892</v>
      </c>
      <c r="AL13" s="3">
        <f>AK13*(1+'Productivity assumptions'!AL$4/100)</f>
        <v>734.89819162917979</v>
      </c>
      <c r="AM13" s="3">
        <f>AL13*(1+'Productivity assumptions'!AM$4/100)</f>
        <v>746.09152089604754</v>
      </c>
      <c r="AN13" s="3">
        <f>AM13*(1+'Productivity assumptions'!AN$4/100)</f>
        <v>757.47296053046273</v>
      </c>
      <c r="AO13" s="3">
        <f>AN13*(1+'Productivity assumptions'!AO$4/100)</f>
        <v>769.04420223184786</v>
      </c>
      <c r="AP13" s="3">
        <f>AO13*(1+'Productivity assumptions'!AP$4/100)</f>
        <v>780.8053423422474</v>
      </c>
      <c r="AQ13" s="3">
        <f>AP13*(1+'Productivity assumptions'!AQ$4/100)</f>
        <v>792.75182770426147</v>
      </c>
      <c r="AR13" s="3">
        <f>AQ13*(1+'Productivity assumptions'!AR$4/100)</f>
        <v>804.88779642607585</v>
      </c>
      <c r="AS13" s="3">
        <f>AR13*(1+'Productivity assumptions'!AS$4/100)</f>
        <v>817.21778182878052</v>
      </c>
      <c r="AT13" s="3">
        <f>AS13*(1+'Productivity assumptions'!AT$4/100)</f>
        <v>829.74443392522085</v>
      </c>
      <c r="AU13" s="3">
        <f>AT13*(1+'Productivity assumptions'!AU$4/100)</f>
        <v>842.46204464533264</v>
      </c>
      <c r="AV13" s="3">
        <f>AU13*(1+'Productivity assumptions'!AV$4/100)</f>
        <v>855.36289842218503</v>
      </c>
      <c r="AW13" s="3">
        <f>AV13*(1+'Productivity assumptions'!AW$4/100)</f>
        <v>868.45388328363413</v>
      </c>
      <c r="AX13" s="3">
        <f>AW13*(1+'Productivity assumptions'!AX$4/100)</f>
        <v>881.74355956467059</v>
      </c>
      <c r="AY13" s="3">
        <f>AX13*(1+'Productivity assumptions'!AY$4/100)</f>
        <v>895.238138543167</v>
      </c>
      <c r="AZ13" s="3"/>
    </row>
    <row r="14" spans="1:52">
      <c r="A14" t="s">
        <v>471</v>
      </c>
      <c r="B14" s="3">
        <v>286.22941661180238</v>
      </c>
      <c r="C14" s="3">
        <v>302.21806301602794</v>
      </c>
      <c r="D14" s="3">
        <v>315.74178267403852</v>
      </c>
      <c r="E14" s="3">
        <v>335.33665365015236</v>
      </c>
      <c r="F14" s="3">
        <v>356.52361470711412</v>
      </c>
      <c r="G14" s="3">
        <v>374.02165949357163</v>
      </c>
      <c r="H14" s="3">
        <v>395.57043001832108</v>
      </c>
      <c r="I14" s="3">
        <f>H14*(1+'Productivity assumptions'!I$4/100)</f>
        <v>401.25721877736225</v>
      </c>
      <c r="J14" s="3">
        <f>I14*(1+'Productivity assumptions'!J$4/100)</f>
        <v>407.06546864881074</v>
      </c>
      <c r="K14" s="3">
        <f>J14*(1+'Productivity assumptions'!K$4/100)</f>
        <v>412.98347828405485</v>
      </c>
      <c r="L14" s="3">
        <f>K14*(1+'Productivity assumptions'!L$4/100)</f>
        <v>419.0157914951339</v>
      </c>
      <c r="M14" s="3">
        <f>L14*(1+'Productivity assumptions'!M$4/100)</f>
        <v>425.16298789190819</v>
      </c>
      <c r="N14" s="3">
        <f>M14*(1+'Productivity assumptions'!N$4/100)</f>
        <v>431.42375868161662</v>
      </c>
      <c r="O14" s="3">
        <f>N14*(1+'Productivity assumptions'!O$4/100)</f>
        <v>437.79505868677171</v>
      </c>
      <c r="P14" s="3">
        <f>O14*(1+'Productivity assumptions'!P$4/100)</f>
        <v>444.27241670304664</v>
      </c>
      <c r="Q14" s="3">
        <f>P14*(1+'Productivity assumptions'!Q$4/100)</f>
        <v>450.8602633604948</v>
      </c>
      <c r="R14" s="3">
        <f>Q14*(1+'Productivity assumptions'!R$4/100)</f>
        <v>457.5619014117587</v>
      </c>
      <c r="S14" s="3">
        <f>R14*(1+'Productivity assumptions'!S$4/100)</f>
        <v>464.37310626252724</v>
      </c>
      <c r="T14" s="3">
        <f>S14*(1+'Productivity assumptions'!T$4/100)</f>
        <v>471.29492841275595</v>
      </c>
      <c r="U14" s="3">
        <f>T14*(1+'Productivity assumptions'!U$4/100)</f>
        <v>478.32499775947099</v>
      </c>
      <c r="V14" s="3">
        <f>U14*(1+'Productivity assumptions'!V$4/100)</f>
        <v>485.46891483513662</v>
      </c>
      <c r="W14" s="3">
        <f>V14*(1+'Productivity assumptions'!W$4/100)</f>
        <v>492.73029669167033</v>
      </c>
      <c r="X14" s="3">
        <f>W14*(1+'Productivity assumptions'!X$4/100)</f>
        <v>500.10261760505512</v>
      </c>
      <c r="Y14" s="3">
        <f>X14*(1+'Productivity assumptions'!Y$4/100)</f>
        <v>507.59027690135628</v>
      </c>
      <c r="Z14" s="3">
        <f>Y14*(1+'Productivity assumptions'!Z$4/100)</f>
        <v>515.19479054301166</v>
      </c>
      <c r="AA14" s="3">
        <f>Z14*(1+'Productivity assumptions'!AA$4/100)</f>
        <v>522.92382857735254</v>
      </c>
      <c r="AB14" s="3">
        <f>AA14*(1+'Productivity assumptions'!AB$4/100)</f>
        <v>530.78074712569639</v>
      </c>
      <c r="AC14" s="3">
        <f>AB14*(1+'Productivity assumptions'!AC$4/100)</f>
        <v>538.7586024927059</v>
      </c>
      <c r="AD14" s="3">
        <f>AC14*(1+'Productivity assumptions'!AD$4/100)</f>
        <v>546.86292755964905</v>
      </c>
      <c r="AE14" s="3">
        <f>AD14*(1+'Productivity assumptions'!AE$4/100)</f>
        <v>555.09886958983179</v>
      </c>
      <c r="AF14" s="3">
        <f>AE14*(1+'Productivity assumptions'!AF$4/100)</f>
        <v>563.47389626684401</v>
      </c>
      <c r="AG14" s="3">
        <f>AF14*(1+'Productivity assumptions'!AG$4/100)</f>
        <v>571.9900363814528</v>
      </c>
      <c r="AH14" s="3">
        <f>AG14*(1+'Productivity assumptions'!AH$4/100)</f>
        <v>580.64259347202244</v>
      </c>
      <c r="AI14" s="3">
        <f>AH14*(1+'Productivity assumptions'!AI$4/100)</f>
        <v>589.43488762048537</v>
      </c>
      <c r="AJ14" s="3">
        <f>AI14*(1+'Productivity assumptions'!AJ$4/100)</f>
        <v>598.37183695894953</v>
      </c>
      <c r="AK14" s="3">
        <f>AJ14*(1+'Productivity assumptions'!AK$4/100)</f>
        <v>607.45846057215408</v>
      </c>
      <c r="AL14" s="3">
        <f>AK14*(1+'Productivity assumptions'!AL$4/100)</f>
        <v>616.69651661499688</v>
      </c>
      <c r="AM14" s="3">
        <f>AL14*(1+'Productivity assumptions'!AM$4/100)</f>
        <v>626.08950090428891</v>
      </c>
      <c r="AN14" s="3">
        <f>AM14*(1+'Productivity assumptions'!AN$4/100)</f>
        <v>635.64033972326558</v>
      </c>
      <c r="AO14" s="3">
        <f>AN14*(1+'Productivity assumptions'!AO$4/100)</f>
        <v>645.35045267691828</v>
      </c>
      <c r="AP14" s="3">
        <f>AO14*(1+'Productivity assumptions'!AP$4/100)</f>
        <v>655.21992061155174</v>
      </c>
      <c r="AQ14" s="3">
        <f>AP14*(1+'Productivity assumptions'!AQ$4/100)</f>
        <v>665.24492270362873</v>
      </c>
      <c r="AR14" s="3">
        <f>AQ14*(1+'Productivity assumptions'!AR$4/100)</f>
        <v>675.42893148435508</v>
      </c>
      <c r="AS14" s="3">
        <f>AR14*(1+'Productivity assumptions'!AS$4/100)</f>
        <v>685.77575113144781</v>
      </c>
      <c r="AT14" s="3">
        <f>AS14*(1+'Productivity assumptions'!AT$4/100)</f>
        <v>696.28760542734278</v>
      </c>
      <c r="AU14" s="3">
        <f>AT14*(1+'Productivity assumptions'!AU$4/100)</f>
        <v>706.95970439301277</v>
      </c>
      <c r="AV14" s="3">
        <f>AU14*(1+'Productivity assumptions'!AV$4/100)</f>
        <v>717.78557344013484</v>
      </c>
      <c r="AW14" s="3">
        <f>AV14*(1+'Productivity assumptions'!AW$4/100)</f>
        <v>728.77099272007354</v>
      </c>
      <c r="AX14" s="3">
        <f>AW14*(1+'Productivity assumptions'!AX$4/100)</f>
        <v>739.92314571596989</v>
      </c>
      <c r="AY14" s="3">
        <f>AX14*(1+'Productivity assumptions'!AY$4/100)</f>
        <v>751.2472446782707</v>
      </c>
      <c r="AZ14" s="3"/>
    </row>
    <row r="15" spans="1:52">
      <c r="A15" t="s">
        <v>472</v>
      </c>
      <c r="B15" s="3">
        <v>317.61758276721838</v>
      </c>
      <c r="C15" s="3">
        <v>335.35955800772035</v>
      </c>
      <c r="D15" s="3">
        <v>350.36630049647158</v>
      </c>
      <c r="E15" s="3">
        <v>372.10996202413918</v>
      </c>
      <c r="F15" s="3">
        <v>395.62030361220189</v>
      </c>
      <c r="G15" s="3">
        <v>415.0371991710702</v>
      </c>
      <c r="H15" s="3">
        <v>438.94902656706051</v>
      </c>
      <c r="I15" s="3">
        <f>H15*(1+'Productivity assumptions'!I$4/100)</f>
        <v>445.25943351521897</v>
      </c>
      <c r="J15" s="3">
        <f>I15*(1+'Productivity assumptions'!J$4/100)</f>
        <v>451.7046211067497</v>
      </c>
      <c r="K15" s="3">
        <f>J15*(1+'Productivity assumptions'!K$4/100)</f>
        <v>458.27160481300035</v>
      </c>
      <c r="L15" s="3">
        <f>K15*(1+'Productivity assumptions'!L$4/100)</f>
        <v>464.96542672438068</v>
      </c>
      <c r="M15" s="3">
        <f>L15*(1+'Productivity assumptions'!M$4/100)</f>
        <v>471.78673001127106</v>
      </c>
      <c r="N15" s="3">
        <f>M15*(1+'Productivity assumptions'!N$4/100)</f>
        <v>478.73406235756079</v>
      </c>
      <c r="O15" s="3">
        <f>N15*(1+'Productivity assumptions'!O$4/100)</f>
        <v>485.80404464895707</v>
      </c>
      <c r="P15" s="3">
        <f>O15*(1+'Productivity assumptions'!P$4/100)</f>
        <v>492.99171536498744</v>
      </c>
      <c r="Q15" s="3">
        <f>P15*(1+'Productivity assumptions'!Q$4/100)</f>
        <v>500.3019910024409</v>
      </c>
      <c r="R15" s="3">
        <f>Q15*(1+'Productivity assumptions'!R$4/100)</f>
        <v>507.73853649668024</v>
      </c>
      <c r="S15" s="3">
        <f>R15*(1+'Productivity assumptions'!S$4/100)</f>
        <v>515.29666398071697</v>
      </c>
      <c r="T15" s="3">
        <f>S15*(1+'Productivity assumptions'!T$4/100)</f>
        <v>522.97753915324313</v>
      </c>
      <c r="U15" s="3">
        <f>T15*(1+'Productivity assumptions'!U$4/100)</f>
        <v>530.77853200373647</v>
      </c>
      <c r="V15" s="3">
        <f>U15*(1+'Productivity assumptions'!V$4/100)</f>
        <v>538.70585722391024</v>
      </c>
      <c r="W15" s="3">
        <f>V15*(1+'Productivity assumptions'!W$4/100)</f>
        <v>546.76352851473337</v>
      </c>
      <c r="X15" s="3">
        <f>W15*(1+'Productivity assumptions'!X$4/100)</f>
        <v>554.94430453563143</v>
      </c>
      <c r="Y15" s="3">
        <f>X15*(1+'Productivity assumptions'!Y$4/100)</f>
        <v>563.25306704658294</v>
      </c>
      <c r="Z15" s="3">
        <f>Y15*(1+'Productivity assumptions'!Z$4/100)</f>
        <v>571.69149825178192</v>
      </c>
      <c r="AA15" s="3">
        <f>Z15*(1+'Productivity assumptions'!AA$4/100)</f>
        <v>580.26810930260433</v>
      </c>
      <c r="AB15" s="3">
        <f>AA15*(1+'Productivity assumptions'!AB$4/100)</f>
        <v>588.98662435554309</v>
      </c>
      <c r="AC15" s="3">
        <f>AB15*(1+'Productivity assumptions'!AC$4/100)</f>
        <v>597.83933826360601</v>
      </c>
      <c r="AD15" s="3">
        <f>AC15*(1+'Productivity assumptions'!AD$4/100)</f>
        <v>606.83239064862119</v>
      </c>
      <c r="AE15" s="3">
        <f>AD15*(1+'Productivity assumptions'!AE$4/100)</f>
        <v>615.97149322725431</v>
      </c>
      <c r="AF15" s="3">
        <f>AE15*(1+'Productivity assumptions'!AF$4/100)</f>
        <v>625.2649325957567</v>
      </c>
      <c r="AG15" s="3">
        <f>AF15*(1+'Productivity assumptions'!AG$4/100)</f>
        <v>634.71496002385106</v>
      </c>
      <c r="AH15" s="3">
        <f>AG15*(1+'Productivity assumptions'!AH$4/100)</f>
        <v>644.31636403184427</v>
      </c>
      <c r="AI15" s="3">
        <f>AH15*(1+'Productivity assumptions'!AI$4/100)</f>
        <v>654.0728287847337</v>
      </c>
      <c r="AJ15" s="3">
        <f>AI15*(1+'Productivity assumptions'!AJ$4/100)</f>
        <v>663.98981174126129</v>
      </c>
      <c r="AK15" s="3">
        <f>AJ15*(1+'Productivity assumptions'!AK$4/100)</f>
        <v>674.07288238335309</v>
      </c>
      <c r="AL15" s="3">
        <f>AK15*(1+'Productivity assumptions'!AL$4/100)</f>
        <v>684.32399166669859</v>
      </c>
      <c r="AM15" s="3">
        <f>AL15*(1+'Productivity assumptions'!AM$4/100)</f>
        <v>694.74701876241318</v>
      </c>
      <c r="AN15" s="3">
        <f>AM15*(1+'Productivity assumptions'!AN$4/100)</f>
        <v>705.3452108524906</v>
      </c>
      <c r="AO15" s="3">
        <f>AN15*(1+'Productivity assumptions'!AO$4/100)</f>
        <v>716.12014321703725</v>
      </c>
      <c r="AP15" s="3">
        <f>AO15*(1+'Productivity assumptions'!AP$4/100)</f>
        <v>727.07190556803391</v>
      </c>
      <c r="AQ15" s="3">
        <f>AP15*(1+'Productivity assumptions'!AQ$4/100)</f>
        <v>738.19625808711919</v>
      </c>
      <c r="AR15" s="3">
        <f>AQ15*(1+'Productivity assumptions'!AR$4/100)</f>
        <v>749.49705410628371</v>
      </c>
      <c r="AS15" s="3">
        <f>AR15*(1+'Productivity assumptions'!AS$4/100)</f>
        <v>760.97851497267345</v>
      </c>
      <c r="AT15" s="3">
        <f>AS15*(1+'Productivity assumptions'!AT$4/100)</f>
        <v>772.64310833063553</v>
      </c>
      <c r="AU15" s="3">
        <f>AT15*(1+'Productivity assumptions'!AU$4/100)</f>
        <v>784.48551892788669</v>
      </c>
      <c r="AV15" s="3">
        <f>AU15*(1+'Productivity assumptions'!AV$4/100)</f>
        <v>796.49856216713135</v>
      </c>
      <c r="AW15" s="3">
        <f>AV15*(1+'Productivity assumptions'!AW$4/100)</f>
        <v>808.68865205614759</v>
      </c>
      <c r="AX15" s="3">
        <f>AW15*(1+'Productivity assumptions'!AX$4/100)</f>
        <v>821.06375982506984</v>
      </c>
      <c r="AY15" s="3">
        <f>AX15*(1+'Productivity assumptions'!AY$4/100)</f>
        <v>833.62966930425102</v>
      </c>
      <c r="AZ15" s="3"/>
    </row>
    <row r="16" spans="1:52">
      <c r="A16" t="s">
        <v>473</v>
      </c>
      <c r="B16" s="3">
        <v>365.48607959687291</v>
      </c>
      <c r="C16" s="3">
        <v>385.90196752870776</v>
      </c>
      <c r="D16" s="3">
        <v>403.17039275865903</v>
      </c>
      <c r="E16" s="3">
        <v>428.1910655394002</v>
      </c>
      <c r="F16" s="3">
        <v>455.2446766844165</v>
      </c>
      <c r="G16" s="3">
        <v>477.58791402639275</v>
      </c>
      <c r="H16" s="3">
        <v>505.1035193490448</v>
      </c>
      <c r="I16" s="3">
        <f>H16*(1+'Productivity assumptions'!I$4/100)</f>
        <v>512.36497470063227</v>
      </c>
      <c r="J16" s="3">
        <f>I16*(1+'Productivity assumptions'!J$4/100)</f>
        <v>519.7815236352717</v>
      </c>
      <c r="K16" s="3">
        <f>J16*(1+'Productivity assumptions'!K$4/100)</f>
        <v>527.33822471165126</v>
      </c>
      <c r="L16" s="3">
        <f>K16*(1+'Productivity assumptions'!L$4/100)</f>
        <v>535.0408799191971</v>
      </c>
      <c r="M16" s="3">
        <f>L16*(1+'Productivity assumptions'!M$4/100)</f>
        <v>542.8902293612083</v>
      </c>
      <c r="N16" s="3">
        <f>M16*(1+'Productivity assumptions'!N$4/100)</f>
        <v>550.88460184140854</v>
      </c>
      <c r="O16" s="3">
        <f>N16*(1+'Productivity assumptions'!O$4/100)</f>
        <v>559.02010897545642</v>
      </c>
      <c r="P16" s="3">
        <f>O16*(1+'Productivity assumptions'!P$4/100)</f>
        <v>567.29104148664715</v>
      </c>
      <c r="Q16" s="3">
        <f>P16*(1+'Productivity assumptions'!Q$4/100)</f>
        <v>575.70305684243294</v>
      </c>
      <c r="R16" s="3">
        <f>Q16*(1+'Productivity assumptions'!R$4/100)</f>
        <v>584.26037232463443</v>
      </c>
      <c r="S16" s="3">
        <f>R16*(1+'Productivity assumptions'!S$4/100)</f>
        <v>592.95759355264977</v>
      </c>
      <c r="T16" s="3">
        <f>S16*(1+'Productivity assumptions'!T$4/100)</f>
        <v>601.79606190890877</v>
      </c>
      <c r="U16" s="3">
        <f>T16*(1+'Productivity assumptions'!U$4/100)</f>
        <v>610.77275101109763</v>
      </c>
      <c r="V16" s="3">
        <f>U16*(1+'Productivity assumptions'!V$4/100)</f>
        <v>619.89481217398418</v>
      </c>
      <c r="W16" s="3">
        <f>V16*(1+'Productivity assumptions'!W$4/100)</f>
        <v>629.16686400784499</v>
      </c>
      <c r="X16" s="3">
        <f>W16*(1+'Productivity assumptions'!X$4/100)</f>
        <v>638.58057382166692</v>
      </c>
      <c r="Y16" s="3">
        <f>X16*(1+'Productivity assumptions'!Y$4/100)</f>
        <v>648.14155911086857</v>
      </c>
      <c r="Z16" s="3">
        <f>Y16*(1+'Productivity assumptions'!Z$4/100)</f>
        <v>657.85175560649657</v>
      </c>
      <c r="AA16" s="3">
        <f>Z16*(1+'Productivity assumptions'!AA$4/100)</f>
        <v>667.72095718495473</v>
      </c>
      <c r="AB16" s="3">
        <f>AA16*(1+'Productivity assumptions'!AB$4/100)</f>
        <v>677.75344927447577</v>
      </c>
      <c r="AC16" s="3">
        <f>AB16*(1+'Productivity assumptions'!AC$4/100)</f>
        <v>687.94036547685096</v>
      </c>
      <c r="AD16" s="3">
        <f>AC16*(1+'Productivity assumptions'!AD$4/100)</f>
        <v>698.28877072309774</v>
      </c>
      <c r="AE16" s="3">
        <f>AD16*(1+'Productivity assumptions'!AE$4/100)</f>
        <v>708.80523754901128</v>
      </c>
      <c r="AF16" s="3">
        <f>AE16*(1+'Productivity assumptions'!AF$4/100)</f>
        <v>719.49930143291954</v>
      </c>
      <c r="AG16" s="3">
        <f>AF16*(1+'Productivity assumptions'!AG$4/100)</f>
        <v>730.37355293589269</v>
      </c>
      <c r="AH16" s="3">
        <f>AG16*(1+'Productivity assumptions'!AH$4/100)</f>
        <v>741.42199515037487</v>
      </c>
      <c r="AI16" s="3">
        <f>AH16*(1+'Productivity assumptions'!AI$4/100)</f>
        <v>752.64886748594085</v>
      </c>
      <c r="AJ16" s="3">
        <f>AI16*(1+'Productivity assumptions'!AJ$4/100)</f>
        <v>764.06044990096939</v>
      </c>
      <c r="AK16" s="3">
        <f>AJ16*(1+'Productivity assumptions'!AK$4/100)</f>
        <v>775.66315126016138</v>
      </c>
      <c r="AL16" s="3">
        <f>AK16*(1+'Productivity assumptions'!AL$4/100)</f>
        <v>787.45921654989365</v>
      </c>
      <c r="AM16" s="3">
        <f>AL16*(1+'Productivity assumptions'!AM$4/100)</f>
        <v>799.45310957544655</v>
      </c>
      <c r="AN16" s="3">
        <f>AM16*(1+'Productivity assumptions'!AN$4/100)</f>
        <v>811.6485669051998</v>
      </c>
      <c r="AO16" s="3">
        <f>AN16*(1+'Productivity assumptions'!AO$4/100)</f>
        <v>824.04740123146519</v>
      </c>
      <c r="AP16" s="3">
        <f>AO16*(1+'Productivity assumptions'!AP$4/100)</f>
        <v>836.64971578681514</v>
      </c>
      <c r="AQ16" s="3">
        <f>AP16*(1+'Productivity assumptions'!AQ$4/100)</f>
        <v>849.45063176517863</v>
      </c>
      <c r="AR16" s="3">
        <f>AQ16*(1+'Productivity assumptions'!AR$4/100)</f>
        <v>862.45458323846799</v>
      </c>
      <c r="AS16" s="3">
        <f>AR16*(1+'Productivity assumptions'!AS$4/100)</f>
        <v>875.66642775772175</v>
      </c>
      <c r="AT16" s="3">
        <f>AS16*(1+'Productivity assumptions'!AT$4/100)</f>
        <v>889.089004868693</v>
      </c>
      <c r="AU16" s="3">
        <f>AT16*(1+'Productivity assumptions'!AU$4/100)</f>
        <v>902.71619825155415</v>
      </c>
      <c r="AV16" s="3">
        <f>AU16*(1+'Productivity assumptions'!AV$4/100)</f>
        <v>916.53974051041303</v>
      </c>
      <c r="AW16" s="3">
        <f>AV16*(1+'Productivity assumptions'!AW$4/100)</f>
        <v>930.56701231524664</v>
      </c>
      <c r="AX16" s="3">
        <f>AW16*(1+'Productivity assumptions'!AX$4/100)</f>
        <v>944.80718624909036</v>
      </c>
      <c r="AY16" s="3">
        <f>AX16*(1+'Productivity assumptions'!AY$4/100)</f>
        <v>959.26691782976002</v>
      </c>
      <c r="AZ16" s="3"/>
    </row>
    <row r="17" spans="1:55">
      <c r="A17" t="s">
        <v>474</v>
      </c>
      <c r="B17" s="3">
        <v>494.34050981302954</v>
      </c>
      <c r="C17" s="3">
        <v>521.95414823023202</v>
      </c>
      <c r="D17" s="3">
        <v>545.31066605235503</v>
      </c>
      <c r="E17" s="3">
        <v>579.15253535675981</v>
      </c>
      <c r="F17" s="3">
        <v>615.74406831052318</v>
      </c>
      <c r="G17" s="3">
        <v>645.96455536898725</v>
      </c>
      <c r="H17" s="3">
        <v>683.18096147128483</v>
      </c>
      <c r="I17" s="3">
        <f>H17*(1+'Productivity assumptions'!I$4/100)</f>
        <v>693.00248885872361</v>
      </c>
      <c r="J17" s="3">
        <f>I17*(1+'Productivity assumptions'!J$4/100)</f>
        <v>703.03378905337627</v>
      </c>
      <c r="K17" s="3">
        <f>J17*(1+'Productivity assumptions'!K$4/100)</f>
        <v>713.25465291424462</v>
      </c>
      <c r="L17" s="3">
        <f>K17*(1+'Productivity assumptions'!L$4/100)</f>
        <v>723.67292795884305</v>
      </c>
      <c r="M17" s="3">
        <f>L17*(1+'Productivity assumptions'!M$4/100)</f>
        <v>734.28961521857207</v>
      </c>
      <c r="N17" s="3">
        <f>M17*(1+'Productivity assumptions'!N$4/100)</f>
        <v>745.10245430633256</v>
      </c>
      <c r="O17" s="3">
        <f>N17*(1+'Productivity assumptions'!O$4/100)</f>
        <v>756.10618596327731</v>
      </c>
      <c r="P17" s="3">
        <f>O17*(1+'Productivity assumptions'!P$4/100)</f>
        <v>767.29308807107009</v>
      </c>
      <c r="Q17" s="3">
        <f>P17*(1+'Productivity assumptions'!Q$4/100)</f>
        <v>778.67081267311471</v>
      </c>
      <c r="R17" s="3">
        <f>Q17*(1+'Productivity assumptions'!R$4/100)</f>
        <v>790.24506388062525</v>
      </c>
      <c r="S17" s="3">
        <f>R17*(1+'Productivity assumptions'!S$4/100)</f>
        <v>802.00854548998223</v>
      </c>
      <c r="T17" s="3">
        <f>S17*(1+'Productivity assumptions'!T$4/100)</f>
        <v>813.96307179647954</v>
      </c>
      <c r="U17" s="3">
        <f>T17*(1+'Productivity assumptions'!U$4/100)</f>
        <v>826.10454944756714</v>
      </c>
      <c r="V17" s="3">
        <f>U17*(1+'Productivity assumptions'!V$4/100)</f>
        <v>838.44265099928907</v>
      </c>
      <c r="W17" s="3">
        <f>V17*(1+'Productivity assumptions'!W$4/100)</f>
        <v>850.98362338220227</v>
      </c>
      <c r="X17" s="3">
        <f>W17*(1+'Productivity assumptions'!X$4/100)</f>
        <v>863.71619616234614</v>
      </c>
      <c r="Y17" s="3">
        <f>X17*(1+'Productivity assumptions'!Y$4/100)</f>
        <v>876.64796731869751</v>
      </c>
      <c r="Z17" s="3">
        <f>Y17*(1+'Productivity assumptions'!Z$4/100)</f>
        <v>889.78155503653329</v>
      </c>
      <c r="AA17" s="3">
        <f>Z17*(1+'Productivity assumptions'!AA$4/100)</f>
        <v>903.13020608536056</v>
      </c>
      <c r="AB17" s="3">
        <f>AA17*(1+'Productivity assumptions'!AB$4/100)</f>
        <v>916.69971674825433</v>
      </c>
      <c r="AC17" s="3">
        <f>AB17*(1+'Productivity assumptions'!AC$4/100)</f>
        <v>930.47809472220956</v>
      </c>
      <c r="AD17" s="3">
        <f>AC17*(1+'Productivity assumptions'!AD$4/100)</f>
        <v>944.47489572438167</v>
      </c>
      <c r="AE17" s="3">
        <f>AD17*(1+'Productivity assumptions'!AE$4/100)</f>
        <v>958.69900947965255</v>
      </c>
      <c r="AF17" s="3">
        <f>AE17*(1+'Productivity assumptions'!AF$4/100)</f>
        <v>973.1633332595768</v>
      </c>
      <c r="AG17" s="3">
        <f>AF17*(1+'Productivity assumptions'!AG$4/100)</f>
        <v>987.87137094392335</v>
      </c>
      <c r="AH17" s="3">
        <f>AG17*(1+'Productivity assumptions'!AH$4/100)</f>
        <v>1002.8150113774279</v>
      </c>
      <c r="AI17" s="3">
        <f>AH17*(1+'Productivity assumptions'!AI$4/100)</f>
        <v>1017.9999886003388</v>
      </c>
      <c r="AJ17" s="3">
        <f>AI17*(1+'Productivity assumptions'!AJ$4/100)</f>
        <v>1033.4347966101016</v>
      </c>
      <c r="AK17" s="3">
        <f>AJ17*(1+'Productivity assumptions'!AK$4/100)</f>
        <v>1049.1281037572237</v>
      </c>
      <c r="AL17" s="3">
        <f>AK17*(1+'Productivity assumptions'!AL$4/100)</f>
        <v>1065.082946512236</v>
      </c>
      <c r="AM17" s="3">
        <f>AL17*(1+'Productivity assumptions'!AM$4/100)</f>
        <v>1081.3053624232182</v>
      </c>
      <c r="AN17" s="3">
        <f>AM17*(1+'Productivity assumptions'!AN$4/100)</f>
        <v>1097.8004054093776</v>
      </c>
      <c r="AO17" s="3">
        <f>AN17*(1+'Productivity assumptions'!AO$4/100)</f>
        <v>1114.5705272391715</v>
      </c>
      <c r="AP17" s="3">
        <f>AO17*(1+'Productivity assumptions'!AP$4/100)</f>
        <v>1131.6158675404693</v>
      </c>
      <c r="AQ17" s="3">
        <f>AP17*(1+'Productivity assumptions'!AQ$4/100)</f>
        <v>1148.9298274532453</v>
      </c>
      <c r="AR17" s="3">
        <f>AQ17*(1+'Productivity assumptions'!AR$4/100)</f>
        <v>1166.5184043095244</v>
      </c>
      <c r="AS17" s="3">
        <f>AR17*(1+'Productivity assumptions'!AS$4/100)</f>
        <v>1184.3881682207029</v>
      </c>
      <c r="AT17" s="3">
        <f>AS17*(1+'Productivity assumptions'!AT$4/100)</f>
        <v>1202.5429598323585</v>
      </c>
      <c r="AU17" s="3">
        <f>AT17*(1+'Productivity assumptions'!AU$4/100)</f>
        <v>1220.9745064774033</v>
      </c>
      <c r="AV17" s="3">
        <f>AU17*(1+'Productivity assumptions'!AV$4/100)</f>
        <v>1239.6716260372059</v>
      </c>
      <c r="AW17" s="3">
        <f>AV17*(1+'Productivity assumptions'!AW$4/100)</f>
        <v>1258.6443012836496</v>
      </c>
      <c r="AX17" s="3">
        <f>AW17*(1+'Productivity assumptions'!AX$4/100)</f>
        <v>1277.9049386519646</v>
      </c>
      <c r="AY17" s="3">
        <f>AX17*(1+'Productivity assumptions'!AY$4/100)</f>
        <v>1297.46254010489</v>
      </c>
      <c r="AZ17" s="3"/>
    </row>
    <row r="18" spans="1:55">
      <c r="A18" t="s">
        <v>475</v>
      </c>
      <c r="B18" s="3">
        <v>583.40879219536407</v>
      </c>
      <c r="C18" s="3">
        <v>615.99774478432516</v>
      </c>
      <c r="D18" s="3">
        <v>643.56254593252152</v>
      </c>
      <c r="E18" s="3">
        <v>683.50190696927666</v>
      </c>
      <c r="F18" s="3">
        <v>726.68635497902244</v>
      </c>
      <c r="G18" s="3">
        <v>762.35184769982436</v>
      </c>
      <c r="H18" s="3">
        <v>806.27375598568551</v>
      </c>
      <c r="I18" s="3">
        <f>H18*(1+'Productivity assumptions'!I$4/100)</f>
        <v>817.86488662716681</v>
      </c>
      <c r="J18" s="3">
        <f>I18*(1+'Productivity assumptions'!J$4/100)</f>
        <v>829.703586095525</v>
      </c>
      <c r="K18" s="3">
        <f>J18*(1+'Productivity assumptions'!K$4/100)</f>
        <v>841.76600404811757</v>
      </c>
      <c r="L18" s="3">
        <f>K18*(1+'Productivity assumptions'!L$4/100)</f>
        <v>854.06140193656324</v>
      </c>
      <c r="M18" s="3">
        <f>L18*(1+'Productivity assumptions'!M$4/100)</f>
        <v>866.59096115406919</v>
      </c>
      <c r="N18" s="3">
        <f>M18*(1+'Productivity assumptions'!N$4/100)</f>
        <v>879.3520140460912</v>
      </c>
      <c r="O18" s="3">
        <f>N18*(1+'Productivity assumptions'!O$4/100)</f>
        <v>892.33835376170157</v>
      </c>
      <c r="P18" s="3">
        <f>O18*(1+'Productivity assumptions'!P$4/100)</f>
        <v>905.54086684237882</v>
      </c>
      <c r="Q18" s="3">
        <f>P18*(1+'Productivity assumptions'!Q$4/100)</f>
        <v>918.96858404589284</v>
      </c>
      <c r="R18" s="3">
        <f>Q18*(1+'Productivity assumptions'!R$4/100)</f>
        <v>932.62823722724636</v>
      </c>
      <c r="S18" s="3">
        <f>R18*(1+'Productivity assumptions'!S$4/100)</f>
        <v>946.51121558223292</v>
      </c>
      <c r="T18" s="3">
        <f>S18*(1+'Productivity assumptions'!T$4/100)</f>
        <v>960.6196602985666</v>
      </c>
      <c r="U18" s="3">
        <f>T18*(1+'Productivity assumptions'!U$4/100)</f>
        <v>974.94874049991847</v>
      </c>
      <c r="V18" s="3">
        <f>U18*(1+'Productivity assumptions'!V$4/100)</f>
        <v>989.50987150452977</v>
      </c>
      <c r="W18" s="3">
        <f>V18*(1+'Productivity assumptions'!W$4/100)</f>
        <v>1004.3104257897493</v>
      </c>
      <c r="X18" s="3">
        <f>W18*(1+'Productivity assumptions'!X$4/100)</f>
        <v>1019.3371022602105</v>
      </c>
      <c r="Y18" s="3">
        <f>X18*(1+'Productivity assumptions'!Y$4/100)</f>
        <v>1034.598867868146</v>
      </c>
      <c r="Z18" s="3">
        <f>Y18*(1+'Productivity assumptions'!Z$4/100)</f>
        <v>1050.0988125329125</v>
      </c>
      <c r="AA18" s="3">
        <f>Z18*(1+'Productivity assumptions'!AA$4/100)</f>
        <v>1065.8525697736031</v>
      </c>
      <c r="AB18" s="3">
        <f>AA18*(1+'Productivity assumptions'!AB$4/100)</f>
        <v>1081.8669802242362</v>
      </c>
      <c r="AC18" s="3">
        <f>AB18*(1+'Productivity assumptions'!AC$4/100)</f>
        <v>1098.1278908569429</v>
      </c>
      <c r="AD18" s="3">
        <f>AC18*(1+'Productivity assumptions'!AD$4/100)</f>
        <v>1114.646579099516</v>
      </c>
      <c r="AE18" s="3">
        <f>AD18*(1+'Productivity assumptions'!AE$4/100)</f>
        <v>1131.4335363916682</v>
      </c>
      <c r="AF18" s="3">
        <f>AE18*(1+'Productivity assumptions'!AF$4/100)</f>
        <v>1148.5039837834063</v>
      </c>
      <c r="AG18" s="3">
        <f>AF18*(1+'Productivity assumptions'!AG$4/100)</f>
        <v>1165.8620564694461</v>
      </c>
      <c r="AH18" s="3">
        <f>AG18*(1+'Productivity assumptions'!AH$4/100)</f>
        <v>1183.498181859231</v>
      </c>
      <c r="AI18" s="3">
        <f>AH18*(1+'Productivity assumptions'!AI$4/100)</f>
        <v>1201.4191271292902</v>
      </c>
      <c r="AJ18" s="3">
        <f>AI18*(1+'Productivity assumptions'!AJ$4/100)</f>
        <v>1219.6349166913249</v>
      </c>
      <c r="AK18" s="3">
        <f>AJ18*(1+'Productivity assumptions'!AK$4/100)</f>
        <v>1238.1557807243298</v>
      </c>
      <c r="AL18" s="3">
        <f>AK18*(1+'Productivity assumptions'!AL$4/100)</f>
        <v>1256.9853027978684</v>
      </c>
      <c r="AM18" s="3">
        <f>AL18*(1+'Productivity assumptions'!AM$4/100)</f>
        <v>1276.1306082811202</v>
      </c>
      <c r="AN18" s="3">
        <f>AM18*(1+'Productivity assumptions'!AN$4/100)</f>
        <v>1295.5976616881039</v>
      </c>
      <c r="AO18" s="3">
        <f>AN18*(1+'Productivity assumptions'!AO$4/100)</f>
        <v>1315.3893565370445</v>
      </c>
      <c r="AP18" s="3">
        <f>AO18*(1+'Productivity assumptions'!AP$4/100)</f>
        <v>1335.5058576133981</v>
      </c>
      <c r="AQ18" s="3">
        <f>AP18*(1+'Productivity assumptions'!AQ$4/100)</f>
        <v>1355.9393771011135</v>
      </c>
      <c r="AR18" s="3">
        <f>AQ18*(1+'Productivity assumptions'!AR$4/100)</f>
        <v>1376.6969929073484</v>
      </c>
      <c r="AS18" s="3">
        <f>AR18*(1+'Productivity assumptions'!AS$4/100)</f>
        <v>1397.7864589197134</v>
      </c>
      <c r="AT18" s="3">
        <f>AS18*(1+'Productivity assumptions'!AT$4/100)</f>
        <v>1419.2123077758399</v>
      </c>
      <c r="AU18" s="3">
        <f>AT18*(1+'Productivity assumptions'!AU$4/100)</f>
        <v>1440.964776272798</v>
      </c>
      <c r="AV18" s="3">
        <f>AU18*(1+'Productivity assumptions'!AV$4/100)</f>
        <v>1463.0306675428506</v>
      </c>
      <c r="AW18" s="3">
        <f>AV18*(1+'Productivity assumptions'!AW$4/100)</f>
        <v>1485.4217630135195</v>
      </c>
      <c r="AX18" s="3">
        <f>AW18*(1+'Productivity assumptions'!AX$4/100)</f>
        <v>1508.1527044615743</v>
      </c>
      <c r="AY18" s="3">
        <f>AX18*(1+'Productivity assumptions'!AY$4/100)</f>
        <v>1531.2341157871504</v>
      </c>
      <c r="AZ18" s="3"/>
    </row>
    <row r="19" spans="1:55">
      <c r="A19" t="s">
        <v>476</v>
      </c>
      <c r="B19" s="3">
        <v>476.53291212020991</v>
      </c>
      <c r="C19" s="3">
        <v>503.15182614398884</v>
      </c>
      <c r="D19" s="3">
        <v>525.6669735652946</v>
      </c>
      <c r="E19" s="3">
        <v>558.28975929919909</v>
      </c>
      <c r="F19" s="3">
        <v>593.56315771842753</v>
      </c>
      <c r="G19" s="3">
        <v>622.69501403566073</v>
      </c>
      <c r="H19" s="3">
        <v>658.57077583653768</v>
      </c>
      <c r="I19" s="3">
        <f>H19*(1+'Productivity assumptions'!I$4/100)</f>
        <v>668.0385029487154</v>
      </c>
      <c r="J19" s="3">
        <f>I19*(1+'Productivity assumptions'!J$4/100)</f>
        <v>677.70844623521214</v>
      </c>
      <c r="K19" s="3">
        <f>J19*(1+'Productivity assumptions'!K$4/100)</f>
        <v>687.56112454766924</v>
      </c>
      <c r="L19" s="3">
        <f>K19*(1+'Productivity assumptions'!L$4/100)</f>
        <v>697.60410271296166</v>
      </c>
      <c r="M19" s="3">
        <f>L19*(1+'Productivity assumptions'!M$4/100)</f>
        <v>707.83834570239765</v>
      </c>
      <c r="N19" s="3">
        <f>M19*(1+'Productivity assumptions'!N$4/100)</f>
        <v>718.26167455466316</v>
      </c>
      <c r="O19" s="3">
        <f>N19*(1+'Productivity assumptions'!O$4/100)</f>
        <v>728.86901946486785</v>
      </c>
      <c r="P19" s="3">
        <f>O19*(1+'Productivity assumptions'!P$4/100)</f>
        <v>739.65293648806812</v>
      </c>
      <c r="Q19" s="3">
        <f>P19*(1+'Productivity assumptions'!Q$4/100)</f>
        <v>750.62080201858009</v>
      </c>
      <c r="R19" s="3">
        <f>Q19*(1+'Productivity assumptions'!R$4/100)</f>
        <v>761.77811468877167</v>
      </c>
      <c r="S19" s="3">
        <f>R19*(1+'Productivity assumptions'!S$4/100)</f>
        <v>773.11784112571615</v>
      </c>
      <c r="T19" s="3">
        <f>S19*(1+'Productivity assumptions'!T$4/100)</f>
        <v>784.64173026846004</v>
      </c>
      <c r="U19" s="3">
        <f>T19*(1+'Productivity assumptions'!U$4/100)</f>
        <v>796.34583621903971</v>
      </c>
      <c r="V19" s="3">
        <f>U19*(1+'Productivity assumptions'!V$4/100)</f>
        <v>808.2394830996094</v>
      </c>
      <c r="W19" s="3">
        <f>V19*(1+'Productivity assumptions'!W$4/100)</f>
        <v>820.32869280793193</v>
      </c>
      <c r="X19" s="3">
        <f>W19*(1+'Productivity assumptions'!X$4/100)</f>
        <v>832.60260090419399</v>
      </c>
      <c r="Y19" s="3">
        <f>X19*(1+'Productivity assumptions'!Y$4/100)</f>
        <v>845.0685316658446</v>
      </c>
      <c r="Z19" s="3">
        <f>Y19*(1+'Productivity assumptions'!Z$4/100)</f>
        <v>857.72900896343378</v>
      </c>
      <c r="AA19" s="3">
        <f>Z19*(1+'Productivity assumptions'!AA$4/100)</f>
        <v>870.5968023789078</v>
      </c>
      <c r="AB19" s="3">
        <f>AA19*(1+'Productivity assumptions'!AB$4/100)</f>
        <v>883.67749939619398</v>
      </c>
      <c r="AC19" s="3">
        <f>AB19*(1+'Productivity assumptions'!AC$4/100)</f>
        <v>896.9595397102787</v>
      </c>
      <c r="AD19" s="3">
        <f>AC19*(1+'Productivity assumptions'!AD$4/100)</f>
        <v>910.45213481330768</v>
      </c>
      <c r="AE19" s="3">
        <f>AD19*(1+'Productivity assumptions'!AE$4/100)</f>
        <v>924.16385419615187</v>
      </c>
      <c r="AF19" s="3">
        <f>AE19*(1+'Productivity assumptions'!AF$4/100)</f>
        <v>938.10713053274799</v>
      </c>
      <c r="AG19" s="3">
        <f>AF19*(1+'Productivity assumptions'!AG$4/100)</f>
        <v>952.28534148282029</v>
      </c>
      <c r="AH19" s="3">
        <f>AG19*(1+'Productivity assumptions'!AH$4/100)</f>
        <v>966.69066807875038</v>
      </c>
      <c r="AI19" s="3">
        <f>AH19*(1+'Productivity assumptions'!AI$4/100)</f>
        <v>981.32863780380819</v>
      </c>
      <c r="AJ19" s="3">
        <f>AI19*(1+'Productivity assumptions'!AJ$4/100)</f>
        <v>996.20743867669341</v>
      </c>
      <c r="AK19" s="3">
        <f>AJ19*(1+'Productivity assumptions'!AK$4/100)</f>
        <v>1011.3354267884578</v>
      </c>
      <c r="AL19" s="3">
        <f>AK19*(1+'Productivity assumptions'!AL$4/100)</f>
        <v>1026.7155292270413</v>
      </c>
      <c r="AM19" s="3">
        <f>AL19*(1+'Productivity assumptions'!AM$4/100)</f>
        <v>1042.3535660503019</v>
      </c>
      <c r="AN19" s="3">
        <f>AM19*(1+'Productivity assumptions'!AN$4/100)</f>
        <v>1058.254409120427</v>
      </c>
      <c r="AO19" s="3">
        <f>AN19*(1+'Productivity assumptions'!AO$4/100)</f>
        <v>1074.4204218859697</v>
      </c>
      <c r="AP19" s="3">
        <f>AO19*(1+'Productivity assumptions'!AP$4/100)</f>
        <v>1090.8517389449935</v>
      </c>
      <c r="AQ19" s="3">
        <f>AP19*(1+'Productivity assumptions'!AQ$4/100)</f>
        <v>1107.5419991478007</v>
      </c>
      <c r="AR19" s="3">
        <f>AQ19*(1+'Productivity assumptions'!AR$4/100)</f>
        <v>1124.4969837848942</v>
      </c>
      <c r="AS19" s="3">
        <f>AR19*(1+'Productivity assumptions'!AS$4/100)</f>
        <v>1141.7230262929527</v>
      </c>
      <c r="AT19" s="3">
        <f>AS19*(1+'Productivity assumptions'!AT$4/100)</f>
        <v>1159.2238289662153</v>
      </c>
      <c r="AU19" s="3">
        <f>AT19*(1+'Productivity assumptions'!AU$4/100)</f>
        <v>1176.9914171433702</v>
      </c>
      <c r="AV19" s="3">
        <f>AU19*(1+'Productivity assumptions'!AV$4/100)</f>
        <v>1195.0150115185556</v>
      </c>
      <c r="AW19" s="3">
        <f>AV19*(1+'Productivity assumptions'!AW$4/100)</f>
        <v>1213.3042352548794</v>
      </c>
      <c r="AX19" s="3">
        <f>AW19*(1+'Productivity assumptions'!AX$4/100)</f>
        <v>1231.8710478713206</v>
      </c>
      <c r="AY19" s="3">
        <f>AX19*(1+'Productivity assumptions'!AY$4/100)</f>
        <v>1250.7241270534696</v>
      </c>
      <c r="AZ19" s="3"/>
    </row>
    <row r="20" spans="1:55">
      <c r="A20" t="s">
        <v>477</v>
      </c>
      <c r="B20" s="3">
        <v>489.69943892365649</v>
      </c>
      <c r="C20" s="3">
        <v>517.05382920953309</v>
      </c>
      <c r="D20" s="3">
        <v>540.19106648962168</v>
      </c>
      <c r="E20" s="3">
        <v>573.71521448381043</v>
      </c>
      <c r="F20" s="3">
        <v>609.96321116041656</v>
      </c>
      <c r="G20" s="3">
        <v>639.89997592632005</v>
      </c>
      <c r="H20" s="3">
        <v>676.76697918677132</v>
      </c>
      <c r="I20" s="3">
        <f>H20*(1+'Productivity assumptions'!I$4/100)</f>
        <v>686.4962980581322</v>
      </c>
      <c r="J20" s="3">
        <f>I20*(1+'Productivity assumptions'!J$4/100)</f>
        <v>696.43342030379665</v>
      </c>
      <c r="K20" s="3">
        <f>J20*(1+'Productivity assumptions'!K$4/100)</f>
        <v>706.55832651444757</v>
      </c>
      <c r="L20" s="3">
        <f>K20*(1+'Productivity assumptions'!L$4/100)</f>
        <v>716.87879053189533</v>
      </c>
      <c r="M20" s="3">
        <f>L20*(1+'Productivity assumptions'!M$4/100)</f>
        <v>727.39580398944838</v>
      </c>
      <c r="N20" s="3">
        <f>M20*(1+'Productivity assumptions'!N$4/100)</f>
        <v>738.10712772144609</v>
      </c>
      <c r="O20" s="3">
        <f>N20*(1+'Productivity assumptions'!O$4/100)</f>
        <v>749.00755184511422</v>
      </c>
      <c r="P20" s="3">
        <f>O20*(1+'Productivity assumptions'!P$4/100)</f>
        <v>760.08942674052184</v>
      </c>
      <c r="Q20" s="3">
        <f>P20*(1+'Productivity assumptions'!Q$4/100)</f>
        <v>771.36033261055957</v>
      </c>
      <c r="R20" s="3">
        <f>Q20*(1+'Productivity assumptions'!R$4/100)</f>
        <v>782.82592001391254</v>
      </c>
      <c r="S20" s="3">
        <f>R20*(1+'Productivity assumptions'!S$4/100)</f>
        <v>794.4789612467049</v>
      </c>
      <c r="T20" s="3">
        <f>S20*(1+'Productivity assumptions'!T$4/100)</f>
        <v>806.32125357088444</v>
      </c>
      <c r="U20" s="3">
        <f>T20*(1+'Productivity assumptions'!U$4/100)</f>
        <v>818.34874206396898</v>
      </c>
      <c r="V20" s="3">
        <f>U20*(1+'Productivity assumptions'!V$4/100)</f>
        <v>830.57100847209028</v>
      </c>
      <c r="W20" s="3">
        <f>V20*(1+'Productivity assumptions'!W$4/100)</f>
        <v>842.99424107706625</v>
      </c>
      <c r="X20" s="3">
        <f>W20*(1+'Productivity assumptions'!X$4/100)</f>
        <v>855.60727525637981</v>
      </c>
      <c r="Y20" s="3">
        <f>X20*(1+'Productivity assumptions'!Y$4/100)</f>
        <v>868.41763765607379</v>
      </c>
      <c r="Z20" s="3">
        <f>Y20*(1+'Productivity assumptions'!Z$4/100)</f>
        <v>881.42792188083081</v>
      </c>
      <c r="AA20" s="3">
        <f>Z20*(1+'Productivity assumptions'!AA$4/100)</f>
        <v>894.65125033406798</v>
      </c>
      <c r="AB20" s="3">
        <f>AA20*(1+'Productivity assumptions'!AB$4/100)</f>
        <v>908.09336488098415</v>
      </c>
      <c r="AC20" s="3">
        <f>AB20*(1+'Productivity assumptions'!AC$4/100)</f>
        <v>921.74238580721953</v>
      </c>
      <c r="AD20" s="3">
        <f>AC20*(1+'Productivity assumptions'!AD$4/100)</f>
        <v>935.60777911694879</v>
      </c>
      <c r="AE20" s="3">
        <f>AD20*(1+'Productivity assumptions'!AE$4/100)</f>
        <v>949.69835107468077</v>
      </c>
      <c r="AF20" s="3">
        <f>AE20*(1+'Productivity assumptions'!AF$4/100)</f>
        <v>964.02687786710976</v>
      </c>
      <c r="AG20" s="3">
        <f>AF20*(1+'Productivity assumptions'!AG$4/100)</f>
        <v>978.59683047814826</v>
      </c>
      <c r="AH20" s="3">
        <f>AG20*(1+'Productivity assumptions'!AH$4/100)</f>
        <v>993.40017390337528</v>
      </c>
      <c r="AI20" s="3">
        <f>AH20*(1+'Productivity assumptions'!AI$4/100)</f>
        <v>1008.4425883495238</v>
      </c>
      <c r="AJ20" s="3">
        <f>AI20*(1+'Productivity assumptions'!AJ$4/100)</f>
        <v>1023.7324880689176</v>
      </c>
      <c r="AK20" s="3">
        <f>AJ20*(1+'Productivity assumptions'!AK$4/100)</f>
        <v>1039.2784600300442</v>
      </c>
      <c r="AL20" s="3">
        <f>AK20*(1+'Productivity assumptions'!AL$4/100)</f>
        <v>1055.0835121958071</v>
      </c>
      <c r="AM20" s="3">
        <f>AL20*(1+'Productivity assumptions'!AM$4/100)</f>
        <v>1071.153625431315</v>
      </c>
      <c r="AN20" s="3">
        <f>AM20*(1+'Productivity assumptions'!AN$4/100)</f>
        <v>1087.4938062075153</v>
      </c>
      <c r="AO20" s="3">
        <f>AN20*(1+'Productivity assumptions'!AO$4/100)</f>
        <v>1104.1064832746597</v>
      </c>
      <c r="AP20" s="3">
        <f>AO20*(1+'Productivity assumptions'!AP$4/100)</f>
        <v>1120.9917949497342</v>
      </c>
      <c r="AQ20" s="3">
        <f>AP20*(1+'Productivity assumptions'!AQ$4/100)</f>
        <v>1138.1432043255102</v>
      </c>
      <c r="AR20" s="3">
        <f>AQ20*(1+'Productivity assumptions'!AR$4/100)</f>
        <v>1155.5666524286064</v>
      </c>
      <c r="AS20" s="3">
        <f>AR20*(1+'Productivity assumptions'!AS$4/100)</f>
        <v>1173.2686476875265</v>
      </c>
      <c r="AT20" s="3">
        <f>AS20*(1+'Productivity assumptions'!AT$4/100)</f>
        <v>1191.2529946902962</v>
      </c>
      <c r="AU20" s="3">
        <f>AT20*(1+'Productivity assumptions'!AU$4/100)</f>
        <v>1209.51149843701</v>
      </c>
      <c r="AV20" s="3">
        <f>AU20*(1+'Productivity assumptions'!AV$4/100)</f>
        <v>1228.0330817913396</v>
      </c>
      <c r="AW20" s="3">
        <f>AV20*(1+'Productivity assumptions'!AW$4/100)</f>
        <v>1246.8276338028231</v>
      </c>
      <c r="AX20" s="3">
        <f>AW20*(1+'Productivity assumptions'!AX$4/100)</f>
        <v>1265.9074444300024</v>
      </c>
      <c r="AY20" s="3">
        <f>AX20*(1+'Productivity assumptions'!AY$4/100)</f>
        <v>1285.2814311215086</v>
      </c>
      <c r="AZ20" s="3"/>
    </row>
    <row r="21" spans="1:55">
      <c r="A21" t="s">
        <v>478</v>
      </c>
      <c r="B21" s="3">
        <v>458.42673826554852</v>
      </c>
      <c r="C21" s="3">
        <v>484.03424956586707</v>
      </c>
      <c r="D21" s="3">
        <v>505.69391950974182</v>
      </c>
      <c r="E21" s="3">
        <v>537.07718156102499</v>
      </c>
      <c r="F21" s="3">
        <v>571.01034456738</v>
      </c>
      <c r="G21" s="3">
        <v>599.03531730580221</v>
      </c>
      <c r="H21" s="3">
        <v>633.5479565104979</v>
      </c>
      <c r="I21" s="3">
        <f>H21*(1+'Productivity assumptions'!I$4/100)</f>
        <v>642.65595125426717</v>
      </c>
      <c r="J21" s="3">
        <f>I21*(1+'Productivity assumptions'!J$4/100)</f>
        <v>651.95847883902138</v>
      </c>
      <c r="K21" s="3">
        <f>J21*(1+'Productivity assumptions'!K$4/100)</f>
        <v>661.43679831513771</v>
      </c>
      <c r="L21" s="3">
        <f>K21*(1+'Productivity assumptions'!L$4/100)</f>
        <v>671.09818707903855</v>
      </c>
      <c r="M21" s="3">
        <f>L21*(1+'Productivity assumptions'!M$4/100)</f>
        <v>680.94357343732793</v>
      </c>
      <c r="N21" s="3">
        <f>M21*(1+'Productivity assumptions'!N$4/100)</f>
        <v>690.97086121972529</v>
      </c>
      <c r="O21" s="3">
        <f>N21*(1+'Productivity assumptions'!O$4/100)</f>
        <v>701.17517325183132</v>
      </c>
      <c r="P21" s="3">
        <f>O21*(1+'Productivity assumptions'!P$4/100)</f>
        <v>711.54934842616831</v>
      </c>
      <c r="Q21" s="3">
        <f>P21*(1+'Productivity assumptions'!Q$4/100)</f>
        <v>722.100482866216</v>
      </c>
      <c r="R21" s="3">
        <f>Q21*(1+'Productivity assumptions'!R$4/100)</f>
        <v>732.83386628027608</v>
      </c>
      <c r="S21" s="3">
        <f>R21*(1+'Productivity assumptions'!S$4/100)</f>
        <v>743.74273253294052</v>
      </c>
      <c r="T21" s="3">
        <f>S21*(1+'Productivity assumptions'!T$4/100)</f>
        <v>754.82876411119423</v>
      </c>
      <c r="U21" s="3">
        <f>T21*(1+'Productivity assumptions'!U$4/100)</f>
        <v>766.08816504399931</v>
      </c>
      <c r="V21" s="3">
        <f>U21*(1+'Productivity assumptions'!V$4/100)</f>
        <v>777.52990517750425</v>
      </c>
      <c r="W21" s="3">
        <f>V21*(1+'Productivity assumptions'!W$4/100)</f>
        <v>789.15977760360113</v>
      </c>
      <c r="X21" s="3">
        <f>W21*(1+'Productivity assumptions'!X$4/100)</f>
        <v>800.96733068384071</v>
      </c>
      <c r="Y21" s="3">
        <f>X21*(1+'Productivity assumptions'!Y$4/100)</f>
        <v>812.95961040504926</v>
      </c>
      <c r="Z21" s="3">
        <f>Y21*(1+'Productivity assumptions'!Z$4/100)</f>
        <v>825.13904474169533</v>
      </c>
      <c r="AA21" s="3">
        <f>Z21*(1+'Productivity assumptions'!AA$4/100)</f>
        <v>837.51791808726307</v>
      </c>
      <c r="AB21" s="3">
        <f>AA21*(1+'Productivity assumptions'!AB$4/100)</f>
        <v>850.10160562564181</v>
      </c>
      <c r="AC21" s="3">
        <f>AB21*(1+'Productivity assumptions'!AC$4/100)</f>
        <v>862.87898629302663</v>
      </c>
      <c r="AD21" s="3">
        <f>AC21*(1+'Productivity assumptions'!AD$4/100)</f>
        <v>875.85892158500701</v>
      </c>
      <c r="AE21" s="3">
        <f>AD21*(1+'Productivity assumptions'!AE$4/100)</f>
        <v>889.04965538914792</v>
      </c>
      <c r="AF21" s="3">
        <f>AE21*(1+'Productivity assumptions'!AF$4/100)</f>
        <v>902.46314799196011</v>
      </c>
      <c r="AG21" s="3">
        <f>AF21*(1+'Productivity assumptions'!AG$4/100)</f>
        <v>916.10264871681863</v>
      </c>
      <c r="AH21" s="3">
        <f>AG21*(1+'Productivity assumptions'!AH$4/100)</f>
        <v>929.96063568279828</v>
      </c>
      <c r="AI21" s="3">
        <f>AH21*(1+'Productivity assumptions'!AI$4/100)</f>
        <v>944.04242635289438</v>
      </c>
      <c r="AJ21" s="3">
        <f>AI21*(1+'Productivity assumptions'!AJ$4/100)</f>
        <v>958.3558976367807</v>
      </c>
      <c r="AK21" s="3">
        <f>AJ21*(1+'Productivity assumptions'!AK$4/100)</f>
        <v>972.90908813046633</v>
      </c>
      <c r="AL21" s="3">
        <f>AK21*(1+'Productivity assumptions'!AL$4/100)</f>
        <v>987.70481370530615</v>
      </c>
      <c r="AM21" s="3">
        <f>AL21*(1+'Productivity assumptions'!AM$4/100)</f>
        <v>1002.748673282324</v>
      </c>
      <c r="AN21" s="3">
        <f>AM21*(1+'Productivity assumptions'!AN$4/100)</f>
        <v>1018.0453536141769</v>
      </c>
      <c r="AO21" s="3">
        <f>AN21*(1+'Productivity assumptions'!AO$4/100)</f>
        <v>1033.5971283486731</v>
      </c>
      <c r="AP21" s="3">
        <f>AO21*(1+'Productivity assumptions'!AP$4/100)</f>
        <v>1049.4041269697361</v>
      </c>
      <c r="AQ21" s="3">
        <f>AP21*(1+'Productivity assumptions'!AQ$4/100)</f>
        <v>1065.460230023634</v>
      </c>
      <c r="AR21" s="3">
        <f>AQ21*(1+'Productivity assumptions'!AR$4/100)</f>
        <v>1081.7709991370264</v>
      </c>
      <c r="AS21" s="3">
        <f>AR21*(1+'Productivity assumptions'!AS$4/100)</f>
        <v>1098.3425271036003</v>
      </c>
      <c r="AT21" s="3">
        <f>AS21*(1+'Productivity assumptions'!AT$4/100)</f>
        <v>1115.1783755465488</v>
      </c>
      <c r="AU21" s="3">
        <f>AT21*(1+'Productivity assumptions'!AU$4/100)</f>
        <v>1132.2708728069351</v>
      </c>
      <c r="AV21" s="3">
        <f>AU21*(1+'Productivity assumptions'!AV$4/100)</f>
        <v>1149.6096491455426</v>
      </c>
      <c r="AW21" s="3">
        <f>AV21*(1+'Productivity assumptions'!AW$4/100)</f>
        <v>1167.2039620872199</v>
      </c>
      <c r="AX21" s="3">
        <f>AW21*(1+'Productivity assumptions'!AX$4/100)</f>
        <v>1185.0653167413464</v>
      </c>
      <c r="AY21" s="3">
        <f>AX21*(1+'Productivity assumptions'!AY$4/100)</f>
        <v>1203.2020610792788</v>
      </c>
      <c r="AZ21" s="3"/>
    </row>
    <row r="22" spans="1:55">
      <c r="A22" t="s">
        <v>479</v>
      </c>
      <c r="B22" s="3">
        <v>307.53039335094093</v>
      </c>
      <c r="C22" s="3">
        <v>324.70890273004244</v>
      </c>
      <c r="D22" s="3">
        <v>339.23904737843964</v>
      </c>
      <c r="E22" s="3">
        <v>360.29215383506215</v>
      </c>
      <c r="F22" s="3">
        <v>383.05583251241944</v>
      </c>
      <c r="G22" s="3">
        <v>401.85606855995997</v>
      </c>
      <c r="H22" s="3">
        <v>425.00848229209936</v>
      </c>
      <c r="I22" s="3">
        <f>H22*(1+'Productivity assumptions'!I$4/100)</f>
        <v>431.11847757026999</v>
      </c>
      <c r="J22" s="3">
        <f>I22*(1+'Productivity assumptions'!J$4/100)</f>
        <v>437.35897300498505</v>
      </c>
      <c r="K22" s="3">
        <f>J22*(1+'Productivity assumptions'!K$4/100)</f>
        <v>443.71739644211766</v>
      </c>
      <c r="L22" s="3">
        <f>K22*(1+'Productivity assumptions'!L$4/100)</f>
        <v>450.19862984076315</v>
      </c>
      <c r="M22" s="3">
        <f>L22*(1+'Productivity assumptions'!M$4/100)</f>
        <v>456.80329594490922</v>
      </c>
      <c r="N22" s="3">
        <f>M22*(1+'Productivity assumptions'!N$4/100)</f>
        <v>463.52998856242732</v>
      </c>
      <c r="O22" s="3">
        <f>N22*(1+'Productivity assumptions'!O$4/100)</f>
        <v>470.37543589602399</v>
      </c>
      <c r="P22" s="3">
        <f>O22*(1+'Productivity assumptions'!P$4/100)</f>
        <v>477.33483399772757</v>
      </c>
      <c r="Q22" s="3">
        <f>P22*(1+'Productivity assumptions'!Q$4/100)</f>
        <v>484.41294322172956</v>
      </c>
      <c r="R22" s="3">
        <f>Q22*(1+'Productivity assumptions'!R$4/100)</f>
        <v>491.61331210902665</v>
      </c>
      <c r="S22" s="3">
        <f>R22*(1+'Productivity assumptions'!S$4/100)</f>
        <v>498.93140167419375</v>
      </c>
      <c r="T22" s="3">
        <f>S22*(1+'Productivity assumptions'!T$4/100)</f>
        <v>506.36834059459864</v>
      </c>
      <c r="U22" s="3">
        <f>T22*(1+'Productivity assumptions'!U$4/100)</f>
        <v>513.92158238599643</v>
      </c>
      <c r="V22" s="3">
        <f>U22*(1+'Productivity assumptions'!V$4/100)</f>
        <v>521.59714436824231</v>
      </c>
      <c r="W22" s="3">
        <f>V22*(1+'Productivity assumptions'!W$4/100)</f>
        <v>529.39891277152219</v>
      </c>
      <c r="X22" s="3">
        <f>W22*(1+'Productivity assumptions'!X$4/100)</f>
        <v>537.31987623237251</v>
      </c>
      <c r="Y22" s="3">
        <f>X22*(1+'Productivity assumptions'!Y$4/100)</f>
        <v>545.36476147137762</v>
      </c>
      <c r="Z22" s="3">
        <f>Y22*(1+'Productivity assumptions'!Z$4/100)</f>
        <v>553.53519726775357</v>
      </c>
      <c r="AA22" s="3">
        <f>Z22*(1+'Productivity assumptions'!AA$4/100)</f>
        <v>561.83942446795402</v>
      </c>
      <c r="AB22" s="3">
        <f>AA22*(1+'Productivity assumptions'!AB$4/100)</f>
        <v>570.28104895330694</v>
      </c>
      <c r="AC22" s="3">
        <f>AB22*(1+'Productivity assumptions'!AC$4/100)</f>
        <v>578.85261028391892</v>
      </c>
      <c r="AD22" s="3">
        <f>AC22*(1+'Productivity assumptions'!AD$4/100)</f>
        <v>587.56005309389798</v>
      </c>
      <c r="AE22" s="3">
        <f>AD22*(1+'Productivity assumptions'!AE$4/100)</f>
        <v>596.4089077019928</v>
      </c>
      <c r="AF22" s="3">
        <f>AE22*(1+'Productivity assumptions'!AF$4/100)</f>
        <v>605.40719753115911</v>
      </c>
      <c r="AG22" s="3">
        <f>AF22*(1+'Productivity assumptions'!AG$4/100)</f>
        <v>614.55710235323875</v>
      </c>
      <c r="AH22" s="3">
        <f>AG22*(1+'Productivity assumptions'!AH$4/100)</f>
        <v>623.85357619947251</v>
      </c>
      <c r="AI22" s="3">
        <f>AH22*(1+'Productivity assumptions'!AI$4/100)</f>
        <v>633.30018622977957</v>
      </c>
      <c r="AJ22" s="3">
        <f>AI22*(1+'Productivity assumptions'!AJ$4/100)</f>
        <v>642.90221657994027</v>
      </c>
      <c r="AK22" s="3">
        <f>AJ22*(1+'Productivity assumptions'!AK$4/100)</f>
        <v>652.66505985118465</v>
      </c>
      <c r="AL22" s="3">
        <f>AK22*(1+'Productivity assumptions'!AL$4/100)</f>
        <v>662.59060503896853</v>
      </c>
      <c r="AM22" s="3">
        <f>AL22*(1+'Productivity assumptions'!AM$4/100)</f>
        <v>672.68260811614664</v>
      </c>
      <c r="AN22" s="3">
        <f>AM22*(1+'Productivity assumptions'!AN$4/100)</f>
        <v>682.94421313773978</v>
      </c>
      <c r="AO22" s="3">
        <f>AN22*(1+'Productivity assumptions'!AO$4/100)</f>
        <v>693.37694535466926</v>
      </c>
      <c r="AP22" s="3">
        <f>AO22*(1+'Productivity assumptions'!AP$4/100)</f>
        <v>703.98089162976078</v>
      </c>
      <c r="AQ22" s="3">
        <f>AP22*(1+'Productivity assumptions'!AQ$4/100)</f>
        <v>714.75194679667868</v>
      </c>
      <c r="AR22" s="3">
        <f>AQ22*(1+'Productivity assumptions'!AR$4/100)</f>
        <v>725.69384180977522</v>
      </c>
      <c r="AS22" s="3">
        <f>AR22*(1+'Productivity assumptions'!AS$4/100)</f>
        <v>736.81066395079654</v>
      </c>
      <c r="AT22" s="3">
        <f>AS22*(1+'Productivity assumptions'!AT$4/100)</f>
        <v>748.10480249438558</v>
      </c>
      <c r="AU22" s="3">
        <f>AT22*(1+'Productivity assumptions'!AU$4/100)</f>
        <v>759.57111099489816</v>
      </c>
      <c r="AV22" s="3">
        <f>AU22*(1+'Productivity assumptions'!AV$4/100)</f>
        <v>771.20263303004435</v>
      </c>
      <c r="AW22" s="3">
        <f>AV22*(1+'Productivity assumptions'!AW$4/100)</f>
        <v>783.00557890568246</v>
      </c>
      <c r="AX22" s="3">
        <f>AW22*(1+'Productivity assumptions'!AX$4/100)</f>
        <v>794.98766669433655</v>
      </c>
      <c r="AY22" s="3">
        <f>AX22*(1+'Productivity assumptions'!AY$4/100)</f>
        <v>807.15449653819041</v>
      </c>
      <c r="AZ22" s="3"/>
    </row>
    <row r="23" spans="1:55">
      <c r="A23" s="28" t="s">
        <v>662</v>
      </c>
      <c r="C23" s="157">
        <v>7.0000000000000001E-3</v>
      </c>
      <c r="D23" s="95">
        <f>C23</f>
        <v>7.0000000000000001E-3</v>
      </c>
      <c r="E23" s="95">
        <f t="shared" ref="E23:AY23" si="2">D23</f>
        <v>7.0000000000000001E-3</v>
      </c>
      <c r="F23" s="95">
        <f t="shared" si="2"/>
        <v>7.0000000000000001E-3</v>
      </c>
      <c r="G23" s="95">
        <f t="shared" si="2"/>
        <v>7.0000000000000001E-3</v>
      </c>
      <c r="H23" s="95">
        <f t="shared" si="2"/>
        <v>7.0000000000000001E-3</v>
      </c>
      <c r="I23" s="95">
        <f t="shared" si="2"/>
        <v>7.0000000000000001E-3</v>
      </c>
      <c r="J23" s="95">
        <f t="shared" si="2"/>
        <v>7.0000000000000001E-3</v>
      </c>
      <c r="K23" s="95">
        <f t="shared" si="2"/>
        <v>7.0000000000000001E-3</v>
      </c>
      <c r="L23" s="95">
        <f t="shared" si="2"/>
        <v>7.0000000000000001E-3</v>
      </c>
      <c r="M23" s="95">
        <f t="shared" si="2"/>
        <v>7.0000000000000001E-3</v>
      </c>
      <c r="N23" s="95">
        <f t="shared" si="2"/>
        <v>7.0000000000000001E-3</v>
      </c>
      <c r="O23" s="95">
        <f t="shared" si="2"/>
        <v>7.0000000000000001E-3</v>
      </c>
      <c r="P23" s="95">
        <f t="shared" si="2"/>
        <v>7.0000000000000001E-3</v>
      </c>
      <c r="Q23" s="95">
        <f t="shared" si="2"/>
        <v>7.0000000000000001E-3</v>
      </c>
      <c r="R23" s="95">
        <f t="shared" si="2"/>
        <v>7.0000000000000001E-3</v>
      </c>
      <c r="S23" s="95">
        <f t="shared" si="2"/>
        <v>7.0000000000000001E-3</v>
      </c>
      <c r="T23" s="95">
        <f t="shared" si="2"/>
        <v>7.0000000000000001E-3</v>
      </c>
      <c r="U23" s="95">
        <f t="shared" si="2"/>
        <v>7.0000000000000001E-3</v>
      </c>
      <c r="V23" s="95">
        <f t="shared" si="2"/>
        <v>7.0000000000000001E-3</v>
      </c>
      <c r="W23" s="95">
        <f t="shared" si="2"/>
        <v>7.0000000000000001E-3</v>
      </c>
      <c r="X23" s="95">
        <f t="shared" si="2"/>
        <v>7.0000000000000001E-3</v>
      </c>
      <c r="Y23" s="95">
        <f t="shared" si="2"/>
        <v>7.0000000000000001E-3</v>
      </c>
      <c r="Z23" s="95">
        <f t="shared" si="2"/>
        <v>7.0000000000000001E-3</v>
      </c>
      <c r="AA23" s="95">
        <f t="shared" si="2"/>
        <v>7.0000000000000001E-3</v>
      </c>
      <c r="AB23" s="95">
        <f t="shared" si="2"/>
        <v>7.0000000000000001E-3</v>
      </c>
      <c r="AC23" s="95">
        <f t="shared" si="2"/>
        <v>7.0000000000000001E-3</v>
      </c>
      <c r="AD23" s="95">
        <f t="shared" si="2"/>
        <v>7.0000000000000001E-3</v>
      </c>
      <c r="AE23" s="95">
        <f t="shared" si="2"/>
        <v>7.0000000000000001E-3</v>
      </c>
      <c r="AF23" s="95">
        <f t="shared" si="2"/>
        <v>7.0000000000000001E-3</v>
      </c>
      <c r="AG23" s="95">
        <f t="shared" si="2"/>
        <v>7.0000000000000001E-3</v>
      </c>
      <c r="AH23" s="95">
        <f t="shared" si="2"/>
        <v>7.0000000000000001E-3</v>
      </c>
      <c r="AI23" s="95">
        <f t="shared" si="2"/>
        <v>7.0000000000000001E-3</v>
      </c>
      <c r="AJ23" s="95">
        <f t="shared" si="2"/>
        <v>7.0000000000000001E-3</v>
      </c>
      <c r="AK23" s="95">
        <f t="shared" si="2"/>
        <v>7.0000000000000001E-3</v>
      </c>
      <c r="AL23" s="95">
        <f t="shared" si="2"/>
        <v>7.0000000000000001E-3</v>
      </c>
      <c r="AM23" s="95">
        <f t="shared" si="2"/>
        <v>7.0000000000000001E-3</v>
      </c>
      <c r="AN23" s="95">
        <f t="shared" si="2"/>
        <v>7.0000000000000001E-3</v>
      </c>
      <c r="AO23" s="95">
        <f t="shared" si="2"/>
        <v>7.0000000000000001E-3</v>
      </c>
      <c r="AP23" s="95">
        <f t="shared" si="2"/>
        <v>7.0000000000000001E-3</v>
      </c>
      <c r="AQ23" s="95">
        <f t="shared" si="2"/>
        <v>7.0000000000000001E-3</v>
      </c>
      <c r="AR23" s="95">
        <f t="shared" si="2"/>
        <v>7.0000000000000001E-3</v>
      </c>
      <c r="AS23" s="95">
        <f t="shared" si="2"/>
        <v>7.0000000000000001E-3</v>
      </c>
      <c r="AT23" s="95">
        <f t="shared" si="2"/>
        <v>7.0000000000000001E-3</v>
      </c>
      <c r="AU23" s="95">
        <f t="shared" si="2"/>
        <v>7.0000000000000001E-3</v>
      </c>
      <c r="AV23" s="95">
        <f t="shared" si="2"/>
        <v>7.0000000000000001E-3</v>
      </c>
      <c r="AW23" s="95">
        <f t="shared" si="2"/>
        <v>7.0000000000000001E-3</v>
      </c>
      <c r="AX23" s="95">
        <f t="shared" si="2"/>
        <v>7.0000000000000001E-3</v>
      </c>
      <c r="AY23" s="95">
        <f t="shared" si="2"/>
        <v>7.0000000000000001E-3</v>
      </c>
    </row>
    <row r="25" spans="1:55">
      <c r="A25" s="1" t="s">
        <v>480</v>
      </c>
      <c r="BB25" t="s">
        <v>490</v>
      </c>
    </row>
    <row r="26" spans="1:55">
      <c r="B26" s="29">
        <v>2011</v>
      </c>
      <c r="C26" s="29">
        <v>2012</v>
      </c>
      <c r="D26" s="29">
        <f>C26+1</f>
        <v>2013</v>
      </c>
      <c r="E26" s="29">
        <f t="shared" ref="E26:H26" si="3">D26+1</f>
        <v>2014</v>
      </c>
      <c r="F26" s="29">
        <f t="shared" si="3"/>
        <v>2015</v>
      </c>
      <c r="G26" s="29">
        <f t="shared" si="3"/>
        <v>2016</v>
      </c>
      <c r="H26" s="29">
        <f t="shared" si="3"/>
        <v>2017</v>
      </c>
      <c r="I26" s="28">
        <f>H26+1</f>
        <v>2018</v>
      </c>
      <c r="J26" s="28">
        <f t="shared" ref="J26" si="4">I26+1</f>
        <v>2019</v>
      </c>
      <c r="K26" s="28">
        <f t="shared" ref="K26" si="5">J26+1</f>
        <v>2020</v>
      </c>
      <c r="L26" s="28">
        <f t="shared" ref="L26" si="6">K26+1</f>
        <v>2021</v>
      </c>
      <c r="M26" s="28">
        <f t="shared" ref="M26" si="7">L26+1</f>
        <v>2022</v>
      </c>
      <c r="N26" s="28">
        <f t="shared" ref="N26" si="8">M26+1</f>
        <v>2023</v>
      </c>
      <c r="O26" s="28">
        <f t="shared" ref="O26" si="9">N26+1</f>
        <v>2024</v>
      </c>
      <c r="P26" s="28">
        <f t="shared" ref="P26" si="10">O26+1</f>
        <v>2025</v>
      </c>
      <c r="Q26" s="28">
        <f t="shared" ref="Q26" si="11">P26+1</f>
        <v>2026</v>
      </c>
      <c r="R26" s="28">
        <f t="shared" ref="R26" si="12">Q26+1</f>
        <v>2027</v>
      </c>
      <c r="S26" s="28">
        <f t="shared" ref="S26" si="13">R26+1</f>
        <v>2028</v>
      </c>
      <c r="T26" s="28">
        <f t="shared" ref="T26" si="14">S26+1</f>
        <v>2029</v>
      </c>
      <c r="U26" s="28">
        <f t="shared" ref="U26" si="15">T26+1</f>
        <v>2030</v>
      </c>
      <c r="V26" s="28">
        <f t="shared" ref="V26" si="16">U26+1</f>
        <v>2031</v>
      </c>
      <c r="W26" s="28">
        <f t="shared" ref="W26" si="17">V26+1</f>
        <v>2032</v>
      </c>
      <c r="X26" s="28">
        <f t="shared" ref="X26" si="18">W26+1</f>
        <v>2033</v>
      </c>
      <c r="Y26" s="28">
        <f t="shared" ref="Y26" si="19">X26+1</f>
        <v>2034</v>
      </c>
      <c r="Z26" s="28">
        <f t="shared" ref="Z26" si="20">Y26+1</f>
        <v>2035</v>
      </c>
      <c r="AA26" s="28">
        <f t="shared" ref="AA26" si="21">Z26+1</f>
        <v>2036</v>
      </c>
      <c r="AB26" s="28">
        <f t="shared" ref="AB26" si="22">AA26+1</f>
        <v>2037</v>
      </c>
      <c r="AC26" s="28">
        <f t="shared" ref="AC26" si="23">AB26+1</f>
        <v>2038</v>
      </c>
      <c r="AD26" s="28">
        <f t="shared" ref="AD26" si="24">AC26+1</f>
        <v>2039</v>
      </c>
      <c r="AE26" s="28">
        <f t="shared" ref="AE26" si="25">AD26+1</f>
        <v>2040</v>
      </c>
      <c r="AF26" s="28">
        <f t="shared" ref="AF26" si="26">AE26+1</f>
        <v>2041</v>
      </c>
      <c r="AG26" s="28">
        <f t="shared" ref="AG26" si="27">AF26+1</f>
        <v>2042</v>
      </c>
      <c r="AH26" s="28">
        <f t="shared" ref="AH26" si="28">AG26+1</f>
        <v>2043</v>
      </c>
      <c r="AI26" s="28">
        <f t="shared" ref="AI26" si="29">AH26+1</f>
        <v>2044</v>
      </c>
      <c r="AJ26" s="28">
        <f t="shared" ref="AJ26" si="30">AI26+1</f>
        <v>2045</v>
      </c>
      <c r="AK26" s="28">
        <f t="shared" ref="AK26" si="31">AJ26+1</f>
        <v>2046</v>
      </c>
      <c r="AL26" s="28">
        <f t="shared" ref="AL26" si="32">AK26+1</f>
        <v>2047</v>
      </c>
      <c r="AM26" s="28">
        <f t="shared" ref="AM26" si="33">AL26+1</f>
        <v>2048</v>
      </c>
      <c r="AN26" s="28">
        <f t="shared" ref="AN26" si="34">AM26+1</f>
        <v>2049</v>
      </c>
      <c r="AO26" s="28">
        <f t="shared" ref="AO26" si="35">AN26+1</f>
        <v>2050</v>
      </c>
      <c r="AP26" s="28">
        <f t="shared" ref="AP26" si="36">AO26+1</f>
        <v>2051</v>
      </c>
      <c r="AQ26" s="28">
        <f>AP26+1</f>
        <v>2052</v>
      </c>
      <c r="AR26" s="28">
        <f t="shared" ref="AR26" si="37">AQ26+1</f>
        <v>2053</v>
      </c>
      <c r="AS26" s="28">
        <f>AR26+1</f>
        <v>2054</v>
      </c>
      <c r="AT26" s="28">
        <f t="shared" ref="AT26" si="38">AS26+1</f>
        <v>2055</v>
      </c>
      <c r="AU26" s="28">
        <f>AT26+1</f>
        <v>2056</v>
      </c>
      <c r="AV26" s="28">
        <f t="shared" ref="AV26" si="39">AU26+1</f>
        <v>2057</v>
      </c>
      <c r="AW26" s="28">
        <f t="shared" ref="AW26" si="40">AV26+1</f>
        <v>2058</v>
      </c>
      <c r="AX26" s="28">
        <f t="shared" ref="AX26" si="41">AW26+1</f>
        <v>2059</v>
      </c>
      <c r="AY26" s="28">
        <f>AX26+1</f>
        <v>2060</v>
      </c>
      <c r="AZ26" s="28"/>
      <c r="BB26" t="s">
        <v>488</v>
      </c>
      <c r="BC26" t="s">
        <v>489</v>
      </c>
    </row>
    <row r="27" spans="1:55">
      <c r="A27" s="28" t="s">
        <v>461</v>
      </c>
      <c r="B27" s="3">
        <f>Unemployment!C6</f>
        <v>602369.72297500004</v>
      </c>
      <c r="C27" s="3">
        <f>Unemployment!D6</f>
        <v>624516.66666699992</v>
      </c>
      <c r="D27" s="3">
        <f>Unemployment!E6</f>
        <v>664845.4545450001</v>
      </c>
      <c r="E27" s="3">
        <f>Unemployment!F6</f>
        <v>615876.63692800002</v>
      </c>
      <c r="F27" s="3">
        <f>Unemployment!G6</f>
        <v>622497.21423200006</v>
      </c>
      <c r="G27" s="3">
        <f>Unemployment!H6</f>
        <v>629184.34770299995</v>
      </c>
      <c r="H27" s="3">
        <f>Unemployment!I6</f>
        <v>635976.38299499999</v>
      </c>
      <c r="I27" s="3">
        <f>Unemployment!J6</f>
        <v>642773.48190199991</v>
      </c>
      <c r="J27" s="3">
        <f>Unemployment!K6</f>
        <v>649737.96938400005</v>
      </c>
      <c r="K27" s="3">
        <f>Unemployment!L6</f>
        <v>656880.14193399996</v>
      </c>
      <c r="L27" s="3">
        <f>Unemployment!M6</f>
        <v>664458.68790799996</v>
      </c>
      <c r="M27" s="3">
        <f>Unemployment!N6</f>
        <v>672417.70213500003</v>
      </c>
      <c r="N27" s="3">
        <f>Unemployment!O6</f>
        <v>680485.167563</v>
      </c>
      <c r="O27" s="3">
        <f>Unemployment!P6</f>
        <v>688554.99756599998</v>
      </c>
      <c r="P27" s="3">
        <f>Unemployment!Q6</f>
        <v>696480.63265099993</v>
      </c>
      <c r="Q27" s="3">
        <f>Unemployment!R6</f>
        <v>703881.16080800002</v>
      </c>
      <c r="R27" s="3">
        <f>Unemployment!S6</f>
        <v>710919.10891099996</v>
      </c>
      <c r="S27" s="3">
        <f>Unemployment!T6</f>
        <v>718066.00464200007</v>
      </c>
      <c r="T27" s="3">
        <f>Unemployment!U6</f>
        <v>725252.16318499995</v>
      </c>
      <c r="U27" s="3">
        <f>Unemployment!V6</f>
        <v>732520.18647900003</v>
      </c>
      <c r="V27" s="3">
        <f>Unemployment!W6</f>
        <v>739855.52652800002</v>
      </c>
      <c r="W27" s="3">
        <f>Unemployment!X6</f>
        <v>747237.93426400004</v>
      </c>
      <c r="X27" s="3">
        <f>Unemployment!Y6</f>
        <v>754535.34777599992</v>
      </c>
      <c r="Y27" s="3">
        <f>Unemployment!Z6</f>
        <v>761585.166325</v>
      </c>
      <c r="Z27" s="3">
        <f>Unemployment!AA6</f>
        <v>768395.65308299998</v>
      </c>
      <c r="AA27" s="3">
        <f>Unemployment!AB6</f>
        <v>774934.84418499994</v>
      </c>
      <c r="AB27" s="3">
        <f>Unemployment!AC6</f>
        <v>781258.81683399994</v>
      </c>
      <c r="AC27" s="3">
        <f>Unemployment!AD6</f>
        <v>787500.54235300003</v>
      </c>
      <c r="AD27" s="3">
        <f>Unemployment!AE6</f>
        <v>793630.86533299997</v>
      </c>
      <c r="AE27" s="3">
        <f>Unemployment!AF6</f>
        <v>799603.99838300003</v>
      </c>
      <c r="AF27" s="3">
        <f>Unemployment!AG6</f>
        <v>805402.61828099994</v>
      </c>
      <c r="AG27" s="3">
        <f>Unemployment!AH6</f>
        <v>811023.908452</v>
      </c>
      <c r="AH27" s="3">
        <f>Unemployment!AI6</f>
        <v>816466.60164699994</v>
      </c>
      <c r="AI27" s="3">
        <f>Unemployment!AJ6</f>
        <v>821678.89904200006</v>
      </c>
      <c r="AJ27" s="3">
        <f>Unemployment!AK6</f>
        <v>826614.80812399997</v>
      </c>
      <c r="AK27" s="3">
        <f>Unemployment!AL6</f>
        <v>831258.68943700008</v>
      </c>
      <c r="AL27" s="3">
        <f>Unemployment!AM6</f>
        <v>835641.33671099995</v>
      </c>
      <c r="AM27" s="3">
        <f>Unemployment!AN6</f>
        <v>839798.96571300004</v>
      </c>
      <c r="AN27" s="3">
        <f>Unemployment!AO6</f>
        <v>843815.94149600004</v>
      </c>
      <c r="AO27" s="3">
        <f>Unemployment!AP6</f>
        <v>847773.07913500001</v>
      </c>
      <c r="AP27" s="3">
        <f>Unemployment!AQ6</f>
        <v>851702.35491200001</v>
      </c>
      <c r="AQ27" s="3">
        <f>Unemployment!AR6</f>
        <v>855698.81792900001</v>
      </c>
      <c r="AR27" s="3">
        <f>Unemployment!AS6</f>
        <v>859775.93917299993</v>
      </c>
      <c r="AS27" s="3">
        <f>Unemployment!AT6</f>
        <v>863908.81919100008</v>
      </c>
      <c r="AT27" s="3">
        <f>Unemployment!AU6</f>
        <v>868093.31356899999</v>
      </c>
      <c r="AU27" s="3">
        <f>Unemployment!AV6</f>
        <v>872427.31023900001</v>
      </c>
      <c r="AV27" s="3">
        <f>Unemployment!AW6</f>
        <v>877022.20038599998</v>
      </c>
      <c r="AW27" s="3">
        <f>Unemployment!AX6</f>
        <v>881799.56375500001</v>
      </c>
      <c r="AX27" s="3">
        <f>Unemployment!AY6</f>
        <v>886667.92062699993</v>
      </c>
      <c r="AY27" s="3">
        <f>Unemployment!AZ6</f>
        <v>891575.66670900001</v>
      </c>
      <c r="AZ27" s="3"/>
    </row>
    <row r="28" spans="1:55">
      <c r="A28" s="28" t="s">
        <v>462</v>
      </c>
      <c r="B28" s="3">
        <v>3087911</v>
      </c>
      <c r="C28" s="3">
        <f t="array" ref="C28">SUM(IF(C$26=Population!$C$3:$CO$3,IF(Population!$B$4:$B$104&gt;='Other payments'!$BB28,IF(Population!$B$4:$B$104&lt;='Other payments'!$BC28,Population!$C$4:$CO$104,0),0),0))</f>
        <v>3217827</v>
      </c>
      <c r="D28" s="3">
        <f t="array" ref="D28">SUM(IF(D$26=Population!$C$3:$CO$3,IF(Population!$B$4:$B$104&gt;='Other payments'!$BB28,IF(Population!$B$4:$B$104&lt;='Other payments'!$BC28,Population!$C$4:$CO$104,0),0),0))</f>
        <v>3337592</v>
      </c>
      <c r="E28" s="3">
        <f t="array" ref="E28">SUM(IF(E$26=Population!$C$3:$CO$3,IF(Population!$B$4:$B$104&gt;='Other payments'!$BB28,IF(Population!$B$4:$B$104&lt;='Other payments'!$BC28,Population!$C$4:$CO$104,0),0),0))</f>
        <v>3451478</v>
      </c>
      <c r="F28" s="3">
        <f t="array" ref="F28">SUM(IF(F$26=Population!$C$3:$CO$3,IF(Population!$B$4:$B$104&gt;='Other payments'!$BB28,IF(Population!$B$4:$B$104&lt;='Other payments'!$BC28,Population!$C$4:$CO$104,0),0),0))</f>
        <v>3568574</v>
      </c>
      <c r="G28" s="3">
        <f t="array" ref="G28">SUM(IF(G$26=Population!$C$3:$CO$3,IF(Population!$B$4:$B$104&gt;='Other payments'!$BB28,IF(Population!$B$4:$B$104&lt;='Other payments'!$BC28,Population!$C$4:$CO$104,0),0),0))</f>
        <v>3687343</v>
      </c>
      <c r="H28" s="3">
        <f t="array" ref="H28">SUM(IF(H$26=Population!$C$3:$CO$3,IF(Population!$B$4:$B$104&gt;='Other payments'!$BB28,IF(Population!$B$4:$B$104&lt;='Other payments'!$BC28,Population!$C$4:$CO$104,0),0),0))</f>
        <v>3806281</v>
      </c>
      <c r="I28" s="3">
        <f t="array" ref="I28">SUM(IF(I$26=Population!$C$3:$CO$3,IF(Population!$B$4:$B$104&gt;='Other payments'!$BB28,IF(Population!$B$4:$B$104&lt;='Other payments'!$BC28,Population!$C$4:$CO$104,0),0),0))</f>
        <v>3931113</v>
      </c>
      <c r="J28" s="3">
        <f t="array" ref="J28">SUM(IF(J$26=Population!$C$3:$CO$3,IF(Population!$B$4:$B$104&gt;='Other payments'!$BB28,IF(Population!$B$4:$B$104&lt;='Other payments'!$BC28,Population!$C$4:$CO$104,0),0),0))</f>
        <v>4056073</v>
      </c>
      <c r="K28" s="3">
        <f t="array" ref="K28">SUM(IF(K$26=Population!$C$3:$CO$3,IF(Population!$B$4:$B$104&gt;='Other payments'!$BB28,IF(Population!$B$4:$B$104&lt;='Other payments'!$BC28,Population!$C$4:$CO$104,0),0),0))</f>
        <v>4186035</v>
      </c>
      <c r="L28" s="3">
        <f t="array" ref="L28">SUM(IF(L$26=Population!$C$3:$CO$3,IF(Population!$B$4:$B$104&gt;='Other payments'!$BB28,IF(Population!$B$4:$B$104&lt;='Other payments'!$BC28,Population!$C$4:$CO$104,0),0),0))</f>
        <v>4321387</v>
      </c>
      <c r="M28" s="3">
        <f t="array" ref="M28">SUM(IF(M$26=Population!$C$3:$CO$3,IF(Population!$B$4:$B$104&gt;='Other payments'!$BB28,IF(Population!$B$4:$B$104&lt;='Other payments'!$BC28,Population!$C$4:$CO$104,0),0),0))</f>
        <v>4458031</v>
      </c>
      <c r="N28" s="3">
        <f t="array" ref="N28">SUM(IF(N$26=Population!$C$3:$CO$3,IF(Population!$B$4:$B$104&gt;='Other payments'!$BB28,IF(Population!$B$4:$B$104&lt;='Other payments'!$BC28,Population!$C$4:$CO$104,0),0),0))</f>
        <v>4598999</v>
      </c>
      <c r="O28" s="3">
        <f t="array" ref="O28">SUM(IF(O$26=Population!$C$3:$CO$3,IF(Population!$B$4:$B$104&gt;='Other payments'!$BB28,IF(Population!$B$4:$B$104&lt;='Other payments'!$BC28,Population!$C$4:$CO$104,0),0),0))</f>
        <v>4744087</v>
      </c>
      <c r="P28" s="3">
        <f t="array" ref="P28">SUM(IF(P$26=Population!$C$3:$CO$3,IF(Population!$B$4:$B$104&gt;='Other payments'!$BB28,IF(Population!$B$4:$B$104&lt;='Other payments'!$BC28,Population!$C$4:$CO$104,0),0),0))</f>
        <v>4890654</v>
      </c>
      <c r="Q28" s="3">
        <f t="array" ref="Q28">SUM(IF(Q$26=Population!$C$3:$CO$3,IF(Population!$B$4:$B$104&gt;='Other payments'!$BB28,IF(Population!$B$4:$B$104&lt;='Other payments'!$BC28,Population!$C$4:$CO$104,0),0),0))</f>
        <v>5044404</v>
      </c>
      <c r="R28" s="3">
        <f t="array" ref="R28">SUM(IF(R$26=Population!$C$3:$CO$3,IF(Population!$B$4:$B$104&gt;='Other payments'!$BB28,IF(Population!$B$4:$B$104&lt;='Other payments'!$BC28,Population!$C$4:$CO$104,0),0),0))</f>
        <v>5196352</v>
      </c>
      <c r="S28" s="3">
        <f t="array" ref="S28">SUM(IF(S$26=Population!$C$3:$CO$3,IF(Population!$B$4:$B$104&gt;='Other payments'!$BB28,IF(Population!$B$4:$B$104&lt;='Other payments'!$BC28,Population!$C$4:$CO$104,0),0),0))</f>
        <v>5345186</v>
      </c>
      <c r="T28" s="3">
        <f t="array" ref="T28">SUM(IF(T$26=Population!$C$3:$CO$3,IF(Population!$B$4:$B$104&gt;='Other payments'!$BB28,IF(Population!$B$4:$B$104&lt;='Other payments'!$BC28,Population!$C$4:$CO$104,0),0),0))</f>
        <v>5487715</v>
      </c>
      <c r="U28" s="3">
        <f t="array" ref="U28">SUM(IF(U$26=Population!$C$3:$CO$3,IF(Population!$B$4:$B$104&gt;='Other payments'!$BB28,IF(Population!$B$4:$B$104&lt;='Other payments'!$BC28,Population!$C$4:$CO$104,0),0),0))</f>
        <v>5619489</v>
      </c>
      <c r="V28" s="3">
        <f t="array" ref="V28">SUM(IF(V$26=Population!$C$3:$CO$3,IF(Population!$B$4:$B$104&gt;='Other payments'!$BB28,IF(Population!$B$4:$B$104&lt;='Other payments'!$BC28,Population!$C$4:$CO$104,0),0),0))</f>
        <v>5745412</v>
      </c>
      <c r="W28" s="3">
        <f t="array" ref="W28">SUM(IF(W$26=Population!$C$3:$CO$3,IF(Population!$B$4:$B$104&gt;='Other payments'!$BB28,IF(Population!$B$4:$B$104&lt;='Other payments'!$BC28,Population!$C$4:$CO$104,0),0),0))</f>
        <v>5869511</v>
      </c>
      <c r="X28" s="3">
        <f t="array" ref="X28">SUM(IF(X$26=Population!$C$3:$CO$3,IF(Population!$B$4:$B$104&gt;='Other payments'!$BB28,IF(Population!$B$4:$B$104&lt;='Other payments'!$BC28,Population!$C$4:$CO$104,0),0),0))</f>
        <v>5997782</v>
      </c>
      <c r="Y28" s="3">
        <f t="array" ref="Y28">SUM(IF(Y$26=Population!$C$3:$CO$3,IF(Population!$B$4:$B$104&gt;='Other payments'!$BB28,IF(Population!$B$4:$B$104&lt;='Other payments'!$BC28,Population!$C$4:$CO$104,0),0),0))</f>
        <v>6134890</v>
      </c>
      <c r="Z28" s="3">
        <f t="array" ref="Z28">SUM(IF(Z$26=Population!$C$3:$CO$3,IF(Population!$B$4:$B$104&gt;='Other payments'!$BB28,IF(Population!$B$4:$B$104&lt;='Other payments'!$BC28,Population!$C$4:$CO$104,0),0),0))</f>
        <v>6273061</v>
      </c>
      <c r="AA28" s="3">
        <f t="array" ref="AA28">SUM(IF(AA$26=Population!$C$3:$CO$3,IF(Population!$B$4:$B$104&gt;='Other payments'!$BB28,IF(Population!$B$4:$B$104&lt;='Other payments'!$BC28,Population!$C$4:$CO$104,0),0),0))</f>
        <v>6425917</v>
      </c>
      <c r="AB28" s="3">
        <f t="array" ref="AB28">SUM(IF(AB$26=Population!$C$3:$CO$3,IF(Population!$B$4:$B$104&gt;='Other payments'!$BB28,IF(Population!$B$4:$B$104&lt;='Other payments'!$BC28,Population!$C$4:$CO$104,0),0),0))</f>
        <v>6571215</v>
      </c>
      <c r="AC28" s="3">
        <f t="array" ref="AC28">SUM(IF(AC$26=Population!$C$3:$CO$3,IF(Population!$B$4:$B$104&gt;='Other payments'!$BB28,IF(Population!$B$4:$B$104&lt;='Other payments'!$BC28,Population!$C$4:$CO$104,0),0),0))</f>
        <v>6701022</v>
      </c>
      <c r="AD28" s="3">
        <f t="array" ref="AD28">SUM(IF(AD$26=Population!$C$3:$CO$3,IF(Population!$B$4:$B$104&gt;='Other payments'!$BB28,IF(Population!$B$4:$B$104&lt;='Other payments'!$BC28,Population!$C$4:$CO$104,0),0),0))</f>
        <v>6820650</v>
      </c>
      <c r="AE28" s="3">
        <f t="array" ref="AE28">SUM(IF(AE$26=Population!$C$3:$CO$3,IF(Population!$B$4:$B$104&gt;='Other payments'!$BB28,IF(Population!$B$4:$B$104&lt;='Other payments'!$BC28,Population!$C$4:$CO$104,0),0),0))</f>
        <v>6931648</v>
      </c>
      <c r="AF28" s="3">
        <f t="array" ref="AF28">SUM(IF(AF$26=Population!$C$3:$CO$3,IF(Population!$B$4:$B$104&gt;='Other payments'!$BB28,IF(Population!$B$4:$B$104&lt;='Other payments'!$BC28,Population!$C$4:$CO$104,0),0),0))</f>
        <v>7036554</v>
      </c>
      <c r="AG28" s="3">
        <f t="array" ref="AG28">SUM(IF(AG$26=Population!$C$3:$CO$3,IF(Population!$B$4:$B$104&gt;='Other payments'!$BB28,IF(Population!$B$4:$B$104&lt;='Other payments'!$BC28,Population!$C$4:$CO$104,0),0),0))</f>
        <v>7139363</v>
      </c>
      <c r="AH28" s="3">
        <f t="array" ref="AH28">SUM(IF(AH$26=Population!$C$3:$CO$3,IF(Population!$B$4:$B$104&gt;='Other payments'!$BB28,IF(Population!$B$4:$B$104&lt;='Other payments'!$BC28,Population!$C$4:$CO$104,0),0),0))</f>
        <v>7242542</v>
      </c>
      <c r="AI28" s="3">
        <f t="array" ref="AI28">SUM(IF(AI$26=Population!$C$3:$CO$3,IF(Population!$B$4:$B$104&gt;='Other payments'!$BB28,IF(Population!$B$4:$B$104&lt;='Other payments'!$BC28,Population!$C$4:$CO$104,0),0),0))</f>
        <v>7350077</v>
      </c>
      <c r="AJ28" s="3">
        <f t="array" ref="AJ28">SUM(IF(AJ$26=Population!$C$3:$CO$3,IF(Population!$B$4:$B$104&gt;='Other payments'!$BB28,IF(Population!$B$4:$B$104&lt;='Other payments'!$BC28,Population!$C$4:$CO$104,0),0),0))</f>
        <v>7463118</v>
      </c>
      <c r="AK28" s="3">
        <f t="array" ref="AK28">SUM(IF(AK$26=Population!$C$3:$CO$3,IF(Population!$B$4:$B$104&gt;='Other payments'!$BB28,IF(Population!$B$4:$B$104&lt;='Other payments'!$BC28,Population!$C$4:$CO$104,0),0),0))</f>
        <v>7587874</v>
      </c>
      <c r="AL28" s="3">
        <f t="array" ref="AL28">SUM(IF(AL$26=Population!$C$3:$CO$3,IF(Population!$B$4:$B$104&gt;='Other payments'!$BB28,IF(Population!$B$4:$B$104&lt;='Other payments'!$BC28,Population!$C$4:$CO$104,0),0),0))</f>
        <v>7717144</v>
      </c>
      <c r="AM28" s="3">
        <f t="array" ref="AM28">SUM(IF(AM$26=Population!$C$3:$CO$3,IF(Population!$B$4:$B$104&gt;='Other payments'!$BB28,IF(Population!$B$4:$B$104&lt;='Other payments'!$BC28,Population!$C$4:$CO$104,0),0),0))</f>
        <v>7856767</v>
      </c>
      <c r="AN28" s="3">
        <f t="array" ref="AN28">SUM(IF(AN$26=Population!$C$3:$CO$3,IF(Population!$B$4:$B$104&gt;='Other payments'!$BB28,IF(Population!$B$4:$B$104&lt;='Other payments'!$BC28,Population!$C$4:$CO$104,0),0),0))</f>
        <v>7996667</v>
      </c>
      <c r="AO28" s="3">
        <f t="array" ref="AO28">SUM(IF(AO$26=Population!$C$3:$CO$3,IF(Population!$B$4:$B$104&gt;='Other payments'!$BB28,IF(Population!$B$4:$B$104&lt;='Other payments'!$BC28,Population!$C$4:$CO$104,0),0),0))</f>
        <v>8138901</v>
      </c>
      <c r="AP28" s="3">
        <f t="array" ref="AP28">SUM(IF(AP$26=Population!$C$3:$CO$3,IF(Population!$B$4:$B$104&gt;='Other payments'!$BB28,IF(Population!$B$4:$B$104&lt;='Other payments'!$BC28,Population!$C$4:$CO$104,0),0),0))</f>
        <v>8278929</v>
      </c>
      <c r="AQ28" s="3">
        <f t="array" ref="AQ28">SUM(IF(AQ$26=Population!$C$3:$CO$3,IF(Population!$B$4:$B$104&gt;='Other payments'!$BB28,IF(Population!$B$4:$B$104&lt;='Other payments'!$BC28,Population!$C$4:$CO$104,0),0),0))</f>
        <v>8415170</v>
      </c>
      <c r="AR28" s="3">
        <f t="array" ref="AR28">SUM(IF(AR$26=Population!$C$3:$CO$3,IF(Population!$B$4:$B$104&gt;='Other payments'!$BB28,IF(Population!$B$4:$B$104&lt;='Other payments'!$BC28,Population!$C$4:$CO$104,0),0),0))</f>
        <v>8551006</v>
      </c>
      <c r="AS28" s="3">
        <f t="array" ref="AS28">SUM(IF(AS$26=Population!$C$3:$CO$3,IF(Population!$B$4:$B$104&gt;='Other payments'!$BB28,IF(Population!$B$4:$B$104&lt;='Other payments'!$BC28,Population!$C$4:$CO$104,0),0),0))</f>
        <v>8689313</v>
      </c>
      <c r="AT28" s="3">
        <f t="array" ref="AT28">SUM(IF(AT$26=Population!$C$3:$CO$3,IF(Population!$B$4:$B$104&gt;='Other payments'!$BB28,IF(Population!$B$4:$B$104&lt;='Other payments'!$BC28,Population!$C$4:$CO$104,0),0),0))</f>
        <v>8830866</v>
      </c>
      <c r="AU28" s="3">
        <f t="array" ref="AU28">SUM(IF(AU$26=Population!$C$3:$CO$3,IF(Population!$B$4:$B$104&gt;='Other payments'!$BB28,IF(Population!$B$4:$B$104&lt;='Other payments'!$BC28,Population!$C$4:$CO$104,0),0),0))</f>
        <v>8965017</v>
      </c>
      <c r="AV28" s="3">
        <f t="array" ref="AV28">SUM(IF(AV$26=Population!$C$3:$CO$3,IF(Population!$B$4:$B$104&gt;='Other payments'!$BB28,IF(Population!$B$4:$B$104&lt;='Other payments'!$BC28,Population!$C$4:$CO$104,0),0),0))</f>
        <v>9092149</v>
      </c>
      <c r="AW28" s="3">
        <f t="array" ref="AW28">SUM(IF(AW$26=Population!$C$3:$CO$3,IF(Population!$B$4:$B$104&gt;='Other payments'!$BB28,IF(Population!$B$4:$B$104&lt;='Other payments'!$BC28,Population!$C$4:$CO$104,0),0),0))</f>
        <v>9217939</v>
      </c>
      <c r="AX28" s="3">
        <f t="array" ref="AX28">SUM(IF(AX$26=Population!$C$3:$CO$3,IF(Population!$B$4:$B$104&gt;='Other payments'!$BB28,IF(Population!$B$4:$B$104&lt;='Other payments'!$BC28,Population!$C$4:$CO$104,0),0),0))</f>
        <v>9342268</v>
      </c>
      <c r="AY28" s="3">
        <f t="array" ref="AY28">SUM(IF(AY$26=Population!$C$3:$CO$3,IF(Population!$B$4:$B$104&gt;='Other payments'!$BB28,IF(Population!$B$4:$B$104&lt;='Other payments'!$BC28,Population!$C$4:$CO$104,0),0),0))</f>
        <v>9467499</v>
      </c>
      <c r="BB28">
        <v>65</v>
      </c>
      <c r="BC28">
        <v>100</v>
      </c>
    </row>
    <row r="29" spans="1:55">
      <c r="A29" s="28" t="s">
        <v>463</v>
      </c>
      <c r="B29" s="3">
        <v>1746767</v>
      </c>
      <c r="C29" s="3">
        <f t="array" ref="C29">SUM(IF(C$26=Population!$C$3:$CO$3,IF(Population!$B$4:$B$104&gt;='Other payments'!$BB29,IF(Population!$B$4:$B$104&lt;='Other payments'!$BC29,Population!$C$4:$CO$104,0),0),0))</f>
        <v>1772045</v>
      </c>
      <c r="D29" s="3">
        <f t="array" ref="D29">SUM(IF(D$26=Population!$C$3:$CO$3,IF(Population!$B$4:$B$104&gt;='Other payments'!$BB29,IF(Population!$B$4:$B$104&lt;='Other payments'!$BC29,Population!$C$4:$CO$104,0),0),0))</f>
        <v>1801517</v>
      </c>
      <c r="E29" s="3">
        <f t="array" ref="E29">SUM(IF(E$26=Population!$C$3:$CO$3,IF(Population!$B$4:$B$104&gt;='Other payments'!$BB29,IF(Population!$B$4:$B$104&lt;='Other payments'!$BC29,Population!$C$4:$CO$104,0),0),0))</f>
        <v>1827609</v>
      </c>
      <c r="F29" s="3">
        <f t="array" ref="F29">SUM(IF(F$26=Population!$C$3:$CO$3,IF(Population!$B$4:$B$104&gt;='Other payments'!$BB29,IF(Population!$B$4:$B$104&lt;='Other payments'!$BC29,Population!$C$4:$CO$104,0),0),0))</f>
        <v>1852853</v>
      </c>
      <c r="G29" s="3">
        <f t="array" ref="G29">SUM(IF(G$26=Population!$C$3:$CO$3,IF(Population!$B$4:$B$104&gt;='Other payments'!$BB29,IF(Population!$B$4:$B$104&lt;='Other payments'!$BC29,Population!$C$4:$CO$104,0),0),0))</f>
        <v>1876155</v>
      </c>
      <c r="H29" s="3">
        <f t="array" ref="H29">SUM(IF(H$26=Population!$C$3:$CO$3,IF(Population!$B$4:$B$104&gt;='Other payments'!$BB29,IF(Population!$B$4:$B$104&lt;='Other payments'!$BC29,Population!$C$4:$CO$104,0),0),0))</f>
        <v>1904569</v>
      </c>
      <c r="I29" s="3">
        <f t="array" ref="I29">SUM(IF(I$26=Population!$C$3:$CO$3,IF(Population!$B$4:$B$104&gt;='Other payments'!$BB29,IF(Population!$B$4:$B$104&lt;='Other payments'!$BC29,Population!$C$4:$CO$104,0),0),0))</f>
        <v>1930246</v>
      </c>
      <c r="J29" s="3">
        <f t="array" ref="J29">SUM(IF(J$26=Population!$C$3:$CO$3,IF(Population!$B$4:$B$104&gt;='Other payments'!$BB29,IF(Population!$B$4:$B$104&lt;='Other payments'!$BC29,Population!$C$4:$CO$104,0),0),0))</f>
        <v>1953656</v>
      </c>
      <c r="K29" s="3">
        <f t="array" ref="K29">SUM(IF(K$26=Population!$C$3:$CO$3,IF(Population!$B$4:$B$104&gt;='Other payments'!$BB29,IF(Population!$B$4:$B$104&lt;='Other payments'!$BC29,Population!$C$4:$CO$104,0),0),0))</f>
        <v>1975132</v>
      </c>
      <c r="L29" s="3">
        <f t="array" ref="L29">SUM(IF(L$26=Population!$C$3:$CO$3,IF(Population!$B$4:$B$104&gt;='Other payments'!$BB29,IF(Population!$B$4:$B$104&lt;='Other payments'!$BC29,Population!$C$4:$CO$104,0),0),0))</f>
        <v>1994367</v>
      </c>
      <c r="M29" s="3">
        <f t="array" ref="M29">SUM(IF(M$26=Population!$C$3:$CO$3,IF(Population!$B$4:$B$104&gt;='Other payments'!$BB29,IF(Population!$B$4:$B$104&lt;='Other payments'!$BC29,Population!$C$4:$CO$104,0),0),0))</f>
        <v>2011149</v>
      </c>
      <c r="N29" s="3">
        <f t="array" ref="N29">SUM(IF(N$26=Population!$C$3:$CO$3,IF(Population!$B$4:$B$104&gt;='Other payments'!$BB29,IF(Population!$B$4:$B$104&lt;='Other payments'!$BC29,Population!$C$4:$CO$104,0),0),0))</f>
        <v>2025408</v>
      </c>
      <c r="O29" s="3">
        <f t="array" ref="O29">SUM(IF(O$26=Population!$C$3:$CO$3,IF(Population!$B$4:$B$104&gt;='Other payments'!$BB29,IF(Population!$B$4:$B$104&lt;='Other payments'!$BC29,Population!$C$4:$CO$104,0),0),0))</f>
        <v>2037349</v>
      </c>
      <c r="P29" s="3">
        <f t="array" ref="P29">SUM(IF(P$26=Population!$C$3:$CO$3,IF(Population!$B$4:$B$104&gt;='Other payments'!$BB29,IF(Population!$B$4:$B$104&lt;='Other payments'!$BC29,Population!$C$4:$CO$104,0),0),0))</f>
        <v>2047278</v>
      </c>
      <c r="Q29" s="3">
        <f t="array" ref="Q29">SUM(IF(Q$26=Population!$C$3:$CO$3,IF(Population!$B$4:$B$104&gt;='Other payments'!$BB29,IF(Population!$B$4:$B$104&lt;='Other payments'!$BC29,Population!$C$4:$CO$104,0),0),0))</f>
        <v>2055440</v>
      </c>
      <c r="R29" s="3">
        <f t="array" ref="R29">SUM(IF(R$26=Population!$C$3:$CO$3,IF(Population!$B$4:$B$104&gt;='Other payments'!$BB29,IF(Population!$B$4:$B$104&lt;='Other payments'!$BC29,Population!$C$4:$CO$104,0),0),0))</f>
        <v>2062125</v>
      </c>
      <c r="S29" s="3">
        <f t="array" ref="S29">SUM(IF(S$26=Population!$C$3:$CO$3,IF(Population!$B$4:$B$104&gt;='Other payments'!$BB29,IF(Population!$B$4:$B$104&lt;='Other payments'!$BC29,Population!$C$4:$CO$104,0),0),0))</f>
        <v>2067767</v>
      </c>
      <c r="T29" s="3">
        <f t="array" ref="T29">SUM(IF(T$26=Population!$C$3:$CO$3,IF(Population!$B$4:$B$104&gt;='Other payments'!$BB29,IF(Population!$B$4:$B$104&lt;='Other payments'!$BC29,Population!$C$4:$CO$104,0),0),0))</f>
        <v>2072844</v>
      </c>
      <c r="U29" s="3">
        <f t="array" ref="U29">SUM(IF(U$26=Population!$C$3:$CO$3,IF(Population!$B$4:$B$104&gt;='Other payments'!$BB29,IF(Population!$B$4:$B$104&lt;='Other payments'!$BC29,Population!$C$4:$CO$104,0),0),0))</f>
        <v>2077731</v>
      </c>
      <c r="V29" s="3">
        <f t="array" ref="V29">SUM(IF(V$26=Population!$C$3:$CO$3,IF(Population!$B$4:$B$104&gt;='Other payments'!$BB29,IF(Population!$B$4:$B$104&lt;='Other payments'!$BC29,Population!$C$4:$CO$104,0),0),0))</f>
        <v>2082807</v>
      </c>
      <c r="W29" s="3">
        <f t="array" ref="W29">SUM(IF(W$26=Population!$C$3:$CO$3,IF(Population!$B$4:$B$104&gt;='Other payments'!$BB29,IF(Population!$B$4:$B$104&lt;='Other payments'!$BC29,Population!$C$4:$CO$104,0),0),0))</f>
        <v>2088469</v>
      </c>
      <c r="X29" s="3">
        <f t="array" ref="X29">SUM(IF(X$26=Population!$C$3:$CO$3,IF(Population!$B$4:$B$104&gt;='Other payments'!$BB29,IF(Population!$B$4:$B$104&lt;='Other payments'!$BC29,Population!$C$4:$CO$104,0),0),0))</f>
        <v>2095135</v>
      </c>
      <c r="Y29" s="3">
        <f t="array" ref="Y29">SUM(IF(Y$26=Population!$C$3:$CO$3,IF(Population!$B$4:$B$104&gt;='Other payments'!$BB29,IF(Population!$B$4:$B$104&lt;='Other payments'!$BC29,Population!$C$4:$CO$104,0),0),0))</f>
        <v>2103103</v>
      </c>
      <c r="Z29" s="3">
        <f t="array" ref="Z29">SUM(IF(Z$26=Population!$C$3:$CO$3,IF(Population!$B$4:$B$104&gt;='Other payments'!$BB29,IF(Population!$B$4:$B$104&lt;='Other payments'!$BC29,Population!$C$4:$CO$104,0),0),0))</f>
        <v>2112570</v>
      </c>
      <c r="AA29" s="3">
        <f t="array" ref="AA29">SUM(IF(AA$26=Population!$C$3:$CO$3,IF(Population!$B$4:$B$104&gt;='Other payments'!$BB29,IF(Population!$B$4:$B$104&lt;='Other payments'!$BC29,Population!$C$4:$CO$104,0),0),0))</f>
        <v>2123732</v>
      </c>
      <c r="AB29" s="3">
        <f t="array" ref="AB29">SUM(IF(AB$26=Population!$C$3:$CO$3,IF(Population!$B$4:$B$104&gt;='Other payments'!$BB29,IF(Population!$B$4:$B$104&lt;='Other payments'!$BC29,Population!$C$4:$CO$104,0),0),0))</f>
        <v>2136681</v>
      </c>
      <c r="AC29" s="3">
        <f t="array" ref="AC29">SUM(IF(AC$26=Population!$C$3:$CO$3,IF(Population!$B$4:$B$104&gt;='Other payments'!$BB29,IF(Population!$B$4:$B$104&lt;='Other payments'!$BC29,Population!$C$4:$CO$104,0),0),0))</f>
        <v>2151400</v>
      </c>
      <c r="AD29" s="3">
        <f t="array" ref="AD29">SUM(IF(AD$26=Population!$C$3:$CO$3,IF(Population!$B$4:$B$104&gt;='Other payments'!$BB29,IF(Population!$B$4:$B$104&lt;='Other payments'!$BC29,Population!$C$4:$CO$104,0),0),0))</f>
        <v>2167764</v>
      </c>
      <c r="AE29" s="3">
        <f t="array" ref="AE29">SUM(IF(AE$26=Population!$C$3:$CO$3,IF(Population!$B$4:$B$104&gt;='Other payments'!$BB29,IF(Population!$B$4:$B$104&lt;='Other payments'!$BC29,Population!$C$4:$CO$104,0),0),0))</f>
        <v>2185589</v>
      </c>
      <c r="AF29" s="3">
        <f t="array" ref="AF29">SUM(IF(AF$26=Population!$C$3:$CO$3,IF(Population!$B$4:$B$104&gt;='Other payments'!$BB29,IF(Population!$B$4:$B$104&lt;='Other payments'!$BC29,Population!$C$4:$CO$104,0),0),0))</f>
        <v>2204640</v>
      </c>
      <c r="AG29" s="3">
        <f t="array" ref="AG29">SUM(IF(AG$26=Population!$C$3:$CO$3,IF(Population!$B$4:$B$104&gt;='Other payments'!$BB29,IF(Population!$B$4:$B$104&lt;='Other payments'!$BC29,Population!$C$4:$CO$104,0),0),0))</f>
        <v>2224633</v>
      </c>
      <c r="AH29" s="3">
        <f t="array" ref="AH29">SUM(IF(AH$26=Population!$C$3:$CO$3,IF(Population!$B$4:$B$104&gt;='Other payments'!$BB29,IF(Population!$B$4:$B$104&lt;='Other payments'!$BC29,Population!$C$4:$CO$104,0),0),0))</f>
        <v>2245260</v>
      </c>
      <c r="AI29" s="3">
        <f t="array" ref="AI29">SUM(IF(AI$26=Population!$C$3:$CO$3,IF(Population!$B$4:$B$104&gt;='Other payments'!$BB29,IF(Population!$B$4:$B$104&lt;='Other payments'!$BC29,Population!$C$4:$CO$104,0),0),0))</f>
        <v>2266245</v>
      </c>
      <c r="AJ29" s="3">
        <f t="array" ref="AJ29">SUM(IF(AJ$26=Population!$C$3:$CO$3,IF(Population!$B$4:$B$104&gt;='Other payments'!$BB29,IF(Population!$B$4:$B$104&lt;='Other payments'!$BC29,Population!$C$4:$CO$104,0),0),0))</f>
        <v>2287307</v>
      </c>
      <c r="AK29" s="3">
        <f t="array" ref="AK29">SUM(IF(AK$26=Population!$C$3:$CO$3,IF(Population!$B$4:$B$104&gt;='Other payments'!$BB29,IF(Population!$B$4:$B$104&lt;='Other payments'!$BC29,Population!$C$4:$CO$104,0),0),0))</f>
        <v>2308165</v>
      </c>
      <c r="AL29" s="3">
        <f t="array" ref="AL29">SUM(IF(AL$26=Population!$C$3:$CO$3,IF(Population!$B$4:$B$104&gt;='Other payments'!$BB29,IF(Population!$B$4:$B$104&lt;='Other payments'!$BC29,Population!$C$4:$CO$104,0),0),0))</f>
        <v>2328580</v>
      </c>
      <c r="AM29" s="3">
        <f t="array" ref="AM29">SUM(IF(AM$26=Population!$C$3:$CO$3,IF(Population!$B$4:$B$104&gt;='Other payments'!$BB29,IF(Population!$B$4:$B$104&lt;='Other payments'!$BC29,Population!$C$4:$CO$104,0),0),0))</f>
        <v>2348377</v>
      </c>
      <c r="AN29" s="3">
        <f t="array" ref="AN29">SUM(IF(AN$26=Population!$C$3:$CO$3,IF(Population!$B$4:$B$104&gt;='Other payments'!$BB29,IF(Population!$B$4:$B$104&lt;='Other payments'!$BC29,Population!$C$4:$CO$104,0),0),0))</f>
        <v>2367432</v>
      </c>
      <c r="AO29" s="3">
        <f t="array" ref="AO29">SUM(IF(AO$26=Population!$C$3:$CO$3,IF(Population!$B$4:$B$104&gt;='Other payments'!$BB29,IF(Population!$B$4:$B$104&lt;='Other payments'!$BC29,Population!$C$4:$CO$104,0),0),0))</f>
        <v>2385629</v>
      </c>
      <c r="AP29" s="3">
        <f t="array" ref="AP29">SUM(IF(AP$26=Population!$C$3:$CO$3,IF(Population!$B$4:$B$104&gt;='Other payments'!$BB29,IF(Population!$B$4:$B$104&lt;='Other payments'!$BC29,Population!$C$4:$CO$104,0),0),0))</f>
        <v>2402916</v>
      </c>
      <c r="AQ29" s="3">
        <f t="array" ref="AQ29">SUM(IF(AQ$26=Population!$C$3:$CO$3,IF(Population!$B$4:$B$104&gt;='Other payments'!$BB29,IF(Population!$B$4:$B$104&lt;='Other payments'!$BC29,Population!$C$4:$CO$104,0),0),0))</f>
        <v>2419261</v>
      </c>
      <c r="AR29" s="3">
        <f t="array" ref="AR29">SUM(IF(AR$26=Population!$C$3:$CO$3,IF(Population!$B$4:$B$104&gt;='Other payments'!$BB29,IF(Population!$B$4:$B$104&lt;='Other payments'!$BC29,Population!$C$4:$CO$104,0),0),0))</f>
        <v>2434649</v>
      </c>
      <c r="AS29" s="3">
        <f t="array" ref="AS29">SUM(IF(AS$26=Population!$C$3:$CO$3,IF(Population!$B$4:$B$104&gt;='Other payments'!$BB29,IF(Population!$B$4:$B$104&lt;='Other payments'!$BC29,Population!$C$4:$CO$104,0),0),0))</f>
        <v>2449065</v>
      </c>
      <c r="AT29" s="3">
        <f t="array" ref="AT29">SUM(IF(AT$26=Population!$C$3:$CO$3,IF(Population!$B$4:$B$104&gt;='Other payments'!$BB29,IF(Population!$B$4:$B$104&lt;='Other payments'!$BC29,Population!$C$4:$CO$104,0),0),0))</f>
        <v>2462505</v>
      </c>
      <c r="AU29" s="3">
        <f t="array" ref="AU29">SUM(IF(AU$26=Population!$C$3:$CO$3,IF(Population!$B$4:$B$104&gt;='Other payments'!$BB29,IF(Population!$B$4:$B$104&lt;='Other payments'!$BC29,Population!$C$4:$CO$104,0),0),0))</f>
        <v>2475000</v>
      </c>
      <c r="AV29" s="3">
        <f t="array" ref="AV29">SUM(IF(AV$26=Population!$C$3:$CO$3,IF(Population!$B$4:$B$104&gt;='Other payments'!$BB29,IF(Population!$B$4:$B$104&lt;='Other payments'!$BC29,Population!$C$4:$CO$104,0),0),0))</f>
        <v>2486596</v>
      </c>
      <c r="AW29" s="3">
        <f t="array" ref="AW29">SUM(IF(AW$26=Population!$C$3:$CO$3,IF(Population!$B$4:$B$104&gt;='Other payments'!$BB29,IF(Population!$B$4:$B$104&lt;='Other payments'!$BC29,Population!$C$4:$CO$104,0),0),0))</f>
        <v>2497378</v>
      </c>
      <c r="AX29" s="3">
        <f t="array" ref="AX29">SUM(IF(AX$26=Population!$C$3:$CO$3,IF(Population!$B$4:$B$104&gt;='Other payments'!$BB29,IF(Population!$B$4:$B$104&lt;='Other payments'!$BC29,Population!$C$4:$CO$104,0),0),0))</f>
        <v>2507457</v>
      </c>
      <c r="AY29" s="3">
        <f t="array" ref="AY29">SUM(IF(AY$26=Population!$C$3:$CO$3,IF(Population!$B$4:$B$104&gt;='Other payments'!$BB29,IF(Population!$B$4:$B$104&lt;='Other payments'!$BC29,Population!$C$4:$CO$104,0),0),0))</f>
        <v>2516985</v>
      </c>
      <c r="BB29">
        <v>0</v>
      </c>
      <c r="BC29">
        <v>5</v>
      </c>
    </row>
    <row r="30" spans="1:55">
      <c r="A30" s="111" t="s">
        <v>464</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5">
      <c r="A31" s="28" t="s">
        <v>465</v>
      </c>
      <c r="B31" s="3">
        <v>4233613</v>
      </c>
      <c r="C31" s="3">
        <f t="array" ref="C31">SUM(IF(C$26=Population!$C$3:$CO$3,IF(Population!$B$4:$B$104&gt;='Other payments'!$BB31,IF(Population!$B$4:$B$104&lt;='Other payments'!$BC31,Population!$C$4:$CO$104,0),0),0))</f>
        <v>4290720</v>
      </c>
      <c r="D31" s="3">
        <f t="array" ref="D31">SUM(IF(D$26=Population!$C$3:$CO$3,IF(Population!$B$4:$B$104&gt;='Other payments'!$BB31,IF(Population!$B$4:$B$104&lt;='Other payments'!$BC31,Population!$C$4:$CO$104,0),0),0))</f>
        <v>4359495</v>
      </c>
      <c r="E31" s="3">
        <f t="array" ref="E31">SUM(IF(E$26=Population!$C$3:$CO$3,IF(Population!$B$4:$B$104&gt;='Other payments'!$BB31,IF(Population!$B$4:$B$104&lt;='Other payments'!$BC31,Population!$C$4:$CO$104,0),0),0))</f>
        <v>4428340</v>
      </c>
      <c r="F31" s="3">
        <f t="array" ref="F31">SUM(IF(F$26=Population!$C$3:$CO$3,IF(Population!$B$4:$B$104&gt;='Other payments'!$BB31,IF(Population!$B$4:$B$104&lt;='Other payments'!$BC31,Population!$C$4:$CO$104,0),0),0))</f>
        <v>4497979</v>
      </c>
      <c r="G31" s="3">
        <f t="array" ref="G31">SUM(IF(G$26=Population!$C$3:$CO$3,IF(Population!$B$4:$B$104&gt;='Other payments'!$BB31,IF(Population!$B$4:$B$104&lt;='Other payments'!$BC31,Population!$C$4:$CO$104,0),0),0))</f>
        <v>4568180</v>
      </c>
      <c r="H31" s="3">
        <f t="array" ref="H31">SUM(IF(H$26=Population!$C$3:$CO$3,IF(Population!$B$4:$B$104&gt;='Other payments'!$BB31,IF(Population!$B$4:$B$104&lt;='Other payments'!$BC31,Population!$C$4:$CO$104,0),0),0))</f>
        <v>4641662</v>
      </c>
      <c r="I31" s="3">
        <f t="array" ref="I31">SUM(IF(I$26=Population!$C$3:$CO$3,IF(Population!$B$4:$B$104&gt;='Other payments'!$BB31,IF(Population!$B$4:$B$104&lt;='Other payments'!$BC31,Population!$C$4:$CO$104,0),0),0))</f>
        <v>4713345</v>
      </c>
      <c r="J31" s="3">
        <f t="array" ref="J31">SUM(IF(J$26=Population!$C$3:$CO$3,IF(Population!$B$4:$B$104&gt;='Other payments'!$BB31,IF(Population!$B$4:$B$104&lt;='Other payments'!$BC31,Population!$C$4:$CO$104,0),0),0))</f>
        <v>4782695</v>
      </c>
      <c r="K31" s="3">
        <f t="array" ref="K31">SUM(IF(K$26=Population!$C$3:$CO$3,IF(Population!$B$4:$B$104&gt;='Other payments'!$BB31,IF(Population!$B$4:$B$104&lt;='Other payments'!$BC31,Population!$C$4:$CO$104,0),0),0))</f>
        <v>4847469</v>
      </c>
      <c r="L31" s="3">
        <f t="array" ref="L31">SUM(IF(L$26=Population!$C$3:$CO$3,IF(Population!$B$4:$B$104&gt;='Other payments'!$BB31,IF(Population!$B$4:$B$104&lt;='Other payments'!$BC31,Population!$C$4:$CO$104,0),0),0))</f>
        <v>4902681</v>
      </c>
      <c r="M31" s="3">
        <f t="array" ref="M31">SUM(IF(M$26=Population!$C$3:$CO$3,IF(Population!$B$4:$B$104&gt;='Other payments'!$BB31,IF(Population!$B$4:$B$104&lt;='Other payments'!$BC31,Population!$C$4:$CO$104,0),0),0))</f>
        <v>4956854</v>
      </c>
      <c r="N31" s="3">
        <f t="array" ref="N31">SUM(IF(N$26=Population!$C$3:$CO$3,IF(Population!$B$4:$B$104&gt;='Other payments'!$BB31,IF(Population!$B$4:$B$104&lt;='Other payments'!$BC31,Population!$C$4:$CO$104,0),0),0))</f>
        <v>5005514</v>
      </c>
      <c r="O31" s="3">
        <f t="array" ref="O31">SUM(IF(O$26=Population!$C$3:$CO$3,IF(Population!$B$4:$B$104&gt;='Other payments'!$BB31,IF(Population!$B$4:$B$104&lt;='Other payments'!$BC31,Population!$C$4:$CO$104,0),0),0))</f>
        <v>5051087</v>
      </c>
      <c r="P31" s="3">
        <f t="array" ref="P31">SUM(IF(P$26=Population!$C$3:$CO$3,IF(Population!$B$4:$B$104&gt;='Other payments'!$BB31,IF(Population!$B$4:$B$104&lt;='Other payments'!$BC31,Population!$C$4:$CO$104,0),0),0))</f>
        <v>5092533</v>
      </c>
      <c r="Q31" s="3">
        <f t="array" ref="Q31">SUM(IF(Q$26=Population!$C$3:$CO$3,IF(Population!$B$4:$B$104&gt;='Other payments'!$BB31,IF(Population!$B$4:$B$104&lt;='Other payments'!$BC31,Population!$C$4:$CO$104,0),0),0))</f>
        <v>5137068</v>
      </c>
      <c r="R31" s="3">
        <f t="array" ref="R31">SUM(IF(R$26=Population!$C$3:$CO$3,IF(Population!$B$4:$B$104&gt;='Other payments'!$BB31,IF(Population!$B$4:$B$104&lt;='Other payments'!$BC31,Population!$C$4:$CO$104,0),0),0))</f>
        <v>5177138</v>
      </c>
      <c r="S31" s="3">
        <f t="array" ref="S31">SUM(IF(S$26=Population!$C$3:$CO$3,IF(Population!$B$4:$B$104&gt;='Other payments'!$BB31,IF(Population!$B$4:$B$104&lt;='Other payments'!$BC31,Population!$C$4:$CO$104,0),0),0))</f>
        <v>5212690</v>
      </c>
      <c r="T31" s="3">
        <f t="array" ref="T31">SUM(IF(T$26=Population!$C$3:$CO$3,IF(Population!$B$4:$B$104&gt;='Other payments'!$BB31,IF(Population!$B$4:$B$104&lt;='Other payments'!$BC31,Population!$C$4:$CO$104,0),0),0))</f>
        <v>5244589</v>
      </c>
      <c r="U31" s="3">
        <f t="array" ref="U31">SUM(IF(U$26=Population!$C$3:$CO$3,IF(Population!$B$4:$B$104&gt;='Other payments'!$BB31,IF(Population!$B$4:$B$104&lt;='Other payments'!$BC31,Population!$C$4:$CO$104,0),0),0))</f>
        <v>5273043</v>
      </c>
      <c r="V31" s="3">
        <f t="array" ref="V31">SUM(IF(V$26=Population!$C$3:$CO$3,IF(Population!$B$4:$B$104&gt;='Other payments'!$BB31,IF(Population!$B$4:$B$104&lt;='Other payments'!$BC31,Population!$C$4:$CO$104,0),0),0))</f>
        <v>5298427</v>
      </c>
      <c r="W31" s="3">
        <f t="array" ref="W31">SUM(IF(W$26=Population!$C$3:$CO$3,IF(Population!$B$4:$B$104&gt;='Other payments'!$BB31,IF(Population!$B$4:$B$104&lt;='Other payments'!$BC31,Population!$C$4:$CO$104,0),0),0))</f>
        <v>5321263</v>
      </c>
      <c r="X31" s="3">
        <f t="array" ref="X31">SUM(IF(X$26=Population!$C$3:$CO$3,IF(Population!$B$4:$B$104&gt;='Other payments'!$BB31,IF(Population!$B$4:$B$104&lt;='Other payments'!$BC31,Population!$C$4:$CO$104,0),0),0))</f>
        <v>5342322</v>
      </c>
      <c r="Y31" s="3">
        <f t="array" ref="Y31">SUM(IF(Y$26=Population!$C$3:$CO$3,IF(Population!$B$4:$B$104&gt;='Other payments'!$BB31,IF(Population!$B$4:$B$104&lt;='Other payments'!$BC31,Population!$C$4:$CO$104,0),0),0))</f>
        <v>5362435</v>
      </c>
      <c r="Z31" s="3">
        <f t="array" ref="Z31">SUM(IF(Z$26=Population!$C$3:$CO$3,IF(Population!$B$4:$B$104&gt;='Other payments'!$BB31,IF(Population!$B$4:$B$104&lt;='Other payments'!$BC31,Population!$C$4:$CO$104,0),0),0))</f>
        <v>5382322</v>
      </c>
      <c r="AA31" s="3">
        <f t="array" ref="AA31">SUM(IF(AA$26=Population!$C$3:$CO$3,IF(Population!$B$4:$B$104&gt;='Other payments'!$BB31,IF(Population!$B$4:$B$104&lt;='Other payments'!$BC31,Population!$C$4:$CO$104,0),0),0))</f>
        <v>5402697</v>
      </c>
      <c r="AB31" s="3">
        <f t="array" ref="AB31">SUM(IF(AB$26=Population!$C$3:$CO$3,IF(Population!$B$4:$B$104&gt;='Other payments'!$BB31,IF(Population!$B$4:$B$104&lt;='Other payments'!$BC31,Population!$C$4:$CO$104,0),0),0))</f>
        <v>5424242</v>
      </c>
      <c r="AC31" s="3">
        <f t="array" ref="AC31">SUM(IF(AC$26=Population!$C$3:$CO$3,IF(Population!$B$4:$B$104&gt;='Other payments'!$BB31,IF(Population!$B$4:$B$104&lt;='Other payments'!$BC31,Population!$C$4:$CO$104,0),0),0))</f>
        <v>5447533</v>
      </c>
      <c r="AD31" s="3">
        <f t="array" ref="AD31">SUM(IF(AD$26=Population!$C$3:$CO$3,IF(Population!$B$4:$B$104&gt;='Other payments'!$BB31,IF(Population!$B$4:$B$104&lt;='Other payments'!$BC31,Population!$C$4:$CO$104,0),0),0))</f>
        <v>5473006</v>
      </c>
      <c r="AE31" s="3">
        <f t="array" ref="AE31">SUM(IF(AE$26=Population!$C$3:$CO$3,IF(Population!$B$4:$B$104&gt;='Other payments'!$BB31,IF(Population!$B$4:$B$104&lt;='Other payments'!$BC31,Population!$C$4:$CO$104,0),0),0))</f>
        <v>5501005</v>
      </c>
      <c r="AF31" s="3">
        <f t="array" ref="AF31">SUM(IF(AF$26=Population!$C$3:$CO$3,IF(Population!$B$4:$B$104&gt;='Other payments'!$BB31,IF(Population!$B$4:$B$104&lt;='Other payments'!$BC31,Population!$C$4:$CO$104,0),0),0))</f>
        <v>5531768</v>
      </c>
      <c r="AG31" s="3">
        <f t="array" ref="AG31">SUM(IF(AG$26=Population!$C$3:$CO$3,IF(Population!$B$4:$B$104&gt;='Other payments'!$BB31,IF(Population!$B$4:$B$104&lt;='Other payments'!$BC31,Population!$C$4:$CO$104,0),0),0))</f>
        <v>5565440</v>
      </c>
      <c r="AH31" s="3">
        <f t="array" ref="AH31">SUM(IF(AH$26=Population!$C$3:$CO$3,IF(Population!$B$4:$B$104&gt;='Other payments'!$BB31,IF(Population!$B$4:$B$104&lt;='Other payments'!$BC31,Population!$C$4:$CO$104,0),0),0))</f>
        <v>5601962</v>
      </c>
      <c r="AI31" s="3">
        <f t="array" ref="AI31">SUM(IF(AI$26=Population!$C$3:$CO$3,IF(Population!$B$4:$B$104&gt;='Other payments'!$BB31,IF(Population!$B$4:$B$104&lt;='Other payments'!$BC31,Population!$C$4:$CO$104,0),0),0))</f>
        <v>5641149</v>
      </c>
      <c r="AJ31" s="3">
        <f t="array" ref="AJ31">SUM(IF(AJ$26=Population!$C$3:$CO$3,IF(Population!$B$4:$B$104&gt;='Other payments'!$BB31,IF(Population!$B$4:$B$104&lt;='Other payments'!$BC31,Population!$C$4:$CO$104,0),0),0))</f>
        <v>5682792</v>
      </c>
      <c r="AK31" s="3">
        <f t="array" ref="AK31">SUM(IF(AK$26=Population!$C$3:$CO$3,IF(Population!$B$4:$B$104&gt;='Other payments'!$BB31,IF(Population!$B$4:$B$104&lt;='Other payments'!$BC31,Population!$C$4:$CO$104,0),0),0))</f>
        <v>5726562</v>
      </c>
      <c r="AL31" s="3">
        <f t="array" ref="AL31">SUM(IF(AL$26=Population!$C$3:$CO$3,IF(Population!$B$4:$B$104&gt;='Other payments'!$BB31,IF(Population!$B$4:$B$104&lt;='Other payments'!$BC31,Population!$C$4:$CO$104,0),0),0))</f>
        <v>5772064</v>
      </c>
      <c r="AM31" s="3">
        <f t="array" ref="AM31">SUM(IF(AM$26=Population!$C$3:$CO$3,IF(Population!$B$4:$B$104&gt;='Other payments'!$BB31,IF(Population!$B$4:$B$104&lt;='Other payments'!$BC31,Population!$C$4:$CO$104,0),0),0))</f>
        <v>5818856</v>
      </c>
      <c r="AN31" s="3">
        <f t="array" ref="AN31">SUM(IF(AN$26=Population!$C$3:$CO$3,IF(Population!$B$4:$B$104&gt;='Other payments'!$BB31,IF(Population!$B$4:$B$104&lt;='Other payments'!$BC31,Population!$C$4:$CO$104,0),0),0))</f>
        <v>5866452</v>
      </c>
      <c r="AO31" s="3">
        <f t="array" ref="AO31">SUM(IF(AO$26=Population!$C$3:$CO$3,IF(Population!$B$4:$B$104&gt;='Other payments'!$BB31,IF(Population!$B$4:$B$104&lt;='Other payments'!$BC31,Population!$C$4:$CO$104,0),0),0))</f>
        <v>5914367</v>
      </c>
      <c r="AP31" s="3">
        <f t="array" ref="AP31">SUM(IF(AP$26=Population!$C$3:$CO$3,IF(Population!$B$4:$B$104&gt;='Other payments'!$BB31,IF(Population!$B$4:$B$104&lt;='Other payments'!$BC31,Population!$C$4:$CO$104,0),0),0))</f>
        <v>5962128</v>
      </c>
      <c r="AQ31" s="3">
        <f t="array" ref="AQ31">SUM(IF(AQ$26=Population!$C$3:$CO$3,IF(Population!$B$4:$B$104&gt;='Other payments'!$BB31,IF(Population!$B$4:$B$104&lt;='Other payments'!$BC31,Population!$C$4:$CO$104,0),0),0))</f>
        <v>6009289</v>
      </c>
      <c r="AR31" s="3">
        <f t="array" ref="AR31">SUM(IF(AR$26=Population!$C$3:$CO$3,IF(Population!$B$4:$B$104&gt;='Other payments'!$BB31,IF(Population!$B$4:$B$104&lt;='Other payments'!$BC31,Population!$C$4:$CO$104,0),0),0))</f>
        <v>6055465</v>
      </c>
      <c r="AS31" s="3">
        <f t="array" ref="AS31">SUM(IF(AS$26=Population!$C$3:$CO$3,IF(Population!$B$4:$B$104&gt;='Other payments'!$BB31,IF(Population!$B$4:$B$104&lt;='Other payments'!$BC31,Population!$C$4:$CO$104,0),0),0))</f>
        <v>6100303</v>
      </c>
      <c r="AT31" s="3">
        <f t="array" ref="AT31">SUM(IF(AT$26=Population!$C$3:$CO$3,IF(Population!$B$4:$B$104&gt;='Other payments'!$BB31,IF(Population!$B$4:$B$104&lt;='Other payments'!$BC31,Population!$C$4:$CO$104,0),0),0))</f>
        <v>6143508</v>
      </c>
      <c r="AU31" s="3">
        <f t="array" ref="AU31">SUM(IF(AU$26=Population!$C$3:$CO$3,IF(Population!$B$4:$B$104&gt;='Other payments'!$BB31,IF(Population!$B$4:$B$104&lt;='Other payments'!$BC31,Population!$C$4:$CO$104,0),0),0))</f>
        <v>6184855</v>
      </c>
      <c r="AV31" s="3">
        <f t="array" ref="AV31">SUM(IF(AV$26=Population!$C$3:$CO$3,IF(Population!$B$4:$B$104&gt;='Other payments'!$BB31,IF(Population!$B$4:$B$104&lt;='Other payments'!$BC31,Population!$C$4:$CO$104,0),0),0))</f>
        <v>6224209</v>
      </c>
      <c r="AW31" s="3">
        <f t="array" ref="AW31">SUM(IF(AW$26=Population!$C$3:$CO$3,IF(Population!$B$4:$B$104&gt;='Other payments'!$BB31,IF(Population!$B$4:$B$104&lt;='Other payments'!$BC31,Population!$C$4:$CO$104,0),0),0))</f>
        <v>6261512</v>
      </c>
      <c r="AX31" s="3">
        <f t="array" ref="AX31">SUM(IF(AX$26=Population!$C$3:$CO$3,IF(Population!$B$4:$B$104&gt;='Other payments'!$BB31,IF(Population!$B$4:$B$104&lt;='Other payments'!$BC31,Population!$C$4:$CO$104,0),0),0))</f>
        <v>6296764</v>
      </c>
      <c r="AY31" s="3">
        <f t="array" ref="AY31">SUM(IF(AY$26=Population!$C$3:$CO$3,IF(Population!$B$4:$B$104&gt;='Other payments'!$BB31,IF(Population!$B$4:$B$104&lt;='Other payments'!$BC31,Population!$C$4:$CO$104,0),0),0))</f>
        <v>6330052</v>
      </c>
      <c r="BB31">
        <v>0</v>
      </c>
      <c r="BC31">
        <v>14</v>
      </c>
    </row>
    <row r="32" spans="1:55">
      <c r="A32" s="28" t="s">
        <v>466</v>
      </c>
      <c r="B32" s="3">
        <v>1453459</v>
      </c>
      <c r="C32" s="3">
        <f t="array" ref="C32">SUM(IF(C$26=Population!$C$3:$CO$3,IF(Population!$B$4:$B$104&gt;='Other payments'!$BB32,IF(Population!$B$4:$B$104&lt;='Other payments'!$BC32,Population!$C$4:$CO$104,0),0),0))</f>
        <v>1458453</v>
      </c>
      <c r="D32" s="3">
        <f t="array" ref="D32">SUM(IF(D$26=Population!$C$3:$CO$3,IF(Population!$B$4:$B$104&gt;='Other payments'!$BB32,IF(Population!$B$4:$B$104&lt;='Other payments'!$BC32,Population!$C$4:$CO$104,0),0),0))</f>
        <v>1467596</v>
      </c>
      <c r="E32" s="3">
        <f t="array" ref="E32">SUM(IF(E$26=Population!$C$3:$CO$3,IF(Population!$B$4:$B$104&gt;='Other payments'!$BB32,IF(Population!$B$4:$B$104&lt;='Other payments'!$BC32,Population!$C$4:$CO$104,0),0),0))</f>
        <v>1474615</v>
      </c>
      <c r="F32" s="3">
        <f t="array" ref="F32">SUM(IF(F$26=Population!$C$3:$CO$3,IF(Population!$B$4:$B$104&gt;='Other payments'!$BB32,IF(Population!$B$4:$B$104&lt;='Other payments'!$BC32,Population!$C$4:$CO$104,0),0),0))</f>
        <v>1476444</v>
      </c>
      <c r="G32" s="3">
        <f t="array" ref="G32">SUM(IF(G$26=Population!$C$3:$CO$3,IF(Population!$B$4:$B$104&gt;='Other payments'!$BB32,IF(Population!$B$4:$B$104&lt;='Other payments'!$BC32,Population!$C$4:$CO$104,0),0),0))</f>
        <v>1481409</v>
      </c>
      <c r="H32" s="3">
        <f t="array" ref="H32">SUM(IF(H$26=Population!$C$3:$CO$3,IF(Population!$B$4:$B$104&gt;='Other payments'!$BB32,IF(Population!$B$4:$B$104&lt;='Other payments'!$BC32,Population!$C$4:$CO$104,0),0),0))</f>
        <v>1482584</v>
      </c>
      <c r="I32" s="3">
        <f t="array" ref="I32">SUM(IF(I$26=Population!$C$3:$CO$3,IF(Population!$B$4:$B$104&gt;='Other payments'!$BB32,IF(Population!$B$4:$B$104&lt;='Other payments'!$BC32,Population!$C$4:$CO$104,0),0),0))</f>
        <v>1487139</v>
      </c>
      <c r="J32" s="3">
        <f t="array" ref="J32">SUM(IF(J$26=Population!$C$3:$CO$3,IF(Population!$B$4:$B$104&gt;='Other payments'!$BB32,IF(Population!$B$4:$B$104&lt;='Other payments'!$BC32,Population!$C$4:$CO$104,0),0),0))</f>
        <v>1495521</v>
      </c>
      <c r="K32" s="3">
        <f t="array" ref="K32">SUM(IF(K$26=Population!$C$3:$CO$3,IF(Population!$B$4:$B$104&gt;='Other payments'!$BB32,IF(Population!$B$4:$B$104&lt;='Other payments'!$BC32,Population!$C$4:$CO$104,0),0),0))</f>
        <v>1510137</v>
      </c>
      <c r="L32" s="3">
        <f t="array" ref="L32">SUM(IF(L$26=Population!$C$3:$CO$3,IF(Population!$B$4:$B$104&gt;='Other payments'!$BB32,IF(Population!$B$4:$B$104&lt;='Other payments'!$BC32,Population!$C$4:$CO$104,0),0),0))</f>
        <v>1535373</v>
      </c>
      <c r="M32" s="3">
        <f t="array" ref="M32">SUM(IF(M$26=Population!$C$3:$CO$3,IF(Population!$B$4:$B$104&gt;='Other payments'!$BB32,IF(Population!$B$4:$B$104&lt;='Other payments'!$BC32,Population!$C$4:$CO$104,0),0),0))</f>
        <v>1565224</v>
      </c>
      <c r="N32" s="3">
        <f t="array" ref="N32">SUM(IF(N$26=Population!$C$3:$CO$3,IF(Population!$B$4:$B$104&gt;='Other payments'!$BB32,IF(Population!$B$4:$B$104&lt;='Other payments'!$BC32,Population!$C$4:$CO$104,0),0),0))</f>
        <v>1599096</v>
      </c>
      <c r="O32" s="3">
        <f t="array" ref="O32">SUM(IF(O$26=Population!$C$3:$CO$3,IF(Population!$B$4:$B$104&gt;='Other payments'!$BB32,IF(Population!$B$4:$B$104&lt;='Other payments'!$BC32,Population!$C$4:$CO$104,0),0),0))</f>
        <v>1631901</v>
      </c>
      <c r="P32" s="3">
        <f t="array" ref="P32">SUM(IF(P$26=Population!$C$3:$CO$3,IF(Population!$B$4:$B$104&gt;='Other payments'!$BB32,IF(Population!$B$4:$B$104&lt;='Other payments'!$BC32,Population!$C$4:$CO$104,0),0),0))</f>
        <v>1662645</v>
      </c>
      <c r="Q32" s="3">
        <f t="array" ref="Q32">SUM(IF(Q$26=Population!$C$3:$CO$3,IF(Population!$B$4:$B$104&gt;='Other payments'!$BB32,IF(Population!$B$4:$B$104&lt;='Other payments'!$BC32,Population!$C$4:$CO$104,0),0),0))</f>
        <v>1679387</v>
      </c>
      <c r="R32" s="3">
        <f t="array" ref="R32">SUM(IF(R$26=Population!$C$3:$CO$3,IF(Population!$B$4:$B$104&gt;='Other payments'!$BB32,IF(Population!$B$4:$B$104&lt;='Other payments'!$BC32,Population!$C$4:$CO$104,0),0),0))</f>
        <v>1698475</v>
      </c>
      <c r="S32" s="3">
        <f t="array" ref="S32">SUM(IF(S$26=Population!$C$3:$CO$3,IF(Population!$B$4:$B$104&gt;='Other payments'!$BB32,IF(Population!$B$4:$B$104&lt;='Other payments'!$BC32,Population!$C$4:$CO$104,0),0),0))</f>
        <v>1715878</v>
      </c>
      <c r="T32" s="3">
        <f t="array" ref="T32">SUM(IF(T$26=Population!$C$3:$CO$3,IF(Population!$B$4:$B$104&gt;='Other payments'!$BB32,IF(Population!$B$4:$B$104&lt;='Other payments'!$BC32,Population!$C$4:$CO$104,0),0),0))</f>
        <v>1733548</v>
      </c>
      <c r="U32" s="3">
        <f t="array" ref="U32">SUM(IF(U$26=Population!$C$3:$CO$3,IF(Population!$B$4:$B$104&gt;='Other payments'!$BB32,IF(Population!$B$4:$B$104&lt;='Other payments'!$BC32,Population!$C$4:$CO$104,0),0),0))</f>
        <v>1750541</v>
      </c>
      <c r="V32" s="3">
        <f t="array" ref="V32">SUM(IF(V$26=Population!$C$3:$CO$3,IF(Population!$B$4:$B$104&gt;='Other payments'!$BB32,IF(Population!$B$4:$B$104&lt;='Other payments'!$BC32,Population!$C$4:$CO$104,0),0),0))</f>
        <v>1774029</v>
      </c>
      <c r="W32" s="3">
        <f t="array" ref="W32">SUM(IF(W$26=Population!$C$3:$CO$3,IF(Population!$B$4:$B$104&gt;='Other payments'!$BB32,IF(Population!$B$4:$B$104&lt;='Other payments'!$BC32,Population!$C$4:$CO$104,0),0),0))</f>
        <v>1796301</v>
      </c>
      <c r="X32" s="3">
        <f t="array" ref="X32">SUM(IF(X$26=Population!$C$3:$CO$3,IF(Population!$B$4:$B$104&gt;='Other payments'!$BB32,IF(Population!$B$4:$B$104&lt;='Other payments'!$BC32,Population!$C$4:$CO$104,0),0),0))</f>
        <v>1816805</v>
      </c>
      <c r="Y32" s="3">
        <f t="array" ref="Y32">SUM(IF(Y$26=Population!$C$3:$CO$3,IF(Population!$B$4:$B$104&gt;='Other payments'!$BB32,IF(Population!$B$4:$B$104&lt;='Other payments'!$BC32,Population!$C$4:$CO$104,0),0),0))</f>
        <v>1835776</v>
      </c>
      <c r="Z32" s="3">
        <f t="array" ref="Z32">SUM(IF(Z$26=Population!$C$3:$CO$3,IF(Population!$B$4:$B$104&gt;='Other payments'!$BB32,IF(Population!$B$4:$B$104&lt;='Other payments'!$BC32,Population!$C$4:$CO$104,0),0),0))</f>
        <v>1852913</v>
      </c>
      <c r="AA32" s="3">
        <f t="array" ref="AA32">SUM(IF(AA$26=Population!$C$3:$CO$3,IF(Population!$B$4:$B$104&gt;='Other payments'!$BB32,IF(Population!$B$4:$B$104&lt;='Other payments'!$BC32,Population!$C$4:$CO$104,0),0),0))</f>
        <v>1868000</v>
      </c>
      <c r="AB32" s="3">
        <f t="array" ref="AB32">SUM(IF(AB$26=Population!$C$3:$CO$3,IF(Population!$B$4:$B$104&gt;='Other payments'!$BB32,IF(Population!$B$4:$B$104&lt;='Other payments'!$BC32,Population!$C$4:$CO$104,0),0),0))</f>
        <v>1880915</v>
      </c>
      <c r="AC32" s="3">
        <f t="array" ref="AC32">SUM(IF(AC$26=Population!$C$3:$CO$3,IF(Population!$B$4:$B$104&gt;='Other payments'!$BB32,IF(Population!$B$4:$B$104&lt;='Other payments'!$BC32,Population!$C$4:$CO$104,0),0),0))</f>
        <v>1891771</v>
      </c>
      <c r="AD32" s="3">
        <f t="array" ref="AD32">SUM(IF(AD$26=Population!$C$3:$CO$3,IF(Population!$B$4:$B$104&gt;='Other payments'!$BB32,IF(Population!$B$4:$B$104&lt;='Other payments'!$BC32,Population!$C$4:$CO$104,0),0),0))</f>
        <v>1900811</v>
      </c>
      <c r="AE32" s="3">
        <f t="array" ref="AE32">SUM(IF(AE$26=Population!$C$3:$CO$3,IF(Population!$B$4:$B$104&gt;='Other payments'!$BB32,IF(Population!$B$4:$B$104&lt;='Other payments'!$BC32,Population!$C$4:$CO$104,0),0),0))</f>
        <v>1908240</v>
      </c>
      <c r="AF32" s="3">
        <f t="array" ref="AF32">SUM(IF(AF$26=Population!$C$3:$CO$3,IF(Population!$B$4:$B$104&gt;='Other payments'!$BB32,IF(Population!$B$4:$B$104&lt;='Other payments'!$BC32,Population!$C$4:$CO$104,0),0),0))</f>
        <v>1914305</v>
      </c>
      <c r="AG32" s="3">
        <f t="array" ref="AG32">SUM(IF(AG$26=Population!$C$3:$CO$3,IF(Population!$B$4:$B$104&gt;='Other payments'!$BB32,IF(Population!$B$4:$B$104&lt;='Other payments'!$BC32,Population!$C$4:$CO$104,0),0),0))</f>
        <v>1919294</v>
      </c>
      <c r="AH32" s="3">
        <f t="array" ref="AH32">SUM(IF(AH$26=Population!$C$3:$CO$3,IF(Population!$B$4:$B$104&gt;='Other payments'!$BB32,IF(Population!$B$4:$B$104&lt;='Other payments'!$BC32,Population!$C$4:$CO$104,0),0),0))</f>
        <v>1923587</v>
      </c>
      <c r="AI32" s="3">
        <f t="array" ref="AI32">SUM(IF(AI$26=Population!$C$3:$CO$3,IF(Population!$B$4:$B$104&gt;='Other payments'!$BB32,IF(Population!$B$4:$B$104&lt;='Other payments'!$BC32,Population!$C$4:$CO$104,0),0),0))</f>
        <v>1927576</v>
      </c>
      <c r="AJ32" s="3">
        <f t="array" ref="AJ32">SUM(IF(AJ$26=Population!$C$3:$CO$3,IF(Population!$B$4:$B$104&gt;='Other payments'!$BB32,IF(Population!$B$4:$B$104&lt;='Other payments'!$BC32,Population!$C$4:$CO$104,0),0),0))</f>
        <v>1931562</v>
      </c>
      <c r="AK32" s="3">
        <f t="array" ref="AK32">SUM(IF(AK$26=Population!$C$3:$CO$3,IF(Population!$B$4:$B$104&gt;='Other payments'!$BB32,IF(Population!$B$4:$B$104&lt;='Other payments'!$BC32,Population!$C$4:$CO$104,0),0),0))</f>
        <v>1935894</v>
      </c>
      <c r="AL32" s="3">
        <f t="array" ref="AL32">SUM(IF(AL$26=Population!$C$3:$CO$3,IF(Population!$B$4:$B$104&gt;='Other payments'!$BB32,IF(Population!$B$4:$B$104&lt;='Other payments'!$BC32,Population!$C$4:$CO$104,0),0),0))</f>
        <v>1940931</v>
      </c>
      <c r="AM32" s="3">
        <f t="array" ref="AM32">SUM(IF(AM$26=Population!$C$3:$CO$3,IF(Population!$B$4:$B$104&gt;='Other payments'!$BB32,IF(Population!$B$4:$B$104&lt;='Other payments'!$BC32,Population!$C$4:$CO$104,0),0),0))</f>
        <v>1946937</v>
      </c>
      <c r="AN32" s="3">
        <f t="array" ref="AN32">SUM(IF(AN$26=Population!$C$3:$CO$3,IF(Population!$B$4:$B$104&gt;='Other payments'!$BB32,IF(Population!$B$4:$B$104&lt;='Other payments'!$BC32,Population!$C$4:$CO$104,0),0),0))</f>
        <v>1954111</v>
      </c>
      <c r="AO32" s="3">
        <f t="array" ref="AO32">SUM(IF(AO$26=Population!$C$3:$CO$3,IF(Population!$B$4:$B$104&gt;='Other payments'!$BB32,IF(Population!$B$4:$B$104&lt;='Other payments'!$BC32,Population!$C$4:$CO$104,0),0),0))</f>
        <v>1962671</v>
      </c>
      <c r="AP32" s="3">
        <f t="array" ref="AP32">SUM(IF(AP$26=Population!$C$3:$CO$3,IF(Population!$B$4:$B$104&gt;='Other payments'!$BB32,IF(Population!$B$4:$B$104&lt;='Other payments'!$BC32,Population!$C$4:$CO$104,0),0),0))</f>
        <v>1972736</v>
      </c>
      <c r="AQ32" s="3">
        <f t="array" ref="AQ32">SUM(IF(AQ$26=Population!$C$3:$CO$3,IF(Population!$B$4:$B$104&gt;='Other payments'!$BB32,IF(Population!$B$4:$B$104&lt;='Other payments'!$BC32,Population!$C$4:$CO$104,0),0),0))</f>
        <v>1984342</v>
      </c>
      <c r="AR32" s="3">
        <f t="array" ref="AR32">SUM(IF(AR$26=Population!$C$3:$CO$3,IF(Population!$B$4:$B$104&gt;='Other payments'!$BB32,IF(Population!$B$4:$B$104&lt;='Other payments'!$BC32,Population!$C$4:$CO$104,0),0),0))</f>
        <v>1997412</v>
      </c>
      <c r="AS32" s="3">
        <f t="array" ref="AS32">SUM(IF(AS$26=Population!$C$3:$CO$3,IF(Population!$B$4:$B$104&gt;='Other payments'!$BB32,IF(Population!$B$4:$B$104&lt;='Other payments'!$BC32,Population!$C$4:$CO$104,0),0),0))</f>
        <v>2011797</v>
      </c>
      <c r="AT32" s="3">
        <f t="array" ref="AT32">SUM(IF(AT$26=Population!$C$3:$CO$3,IF(Population!$B$4:$B$104&gt;='Other payments'!$BB32,IF(Population!$B$4:$B$104&lt;='Other payments'!$BC32,Population!$C$4:$CO$104,0),0),0))</f>
        <v>2027318</v>
      </c>
      <c r="AU32" s="3">
        <f t="array" ref="AU32">SUM(IF(AU$26=Population!$C$3:$CO$3,IF(Population!$B$4:$B$104&gt;='Other payments'!$BB32,IF(Population!$B$4:$B$104&lt;='Other payments'!$BC32,Population!$C$4:$CO$104,0),0),0))</f>
        <v>2043751</v>
      </c>
      <c r="AV32" s="3">
        <f t="array" ref="AV32">SUM(IF(AV$26=Population!$C$3:$CO$3,IF(Population!$B$4:$B$104&gt;='Other payments'!$BB32,IF(Population!$B$4:$B$104&lt;='Other payments'!$BC32,Population!$C$4:$CO$104,0),0),0))</f>
        <v>2060842</v>
      </c>
      <c r="AW32" s="3">
        <f t="array" ref="AW32">SUM(IF(AW$26=Population!$C$3:$CO$3,IF(Population!$B$4:$B$104&gt;='Other payments'!$BB32,IF(Population!$B$4:$B$104&lt;='Other payments'!$BC32,Population!$C$4:$CO$104,0),0),0))</f>
        <v>2078345</v>
      </c>
      <c r="AX32" s="3">
        <f t="array" ref="AX32">SUM(IF(AX$26=Population!$C$3:$CO$3,IF(Population!$B$4:$B$104&gt;='Other payments'!$BB32,IF(Population!$B$4:$B$104&lt;='Other payments'!$BC32,Population!$C$4:$CO$104,0),0),0))</f>
        <v>2096026</v>
      </c>
      <c r="AY32" s="3">
        <f t="array" ref="AY32">SUM(IF(AY$26=Population!$C$3:$CO$3,IF(Population!$B$4:$B$104&gt;='Other payments'!$BB32,IF(Population!$B$4:$B$104&lt;='Other payments'!$BC32,Population!$C$4:$CO$104,0),0),0))</f>
        <v>2113638</v>
      </c>
      <c r="BB32">
        <v>15</v>
      </c>
      <c r="BC32">
        <v>19</v>
      </c>
    </row>
    <row r="33" spans="1:55">
      <c r="A33" s="28" t="s">
        <v>467</v>
      </c>
      <c r="B33" s="3">
        <v>1611663</v>
      </c>
      <c r="C33" s="3">
        <f t="array" ref="C33">SUM(IF(C$26=Population!$C$3:$CO$3,IF(Population!$B$4:$B$104&gt;='Other payments'!$BB33,IF(Population!$B$4:$B$104&lt;='Other payments'!$BC33,Population!$C$4:$CO$104,0),0),0))</f>
        <v>1623524</v>
      </c>
      <c r="D33" s="3">
        <f t="array" ref="D33">SUM(IF(D$26=Population!$C$3:$CO$3,IF(Population!$B$4:$B$104&gt;='Other payments'!$BB33,IF(Population!$B$4:$B$104&lt;='Other payments'!$BC33,Population!$C$4:$CO$104,0),0),0))</f>
        <v>1634538</v>
      </c>
      <c r="E33" s="3">
        <f t="array" ref="E33">SUM(IF(E$26=Population!$C$3:$CO$3,IF(Population!$B$4:$B$104&gt;='Other payments'!$BB33,IF(Population!$B$4:$B$104&lt;='Other payments'!$BC33,Population!$C$4:$CO$104,0),0),0))</f>
        <v>1640739</v>
      </c>
      <c r="F33" s="3">
        <f t="array" ref="F33">SUM(IF(F$26=Population!$C$3:$CO$3,IF(Population!$B$4:$B$104&gt;='Other payments'!$BB33,IF(Population!$B$4:$B$104&lt;='Other payments'!$BC33,Population!$C$4:$CO$104,0),0),0))</f>
        <v>1643173</v>
      </c>
      <c r="G33" s="3">
        <f t="array" ref="G33">SUM(IF(G$26=Population!$C$3:$CO$3,IF(Population!$B$4:$B$104&gt;='Other payments'!$BB33,IF(Population!$B$4:$B$104&lt;='Other payments'!$BC33,Population!$C$4:$CO$104,0),0),0))</f>
        <v>1644770</v>
      </c>
      <c r="H33" s="3">
        <f t="array" ref="H33">SUM(IF(H$26=Population!$C$3:$CO$3,IF(Population!$B$4:$B$104&gt;='Other payments'!$BB33,IF(Population!$B$4:$B$104&lt;='Other payments'!$BC33,Population!$C$4:$CO$104,0),0),0))</f>
        <v>1649346</v>
      </c>
      <c r="I33" s="3">
        <f t="array" ref="I33">SUM(IF(I$26=Population!$C$3:$CO$3,IF(Population!$B$4:$B$104&gt;='Other payments'!$BB33,IF(Population!$B$4:$B$104&lt;='Other payments'!$BC33,Population!$C$4:$CO$104,0),0),0))</f>
        <v>1648252</v>
      </c>
      <c r="J33" s="3">
        <f t="array" ref="J33">SUM(IF(J$26=Population!$C$3:$CO$3,IF(Population!$B$4:$B$104&gt;='Other payments'!$BB33,IF(Population!$B$4:$B$104&lt;='Other payments'!$BC33,Population!$C$4:$CO$104,0),0),0))</f>
        <v>1647170</v>
      </c>
      <c r="K33" s="3">
        <f t="array" ref="K33">SUM(IF(K$26=Population!$C$3:$CO$3,IF(Population!$B$4:$B$104&gt;='Other payments'!$BB33,IF(Population!$B$4:$B$104&lt;='Other payments'!$BC33,Population!$C$4:$CO$104,0),0),0))</f>
        <v>1643143</v>
      </c>
      <c r="L33" s="3">
        <f t="array" ref="L33">SUM(IF(L$26=Population!$C$3:$CO$3,IF(Population!$B$4:$B$104&gt;='Other payments'!$BB33,IF(Population!$B$4:$B$104&lt;='Other payments'!$BC33,Population!$C$4:$CO$104,0),0),0))</f>
        <v>1644409</v>
      </c>
      <c r="M33" s="3">
        <f t="array" ref="M33">SUM(IF(M$26=Population!$C$3:$CO$3,IF(Population!$B$4:$B$104&gt;='Other payments'!$BB33,IF(Population!$B$4:$B$104&lt;='Other payments'!$BC33,Population!$C$4:$CO$104,0),0),0))</f>
        <v>1643889</v>
      </c>
      <c r="N33" s="3">
        <f t="array" ref="N33">SUM(IF(N$26=Population!$C$3:$CO$3,IF(Population!$B$4:$B$104&gt;='Other payments'!$BB33,IF(Population!$B$4:$B$104&lt;='Other payments'!$BC33,Population!$C$4:$CO$104,0),0),0))</f>
        <v>1648514</v>
      </c>
      <c r="O33" s="3">
        <f t="array" ref="O33">SUM(IF(O$26=Population!$C$3:$CO$3,IF(Population!$B$4:$B$104&gt;='Other payments'!$BB33,IF(Population!$B$4:$B$104&lt;='Other payments'!$BC33,Population!$C$4:$CO$104,0),0),0))</f>
        <v>1656957</v>
      </c>
      <c r="P33" s="3">
        <f t="array" ref="P33">SUM(IF(P$26=Population!$C$3:$CO$3,IF(Population!$B$4:$B$104&gt;='Other payments'!$BB33,IF(Population!$B$4:$B$104&lt;='Other payments'!$BC33,Population!$C$4:$CO$104,0),0),0))</f>
        <v>1671623</v>
      </c>
      <c r="Q33" s="3">
        <f t="array" ref="Q33">SUM(IF(Q$26=Population!$C$3:$CO$3,IF(Population!$B$4:$B$104&gt;='Other payments'!$BB33,IF(Population!$B$4:$B$104&lt;='Other payments'!$BC33,Population!$C$4:$CO$104,0),0),0))</f>
        <v>1696895</v>
      </c>
      <c r="R33" s="3">
        <f t="array" ref="R33">SUM(IF(R$26=Population!$C$3:$CO$3,IF(Population!$B$4:$B$104&gt;='Other payments'!$BB33,IF(Population!$B$4:$B$104&lt;='Other payments'!$BC33,Population!$C$4:$CO$104,0),0),0))</f>
        <v>1726775</v>
      </c>
      <c r="S33" s="3">
        <f t="array" ref="S33">SUM(IF(S$26=Population!$C$3:$CO$3,IF(Population!$B$4:$B$104&gt;='Other payments'!$BB33,IF(Population!$B$4:$B$104&lt;='Other payments'!$BC33,Population!$C$4:$CO$104,0),0),0))</f>
        <v>1760666</v>
      </c>
      <c r="T33" s="3">
        <f t="array" ref="T33">SUM(IF(T$26=Population!$C$3:$CO$3,IF(Population!$B$4:$B$104&gt;='Other payments'!$BB33,IF(Population!$B$4:$B$104&lt;='Other payments'!$BC33,Population!$C$4:$CO$104,0),0),0))</f>
        <v>1793493</v>
      </c>
      <c r="U33" s="3">
        <f t="array" ref="U33">SUM(IF(U$26=Population!$C$3:$CO$3,IF(Population!$B$4:$B$104&gt;='Other payments'!$BB33,IF(Population!$B$4:$B$104&lt;='Other payments'!$BC33,Population!$C$4:$CO$104,0),0),0))</f>
        <v>1824265</v>
      </c>
      <c r="V33" s="3">
        <f t="array" ref="V33">SUM(IF(V$26=Population!$C$3:$CO$3,IF(Population!$B$4:$B$104&gt;='Other payments'!$BB33,IF(Population!$B$4:$B$104&lt;='Other payments'!$BC33,Population!$C$4:$CO$104,0),0),0))</f>
        <v>1841052</v>
      </c>
      <c r="W33" s="3">
        <f t="array" ref="W33">SUM(IF(W$26=Population!$C$3:$CO$3,IF(Population!$B$4:$B$104&gt;='Other payments'!$BB33,IF(Population!$B$4:$B$104&lt;='Other payments'!$BC33,Population!$C$4:$CO$104,0),0),0))</f>
        <v>1860181</v>
      </c>
      <c r="X33" s="3">
        <f t="array" ref="X33">SUM(IF(X$26=Population!$C$3:$CO$3,IF(Population!$B$4:$B$104&gt;='Other payments'!$BB33,IF(Population!$B$4:$B$104&lt;='Other payments'!$BC33,Population!$C$4:$CO$104,0),0),0))</f>
        <v>1877626</v>
      </c>
      <c r="Y33" s="3">
        <f t="array" ref="Y33">SUM(IF(Y$26=Population!$C$3:$CO$3,IF(Population!$B$4:$B$104&gt;='Other payments'!$BB33,IF(Population!$B$4:$B$104&lt;='Other payments'!$BC33,Population!$C$4:$CO$104,0),0),0))</f>
        <v>1895339</v>
      </c>
      <c r="Z33" s="3">
        <f t="array" ref="Z33">SUM(IF(Z$26=Population!$C$3:$CO$3,IF(Population!$B$4:$B$104&gt;='Other payments'!$BB33,IF(Population!$B$4:$B$104&lt;='Other payments'!$BC33,Population!$C$4:$CO$104,0),0),0))</f>
        <v>1912377</v>
      </c>
      <c r="AA33" s="3">
        <f t="array" ref="AA33">SUM(IF(AA$26=Population!$C$3:$CO$3,IF(Population!$B$4:$B$104&gt;='Other payments'!$BB33,IF(Population!$B$4:$B$104&lt;='Other payments'!$BC33,Population!$C$4:$CO$104,0),0),0))</f>
        <v>1935900</v>
      </c>
      <c r="AB33" s="3">
        <f t="array" ref="AB33">SUM(IF(AB$26=Population!$C$3:$CO$3,IF(Population!$B$4:$B$104&gt;='Other payments'!$BB33,IF(Population!$B$4:$B$104&lt;='Other payments'!$BC33,Population!$C$4:$CO$104,0),0),0))</f>
        <v>1958208</v>
      </c>
      <c r="AC33" s="3">
        <f t="array" ref="AC33">SUM(IF(AC$26=Population!$C$3:$CO$3,IF(Population!$B$4:$B$104&gt;='Other payments'!$BB33,IF(Population!$B$4:$B$104&lt;='Other payments'!$BC33,Population!$C$4:$CO$104,0),0),0))</f>
        <v>1978750</v>
      </c>
      <c r="AD33" s="3">
        <f t="array" ref="AD33">SUM(IF(AD$26=Population!$C$3:$CO$3,IF(Population!$B$4:$B$104&gt;='Other payments'!$BB33,IF(Population!$B$4:$B$104&lt;='Other payments'!$BC33,Population!$C$4:$CO$104,0),0),0))</f>
        <v>1997758</v>
      </c>
      <c r="AE33" s="3">
        <f t="array" ref="AE33">SUM(IF(AE$26=Population!$C$3:$CO$3,IF(Population!$B$4:$B$104&gt;='Other payments'!$BB33,IF(Population!$B$4:$B$104&lt;='Other payments'!$BC33,Population!$C$4:$CO$104,0),0),0))</f>
        <v>2014931</v>
      </c>
      <c r="AF33" s="3">
        <f t="array" ref="AF33">SUM(IF(AF$26=Population!$C$3:$CO$3,IF(Population!$B$4:$B$104&gt;='Other payments'!$BB33,IF(Population!$B$4:$B$104&lt;='Other payments'!$BC33,Population!$C$4:$CO$104,0),0),0))</f>
        <v>2030058</v>
      </c>
      <c r="AG33" s="3">
        <f t="array" ref="AG33">SUM(IF(AG$26=Population!$C$3:$CO$3,IF(Population!$B$4:$B$104&gt;='Other payments'!$BB33,IF(Population!$B$4:$B$104&lt;='Other payments'!$BC33,Population!$C$4:$CO$104,0),0),0))</f>
        <v>2043012</v>
      </c>
      <c r="AH33" s="3">
        <f t="array" ref="AH33">SUM(IF(AH$26=Population!$C$3:$CO$3,IF(Population!$B$4:$B$104&gt;='Other payments'!$BB33,IF(Population!$B$4:$B$104&lt;='Other payments'!$BC33,Population!$C$4:$CO$104,0),0),0))</f>
        <v>2053907</v>
      </c>
      <c r="AI33" s="3">
        <f t="array" ref="AI33">SUM(IF(AI$26=Population!$C$3:$CO$3,IF(Population!$B$4:$B$104&gt;='Other payments'!$BB33,IF(Population!$B$4:$B$104&lt;='Other payments'!$BC33,Population!$C$4:$CO$104,0),0),0))</f>
        <v>2062989</v>
      </c>
      <c r="AJ33" s="3">
        <f t="array" ref="AJ33">SUM(IF(AJ$26=Population!$C$3:$CO$3,IF(Population!$B$4:$B$104&gt;='Other payments'!$BB33,IF(Population!$B$4:$B$104&lt;='Other payments'!$BC33,Population!$C$4:$CO$104,0),0),0))</f>
        <v>2070458</v>
      </c>
      <c r="AK33" s="3">
        <f t="array" ref="AK33">SUM(IF(AK$26=Population!$C$3:$CO$3,IF(Population!$B$4:$B$104&gt;='Other payments'!$BB33,IF(Population!$B$4:$B$104&lt;='Other payments'!$BC33,Population!$C$4:$CO$104,0),0),0))</f>
        <v>2076564</v>
      </c>
      <c r="AL33" s="3">
        <f t="array" ref="AL33">SUM(IF(AL$26=Population!$C$3:$CO$3,IF(Population!$B$4:$B$104&gt;='Other payments'!$BB33,IF(Population!$B$4:$B$104&lt;='Other payments'!$BC33,Population!$C$4:$CO$104,0),0),0))</f>
        <v>2081595</v>
      </c>
      <c r="AM33" s="3">
        <f t="array" ref="AM33">SUM(IF(AM$26=Population!$C$3:$CO$3,IF(Population!$B$4:$B$104&gt;='Other payments'!$BB33,IF(Population!$B$4:$B$104&lt;='Other payments'!$BC33,Population!$C$4:$CO$104,0),0),0))</f>
        <v>2085929</v>
      </c>
      <c r="AN33" s="3">
        <f t="array" ref="AN33">SUM(IF(AN$26=Population!$C$3:$CO$3,IF(Population!$B$4:$B$104&gt;='Other payments'!$BB33,IF(Population!$B$4:$B$104&lt;='Other payments'!$BC33,Population!$C$4:$CO$104,0),0),0))</f>
        <v>2089959</v>
      </c>
      <c r="AO33" s="3">
        <f t="array" ref="AO33">SUM(IF(AO$26=Population!$C$3:$CO$3,IF(Population!$B$4:$B$104&gt;='Other payments'!$BB33,IF(Population!$B$4:$B$104&lt;='Other payments'!$BC33,Population!$C$4:$CO$104,0),0),0))</f>
        <v>2093985</v>
      </c>
      <c r="AP33" s="3">
        <f t="array" ref="AP33">SUM(IF(AP$26=Population!$C$3:$CO$3,IF(Population!$B$4:$B$104&gt;='Other payments'!$BB33,IF(Population!$B$4:$B$104&lt;='Other payments'!$BC33,Population!$C$4:$CO$104,0),0),0))</f>
        <v>2098354</v>
      </c>
      <c r="AQ33" s="3">
        <f t="array" ref="AQ33">SUM(IF(AQ$26=Population!$C$3:$CO$3,IF(Population!$B$4:$B$104&gt;='Other payments'!$BB33,IF(Population!$B$4:$B$104&lt;='Other payments'!$BC33,Population!$C$4:$CO$104,0),0),0))</f>
        <v>2103425</v>
      </c>
      <c r="AR33" s="3">
        <f t="array" ref="AR33">SUM(IF(AR$26=Population!$C$3:$CO$3,IF(Population!$B$4:$B$104&gt;='Other payments'!$BB33,IF(Population!$B$4:$B$104&lt;='Other payments'!$BC33,Population!$C$4:$CO$104,0),0),0))</f>
        <v>2109464</v>
      </c>
      <c r="AS33" s="3">
        <f t="array" ref="AS33">SUM(IF(AS$26=Population!$C$3:$CO$3,IF(Population!$B$4:$B$104&gt;='Other payments'!$BB33,IF(Population!$B$4:$B$104&lt;='Other payments'!$BC33,Population!$C$4:$CO$104,0),0),0))</f>
        <v>2116670</v>
      </c>
      <c r="AT33" s="3">
        <f t="array" ref="AT33">SUM(IF(AT$26=Population!$C$3:$CO$3,IF(Population!$B$4:$B$104&gt;='Other payments'!$BB33,IF(Population!$B$4:$B$104&lt;='Other payments'!$BC33,Population!$C$4:$CO$104,0),0),0))</f>
        <v>2125252</v>
      </c>
      <c r="AU33" s="3">
        <f t="array" ref="AU33">SUM(IF(AU$26=Population!$C$3:$CO$3,IF(Population!$B$4:$B$104&gt;='Other payments'!$BB33,IF(Population!$B$4:$B$104&lt;='Other payments'!$BC33,Population!$C$4:$CO$104,0),0),0))</f>
        <v>2135336</v>
      </c>
      <c r="AV33" s="3">
        <f t="array" ref="AV33">SUM(IF(AV$26=Population!$C$3:$CO$3,IF(Population!$B$4:$B$104&gt;='Other payments'!$BB33,IF(Population!$B$4:$B$104&lt;='Other payments'!$BC33,Population!$C$4:$CO$104,0),0),0))</f>
        <v>2146957</v>
      </c>
      <c r="AW33" s="3">
        <f t="array" ref="AW33">SUM(IF(AW$26=Population!$C$3:$CO$3,IF(Population!$B$4:$B$104&gt;='Other payments'!$BB33,IF(Population!$B$4:$B$104&lt;='Other payments'!$BC33,Population!$C$4:$CO$104,0),0),0))</f>
        <v>2160036</v>
      </c>
      <c r="AX33" s="3">
        <f t="array" ref="AX33">SUM(IF(AX$26=Population!$C$3:$CO$3,IF(Population!$B$4:$B$104&gt;='Other payments'!$BB33,IF(Population!$B$4:$B$104&lt;='Other payments'!$BC33,Population!$C$4:$CO$104,0),0),0))</f>
        <v>2174430</v>
      </c>
      <c r="AY33" s="3">
        <f t="array" ref="AY33">SUM(IF(AY$26=Population!$C$3:$CO$3,IF(Population!$B$4:$B$104&gt;='Other payments'!$BB33,IF(Population!$B$4:$B$104&lt;='Other payments'!$BC33,Population!$C$4:$CO$104,0),0),0))</f>
        <v>2189957</v>
      </c>
      <c r="BB33">
        <f>BB32+5</f>
        <v>20</v>
      </c>
      <c r="BC33" s="28">
        <f>BC32+5</f>
        <v>24</v>
      </c>
    </row>
    <row r="34" spans="1:55">
      <c r="A34" s="28" t="s">
        <v>468</v>
      </c>
      <c r="B34" s="3">
        <v>1658170</v>
      </c>
      <c r="C34" s="3">
        <f t="array" ref="C34">SUM(IF(C$26=Population!$C$3:$CO$3,IF(Population!$B$4:$B$104&gt;='Other payments'!$BB34,IF(Population!$B$4:$B$104&lt;='Other payments'!$BC34,Population!$C$4:$CO$104,0),0),0))</f>
        <v>1691989</v>
      </c>
      <c r="D34" s="3">
        <f t="array" ref="D34">SUM(IF(D$26=Population!$C$3:$CO$3,IF(Population!$B$4:$B$104&gt;='Other payments'!$BB34,IF(Population!$B$4:$B$104&lt;='Other payments'!$BC34,Population!$C$4:$CO$104,0),0),0))</f>
        <v>1712846</v>
      </c>
      <c r="E34" s="3">
        <f t="array" ref="E34">SUM(IF(E$26=Population!$C$3:$CO$3,IF(Population!$B$4:$B$104&gt;='Other payments'!$BB34,IF(Population!$B$4:$B$104&lt;='Other payments'!$BC34,Population!$C$4:$CO$104,0),0),0))</f>
        <v>1733795</v>
      </c>
      <c r="F34" s="3">
        <f t="array" ref="F34">SUM(IF(F$26=Population!$C$3:$CO$3,IF(Population!$B$4:$B$104&gt;='Other payments'!$BB34,IF(Population!$B$4:$B$104&lt;='Other payments'!$BC34,Population!$C$4:$CO$104,0),0),0))</f>
        <v>1753296</v>
      </c>
      <c r="G34" s="3">
        <f t="array" ref="G34">SUM(IF(G$26=Population!$C$3:$CO$3,IF(Population!$B$4:$B$104&gt;='Other payments'!$BB34,IF(Population!$B$4:$B$104&lt;='Other payments'!$BC34,Population!$C$4:$CO$104,0),0),0))</f>
        <v>1765155</v>
      </c>
      <c r="H34" s="3">
        <f t="array" ref="H34">SUM(IF(H$26=Population!$C$3:$CO$3,IF(Population!$B$4:$B$104&gt;='Other payments'!$BB34,IF(Population!$B$4:$B$104&lt;='Other payments'!$BC34,Population!$C$4:$CO$104,0),0),0))</f>
        <v>1771399</v>
      </c>
      <c r="I34" s="3">
        <f t="array" ref="I34">SUM(IF(I$26=Population!$C$3:$CO$3,IF(Population!$B$4:$B$104&gt;='Other payments'!$BB34,IF(Population!$B$4:$B$104&lt;='Other payments'!$BC34,Population!$C$4:$CO$104,0),0),0))</f>
        <v>1774518</v>
      </c>
      <c r="J34" s="3">
        <f t="array" ref="J34">SUM(IF(J$26=Population!$C$3:$CO$3,IF(Population!$B$4:$B$104&gt;='Other payments'!$BB34,IF(Population!$B$4:$B$104&lt;='Other payments'!$BC34,Population!$C$4:$CO$104,0),0),0))</f>
        <v>1774226</v>
      </c>
      <c r="K34" s="3">
        <f t="array" ref="K34">SUM(IF(K$26=Population!$C$3:$CO$3,IF(Population!$B$4:$B$104&gt;='Other payments'!$BB34,IF(Population!$B$4:$B$104&lt;='Other payments'!$BC34,Population!$C$4:$CO$104,0),0),0))</f>
        <v>1771593</v>
      </c>
      <c r="L34" s="3">
        <f t="array" ref="L34">SUM(IF(L$26=Population!$C$3:$CO$3,IF(Population!$B$4:$B$104&gt;='Other payments'!$BB34,IF(Population!$B$4:$B$104&lt;='Other payments'!$BC34,Population!$C$4:$CO$104,0),0),0))</f>
        <v>1769668</v>
      </c>
      <c r="M34" s="3">
        <f t="array" ref="M34">SUM(IF(M$26=Population!$C$3:$CO$3,IF(Population!$B$4:$B$104&gt;='Other payments'!$BB34,IF(Population!$B$4:$B$104&lt;='Other payments'!$BC34,Population!$C$4:$CO$104,0),0),0))</f>
        <v>1772416</v>
      </c>
      <c r="N34" s="3">
        <f t="array" ref="N34">SUM(IF(N$26=Population!$C$3:$CO$3,IF(Population!$B$4:$B$104&gt;='Other payments'!$BB34,IF(Population!$B$4:$B$104&lt;='Other payments'!$BC34,Population!$C$4:$CO$104,0),0),0))</f>
        <v>1771401</v>
      </c>
      <c r="O34" s="3">
        <f t="array" ref="O34">SUM(IF(O$26=Population!$C$3:$CO$3,IF(Population!$B$4:$B$104&gt;='Other payments'!$BB34,IF(Population!$B$4:$B$104&lt;='Other payments'!$BC34,Population!$C$4:$CO$104,0),0),0))</f>
        <v>1770397</v>
      </c>
      <c r="P34" s="3">
        <f t="array" ref="P34">SUM(IF(P$26=Population!$C$3:$CO$3,IF(Population!$B$4:$B$104&gt;='Other payments'!$BB34,IF(Population!$B$4:$B$104&lt;='Other payments'!$BC34,Population!$C$4:$CO$104,0),0),0))</f>
        <v>1766457</v>
      </c>
      <c r="Q34" s="3">
        <f t="array" ref="Q34">SUM(IF(Q$26=Population!$C$3:$CO$3,IF(Population!$B$4:$B$104&gt;='Other payments'!$BB34,IF(Population!$B$4:$B$104&lt;='Other payments'!$BC34,Population!$C$4:$CO$104,0),0),0))</f>
        <v>1767793</v>
      </c>
      <c r="R34" s="3">
        <f t="array" ref="R34">SUM(IF(R$26=Population!$C$3:$CO$3,IF(Population!$B$4:$B$104&gt;='Other payments'!$BB34,IF(Population!$B$4:$B$104&lt;='Other payments'!$BC34,Population!$C$4:$CO$104,0),0),0))</f>
        <v>1767343</v>
      </c>
      <c r="S34" s="3">
        <f t="array" ref="S34">SUM(IF(S$26=Population!$C$3:$CO$3,IF(Population!$B$4:$B$104&gt;='Other payments'!$BB34,IF(Population!$B$4:$B$104&lt;='Other payments'!$BC34,Population!$C$4:$CO$104,0),0),0))</f>
        <v>1772030</v>
      </c>
      <c r="T34" s="3">
        <f t="array" ref="T34">SUM(IF(T$26=Population!$C$3:$CO$3,IF(Population!$B$4:$B$104&gt;='Other payments'!$BB34,IF(Population!$B$4:$B$104&lt;='Other payments'!$BC34,Population!$C$4:$CO$104,0),0),0))</f>
        <v>1780525</v>
      </c>
      <c r="U34" s="3">
        <f t="array" ref="U34">SUM(IF(U$26=Population!$C$3:$CO$3,IF(Population!$B$4:$B$104&gt;='Other payments'!$BB34,IF(Population!$B$4:$B$104&lt;='Other payments'!$BC34,Population!$C$4:$CO$104,0),0),0))</f>
        <v>1795234</v>
      </c>
      <c r="V34" s="3">
        <f t="array" ref="V34">SUM(IF(V$26=Population!$C$3:$CO$3,IF(Population!$B$4:$B$104&gt;='Other payments'!$BB34,IF(Population!$B$4:$B$104&lt;='Other payments'!$BC34,Population!$C$4:$CO$104,0),0),0))</f>
        <v>1820534</v>
      </c>
      <c r="W34" s="3">
        <f t="array" ref="W34">SUM(IF(W$26=Population!$C$3:$CO$3,IF(Population!$B$4:$B$104&gt;='Other payments'!$BB34,IF(Population!$B$4:$B$104&lt;='Other payments'!$BC34,Population!$C$4:$CO$104,0),0),0))</f>
        <v>1850433</v>
      </c>
      <c r="X34" s="3">
        <f t="array" ref="X34">SUM(IF(X$26=Population!$C$3:$CO$3,IF(Population!$B$4:$B$104&gt;='Other payments'!$BB34,IF(Population!$B$4:$B$104&lt;='Other payments'!$BC34,Population!$C$4:$CO$104,0),0),0))</f>
        <v>1884339</v>
      </c>
      <c r="Y34" s="3">
        <f t="array" ref="Y34">SUM(IF(Y$26=Population!$C$3:$CO$3,IF(Population!$B$4:$B$104&gt;='Other payments'!$BB34,IF(Population!$B$4:$B$104&lt;='Other payments'!$BC34,Population!$C$4:$CO$104,0),0),0))</f>
        <v>1917183</v>
      </c>
      <c r="Z34" s="3">
        <f t="array" ref="Z34">SUM(IF(Z$26=Population!$C$3:$CO$3,IF(Population!$B$4:$B$104&gt;='Other payments'!$BB34,IF(Population!$B$4:$B$104&lt;='Other payments'!$BC34,Population!$C$4:$CO$104,0),0),0))</f>
        <v>1947975</v>
      </c>
      <c r="AA34" s="3">
        <f t="array" ref="AA34">SUM(IF(AA$26=Population!$C$3:$CO$3,IF(Population!$B$4:$B$104&gt;='Other payments'!$BB34,IF(Population!$B$4:$B$104&lt;='Other payments'!$BC34,Population!$C$4:$CO$104,0),0),0))</f>
        <v>1964799</v>
      </c>
      <c r="AB34" s="3">
        <f t="array" ref="AB34">SUM(IF(AB$26=Population!$C$3:$CO$3,IF(Population!$B$4:$B$104&gt;='Other payments'!$BB34,IF(Population!$B$4:$B$104&lt;='Other payments'!$BC34,Population!$C$4:$CO$104,0),0),0))</f>
        <v>1983963</v>
      </c>
      <c r="AC34" s="3">
        <f t="array" ref="AC34">SUM(IF(AC$26=Population!$C$3:$CO$3,IF(Population!$B$4:$B$104&gt;='Other payments'!$BB34,IF(Population!$B$4:$B$104&lt;='Other payments'!$BC34,Population!$C$4:$CO$104,0),0),0))</f>
        <v>2001445</v>
      </c>
      <c r="AD34" s="3">
        <f t="array" ref="AD34">SUM(IF(AD$26=Population!$C$3:$CO$3,IF(Population!$B$4:$B$104&gt;='Other payments'!$BB34,IF(Population!$B$4:$B$104&lt;='Other payments'!$BC34,Population!$C$4:$CO$104,0),0),0))</f>
        <v>2019197</v>
      </c>
      <c r="AE34" s="3">
        <f t="array" ref="AE34">SUM(IF(AE$26=Population!$C$3:$CO$3,IF(Population!$B$4:$B$104&gt;='Other payments'!$BB34,IF(Population!$B$4:$B$104&lt;='Other payments'!$BC34,Population!$C$4:$CO$104,0),0),0))</f>
        <v>2036273</v>
      </c>
      <c r="AF34" s="3">
        <f t="array" ref="AF34">SUM(IF(AF$26=Population!$C$3:$CO$3,IF(Population!$B$4:$B$104&gt;='Other payments'!$BB34,IF(Population!$B$4:$B$104&lt;='Other payments'!$BC34,Population!$C$4:$CO$104,0),0),0))</f>
        <v>2059826</v>
      </c>
      <c r="AG34" s="3">
        <f t="array" ref="AG34">SUM(IF(AG$26=Population!$C$3:$CO$3,IF(Population!$B$4:$B$104&gt;='Other payments'!$BB34,IF(Population!$B$4:$B$104&lt;='Other payments'!$BC34,Population!$C$4:$CO$104,0),0),0))</f>
        <v>2082165</v>
      </c>
      <c r="AH34" s="3">
        <f t="array" ref="AH34">SUM(IF(AH$26=Population!$C$3:$CO$3,IF(Population!$B$4:$B$104&gt;='Other payments'!$BB34,IF(Population!$B$4:$B$104&lt;='Other payments'!$BC34,Population!$C$4:$CO$104,0),0),0))</f>
        <v>2102740</v>
      </c>
      <c r="AI34" s="3">
        <f t="array" ref="AI34">SUM(IF(AI$26=Population!$C$3:$CO$3,IF(Population!$B$4:$B$104&gt;='Other payments'!$BB34,IF(Population!$B$4:$B$104&lt;='Other payments'!$BC34,Population!$C$4:$CO$104,0),0),0))</f>
        <v>2121783</v>
      </c>
      <c r="AJ34" s="3">
        <f t="array" ref="AJ34">SUM(IF(AJ$26=Population!$C$3:$CO$3,IF(Population!$B$4:$B$104&gt;='Other payments'!$BB34,IF(Population!$B$4:$B$104&lt;='Other payments'!$BC34,Population!$C$4:$CO$104,0),0),0))</f>
        <v>2138993</v>
      </c>
      <c r="AK34" s="3">
        <f t="array" ref="AK34">SUM(IF(AK$26=Population!$C$3:$CO$3,IF(Population!$B$4:$B$104&gt;='Other payments'!$BB34,IF(Population!$B$4:$B$104&lt;='Other payments'!$BC34,Population!$C$4:$CO$104,0),0),0))</f>
        <v>2154154</v>
      </c>
      <c r="AL34" s="3">
        <f t="array" ref="AL34">SUM(IF(AL$26=Population!$C$3:$CO$3,IF(Population!$B$4:$B$104&gt;='Other payments'!$BB34,IF(Population!$B$4:$B$104&lt;='Other payments'!$BC34,Population!$C$4:$CO$104,0),0),0))</f>
        <v>2167146</v>
      </c>
      <c r="AM34" s="3">
        <f t="array" ref="AM34">SUM(IF(AM$26=Population!$C$3:$CO$3,IF(Population!$B$4:$B$104&gt;='Other payments'!$BB34,IF(Population!$B$4:$B$104&lt;='Other payments'!$BC34,Population!$C$4:$CO$104,0),0),0))</f>
        <v>2178082</v>
      </c>
      <c r="AN34" s="3">
        <f t="array" ref="AN34">SUM(IF(AN$26=Population!$C$3:$CO$3,IF(Population!$B$4:$B$104&gt;='Other payments'!$BB34,IF(Population!$B$4:$B$104&lt;='Other payments'!$BC34,Population!$C$4:$CO$104,0),0),0))</f>
        <v>2187204</v>
      </c>
      <c r="AO34" s="3">
        <f t="array" ref="AO34">SUM(IF(AO$26=Population!$C$3:$CO$3,IF(Population!$B$4:$B$104&gt;='Other payments'!$BB34,IF(Population!$B$4:$B$104&lt;='Other payments'!$BC34,Population!$C$4:$CO$104,0),0),0))</f>
        <v>2194716</v>
      </c>
      <c r="AP34" s="3">
        <f t="array" ref="AP34">SUM(IF(AP$26=Population!$C$3:$CO$3,IF(Population!$B$4:$B$104&gt;='Other payments'!$BB34,IF(Population!$B$4:$B$104&lt;='Other payments'!$BC34,Population!$C$4:$CO$104,0),0),0))</f>
        <v>2200867</v>
      </c>
      <c r="AQ34" s="3">
        <f t="array" ref="AQ34">SUM(IF(AQ$26=Population!$C$3:$CO$3,IF(Population!$B$4:$B$104&gt;='Other payments'!$BB34,IF(Population!$B$4:$B$104&lt;='Other payments'!$BC34,Population!$C$4:$CO$104,0),0),0))</f>
        <v>2205942</v>
      </c>
      <c r="AR34" s="3">
        <f t="array" ref="AR34">SUM(IF(AR$26=Population!$C$3:$CO$3,IF(Population!$B$4:$B$104&gt;='Other payments'!$BB34,IF(Population!$B$4:$B$104&lt;='Other payments'!$BC34,Population!$C$4:$CO$104,0),0),0))</f>
        <v>2210320</v>
      </c>
      <c r="AS34" s="3">
        <f t="array" ref="AS34">SUM(IF(AS$26=Population!$C$3:$CO$3,IF(Population!$B$4:$B$104&gt;='Other payments'!$BB34,IF(Population!$B$4:$B$104&lt;='Other payments'!$BC34,Population!$C$4:$CO$104,0),0),0))</f>
        <v>2214392</v>
      </c>
      <c r="AT34" s="3">
        <f t="array" ref="AT34">SUM(IF(AT$26=Population!$C$3:$CO$3,IF(Population!$B$4:$B$104&gt;='Other payments'!$BB34,IF(Population!$B$4:$B$104&lt;='Other payments'!$BC34,Population!$C$4:$CO$104,0),0),0))</f>
        <v>2218456</v>
      </c>
      <c r="AU34" s="3">
        <f t="array" ref="AU34">SUM(IF(AU$26=Population!$C$3:$CO$3,IF(Population!$B$4:$B$104&gt;='Other payments'!$BB34,IF(Population!$B$4:$B$104&lt;='Other payments'!$BC34,Population!$C$4:$CO$104,0),0),0))</f>
        <v>2222855</v>
      </c>
      <c r="AV34" s="3">
        <f t="array" ref="AV34">SUM(IF(AV$26=Population!$C$3:$CO$3,IF(Population!$B$4:$B$104&gt;='Other payments'!$BB34,IF(Population!$B$4:$B$104&lt;='Other payments'!$BC34,Population!$C$4:$CO$104,0),0),0))</f>
        <v>2227954</v>
      </c>
      <c r="AW34" s="3">
        <f t="array" ref="AW34">SUM(IF(AW$26=Population!$C$3:$CO$3,IF(Population!$B$4:$B$104&gt;='Other payments'!$BB34,IF(Population!$B$4:$B$104&lt;='Other payments'!$BC34,Population!$C$4:$CO$104,0),0),0))</f>
        <v>2234015</v>
      </c>
      <c r="AX34" s="3">
        <f t="array" ref="AX34">SUM(IF(AX$26=Population!$C$3:$CO$3,IF(Population!$B$4:$B$104&gt;='Other payments'!$BB34,IF(Population!$B$4:$B$104&lt;='Other payments'!$BC34,Population!$C$4:$CO$104,0),0),0))</f>
        <v>2241241</v>
      </c>
      <c r="AY34" s="3">
        <f t="array" ref="AY34">SUM(IF(AY$26=Population!$C$3:$CO$3,IF(Population!$B$4:$B$104&gt;='Other payments'!$BB34,IF(Population!$B$4:$B$104&lt;='Other payments'!$BC34,Population!$C$4:$CO$104,0),0),0))</f>
        <v>2249845</v>
      </c>
      <c r="BB34" s="28">
        <f t="shared" ref="BB34:BB45" si="42">BB33+5</f>
        <v>25</v>
      </c>
      <c r="BC34" s="28">
        <f t="shared" ref="BC34:BC44" si="43">BC33+5</f>
        <v>29</v>
      </c>
    </row>
    <row r="35" spans="1:55">
      <c r="A35" s="28" t="s">
        <v>469</v>
      </c>
      <c r="B35" s="3">
        <v>1536161</v>
      </c>
      <c r="C35" s="3">
        <f t="array" ref="C35">SUM(IF(C$26=Population!$C$3:$CO$3,IF(Population!$B$4:$B$104&gt;='Other payments'!$BB35,IF(Population!$B$4:$B$104&lt;='Other payments'!$BC35,Population!$C$4:$CO$104,0),0),0))</f>
        <v>1589086</v>
      </c>
      <c r="D35" s="3">
        <f t="array" ref="D35">SUM(IF(D$26=Population!$C$3:$CO$3,IF(Population!$B$4:$B$104&gt;='Other payments'!$BB35,IF(Population!$B$4:$B$104&lt;='Other payments'!$BC35,Population!$C$4:$CO$104,0),0),0))</f>
        <v>1653899</v>
      </c>
      <c r="E35" s="3">
        <f t="array" ref="E35">SUM(IF(E$26=Population!$C$3:$CO$3,IF(Population!$B$4:$B$104&gt;='Other payments'!$BB35,IF(Population!$B$4:$B$104&lt;='Other payments'!$BC35,Population!$C$4:$CO$104,0),0),0))</f>
        <v>1711735</v>
      </c>
      <c r="F35" s="3">
        <f t="array" ref="F35">SUM(IF(F$26=Population!$C$3:$CO$3,IF(Population!$B$4:$B$104&gt;='Other payments'!$BB35,IF(Population!$B$4:$B$104&lt;='Other payments'!$BC35,Population!$C$4:$CO$104,0),0),0))</f>
        <v>1764829</v>
      </c>
      <c r="G35" s="3">
        <f t="array" ref="G35">SUM(IF(G$26=Population!$C$3:$CO$3,IF(Population!$B$4:$B$104&gt;='Other payments'!$BB35,IF(Population!$B$4:$B$104&lt;='Other payments'!$BC35,Population!$C$4:$CO$104,0),0),0))</f>
        <v>1801812</v>
      </c>
      <c r="H35" s="3">
        <f t="array" ref="H35">SUM(IF(H$26=Population!$C$3:$CO$3,IF(Population!$B$4:$B$104&gt;='Other payments'!$BB35,IF(Population!$B$4:$B$104&lt;='Other payments'!$BC35,Population!$C$4:$CO$104,0),0),0))</f>
        <v>1826708</v>
      </c>
      <c r="I35" s="3">
        <f t="array" ref="I35">SUM(IF(I$26=Population!$C$3:$CO$3,IF(Population!$B$4:$B$104&gt;='Other payments'!$BB35,IF(Population!$B$4:$B$104&lt;='Other payments'!$BC35,Population!$C$4:$CO$104,0),0),0))</f>
        <v>1840201</v>
      </c>
      <c r="J35" s="3">
        <f t="array" ref="J35">SUM(IF(J$26=Population!$C$3:$CO$3,IF(Population!$B$4:$B$104&gt;='Other payments'!$BB35,IF(Population!$B$4:$B$104&lt;='Other payments'!$BC35,Population!$C$4:$CO$104,0),0),0))</f>
        <v>1855171</v>
      </c>
      <c r="K35" s="3">
        <f t="array" ref="K35">SUM(IF(K$26=Population!$C$3:$CO$3,IF(Population!$B$4:$B$104&gt;='Other payments'!$BB35,IF(Population!$B$4:$B$104&lt;='Other payments'!$BC35,Population!$C$4:$CO$104,0),0),0))</f>
        <v>1870179</v>
      </c>
      <c r="L35" s="3">
        <f t="array" ref="L35">SUM(IF(L$26=Population!$C$3:$CO$3,IF(Population!$B$4:$B$104&gt;='Other payments'!$BB35,IF(Population!$B$4:$B$104&lt;='Other payments'!$BC35,Population!$C$4:$CO$104,0),0),0))</f>
        <v>1879088</v>
      </c>
      <c r="M35" s="3">
        <f t="array" ref="M35">SUM(IF(M$26=Population!$C$3:$CO$3,IF(Population!$B$4:$B$104&gt;='Other payments'!$BB35,IF(Population!$B$4:$B$104&lt;='Other payments'!$BC35,Population!$C$4:$CO$104,0),0),0))</f>
        <v>1883915</v>
      </c>
      <c r="N35" s="3">
        <f t="array" ref="N35">SUM(IF(N$26=Population!$C$3:$CO$3,IF(Population!$B$4:$B$104&gt;='Other payments'!$BB35,IF(Population!$B$4:$B$104&lt;='Other payments'!$BC35,Population!$C$4:$CO$104,0),0),0))</f>
        <v>1887087</v>
      </c>
      <c r="O35" s="3">
        <f t="array" ref="O35">SUM(IF(O$26=Population!$C$3:$CO$3,IF(Population!$B$4:$B$104&gt;='Other payments'!$BB35,IF(Population!$B$4:$B$104&lt;='Other payments'!$BC35,Population!$C$4:$CO$104,0),0),0))</f>
        <v>1886858</v>
      </c>
      <c r="P35" s="3">
        <f t="array" ref="P35">SUM(IF(P$26=Population!$C$3:$CO$3,IF(Population!$B$4:$B$104&gt;='Other payments'!$BB35,IF(Population!$B$4:$B$104&lt;='Other payments'!$BC35,Population!$C$4:$CO$104,0),0),0))</f>
        <v>1884298</v>
      </c>
      <c r="Q35" s="3">
        <f t="array" ref="Q35">SUM(IF(Q$26=Population!$C$3:$CO$3,IF(Population!$B$4:$B$104&gt;='Other payments'!$BB35,IF(Population!$B$4:$B$104&lt;='Other payments'!$BC35,Population!$C$4:$CO$104,0),0),0))</f>
        <v>1882441</v>
      </c>
      <c r="R35" s="3">
        <f t="array" ref="R35">SUM(IF(R$26=Population!$C$3:$CO$3,IF(Population!$B$4:$B$104&gt;='Other payments'!$BB35,IF(Population!$B$4:$B$104&lt;='Other payments'!$BC35,Population!$C$4:$CO$104,0),0),0))</f>
        <v>1885241</v>
      </c>
      <c r="S35" s="3">
        <f t="array" ref="S35">SUM(IF(S$26=Population!$C$3:$CO$3,IF(Population!$B$4:$B$104&gt;='Other payments'!$BB35,IF(Population!$B$4:$B$104&lt;='Other payments'!$BC35,Population!$C$4:$CO$104,0),0),0))</f>
        <v>1884287</v>
      </c>
      <c r="T35" s="3">
        <f t="array" ref="T35">SUM(IF(T$26=Population!$C$3:$CO$3,IF(Population!$B$4:$B$104&gt;='Other payments'!$BB35,IF(Population!$B$4:$B$104&lt;='Other payments'!$BC35,Population!$C$4:$CO$104,0),0),0))</f>
        <v>1883347</v>
      </c>
      <c r="U35" s="3">
        <f t="array" ref="U35">SUM(IF(U$26=Population!$C$3:$CO$3,IF(Population!$B$4:$B$104&gt;='Other payments'!$BB35,IF(Population!$B$4:$B$104&lt;='Other payments'!$BC35,Population!$C$4:$CO$104,0),0),0))</f>
        <v>1879477</v>
      </c>
      <c r="V35" s="3">
        <f t="array" ref="V35">SUM(IF(V$26=Population!$C$3:$CO$3,IF(Population!$B$4:$B$104&gt;='Other payments'!$BB35,IF(Population!$B$4:$B$104&lt;='Other payments'!$BC35,Population!$C$4:$CO$104,0),0),0))</f>
        <v>1880871</v>
      </c>
      <c r="W35" s="3">
        <f t="array" ref="W35">SUM(IF(W$26=Population!$C$3:$CO$3,IF(Population!$B$4:$B$104&gt;='Other payments'!$BB35,IF(Population!$B$4:$B$104&lt;='Other payments'!$BC35,Population!$C$4:$CO$104,0),0),0))</f>
        <v>1880479</v>
      </c>
      <c r="X35" s="3">
        <f t="array" ref="X35">SUM(IF(X$26=Population!$C$3:$CO$3,IF(Population!$B$4:$B$104&gt;='Other payments'!$BB35,IF(Population!$B$4:$B$104&lt;='Other payments'!$BC35,Population!$C$4:$CO$104,0),0),0))</f>
        <v>1885215</v>
      </c>
      <c r="Y35" s="3">
        <f t="array" ref="Y35">SUM(IF(Y$26=Population!$C$3:$CO$3,IF(Population!$B$4:$B$104&gt;='Other payments'!$BB35,IF(Population!$B$4:$B$104&lt;='Other payments'!$BC35,Population!$C$4:$CO$104,0),0),0))</f>
        <v>1893748</v>
      </c>
      <c r="Z35" s="3">
        <f t="array" ref="Z35">SUM(IF(Z$26=Population!$C$3:$CO$3,IF(Population!$B$4:$B$104&gt;='Other payments'!$BB35,IF(Population!$B$4:$B$104&lt;='Other payments'!$BC35,Population!$C$4:$CO$104,0),0),0))</f>
        <v>1908481</v>
      </c>
      <c r="AA35" s="3">
        <f t="array" ref="AA35">SUM(IF(AA$26=Population!$C$3:$CO$3,IF(Population!$B$4:$B$104&gt;='Other payments'!$BB35,IF(Population!$B$4:$B$104&lt;='Other payments'!$BC35,Population!$C$4:$CO$104,0),0),0))</f>
        <v>1933786</v>
      </c>
      <c r="AB35" s="3">
        <f t="array" ref="AB35">SUM(IF(AB$26=Population!$C$3:$CO$3,IF(Population!$B$4:$B$104&gt;='Other payments'!$BB35,IF(Population!$B$4:$B$104&lt;='Other payments'!$BC35,Population!$C$4:$CO$104,0),0),0))</f>
        <v>1963677</v>
      </c>
      <c r="AC35" s="3">
        <f t="array" ref="AC35">SUM(IF(AC$26=Population!$C$3:$CO$3,IF(Population!$B$4:$B$104&gt;='Other payments'!$BB35,IF(Population!$B$4:$B$104&lt;='Other payments'!$BC35,Population!$C$4:$CO$104,0),0),0))</f>
        <v>1997568</v>
      </c>
      <c r="AD35" s="3">
        <f t="array" ref="AD35">SUM(IF(AD$26=Population!$C$3:$CO$3,IF(Population!$B$4:$B$104&gt;='Other payments'!$BB35,IF(Population!$B$4:$B$104&lt;='Other payments'!$BC35,Population!$C$4:$CO$104,0),0),0))</f>
        <v>2030396</v>
      </c>
      <c r="AE35" s="3">
        <f t="array" ref="AE35">SUM(IF(AE$26=Population!$C$3:$CO$3,IF(Population!$B$4:$B$104&gt;='Other payments'!$BB35,IF(Population!$B$4:$B$104&lt;='Other payments'!$BC35,Population!$C$4:$CO$104,0),0),0))</f>
        <v>2061181</v>
      </c>
      <c r="AF35" s="3">
        <f t="array" ref="AF35">SUM(IF(AF$26=Population!$C$3:$CO$3,IF(Population!$B$4:$B$104&gt;='Other payments'!$BB35,IF(Population!$B$4:$B$104&lt;='Other payments'!$BC35,Population!$C$4:$CO$104,0),0),0))</f>
        <v>2078026</v>
      </c>
      <c r="AG35" s="3">
        <f t="array" ref="AG35">SUM(IF(AG$26=Population!$C$3:$CO$3,IF(Population!$B$4:$B$104&gt;='Other payments'!$BB35,IF(Population!$B$4:$B$104&lt;='Other payments'!$BC35,Population!$C$4:$CO$104,0),0),0))</f>
        <v>2097205</v>
      </c>
      <c r="AH35" s="3">
        <f t="array" ref="AH35">SUM(IF(AH$26=Population!$C$3:$CO$3,IF(Population!$B$4:$B$104&gt;='Other payments'!$BB35,IF(Population!$B$4:$B$104&lt;='Other payments'!$BC35,Population!$C$4:$CO$104,0),0),0))</f>
        <v>2114710</v>
      </c>
      <c r="AI35" s="3">
        <f t="array" ref="AI35">SUM(IF(AI$26=Population!$C$3:$CO$3,IF(Population!$B$4:$B$104&gt;='Other payments'!$BB35,IF(Population!$B$4:$B$104&lt;='Other payments'!$BC35,Population!$C$4:$CO$104,0),0),0))</f>
        <v>2132484</v>
      </c>
      <c r="AJ35" s="3">
        <f t="array" ref="AJ35">SUM(IF(AJ$26=Population!$C$3:$CO$3,IF(Population!$B$4:$B$104&gt;='Other payments'!$BB35,IF(Population!$B$4:$B$104&lt;='Other payments'!$BC35,Population!$C$4:$CO$104,0),0),0))</f>
        <v>2149584</v>
      </c>
      <c r="AK35" s="3">
        <f t="array" ref="AK35">SUM(IF(AK$26=Population!$C$3:$CO$3,IF(Population!$B$4:$B$104&gt;='Other payments'!$BB35,IF(Population!$B$4:$B$104&lt;='Other payments'!$BC35,Population!$C$4:$CO$104,0),0),0))</f>
        <v>2173151</v>
      </c>
      <c r="AL35" s="3">
        <f t="array" ref="AL35">SUM(IF(AL$26=Population!$C$3:$CO$3,IF(Population!$B$4:$B$104&gt;='Other payments'!$BB35,IF(Population!$B$4:$B$104&lt;='Other payments'!$BC35,Population!$C$4:$CO$104,0),0),0))</f>
        <v>2195503</v>
      </c>
      <c r="AM35" s="3">
        <f t="array" ref="AM35">SUM(IF(AM$26=Population!$C$3:$CO$3,IF(Population!$B$4:$B$104&gt;='Other payments'!$BB35,IF(Population!$B$4:$B$104&lt;='Other payments'!$BC35,Population!$C$4:$CO$104,0),0),0))</f>
        <v>2216093</v>
      </c>
      <c r="AN35" s="3">
        <f t="array" ref="AN35">SUM(IF(AN$26=Population!$C$3:$CO$3,IF(Population!$B$4:$B$104&gt;='Other payments'!$BB35,IF(Population!$B$4:$B$104&lt;='Other payments'!$BC35,Population!$C$4:$CO$104,0),0),0))</f>
        <v>2235155</v>
      </c>
      <c r="AO35" s="3">
        <f t="array" ref="AO35">SUM(IF(AO$26=Population!$C$3:$CO$3,IF(Population!$B$4:$B$104&gt;='Other payments'!$BB35,IF(Population!$B$4:$B$104&lt;='Other payments'!$BC35,Population!$C$4:$CO$104,0),0),0))</f>
        <v>2252388</v>
      </c>
      <c r="AP35" s="3">
        <f t="array" ref="AP35">SUM(IF(AP$26=Population!$C$3:$CO$3,IF(Population!$B$4:$B$104&gt;='Other payments'!$BB35,IF(Population!$B$4:$B$104&lt;='Other payments'!$BC35,Population!$C$4:$CO$104,0),0),0))</f>
        <v>2267576</v>
      </c>
      <c r="AQ35" s="3">
        <f t="array" ref="AQ35">SUM(IF(AQ$26=Population!$C$3:$CO$3,IF(Population!$B$4:$B$104&gt;='Other payments'!$BB35,IF(Population!$B$4:$B$104&lt;='Other payments'!$BC35,Population!$C$4:$CO$104,0),0),0))</f>
        <v>2280598</v>
      </c>
      <c r="AR35" s="3">
        <f t="array" ref="AR35">SUM(IF(AR$26=Population!$C$3:$CO$3,IF(Population!$B$4:$B$104&gt;='Other payments'!$BB35,IF(Population!$B$4:$B$104&lt;='Other payments'!$BC35,Population!$C$4:$CO$104,0),0),0))</f>
        <v>2291567</v>
      </c>
      <c r="AS35" s="3">
        <f t="array" ref="AS35">SUM(IF(AS$26=Population!$C$3:$CO$3,IF(Population!$B$4:$B$104&gt;='Other payments'!$BB35,IF(Population!$B$4:$B$104&lt;='Other payments'!$BC35,Population!$C$4:$CO$104,0),0),0))</f>
        <v>2300729</v>
      </c>
      <c r="AT35" s="3">
        <f t="array" ref="AT35">SUM(IF(AT$26=Population!$C$3:$CO$3,IF(Population!$B$4:$B$104&gt;='Other payments'!$BB35,IF(Population!$B$4:$B$104&lt;='Other payments'!$BC35,Population!$C$4:$CO$104,0),0),0))</f>
        <v>2308283</v>
      </c>
      <c r="AU35" s="3">
        <f t="array" ref="AU35">SUM(IF(AU$26=Population!$C$3:$CO$3,IF(Population!$B$4:$B$104&gt;='Other payments'!$BB35,IF(Population!$B$4:$B$104&lt;='Other payments'!$BC35,Population!$C$4:$CO$104,0),0),0))</f>
        <v>2314484</v>
      </c>
      <c r="AV35" s="3">
        <f t="array" ref="AV35">SUM(IF(AV$26=Population!$C$3:$CO$3,IF(Population!$B$4:$B$104&gt;='Other payments'!$BB35,IF(Population!$B$4:$B$104&lt;='Other payments'!$BC35,Population!$C$4:$CO$104,0),0),0))</f>
        <v>2319606</v>
      </c>
      <c r="AW35" s="3">
        <f t="array" ref="AW35">SUM(IF(AW$26=Population!$C$3:$CO$3,IF(Population!$B$4:$B$104&gt;='Other payments'!$BB35,IF(Population!$B$4:$B$104&lt;='Other payments'!$BC35,Population!$C$4:$CO$104,0),0),0))</f>
        <v>2324032</v>
      </c>
      <c r="AX35" s="3">
        <f t="array" ref="AX35">SUM(IF(AX$26=Population!$C$3:$CO$3,IF(Population!$B$4:$B$104&gt;='Other payments'!$BB35,IF(Population!$B$4:$B$104&lt;='Other payments'!$BC35,Population!$C$4:$CO$104,0),0),0))</f>
        <v>2328148</v>
      </c>
      <c r="AY35" s="3">
        <f t="array" ref="AY35">SUM(IF(AY$26=Population!$C$3:$CO$3,IF(Population!$B$4:$B$104&gt;='Other payments'!$BB35,IF(Population!$B$4:$B$104&lt;='Other payments'!$BC35,Population!$C$4:$CO$104,0),0),0))</f>
        <v>2332255</v>
      </c>
      <c r="BB35" s="28">
        <f t="shared" si="42"/>
        <v>30</v>
      </c>
      <c r="BC35" s="28">
        <f t="shared" si="43"/>
        <v>34</v>
      </c>
    </row>
    <row r="36" spans="1:55">
      <c r="A36" s="28" t="s">
        <v>470</v>
      </c>
      <c r="B36" s="3">
        <v>1573910</v>
      </c>
      <c r="C36" s="3">
        <f t="array" ref="C36">SUM(IF(C$26=Population!$C$3:$CO$3,IF(Population!$B$4:$B$104&gt;='Other payments'!$BB36,IF(Population!$B$4:$B$104&lt;='Other payments'!$BC36,Population!$C$4:$CO$104,0),0),0))</f>
        <v>1554337</v>
      </c>
      <c r="D36" s="3">
        <f t="array" ref="D36">SUM(IF(D$26=Population!$C$3:$CO$3,IF(Population!$B$4:$B$104&gt;='Other payments'!$BB36,IF(Population!$B$4:$B$104&lt;='Other payments'!$BC36,Population!$C$4:$CO$104,0),0),0))</f>
        <v>1553604</v>
      </c>
      <c r="E36" s="3">
        <f t="array" ref="E36">SUM(IF(E$26=Population!$C$3:$CO$3,IF(Population!$B$4:$B$104&gt;='Other payments'!$BB36,IF(Population!$B$4:$B$104&lt;='Other payments'!$BC36,Population!$C$4:$CO$104,0),0),0))</f>
        <v>1567347</v>
      </c>
      <c r="F36" s="3">
        <f t="array" ref="F36">SUM(IF(F$26=Population!$C$3:$CO$3,IF(Population!$B$4:$B$104&gt;='Other payments'!$BB36,IF(Population!$B$4:$B$104&lt;='Other payments'!$BC36,Population!$C$4:$CO$104,0),0),0))</f>
        <v>1594506</v>
      </c>
      <c r="G36" s="3">
        <f t="array" ref="G36">SUM(IF(G$26=Population!$C$3:$CO$3,IF(Population!$B$4:$B$104&gt;='Other payments'!$BB36,IF(Population!$B$4:$B$104&lt;='Other payments'!$BC36,Population!$C$4:$CO$104,0),0),0))</f>
        <v>1638830</v>
      </c>
      <c r="H36" s="3">
        <f t="array" ref="H36">SUM(IF(H$26=Population!$C$3:$CO$3,IF(Population!$B$4:$B$104&gt;='Other payments'!$BB36,IF(Population!$B$4:$B$104&lt;='Other payments'!$BC36,Population!$C$4:$CO$104,0),0),0))</f>
        <v>1689993</v>
      </c>
      <c r="I36" s="3">
        <f t="array" ref="I36">SUM(IF(I$26=Population!$C$3:$CO$3,IF(Population!$B$4:$B$104&gt;='Other payments'!$BB36,IF(Population!$B$4:$B$104&lt;='Other payments'!$BC36,Population!$C$4:$CO$104,0),0),0))</f>
        <v>1749004</v>
      </c>
      <c r="J36" s="3">
        <f t="array" ref="J36">SUM(IF(J$26=Population!$C$3:$CO$3,IF(Population!$B$4:$B$104&gt;='Other payments'!$BB36,IF(Population!$B$4:$B$104&lt;='Other payments'!$BC36,Population!$C$4:$CO$104,0),0),0))</f>
        <v>1802061</v>
      </c>
      <c r="K36" s="3">
        <f t="array" ref="K36">SUM(IF(K$26=Population!$C$3:$CO$3,IF(Population!$B$4:$B$104&gt;='Other payments'!$BB36,IF(Population!$B$4:$B$104&lt;='Other payments'!$BC36,Population!$C$4:$CO$104,0),0),0))</f>
        <v>1851446</v>
      </c>
      <c r="L36" s="3">
        <f t="array" ref="L36">SUM(IF(L$26=Population!$C$3:$CO$3,IF(Population!$B$4:$B$104&gt;='Other payments'!$BB36,IF(Population!$B$4:$B$104&lt;='Other payments'!$BC36,Population!$C$4:$CO$104,0),0),0))</f>
        <v>1885900</v>
      </c>
      <c r="M36" s="3">
        <f t="array" ref="M36">SUM(IF(M$26=Population!$C$3:$CO$3,IF(Population!$B$4:$B$104&gt;='Other payments'!$BB36,IF(Population!$B$4:$B$104&lt;='Other payments'!$BC36,Population!$C$4:$CO$104,0),0),0))</f>
        <v>1909499</v>
      </c>
      <c r="N36" s="3">
        <f t="array" ref="N36">SUM(IF(N$26=Population!$C$3:$CO$3,IF(Population!$B$4:$B$104&gt;='Other payments'!$BB36,IF(Population!$B$4:$B$104&lt;='Other payments'!$BC36,Population!$C$4:$CO$104,0),0),0))</f>
        <v>1923015</v>
      </c>
      <c r="O36" s="3">
        <f t="array" ref="O36">SUM(IF(O$26=Population!$C$3:$CO$3,IF(Population!$B$4:$B$104&gt;='Other payments'!$BB36,IF(Population!$B$4:$B$104&lt;='Other payments'!$BC36,Population!$C$4:$CO$104,0),0),0))</f>
        <v>1938003</v>
      </c>
      <c r="P36" s="3">
        <f t="array" ref="P36">SUM(IF(P$26=Population!$C$3:$CO$3,IF(Population!$B$4:$B$104&gt;='Other payments'!$BB36,IF(Population!$B$4:$B$104&lt;='Other payments'!$BC36,Population!$C$4:$CO$104,0),0),0))</f>
        <v>1953033</v>
      </c>
      <c r="Q36" s="3">
        <f t="array" ref="Q36">SUM(IF(Q$26=Population!$C$3:$CO$3,IF(Population!$B$4:$B$104&gt;='Other payments'!$BB36,IF(Population!$B$4:$B$104&lt;='Other payments'!$BC36,Population!$C$4:$CO$104,0),0),0))</f>
        <v>1961979</v>
      </c>
      <c r="R36" s="3">
        <f t="array" ref="R36">SUM(IF(R$26=Population!$C$3:$CO$3,IF(Population!$B$4:$B$104&gt;='Other payments'!$BB36,IF(Population!$B$4:$B$104&lt;='Other payments'!$BC36,Population!$C$4:$CO$104,0),0),0))</f>
        <v>1966851</v>
      </c>
      <c r="S36" s="3">
        <f t="array" ref="S36">SUM(IF(S$26=Population!$C$3:$CO$3,IF(Population!$B$4:$B$104&gt;='Other payments'!$BB36,IF(Population!$B$4:$B$104&lt;='Other payments'!$BC36,Population!$C$4:$CO$104,0),0),0))</f>
        <v>1970071</v>
      </c>
      <c r="T36" s="3">
        <f t="array" ref="T36">SUM(IF(T$26=Population!$C$3:$CO$3,IF(Population!$B$4:$B$104&gt;='Other payments'!$BB36,IF(Population!$B$4:$B$104&lt;='Other payments'!$BC36,Population!$C$4:$CO$104,0),0),0))</f>
        <v>1969902</v>
      </c>
      <c r="U36" s="3">
        <f t="array" ref="U36">SUM(IF(U$26=Population!$C$3:$CO$3,IF(Population!$B$4:$B$104&gt;='Other payments'!$BB36,IF(Population!$B$4:$B$104&lt;='Other payments'!$BC36,Population!$C$4:$CO$104,0),0),0))</f>
        <v>1967416</v>
      </c>
      <c r="V36" s="3">
        <f t="array" ref="V36">SUM(IF(V$26=Population!$C$3:$CO$3,IF(Population!$B$4:$B$104&gt;='Other payments'!$BB36,IF(Population!$B$4:$B$104&lt;='Other payments'!$BC36,Population!$C$4:$CO$104,0),0),0))</f>
        <v>1965625</v>
      </c>
      <c r="W36" s="3">
        <f t="array" ref="W36">SUM(IF(W$26=Population!$C$3:$CO$3,IF(Population!$B$4:$B$104&gt;='Other payments'!$BB36,IF(Population!$B$4:$B$104&lt;='Other payments'!$BC36,Population!$C$4:$CO$104,0),0),0))</f>
        <v>1968476</v>
      </c>
      <c r="X36" s="3">
        <f t="array" ref="X36">SUM(IF(X$26=Population!$C$3:$CO$3,IF(Population!$B$4:$B$104&gt;='Other payments'!$BB36,IF(Population!$B$4:$B$104&lt;='Other payments'!$BC36,Population!$C$4:$CO$104,0),0),0))</f>
        <v>1967583</v>
      </c>
      <c r="Y36" s="3">
        <f t="array" ref="Y36">SUM(IF(Y$26=Population!$C$3:$CO$3,IF(Population!$B$4:$B$104&gt;='Other payments'!$BB36,IF(Population!$B$4:$B$104&lt;='Other payments'!$BC36,Population!$C$4:$CO$104,0),0),0))</f>
        <v>1966706</v>
      </c>
      <c r="Z36" s="3">
        <f t="array" ref="Z36">SUM(IF(Z$26=Population!$C$3:$CO$3,IF(Population!$B$4:$B$104&gt;='Other payments'!$BB36,IF(Population!$B$4:$B$104&lt;='Other payments'!$BC36,Population!$C$4:$CO$104,0),0),0))</f>
        <v>1962911</v>
      </c>
      <c r="AA36" s="3">
        <f t="array" ref="AA36">SUM(IF(AA$26=Population!$C$3:$CO$3,IF(Population!$B$4:$B$104&gt;='Other payments'!$BB36,IF(Population!$B$4:$B$104&lt;='Other payments'!$BC36,Population!$C$4:$CO$104,0),0),0))</f>
        <v>1964362</v>
      </c>
      <c r="AB36" s="3">
        <f t="array" ref="AB36">SUM(IF(AB$26=Population!$C$3:$CO$3,IF(Population!$B$4:$B$104&gt;='Other payments'!$BB36,IF(Population!$B$4:$B$104&lt;='Other payments'!$BC36,Population!$C$4:$CO$104,0),0),0))</f>
        <v>1964030</v>
      </c>
      <c r="AC36" s="3">
        <f t="array" ref="AC36">SUM(IF(AC$26=Population!$C$3:$CO$3,IF(Population!$B$4:$B$104&gt;='Other payments'!$BB36,IF(Population!$B$4:$B$104&lt;='Other payments'!$BC36,Population!$C$4:$CO$104,0),0),0))</f>
        <v>1968809</v>
      </c>
      <c r="AD36" s="3">
        <f t="array" ref="AD36">SUM(IF(AD$26=Population!$C$3:$CO$3,IF(Population!$B$4:$B$104&gt;='Other payments'!$BB36,IF(Population!$B$4:$B$104&lt;='Other payments'!$BC36,Population!$C$4:$CO$104,0),0),0))</f>
        <v>1977374</v>
      </c>
      <c r="AE36" s="3">
        <f t="array" ref="AE36">SUM(IF(AE$26=Population!$C$3:$CO$3,IF(Population!$B$4:$B$104&gt;='Other payments'!$BB36,IF(Population!$B$4:$B$104&lt;='Other payments'!$BC36,Population!$C$4:$CO$104,0),0),0))</f>
        <v>1992121</v>
      </c>
      <c r="AF36" s="3">
        <f t="array" ref="AF36">SUM(IF(AF$26=Population!$C$3:$CO$3,IF(Population!$B$4:$B$104&gt;='Other payments'!$BB36,IF(Population!$B$4:$B$104&lt;='Other payments'!$BC36,Population!$C$4:$CO$104,0),0),0))</f>
        <v>2017411</v>
      </c>
      <c r="AG36" s="3">
        <f t="array" ref="AG36">SUM(IF(AG$26=Population!$C$3:$CO$3,IF(Population!$B$4:$B$104&gt;='Other payments'!$BB36,IF(Population!$B$4:$B$104&lt;='Other payments'!$BC36,Population!$C$4:$CO$104,0),0),0))</f>
        <v>2047273</v>
      </c>
      <c r="AH36" s="3">
        <f t="array" ref="AH36">SUM(IF(AH$26=Population!$C$3:$CO$3,IF(Population!$B$4:$B$104&gt;='Other payments'!$BB36,IF(Population!$B$4:$B$104&lt;='Other payments'!$BC36,Population!$C$4:$CO$104,0),0),0))</f>
        <v>2081125</v>
      </c>
      <c r="AI36" s="3">
        <f t="array" ref="AI36">SUM(IF(AI$26=Population!$C$3:$CO$3,IF(Population!$B$4:$B$104&gt;='Other payments'!$BB36,IF(Population!$B$4:$B$104&lt;='Other payments'!$BC36,Population!$C$4:$CO$104,0),0),0))</f>
        <v>2113918</v>
      </c>
      <c r="AJ36" s="3">
        <f t="array" ref="AJ36">SUM(IF(AJ$26=Population!$C$3:$CO$3,IF(Population!$B$4:$B$104&gt;='Other payments'!$BB36,IF(Population!$B$4:$B$104&lt;='Other payments'!$BC36,Population!$C$4:$CO$104,0),0),0))</f>
        <v>2144674</v>
      </c>
      <c r="AK36" s="3">
        <f t="array" ref="AK36">SUM(IF(AK$26=Population!$C$3:$CO$3,IF(Population!$B$4:$B$104&gt;='Other payments'!$BB36,IF(Population!$B$4:$B$104&lt;='Other payments'!$BC36,Population!$C$4:$CO$104,0),0),0))</f>
        <v>2161526</v>
      </c>
      <c r="AL36" s="3">
        <f t="array" ref="AL36">SUM(IF(AL$26=Population!$C$3:$CO$3,IF(Population!$B$4:$B$104&gt;='Other payments'!$BB36,IF(Population!$B$4:$B$104&lt;='Other payments'!$BC36,Population!$C$4:$CO$104,0),0),0))</f>
        <v>2180708</v>
      </c>
      <c r="AM36" s="3">
        <f t="array" ref="AM36">SUM(IF(AM$26=Population!$C$3:$CO$3,IF(Population!$B$4:$B$104&gt;='Other payments'!$BB36,IF(Population!$B$4:$B$104&lt;='Other payments'!$BC36,Population!$C$4:$CO$104,0),0),0))</f>
        <v>2198223</v>
      </c>
      <c r="AN36" s="3">
        <f t="array" ref="AN36">SUM(IF(AN$26=Population!$C$3:$CO$3,IF(Population!$B$4:$B$104&gt;='Other payments'!$BB36,IF(Population!$B$4:$B$104&lt;='Other payments'!$BC36,Population!$C$4:$CO$104,0),0),0))</f>
        <v>2216007</v>
      </c>
      <c r="AO36" s="3">
        <f t="array" ref="AO36">SUM(IF(AO$26=Population!$C$3:$CO$3,IF(Population!$B$4:$B$104&gt;='Other payments'!$BB36,IF(Population!$B$4:$B$104&lt;='Other payments'!$BC36,Population!$C$4:$CO$104,0),0),0))</f>
        <v>2233121</v>
      </c>
      <c r="AP36" s="3">
        <f t="array" ref="AP36">SUM(IF(AP$26=Population!$C$3:$CO$3,IF(Population!$B$4:$B$104&gt;='Other payments'!$BB36,IF(Population!$B$4:$B$104&lt;='Other payments'!$BC36,Population!$C$4:$CO$104,0),0),0))</f>
        <v>2256684</v>
      </c>
      <c r="AQ36" s="3">
        <f t="array" ref="AQ36">SUM(IF(AQ$26=Population!$C$3:$CO$3,IF(Population!$B$4:$B$104&gt;='Other payments'!$BB36,IF(Population!$B$4:$B$104&lt;='Other payments'!$BC36,Population!$C$4:$CO$104,0),0),0))</f>
        <v>2279038</v>
      </c>
      <c r="AR36" s="3">
        <f t="array" ref="AR36">SUM(IF(AR$26=Population!$C$3:$CO$3,IF(Population!$B$4:$B$104&gt;='Other payments'!$BB36,IF(Population!$B$4:$B$104&lt;='Other payments'!$BC36,Population!$C$4:$CO$104,0),0),0))</f>
        <v>2299634</v>
      </c>
      <c r="AS36" s="3">
        <f t="array" ref="AS36">SUM(IF(AS$26=Population!$C$3:$CO$3,IF(Population!$B$4:$B$104&gt;='Other payments'!$BB36,IF(Population!$B$4:$B$104&lt;='Other payments'!$BC36,Population!$C$4:$CO$104,0),0),0))</f>
        <v>2318712</v>
      </c>
      <c r="AT36" s="3">
        <f t="array" ref="AT36">SUM(IF(AT$26=Population!$C$3:$CO$3,IF(Population!$B$4:$B$104&gt;='Other payments'!$BB36,IF(Population!$B$4:$B$104&lt;='Other payments'!$BC36,Population!$C$4:$CO$104,0),0),0))</f>
        <v>2335968</v>
      </c>
      <c r="AU36" s="3">
        <f t="array" ref="AU36">SUM(IF(AU$26=Population!$C$3:$CO$3,IF(Population!$B$4:$B$104&gt;='Other payments'!$BB36,IF(Population!$B$4:$B$104&lt;='Other payments'!$BC36,Population!$C$4:$CO$104,0),0),0))</f>
        <v>2351194</v>
      </c>
      <c r="AV36" s="3">
        <f t="array" ref="AV36">SUM(IF(AV$26=Population!$C$3:$CO$3,IF(Population!$B$4:$B$104&gt;='Other payments'!$BB36,IF(Population!$B$4:$B$104&lt;='Other payments'!$BC36,Population!$C$4:$CO$104,0),0),0))</f>
        <v>2364263</v>
      </c>
      <c r="AW36" s="3">
        <f t="array" ref="AW36">SUM(IF(AW$26=Population!$C$3:$CO$3,IF(Population!$B$4:$B$104&gt;='Other payments'!$BB36,IF(Population!$B$4:$B$104&lt;='Other payments'!$BC36,Population!$C$4:$CO$104,0),0),0))</f>
        <v>2375291</v>
      </c>
      <c r="AX36" s="3">
        <f t="array" ref="AX36">SUM(IF(AX$26=Population!$C$3:$CO$3,IF(Population!$B$4:$B$104&gt;='Other payments'!$BB36,IF(Population!$B$4:$B$104&lt;='Other payments'!$BC36,Population!$C$4:$CO$104,0),0),0))</f>
        <v>2384514</v>
      </c>
      <c r="AY36" s="3">
        <f t="array" ref="AY36">SUM(IF(AY$26=Population!$C$3:$CO$3,IF(Population!$B$4:$B$104&gt;='Other payments'!$BB36,IF(Population!$B$4:$B$104&lt;='Other payments'!$BC36,Population!$C$4:$CO$104,0),0),0))</f>
        <v>2392134</v>
      </c>
      <c r="BB36" s="28">
        <f t="shared" si="42"/>
        <v>35</v>
      </c>
      <c r="BC36" s="28">
        <f t="shared" si="43"/>
        <v>39</v>
      </c>
    </row>
    <row r="37" spans="1:55">
      <c r="A37" s="28" t="s">
        <v>471</v>
      </c>
      <c r="B37" s="3">
        <v>1587244</v>
      </c>
      <c r="C37" s="3">
        <f t="array" ref="C37">SUM(IF(C$26=Population!$C$3:$CO$3,IF(Population!$B$4:$B$104&gt;='Other payments'!$BB37,IF(Population!$B$4:$B$104&lt;='Other payments'!$BC37,Population!$C$4:$CO$104,0),0),0))</f>
        <v>1635607</v>
      </c>
      <c r="D37" s="3">
        <f t="array" ref="D37">SUM(IF(D$26=Population!$C$3:$CO$3,IF(Population!$B$4:$B$104&gt;='Other payments'!$BB37,IF(Population!$B$4:$B$104&lt;='Other payments'!$BC37,Population!$C$4:$CO$104,0),0),0))</f>
        <v>1663994</v>
      </c>
      <c r="E37" s="3">
        <f t="array" ref="E37">SUM(IF(E$26=Population!$C$3:$CO$3,IF(Population!$B$4:$B$104&gt;='Other payments'!$BB37,IF(Population!$B$4:$B$104&lt;='Other payments'!$BC37,Population!$C$4:$CO$104,0),0),0))</f>
        <v>1672310</v>
      </c>
      <c r="F37" s="3">
        <f t="array" ref="F37">SUM(IF(F$26=Population!$C$3:$CO$3,IF(Population!$B$4:$B$104&gt;='Other payments'!$BB37,IF(Population!$B$4:$B$104&lt;='Other payments'!$BC37,Population!$C$4:$CO$104,0),0),0))</f>
        <v>1669916</v>
      </c>
      <c r="G37" s="3">
        <f t="array" ref="G37">SUM(IF(G$26=Population!$C$3:$CO$3,IF(Population!$B$4:$B$104&gt;='Other payments'!$BB37,IF(Population!$B$4:$B$104&lt;='Other payments'!$BC37,Population!$C$4:$CO$104,0),0),0))</f>
        <v>1644850</v>
      </c>
      <c r="H37" s="3">
        <f t="array" ref="H37">SUM(IF(H$26=Population!$C$3:$CO$3,IF(Population!$B$4:$B$104&gt;='Other payments'!$BB37,IF(Population!$B$4:$B$104&lt;='Other payments'!$BC37,Population!$C$4:$CO$104,0),0),0))</f>
        <v>1624869</v>
      </c>
      <c r="I37" s="3">
        <f t="array" ref="I37">SUM(IF(I$26=Population!$C$3:$CO$3,IF(Population!$B$4:$B$104&gt;='Other payments'!$BB37,IF(Population!$B$4:$B$104&lt;='Other payments'!$BC37,Population!$C$4:$CO$104,0),0),0))</f>
        <v>1620123</v>
      </c>
      <c r="J37" s="3">
        <f t="array" ref="J37">SUM(IF(J$26=Population!$C$3:$CO$3,IF(Population!$B$4:$B$104&gt;='Other payments'!$BB37,IF(Population!$B$4:$B$104&lt;='Other payments'!$BC37,Population!$C$4:$CO$104,0),0),0))</f>
        <v>1630491</v>
      </c>
      <c r="K37" s="3">
        <f t="array" ref="K37">SUM(IF(K$26=Population!$C$3:$CO$3,IF(Population!$B$4:$B$104&gt;='Other payments'!$BB37,IF(Population!$B$4:$B$104&lt;='Other payments'!$BC37,Population!$C$4:$CO$104,0),0),0))</f>
        <v>1654976</v>
      </c>
      <c r="L37" s="3">
        <f t="array" ref="L37">SUM(IF(L$26=Population!$C$3:$CO$3,IF(Population!$B$4:$B$104&gt;='Other payments'!$BB37,IF(Population!$B$4:$B$104&lt;='Other payments'!$BC37,Population!$C$4:$CO$104,0),0),0))</f>
        <v>1697368</v>
      </c>
      <c r="M37" s="3">
        <f t="array" ref="M37">SUM(IF(M$26=Population!$C$3:$CO$3,IF(Population!$B$4:$B$104&gt;='Other payments'!$BB37,IF(Population!$B$4:$B$104&lt;='Other payments'!$BC37,Population!$C$4:$CO$104,0),0),0))</f>
        <v>1747442</v>
      </c>
      <c r="N37" s="3">
        <f t="array" ref="N37">SUM(IF(N$26=Population!$C$3:$CO$3,IF(Population!$B$4:$B$104&gt;='Other payments'!$BB37,IF(Population!$B$4:$B$104&lt;='Other payments'!$BC37,Population!$C$4:$CO$104,0),0),0))</f>
        <v>1806282</v>
      </c>
      <c r="O37" s="3">
        <f t="array" ref="O37">SUM(IF(O$26=Population!$C$3:$CO$3,IF(Population!$B$4:$B$104&gt;='Other payments'!$BB37,IF(Population!$B$4:$B$104&lt;='Other payments'!$BC37,Population!$C$4:$CO$104,0),0),0))</f>
        <v>1859195</v>
      </c>
      <c r="P37" s="3">
        <f t="array" ref="P37">SUM(IF(P$26=Population!$C$3:$CO$3,IF(Population!$B$4:$B$104&gt;='Other payments'!$BB37,IF(Population!$B$4:$B$104&lt;='Other payments'!$BC37,Population!$C$4:$CO$104,0),0),0))</f>
        <v>1908457</v>
      </c>
      <c r="Q37" s="3">
        <f t="array" ref="Q37">SUM(IF(Q$26=Population!$C$3:$CO$3,IF(Population!$B$4:$B$104&gt;='Other payments'!$BB37,IF(Population!$B$4:$B$104&lt;='Other payments'!$BC37,Population!$C$4:$CO$104,0),0),0))</f>
        <v>1942860</v>
      </c>
      <c r="R37" s="3">
        <f t="array" ref="R37">SUM(IF(R$26=Population!$C$3:$CO$3,IF(Population!$B$4:$B$104&gt;='Other payments'!$BB37,IF(Population!$B$4:$B$104&lt;='Other payments'!$BC37,Population!$C$4:$CO$104,0),0),0))</f>
        <v>1966461</v>
      </c>
      <c r="S37" s="3">
        <f t="array" ref="S37">SUM(IF(S$26=Population!$C$3:$CO$3,IF(Population!$B$4:$B$104&gt;='Other payments'!$BB37,IF(Population!$B$4:$B$104&lt;='Other payments'!$BC37,Population!$C$4:$CO$104,0),0),0))</f>
        <v>1980029</v>
      </c>
      <c r="T37" s="3">
        <f t="array" ref="T37">SUM(IF(T$26=Population!$C$3:$CO$3,IF(Population!$B$4:$B$104&gt;='Other payments'!$BB37,IF(Population!$B$4:$B$104&lt;='Other payments'!$BC37,Population!$C$4:$CO$104,0),0),0))</f>
        <v>1995065</v>
      </c>
      <c r="U37" s="3">
        <f t="array" ref="U37">SUM(IF(U$26=Population!$C$3:$CO$3,IF(Population!$B$4:$B$104&gt;='Other payments'!$BB37,IF(Population!$B$4:$B$104&lt;='Other payments'!$BC37,Population!$C$4:$CO$104,0),0),0))</f>
        <v>2010142</v>
      </c>
      <c r="V37" s="3">
        <f t="array" ref="V37">SUM(IF(V$26=Population!$C$3:$CO$3,IF(Population!$B$4:$B$104&gt;='Other payments'!$BB37,IF(Population!$B$4:$B$104&lt;='Other payments'!$BC37,Population!$C$4:$CO$104,0),0),0))</f>
        <v>2019161</v>
      </c>
      <c r="W37" s="3">
        <f t="array" ref="W37">SUM(IF(W$26=Population!$C$3:$CO$3,IF(Population!$B$4:$B$104&gt;='Other payments'!$BB37,IF(Population!$B$4:$B$104&lt;='Other payments'!$BC37,Population!$C$4:$CO$104,0),0),0))</f>
        <v>2024113</v>
      </c>
      <c r="X37" s="3">
        <f t="array" ref="X37">SUM(IF(X$26=Population!$C$3:$CO$3,IF(Population!$B$4:$B$104&gt;='Other payments'!$BB37,IF(Population!$B$4:$B$104&lt;='Other payments'!$BC37,Population!$C$4:$CO$104,0),0),0))</f>
        <v>2027421</v>
      </c>
      <c r="Y37" s="3">
        <f t="array" ref="Y37">SUM(IF(Y$26=Population!$C$3:$CO$3,IF(Population!$B$4:$B$104&gt;='Other payments'!$BB37,IF(Population!$B$4:$B$104&lt;='Other payments'!$BC37,Population!$C$4:$CO$104,0),0),0))</f>
        <v>2027355</v>
      </c>
      <c r="Z37" s="3">
        <f t="array" ref="Z37">SUM(IF(Z$26=Population!$C$3:$CO$3,IF(Population!$B$4:$B$104&gt;='Other payments'!$BB37,IF(Population!$B$4:$B$104&lt;='Other payments'!$BC37,Population!$C$4:$CO$104,0),0),0))</f>
        <v>2024987</v>
      </c>
      <c r="AA37" s="3">
        <f t="array" ref="AA37">SUM(IF(AA$26=Population!$C$3:$CO$3,IF(Population!$B$4:$B$104&gt;='Other payments'!$BB37,IF(Population!$B$4:$B$104&lt;='Other payments'!$BC37,Population!$C$4:$CO$104,0),0),0))</f>
        <v>2023302</v>
      </c>
      <c r="AB37" s="3">
        <f t="array" ref="AB37">SUM(IF(AB$26=Population!$C$3:$CO$3,IF(Population!$B$4:$B$104&gt;='Other payments'!$BB37,IF(Population!$B$4:$B$104&lt;='Other payments'!$BC37,Population!$C$4:$CO$104,0),0),0))</f>
        <v>2026238</v>
      </c>
      <c r="AC37" s="3">
        <f t="array" ref="AC37">SUM(IF(AC$26=Population!$C$3:$CO$3,IF(Population!$B$4:$B$104&gt;='Other payments'!$BB37,IF(Population!$B$4:$B$104&lt;='Other payments'!$BC37,Population!$C$4:$CO$104,0),0),0))</f>
        <v>2025445</v>
      </c>
      <c r="AD37" s="3">
        <f t="array" ref="AD37">SUM(IF(AD$26=Population!$C$3:$CO$3,IF(Population!$B$4:$B$104&gt;='Other payments'!$BB37,IF(Population!$B$4:$B$104&lt;='Other payments'!$BC37,Population!$C$4:$CO$104,0),0),0))</f>
        <v>2024668</v>
      </c>
      <c r="AE37" s="3">
        <f t="array" ref="AE37">SUM(IF(AE$26=Population!$C$3:$CO$3,IF(Population!$B$4:$B$104&gt;='Other payments'!$BB37,IF(Population!$B$4:$B$104&lt;='Other payments'!$BC37,Population!$C$4:$CO$104,0),0),0))</f>
        <v>2020990</v>
      </c>
      <c r="AF37" s="3">
        <f t="array" ref="AF37">SUM(IF(AF$26=Population!$C$3:$CO$3,IF(Population!$B$4:$B$104&gt;='Other payments'!$BB37,IF(Population!$B$4:$B$104&lt;='Other payments'!$BC37,Population!$C$4:$CO$104,0),0),0))</f>
        <v>2022532</v>
      </c>
      <c r="AG37" s="3">
        <f t="array" ref="AG37">SUM(IF(AG$26=Population!$C$3:$CO$3,IF(Population!$B$4:$B$104&gt;='Other payments'!$BB37,IF(Population!$B$4:$B$104&lt;='Other payments'!$BC37,Population!$C$4:$CO$104,0),0),0))</f>
        <v>2022296</v>
      </c>
      <c r="AH37" s="3">
        <f t="array" ref="AH37">SUM(IF(AH$26=Population!$C$3:$CO$3,IF(Population!$B$4:$B$104&gt;='Other payments'!$BB37,IF(Population!$B$4:$B$104&lt;='Other payments'!$BC37,Population!$C$4:$CO$104,0),0),0))</f>
        <v>2027152</v>
      </c>
      <c r="AI37" s="3">
        <f t="array" ref="AI37">SUM(IF(AI$26=Population!$C$3:$CO$3,IF(Population!$B$4:$B$104&gt;='Other payments'!$BB37,IF(Population!$B$4:$B$104&lt;='Other payments'!$BC37,Population!$C$4:$CO$104,0),0),0))</f>
        <v>2035776</v>
      </c>
      <c r="AJ37" s="3">
        <f t="array" ref="AJ37">SUM(IF(AJ$26=Population!$C$3:$CO$3,IF(Population!$B$4:$B$104&gt;='Other payments'!$BB37,IF(Population!$B$4:$B$104&lt;='Other payments'!$BC37,Population!$C$4:$CO$104,0),0),0))</f>
        <v>2050564</v>
      </c>
      <c r="AK37" s="3">
        <f t="array" ref="AK37">SUM(IF(AK$26=Population!$C$3:$CO$3,IF(Population!$B$4:$B$104&gt;='Other payments'!$BB37,IF(Population!$B$4:$B$104&lt;='Other payments'!$BC37,Population!$C$4:$CO$104,0),0),0))</f>
        <v>2075860</v>
      </c>
      <c r="AL37" s="3">
        <f t="array" ref="AL37">SUM(IF(AL$26=Population!$C$3:$CO$3,IF(Population!$B$4:$B$104&gt;='Other payments'!$BB37,IF(Population!$B$4:$B$104&lt;='Other payments'!$BC37,Population!$C$4:$CO$104,0),0),0))</f>
        <v>2105709</v>
      </c>
      <c r="AM37" s="3">
        <f t="array" ref="AM37">SUM(IF(AM$26=Population!$C$3:$CO$3,IF(Population!$B$4:$B$104&gt;='Other payments'!$BB37,IF(Population!$B$4:$B$104&lt;='Other payments'!$BC37,Population!$C$4:$CO$104,0),0),0))</f>
        <v>2139533</v>
      </c>
      <c r="AN37" s="3">
        <f t="array" ref="AN37">SUM(IF(AN$26=Population!$C$3:$CO$3,IF(Population!$B$4:$B$104&gt;='Other payments'!$BB37,IF(Population!$B$4:$B$104&lt;='Other payments'!$BC37,Population!$C$4:$CO$104,0),0),0))</f>
        <v>2172302</v>
      </c>
      <c r="AO37" s="3">
        <f t="array" ref="AO37">SUM(IF(AO$26=Population!$C$3:$CO$3,IF(Population!$B$4:$B$104&gt;='Other payments'!$BB37,IF(Population!$B$4:$B$104&lt;='Other payments'!$BC37,Population!$C$4:$CO$104,0),0),0))</f>
        <v>2203045</v>
      </c>
      <c r="AP37" s="3">
        <f t="array" ref="AP37">SUM(IF(AP$26=Population!$C$3:$CO$3,IF(Population!$B$4:$B$104&gt;='Other payments'!$BB37,IF(Population!$B$4:$B$104&lt;='Other payments'!$BC37,Population!$C$4:$CO$104,0),0),0))</f>
        <v>2219930</v>
      </c>
      <c r="AQ37" s="3">
        <f t="array" ref="AQ37">SUM(IF(AQ$26=Population!$C$3:$CO$3,IF(Population!$B$4:$B$104&gt;='Other payments'!$BB37,IF(Population!$B$4:$B$104&lt;='Other payments'!$BC37,Population!$C$4:$CO$104,0),0),0))</f>
        <v>2239139</v>
      </c>
      <c r="AR37" s="3">
        <f t="array" ref="AR37">SUM(IF(AR$26=Population!$C$3:$CO$3,IF(Population!$B$4:$B$104&gt;='Other payments'!$BB37,IF(Population!$B$4:$B$104&lt;='Other payments'!$BC37,Population!$C$4:$CO$104,0),0),0))</f>
        <v>2256687</v>
      </c>
      <c r="AS37" s="3">
        <f t="array" ref="AS37">SUM(IF(AS$26=Population!$C$3:$CO$3,IF(Population!$B$4:$B$104&gt;='Other payments'!$BB37,IF(Population!$B$4:$B$104&lt;='Other payments'!$BC37,Population!$C$4:$CO$104,0),0),0))</f>
        <v>2274508</v>
      </c>
      <c r="AT37" s="3">
        <f t="array" ref="AT37">SUM(IF(AT$26=Population!$C$3:$CO$3,IF(Population!$B$4:$B$104&gt;='Other payments'!$BB37,IF(Population!$B$4:$B$104&lt;='Other payments'!$BC37,Population!$C$4:$CO$104,0),0),0))</f>
        <v>2291667</v>
      </c>
      <c r="AU37" s="3">
        <f t="array" ref="AU37">SUM(IF(AU$26=Population!$C$3:$CO$3,IF(Population!$B$4:$B$104&gt;='Other payments'!$BB37,IF(Population!$B$4:$B$104&lt;='Other payments'!$BC37,Population!$C$4:$CO$104,0),0),0))</f>
        <v>2315252</v>
      </c>
      <c r="AV37" s="3">
        <f t="array" ref="AV37">SUM(IF(AV$26=Population!$C$3:$CO$3,IF(Population!$B$4:$B$104&gt;='Other payments'!$BB37,IF(Population!$B$4:$B$104&lt;='Other payments'!$BC37,Population!$C$4:$CO$104,0),0),0))</f>
        <v>2337636</v>
      </c>
      <c r="AW37" s="3">
        <f t="array" ref="AW37">SUM(IF(AW$26=Population!$C$3:$CO$3,IF(Population!$B$4:$B$104&gt;='Other payments'!$BB37,IF(Population!$B$4:$B$104&lt;='Other payments'!$BC37,Population!$C$4:$CO$104,0),0),0))</f>
        <v>2358270</v>
      </c>
      <c r="AX37" s="3">
        <f t="array" ref="AX37">SUM(IF(AX$26=Population!$C$3:$CO$3,IF(Population!$B$4:$B$104&gt;='Other payments'!$BB37,IF(Population!$B$4:$B$104&lt;='Other payments'!$BC37,Population!$C$4:$CO$104,0),0),0))</f>
        <v>2377394</v>
      </c>
      <c r="AY37" s="3">
        <f t="array" ref="AY37">SUM(IF(AY$26=Population!$C$3:$CO$3,IF(Population!$B$4:$B$104&gt;='Other payments'!$BB37,IF(Population!$B$4:$B$104&lt;='Other payments'!$BC37,Population!$C$4:$CO$104,0),0),0))</f>
        <v>2394701</v>
      </c>
      <c r="BB37" s="28">
        <f t="shared" si="42"/>
        <v>40</v>
      </c>
      <c r="BC37" s="28">
        <f t="shared" si="43"/>
        <v>44</v>
      </c>
    </row>
    <row r="38" spans="1:55">
      <c r="A38" s="28" t="s">
        <v>472</v>
      </c>
      <c r="B38" s="3">
        <v>1541837</v>
      </c>
      <c r="C38" s="3">
        <f t="array" ref="C38">SUM(IF(C$26=Population!$C$3:$CO$3,IF(Population!$B$4:$B$104&gt;='Other payments'!$BB38,IF(Population!$B$4:$B$104&lt;='Other payments'!$BC38,Population!$C$4:$CO$104,0),0),0))</f>
        <v>1530872</v>
      </c>
      <c r="D38" s="3">
        <f t="array" ref="D38">SUM(IF(D$26=Population!$C$3:$CO$3,IF(Population!$B$4:$B$104&gt;='Other payments'!$BB38,IF(Population!$B$4:$B$104&lt;='Other payments'!$BC38,Population!$C$4:$CO$104,0),0),0))</f>
        <v>1530388</v>
      </c>
      <c r="E38" s="3">
        <f t="array" ref="E38">SUM(IF(E$26=Population!$C$3:$CO$3,IF(Population!$B$4:$B$104&gt;='Other payments'!$BB38,IF(Population!$B$4:$B$104&lt;='Other payments'!$BC38,Population!$C$4:$CO$104,0),0),0))</f>
        <v>1546663</v>
      </c>
      <c r="F38" s="3">
        <f t="array" ref="F38">SUM(IF(F$26=Population!$C$3:$CO$3,IF(Population!$B$4:$B$104&gt;='Other payments'!$BB38,IF(Population!$B$4:$B$104&lt;='Other payments'!$BC38,Population!$C$4:$CO$104,0),0),0))</f>
        <v>1576084</v>
      </c>
      <c r="G38" s="3">
        <f t="array" ref="G38">SUM(IF(G$26=Population!$C$3:$CO$3,IF(Population!$B$4:$B$104&gt;='Other payments'!$BB38,IF(Population!$B$4:$B$104&lt;='Other payments'!$BC38,Population!$C$4:$CO$104,0),0),0))</f>
        <v>1627775</v>
      </c>
      <c r="H38" s="3">
        <f t="array" ref="H38">SUM(IF(H$26=Population!$C$3:$CO$3,IF(Population!$B$4:$B$104&gt;='Other payments'!$BB38,IF(Population!$B$4:$B$104&lt;='Other payments'!$BC38,Population!$C$4:$CO$104,0),0),0))</f>
        <v>1674016</v>
      </c>
      <c r="I38" s="3">
        <f t="array" ref="I38">SUM(IF(I$26=Population!$C$3:$CO$3,IF(Population!$B$4:$B$104&gt;='Other payments'!$BB38,IF(Population!$B$4:$B$104&lt;='Other payments'!$BC38,Population!$C$4:$CO$104,0),0),0))</f>
        <v>1699751</v>
      </c>
      <c r="J38" s="3">
        <f t="array" ref="J38">SUM(IF(J$26=Population!$C$3:$CO$3,IF(Population!$B$4:$B$104&gt;='Other payments'!$BB38,IF(Population!$B$4:$B$104&lt;='Other payments'!$BC38,Population!$C$4:$CO$104,0),0),0))</f>
        <v>1705985</v>
      </c>
      <c r="K38" s="3">
        <f t="array" ref="K38">SUM(IF(K$26=Population!$C$3:$CO$3,IF(Population!$B$4:$B$104&gt;='Other payments'!$BB38,IF(Population!$B$4:$B$104&lt;='Other payments'!$BC38,Population!$C$4:$CO$104,0),0),0))</f>
        <v>1702055</v>
      </c>
      <c r="L38" s="3">
        <f t="array" ref="L38">SUM(IF(L$26=Population!$C$3:$CO$3,IF(Population!$B$4:$B$104&gt;='Other payments'!$BB38,IF(Population!$B$4:$B$104&lt;='Other payments'!$BC38,Population!$C$4:$CO$104,0),0),0))</f>
        <v>1676158</v>
      </c>
      <c r="M38" s="3">
        <f t="array" ref="M38">SUM(IF(M$26=Population!$C$3:$CO$3,IF(Population!$B$4:$B$104&gt;='Other payments'!$BB38,IF(Population!$B$4:$B$104&lt;='Other payments'!$BC38,Population!$C$4:$CO$104,0),0),0))</f>
        <v>1655889</v>
      </c>
      <c r="N38" s="3">
        <f t="array" ref="N38">SUM(IF(N$26=Population!$C$3:$CO$3,IF(Population!$B$4:$B$104&gt;='Other payments'!$BB38,IF(Population!$B$4:$B$104&lt;='Other payments'!$BC38,Population!$C$4:$CO$104,0),0),0))</f>
        <v>1651374</v>
      </c>
      <c r="O38" s="3">
        <f t="array" ref="O38">SUM(IF(O$26=Population!$C$3:$CO$3,IF(Population!$B$4:$B$104&gt;='Other payments'!$BB38,IF(Population!$B$4:$B$104&lt;='Other payments'!$BC38,Population!$C$4:$CO$104,0),0),0))</f>
        <v>1661877</v>
      </c>
      <c r="P38" s="3">
        <f t="array" ref="P38">SUM(IF(P$26=Population!$C$3:$CO$3,IF(Population!$B$4:$B$104&gt;='Other payments'!$BB38,IF(Population!$B$4:$B$104&lt;='Other payments'!$BC38,Population!$C$4:$CO$104,0),0),0))</f>
        <v>1686406</v>
      </c>
      <c r="Q38" s="3">
        <f t="array" ref="Q38">SUM(IF(Q$26=Population!$C$3:$CO$3,IF(Population!$B$4:$B$104&gt;='Other payments'!$BB38,IF(Population!$B$4:$B$104&lt;='Other payments'!$BC38,Population!$C$4:$CO$104,0),0),0))</f>
        <v>1728730</v>
      </c>
      <c r="R38" s="3">
        <f t="array" ref="R38">SUM(IF(R$26=Population!$C$3:$CO$3,IF(Population!$B$4:$B$104&gt;='Other payments'!$BB38,IF(Population!$B$4:$B$104&lt;='Other payments'!$BC38,Population!$C$4:$CO$104,0),0),0))</f>
        <v>1778690</v>
      </c>
      <c r="S38" s="3">
        <f t="array" ref="S38">SUM(IF(S$26=Population!$C$3:$CO$3,IF(Population!$B$4:$B$104&gt;='Other payments'!$BB38,IF(Population!$B$4:$B$104&lt;='Other payments'!$BC38,Population!$C$4:$CO$104,0),0),0))</f>
        <v>1837367</v>
      </c>
      <c r="T38" s="3">
        <f t="array" ref="T38">SUM(IF(T$26=Population!$C$3:$CO$3,IF(Population!$B$4:$B$104&gt;='Other payments'!$BB38,IF(Population!$B$4:$B$104&lt;='Other payments'!$BC38,Population!$C$4:$CO$104,0),0),0))</f>
        <v>1890153</v>
      </c>
      <c r="U38" s="3">
        <f t="array" ref="U38">SUM(IF(U$26=Population!$C$3:$CO$3,IF(Population!$B$4:$B$104&gt;='Other payments'!$BB38,IF(Population!$B$4:$B$104&lt;='Other payments'!$BC38,Population!$C$4:$CO$104,0),0),0))</f>
        <v>1939318</v>
      </c>
      <c r="V38" s="3">
        <f t="array" ref="V38">SUM(IF(V$26=Population!$C$3:$CO$3,IF(Population!$B$4:$B$104&gt;='Other payments'!$BB38,IF(Population!$B$4:$B$104&lt;='Other payments'!$BC38,Population!$C$4:$CO$104,0),0),0))</f>
        <v>1973712</v>
      </c>
      <c r="W38" s="3">
        <f t="array" ref="W38">SUM(IF(W$26=Population!$C$3:$CO$3,IF(Population!$B$4:$B$104&gt;='Other payments'!$BB38,IF(Population!$B$4:$B$104&lt;='Other payments'!$BC38,Population!$C$4:$CO$104,0),0),0))</f>
        <v>1997371</v>
      </c>
      <c r="X38" s="3">
        <f t="array" ref="X38">SUM(IF(X$26=Population!$C$3:$CO$3,IF(Population!$B$4:$B$104&gt;='Other payments'!$BB38,IF(Population!$B$4:$B$104&lt;='Other payments'!$BC38,Population!$C$4:$CO$104,0),0),0))</f>
        <v>2011060</v>
      </c>
      <c r="Y38" s="3">
        <f t="array" ref="Y38">SUM(IF(Y$26=Population!$C$3:$CO$3,IF(Population!$B$4:$B$104&gt;='Other payments'!$BB38,IF(Population!$B$4:$B$104&lt;='Other payments'!$BC38,Population!$C$4:$CO$104,0),0),0))</f>
        <v>2026212</v>
      </c>
      <c r="Z38" s="3">
        <f t="array" ref="Z38">SUM(IF(Z$26=Population!$C$3:$CO$3,IF(Population!$B$4:$B$104&gt;='Other payments'!$BB38,IF(Population!$B$4:$B$104&lt;='Other payments'!$BC38,Population!$C$4:$CO$104,0),0),0))</f>
        <v>2041404</v>
      </c>
      <c r="AA38" s="3">
        <f t="array" ref="AA38">SUM(IF(AA$26=Population!$C$3:$CO$3,IF(Population!$B$4:$B$104&gt;='Other payments'!$BB38,IF(Population!$B$4:$B$104&lt;='Other payments'!$BC38,Population!$C$4:$CO$104,0),0),0))</f>
        <v>2050565</v>
      </c>
      <c r="AB38" s="3">
        <f t="array" ref="AB38">SUM(IF(AB$26=Population!$C$3:$CO$3,IF(Population!$B$4:$B$104&gt;='Other payments'!$BB38,IF(Population!$B$4:$B$104&lt;='Other payments'!$BC38,Population!$C$4:$CO$104,0),0),0))</f>
        <v>2055672</v>
      </c>
      <c r="AC38" s="3">
        <f t="array" ref="AC38">SUM(IF(AC$26=Population!$C$3:$CO$3,IF(Population!$B$4:$B$104&gt;='Other payments'!$BB38,IF(Population!$B$4:$B$104&lt;='Other payments'!$BC38,Population!$C$4:$CO$104,0),0),0))</f>
        <v>2059137</v>
      </c>
      <c r="AD38" s="3">
        <f t="array" ref="AD38">SUM(IF(AD$26=Population!$C$3:$CO$3,IF(Population!$B$4:$B$104&gt;='Other payments'!$BB38,IF(Population!$B$4:$B$104&lt;='Other payments'!$BC38,Population!$C$4:$CO$104,0),0),0))</f>
        <v>2059250</v>
      </c>
      <c r="AE38" s="3">
        <f t="array" ref="AE38">SUM(IF(AE$26=Population!$C$3:$CO$3,IF(Population!$B$4:$B$104&gt;='Other payments'!$BB38,IF(Population!$B$4:$B$104&lt;='Other payments'!$BC38,Population!$C$4:$CO$104,0),0),0))</f>
        <v>2057071</v>
      </c>
      <c r="AF38" s="3">
        <f t="array" ref="AF38">SUM(IF(AF$26=Population!$C$3:$CO$3,IF(Population!$B$4:$B$104&gt;='Other payments'!$BB38,IF(Population!$B$4:$B$104&lt;='Other payments'!$BC38,Population!$C$4:$CO$104,0),0),0))</f>
        <v>2055564</v>
      </c>
      <c r="AG38" s="3">
        <f t="array" ref="AG38">SUM(IF(AG$26=Population!$C$3:$CO$3,IF(Population!$B$4:$B$104&gt;='Other payments'!$BB38,IF(Population!$B$4:$B$104&lt;='Other payments'!$BC38,Population!$C$4:$CO$104,0),0),0))</f>
        <v>2058654</v>
      </c>
      <c r="AH38" s="3">
        <f t="array" ref="AH38">SUM(IF(AH$26=Population!$C$3:$CO$3,IF(Population!$B$4:$B$104&gt;='Other payments'!$BB38,IF(Population!$B$4:$B$104&lt;='Other payments'!$BC38,Population!$C$4:$CO$104,0),0),0))</f>
        <v>2058026</v>
      </c>
      <c r="AI38" s="3">
        <f t="array" ref="AI38">SUM(IF(AI$26=Population!$C$3:$CO$3,IF(Population!$B$4:$B$104&gt;='Other payments'!$BB38,IF(Population!$B$4:$B$104&lt;='Other payments'!$BC38,Population!$C$4:$CO$104,0),0),0))</f>
        <v>2057418</v>
      </c>
      <c r="AJ38" s="3">
        <f t="array" ref="AJ38">SUM(IF(AJ$26=Population!$C$3:$CO$3,IF(Population!$B$4:$B$104&gt;='Other payments'!$BB38,IF(Population!$B$4:$B$104&lt;='Other payments'!$BC38,Population!$C$4:$CO$104,0),0),0))</f>
        <v>2053919</v>
      </c>
      <c r="AK38" s="3">
        <f t="array" ref="AK38">SUM(IF(AK$26=Population!$C$3:$CO$3,IF(Population!$B$4:$B$104&gt;='Other payments'!$BB38,IF(Population!$B$4:$B$104&lt;='Other payments'!$BC38,Population!$C$4:$CO$104,0),0),0))</f>
        <v>2055611</v>
      </c>
      <c r="AL38" s="3">
        <f t="array" ref="AL38">SUM(IF(AL$26=Population!$C$3:$CO$3,IF(Population!$B$4:$B$104&gt;='Other payments'!$BB38,IF(Population!$B$4:$B$104&lt;='Other payments'!$BC38,Population!$C$4:$CO$104,0),0),0))</f>
        <v>2055528</v>
      </c>
      <c r="AM38" s="3">
        <f t="array" ref="AM38">SUM(IF(AM$26=Population!$C$3:$CO$3,IF(Population!$B$4:$B$104&gt;='Other payments'!$BB38,IF(Population!$B$4:$B$104&lt;='Other payments'!$BC38,Population!$C$4:$CO$104,0),0),0))</f>
        <v>2060519</v>
      </c>
      <c r="AN38" s="3">
        <f t="array" ref="AN38">SUM(IF(AN$26=Population!$C$3:$CO$3,IF(Population!$B$4:$B$104&gt;='Other payments'!$BB38,IF(Population!$B$4:$B$104&lt;='Other payments'!$BC38,Population!$C$4:$CO$104,0),0),0))</f>
        <v>2069259</v>
      </c>
      <c r="AO38" s="3">
        <f t="array" ref="AO38">SUM(IF(AO$26=Population!$C$3:$CO$3,IF(Population!$B$4:$B$104&gt;='Other payments'!$BB38,IF(Population!$B$4:$B$104&lt;='Other payments'!$BC38,Population!$C$4:$CO$104,0),0),0))</f>
        <v>2084135</v>
      </c>
      <c r="AP38" s="3">
        <f t="array" ref="AP38">SUM(IF(AP$26=Population!$C$3:$CO$3,IF(Population!$B$4:$B$104&gt;='Other payments'!$BB38,IF(Population!$B$4:$B$104&lt;='Other payments'!$BC38,Population!$C$4:$CO$104,0),0),0))</f>
        <v>2109482</v>
      </c>
      <c r="AQ38" s="3">
        <f t="array" ref="AQ38">SUM(IF(AQ$26=Population!$C$3:$CO$3,IF(Population!$B$4:$B$104&gt;='Other payments'!$BB38,IF(Population!$B$4:$B$104&lt;='Other payments'!$BC38,Population!$C$4:$CO$104,0),0),0))</f>
        <v>2139356</v>
      </c>
      <c r="AR38" s="3">
        <f t="array" ref="AR38">SUM(IF(AR$26=Population!$C$3:$CO$3,IF(Population!$B$4:$B$104&gt;='Other payments'!$BB38,IF(Population!$B$4:$B$104&lt;='Other payments'!$BC38,Population!$C$4:$CO$104,0),0),0))</f>
        <v>2173195</v>
      </c>
      <c r="AS38" s="3">
        <f t="array" ref="AS38">SUM(IF(AS$26=Population!$C$3:$CO$3,IF(Population!$B$4:$B$104&gt;='Other payments'!$BB38,IF(Population!$B$4:$B$104&lt;='Other payments'!$BC38,Population!$C$4:$CO$104,0),0),0))</f>
        <v>2205975</v>
      </c>
      <c r="AT38" s="3">
        <f t="array" ref="AT38">SUM(IF(AT$26=Population!$C$3:$CO$3,IF(Population!$B$4:$B$104&gt;='Other payments'!$BB38,IF(Population!$B$4:$B$104&lt;='Other payments'!$BC38,Population!$C$4:$CO$104,0),0),0))</f>
        <v>2236730</v>
      </c>
      <c r="AU38" s="3">
        <f t="array" ref="AU38">SUM(IF(AU$26=Population!$C$3:$CO$3,IF(Population!$B$4:$B$104&gt;='Other payments'!$BB38,IF(Population!$B$4:$B$104&lt;='Other payments'!$BC38,Population!$C$4:$CO$104,0),0),0))</f>
        <v>2253674</v>
      </c>
      <c r="AV38" s="3">
        <f t="array" ref="AV38">SUM(IF(AV$26=Population!$C$3:$CO$3,IF(Population!$B$4:$B$104&gt;='Other payments'!$BB38,IF(Population!$B$4:$B$104&lt;='Other payments'!$BC38,Population!$C$4:$CO$104,0),0),0))</f>
        <v>2272935</v>
      </c>
      <c r="AW38" s="3">
        <f t="array" ref="AW38">SUM(IF(AW$26=Population!$C$3:$CO$3,IF(Population!$B$4:$B$104&gt;='Other payments'!$BB38,IF(Population!$B$4:$B$104&lt;='Other payments'!$BC38,Population!$C$4:$CO$104,0),0),0))</f>
        <v>2290540</v>
      </c>
      <c r="AX38" s="3">
        <f t="array" ref="AX38">SUM(IF(AX$26=Population!$C$3:$CO$3,IF(Population!$B$4:$B$104&gt;='Other payments'!$BB38,IF(Population!$B$4:$B$104&lt;='Other payments'!$BC38,Population!$C$4:$CO$104,0),0),0))</f>
        <v>2308417</v>
      </c>
      <c r="AY38" s="3">
        <f t="array" ref="AY38">SUM(IF(AY$26=Population!$C$3:$CO$3,IF(Population!$B$4:$B$104&gt;='Other payments'!$BB38,IF(Population!$B$4:$B$104&lt;='Other payments'!$BC38,Population!$C$4:$CO$104,0),0),0))</f>
        <v>2325635</v>
      </c>
      <c r="BB38" s="28">
        <f t="shared" si="42"/>
        <v>45</v>
      </c>
      <c r="BC38" s="28">
        <f t="shared" si="43"/>
        <v>49</v>
      </c>
    </row>
    <row r="39" spans="1:55">
      <c r="A39" s="28" t="s">
        <v>473</v>
      </c>
      <c r="B39" s="3">
        <v>1494063</v>
      </c>
      <c r="C39" s="3">
        <f t="array" ref="C39">SUM(IF(C$26=Population!$C$3:$CO$3,IF(Population!$B$4:$B$104&gt;='Other payments'!$BB39,IF(Population!$B$4:$B$104&lt;='Other payments'!$BC39,Population!$C$4:$CO$104,0),0),0))</f>
        <v>1524485</v>
      </c>
      <c r="D39" s="3">
        <f t="array" ref="D39">SUM(IF(D$26=Population!$C$3:$CO$3,IF(Population!$B$4:$B$104&gt;='Other payments'!$BB39,IF(Population!$B$4:$B$104&lt;='Other payments'!$BC39,Population!$C$4:$CO$104,0),0),0))</f>
        <v>1548269</v>
      </c>
      <c r="E39" s="3">
        <f t="array" ref="E39">SUM(IF(E$26=Population!$C$3:$CO$3,IF(Population!$B$4:$B$104&gt;='Other payments'!$BB39,IF(Population!$B$4:$B$104&lt;='Other payments'!$BC39,Population!$C$4:$CO$104,0),0),0))</f>
        <v>1562023</v>
      </c>
      <c r="F39" s="3">
        <f t="array" ref="F39">SUM(IF(F$26=Population!$C$3:$CO$3,IF(Population!$B$4:$B$104&gt;='Other payments'!$BB39,IF(Population!$B$4:$B$104&lt;='Other payments'!$BC39,Population!$C$4:$CO$104,0),0),0))</f>
        <v>1563943</v>
      </c>
      <c r="G39" s="3">
        <f t="array" ref="G39">SUM(IF(G$26=Population!$C$3:$CO$3,IF(Population!$B$4:$B$104&gt;='Other payments'!$BB39,IF(Population!$B$4:$B$104&lt;='Other payments'!$BC39,Population!$C$4:$CO$104,0),0),0))</f>
        <v>1553185</v>
      </c>
      <c r="H39" s="3">
        <f t="array" ref="H39">SUM(IF(H$26=Population!$C$3:$CO$3,IF(Population!$B$4:$B$104&gt;='Other payments'!$BB39,IF(Population!$B$4:$B$104&lt;='Other payments'!$BC39,Population!$C$4:$CO$104,0),0),0))</f>
        <v>1543123</v>
      </c>
      <c r="I39" s="3">
        <f t="array" ref="I39">SUM(IF(I$26=Population!$C$3:$CO$3,IF(Population!$B$4:$B$104&gt;='Other payments'!$BB39,IF(Population!$B$4:$B$104&lt;='Other payments'!$BC39,Population!$C$4:$CO$104,0),0),0))</f>
        <v>1541552</v>
      </c>
      <c r="J39" s="3">
        <f t="array" ref="J39">SUM(IF(J$26=Population!$C$3:$CO$3,IF(Population!$B$4:$B$104&gt;='Other payments'!$BB39,IF(Population!$B$4:$B$104&lt;='Other payments'!$BC39,Population!$C$4:$CO$104,0),0),0))</f>
        <v>1556817</v>
      </c>
      <c r="K39" s="3">
        <f t="array" ref="K39">SUM(IF(K$26=Population!$C$3:$CO$3,IF(Population!$B$4:$B$104&gt;='Other payments'!$BB39,IF(Population!$B$4:$B$104&lt;='Other payments'!$BC39,Population!$C$4:$CO$104,0),0),0))</f>
        <v>1585333</v>
      </c>
      <c r="L39" s="3">
        <f t="array" ref="L39">SUM(IF(L$26=Population!$C$3:$CO$3,IF(Population!$B$4:$B$104&gt;='Other payments'!$BB39,IF(Population!$B$4:$B$104&lt;='Other payments'!$BC39,Population!$C$4:$CO$104,0),0),0))</f>
        <v>1636208</v>
      </c>
      <c r="M39" s="3">
        <f t="array" ref="M39">SUM(IF(M$26=Population!$C$3:$CO$3,IF(Population!$B$4:$B$104&gt;='Other payments'!$BB39,IF(Population!$B$4:$B$104&lt;='Other payments'!$BC39,Population!$C$4:$CO$104,0),0),0))</f>
        <v>1681994</v>
      </c>
      <c r="N39" s="3">
        <f t="array" ref="N39">SUM(IF(N$26=Population!$C$3:$CO$3,IF(Population!$B$4:$B$104&gt;='Other payments'!$BB39,IF(Population!$B$4:$B$104&lt;='Other payments'!$BC39,Population!$C$4:$CO$104,0),0),0))</f>
        <v>1707820</v>
      </c>
      <c r="O39" s="3">
        <f t="array" ref="O39">SUM(IF(O$26=Population!$C$3:$CO$3,IF(Population!$B$4:$B$104&gt;='Other payments'!$BB39,IF(Population!$B$4:$B$104&lt;='Other payments'!$BC39,Population!$C$4:$CO$104,0),0),0))</f>
        <v>1714327</v>
      </c>
      <c r="P39" s="3">
        <f t="array" ref="P39">SUM(IF(P$26=Population!$C$3:$CO$3,IF(Population!$B$4:$B$104&gt;='Other payments'!$BB39,IF(Population!$B$4:$B$104&lt;='Other payments'!$BC39,Population!$C$4:$CO$104,0),0),0))</f>
        <v>1710758</v>
      </c>
      <c r="Q39" s="3">
        <f t="array" ref="Q39">SUM(IF(Q$26=Population!$C$3:$CO$3,IF(Population!$B$4:$B$104&gt;='Other payments'!$BB39,IF(Population!$B$4:$B$104&lt;='Other payments'!$BC39,Population!$C$4:$CO$104,0),0),0))</f>
        <v>1685437</v>
      </c>
      <c r="R39" s="3">
        <f t="array" ref="R39">SUM(IF(R$26=Population!$C$3:$CO$3,IF(Population!$B$4:$B$104&gt;='Other payments'!$BB39,IF(Population!$B$4:$B$104&lt;='Other payments'!$BC39,Population!$C$4:$CO$104,0),0),0))</f>
        <v>1665690</v>
      </c>
      <c r="S39" s="3">
        <f t="array" ref="S39">SUM(IF(S$26=Population!$C$3:$CO$3,IF(Population!$B$4:$B$104&gt;='Other payments'!$BB39,IF(Population!$B$4:$B$104&lt;='Other payments'!$BC39,Population!$C$4:$CO$104,0),0),0))</f>
        <v>1661550</v>
      </c>
      <c r="T39" s="3">
        <f t="array" ref="T39">SUM(IF(T$26=Population!$C$3:$CO$3,IF(Population!$B$4:$B$104&gt;='Other payments'!$BB39,IF(Population!$B$4:$B$104&lt;='Other payments'!$BC39,Population!$C$4:$CO$104,0),0),0))</f>
        <v>1672299</v>
      </c>
      <c r="U39" s="3">
        <f t="array" ref="U39">SUM(IF(U$26=Population!$C$3:$CO$3,IF(Population!$B$4:$B$104&gt;='Other payments'!$BB39,IF(Population!$B$4:$B$104&lt;='Other payments'!$BC39,Population!$C$4:$CO$104,0),0),0))</f>
        <v>1696953</v>
      </c>
      <c r="V39" s="3">
        <f t="array" ref="V39">SUM(IF(V$26=Population!$C$3:$CO$3,IF(Population!$B$4:$B$104&gt;='Other payments'!$BB39,IF(Population!$B$4:$B$104&lt;='Other payments'!$BC39,Population!$C$4:$CO$104,0),0),0))</f>
        <v>1739271</v>
      </c>
      <c r="W39" s="3">
        <f t="array" ref="W39">SUM(IF(W$26=Population!$C$3:$CO$3,IF(Population!$B$4:$B$104&gt;='Other payments'!$BB39,IF(Population!$B$4:$B$104&lt;='Other payments'!$BC39,Population!$C$4:$CO$104,0),0),0))</f>
        <v>1789168</v>
      </c>
      <c r="X39" s="3">
        <f t="array" ref="X39">SUM(IF(X$26=Population!$C$3:$CO$3,IF(Population!$B$4:$B$104&gt;='Other payments'!$BB39,IF(Population!$B$4:$B$104&lt;='Other payments'!$BC39,Population!$C$4:$CO$104,0),0),0))</f>
        <v>1847723</v>
      </c>
      <c r="Y39" s="3">
        <f t="array" ref="Y39">SUM(IF(Y$26=Population!$C$3:$CO$3,IF(Population!$B$4:$B$104&gt;='Other payments'!$BB39,IF(Population!$B$4:$B$104&lt;='Other payments'!$BC39,Population!$C$4:$CO$104,0),0),0))</f>
        <v>1900433</v>
      </c>
      <c r="Z39" s="3">
        <f t="array" ref="Z39">SUM(IF(Z$26=Population!$C$3:$CO$3,IF(Population!$B$4:$B$104&gt;='Other payments'!$BB39,IF(Population!$B$4:$B$104&lt;='Other payments'!$BC39,Population!$C$4:$CO$104,0),0),0))</f>
        <v>1949559</v>
      </c>
      <c r="AA39" s="3">
        <f t="array" ref="AA39">SUM(IF(AA$26=Population!$C$3:$CO$3,IF(Population!$B$4:$B$104&gt;='Other payments'!$BB39,IF(Population!$B$4:$B$104&lt;='Other payments'!$BC39,Population!$C$4:$CO$104,0),0),0))</f>
        <v>1984024</v>
      </c>
      <c r="AB39" s="3">
        <f t="array" ref="AB39">SUM(IF(AB$26=Population!$C$3:$CO$3,IF(Population!$B$4:$B$104&gt;='Other payments'!$BB39,IF(Population!$B$4:$B$104&lt;='Other payments'!$BC39,Population!$C$4:$CO$104,0),0),0))</f>
        <v>2007829</v>
      </c>
      <c r="AC39" s="3">
        <f t="array" ref="AC39">SUM(IF(AC$26=Population!$C$3:$CO$3,IF(Population!$B$4:$B$104&gt;='Other payments'!$BB39,IF(Population!$B$4:$B$104&lt;='Other payments'!$BC39,Population!$C$4:$CO$104,0),0),0))</f>
        <v>2021741</v>
      </c>
      <c r="AD39" s="3">
        <f t="array" ref="AD39">SUM(IF(AD$26=Population!$C$3:$CO$3,IF(Population!$B$4:$B$104&gt;='Other payments'!$BB39,IF(Population!$B$4:$B$104&lt;='Other payments'!$BC39,Population!$C$4:$CO$104,0),0),0))</f>
        <v>2037102</v>
      </c>
      <c r="AE39" s="3">
        <f t="array" ref="AE39">SUM(IF(AE$26=Population!$C$3:$CO$3,IF(Population!$B$4:$B$104&gt;='Other payments'!$BB39,IF(Population!$B$4:$B$104&lt;='Other payments'!$BC39,Population!$C$4:$CO$104,0),0),0))</f>
        <v>2052502</v>
      </c>
      <c r="AF39" s="3">
        <f t="array" ref="AF39">SUM(IF(AF$26=Population!$C$3:$CO$3,IF(Population!$B$4:$B$104&gt;='Other payments'!$BB39,IF(Population!$B$4:$B$104&lt;='Other payments'!$BC39,Population!$C$4:$CO$104,0),0),0))</f>
        <v>2061901</v>
      </c>
      <c r="AG39" s="3">
        <f t="array" ref="AG39">SUM(IF(AG$26=Population!$C$3:$CO$3,IF(Population!$B$4:$B$104&gt;='Other payments'!$BB39,IF(Population!$B$4:$B$104&lt;='Other payments'!$BC39,Population!$C$4:$CO$104,0),0),0))</f>
        <v>2067260</v>
      </c>
      <c r="AH39" s="3">
        <f t="array" ref="AH39">SUM(IF(AH$26=Population!$C$3:$CO$3,IF(Population!$B$4:$B$104&gt;='Other payments'!$BB39,IF(Population!$B$4:$B$104&lt;='Other payments'!$BC39,Population!$C$4:$CO$104,0),0),0))</f>
        <v>2070980</v>
      </c>
      <c r="AI39" s="3">
        <f t="array" ref="AI39">SUM(IF(AI$26=Population!$C$3:$CO$3,IF(Population!$B$4:$B$104&gt;='Other payments'!$BB39,IF(Population!$B$4:$B$104&lt;='Other payments'!$BC39,Population!$C$4:$CO$104,0),0),0))</f>
        <v>2071361</v>
      </c>
      <c r="AJ39" s="3">
        <f t="array" ref="AJ39">SUM(IF(AJ$26=Population!$C$3:$CO$3,IF(Population!$B$4:$B$104&gt;='Other payments'!$BB39,IF(Population!$B$4:$B$104&lt;='Other payments'!$BC39,Population!$C$4:$CO$104,0),0),0))</f>
        <v>2069469</v>
      </c>
      <c r="AK39" s="3">
        <f t="array" ref="AK39">SUM(IF(AK$26=Population!$C$3:$CO$3,IF(Population!$B$4:$B$104&gt;='Other payments'!$BB39,IF(Population!$B$4:$B$104&lt;='Other payments'!$BC39,Population!$C$4:$CO$104,0),0),0))</f>
        <v>2068231</v>
      </c>
      <c r="AL39" s="3">
        <f t="array" ref="AL39">SUM(IF(AL$26=Population!$C$3:$CO$3,IF(Population!$B$4:$B$104&gt;='Other payments'!$BB39,IF(Population!$B$4:$B$104&lt;='Other payments'!$BC39,Population!$C$4:$CO$104,0),0),0))</f>
        <v>2071558</v>
      </c>
      <c r="AM39" s="3">
        <f t="array" ref="AM39">SUM(IF(AM$26=Population!$C$3:$CO$3,IF(Population!$B$4:$B$104&gt;='Other payments'!$BB39,IF(Population!$B$4:$B$104&lt;='Other payments'!$BC39,Population!$C$4:$CO$104,0),0),0))</f>
        <v>2071178</v>
      </c>
      <c r="AN39" s="3">
        <f t="array" ref="AN39">SUM(IF(AN$26=Population!$C$3:$CO$3,IF(Population!$B$4:$B$104&gt;='Other payments'!$BB39,IF(Population!$B$4:$B$104&lt;='Other payments'!$BC39,Population!$C$4:$CO$104,0),0),0))</f>
        <v>2070816</v>
      </c>
      <c r="AO39" s="3">
        <f t="array" ref="AO39">SUM(IF(AO$26=Population!$C$3:$CO$3,IF(Population!$B$4:$B$104&gt;='Other payments'!$BB39,IF(Population!$B$4:$B$104&lt;='Other payments'!$BC39,Population!$C$4:$CO$104,0),0),0))</f>
        <v>2067577</v>
      </c>
      <c r="AP39" s="3">
        <f t="array" ref="AP39">SUM(IF(AP$26=Population!$C$3:$CO$3,IF(Population!$B$4:$B$104&gt;='Other payments'!$BB39,IF(Population!$B$4:$B$104&lt;='Other payments'!$BC39,Population!$C$4:$CO$104,0),0),0))</f>
        <v>2069499</v>
      </c>
      <c r="AQ39" s="3">
        <f t="array" ref="AQ39">SUM(IF(AQ$26=Population!$C$3:$CO$3,IF(Population!$B$4:$B$104&gt;='Other payments'!$BB39,IF(Population!$B$4:$B$104&lt;='Other payments'!$BC39,Population!$C$4:$CO$104,0),0),0))</f>
        <v>2069646</v>
      </c>
      <c r="AR39" s="3">
        <f t="array" ref="AR39">SUM(IF(AR$26=Population!$C$3:$CO$3,IF(Population!$B$4:$B$104&gt;='Other payments'!$BB39,IF(Population!$B$4:$B$104&lt;='Other payments'!$BC39,Population!$C$4:$CO$104,0),0),0))</f>
        <v>2074838</v>
      </c>
      <c r="AS39" s="3">
        <f t="array" ref="AS39">SUM(IF(AS$26=Population!$C$3:$CO$3,IF(Population!$B$4:$B$104&gt;='Other payments'!$BB39,IF(Population!$B$4:$B$104&lt;='Other payments'!$BC39,Population!$C$4:$CO$104,0),0),0))</f>
        <v>2083739</v>
      </c>
      <c r="AT39" s="3">
        <f t="array" ref="AT39">SUM(IF(AT$26=Population!$C$3:$CO$3,IF(Population!$B$4:$B$104&gt;='Other payments'!$BB39,IF(Population!$B$4:$B$104&lt;='Other payments'!$BC39,Population!$C$4:$CO$104,0),0),0))</f>
        <v>2098726</v>
      </c>
      <c r="AU39" s="3">
        <f t="array" ref="AU39">SUM(IF(AU$26=Population!$C$3:$CO$3,IF(Population!$B$4:$B$104&gt;='Other payments'!$BB39,IF(Population!$B$4:$B$104&lt;='Other payments'!$BC39,Population!$C$4:$CO$104,0),0),0))</f>
        <v>2124126</v>
      </c>
      <c r="AV39" s="3">
        <f t="array" ref="AV39">SUM(IF(AV$26=Population!$C$3:$CO$3,IF(Population!$B$4:$B$104&gt;='Other payments'!$BB39,IF(Population!$B$4:$B$104&lt;='Other payments'!$BC39,Population!$C$4:$CO$104,0),0),0))</f>
        <v>2154018</v>
      </c>
      <c r="AW39" s="3">
        <f t="array" ref="AW39">SUM(IF(AW$26=Population!$C$3:$CO$3,IF(Population!$B$4:$B$104&gt;='Other payments'!$BB39,IF(Population!$B$4:$B$104&lt;='Other payments'!$BC39,Population!$C$4:$CO$104,0),0),0))</f>
        <v>2187847</v>
      </c>
      <c r="AX39" s="3">
        <f t="array" ref="AX39">SUM(IF(AX$26=Population!$C$3:$CO$3,IF(Population!$B$4:$B$104&gt;='Other payments'!$BB39,IF(Population!$B$4:$B$104&lt;='Other payments'!$BC39,Population!$C$4:$CO$104,0),0),0))</f>
        <v>2220621</v>
      </c>
      <c r="AY39" s="3">
        <f t="array" ref="AY39">SUM(IF(AY$26=Population!$C$3:$CO$3,IF(Population!$B$4:$B$104&gt;='Other payments'!$BB39,IF(Population!$B$4:$B$104&lt;='Other payments'!$BC39,Population!$C$4:$CO$104,0),0),0))</f>
        <v>2251383</v>
      </c>
      <c r="BB39" s="28">
        <f t="shared" si="42"/>
        <v>50</v>
      </c>
      <c r="BC39" s="28">
        <f t="shared" si="43"/>
        <v>54</v>
      </c>
    </row>
    <row r="40" spans="1:55">
      <c r="A40" s="28" t="s">
        <v>474</v>
      </c>
      <c r="B40" s="3">
        <v>1335993</v>
      </c>
      <c r="C40" s="3">
        <f t="array" ref="C40">SUM(IF(C$26=Population!$C$3:$CO$3,IF(Population!$B$4:$B$104&gt;='Other payments'!$BB40,IF(Population!$B$4:$B$104&lt;='Other payments'!$BC40,Population!$C$4:$CO$104,0),0),0))</f>
        <v>1365685</v>
      </c>
      <c r="D40" s="3">
        <f t="array" ref="D40">SUM(IF(D$26=Population!$C$3:$CO$3,IF(Population!$B$4:$B$104&gt;='Other payments'!$BB40,IF(Population!$B$4:$B$104&lt;='Other payments'!$BC40,Population!$C$4:$CO$104,0),0),0))</f>
        <v>1394571</v>
      </c>
      <c r="E40" s="3">
        <f t="array" ref="E40">SUM(IF(E$26=Population!$C$3:$CO$3,IF(Population!$B$4:$B$104&gt;='Other payments'!$BB40,IF(Population!$B$4:$B$104&lt;='Other payments'!$BC40,Population!$C$4:$CO$104,0),0),0))</f>
        <v>1427946</v>
      </c>
      <c r="F40" s="3">
        <f t="array" ref="F40">SUM(IF(F$26=Population!$C$3:$CO$3,IF(Population!$B$4:$B$104&gt;='Other payments'!$BB40,IF(Population!$B$4:$B$104&lt;='Other payments'!$BC40,Population!$C$4:$CO$104,0),0),0))</f>
        <v>1457693</v>
      </c>
      <c r="G40" s="3">
        <f t="array" ref="G40">SUM(IF(G$26=Population!$C$3:$CO$3,IF(Population!$B$4:$B$104&gt;='Other payments'!$BB40,IF(Population!$B$4:$B$104&lt;='Other payments'!$BC40,Population!$C$4:$CO$104,0),0),0))</f>
        <v>1489830</v>
      </c>
      <c r="H40" s="3">
        <f t="array" ref="H40">SUM(IF(H$26=Population!$C$3:$CO$3,IF(Population!$B$4:$B$104&gt;='Other payments'!$BB40,IF(Population!$B$4:$B$104&lt;='Other payments'!$BC40,Population!$C$4:$CO$104,0),0),0))</f>
        <v>1519526</v>
      </c>
      <c r="I40" s="3">
        <f t="array" ref="I40">SUM(IF(I$26=Population!$C$3:$CO$3,IF(Population!$B$4:$B$104&gt;='Other payments'!$BB40,IF(Population!$B$4:$B$104&lt;='Other payments'!$BC40,Population!$C$4:$CO$104,0),0),0))</f>
        <v>1542594</v>
      </c>
      <c r="J40" s="3">
        <f t="array" ref="J40">SUM(IF(J$26=Population!$C$3:$CO$3,IF(Population!$B$4:$B$104&gt;='Other payments'!$BB40,IF(Population!$B$4:$B$104&lt;='Other payments'!$BC40,Population!$C$4:$CO$104,0),0),0))</f>
        <v>1555950</v>
      </c>
      <c r="K40" s="3">
        <f t="array" ref="K40">SUM(IF(K$26=Population!$C$3:$CO$3,IF(Population!$B$4:$B$104&gt;='Other payments'!$BB40,IF(Population!$B$4:$B$104&lt;='Other payments'!$BC40,Population!$C$4:$CO$104,0),0),0))</f>
        <v>1557798</v>
      </c>
      <c r="L40" s="3">
        <f t="array" ref="L40">SUM(IF(L$26=Population!$C$3:$CO$3,IF(Population!$B$4:$B$104&gt;='Other payments'!$BB40,IF(Population!$B$4:$B$104&lt;='Other payments'!$BC40,Population!$C$4:$CO$104,0),0),0))</f>
        <v>1547356</v>
      </c>
      <c r="M40" s="3">
        <f t="array" ref="M40">SUM(IF(M$26=Population!$C$3:$CO$3,IF(Population!$B$4:$B$104&gt;='Other payments'!$BB40,IF(Population!$B$4:$B$104&lt;='Other payments'!$BC40,Population!$C$4:$CO$104,0),0),0))</f>
        <v>1537804</v>
      </c>
      <c r="N40" s="3">
        <f t="array" ref="N40">SUM(IF(N$26=Population!$C$3:$CO$3,IF(Population!$B$4:$B$104&gt;='Other payments'!$BB40,IF(Population!$B$4:$B$104&lt;='Other payments'!$BC40,Population!$C$4:$CO$104,0),0),0))</f>
        <v>1536852</v>
      </c>
      <c r="O40" s="3">
        <f t="array" ref="O40">SUM(IF(O$26=Population!$C$3:$CO$3,IF(Population!$B$4:$B$104&gt;='Other payments'!$BB40,IF(Population!$B$4:$B$104&lt;='Other payments'!$BC40,Population!$C$4:$CO$104,0),0),0))</f>
        <v>1552526</v>
      </c>
      <c r="P40" s="3">
        <f t="array" ref="P40">SUM(IF(P$26=Population!$C$3:$CO$3,IF(Population!$B$4:$B$104&gt;='Other payments'!$BB40,IF(Population!$B$4:$B$104&lt;='Other payments'!$BC40,Population!$C$4:$CO$104,0),0),0))</f>
        <v>1581254</v>
      </c>
      <c r="Q40" s="3">
        <f t="array" ref="Q40">SUM(IF(Q$26=Population!$C$3:$CO$3,IF(Population!$B$4:$B$104&gt;='Other payments'!$BB40,IF(Population!$B$4:$B$104&lt;='Other payments'!$BC40,Population!$C$4:$CO$104,0),0),0))</f>
        <v>1632078</v>
      </c>
      <c r="R40" s="3">
        <f t="array" ref="R40">SUM(IF(R$26=Population!$C$3:$CO$3,IF(Population!$B$4:$B$104&gt;='Other payments'!$BB40,IF(Population!$B$4:$B$104&lt;='Other payments'!$BC40,Population!$C$4:$CO$104,0),0),0))</f>
        <v>1677852</v>
      </c>
      <c r="S40" s="3">
        <f t="array" ref="S40">SUM(IF(S$26=Population!$C$3:$CO$3,IF(Population!$B$4:$B$104&gt;='Other payments'!$BB40,IF(Population!$B$4:$B$104&lt;='Other payments'!$BC40,Population!$C$4:$CO$104,0),0),0))</f>
        <v>1703877</v>
      </c>
      <c r="T40" s="3">
        <f t="array" ref="T40">SUM(IF(T$26=Population!$C$3:$CO$3,IF(Population!$B$4:$B$104&gt;='Other payments'!$BB40,IF(Population!$B$4:$B$104&lt;='Other payments'!$BC40,Population!$C$4:$CO$104,0),0),0))</f>
        <v>1710802</v>
      </c>
      <c r="U40" s="3">
        <f t="array" ref="U40">SUM(IF(U$26=Population!$C$3:$CO$3,IF(Population!$B$4:$B$104&gt;='Other payments'!$BB40,IF(Population!$B$4:$B$104&lt;='Other payments'!$BC40,Population!$C$4:$CO$104,0),0),0))</f>
        <v>1707754</v>
      </c>
      <c r="V40" s="3">
        <f t="array" ref="V40">SUM(IF(V$26=Population!$C$3:$CO$3,IF(Population!$B$4:$B$104&gt;='Other payments'!$BB40,IF(Population!$B$4:$B$104&lt;='Other payments'!$BC40,Population!$C$4:$CO$104,0),0),0))</f>
        <v>1683210</v>
      </c>
      <c r="W40" s="3">
        <f t="array" ref="W40">SUM(IF(W$26=Population!$C$3:$CO$3,IF(Population!$B$4:$B$104&gt;='Other payments'!$BB40,IF(Population!$B$4:$B$104&lt;='Other payments'!$BC40,Population!$C$4:$CO$104,0),0),0))</f>
        <v>1664170</v>
      </c>
      <c r="X40" s="3">
        <f t="array" ref="X40">SUM(IF(X$26=Population!$C$3:$CO$3,IF(Population!$B$4:$B$104&gt;='Other payments'!$BB40,IF(Population!$B$4:$B$104&lt;='Other payments'!$BC40,Population!$C$4:$CO$104,0),0),0))</f>
        <v>1660553</v>
      </c>
      <c r="Y40" s="3">
        <f t="array" ref="Y40">SUM(IF(Y$26=Population!$C$3:$CO$3,IF(Population!$B$4:$B$104&gt;='Other payments'!$BB40,IF(Population!$B$4:$B$104&lt;='Other payments'!$BC40,Population!$C$4:$CO$104,0),0),0))</f>
        <v>1671666</v>
      </c>
      <c r="Z40" s="3">
        <f t="array" ref="Z40">SUM(IF(Z$26=Population!$C$3:$CO$3,IF(Population!$B$4:$B$104&gt;='Other payments'!$BB40,IF(Population!$B$4:$B$104&lt;='Other payments'!$BC40,Population!$C$4:$CO$104,0),0),0))</f>
        <v>1696543</v>
      </c>
      <c r="AA40" s="3">
        <f t="array" ref="AA40">SUM(IF(AA$26=Population!$C$3:$CO$3,IF(Population!$B$4:$B$104&gt;='Other payments'!$BB40,IF(Population!$B$4:$B$104&lt;='Other payments'!$BC40,Population!$C$4:$CO$104,0),0),0))</f>
        <v>1738925</v>
      </c>
      <c r="AB40" s="3">
        <f t="array" ref="AB40">SUM(IF(AB$26=Population!$C$3:$CO$3,IF(Population!$B$4:$B$104&gt;='Other payments'!$BB40,IF(Population!$B$4:$B$104&lt;='Other payments'!$BC40,Population!$C$4:$CO$104,0),0),0))</f>
        <v>1788812</v>
      </c>
      <c r="AC40" s="3">
        <f t="array" ref="AC40">SUM(IF(AC$26=Population!$C$3:$CO$3,IF(Population!$B$4:$B$104&gt;='Other payments'!$BB40,IF(Population!$B$4:$B$104&lt;='Other payments'!$BC40,Population!$C$4:$CO$104,0),0),0))</f>
        <v>1847293</v>
      </c>
      <c r="AD40" s="3">
        <f t="array" ref="AD40">SUM(IF(AD$26=Population!$C$3:$CO$3,IF(Population!$B$4:$B$104&gt;='Other payments'!$BB40,IF(Population!$B$4:$B$104&lt;='Other payments'!$BC40,Population!$C$4:$CO$104,0),0),0))</f>
        <v>1899987</v>
      </c>
      <c r="AE40" s="3">
        <f t="array" ref="AE40">SUM(IF(AE$26=Population!$C$3:$CO$3,IF(Population!$B$4:$B$104&gt;='Other payments'!$BB40,IF(Population!$B$4:$B$104&lt;='Other payments'!$BC40,Population!$C$4:$CO$104,0),0),0))</f>
        <v>1949131</v>
      </c>
      <c r="AF40" s="3">
        <f t="array" ref="AF40">SUM(IF(AF$26=Population!$C$3:$CO$3,IF(Population!$B$4:$B$104&gt;='Other payments'!$BB40,IF(Population!$B$4:$B$104&lt;='Other payments'!$BC40,Population!$C$4:$CO$104,0),0),0))</f>
        <v>1983745</v>
      </c>
      <c r="AG40" s="3">
        <f t="array" ref="AG40">SUM(IF(AG$26=Population!$C$3:$CO$3,IF(Population!$B$4:$B$104&gt;='Other payments'!$BB40,IF(Population!$B$4:$B$104&lt;='Other payments'!$BC40,Population!$C$4:$CO$104,0),0),0))</f>
        <v>2007786</v>
      </c>
      <c r="AH40" s="3">
        <f t="array" ref="AH40">SUM(IF(AH$26=Population!$C$3:$CO$3,IF(Population!$B$4:$B$104&gt;='Other payments'!$BB40,IF(Population!$B$4:$B$104&lt;='Other payments'!$BC40,Population!$C$4:$CO$104,0),0),0))</f>
        <v>2022019</v>
      </c>
      <c r="AI40" s="3">
        <f t="array" ref="AI40">SUM(IF(AI$26=Population!$C$3:$CO$3,IF(Population!$B$4:$B$104&gt;='Other payments'!$BB40,IF(Population!$B$4:$B$104&lt;='Other payments'!$BC40,Population!$C$4:$CO$104,0),0),0))</f>
        <v>2037686</v>
      </c>
      <c r="AJ40" s="3">
        <f t="array" ref="AJ40">SUM(IF(AJ$26=Population!$C$3:$CO$3,IF(Population!$B$4:$B$104&gt;='Other payments'!$BB40,IF(Population!$B$4:$B$104&lt;='Other payments'!$BC40,Population!$C$4:$CO$104,0),0),0))</f>
        <v>2053390</v>
      </c>
      <c r="AK40" s="3">
        <f t="array" ref="AK40">SUM(IF(AK$26=Population!$C$3:$CO$3,IF(Population!$B$4:$B$104&gt;='Other payments'!$BB40,IF(Population!$B$4:$B$104&lt;='Other payments'!$BC40,Population!$C$4:$CO$104,0),0),0))</f>
        <v>2063125</v>
      </c>
      <c r="AL40" s="3">
        <f t="array" ref="AL40">SUM(IF(AL$26=Population!$C$3:$CO$3,IF(Population!$B$4:$B$104&gt;='Other payments'!$BB40,IF(Population!$B$4:$B$104&lt;='Other payments'!$BC40,Population!$C$4:$CO$104,0),0),0))</f>
        <v>2068830</v>
      </c>
      <c r="AM40" s="3">
        <f t="array" ref="AM40">SUM(IF(AM$26=Population!$C$3:$CO$3,IF(Population!$B$4:$B$104&gt;='Other payments'!$BB40,IF(Population!$B$4:$B$104&lt;='Other payments'!$BC40,Population!$C$4:$CO$104,0),0),0))</f>
        <v>2072898</v>
      </c>
      <c r="AN40" s="3">
        <f t="array" ref="AN40">SUM(IF(AN$26=Population!$C$3:$CO$3,IF(Population!$B$4:$B$104&gt;='Other payments'!$BB40,IF(Population!$B$4:$B$104&lt;='Other payments'!$BC40,Population!$C$4:$CO$104,0),0),0))</f>
        <v>2073645</v>
      </c>
      <c r="AO40" s="3">
        <f t="array" ref="AO40">SUM(IF(AO$26=Population!$C$3:$CO$3,IF(Population!$B$4:$B$104&gt;='Other payments'!$BB40,IF(Population!$B$4:$B$104&lt;='Other payments'!$BC40,Population!$C$4:$CO$104,0),0),0))</f>
        <v>2072132</v>
      </c>
      <c r="AP40" s="3">
        <f t="array" ref="AP40">SUM(IF(AP$26=Population!$C$3:$CO$3,IF(Population!$B$4:$B$104&gt;='Other payments'!$BB40,IF(Population!$B$4:$B$104&lt;='Other payments'!$BC40,Population!$C$4:$CO$104,0),0),0))</f>
        <v>2071253</v>
      </c>
      <c r="AQ40" s="3">
        <f t="array" ref="AQ40">SUM(IF(AQ$26=Population!$C$3:$CO$3,IF(Population!$B$4:$B$104&gt;='Other payments'!$BB40,IF(Population!$B$4:$B$104&lt;='Other payments'!$BC40,Population!$C$4:$CO$104,0),0),0))</f>
        <v>2074897</v>
      </c>
      <c r="AR40" s="3">
        <f t="array" ref="AR40">SUM(IF(AR$26=Population!$C$3:$CO$3,IF(Population!$B$4:$B$104&gt;='Other payments'!$BB40,IF(Population!$B$4:$B$104&lt;='Other payments'!$BC40,Population!$C$4:$CO$104,0),0),0))</f>
        <v>2074850</v>
      </c>
      <c r="AS40" s="3">
        <f t="array" ref="AS40">SUM(IF(AS$26=Population!$C$3:$CO$3,IF(Population!$B$4:$B$104&gt;='Other payments'!$BB40,IF(Population!$B$4:$B$104&lt;='Other payments'!$BC40,Population!$C$4:$CO$104,0),0),0))</f>
        <v>2074782</v>
      </c>
      <c r="AT40" s="3">
        <f t="array" ref="AT40">SUM(IF(AT$26=Population!$C$3:$CO$3,IF(Population!$B$4:$B$104&gt;='Other payments'!$BB40,IF(Population!$B$4:$B$104&lt;='Other payments'!$BC40,Population!$C$4:$CO$104,0),0),0))</f>
        <v>2071819</v>
      </c>
      <c r="AU40" s="3">
        <f t="array" ref="AU40">SUM(IF(AU$26=Population!$C$3:$CO$3,IF(Population!$B$4:$B$104&gt;='Other payments'!$BB40,IF(Population!$B$4:$B$104&lt;='Other payments'!$BC40,Population!$C$4:$CO$104,0),0),0))</f>
        <v>2073951</v>
      </c>
      <c r="AV40" s="3">
        <f t="array" ref="AV40">SUM(IF(AV$26=Population!$C$3:$CO$3,IF(Population!$B$4:$B$104&gt;='Other payments'!$BB40,IF(Population!$B$4:$B$104&lt;='Other payments'!$BC40,Population!$C$4:$CO$104,0),0),0))</f>
        <v>2074285</v>
      </c>
      <c r="AW40" s="3">
        <f t="array" ref="AW40">SUM(IF(AW$26=Population!$C$3:$CO$3,IF(Population!$B$4:$B$104&gt;='Other payments'!$BB40,IF(Population!$B$4:$B$104&lt;='Other payments'!$BC40,Population!$C$4:$CO$104,0),0),0))</f>
        <v>2079612</v>
      </c>
      <c r="AX40" s="3">
        <f t="array" ref="AX40">SUM(IF(AX$26=Population!$C$3:$CO$3,IF(Population!$B$4:$B$104&gt;='Other payments'!$BB40,IF(Population!$B$4:$B$104&lt;='Other payments'!$BC40,Population!$C$4:$CO$104,0),0),0))</f>
        <v>2088627</v>
      </c>
      <c r="AY40" s="3">
        <f t="array" ref="AY40">SUM(IF(AY$26=Population!$C$3:$CO$3,IF(Population!$B$4:$B$104&gt;='Other payments'!$BB40,IF(Population!$B$4:$B$104&lt;='Other payments'!$BC40,Population!$C$4:$CO$104,0),0),0))</f>
        <v>2103699</v>
      </c>
      <c r="BB40" s="28">
        <f t="shared" si="42"/>
        <v>55</v>
      </c>
      <c r="BC40" s="28">
        <f t="shared" si="43"/>
        <v>59</v>
      </c>
    </row>
    <row r="41" spans="1:55">
      <c r="A41" s="28" t="s">
        <v>475</v>
      </c>
      <c r="B41" s="3">
        <v>1226000</v>
      </c>
      <c r="C41" s="3">
        <f t="array" ref="C41">SUM(IF(C$26=Population!$C$3:$CO$3,IF(Population!$B$4:$B$104&gt;='Other payments'!$BB41,IF(Population!$B$4:$B$104&lt;='Other payments'!$BC41,Population!$C$4:$CO$104,0),0),0))</f>
        <v>1224282</v>
      </c>
      <c r="D41" s="3">
        <f t="array" ref="D41">SUM(IF(D$26=Population!$C$3:$CO$3,IF(Population!$B$4:$B$104&gt;='Other payments'!$BB41,IF(Population!$B$4:$B$104&lt;='Other payments'!$BC41,Population!$C$4:$CO$104,0),0),0))</f>
        <v>1241426</v>
      </c>
      <c r="E41" s="3">
        <f t="array" ref="E41">SUM(IF(E$26=Population!$C$3:$CO$3,IF(Population!$B$4:$B$104&gt;='Other payments'!$BB41,IF(Population!$B$4:$B$104&lt;='Other payments'!$BC41,Population!$C$4:$CO$104,0),0),0))</f>
        <v>1264253</v>
      </c>
      <c r="F41" s="3">
        <f t="array" ref="F41">SUM(IF(F$26=Population!$C$3:$CO$3,IF(Population!$B$4:$B$104&gt;='Other payments'!$BB41,IF(Population!$B$4:$B$104&lt;='Other payments'!$BC41,Population!$C$4:$CO$104,0),0),0))</f>
        <v>1289119</v>
      </c>
      <c r="G41" s="3">
        <f t="array" ref="G41">SUM(IF(G$26=Population!$C$3:$CO$3,IF(Population!$B$4:$B$104&gt;='Other payments'!$BB41,IF(Population!$B$4:$B$104&lt;='Other payments'!$BC41,Population!$C$4:$CO$104,0),0),0))</f>
        <v>1318010</v>
      </c>
      <c r="H41" s="3">
        <f t="array" ref="H41">SUM(IF(H$26=Population!$C$3:$CO$3,IF(Population!$B$4:$B$104&gt;='Other payments'!$BB41,IF(Population!$B$4:$B$104&lt;='Other payments'!$BC41,Population!$C$4:$CO$104,0),0),0))</f>
        <v>1347955</v>
      </c>
      <c r="I41" s="3">
        <f t="array" ref="I41">SUM(IF(I$26=Population!$C$3:$CO$3,IF(Population!$B$4:$B$104&gt;='Other payments'!$BB41,IF(Population!$B$4:$B$104&lt;='Other payments'!$BC41,Population!$C$4:$CO$104,0),0),0))</f>
        <v>1376391</v>
      </c>
      <c r="J41" s="3">
        <f t="array" ref="J41">SUM(IF(J$26=Population!$C$3:$CO$3,IF(Population!$B$4:$B$104&gt;='Other payments'!$BB41,IF(Population!$B$4:$B$104&lt;='Other payments'!$BC41,Population!$C$4:$CO$104,0),0),0))</f>
        <v>1409326</v>
      </c>
      <c r="K41" s="3">
        <f t="array" ref="K41">SUM(IF(K$26=Population!$C$3:$CO$3,IF(Population!$B$4:$B$104&gt;='Other payments'!$BB41,IF(Population!$B$4:$B$104&lt;='Other payments'!$BC41,Population!$C$4:$CO$104,0),0),0))</f>
        <v>1438865</v>
      </c>
      <c r="L41" s="3">
        <f t="array" ref="L41">SUM(IF(L$26=Population!$C$3:$CO$3,IF(Population!$B$4:$B$104&gt;='Other payments'!$BB41,IF(Population!$B$4:$B$104&lt;='Other payments'!$BC41,Population!$C$4:$CO$104,0),0),0))</f>
        <v>1470935</v>
      </c>
      <c r="M41" s="3">
        <f t="array" ref="M41">SUM(IF(M$26=Population!$C$3:$CO$3,IF(Population!$B$4:$B$104&gt;='Other payments'!$BB41,IF(Population!$B$4:$B$104&lt;='Other payments'!$BC41,Population!$C$4:$CO$104,0),0),0))</f>
        <v>1500734</v>
      </c>
      <c r="N41" s="3">
        <f t="array" ref="N41">SUM(IF(N$26=Population!$C$3:$CO$3,IF(Population!$B$4:$B$104&gt;='Other payments'!$BB41,IF(Population!$B$4:$B$104&lt;='Other payments'!$BC41,Population!$C$4:$CO$104,0),0),0))</f>
        <v>1524195</v>
      </c>
      <c r="O41" s="3">
        <f t="array" ref="O41">SUM(IF(O$26=Population!$C$3:$CO$3,IF(Population!$B$4:$B$104&gt;='Other payments'!$BB41,IF(Population!$B$4:$B$104&lt;='Other payments'!$BC41,Population!$C$4:$CO$104,0),0),0))</f>
        <v>1538114</v>
      </c>
      <c r="P41" s="3">
        <f t="array" ref="P41">SUM(IF(P$26=Population!$C$3:$CO$3,IF(Population!$B$4:$B$104&gt;='Other payments'!$BB41,IF(Population!$B$4:$B$104&lt;='Other payments'!$BC41,Population!$C$4:$CO$104,0),0),0))</f>
        <v>1540700</v>
      </c>
      <c r="Q41" s="3">
        <f t="array" ref="Q41">SUM(IF(Q$26=Population!$C$3:$CO$3,IF(Population!$B$4:$B$104&gt;='Other payments'!$BB41,IF(Population!$B$4:$B$104&lt;='Other payments'!$BC41,Population!$C$4:$CO$104,0),0),0))</f>
        <v>1531235</v>
      </c>
      <c r="R41" s="3">
        <f t="array" ref="R41">SUM(IF(R$26=Population!$C$3:$CO$3,IF(Population!$B$4:$B$104&gt;='Other payments'!$BB41,IF(Population!$B$4:$B$104&lt;='Other payments'!$BC41,Population!$C$4:$CO$104,0),0),0))</f>
        <v>1522641</v>
      </c>
      <c r="S41" s="3">
        <f t="array" ref="S41">SUM(IF(S$26=Population!$C$3:$CO$3,IF(Population!$B$4:$B$104&gt;='Other payments'!$BB41,IF(Population!$B$4:$B$104&lt;='Other payments'!$BC41,Population!$C$4:$CO$104,0),0),0))</f>
        <v>1522507</v>
      </c>
      <c r="T41" s="3">
        <f t="array" ref="T41">SUM(IF(T$26=Population!$C$3:$CO$3,IF(Population!$B$4:$B$104&gt;='Other payments'!$BB41,IF(Population!$B$4:$B$104&lt;='Other payments'!$BC41,Population!$C$4:$CO$104,0),0),0))</f>
        <v>1538732</v>
      </c>
      <c r="U41" s="3">
        <f t="array" ref="U41">SUM(IF(U$26=Population!$C$3:$CO$3,IF(Population!$B$4:$B$104&gt;='Other payments'!$BB41,IF(Population!$B$4:$B$104&lt;='Other payments'!$BC41,Population!$C$4:$CO$104,0),0),0))</f>
        <v>1567758</v>
      </c>
      <c r="V41" s="3">
        <f t="array" ref="V41">SUM(IF(V$26=Population!$C$3:$CO$3,IF(Population!$B$4:$B$104&gt;='Other payments'!$BB41,IF(Population!$B$4:$B$104&lt;='Other payments'!$BC41,Population!$C$4:$CO$104,0),0),0))</f>
        <v>1618556</v>
      </c>
      <c r="W41" s="3">
        <f t="array" ref="W41">SUM(IF(W$26=Population!$C$3:$CO$3,IF(Population!$B$4:$B$104&gt;='Other payments'!$BB41,IF(Population!$B$4:$B$104&lt;='Other payments'!$BC41,Population!$C$4:$CO$104,0),0),0))</f>
        <v>1664337</v>
      </c>
      <c r="X41" s="3">
        <f t="array" ref="X41">SUM(IF(X$26=Population!$C$3:$CO$3,IF(Population!$B$4:$B$104&gt;='Other payments'!$BB41,IF(Population!$B$4:$B$104&lt;='Other payments'!$BC41,Population!$C$4:$CO$104,0),0),0))</f>
        <v>1690628</v>
      </c>
      <c r="Y41" s="3">
        <f t="array" ref="Y41">SUM(IF(Y$26=Population!$C$3:$CO$3,IF(Population!$B$4:$B$104&gt;='Other payments'!$BB41,IF(Population!$B$4:$B$104&lt;='Other payments'!$BC41,Population!$C$4:$CO$104,0),0),0))</f>
        <v>1698095</v>
      </c>
      <c r="Z41" s="3">
        <f t="array" ref="Z41">SUM(IF(Z$26=Population!$C$3:$CO$3,IF(Population!$B$4:$B$104&gt;='Other payments'!$BB41,IF(Population!$B$4:$B$104&lt;='Other payments'!$BC41,Population!$C$4:$CO$104,0),0),0))</f>
        <v>1695715</v>
      </c>
      <c r="AA41" s="3">
        <f t="array" ref="AA41">SUM(IF(AA$26=Population!$C$3:$CO$3,IF(Population!$B$4:$B$104&gt;='Other payments'!$BB41,IF(Population!$B$4:$B$104&lt;='Other payments'!$BC41,Population!$C$4:$CO$104,0),0),0))</f>
        <v>1672173</v>
      </c>
      <c r="AB41" s="3">
        <f t="array" ref="AB41">SUM(IF(AB$26=Population!$C$3:$CO$3,IF(Population!$B$4:$B$104&gt;='Other payments'!$BB41,IF(Population!$B$4:$B$104&lt;='Other payments'!$BC41,Population!$C$4:$CO$104,0),0),0))</f>
        <v>1654049</v>
      </c>
      <c r="AC41" s="3">
        <f t="array" ref="AC41">SUM(IF(AC$26=Population!$C$3:$CO$3,IF(Population!$B$4:$B$104&gt;='Other payments'!$BB41,IF(Population!$B$4:$B$104&lt;='Other payments'!$BC41,Population!$C$4:$CO$104,0),0),0))</f>
        <v>1651116</v>
      </c>
      <c r="AD41" s="3">
        <f t="array" ref="AD41">SUM(IF(AD$26=Population!$C$3:$CO$3,IF(Population!$B$4:$B$104&gt;='Other payments'!$BB41,IF(Population!$B$4:$B$104&lt;='Other payments'!$BC41,Population!$C$4:$CO$104,0),0),0))</f>
        <v>1662718</v>
      </c>
      <c r="AE41" s="3">
        <f t="array" ref="AE41">SUM(IF(AE$26=Population!$C$3:$CO$3,IF(Population!$B$4:$B$104&gt;='Other payments'!$BB41,IF(Population!$B$4:$B$104&lt;='Other payments'!$BC41,Population!$C$4:$CO$104,0),0),0))</f>
        <v>1687906</v>
      </c>
      <c r="AF41" s="3">
        <f t="array" ref="AF41">SUM(IF(AF$26=Population!$C$3:$CO$3,IF(Population!$B$4:$B$104&gt;='Other payments'!$BB41,IF(Population!$B$4:$B$104&lt;='Other payments'!$BC41,Population!$C$4:$CO$104,0),0),0))</f>
        <v>1730394</v>
      </c>
      <c r="AG41" s="3">
        <f t="array" ref="AG41">SUM(IF(AG$26=Population!$C$3:$CO$3,IF(Population!$B$4:$B$104&gt;='Other payments'!$BB41,IF(Population!$B$4:$B$104&lt;='Other payments'!$BC41,Population!$C$4:$CO$104,0),0),0))</f>
        <v>1780302</v>
      </c>
      <c r="AH41" s="3">
        <f t="array" ref="AH41">SUM(IF(AH$26=Population!$C$3:$CO$3,IF(Population!$B$4:$B$104&gt;='Other payments'!$BB41,IF(Population!$B$4:$B$104&lt;='Other payments'!$BC41,Population!$C$4:$CO$104,0),0),0))</f>
        <v>1838715</v>
      </c>
      <c r="AI41" s="3">
        <f t="array" ref="AI41">SUM(IF(AI$26=Population!$C$3:$CO$3,IF(Population!$B$4:$B$104&gt;='Other payments'!$BB41,IF(Population!$B$4:$B$104&lt;='Other payments'!$BC41,Population!$C$4:$CO$104,0),0),0))</f>
        <v>1891407</v>
      </c>
      <c r="AJ41" s="3">
        <f t="array" ref="AJ41">SUM(IF(AJ$26=Population!$C$3:$CO$3,IF(Population!$B$4:$B$104&gt;='Other payments'!$BB41,IF(Population!$B$4:$B$104&lt;='Other payments'!$BC41,Population!$C$4:$CO$104,0),0),0))</f>
        <v>1940590</v>
      </c>
      <c r="AK41" s="3">
        <f t="array" ref="AK41">SUM(IF(AK$26=Population!$C$3:$CO$3,IF(Population!$B$4:$B$104&gt;='Other payments'!$BB41,IF(Population!$B$4:$B$104&lt;='Other payments'!$BC41,Population!$C$4:$CO$104,0),0),0))</f>
        <v>1975407</v>
      </c>
      <c r="AL41" s="3">
        <f t="array" ref="AL41">SUM(IF(AL$26=Population!$C$3:$CO$3,IF(Population!$B$4:$B$104&gt;='Other payments'!$BB41,IF(Population!$B$4:$B$104&lt;='Other payments'!$BC41,Population!$C$4:$CO$104,0),0),0))</f>
        <v>1999754</v>
      </c>
      <c r="AM41" s="3">
        <f t="array" ref="AM41">SUM(IF(AM$26=Population!$C$3:$CO$3,IF(Population!$B$4:$B$104&gt;='Other payments'!$BB41,IF(Population!$B$4:$B$104&lt;='Other payments'!$BC41,Population!$C$4:$CO$104,0),0),0))</f>
        <v>2014405</v>
      </c>
      <c r="AN41" s="3">
        <f t="array" ref="AN41">SUM(IF(AN$26=Population!$C$3:$CO$3,IF(Population!$B$4:$B$104&gt;='Other payments'!$BB41,IF(Population!$B$4:$B$104&lt;='Other payments'!$BC41,Population!$C$4:$CO$104,0),0),0))</f>
        <v>2030471</v>
      </c>
      <c r="AO41" s="3">
        <f t="array" ref="AO41">SUM(IF(AO$26=Population!$C$3:$CO$3,IF(Population!$B$4:$B$104&gt;='Other payments'!$BB41,IF(Population!$B$4:$B$104&lt;='Other payments'!$BC41,Population!$C$4:$CO$104,0),0),0))</f>
        <v>2046578</v>
      </c>
      <c r="AP41" s="3">
        <f t="array" ref="AP41">SUM(IF(AP$26=Population!$C$3:$CO$3,IF(Population!$B$4:$B$104&gt;='Other payments'!$BB41,IF(Population!$B$4:$B$104&lt;='Other payments'!$BC41,Population!$C$4:$CO$104,0),0),0))</f>
        <v>2056745</v>
      </c>
      <c r="AQ41" s="3">
        <f t="array" ref="AQ41">SUM(IF(AQ$26=Population!$C$3:$CO$3,IF(Population!$B$4:$B$104&gt;='Other payments'!$BB41,IF(Population!$B$4:$B$104&lt;='Other payments'!$BC41,Population!$C$4:$CO$104,0),0),0))</f>
        <v>2062890</v>
      </c>
      <c r="AR41" s="3">
        <f t="array" ref="AR41">SUM(IF(AR$26=Population!$C$3:$CO$3,IF(Population!$B$4:$B$104&gt;='Other payments'!$BB41,IF(Population!$B$4:$B$104&lt;='Other payments'!$BC41,Population!$C$4:$CO$104,0),0),0))</f>
        <v>2067404</v>
      </c>
      <c r="AS41" s="3">
        <f t="array" ref="AS41">SUM(IF(AS$26=Population!$C$3:$CO$3,IF(Population!$B$4:$B$104&gt;='Other payments'!$BB41,IF(Population!$B$4:$B$104&lt;='Other payments'!$BC41,Population!$C$4:$CO$104,0),0),0))</f>
        <v>2068569</v>
      </c>
      <c r="AT41" s="3">
        <f t="array" ref="AT41">SUM(IF(AT$26=Population!$C$3:$CO$3,IF(Population!$B$4:$B$104&gt;='Other payments'!$BB41,IF(Population!$B$4:$B$104&lt;='Other payments'!$BC41,Population!$C$4:$CO$104,0),0),0))</f>
        <v>2067453</v>
      </c>
      <c r="AU41" s="3">
        <f t="array" ref="AU41">SUM(IF(AU$26=Population!$C$3:$CO$3,IF(Population!$B$4:$B$104&gt;='Other payments'!$BB41,IF(Population!$B$4:$B$104&lt;='Other payments'!$BC41,Population!$C$4:$CO$104,0),0),0))</f>
        <v>2066900</v>
      </c>
      <c r="AV41" s="3">
        <f t="array" ref="AV41">SUM(IF(AV$26=Population!$C$3:$CO$3,IF(Population!$B$4:$B$104&gt;='Other payments'!$BB41,IF(Population!$B$4:$B$104&lt;='Other payments'!$BC41,Population!$C$4:$CO$104,0),0),0))</f>
        <v>2070782</v>
      </c>
      <c r="AW41" s="3">
        <f t="array" ref="AW41">SUM(IF(AW$26=Population!$C$3:$CO$3,IF(Population!$B$4:$B$104&gt;='Other payments'!$BB41,IF(Population!$B$4:$B$104&lt;='Other payments'!$BC41,Population!$C$4:$CO$104,0),0),0))</f>
        <v>2070957</v>
      </c>
      <c r="AX41" s="3">
        <f t="array" ref="AX41">SUM(IF(AX$26=Population!$C$3:$CO$3,IF(Population!$B$4:$B$104&gt;='Other payments'!$BB41,IF(Population!$B$4:$B$104&lt;='Other payments'!$BC41,Population!$C$4:$CO$104,0),0),0))</f>
        <v>2071112</v>
      </c>
      <c r="AY41" s="3">
        <f t="array" ref="AY41">SUM(IF(AY$26=Population!$C$3:$CO$3,IF(Population!$B$4:$B$104&gt;='Other payments'!$BB41,IF(Population!$B$4:$B$104&lt;='Other payments'!$BC41,Population!$C$4:$CO$104,0),0),0))</f>
        <v>2068399</v>
      </c>
      <c r="BB41" s="28">
        <f t="shared" si="42"/>
        <v>60</v>
      </c>
      <c r="BC41" s="28">
        <f t="shared" si="43"/>
        <v>64</v>
      </c>
    </row>
    <row r="42" spans="1:55">
      <c r="A42" s="28" t="s">
        <v>476</v>
      </c>
      <c r="B42" s="3">
        <v>954260</v>
      </c>
      <c r="C42" s="3">
        <f t="array" ref="C42">SUM(IF(C$26=Population!$C$3:$CO$3,IF(Population!$B$4:$B$104&gt;='Other payments'!$BB42,IF(Population!$B$4:$B$104&lt;='Other payments'!$BC42,Population!$C$4:$CO$104,0),0),0))</f>
        <v>1024648</v>
      </c>
      <c r="D42" s="3">
        <f t="array" ref="D42">SUM(IF(D$26=Population!$C$3:$CO$3,IF(Population!$B$4:$B$104&gt;='Other payments'!$BB42,IF(Population!$B$4:$B$104&lt;='Other payments'!$BC42,Population!$C$4:$CO$104,0),0),0))</f>
        <v>1082296</v>
      </c>
      <c r="E42" s="3">
        <f t="array" ref="E42">SUM(IF(E$26=Population!$C$3:$CO$3,IF(Population!$B$4:$B$104&gt;='Other payments'!$BB42,IF(Population!$B$4:$B$104&lt;='Other payments'!$BC42,Population!$C$4:$CO$104,0),0),0))</f>
        <v>1119558</v>
      </c>
      <c r="F42" s="3">
        <f t="array" ref="F42">SUM(IF(F$26=Population!$C$3:$CO$3,IF(Population!$B$4:$B$104&gt;='Other payments'!$BB42,IF(Population!$B$4:$B$104&lt;='Other payments'!$BC42,Population!$C$4:$CO$104,0),0),0))</f>
        <v>1154818</v>
      </c>
      <c r="G42" s="3">
        <f t="array" ref="G42">SUM(IF(G$26=Population!$C$3:$CO$3,IF(Population!$B$4:$B$104&gt;='Other payments'!$BB42,IF(Population!$B$4:$B$104&lt;='Other payments'!$BC42,Population!$C$4:$CO$104,0),0),0))</f>
        <v>1187198</v>
      </c>
      <c r="H42" s="3">
        <f t="array" ref="H42">SUM(IF(H$26=Population!$C$3:$CO$3,IF(Population!$B$4:$B$104&gt;='Other payments'!$BB42,IF(Population!$B$4:$B$104&lt;='Other payments'!$BC42,Population!$C$4:$CO$104,0),0),0))</f>
        <v>1186621</v>
      </c>
      <c r="I42" s="3">
        <f t="array" ref="I42">SUM(IF(I$26=Population!$C$3:$CO$3,IF(Population!$B$4:$B$104&gt;='Other payments'!$BB42,IF(Population!$B$4:$B$104&lt;='Other payments'!$BC42,Population!$C$4:$CO$104,0),0),0))</f>
        <v>1204180</v>
      </c>
      <c r="J42" s="3">
        <f t="array" ref="J42">SUM(IF(J$26=Population!$C$3:$CO$3,IF(Population!$B$4:$B$104&gt;='Other payments'!$BB42,IF(Population!$B$4:$B$104&lt;='Other payments'!$BC42,Population!$C$4:$CO$104,0),0),0))</f>
        <v>1227187</v>
      </c>
      <c r="K42" s="3">
        <f t="array" ref="K42">SUM(IF(K$26=Population!$C$3:$CO$3,IF(Population!$B$4:$B$104&gt;='Other payments'!$BB42,IF(Population!$B$4:$B$104&lt;='Other payments'!$BC42,Population!$C$4:$CO$104,0),0),0))</f>
        <v>1252252</v>
      </c>
      <c r="L42" s="3">
        <f t="array" ref="L42">SUM(IF(L$26=Population!$C$3:$CO$3,IF(Population!$B$4:$B$104&gt;='Other payments'!$BB42,IF(Population!$B$4:$B$104&lt;='Other payments'!$BC42,Population!$C$4:$CO$104,0),0),0))</f>
        <v>1281290</v>
      </c>
      <c r="M42" s="3">
        <f t="array" ref="M42">SUM(IF(M$26=Population!$C$3:$CO$3,IF(Population!$B$4:$B$104&gt;='Other payments'!$BB42,IF(Population!$B$4:$B$104&lt;='Other payments'!$BC42,Population!$C$4:$CO$104,0),0),0))</f>
        <v>1311410</v>
      </c>
      <c r="N42" s="3">
        <f t="array" ref="N42">SUM(IF(N$26=Population!$C$3:$CO$3,IF(Population!$B$4:$B$104&gt;='Other payments'!$BB42,IF(Population!$B$4:$B$104&lt;='Other payments'!$BC42,Population!$C$4:$CO$104,0),0),0))</f>
        <v>1340209</v>
      </c>
      <c r="O42" s="3">
        <f t="array" ref="O42">SUM(IF(O$26=Population!$C$3:$CO$3,IF(Population!$B$4:$B$104&gt;='Other payments'!$BB42,IF(Population!$B$4:$B$104&lt;='Other payments'!$BC42,Population!$C$4:$CO$104,0),0),0))</f>
        <v>1373353</v>
      </c>
      <c r="P42" s="3">
        <f t="array" ref="P42">SUM(IF(P$26=Population!$C$3:$CO$3,IF(Population!$B$4:$B$104&gt;='Other payments'!$BB42,IF(Population!$B$4:$B$104&lt;='Other payments'!$BC42,Population!$C$4:$CO$104,0),0),0))</f>
        <v>1403223</v>
      </c>
      <c r="Q42" s="3">
        <f t="array" ref="Q42">SUM(IF(Q$26=Population!$C$3:$CO$3,IF(Population!$B$4:$B$104&gt;='Other payments'!$BB42,IF(Population!$B$4:$B$104&lt;='Other payments'!$BC42,Population!$C$4:$CO$104,0),0),0))</f>
        <v>1435612</v>
      </c>
      <c r="R42" s="3">
        <f t="array" ref="R42">SUM(IF(R$26=Population!$C$3:$CO$3,IF(Population!$B$4:$B$104&gt;='Other payments'!$BB42,IF(Population!$B$4:$B$104&lt;='Other payments'!$BC42,Population!$C$4:$CO$104,0),0),0))</f>
        <v>1465753</v>
      </c>
      <c r="S42" s="3">
        <f t="array" ref="S42">SUM(IF(S$26=Population!$C$3:$CO$3,IF(Population!$B$4:$B$104&gt;='Other payments'!$BB42,IF(Population!$B$4:$B$104&lt;='Other payments'!$BC42,Population!$C$4:$CO$104,0),0),0))</f>
        <v>1489709</v>
      </c>
      <c r="T42" s="3">
        <f t="array" ref="T42">SUM(IF(T$26=Population!$C$3:$CO$3,IF(Population!$B$4:$B$104&gt;='Other payments'!$BB42,IF(Population!$B$4:$B$104&lt;='Other payments'!$BC42,Population!$C$4:$CO$104,0),0),0))</f>
        <v>1504353</v>
      </c>
      <c r="U42" s="3">
        <f t="array" ref="U42">SUM(IF(U$26=Population!$C$3:$CO$3,IF(Population!$B$4:$B$104&gt;='Other payments'!$BB42,IF(Population!$B$4:$B$104&lt;='Other payments'!$BC42,Population!$C$4:$CO$104,0),0),0))</f>
        <v>1507903</v>
      </c>
      <c r="V42" s="3">
        <f t="array" ref="V42">SUM(IF(V$26=Population!$C$3:$CO$3,IF(Population!$B$4:$B$104&gt;='Other payments'!$BB42,IF(Population!$B$4:$B$104&lt;='Other payments'!$BC42,Population!$C$4:$CO$104,0),0),0))</f>
        <v>1499727</v>
      </c>
      <c r="W42" s="3">
        <f t="array" ref="W42">SUM(IF(W$26=Population!$C$3:$CO$3,IF(Population!$B$4:$B$104&gt;='Other payments'!$BB42,IF(Population!$B$4:$B$104&lt;='Other payments'!$BC42,Population!$C$4:$CO$104,0),0),0))</f>
        <v>1492408</v>
      </c>
      <c r="X42" s="3">
        <f t="array" ref="X42">SUM(IF(X$26=Population!$C$3:$CO$3,IF(Population!$B$4:$B$104&gt;='Other payments'!$BB42,IF(Population!$B$4:$B$104&lt;='Other payments'!$BC42,Population!$C$4:$CO$104,0),0),0))</f>
        <v>1493360</v>
      </c>
      <c r="Y42" s="3">
        <f t="array" ref="Y42">SUM(IF(Y$26=Population!$C$3:$CO$3,IF(Population!$B$4:$B$104&gt;='Other payments'!$BB42,IF(Population!$B$4:$B$104&lt;='Other payments'!$BC42,Population!$C$4:$CO$104,0),0),0))</f>
        <v>1510324</v>
      </c>
      <c r="Z42" s="3">
        <f t="array" ref="Z42">SUM(IF(Z$26=Population!$C$3:$CO$3,IF(Population!$B$4:$B$104&gt;='Other payments'!$BB42,IF(Population!$B$4:$B$104&lt;='Other payments'!$BC42,Population!$C$4:$CO$104,0),0),0))</f>
        <v>1539744</v>
      </c>
      <c r="AA42" s="3">
        <f t="array" ref="AA42">SUM(IF(AA$26=Population!$C$3:$CO$3,IF(Population!$B$4:$B$104&gt;='Other payments'!$BB42,IF(Population!$B$4:$B$104&lt;='Other payments'!$BC42,Population!$C$4:$CO$104,0),0),0))</f>
        <v>1590496</v>
      </c>
      <c r="AB42" s="3">
        <f t="array" ref="AB42">SUM(IF(AB$26=Population!$C$3:$CO$3,IF(Population!$B$4:$B$104&gt;='Other payments'!$BB42,IF(Population!$B$4:$B$104&lt;='Other payments'!$BC42,Population!$C$4:$CO$104,0),0),0))</f>
        <v>1636278</v>
      </c>
      <c r="AC42" s="3">
        <f t="array" ref="AC42">SUM(IF(AC$26=Population!$C$3:$CO$3,IF(Population!$B$4:$B$104&gt;='Other payments'!$BB42,IF(Population!$B$4:$B$104&lt;='Other payments'!$BC42,Population!$C$4:$CO$104,0),0),0))</f>
        <v>1662905</v>
      </c>
      <c r="AD42" s="3">
        <f t="array" ref="AD42">SUM(IF(AD$26=Population!$C$3:$CO$3,IF(Population!$B$4:$B$104&gt;='Other payments'!$BB42,IF(Population!$B$4:$B$104&lt;='Other payments'!$BC42,Population!$C$4:$CO$104,0),0),0))</f>
        <v>1671082</v>
      </c>
      <c r="AE42" s="3">
        <f t="array" ref="AE42">SUM(IF(AE$26=Population!$C$3:$CO$3,IF(Population!$B$4:$B$104&gt;='Other payments'!$BB42,IF(Population!$B$4:$B$104&lt;='Other payments'!$BC42,Population!$C$4:$CO$104,0),0),0))</f>
        <v>1669580</v>
      </c>
      <c r="AF42" s="3">
        <f t="array" ref="AF42">SUM(IF(AF$26=Population!$C$3:$CO$3,IF(Population!$B$4:$B$104&gt;='Other payments'!$BB42,IF(Population!$B$4:$B$104&lt;='Other payments'!$BC42,Population!$C$4:$CO$104,0),0),0))</f>
        <v>1647379</v>
      </c>
      <c r="AG42" s="3">
        <f t="array" ref="AG42">SUM(IF(AG$26=Population!$C$3:$CO$3,IF(Population!$B$4:$B$104&gt;='Other payments'!$BB42,IF(Population!$B$4:$B$104&lt;='Other payments'!$BC42,Population!$C$4:$CO$104,0),0),0))</f>
        <v>1630488</v>
      </c>
      <c r="AH42" s="3">
        <f t="array" ref="AH42">SUM(IF(AH$26=Population!$C$3:$CO$3,IF(Population!$B$4:$B$104&gt;='Other payments'!$BB42,IF(Population!$B$4:$B$104&lt;='Other payments'!$BC42,Population!$C$4:$CO$104,0),0),0))</f>
        <v>1628473</v>
      </c>
      <c r="AI42" s="3">
        <f t="array" ref="AI42">SUM(IF(AI$26=Population!$C$3:$CO$3,IF(Population!$B$4:$B$104&gt;='Other payments'!$BB42,IF(Population!$B$4:$B$104&lt;='Other payments'!$BC42,Population!$C$4:$CO$104,0),0),0))</f>
        <v>1640731</v>
      </c>
      <c r="AJ42" s="3">
        <f t="array" ref="AJ42">SUM(IF(AJ$26=Population!$C$3:$CO$3,IF(Population!$B$4:$B$104&gt;='Other payments'!$BB42,IF(Population!$B$4:$B$104&lt;='Other payments'!$BC42,Population!$C$4:$CO$104,0),0),0))</f>
        <v>1666341</v>
      </c>
      <c r="AK42" s="3">
        <f t="array" ref="AK42">SUM(IF(AK$26=Population!$C$3:$CO$3,IF(Population!$B$4:$B$104&gt;='Other payments'!$BB42,IF(Population!$B$4:$B$104&lt;='Other payments'!$BC42,Population!$C$4:$CO$104,0),0),0))</f>
        <v>1708975</v>
      </c>
      <c r="AL42" s="3">
        <f t="array" ref="AL42">SUM(IF(AL$26=Population!$C$3:$CO$3,IF(Population!$B$4:$B$104&gt;='Other payments'!$BB42,IF(Population!$B$4:$B$104&lt;='Other payments'!$BC42,Population!$C$4:$CO$104,0),0),0))</f>
        <v>1758912</v>
      </c>
      <c r="AM42" s="3">
        <f t="array" ref="AM42">SUM(IF(AM$26=Population!$C$3:$CO$3,IF(Population!$B$4:$B$104&gt;='Other payments'!$BB42,IF(Population!$B$4:$B$104&lt;='Other payments'!$BC42,Population!$C$4:$CO$104,0),0),0))</f>
        <v>1817234</v>
      </c>
      <c r="AN42" s="3">
        <f t="array" ref="AN42">SUM(IF(AN$26=Population!$C$3:$CO$3,IF(Population!$B$4:$B$104&gt;='Other payments'!$BB42,IF(Population!$B$4:$B$104&lt;='Other payments'!$BC42,Population!$C$4:$CO$104,0),0),0))</f>
        <v>1869915</v>
      </c>
      <c r="AO42" s="3">
        <f t="array" ref="AO42">SUM(IF(AO$26=Population!$C$3:$CO$3,IF(Population!$B$4:$B$104&gt;='Other payments'!$BB42,IF(Population!$B$4:$B$104&lt;='Other payments'!$BC42,Population!$C$4:$CO$104,0),0),0))</f>
        <v>1919143</v>
      </c>
      <c r="AP42" s="3">
        <f t="array" ref="AP42">SUM(IF(AP$26=Population!$C$3:$CO$3,IF(Population!$B$4:$B$104&gt;='Other payments'!$BB42,IF(Population!$B$4:$B$104&lt;='Other payments'!$BC42,Population!$C$4:$CO$104,0),0),0))</f>
        <v>1954228</v>
      </c>
      <c r="AQ42" s="3">
        <f t="array" ref="AQ42">SUM(IF(AQ$26=Population!$C$3:$CO$3,IF(Population!$B$4:$B$104&gt;='Other payments'!$BB42,IF(Population!$B$4:$B$104&lt;='Other payments'!$BC42,Population!$C$4:$CO$104,0),0),0))</f>
        <v>1978986</v>
      </c>
      <c r="AR42" s="3">
        <f t="array" ref="AR42">SUM(IF(AR$26=Population!$C$3:$CO$3,IF(Population!$B$4:$B$104&gt;='Other payments'!$BB42,IF(Population!$B$4:$B$104&lt;='Other payments'!$BC42,Population!$C$4:$CO$104,0),0),0))</f>
        <v>1994196</v>
      </c>
      <c r="AS42" s="3">
        <f t="array" ref="AS42">SUM(IF(AS$26=Population!$C$3:$CO$3,IF(Population!$B$4:$B$104&gt;='Other payments'!$BB42,IF(Population!$B$4:$B$104&lt;='Other payments'!$BC42,Population!$C$4:$CO$104,0),0),0))</f>
        <v>2010717</v>
      </c>
      <c r="AT42" s="3">
        <f t="array" ref="AT42">SUM(IF(AT$26=Population!$C$3:$CO$3,IF(Population!$B$4:$B$104&gt;='Other payments'!$BB42,IF(Population!$B$4:$B$104&lt;='Other payments'!$BC42,Population!$C$4:$CO$104,0),0),0))</f>
        <v>2027211</v>
      </c>
      <c r="AU42" s="3">
        <f t="array" ref="AU42">SUM(IF(AU$26=Population!$C$3:$CO$3,IF(Population!$B$4:$B$104&gt;='Other payments'!$BB42,IF(Population!$B$4:$B$104&lt;='Other payments'!$BC42,Population!$C$4:$CO$104,0),0),0))</f>
        <v>2037741</v>
      </c>
      <c r="AV42" s="3">
        <f t="array" ref="AV42">SUM(IF(AV$26=Population!$C$3:$CO$3,IF(Population!$B$4:$B$104&gt;='Other payments'!$BB42,IF(Population!$B$4:$B$104&lt;='Other payments'!$BC42,Population!$C$4:$CO$104,0),0),0))</f>
        <v>2044207</v>
      </c>
      <c r="AW42" s="3">
        <f t="array" ref="AW42">SUM(IF(AW$26=Population!$C$3:$CO$3,IF(Population!$B$4:$B$104&gt;='Other payments'!$BB42,IF(Population!$B$4:$B$104&lt;='Other payments'!$BC42,Population!$C$4:$CO$104,0),0),0))</f>
        <v>2049005</v>
      </c>
      <c r="AX42" s="3">
        <f t="array" ref="AX42">SUM(IF(AX$26=Population!$C$3:$CO$3,IF(Population!$B$4:$B$104&gt;='Other payments'!$BB42,IF(Population!$B$4:$B$104&lt;='Other payments'!$BC42,Population!$C$4:$CO$104,0),0),0))</f>
        <v>2050498</v>
      </c>
      <c r="AY42" s="3">
        <f t="array" ref="AY42">SUM(IF(AY$26=Population!$C$3:$CO$3,IF(Population!$B$4:$B$104&gt;='Other payments'!$BB42,IF(Population!$B$4:$B$104&lt;='Other payments'!$BC42,Population!$C$4:$CO$104,0),0),0))</f>
        <v>2049763</v>
      </c>
      <c r="BB42" s="28">
        <f t="shared" si="42"/>
        <v>65</v>
      </c>
      <c r="BC42" s="28">
        <f t="shared" si="43"/>
        <v>69</v>
      </c>
    </row>
    <row r="43" spans="1:55">
      <c r="A43" s="28" t="s">
        <v>477</v>
      </c>
      <c r="B43" s="3">
        <v>727671</v>
      </c>
      <c r="C43" s="3">
        <f t="array" ref="C43">SUM(IF(C$26=Population!$C$3:$CO$3,IF(Population!$B$4:$B$104&gt;='Other payments'!$BB43,IF(Population!$B$4:$B$104&lt;='Other payments'!$BC43,Population!$C$4:$CO$104,0),0),0))</f>
        <v>755853</v>
      </c>
      <c r="D43" s="3">
        <f t="array" ref="D43">SUM(IF(D$26=Population!$C$3:$CO$3,IF(Population!$B$4:$B$104&gt;='Other payments'!$BB43,IF(Population!$B$4:$B$104&lt;='Other payments'!$BC43,Population!$C$4:$CO$104,0),0),0))</f>
        <v>781960</v>
      </c>
      <c r="E43" s="3">
        <f t="array" ref="E43">SUM(IF(E$26=Population!$C$3:$CO$3,IF(Population!$B$4:$B$104&gt;='Other payments'!$BB43,IF(Population!$B$4:$B$104&lt;='Other payments'!$BC43,Population!$C$4:$CO$104,0),0),0))</f>
        <v>818997</v>
      </c>
      <c r="F43" s="3">
        <f t="array" ref="F43">SUM(IF(F$26=Population!$C$3:$CO$3,IF(Population!$B$4:$B$104&gt;='Other payments'!$BB43,IF(Population!$B$4:$B$104&lt;='Other payments'!$BC43,Population!$C$4:$CO$104,0),0),0))</f>
        <v>858527</v>
      </c>
      <c r="G43" s="3">
        <f t="array" ref="G43">SUM(IF(G$26=Population!$C$3:$CO$3,IF(Population!$B$4:$B$104&gt;='Other payments'!$BB43,IF(Population!$B$4:$B$104&lt;='Other payments'!$BC43,Population!$C$4:$CO$104,0),0),0))</f>
        <v>900505</v>
      </c>
      <c r="H43" s="3">
        <f t="array" ref="H43">SUM(IF(H$26=Population!$C$3:$CO$3,IF(Population!$B$4:$B$104&gt;='Other payments'!$BB43,IF(Population!$B$4:$B$104&lt;='Other payments'!$BC43,Population!$C$4:$CO$104,0),0),0))</f>
        <v>968166</v>
      </c>
      <c r="I43" s="3">
        <f t="array" ref="I43">SUM(IF(I$26=Population!$C$3:$CO$3,IF(Population!$B$4:$B$104&gt;='Other payments'!$BB43,IF(Population!$B$4:$B$104&lt;='Other payments'!$BC43,Population!$C$4:$CO$104,0),0),0))</f>
        <v>1023777</v>
      </c>
      <c r="J43" s="3">
        <f t="array" ref="J43">SUM(IF(J$26=Population!$C$3:$CO$3,IF(Population!$B$4:$B$104&gt;='Other payments'!$BB43,IF(Population!$B$4:$B$104&lt;='Other payments'!$BC43,Population!$C$4:$CO$104,0),0),0))</f>
        <v>1060281</v>
      </c>
      <c r="K43" s="3">
        <f t="array" ref="K43">SUM(IF(K$26=Population!$C$3:$CO$3,IF(Population!$B$4:$B$104&gt;='Other payments'!$BB43,IF(Population!$B$4:$B$104&lt;='Other payments'!$BC43,Population!$C$4:$CO$104,0),0),0))</f>
        <v>1094987</v>
      </c>
      <c r="L43" s="3">
        <f t="array" ref="L43">SUM(IF(L$26=Population!$C$3:$CO$3,IF(Population!$B$4:$B$104&gt;='Other payments'!$BB43,IF(Population!$B$4:$B$104&lt;='Other payments'!$BC43,Population!$C$4:$CO$104,0),0),0))</f>
        <v>1127040</v>
      </c>
      <c r="M43" s="3">
        <f t="array" ref="M43">SUM(IF(M$26=Population!$C$3:$CO$3,IF(Population!$B$4:$B$104&gt;='Other payments'!$BB43,IF(Population!$B$4:$B$104&lt;='Other payments'!$BC43,Population!$C$4:$CO$104,0),0),0))</f>
        <v>1128419</v>
      </c>
      <c r="N43" s="3">
        <f t="array" ref="N43">SUM(IF(N$26=Population!$C$3:$CO$3,IF(Population!$B$4:$B$104&gt;='Other payments'!$BB43,IF(Population!$B$4:$B$104&lt;='Other payments'!$BC43,Population!$C$4:$CO$104,0),0),0))</f>
        <v>1146931</v>
      </c>
      <c r="O43" s="3">
        <f t="array" ref="O43">SUM(IF(O$26=Population!$C$3:$CO$3,IF(Population!$B$4:$B$104&gt;='Other payments'!$BB43,IF(Population!$B$4:$B$104&lt;='Other payments'!$BC43,Population!$C$4:$CO$104,0),0),0))</f>
        <v>1170497</v>
      </c>
      <c r="P43" s="3">
        <f t="array" ref="P43">SUM(IF(P$26=Population!$C$3:$CO$3,IF(Population!$B$4:$B$104&gt;='Other payments'!$BB43,IF(Population!$B$4:$B$104&lt;='Other payments'!$BC43,Population!$C$4:$CO$104,0),0),0))</f>
        <v>1196075</v>
      </c>
      <c r="Q43" s="3">
        <f t="array" ref="Q43">SUM(IF(Q$26=Population!$C$3:$CO$3,IF(Population!$B$4:$B$104&gt;='Other payments'!$BB43,IF(Population!$B$4:$B$104&lt;='Other payments'!$BC43,Population!$C$4:$CO$104,0),0),0))</f>
        <v>1225459</v>
      </c>
      <c r="R43" s="3">
        <f t="array" ref="R43">SUM(IF(R$26=Population!$C$3:$CO$3,IF(Population!$B$4:$B$104&gt;='Other payments'!$BB43,IF(Population!$B$4:$B$104&lt;='Other payments'!$BC43,Population!$C$4:$CO$104,0),0),0))</f>
        <v>1255849</v>
      </c>
      <c r="S43" s="3">
        <f t="array" ref="S43">SUM(IF(S$26=Population!$C$3:$CO$3,IF(Population!$B$4:$B$104&gt;='Other payments'!$BB43,IF(Population!$B$4:$B$104&lt;='Other payments'!$BC43,Population!$C$4:$CO$104,0),0),0))</f>
        <v>1285041</v>
      </c>
      <c r="T43" s="3">
        <f t="array" ref="T43">SUM(IF(T$26=Population!$C$3:$CO$3,IF(Population!$B$4:$B$104&gt;='Other payments'!$BB43,IF(Population!$B$4:$B$104&lt;='Other payments'!$BC43,Population!$C$4:$CO$104,0),0),0))</f>
        <v>1318363</v>
      </c>
      <c r="U43" s="3">
        <f t="array" ref="U43">SUM(IF(U$26=Population!$C$3:$CO$3,IF(Population!$B$4:$B$104&gt;='Other payments'!$BB43,IF(Population!$B$4:$B$104&lt;='Other payments'!$BC43,Population!$C$4:$CO$104,0),0),0))</f>
        <v>1348586</v>
      </c>
      <c r="V43" s="3">
        <f t="array" ref="V43">SUM(IF(V$26=Population!$C$3:$CO$3,IF(Population!$B$4:$B$104&gt;='Other payments'!$BB43,IF(Population!$B$4:$B$104&lt;='Other payments'!$BC43,Population!$C$4:$CO$104,0),0),0))</f>
        <v>1381325</v>
      </c>
      <c r="W43" s="3">
        <f t="array" ref="W43">SUM(IF(W$26=Population!$C$3:$CO$3,IF(Population!$B$4:$B$104&gt;='Other payments'!$BB43,IF(Population!$B$4:$B$104&lt;='Other payments'!$BC43,Population!$C$4:$CO$104,0),0),0))</f>
        <v>1411838</v>
      </c>
      <c r="X43" s="3">
        <f t="array" ref="X43">SUM(IF(X$26=Population!$C$3:$CO$3,IF(Population!$B$4:$B$104&gt;='Other payments'!$BB43,IF(Population!$B$4:$B$104&lt;='Other payments'!$BC43,Population!$C$4:$CO$104,0),0),0))</f>
        <v>1436393</v>
      </c>
      <c r="Y43" s="3">
        <f t="array" ref="Y43">SUM(IF(Y$26=Population!$C$3:$CO$3,IF(Population!$B$4:$B$104&gt;='Other payments'!$BB43,IF(Population!$B$4:$B$104&lt;='Other payments'!$BC43,Population!$C$4:$CO$104,0),0),0))</f>
        <v>1451960</v>
      </c>
      <c r="Z43" s="3">
        <f t="array" ref="Z43">SUM(IF(Z$26=Population!$C$3:$CO$3,IF(Population!$B$4:$B$104&gt;='Other payments'!$BB43,IF(Population!$B$4:$B$104&lt;='Other payments'!$BC43,Population!$C$4:$CO$104,0),0),0))</f>
        <v>1456761</v>
      </c>
      <c r="AA43" s="3">
        <f t="array" ref="AA43">SUM(IF(AA$26=Population!$C$3:$CO$3,IF(Population!$B$4:$B$104&gt;='Other payments'!$BB43,IF(Population!$B$4:$B$104&lt;='Other payments'!$BC43,Population!$C$4:$CO$104,0),0),0))</f>
        <v>1450310</v>
      </c>
      <c r="AB43" s="3">
        <f t="array" ref="AB43">SUM(IF(AB$26=Population!$C$3:$CO$3,IF(Population!$B$4:$B$104&gt;='Other payments'!$BB43,IF(Population!$B$4:$B$104&lt;='Other payments'!$BC43,Population!$C$4:$CO$104,0),0),0))</f>
        <v>1444701</v>
      </c>
      <c r="AC43" s="3">
        <f t="array" ref="AC43">SUM(IF(AC$26=Population!$C$3:$CO$3,IF(Population!$B$4:$B$104&gt;='Other payments'!$BB43,IF(Population!$B$4:$B$104&lt;='Other payments'!$BC43,Population!$C$4:$CO$104,0),0),0))</f>
        <v>1447123</v>
      </c>
      <c r="AD43" s="3">
        <f t="array" ref="AD43">SUM(IF(AD$26=Population!$C$3:$CO$3,IF(Population!$B$4:$B$104&gt;='Other payments'!$BB43,IF(Population!$B$4:$B$104&lt;='Other payments'!$BC43,Population!$C$4:$CO$104,0),0),0))</f>
        <v>1465077</v>
      </c>
      <c r="AE43" s="3">
        <f t="array" ref="AE43">SUM(IF(AE$26=Population!$C$3:$CO$3,IF(Population!$B$4:$B$104&gt;='Other payments'!$BB43,IF(Population!$B$4:$B$104&lt;='Other payments'!$BC43,Population!$C$4:$CO$104,0),0),0))</f>
        <v>1495000</v>
      </c>
      <c r="AF43" s="3">
        <f t="array" ref="AF43">SUM(IF(AF$26=Population!$C$3:$CO$3,IF(Population!$B$4:$B$104&gt;='Other payments'!$BB43,IF(Population!$B$4:$B$104&lt;='Other payments'!$BC43,Population!$C$4:$CO$104,0),0),0))</f>
        <v>1545635</v>
      </c>
      <c r="AG43" s="3">
        <f t="array" ref="AG43">SUM(IF(AG$26=Population!$C$3:$CO$3,IF(Population!$B$4:$B$104&gt;='Other payments'!$BB43,IF(Population!$B$4:$B$104&lt;='Other payments'!$BC43,Population!$C$4:$CO$104,0),0),0))</f>
        <v>1591341</v>
      </c>
      <c r="AH43" s="3">
        <f t="array" ref="AH43">SUM(IF(AH$26=Population!$C$3:$CO$3,IF(Population!$B$4:$B$104&gt;='Other payments'!$BB43,IF(Population!$B$4:$B$104&lt;='Other payments'!$BC43,Population!$C$4:$CO$104,0),0),0))</f>
        <v>1618360</v>
      </c>
      <c r="AI43" s="3">
        <f t="array" ref="AI43">SUM(IF(AI$26=Population!$C$3:$CO$3,IF(Population!$B$4:$B$104&gt;='Other payments'!$BB43,IF(Population!$B$4:$B$104&lt;='Other payments'!$BC43,Population!$C$4:$CO$104,0),0),0))</f>
        <v>1627462</v>
      </c>
      <c r="AJ43" s="3">
        <f t="array" ref="AJ43">SUM(IF(AJ$26=Population!$C$3:$CO$3,IF(Population!$B$4:$B$104&gt;='Other payments'!$BB43,IF(Population!$B$4:$B$104&lt;='Other payments'!$BC43,Population!$C$4:$CO$104,0),0),0))</f>
        <v>1627130</v>
      </c>
      <c r="AK43" s="3">
        <f t="array" ref="AK43">SUM(IF(AK$26=Population!$C$3:$CO$3,IF(Population!$B$4:$B$104&gt;='Other payments'!$BB43,IF(Population!$B$4:$B$104&lt;='Other payments'!$BC43,Population!$C$4:$CO$104,0),0),0))</f>
        <v>1606792</v>
      </c>
      <c r="AL43" s="3">
        <f t="array" ref="AL43">SUM(IF(AL$26=Population!$C$3:$CO$3,IF(Population!$B$4:$B$104&gt;='Other payments'!$BB43,IF(Population!$B$4:$B$104&lt;='Other payments'!$BC43,Population!$C$4:$CO$104,0),0),0))</f>
        <v>1591623</v>
      </c>
      <c r="AM43" s="3">
        <f t="array" ref="AM43">SUM(IF(AM$26=Population!$C$3:$CO$3,IF(Population!$B$4:$B$104&gt;='Other payments'!$BB43,IF(Population!$B$4:$B$104&lt;='Other payments'!$BC43,Population!$C$4:$CO$104,0),0),0))</f>
        <v>1590885</v>
      </c>
      <c r="AN43" s="3">
        <f t="array" ref="AN43">SUM(IF(AN$26=Population!$C$3:$CO$3,IF(Population!$B$4:$B$104&gt;='Other payments'!$BB43,IF(Population!$B$4:$B$104&lt;='Other payments'!$BC43,Population!$C$4:$CO$104,0),0),0))</f>
        <v>1604050</v>
      </c>
      <c r="AO43" s="3">
        <f t="array" ref="AO43">SUM(IF(AO$26=Population!$C$3:$CO$3,IF(Population!$B$4:$B$104&gt;='Other payments'!$BB43,IF(Population!$B$4:$B$104&lt;='Other payments'!$BC43,Population!$C$4:$CO$104,0),0),0))</f>
        <v>1630228</v>
      </c>
      <c r="AP43" s="3">
        <f t="array" ref="AP43">SUM(IF(AP$26=Population!$C$3:$CO$3,IF(Population!$B$4:$B$104&gt;='Other payments'!$BB43,IF(Population!$B$4:$B$104&lt;='Other payments'!$BC43,Population!$C$4:$CO$104,0),0),0))</f>
        <v>1673038</v>
      </c>
      <c r="AQ43" s="3">
        <f t="array" ref="AQ43">SUM(IF(AQ$26=Population!$C$3:$CO$3,IF(Population!$B$4:$B$104&gt;='Other payments'!$BB43,IF(Population!$B$4:$B$104&lt;='Other payments'!$BC43,Population!$C$4:$CO$104,0),0),0))</f>
        <v>1722977</v>
      </c>
      <c r="AR43" s="3">
        <f t="array" ref="AR43">SUM(IF(AR$26=Population!$C$3:$CO$3,IF(Population!$B$4:$B$104&gt;='Other payments'!$BB43,IF(Population!$B$4:$B$104&lt;='Other payments'!$BC43,Population!$C$4:$CO$104,0),0),0))</f>
        <v>1781120</v>
      </c>
      <c r="AS43" s="3">
        <f t="array" ref="AS43">SUM(IF(AS$26=Population!$C$3:$CO$3,IF(Population!$B$4:$B$104&gt;='Other payments'!$BB43,IF(Population!$B$4:$B$104&lt;='Other payments'!$BC43,Population!$C$4:$CO$104,0),0),0))</f>
        <v>1833615</v>
      </c>
      <c r="AT43" s="3">
        <f t="array" ref="AT43">SUM(IF(AT$26=Population!$C$3:$CO$3,IF(Population!$B$4:$B$104&gt;='Other payments'!$BB43,IF(Population!$B$4:$B$104&lt;='Other payments'!$BC43,Population!$C$4:$CO$104,0),0),0))</f>
        <v>1882621</v>
      </c>
      <c r="AU43" s="3">
        <f t="array" ref="AU43">SUM(IF(AU$26=Population!$C$3:$CO$3,IF(Population!$B$4:$B$104&gt;='Other payments'!$BB43,IF(Population!$B$4:$B$104&lt;='Other payments'!$BC43,Population!$C$4:$CO$104,0),0),0))</f>
        <v>1917705</v>
      </c>
      <c r="AV43" s="3">
        <f t="array" ref="AV43">SUM(IF(AV$26=Population!$C$3:$CO$3,IF(Population!$B$4:$B$104&gt;='Other payments'!$BB43,IF(Population!$B$4:$B$104&lt;='Other payments'!$BC43,Population!$C$4:$CO$104,0),0),0))</f>
        <v>1942570</v>
      </c>
      <c r="AW43" s="3">
        <f t="array" ref="AW43">SUM(IF(AW$26=Population!$C$3:$CO$3,IF(Population!$B$4:$B$104&gt;='Other payments'!$BB43,IF(Population!$B$4:$B$104&lt;='Other payments'!$BC43,Population!$C$4:$CO$104,0),0),0))</f>
        <v>1958043</v>
      </c>
      <c r="AX43" s="3">
        <f t="array" ref="AX43">SUM(IF(AX$26=Population!$C$3:$CO$3,IF(Population!$B$4:$B$104&gt;='Other payments'!$BB43,IF(Population!$B$4:$B$104&lt;='Other payments'!$BC43,Population!$C$4:$CO$104,0),0),0))</f>
        <v>1974812</v>
      </c>
      <c r="AY43" s="3">
        <f t="array" ref="AY43">SUM(IF(AY$26=Population!$C$3:$CO$3,IF(Population!$B$4:$B$104&gt;='Other payments'!$BB43,IF(Population!$B$4:$B$104&lt;='Other payments'!$BC43,Population!$C$4:$CO$104,0),0),0))</f>
        <v>1991588</v>
      </c>
      <c r="BB43" s="28">
        <f t="shared" si="42"/>
        <v>70</v>
      </c>
      <c r="BC43" s="28">
        <f t="shared" si="43"/>
        <v>74</v>
      </c>
    </row>
    <row r="44" spans="1:55">
      <c r="A44" s="28" t="s">
        <v>478</v>
      </c>
      <c r="B44" s="3">
        <v>558341</v>
      </c>
      <c r="C44" s="3">
        <f t="array" ref="C44">SUM(IF(C$26=Population!$C$3:$CO$3,IF(Population!$B$4:$B$104&gt;='Other payments'!$BB44,IF(Population!$B$4:$B$104&lt;='Other payments'!$BC44,Population!$C$4:$CO$104,0),0),0))</f>
        <v>572227</v>
      </c>
      <c r="D44" s="3">
        <f t="array" ref="D44">SUM(IF(D$26=Population!$C$3:$CO$3,IF(Population!$B$4:$B$104&gt;='Other payments'!$BB44,IF(Population!$B$4:$B$104&lt;='Other payments'!$BC44,Population!$C$4:$CO$104,0),0),0))</f>
        <v>589706</v>
      </c>
      <c r="E44" s="3">
        <f t="array" ref="E44">SUM(IF(E$26=Population!$C$3:$CO$3,IF(Population!$B$4:$B$104&gt;='Other payments'!$BB44,IF(Population!$B$4:$B$104&lt;='Other payments'!$BC44,Population!$C$4:$CO$104,0),0),0))</f>
        <v>611406</v>
      </c>
      <c r="F44" s="3">
        <f t="array" ref="F44">SUM(IF(F$26=Population!$C$3:$CO$3,IF(Population!$B$4:$B$104&gt;='Other payments'!$BB44,IF(Population!$B$4:$B$104&lt;='Other payments'!$BC44,Population!$C$4:$CO$104,0),0),0))</f>
        <v>634591</v>
      </c>
      <c r="G44" s="3">
        <f t="array" ref="G44">SUM(IF(G$26=Population!$C$3:$CO$3,IF(Population!$B$4:$B$104&gt;='Other payments'!$BB44,IF(Population!$B$4:$B$104&lt;='Other payments'!$BC44,Population!$C$4:$CO$104,0),0),0))</f>
        <v>656022</v>
      </c>
      <c r="H44" s="3">
        <f t="array" ref="H44">SUM(IF(H$26=Population!$C$3:$CO$3,IF(Population!$B$4:$B$104&gt;='Other payments'!$BB44,IF(Population!$B$4:$B$104&lt;='Other payments'!$BC44,Population!$C$4:$CO$104,0),0),0))</f>
        <v>683267</v>
      </c>
      <c r="I44" s="3">
        <f t="array" ref="I44">SUM(IF(I$26=Population!$C$3:$CO$3,IF(Population!$B$4:$B$104&gt;='Other payments'!$BB44,IF(Population!$B$4:$B$104&lt;='Other payments'!$BC44,Population!$C$4:$CO$104,0),0),0))</f>
        <v>708533</v>
      </c>
      <c r="J44" s="3">
        <f t="array" ref="J44">SUM(IF(J$26=Population!$C$3:$CO$3,IF(Population!$B$4:$B$104&gt;='Other payments'!$BB44,IF(Population!$B$4:$B$104&lt;='Other payments'!$BC44,Population!$C$4:$CO$104,0),0),0))</f>
        <v>744020</v>
      </c>
      <c r="K44" s="3">
        <f t="array" ref="K44">SUM(IF(K$26=Population!$C$3:$CO$3,IF(Population!$B$4:$B$104&gt;='Other payments'!$BB44,IF(Population!$B$4:$B$104&lt;='Other payments'!$BC44,Population!$C$4:$CO$104,0),0),0))</f>
        <v>781873</v>
      </c>
      <c r="L44" s="3">
        <f t="array" ref="L44">SUM(IF(L$26=Population!$C$3:$CO$3,IF(Population!$B$4:$B$104&gt;='Other payments'!$BB44,IF(Population!$B$4:$B$104&lt;='Other payments'!$BC44,Population!$C$4:$CO$104,0),0),0))</f>
        <v>821943</v>
      </c>
      <c r="M44" s="3">
        <f t="array" ref="M44">SUM(IF(M$26=Population!$C$3:$CO$3,IF(Population!$B$4:$B$104&gt;='Other payments'!$BB44,IF(Population!$B$4:$B$104&lt;='Other payments'!$BC44,Population!$C$4:$CO$104,0),0),0))</f>
        <v>886126</v>
      </c>
      <c r="N44" s="3">
        <f t="array" ref="N44">SUM(IF(N$26=Population!$C$3:$CO$3,IF(Population!$B$4:$B$104&gt;='Other payments'!$BB44,IF(Population!$B$4:$B$104&lt;='Other payments'!$BC44,Population!$C$4:$CO$104,0),0),0))</f>
        <v>938809</v>
      </c>
      <c r="O44" s="3">
        <f t="array" ref="O44">SUM(IF(O$26=Population!$C$3:$CO$3,IF(Population!$B$4:$B$104&gt;='Other payments'!$BB44,IF(Population!$B$4:$B$104&lt;='Other payments'!$BC44,Population!$C$4:$CO$104,0),0),0))</f>
        <v>974101</v>
      </c>
      <c r="P44" s="3">
        <f t="array" ref="P44">SUM(IF(P$26=Population!$C$3:$CO$3,IF(Population!$B$4:$B$104&gt;='Other payments'!$BB44,IF(Population!$B$4:$B$104&lt;='Other payments'!$BC44,Population!$C$4:$CO$104,0),0),0))</f>
        <v>1007810</v>
      </c>
      <c r="Q44" s="3">
        <f t="array" ref="Q44">SUM(IF(Q$26=Population!$C$3:$CO$3,IF(Population!$B$4:$B$104&gt;='Other payments'!$BB44,IF(Population!$B$4:$B$104&lt;='Other payments'!$BC44,Population!$C$4:$CO$104,0),0),0))</f>
        <v>1039096</v>
      </c>
      <c r="R44" s="3">
        <f t="array" ref="R44">SUM(IF(R$26=Population!$C$3:$CO$3,IF(Population!$B$4:$B$104&gt;='Other payments'!$BB44,IF(Population!$B$4:$B$104&lt;='Other payments'!$BC44,Population!$C$4:$CO$104,0),0),0))</f>
        <v>1042915</v>
      </c>
      <c r="S44" s="3">
        <f t="array" ref="S44">SUM(IF(S$26=Population!$C$3:$CO$3,IF(Population!$B$4:$B$104&gt;='Other payments'!$BB44,IF(Population!$B$4:$B$104&lt;='Other payments'!$BC44,Population!$C$4:$CO$104,0),0),0))</f>
        <v>1062399</v>
      </c>
      <c r="T44" s="3">
        <f t="array" ref="T44">SUM(IF(T$26=Population!$C$3:$CO$3,IF(Population!$B$4:$B$104&gt;='Other payments'!$BB44,IF(Population!$B$4:$B$104&lt;='Other payments'!$BC44,Population!$C$4:$CO$104,0),0),0))</f>
        <v>1086382</v>
      </c>
      <c r="U44" s="3">
        <f t="array" ref="U44">SUM(IF(U$26=Population!$C$3:$CO$3,IF(Population!$B$4:$B$104&gt;='Other payments'!$BB44,IF(Population!$B$4:$B$104&lt;='Other payments'!$BC44,Population!$C$4:$CO$104,0),0),0))</f>
        <v>1112330</v>
      </c>
      <c r="V44" s="3">
        <f t="array" ref="V44">SUM(IF(V$26=Population!$C$3:$CO$3,IF(Population!$B$4:$B$104&gt;='Other payments'!$BB44,IF(Population!$B$4:$B$104&lt;='Other payments'!$BC44,Population!$C$4:$CO$104,0),0),0))</f>
        <v>1141856</v>
      </c>
      <c r="W44" s="3">
        <f t="array" ref="W44">SUM(IF(W$26=Population!$C$3:$CO$3,IF(Population!$B$4:$B$104&gt;='Other payments'!$BB44,IF(Population!$B$4:$B$104&lt;='Other payments'!$BC44,Population!$C$4:$CO$104,0),0),0))</f>
        <v>1172277</v>
      </c>
      <c r="X44" s="3">
        <f t="array" ref="X44">SUM(IF(X$26=Population!$C$3:$CO$3,IF(Population!$B$4:$B$104&gt;='Other payments'!$BB44,IF(Population!$B$4:$B$104&lt;='Other payments'!$BC44,Population!$C$4:$CO$104,0),0),0))</f>
        <v>1201690</v>
      </c>
      <c r="Y44" s="3">
        <f t="array" ref="Y44">SUM(IF(Y$26=Population!$C$3:$CO$3,IF(Population!$B$4:$B$104&gt;='Other payments'!$BB44,IF(Population!$B$4:$B$104&lt;='Other payments'!$BC44,Population!$C$4:$CO$104,0),0),0))</f>
        <v>1234924</v>
      </c>
      <c r="Z44" s="3">
        <f t="array" ref="Z44">SUM(IF(Z$26=Population!$C$3:$CO$3,IF(Population!$B$4:$B$104&gt;='Other payments'!$BB44,IF(Population!$B$4:$B$104&lt;='Other payments'!$BC44,Population!$C$4:$CO$104,0),0),0))</f>
        <v>1265316</v>
      </c>
      <c r="AA44" s="3">
        <f t="array" ref="AA44">SUM(IF(AA$26=Population!$C$3:$CO$3,IF(Population!$B$4:$B$104&gt;='Other payments'!$BB44,IF(Population!$B$4:$B$104&lt;='Other payments'!$BC44,Population!$C$4:$CO$104,0),0),0))</f>
        <v>1298236</v>
      </c>
      <c r="AB44" s="3">
        <f t="array" ref="AB44">SUM(IF(AB$26=Population!$C$3:$CO$3,IF(Population!$B$4:$B$104&gt;='Other payments'!$BB44,IF(Population!$B$4:$B$104&lt;='Other payments'!$BC44,Population!$C$4:$CO$104,0),0),0))</f>
        <v>1328968</v>
      </c>
      <c r="AC44" s="3">
        <f t="array" ref="AC44">SUM(IF(AC$26=Population!$C$3:$CO$3,IF(Population!$B$4:$B$104&gt;='Other payments'!$BB44,IF(Population!$B$4:$B$104&lt;='Other payments'!$BC44,Population!$C$4:$CO$104,0),0),0))</f>
        <v>1354073</v>
      </c>
      <c r="AD44" s="3">
        <f t="array" ref="AD44">SUM(IF(AD$26=Population!$C$3:$CO$3,IF(Population!$B$4:$B$104&gt;='Other payments'!$BB44,IF(Population!$B$4:$B$104&lt;='Other payments'!$BC44,Population!$C$4:$CO$104,0),0),0))</f>
        <v>1370675</v>
      </c>
      <c r="AE44" s="3">
        <f t="array" ref="AE44">SUM(IF(AE$26=Population!$C$3:$CO$3,IF(Population!$B$4:$B$104&gt;='Other payments'!$BB44,IF(Population!$B$4:$B$104&lt;='Other payments'!$BC44,Population!$C$4:$CO$104,0),0),0))</f>
        <v>1377009</v>
      </c>
      <c r="AF44" s="3">
        <f t="array" ref="AF44">SUM(IF(AF$26=Population!$C$3:$CO$3,IF(Population!$B$4:$B$104&gt;='Other payments'!$BB44,IF(Population!$B$4:$B$104&lt;='Other payments'!$BC44,Population!$C$4:$CO$104,0),0),0))</f>
        <v>1372837</v>
      </c>
      <c r="AG44" s="3">
        <f t="array" ref="AG44">SUM(IF(AG$26=Population!$C$3:$CO$3,IF(Population!$B$4:$B$104&gt;='Other payments'!$BB44,IF(Population!$B$4:$B$104&lt;='Other payments'!$BC44,Population!$C$4:$CO$104,0),0),0))</f>
        <v>1369513</v>
      </c>
      <c r="AH44" s="3">
        <f t="array" ref="AH44">SUM(IF(AH$26=Population!$C$3:$CO$3,IF(Population!$B$4:$B$104&gt;='Other payments'!$BB44,IF(Population!$B$4:$B$104&lt;='Other payments'!$BC44,Population!$C$4:$CO$104,0),0),0))</f>
        <v>1373893</v>
      </c>
      <c r="AI44" s="3">
        <f t="array" ref="AI44">SUM(IF(AI$26=Population!$C$3:$CO$3,IF(Population!$B$4:$B$104&gt;='Other payments'!$BB44,IF(Population!$B$4:$B$104&lt;='Other payments'!$BC44,Population!$C$4:$CO$104,0),0),0))</f>
        <v>1393107</v>
      </c>
      <c r="AJ44" s="3">
        <f t="array" ref="AJ44">SUM(IF(AJ$26=Population!$C$3:$CO$3,IF(Population!$B$4:$B$104&gt;='Other payments'!$BB44,IF(Population!$B$4:$B$104&lt;='Other payments'!$BC44,Population!$C$4:$CO$104,0),0),0))</f>
        <v>1423542</v>
      </c>
      <c r="AK44" s="3">
        <f t="array" ref="AK44">SUM(IF(AK$26=Population!$C$3:$CO$3,IF(Population!$B$4:$B$104&gt;='Other payments'!$BB44,IF(Population!$B$4:$B$104&lt;='Other payments'!$BC44,Population!$C$4:$CO$104,0),0),0))</f>
        <v>1473755</v>
      </c>
      <c r="AL44" s="3">
        <f t="array" ref="AL44">SUM(IF(AL$26=Population!$C$3:$CO$3,IF(Population!$B$4:$B$104&gt;='Other payments'!$BB44,IF(Population!$B$4:$B$104&lt;='Other payments'!$BC44,Population!$C$4:$CO$104,0),0),0))</f>
        <v>1519076</v>
      </c>
      <c r="AM44" s="3">
        <f t="array" ref="AM44">SUM(IF(AM$26=Population!$C$3:$CO$3,IF(Population!$B$4:$B$104&gt;='Other payments'!$BB44,IF(Population!$B$4:$B$104&lt;='Other payments'!$BC44,Population!$C$4:$CO$104,0),0),0))</f>
        <v>1546405</v>
      </c>
      <c r="AN44" s="3">
        <f t="array" ref="AN44">SUM(IF(AN$26=Population!$C$3:$CO$3,IF(Population!$B$4:$B$104&gt;='Other payments'!$BB44,IF(Population!$B$4:$B$104&lt;='Other payments'!$BC44,Population!$C$4:$CO$104,0),0),0))</f>
        <v>1556649</v>
      </c>
      <c r="AO44" s="3">
        <f t="array" ref="AO44">SUM(IF(AO$26=Population!$C$3:$CO$3,IF(Population!$B$4:$B$104&gt;='Other payments'!$BB44,IF(Population!$B$4:$B$104&lt;='Other payments'!$BC44,Population!$C$4:$CO$104,0),0),0))</f>
        <v>1557846</v>
      </c>
      <c r="AP44" s="3">
        <f t="array" ref="AP44">SUM(IF(AP$26=Population!$C$3:$CO$3,IF(Population!$B$4:$B$104&gt;='Other payments'!$BB44,IF(Population!$B$4:$B$104&lt;='Other payments'!$BC44,Population!$C$4:$CO$104,0),0),0))</f>
        <v>1540165</v>
      </c>
      <c r="AQ44" s="3">
        <f t="array" ref="AQ44">SUM(IF(AQ$26=Population!$C$3:$CO$3,IF(Population!$B$4:$B$104&gt;='Other payments'!$BB44,IF(Population!$B$4:$B$104&lt;='Other payments'!$BC44,Population!$C$4:$CO$104,0),0),0))</f>
        <v>1527471</v>
      </c>
      <c r="AR44" s="3">
        <f t="array" ref="AR44">SUM(IF(AR$26=Population!$C$3:$CO$3,IF(Population!$B$4:$B$104&gt;='Other payments'!$BB44,IF(Population!$B$4:$B$104&lt;='Other payments'!$BC44,Population!$C$4:$CO$104,0),0),0))</f>
        <v>1528531</v>
      </c>
      <c r="AS44" s="3">
        <f t="array" ref="AS44">SUM(IF(AS$26=Population!$C$3:$CO$3,IF(Population!$B$4:$B$104&gt;='Other payments'!$BB44,IF(Population!$B$4:$B$104&lt;='Other payments'!$BC44,Population!$C$4:$CO$104,0),0),0))</f>
        <v>1542778</v>
      </c>
      <c r="AT44" s="3">
        <f t="array" ref="AT44">SUM(IF(AT$26=Population!$C$3:$CO$3,IF(Population!$B$4:$B$104&gt;='Other payments'!$BB44,IF(Population!$B$4:$B$104&lt;='Other payments'!$BC44,Population!$C$4:$CO$104,0),0),0))</f>
        <v>1569366</v>
      </c>
      <c r="AU44" s="3">
        <f t="array" ref="AU44">SUM(IF(AU$26=Population!$C$3:$CO$3,IF(Population!$B$4:$B$104&gt;='Other payments'!$BB44,IF(Population!$B$4:$B$104&lt;='Other payments'!$BC44,Population!$C$4:$CO$104,0),0),0))</f>
        <v>1611825</v>
      </c>
      <c r="AV44" s="3">
        <f t="array" ref="AV44">SUM(IF(AV$26=Population!$C$3:$CO$3,IF(Population!$B$4:$B$104&gt;='Other payments'!$BB44,IF(Population!$B$4:$B$104&lt;='Other payments'!$BC44,Population!$C$4:$CO$104,0),0),0))</f>
        <v>1660993</v>
      </c>
      <c r="AW44" s="3">
        <f t="array" ref="AW44">SUM(IF(AW$26=Population!$C$3:$CO$3,IF(Population!$B$4:$B$104&gt;='Other payments'!$BB44,IF(Population!$B$4:$B$104&lt;='Other payments'!$BC44,Population!$C$4:$CO$104,0),0),0))</f>
        <v>1717928</v>
      </c>
      <c r="AX44" s="3">
        <f t="array" ref="AX44">SUM(IF(AX$26=Population!$C$3:$CO$3,IF(Population!$B$4:$B$104&gt;='Other payments'!$BB44,IF(Population!$B$4:$B$104&lt;='Other payments'!$BC44,Population!$C$4:$CO$104,0),0),0))</f>
        <v>1769373</v>
      </c>
      <c r="AY44" s="3">
        <f t="array" ref="AY44">SUM(IF(AY$26=Population!$C$3:$CO$3,IF(Population!$B$4:$B$104&gt;='Other payments'!$BB44,IF(Population!$B$4:$B$104&lt;='Other payments'!$BC44,Population!$C$4:$CO$104,0),0),0))</f>
        <v>1817440</v>
      </c>
      <c r="BB44" s="28">
        <f t="shared" si="42"/>
        <v>75</v>
      </c>
      <c r="BC44" s="28">
        <f t="shared" si="43"/>
        <v>79</v>
      </c>
    </row>
    <row r="45" spans="1:55">
      <c r="A45" s="28" t="s">
        <v>479</v>
      </c>
      <c r="B45" s="3">
        <v>847639</v>
      </c>
      <c r="C45" s="3">
        <f t="array" ref="C45">SUM(IF(C$26=Population!$C$3:$CO$3,IF(Population!$B$4:$B$104&gt;='Other payments'!$BB45,IF(Population!$B$4:$B$104&lt;='Other payments'!$BC45,Population!$C$4:$CO$104,0),0),0))</f>
        <v>865099</v>
      </c>
      <c r="D45" s="3">
        <f t="array" ref="D45">SUM(IF(D$26=Population!$C$3:$CO$3,IF(Population!$B$4:$B$104&gt;='Other payments'!$BB45,IF(Population!$B$4:$B$104&lt;='Other payments'!$BC45,Population!$C$4:$CO$104,0),0),0))</f>
        <v>883630</v>
      </c>
      <c r="E45" s="3">
        <f t="array" ref="E45">SUM(IF(E$26=Population!$C$3:$CO$3,IF(Population!$B$4:$B$104&gt;='Other payments'!$BB45,IF(Population!$B$4:$B$104&lt;='Other payments'!$BC45,Population!$C$4:$CO$104,0),0),0))</f>
        <v>901517</v>
      </c>
      <c r="F45" s="3">
        <f t="array" ref="F45">SUM(IF(F$26=Population!$C$3:$CO$3,IF(Population!$B$4:$B$104&gt;='Other payments'!$BB45,IF(Population!$B$4:$B$104&lt;='Other payments'!$BC45,Population!$C$4:$CO$104,0),0),0))</f>
        <v>920638</v>
      </c>
      <c r="G45" s="3">
        <f t="array" ref="G45">SUM(IF(G$26=Population!$C$3:$CO$3,IF(Population!$B$4:$B$104&gt;='Other payments'!$BB45,IF(Population!$B$4:$B$104&lt;='Other payments'!$BC45,Population!$C$4:$CO$104,0),0),0))</f>
        <v>943618</v>
      </c>
      <c r="H45" s="3">
        <f t="array" ref="H45">SUM(IF(H$26=Population!$C$3:$CO$3,IF(Population!$B$4:$B$104&gt;='Other payments'!$BB45,IF(Population!$B$4:$B$104&lt;='Other payments'!$BC45,Population!$C$4:$CO$104,0),0),0))</f>
        <v>968227</v>
      </c>
      <c r="I45" s="3">
        <f t="array" ref="I45">SUM(IF(I$26=Population!$C$3:$CO$3,IF(Population!$B$4:$B$104&gt;='Other payments'!$BB45,IF(Population!$B$4:$B$104&lt;='Other payments'!$BC45,Population!$C$4:$CO$104,0),0),0))</f>
        <v>994623</v>
      </c>
      <c r="J45" s="3">
        <f t="array" ref="J45">SUM(IF(J$26=Population!$C$3:$CO$3,IF(Population!$B$4:$B$104&gt;='Other payments'!$BB45,IF(Population!$B$4:$B$104&lt;='Other payments'!$BC45,Population!$C$4:$CO$104,0),0),0))</f>
        <v>1024585</v>
      </c>
      <c r="K45" s="3">
        <f t="array" ref="K45">SUM(IF(K$26=Population!$C$3:$CO$3,IF(Population!$B$4:$B$104&gt;='Other payments'!$BB45,IF(Population!$B$4:$B$104&lt;='Other payments'!$BC45,Population!$C$4:$CO$104,0),0),0))</f>
        <v>1056923</v>
      </c>
      <c r="L45" s="3">
        <f t="array" ref="L45">SUM(IF(L$26=Population!$C$3:$CO$3,IF(Population!$B$4:$B$104&gt;='Other payments'!$BB45,IF(Population!$B$4:$B$104&lt;='Other payments'!$BC45,Population!$C$4:$CO$104,0),0),0))</f>
        <v>1091114</v>
      </c>
      <c r="M45" s="3">
        <f t="array" ref="M45">SUM(IF(M$26=Population!$C$3:$CO$3,IF(Population!$B$4:$B$104&gt;='Other payments'!$BB45,IF(Population!$B$4:$B$104&lt;='Other payments'!$BC45,Population!$C$4:$CO$104,0),0),0))</f>
        <v>1132076</v>
      </c>
      <c r="N45" s="3">
        <f t="array" ref="N45">SUM(IF(N$26=Population!$C$3:$CO$3,IF(Population!$B$4:$B$104&gt;='Other payments'!$BB45,IF(Population!$B$4:$B$104&lt;='Other payments'!$BC45,Population!$C$4:$CO$104,0),0),0))</f>
        <v>1173050</v>
      </c>
      <c r="O45" s="3">
        <f t="array" ref="O45">SUM(IF(O$26=Population!$C$3:$CO$3,IF(Population!$B$4:$B$104&gt;='Other payments'!$BB45,IF(Population!$B$4:$B$104&lt;='Other payments'!$BC45,Population!$C$4:$CO$104,0),0),0))</f>
        <v>1226136</v>
      </c>
      <c r="P45" s="3">
        <f t="array" ref="P45">SUM(IF(P$26=Population!$C$3:$CO$3,IF(Population!$B$4:$B$104&gt;='Other payments'!$BB45,IF(Population!$B$4:$B$104&lt;='Other payments'!$BC45,Population!$C$4:$CO$104,0),0),0))</f>
        <v>1283546</v>
      </c>
      <c r="Q45" s="3">
        <f t="array" ref="Q45">SUM(IF(Q$26=Population!$C$3:$CO$3,IF(Population!$B$4:$B$104&gt;='Other payments'!$BB45,IF(Population!$B$4:$B$104&lt;='Other payments'!$BC45,Population!$C$4:$CO$104,0),0),0))</f>
        <v>1344237</v>
      </c>
      <c r="R45" s="3">
        <f t="array" ref="R45">SUM(IF(R$26=Population!$C$3:$CO$3,IF(Population!$B$4:$B$104&gt;='Other payments'!$BB45,IF(Population!$B$4:$B$104&lt;='Other payments'!$BC45,Population!$C$4:$CO$104,0),0),0))</f>
        <v>1431835</v>
      </c>
      <c r="S45" s="3">
        <f t="array" ref="S45">SUM(IF(S$26=Population!$C$3:$CO$3,IF(Population!$B$4:$B$104&gt;='Other payments'!$BB45,IF(Population!$B$4:$B$104&lt;='Other payments'!$BC45,Population!$C$4:$CO$104,0),0),0))</f>
        <v>1508037</v>
      </c>
      <c r="T45" s="3">
        <f t="array" ref="T45">SUM(IF(T$26=Population!$C$3:$CO$3,IF(Population!$B$4:$B$104&gt;='Other payments'!$BB45,IF(Population!$B$4:$B$104&lt;='Other payments'!$BC45,Population!$C$4:$CO$104,0),0),0))</f>
        <v>1578617</v>
      </c>
      <c r="U45" s="3">
        <f t="array" ref="U45">SUM(IF(U$26=Population!$C$3:$CO$3,IF(Population!$B$4:$B$104&gt;='Other payments'!$BB45,IF(Population!$B$4:$B$104&lt;='Other payments'!$BC45,Population!$C$4:$CO$104,0),0),0))</f>
        <v>1650670</v>
      </c>
      <c r="V45" s="3">
        <f t="array" ref="V45">SUM(IF(V$26=Population!$C$3:$CO$3,IF(Population!$B$4:$B$104&gt;='Other payments'!$BB45,IF(Population!$B$4:$B$104&lt;='Other payments'!$BC45,Population!$C$4:$CO$104,0),0),0))</f>
        <v>1722504</v>
      </c>
      <c r="W45" s="3">
        <f t="array" ref="W45">SUM(IF(W$26=Population!$C$3:$CO$3,IF(Population!$B$4:$B$104&gt;='Other payments'!$BB45,IF(Population!$B$4:$B$104&lt;='Other payments'!$BC45,Population!$C$4:$CO$104,0),0),0))</f>
        <v>1792988</v>
      </c>
      <c r="X45" s="3">
        <f t="array" ref="X45">SUM(IF(X$26=Population!$C$3:$CO$3,IF(Population!$B$4:$B$104&gt;='Other payments'!$BB45,IF(Population!$B$4:$B$104&lt;='Other payments'!$BC45,Population!$C$4:$CO$104,0),0),0))</f>
        <v>1866339</v>
      </c>
      <c r="Y45" s="3">
        <f t="array" ref="Y45">SUM(IF(Y$26=Population!$C$3:$CO$3,IF(Population!$B$4:$B$104&gt;='Other payments'!$BB45,IF(Population!$B$4:$B$104&lt;='Other payments'!$BC45,Population!$C$4:$CO$104,0),0),0))</f>
        <v>1937682</v>
      </c>
      <c r="Z45" s="3">
        <f t="array" ref="Z45">SUM(IF(Z$26=Population!$C$3:$CO$3,IF(Population!$B$4:$B$104&gt;='Other payments'!$BB45,IF(Population!$B$4:$B$104&lt;='Other payments'!$BC45,Population!$C$4:$CO$104,0),0),0))</f>
        <v>2011240</v>
      </c>
      <c r="AA45" s="3">
        <f t="array" ref="AA45">SUM(IF(AA$26=Population!$C$3:$CO$3,IF(Population!$B$4:$B$104&gt;='Other payments'!$BB45,IF(Population!$B$4:$B$104&lt;='Other payments'!$BC45,Population!$C$4:$CO$104,0),0),0))</f>
        <v>2086875</v>
      </c>
      <c r="AB45" s="3">
        <f t="array" ref="AB45">SUM(IF(AB$26=Population!$C$3:$CO$3,IF(Population!$B$4:$B$104&gt;='Other payments'!$BB45,IF(Population!$B$4:$B$104&lt;='Other payments'!$BC45,Population!$C$4:$CO$104,0),0),0))</f>
        <v>2161268</v>
      </c>
      <c r="AC45" s="3">
        <f t="array" ref="AC45">SUM(IF(AC$26=Population!$C$3:$CO$3,IF(Population!$B$4:$B$104&gt;='Other payments'!$BB45,IF(Population!$B$4:$B$104&lt;='Other payments'!$BC45,Population!$C$4:$CO$104,0),0),0))</f>
        <v>2236921</v>
      </c>
      <c r="AD45" s="3">
        <f t="array" ref="AD45">SUM(IF(AD$26=Population!$C$3:$CO$3,IF(Population!$B$4:$B$104&gt;='Other payments'!$BB45,IF(Population!$B$4:$B$104&lt;='Other payments'!$BC45,Population!$C$4:$CO$104,0),0),0))</f>
        <v>2313816</v>
      </c>
      <c r="AE45" s="3">
        <f t="array" ref="AE45">SUM(IF(AE$26=Population!$C$3:$CO$3,IF(Population!$B$4:$B$104&gt;='Other payments'!$BB45,IF(Population!$B$4:$B$104&lt;='Other payments'!$BC45,Population!$C$4:$CO$104,0),0),0))</f>
        <v>2390059</v>
      </c>
      <c r="AF45" s="3">
        <f t="array" ref="AF45">SUM(IF(AF$26=Population!$C$3:$CO$3,IF(Population!$B$4:$B$104&gt;='Other payments'!$BB45,IF(Population!$B$4:$B$104&lt;='Other payments'!$BC45,Population!$C$4:$CO$104,0),0),0))</f>
        <v>2470703</v>
      </c>
      <c r="AG45" s="3">
        <f t="array" ref="AG45">SUM(IF(AG$26=Population!$C$3:$CO$3,IF(Population!$B$4:$B$104&gt;='Other payments'!$BB45,IF(Population!$B$4:$B$104&lt;='Other payments'!$BC45,Population!$C$4:$CO$104,0),0),0))</f>
        <v>2548021</v>
      </c>
      <c r="AH45" s="3">
        <f t="array" ref="AH45">SUM(IF(AH$26=Population!$C$3:$CO$3,IF(Population!$B$4:$B$104&gt;='Other payments'!$BB45,IF(Population!$B$4:$B$104&lt;='Other payments'!$BC45,Population!$C$4:$CO$104,0),0),0))</f>
        <v>2621816</v>
      </c>
      <c r="AI45" s="3">
        <f t="array" ref="AI45">SUM(IF(AI$26=Population!$C$3:$CO$3,IF(Population!$B$4:$B$104&gt;='Other payments'!$BB45,IF(Population!$B$4:$B$104&lt;='Other payments'!$BC45,Population!$C$4:$CO$104,0),0),0))</f>
        <v>2688777</v>
      </c>
      <c r="AJ45" s="3">
        <f t="array" ref="AJ45">SUM(IF(AJ$26=Population!$C$3:$CO$3,IF(Population!$B$4:$B$104&gt;='Other payments'!$BB45,IF(Population!$B$4:$B$104&lt;='Other payments'!$BC45,Population!$C$4:$CO$104,0),0),0))</f>
        <v>2746105</v>
      </c>
      <c r="AK45" s="3">
        <f t="array" ref="AK45">SUM(IF(AK$26=Population!$C$3:$CO$3,IF(Population!$B$4:$B$104&gt;='Other payments'!$BB45,IF(Population!$B$4:$B$104&lt;='Other payments'!$BC45,Population!$C$4:$CO$104,0),0),0))</f>
        <v>2798352</v>
      </c>
      <c r="AL45" s="3">
        <f t="array" ref="AL45">SUM(IF(AL$26=Population!$C$3:$CO$3,IF(Population!$B$4:$B$104&gt;='Other payments'!$BB45,IF(Population!$B$4:$B$104&lt;='Other payments'!$BC45,Population!$C$4:$CO$104,0),0),0))</f>
        <v>2847533</v>
      </c>
      <c r="AM45" s="3">
        <f t="array" ref="AM45">SUM(IF(AM$26=Population!$C$3:$CO$3,IF(Population!$B$4:$B$104&gt;='Other payments'!$BB45,IF(Population!$B$4:$B$104&lt;='Other payments'!$BC45,Population!$C$4:$CO$104,0),0),0))</f>
        <v>2902243</v>
      </c>
      <c r="AN45" s="3">
        <f t="array" ref="AN45">SUM(IF(AN$26=Population!$C$3:$CO$3,IF(Population!$B$4:$B$104&gt;='Other payments'!$BB45,IF(Population!$B$4:$B$104&lt;='Other payments'!$BC45,Population!$C$4:$CO$104,0),0),0))</f>
        <v>2966053</v>
      </c>
      <c r="AO45" s="3">
        <f t="array" ref="AO45">SUM(IF(AO$26=Population!$C$3:$CO$3,IF(Population!$B$4:$B$104&gt;='Other payments'!$BB45,IF(Population!$B$4:$B$104&lt;='Other payments'!$BC45,Population!$C$4:$CO$104,0),0),0))</f>
        <v>3031684</v>
      </c>
      <c r="AP45" s="3">
        <f t="array" ref="AP45">SUM(IF(AP$26=Population!$C$3:$CO$3,IF(Population!$B$4:$B$104&gt;='Other payments'!$BB45,IF(Population!$B$4:$B$104&lt;='Other payments'!$BC45,Population!$C$4:$CO$104,0),0),0))</f>
        <v>3111498</v>
      </c>
      <c r="AQ45" s="3">
        <f t="array" ref="AQ45">SUM(IF(AQ$26=Population!$C$3:$CO$3,IF(Population!$B$4:$B$104&gt;='Other payments'!$BB45,IF(Population!$B$4:$B$104&lt;='Other payments'!$BC45,Population!$C$4:$CO$104,0),0),0))</f>
        <v>3185736</v>
      </c>
      <c r="AR45" s="3">
        <f t="array" ref="AR45">SUM(IF(AR$26=Population!$C$3:$CO$3,IF(Population!$B$4:$B$104&gt;='Other payments'!$BB45,IF(Population!$B$4:$B$104&lt;='Other payments'!$BC45,Population!$C$4:$CO$104,0),0),0))</f>
        <v>3247159</v>
      </c>
      <c r="AS45" s="3">
        <f t="array" ref="AS45">SUM(IF(AS$26=Population!$C$3:$CO$3,IF(Population!$B$4:$B$104&gt;='Other payments'!$BB45,IF(Population!$B$4:$B$104&lt;='Other payments'!$BC45,Population!$C$4:$CO$104,0),0),0))</f>
        <v>3302203</v>
      </c>
      <c r="AT45" s="3">
        <f t="array" ref="AT45">SUM(IF(AT$26=Population!$C$3:$CO$3,IF(Population!$B$4:$B$104&gt;='Other payments'!$BB45,IF(Population!$B$4:$B$104&lt;='Other payments'!$BC45,Population!$C$4:$CO$104,0),0),0))</f>
        <v>3351668</v>
      </c>
      <c r="AU45" s="3">
        <f t="array" ref="AU45">SUM(IF(AU$26=Population!$C$3:$CO$3,IF(Population!$B$4:$B$104&gt;='Other payments'!$BB45,IF(Population!$B$4:$B$104&lt;='Other payments'!$BC45,Population!$C$4:$CO$104,0),0),0))</f>
        <v>3397746</v>
      </c>
      <c r="AV45" s="3">
        <f t="array" ref="AV45">SUM(IF(AV$26=Population!$C$3:$CO$3,IF(Population!$B$4:$B$104&gt;='Other payments'!$BB45,IF(Population!$B$4:$B$104&lt;='Other payments'!$BC45,Population!$C$4:$CO$104,0),0),0))</f>
        <v>3444379</v>
      </c>
      <c r="AW45" s="3">
        <f t="array" ref="AW45">SUM(IF(AW$26=Population!$C$3:$CO$3,IF(Population!$B$4:$B$104&gt;='Other payments'!$BB45,IF(Population!$B$4:$B$104&lt;='Other payments'!$BC45,Population!$C$4:$CO$104,0),0),0))</f>
        <v>3492963</v>
      </c>
      <c r="AX45" s="3">
        <f t="array" ref="AX45">SUM(IF(AX$26=Population!$C$3:$CO$3,IF(Population!$B$4:$B$104&gt;='Other payments'!$BB45,IF(Population!$B$4:$B$104&lt;='Other payments'!$BC45,Population!$C$4:$CO$104,0),0),0))</f>
        <v>3547585</v>
      </c>
      <c r="AY45" s="3">
        <f t="array" ref="AY45">SUM(IF(AY$26=Population!$C$3:$CO$3,IF(Population!$B$4:$B$104&gt;='Other payments'!$BB45,IF(Population!$B$4:$B$104&lt;='Other payments'!$BC45,Population!$C$4:$CO$104,0),0),0))</f>
        <v>3608708</v>
      </c>
      <c r="BB45" s="28">
        <f t="shared" si="42"/>
        <v>80</v>
      </c>
      <c r="BC45" s="28">
        <v>100</v>
      </c>
    </row>
    <row r="47" spans="1:55">
      <c r="A47" s="1" t="s">
        <v>483</v>
      </c>
    </row>
    <row r="48" spans="1:55" s="28" customFormat="1">
      <c r="A48" s="1"/>
      <c r="B48" s="29">
        <v>2011</v>
      </c>
      <c r="C48" s="29">
        <v>2012</v>
      </c>
      <c r="D48" s="29">
        <f>C48+1</f>
        <v>2013</v>
      </c>
      <c r="E48" s="29">
        <f t="shared" ref="E48:H48" si="44">D48+1</f>
        <v>2014</v>
      </c>
      <c r="F48" s="29">
        <f t="shared" si="44"/>
        <v>2015</v>
      </c>
      <c r="G48" s="29">
        <f t="shared" si="44"/>
        <v>2016</v>
      </c>
      <c r="H48" s="29">
        <f t="shared" si="44"/>
        <v>2017</v>
      </c>
      <c r="I48" s="28">
        <f>H48+1</f>
        <v>2018</v>
      </c>
      <c r="J48" s="28">
        <f t="shared" ref="J48" si="45">I48+1</f>
        <v>2019</v>
      </c>
      <c r="K48" s="28">
        <f t="shared" ref="K48" si="46">J48+1</f>
        <v>2020</v>
      </c>
      <c r="L48" s="28">
        <f t="shared" ref="L48" si="47">K48+1</f>
        <v>2021</v>
      </c>
      <c r="M48" s="28">
        <f t="shared" ref="M48" si="48">L48+1</f>
        <v>2022</v>
      </c>
      <c r="N48" s="28">
        <f t="shared" ref="N48" si="49">M48+1</f>
        <v>2023</v>
      </c>
      <c r="O48" s="28">
        <f t="shared" ref="O48" si="50">N48+1</f>
        <v>2024</v>
      </c>
      <c r="P48" s="28">
        <f t="shared" ref="P48" si="51">O48+1</f>
        <v>2025</v>
      </c>
      <c r="Q48" s="28">
        <f t="shared" ref="Q48" si="52">P48+1</f>
        <v>2026</v>
      </c>
      <c r="R48" s="28">
        <f t="shared" ref="R48" si="53">Q48+1</f>
        <v>2027</v>
      </c>
      <c r="S48" s="28">
        <f t="shared" ref="S48" si="54">R48+1</f>
        <v>2028</v>
      </c>
      <c r="T48" s="28">
        <f t="shared" ref="T48" si="55">S48+1</f>
        <v>2029</v>
      </c>
      <c r="U48" s="28">
        <f t="shared" ref="U48" si="56">T48+1</f>
        <v>2030</v>
      </c>
      <c r="V48" s="28">
        <f t="shared" ref="V48" si="57">U48+1</f>
        <v>2031</v>
      </c>
      <c r="W48" s="28">
        <f t="shared" ref="W48" si="58">V48+1</f>
        <v>2032</v>
      </c>
      <c r="X48" s="28">
        <f t="shared" ref="X48" si="59">W48+1</f>
        <v>2033</v>
      </c>
      <c r="Y48" s="28">
        <f t="shared" ref="Y48" si="60">X48+1</f>
        <v>2034</v>
      </c>
      <c r="Z48" s="28">
        <f t="shared" ref="Z48" si="61">Y48+1</f>
        <v>2035</v>
      </c>
      <c r="AA48" s="28">
        <f t="shared" ref="AA48" si="62">Z48+1</f>
        <v>2036</v>
      </c>
      <c r="AB48" s="28">
        <f t="shared" ref="AB48" si="63">AA48+1</f>
        <v>2037</v>
      </c>
      <c r="AC48" s="28">
        <f t="shared" ref="AC48" si="64">AB48+1</f>
        <v>2038</v>
      </c>
      <c r="AD48" s="28">
        <f t="shared" ref="AD48" si="65">AC48+1</f>
        <v>2039</v>
      </c>
      <c r="AE48" s="28">
        <f t="shared" ref="AE48" si="66">AD48+1</f>
        <v>2040</v>
      </c>
      <c r="AF48" s="28">
        <f t="shared" ref="AF48" si="67">AE48+1</f>
        <v>2041</v>
      </c>
      <c r="AG48" s="28">
        <f t="shared" ref="AG48" si="68">AF48+1</f>
        <v>2042</v>
      </c>
      <c r="AH48" s="28">
        <f t="shared" ref="AH48" si="69">AG48+1</f>
        <v>2043</v>
      </c>
      <c r="AI48" s="28">
        <f t="shared" ref="AI48" si="70">AH48+1</f>
        <v>2044</v>
      </c>
      <c r="AJ48" s="28">
        <f t="shared" ref="AJ48" si="71">AI48+1</f>
        <v>2045</v>
      </c>
      <c r="AK48" s="28">
        <f t="shared" ref="AK48" si="72">AJ48+1</f>
        <v>2046</v>
      </c>
      <c r="AL48" s="28">
        <f t="shared" ref="AL48" si="73">AK48+1</f>
        <v>2047</v>
      </c>
      <c r="AM48" s="28">
        <f t="shared" ref="AM48" si="74">AL48+1</f>
        <v>2048</v>
      </c>
      <c r="AN48" s="28">
        <f t="shared" ref="AN48" si="75">AM48+1</f>
        <v>2049</v>
      </c>
      <c r="AO48" s="28">
        <f t="shared" ref="AO48" si="76">AN48+1</f>
        <v>2050</v>
      </c>
      <c r="AP48" s="28">
        <f t="shared" ref="AP48" si="77">AO48+1</f>
        <v>2051</v>
      </c>
      <c r="AQ48" s="28">
        <f>AP48+1</f>
        <v>2052</v>
      </c>
      <c r="AR48" s="28">
        <f t="shared" ref="AR48" si="78">AQ48+1</f>
        <v>2053</v>
      </c>
      <c r="AS48" s="28">
        <f>AR48+1</f>
        <v>2054</v>
      </c>
      <c r="AT48" s="28">
        <f t="shared" ref="AT48" si="79">AS48+1</f>
        <v>2055</v>
      </c>
      <c r="AU48" s="28">
        <f>AT48+1</f>
        <v>2056</v>
      </c>
      <c r="AV48" s="28">
        <f t="shared" ref="AV48" si="80">AU48+1</f>
        <v>2057</v>
      </c>
      <c r="AW48" s="28">
        <f t="shared" ref="AW48" si="81">AV48+1</f>
        <v>2058</v>
      </c>
      <c r="AX48" s="28">
        <f t="shared" ref="AX48" si="82">AW48+1</f>
        <v>2059</v>
      </c>
      <c r="AY48" s="28">
        <f>AX48+1</f>
        <v>2060</v>
      </c>
    </row>
    <row r="49" spans="1:51">
      <c r="A49" s="28" t="s">
        <v>461</v>
      </c>
      <c r="B49" s="3">
        <f>B27*B4</f>
        <v>7222337500</v>
      </c>
      <c r="C49" s="3">
        <f t="shared" ref="C49:AY51" si="83">C27*C4</f>
        <v>7196943373.8441381</v>
      </c>
      <c r="D49" s="3">
        <f t="shared" si="83"/>
        <v>8889469247.4858837</v>
      </c>
      <c r="E49" s="3">
        <f t="shared" si="83"/>
        <v>8440908941.0927763</v>
      </c>
      <c r="F49" s="3">
        <f t="shared" si="83"/>
        <v>9959005535.8491955</v>
      </c>
      <c r="G49" s="3">
        <f t="shared" si="83"/>
        <v>9067346250.5919018</v>
      </c>
      <c r="H49" s="3">
        <f t="shared" si="83"/>
        <v>8894444157.8843822</v>
      </c>
      <c r="I49" s="3">
        <f t="shared" si="83"/>
        <v>9118739621.0302792</v>
      </c>
      <c r="J49" s="3">
        <f t="shared" si="83"/>
        <v>9350966788.9057961</v>
      </c>
      <c r="K49" s="3">
        <f t="shared" si="83"/>
        <v>9591197095.5938721</v>
      </c>
      <c r="L49" s="3">
        <f t="shared" si="83"/>
        <v>9843564238.9684296</v>
      </c>
      <c r="M49" s="3">
        <f t="shared" si="83"/>
        <v>10107612728.443905</v>
      </c>
      <c r="N49" s="3">
        <f t="shared" si="83"/>
        <v>10379507010.7547</v>
      </c>
      <c r="O49" s="3">
        <f t="shared" si="83"/>
        <v>10657700096.841066</v>
      </c>
      <c r="P49" s="3">
        <f t="shared" si="83"/>
        <v>10939876003.418877</v>
      </c>
      <c r="Q49" s="3">
        <f t="shared" si="83"/>
        <v>11220063296.806339</v>
      </c>
      <c r="R49" s="3">
        <f t="shared" si="83"/>
        <v>11500694016.018461</v>
      </c>
      <c r="S49" s="3">
        <f t="shared" si="83"/>
        <v>11789229752.454008</v>
      </c>
      <c r="T49" s="3">
        <f t="shared" si="83"/>
        <v>12084698067.939867</v>
      </c>
      <c r="U49" s="3">
        <f t="shared" si="83"/>
        <v>12387871177.02158</v>
      </c>
      <c r="V49" s="3">
        <f t="shared" si="83"/>
        <v>12698790369.004557</v>
      </c>
      <c r="W49" s="3">
        <f t="shared" si="83"/>
        <v>13017338037.938305</v>
      </c>
      <c r="X49" s="3">
        <f t="shared" si="83"/>
        <v>13341133275.555267</v>
      </c>
      <c r="Y49" s="3">
        <f t="shared" si="83"/>
        <v>13667395939.320759</v>
      </c>
      <c r="Z49" s="3">
        <f t="shared" si="83"/>
        <v>13996207332.659563</v>
      </c>
      <c r="AA49" s="3">
        <f t="shared" si="83"/>
        <v>14327078027.959658</v>
      </c>
      <c r="AB49" s="3">
        <f t="shared" si="83"/>
        <v>14661017022.337542</v>
      </c>
      <c r="AC49" s="3">
        <f t="shared" si="83"/>
        <v>15000270275.521935</v>
      </c>
      <c r="AD49" s="3">
        <f t="shared" si="83"/>
        <v>15344439804.356693</v>
      </c>
      <c r="AE49" s="3">
        <f t="shared" si="83"/>
        <v>15692758995.56628</v>
      </c>
      <c r="AF49" s="3">
        <f t="shared" si="83"/>
        <v>16045041460.239794</v>
      </c>
      <c r="AG49" s="3">
        <f t="shared" si="83"/>
        <v>16401218934.120253</v>
      </c>
      <c r="AH49" s="3">
        <f t="shared" si="83"/>
        <v>16761053790.8295</v>
      </c>
      <c r="AI49" s="3">
        <f t="shared" si="83"/>
        <v>17123477864.772011</v>
      </c>
      <c r="AJ49" s="3">
        <f t="shared" si="83"/>
        <v>17487524293.348255</v>
      </c>
      <c r="AK49" s="3">
        <f t="shared" si="83"/>
        <v>17852818442.561344</v>
      </c>
      <c r="AL49" s="3">
        <f t="shared" si="83"/>
        <v>18219875936.606487</v>
      </c>
      <c r="AM49" s="3">
        <f t="shared" si="83"/>
        <v>18589416647.73317</v>
      </c>
      <c r="AN49" s="3">
        <f t="shared" si="83"/>
        <v>18963267963.753609</v>
      </c>
      <c r="AO49" s="3">
        <f t="shared" si="83"/>
        <v>19343241122.426517</v>
      </c>
      <c r="AP49" s="3">
        <f t="shared" si="83"/>
        <v>19730084525.786541</v>
      </c>
      <c r="AQ49" s="3">
        <f t="shared" si="83"/>
        <v>20125955386.370434</v>
      </c>
      <c r="AR49" s="3">
        <f t="shared" si="83"/>
        <v>20531418315.710102</v>
      </c>
      <c r="AS49" s="3">
        <f t="shared" si="83"/>
        <v>20946141690.584663</v>
      </c>
      <c r="AT49" s="3">
        <f t="shared" si="83"/>
        <v>21370224299.489517</v>
      </c>
      <c r="AU49" s="3">
        <f t="shared" si="83"/>
        <v>21806095891.182388</v>
      </c>
      <c r="AV49" s="3">
        <f t="shared" si="83"/>
        <v>22256625451.419975</v>
      </c>
      <c r="AW49" s="3">
        <f t="shared" si="83"/>
        <v>22720347145.81213</v>
      </c>
      <c r="AX49" s="3">
        <f t="shared" si="83"/>
        <v>23195386522.842793</v>
      </c>
      <c r="AY49" s="3">
        <f t="shared" si="83"/>
        <v>23680730982.473831</v>
      </c>
    </row>
    <row r="50" spans="1:51">
      <c r="A50" s="28" t="s">
        <v>462</v>
      </c>
      <c r="B50" s="3">
        <f t="shared" ref="B50:Q51" si="84">B28*B5</f>
        <v>196174999.99999997</v>
      </c>
      <c r="C50" s="3">
        <f t="shared" si="84"/>
        <v>198784710.39129397</v>
      </c>
      <c r="D50" s="3">
        <f t="shared" si="84"/>
        <v>229002554.12287578</v>
      </c>
      <c r="E50" s="3">
        <f t="shared" si="84"/>
        <v>298272895.62529707</v>
      </c>
      <c r="F50" s="3">
        <f t="shared" si="84"/>
        <v>308440563.78915805</v>
      </c>
      <c r="G50" s="3">
        <f t="shared" si="84"/>
        <v>318024214.92491555</v>
      </c>
      <c r="H50" s="3">
        <f t="shared" si="84"/>
        <v>333267952.04745275</v>
      </c>
      <c r="I50" s="3">
        <f t="shared" si="84"/>
        <v>349146162.19897807</v>
      </c>
      <c r="J50" s="3">
        <f t="shared" si="84"/>
        <v>365459210.50107121</v>
      </c>
      <c r="K50" s="3">
        <f t="shared" si="84"/>
        <v>382652380.25753891</v>
      </c>
      <c r="L50" s="3">
        <f t="shared" si="84"/>
        <v>400795131.91605717</v>
      </c>
      <c r="M50" s="3">
        <f t="shared" si="84"/>
        <v>419534249.22947562</v>
      </c>
      <c r="N50" s="3">
        <f t="shared" si="84"/>
        <v>439173634.4275226</v>
      </c>
      <c r="O50" s="3">
        <f t="shared" si="84"/>
        <v>459718929.22569352</v>
      </c>
      <c r="P50" s="3">
        <f t="shared" si="84"/>
        <v>480933661.53562146</v>
      </c>
      <c r="Q50" s="3">
        <f t="shared" si="84"/>
        <v>503408689.76853931</v>
      </c>
      <c r="R50" s="3">
        <f t="shared" si="83"/>
        <v>526280531.60827911</v>
      </c>
      <c r="S50" s="3">
        <f t="shared" si="83"/>
        <v>549412794.032498</v>
      </c>
      <c r="T50" s="3">
        <f t="shared" si="83"/>
        <v>572470617.57986748</v>
      </c>
      <c r="U50" s="3">
        <f t="shared" si="83"/>
        <v>594961399.16341591</v>
      </c>
      <c r="V50" s="3">
        <f t="shared" si="83"/>
        <v>617378484.14233208</v>
      </c>
      <c r="W50" s="3">
        <f t="shared" si="83"/>
        <v>640147529.56658673</v>
      </c>
      <c r="X50" s="3">
        <f t="shared" si="83"/>
        <v>663924492.75912035</v>
      </c>
      <c r="Y50" s="3">
        <f t="shared" si="83"/>
        <v>689269340.14235163</v>
      </c>
      <c r="Z50" s="3">
        <f t="shared" si="83"/>
        <v>715352105.69238782</v>
      </c>
      <c r="AA50" s="3">
        <f t="shared" si="83"/>
        <v>743776461.73391902</v>
      </c>
      <c r="AB50" s="3">
        <f t="shared" si="83"/>
        <v>772022085.49607062</v>
      </c>
      <c r="AC50" s="3">
        <f t="shared" si="83"/>
        <v>799105551.35537803</v>
      </c>
      <c r="AD50" s="3">
        <f t="shared" si="83"/>
        <v>825606557.39284492</v>
      </c>
      <c r="AE50" s="3">
        <f t="shared" si="83"/>
        <v>851678589.55382669</v>
      </c>
      <c r="AF50" s="3">
        <f t="shared" si="83"/>
        <v>877612322.7771318</v>
      </c>
      <c r="AG50" s="3">
        <f t="shared" si="83"/>
        <v>903892565.17221177</v>
      </c>
      <c r="AH50" s="3">
        <f t="shared" si="83"/>
        <v>930826629.49143159</v>
      </c>
      <c r="AI50" s="3">
        <f t="shared" si="83"/>
        <v>958951432.94118023</v>
      </c>
      <c r="AJ50" s="3">
        <f t="shared" si="83"/>
        <v>988462822.11748087</v>
      </c>
      <c r="AK50" s="3">
        <f t="shared" si="83"/>
        <v>1020247600.5733694</v>
      </c>
      <c r="AL50" s="3">
        <f t="shared" si="83"/>
        <v>1053408905.9040465</v>
      </c>
      <c r="AM50" s="3">
        <f t="shared" si="83"/>
        <v>1088802679.9722848</v>
      </c>
      <c r="AN50" s="3">
        <f t="shared" si="83"/>
        <v>1125095399.0111001</v>
      </c>
      <c r="AO50" s="3">
        <f t="shared" si="83"/>
        <v>1162599872.7720885</v>
      </c>
      <c r="AP50" s="3">
        <f t="shared" si="83"/>
        <v>1200687908.5346622</v>
      </c>
      <c r="AQ50" s="3">
        <f t="shared" si="83"/>
        <v>1239119948.4266052</v>
      </c>
      <c r="AR50" s="3">
        <f t="shared" si="83"/>
        <v>1278397041.0644326</v>
      </c>
      <c r="AS50" s="3">
        <f t="shared" si="83"/>
        <v>1318974660.1855471</v>
      </c>
      <c r="AT50" s="3">
        <f t="shared" si="83"/>
        <v>1361008524.736093</v>
      </c>
      <c r="AU50" s="3">
        <f t="shared" si="83"/>
        <v>1402861071.6912193</v>
      </c>
      <c r="AV50" s="3">
        <f t="shared" si="83"/>
        <v>1444541941.2161984</v>
      </c>
      <c r="AW50" s="3">
        <f t="shared" si="83"/>
        <v>1486941197.0775459</v>
      </c>
      <c r="AX50" s="3">
        <f t="shared" si="83"/>
        <v>1530057741.892787</v>
      </c>
      <c r="AY50" s="3">
        <f t="shared" si="83"/>
        <v>1574298371.9159651</v>
      </c>
    </row>
    <row r="51" spans="1:51">
      <c r="A51" s="28" t="s">
        <v>463</v>
      </c>
      <c r="B51" s="3">
        <f t="shared" si="84"/>
        <v>7167615000</v>
      </c>
      <c r="C51" s="3">
        <f t="shared" si="83"/>
        <v>7727000000.0000019</v>
      </c>
      <c r="D51" s="3">
        <f t="shared" si="83"/>
        <v>8666458766.5164204</v>
      </c>
      <c r="E51" s="3">
        <f t="shared" si="83"/>
        <v>8529709698.4622889</v>
      </c>
      <c r="F51" s="3">
        <f t="shared" si="83"/>
        <v>8590356588.1804581</v>
      </c>
      <c r="G51" s="3">
        <f t="shared" si="83"/>
        <v>8796118324.8230152</v>
      </c>
      <c r="H51" s="3">
        <f t="shared" si="83"/>
        <v>9000191031.8028126</v>
      </c>
      <c r="I51" s="3">
        <f t="shared" si="83"/>
        <v>9252662405.7840004</v>
      </c>
      <c r="J51" s="3">
        <f t="shared" si="83"/>
        <v>9500436405.3141708</v>
      </c>
      <c r="K51" s="3">
        <f t="shared" si="83"/>
        <v>9744509872.2751827</v>
      </c>
      <c r="L51" s="3">
        <f t="shared" si="83"/>
        <v>9983128631.5242805</v>
      </c>
      <c r="M51" s="3">
        <f t="shared" si="83"/>
        <v>10214824154.57486</v>
      </c>
      <c r="N51" s="3">
        <f t="shared" si="83"/>
        <v>10438732681.719772</v>
      </c>
      <c r="O51" s="3">
        <f t="shared" si="83"/>
        <v>10655344189.378906</v>
      </c>
      <c r="P51" s="3">
        <f t="shared" si="83"/>
        <v>10865691410.762373</v>
      </c>
      <c r="Q51" s="3">
        <f t="shared" si="83"/>
        <v>11070773390.602249</v>
      </c>
      <c r="R51" s="3">
        <f t="shared" si="83"/>
        <v>11271871792.27882</v>
      </c>
      <c r="S51" s="3">
        <f t="shared" si="83"/>
        <v>11470962421.131458</v>
      </c>
      <c r="T51" s="3">
        <f t="shared" si="83"/>
        <v>11670530074.119186</v>
      </c>
      <c r="U51" s="3">
        <f t="shared" si="83"/>
        <v>11872538720.689672</v>
      </c>
      <c r="V51" s="3">
        <f t="shared" si="83"/>
        <v>12079296795.872101</v>
      </c>
      <c r="W51" s="3">
        <f t="shared" si="83"/>
        <v>12293300476.648237</v>
      </c>
      <c r="X51" s="3">
        <f t="shared" si="83"/>
        <v>12517060075.367693</v>
      </c>
      <c r="Y51" s="3">
        <f t="shared" si="83"/>
        <v>12752784891.437752</v>
      </c>
      <c r="Z51" s="3">
        <f t="shared" si="83"/>
        <v>13002107969.721859</v>
      </c>
      <c r="AA51" s="3">
        <f t="shared" si="83"/>
        <v>13266896471.170944</v>
      </c>
      <c r="AB51" s="3">
        <f t="shared" si="83"/>
        <v>13548338741.486582</v>
      </c>
      <c r="AC51" s="3">
        <f t="shared" si="83"/>
        <v>13846709437.057188</v>
      </c>
      <c r="AD51" s="3">
        <f t="shared" si="83"/>
        <v>14161905096.591555</v>
      </c>
      <c r="AE51" s="3">
        <f t="shared" si="83"/>
        <v>14493391914.968504</v>
      </c>
      <c r="AF51" s="3">
        <f t="shared" si="83"/>
        <v>14840300030.314901</v>
      </c>
      <c r="AG51" s="3">
        <f t="shared" si="83"/>
        <v>15201205703.894831</v>
      </c>
      <c r="AH51" s="3">
        <f t="shared" si="83"/>
        <v>15574235124.073807</v>
      </c>
      <c r="AI51" s="3">
        <f t="shared" si="83"/>
        <v>15957832171.245787</v>
      </c>
      <c r="AJ51" s="3">
        <f t="shared" si="83"/>
        <v>16350340478.406525</v>
      </c>
      <c r="AK51" s="3">
        <f t="shared" si="83"/>
        <v>16749993138.003054</v>
      </c>
      <c r="AL51" s="3">
        <f t="shared" si="83"/>
        <v>17155123753.175276</v>
      </c>
      <c r="AM51" s="3">
        <f t="shared" si="83"/>
        <v>17564485632.915115</v>
      </c>
      <c r="AN51" s="3">
        <f t="shared" si="83"/>
        <v>17977121829.581051</v>
      </c>
      <c r="AO51" s="3">
        <f t="shared" si="83"/>
        <v>18392032320.52457</v>
      </c>
      <c r="AP51" s="3">
        <f t="shared" si="83"/>
        <v>18808617690.528961</v>
      </c>
      <c r="AQ51" s="3">
        <f t="shared" si="83"/>
        <v>19226290054.807152</v>
      </c>
      <c r="AR51" s="3">
        <f t="shared" si="83"/>
        <v>19644782044.277691</v>
      </c>
      <c r="AS51" s="3">
        <f t="shared" si="83"/>
        <v>20063820474.676373</v>
      </c>
      <c r="AT51" s="3">
        <f t="shared" si="83"/>
        <v>20483161175.058613</v>
      </c>
      <c r="AU51" s="3">
        <f t="shared" si="83"/>
        <v>20902636135.776539</v>
      </c>
      <c r="AV51" s="3">
        <f t="shared" si="83"/>
        <v>21322157792.328243</v>
      </c>
      <c r="AW51" s="3">
        <f t="shared" si="83"/>
        <v>21742353707.532608</v>
      </c>
      <c r="AX51" s="3">
        <f t="shared" si="83"/>
        <v>22164161390.741455</v>
      </c>
      <c r="AY51" s="3">
        <f t="shared" si="83"/>
        <v>22588880946.142982</v>
      </c>
    </row>
    <row r="52" spans="1:51">
      <c r="A52" s="28" t="s">
        <v>464</v>
      </c>
      <c r="B52" s="3">
        <f>SUMPRODUCT(B31:B45,B8:B22)</f>
        <v>5275042500.000001</v>
      </c>
      <c r="C52" s="3">
        <f t="shared" ref="C52:AY52" si="85">SUMPRODUCT(C31:C45,C8:C22)</f>
        <v>5677868389.4739857</v>
      </c>
      <c r="D52" s="3">
        <f t="shared" si="85"/>
        <v>6055387427.718688</v>
      </c>
      <c r="E52" s="3">
        <f t="shared" si="85"/>
        <v>6564325975.5019846</v>
      </c>
      <c r="F52" s="3">
        <f t="shared" si="85"/>
        <v>7121392249.8803205</v>
      </c>
      <c r="G52" s="3">
        <f t="shared" si="85"/>
        <v>7621920535.0473843</v>
      </c>
      <c r="H52" s="3">
        <f t="shared" si="85"/>
        <v>8219133140.7392788</v>
      </c>
      <c r="I52" s="3">
        <f t="shared" si="85"/>
        <v>8495674624.1209154</v>
      </c>
      <c r="J52" s="3">
        <f t="shared" si="85"/>
        <v>8778384479.0003719</v>
      </c>
      <c r="K52" s="3">
        <f t="shared" si="85"/>
        <v>9065720558.122015</v>
      </c>
      <c r="L52" s="3">
        <f t="shared" si="85"/>
        <v>9356861093.8538799</v>
      </c>
      <c r="M52" s="3">
        <f t="shared" si="85"/>
        <v>9648097954.1500912</v>
      </c>
      <c r="N52" s="3">
        <f t="shared" si="85"/>
        <v>9945866220.0191402</v>
      </c>
      <c r="O52" s="3">
        <f t="shared" si="85"/>
        <v>10249059508.852089</v>
      </c>
      <c r="P52" s="3">
        <f t="shared" si="85"/>
        <v>10558336044.578274</v>
      </c>
      <c r="Q52" s="3">
        <f t="shared" si="85"/>
        <v>10873777767.559439</v>
      </c>
      <c r="R52" s="3">
        <f t="shared" si="85"/>
        <v>11187822294.656471</v>
      </c>
      <c r="S52" s="3">
        <f t="shared" si="85"/>
        <v>11508888951.49481</v>
      </c>
      <c r="T52" s="3">
        <f t="shared" si="85"/>
        <v>11838789774.893515</v>
      </c>
      <c r="U52" s="3">
        <f t="shared" si="85"/>
        <v>12175454519.117569</v>
      </c>
      <c r="V52" s="3">
        <f t="shared" si="85"/>
        <v>12520220355.951599</v>
      </c>
      <c r="W52" s="3">
        <f t="shared" si="85"/>
        <v>12870750440.983582</v>
      </c>
      <c r="X52" s="3">
        <f t="shared" si="85"/>
        <v>13224169443.924479</v>
      </c>
      <c r="Y52" s="3">
        <f t="shared" si="85"/>
        <v>13583519925.505695</v>
      </c>
      <c r="Z52" s="3">
        <f t="shared" si="85"/>
        <v>13949950974.158695</v>
      </c>
      <c r="AA52" s="3">
        <f t="shared" si="85"/>
        <v>14324546842.728788</v>
      </c>
      <c r="AB52" s="3">
        <f t="shared" si="85"/>
        <v>14707893891.254089</v>
      </c>
      <c r="AC52" s="3">
        <f t="shared" si="85"/>
        <v>15105345649.848495</v>
      </c>
      <c r="AD52" s="3">
        <f t="shared" si="85"/>
        <v>15514136425.36418</v>
      </c>
      <c r="AE52" s="3">
        <f t="shared" si="85"/>
        <v>15936798367.490322</v>
      </c>
      <c r="AF52" s="3">
        <f t="shared" si="85"/>
        <v>16368223152.928339</v>
      </c>
      <c r="AG52" s="3">
        <f t="shared" si="85"/>
        <v>16809454079.112768</v>
      </c>
      <c r="AH52" s="3">
        <f t="shared" si="85"/>
        <v>17262391289.798187</v>
      </c>
      <c r="AI52" s="3">
        <f t="shared" si="85"/>
        <v>17724392465.296265</v>
      </c>
      <c r="AJ52" s="3">
        <f t="shared" si="85"/>
        <v>18198607449.683868</v>
      </c>
      <c r="AK52" s="3">
        <f t="shared" si="85"/>
        <v>18675163452.634609</v>
      </c>
      <c r="AL52" s="3">
        <f t="shared" si="85"/>
        <v>19156987749.98402</v>
      </c>
      <c r="AM52" s="3">
        <f t="shared" si="85"/>
        <v>19645938904.496559</v>
      </c>
      <c r="AN52" s="3">
        <f t="shared" si="85"/>
        <v>20143146563.088993</v>
      </c>
      <c r="AO52" s="3">
        <f t="shared" si="85"/>
        <v>20650561535.236835</v>
      </c>
      <c r="AP52" s="3">
        <f t="shared" si="85"/>
        <v>21162004176.373756</v>
      </c>
      <c r="AQ52" s="3">
        <f t="shared" si="85"/>
        <v>21683381993.918156</v>
      </c>
      <c r="AR52" s="3">
        <f t="shared" si="85"/>
        <v>22217427314.333076</v>
      </c>
      <c r="AS52" s="3">
        <f t="shared" si="85"/>
        <v>22763425454.191311</v>
      </c>
      <c r="AT52" s="3">
        <f t="shared" si="85"/>
        <v>23320995379.763538</v>
      </c>
      <c r="AU52" s="3">
        <f t="shared" si="85"/>
        <v>23889725420.857082</v>
      </c>
      <c r="AV52" s="3">
        <f t="shared" si="85"/>
        <v>24467999801.700119</v>
      </c>
      <c r="AW52" s="3">
        <f t="shared" si="85"/>
        <v>25054996852.470104</v>
      </c>
      <c r="AX52" s="3">
        <f t="shared" si="85"/>
        <v>25651394259.782536</v>
      </c>
      <c r="AY52" s="3">
        <f t="shared" si="85"/>
        <v>26257144776.175461</v>
      </c>
    </row>
    <row r="53" spans="1:51">
      <c r="A53" s="28" t="s">
        <v>662</v>
      </c>
      <c r="C53">
        <f>C23*GDP!C4</f>
        <v>10402497000</v>
      </c>
      <c r="D53" s="28">
        <f>D23*GDP!D4</f>
        <v>10672718000</v>
      </c>
      <c r="E53" s="28">
        <f>E23*GDP!E4</f>
        <v>11217078750.049862</v>
      </c>
      <c r="F53" s="28">
        <f>F23*GDP!F4</f>
        <v>11593163883.607908</v>
      </c>
      <c r="G53" s="28">
        <f>G23*GDP!G4</f>
        <v>11967442328.168989</v>
      </c>
      <c r="H53" s="28">
        <f>H23*GDP!H4</f>
        <v>12336423362.101124</v>
      </c>
      <c r="I53" s="28">
        <f>I23*GDP!I4</f>
        <v>12696492750.04147</v>
      </c>
      <c r="J53" s="28">
        <f>J23*GDP!J4</f>
        <v>13055360957.732998</v>
      </c>
      <c r="K53" s="28">
        <f>K23*GDP!K4</f>
        <v>13417511344.951086</v>
      </c>
      <c r="L53" s="28">
        <f>L23*GDP!L4</f>
        <v>13781573180.743954</v>
      </c>
      <c r="M53" s="28">
        <f>M23*GDP!M4</f>
        <v>14147669145.174669</v>
      </c>
      <c r="N53" s="28">
        <f>N23*GDP!N4</f>
        <v>14516731451.042259</v>
      </c>
      <c r="O53" s="28">
        <f>O23*GDP!O4</f>
        <v>14890502317.65295</v>
      </c>
      <c r="P53" s="28">
        <f>P23*GDP!P4</f>
        <v>15271457764.639896</v>
      </c>
      <c r="Q53" s="28">
        <f>Q23*GDP!Q4</f>
        <v>15658490927.995703</v>
      </c>
      <c r="R53" s="28">
        <f>R23*GDP!R4</f>
        <v>16050913988.111483</v>
      </c>
      <c r="S53" s="28">
        <f>S23*GDP!S4</f>
        <v>16451283183.775747</v>
      </c>
      <c r="T53" s="28">
        <f>T23*GDP!T4</f>
        <v>16859989036.69739</v>
      </c>
      <c r="U53" s="28">
        <f>U23*GDP!U4</f>
        <v>17278982262.642231</v>
      </c>
      <c r="V53" s="28">
        <f>V23*GDP!V4</f>
        <v>17706705757.050545</v>
      </c>
      <c r="W53" s="28">
        <f>W23*GDP!W4</f>
        <v>18142426180.958603</v>
      </c>
      <c r="X53" s="28">
        <f>X23*GDP!X4</f>
        <v>18590119822.608929</v>
      </c>
      <c r="Y53" s="28">
        <f>Y23*GDP!Y4</f>
        <v>19048807644.164948</v>
      </c>
      <c r="Z53" s="28">
        <f>Z23*GDP!Z4</f>
        <v>19518841561.069111</v>
      </c>
      <c r="AA53" s="28">
        <f>AA23*GDP!AA4</f>
        <v>19997585116.412106</v>
      </c>
      <c r="AB53" s="28">
        <f>AB23*GDP!AB4</f>
        <v>20484391169.487446</v>
      </c>
      <c r="AC53" s="28">
        <f>AC23*GDP!AC4</f>
        <v>20983757747.008354</v>
      </c>
      <c r="AD53" s="28">
        <f>AD23*GDP!AD4</f>
        <v>21494081705.867947</v>
      </c>
      <c r="AE53" s="28">
        <f>AE23*GDP!AE4</f>
        <v>22013870599.71685</v>
      </c>
      <c r="AF53" s="28">
        <f>AF23*GDP!AF4</f>
        <v>22540342106.921413</v>
      </c>
      <c r="AG53" s="28">
        <f>AG23*GDP!AG4</f>
        <v>23073460251.591835</v>
      </c>
      <c r="AH53" s="28">
        <f>AH23*GDP!AH4</f>
        <v>23616805877.440285</v>
      </c>
      <c r="AI53" s="28">
        <f>AI23*GDP!AI4</f>
        <v>24169798739.040455</v>
      </c>
      <c r="AJ53" s="28">
        <f>AJ23*GDP!AJ4</f>
        <v>24730961766.786449</v>
      </c>
      <c r="AK53" s="28">
        <f>AK23*GDP!AK4</f>
        <v>25298704681.371201</v>
      </c>
      <c r="AL53" s="28">
        <f>AL23*GDP!AL4</f>
        <v>25873208949.361717</v>
      </c>
      <c r="AM53" s="28">
        <f>AM23*GDP!AM4</f>
        <v>26453699104.072781</v>
      </c>
      <c r="AN53" s="28">
        <f>AN23*GDP!AN4</f>
        <v>27039713341.411461</v>
      </c>
      <c r="AO53" s="28">
        <f>AO23*GDP!AO4</f>
        <v>27631660593.341755</v>
      </c>
      <c r="AP53" s="28">
        <f>AP23*GDP!AP4</f>
        <v>28230760358.056301</v>
      </c>
      <c r="AQ53" s="28">
        <f>AQ23*GDP!AQ4</f>
        <v>28840568409.54776</v>
      </c>
      <c r="AR53" s="28">
        <f>AR23*GDP!AR4</f>
        <v>29460468756.371384</v>
      </c>
      <c r="AS53" s="28">
        <f>AS23*GDP!AS4</f>
        <v>30089637911.164188</v>
      </c>
      <c r="AT53" s="28">
        <f>AT23*GDP!AT4</f>
        <v>30728181734.61216</v>
      </c>
      <c r="AU53" s="28">
        <f>AU23*GDP!AU4</f>
        <v>31380438434.825665</v>
      </c>
      <c r="AV53" s="28">
        <f>AV23*GDP!AV4</f>
        <v>32051898290.884895</v>
      </c>
      <c r="AW53" s="28">
        <f>AW23*GDP!AW4</f>
        <v>32740737116.233685</v>
      </c>
      <c r="AX53" s="28">
        <f>AX23*GDP!AX4</f>
        <v>33444216093.686989</v>
      </c>
      <c r="AY53" s="28">
        <f>AY23*GDP!AY4</f>
        <v>34160737634.372849</v>
      </c>
    </row>
    <row r="54" spans="1:51" s="28" customFormat="1"/>
    <row r="55" spans="1:51">
      <c r="A55" s="1" t="s">
        <v>630</v>
      </c>
    </row>
    <row r="56" spans="1:51">
      <c r="A56" s="28" t="s">
        <v>461</v>
      </c>
      <c r="C56" s="157">
        <f>C49/GDP!C$4</f>
        <v>4.8429337318635097E-3</v>
      </c>
      <c r="D56" s="157">
        <f>D49/GDP!D$4</f>
        <v>5.8304065311574043E-3</v>
      </c>
      <c r="E56" s="157">
        <f>E49/GDP!E$4</f>
        <v>5.2675356841358351E-3</v>
      </c>
      <c r="F56" s="157">
        <f>F49/GDP!F$4</f>
        <v>6.0132884733489142E-3</v>
      </c>
      <c r="G56" s="157">
        <f>G49/GDP!G$4</f>
        <v>5.3036749218121704E-3</v>
      </c>
      <c r="H56" s="157">
        <f>H49/GDP!H$4</f>
        <v>5.0469335623211332E-3</v>
      </c>
      <c r="I56" s="157">
        <f>I49/GDP!I$4</f>
        <v>5.0274653484131248E-3</v>
      </c>
      <c r="J56" s="157">
        <f>J49/GDP!J$4</f>
        <v>5.0137845850649568E-3</v>
      </c>
      <c r="K56" s="157">
        <f>K49/GDP!K$4</f>
        <v>5.0037878070750283E-3</v>
      </c>
      <c r="L56" s="157">
        <f>L49/GDP!L$4</f>
        <v>4.9997883963679244E-3</v>
      </c>
      <c r="M56" s="157">
        <f>M49/GDP!M$4</f>
        <v>5.0010562427690846E-3</v>
      </c>
      <c r="N56" s="157">
        <f>N49/GDP!N$4</f>
        <v>5.005021228113052E-3</v>
      </c>
      <c r="O56" s="157">
        <f>O49/GDP!O$4</f>
        <v>5.0101668222060749E-3</v>
      </c>
      <c r="P56" s="157">
        <f>P49/GDP!P$4</f>
        <v>5.0145266551596878E-3</v>
      </c>
      <c r="Q56" s="157">
        <f>Q49/GDP!Q$4</f>
        <v>5.0158373140046647E-3</v>
      </c>
      <c r="R56" s="157">
        <f>R49/GDP!R$4</f>
        <v>5.0155933906167087E-3</v>
      </c>
      <c r="S56" s="157">
        <f>S49/GDP!S$4</f>
        <v>5.0163022145630447E-3</v>
      </c>
      <c r="T56" s="157">
        <f>T49/GDP!T$4</f>
        <v>5.0173749396547358E-3</v>
      </c>
      <c r="U56" s="157">
        <f>U49/GDP!U$4</f>
        <v>5.0185304273754686E-3</v>
      </c>
      <c r="V56" s="157">
        <f>V49/GDP!V$4</f>
        <v>5.0202185433412217E-3</v>
      </c>
      <c r="W56" s="157">
        <f>W49/GDP!W$4</f>
        <v>5.0225568155379706E-3</v>
      </c>
      <c r="X56" s="157">
        <f>X49/GDP!X$4</f>
        <v>5.0235250670794688E-3</v>
      </c>
      <c r="Y56" s="157">
        <f>Y49/GDP!Y$4</f>
        <v>5.0224545999104364E-3</v>
      </c>
      <c r="Z56" s="157">
        <f>Z49/GDP!Z$4</f>
        <v>5.0194296122587417E-3</v>
      </c>
      <c r="AA56" s="157">
        <f>AA49/GDP!AA$4</f>
        <v>5.015082851849424E-3</v>
      </c>
      <c r="AB56" s="157">
        <f>AB49/GDP!AB$4</f>
        <v>5.0100155922247359E-3</v>
      </c>
      <c r="AC56" s="157">
        <f>AC49/GDP!AC$4</f>
        <v>5.0039603580356636E-3</v>
      </c>
      <c r="AD56" s="157">
        <f>AD49/GDP!AD$4</f>
        <v>4.9972397099976281E-3</v>
      </c>
      <c r="AE56" s="157">
        <f>AE49/GDP!AE$4</f>
        <v>4.9900044824637462E-3</v>
      </c>
      <c r="AF56" s="157">
        <f>AF49/GDP!AF$4</f>
        <v>4.9828565018625046E-3</v>
      </c>
      <c r="AG56" s="157">
        <f>AG49/GDP!AG$4</f>
        <v>4.9757830549460452E-3</v>
      </c>
      <c r="AH56" s="157">
        <f>AH49/GDP!AH$4</f>
        <v>4.9679612537223876E-3</v>
      </c>
      <c r="AI56" s="157">
        <f>AI49/GDP!AI$4</f>
        <v>4.9592611981411436E-3</v>
      </c>
      <c r="AJ56" s="157">
        <f>AJ49/GDP!AJ$4</f>
        <v>4.9497739395577148E-3</v>
      </c>
      <c r="AK56" s="157">
        <f>AK49/GDP!AK$4</f>
        <v>4.9397678921463259E-3</v>
      </c>
      <c r="AL56" s="157">
        <f>AL49/GDP!AL$4</f>
        <v>4.9293897717079182E-3</v>
      </c>
      <c r="AM56" s="157">
        <f>AM49/GDP!AM$4</f>
        <v>4.9190064505609411E-3</v>
      </c>
      <c r="AN56" s="157">
        <f>AN49/GDP!AN$4</f>
        <v>4.9091820638120032E-3</v>
      </c>
      <c r="AO56" s="157">
        <f>AO49/GDP!AO$4</f>
        <v>4.9002732716546486E-3</v>
      </c>
      <c r="AP56" s="157">
        <f>AP49/GDP!AP$4</f>
        <v>4.8922023328037195E-3</v>
      </c>
      <c r="AQ56" s="157">
        <f>AQ49/GDP!AQ$4</f>
        <v>4.8848443520257984E-3</v>
      </c>
      <c r="AR56" s="157">
        <f>AR49/GDP!AR$4</f>
        <v>4.8783992338509059E-3</v>
      </c>
      <c r="AS56" s="157">
        <f>AS49/GDP!AS$4</f>
        <v>4.8728732551378091E-3</v>
      </c>
      <c r="AT56" s="157">
        <f>AT49/GDP!AT$4</f>
        <v>4.8682206903224281E-3</v>
      </c>
      <c r="AU56" s="157">
        <f>AU49/GDP!AU$4</f>
        <v>4.8642619049221302E-3</v>
      </c>
      <c r="AV56" s="157">
        <f>AV49/GDP!AV$4</f>
        <v>4.8607535424585475E-3</v>
      </c>
      <c r="AW56" s="157">
        <f>AW49/GDP!AW$4</f>
        <v>4.8576313189304362E-3</v>
      </c>
      <c r="AX56" s="157">
        <f>AX49/GDP!AX$4</f>
        <v>4.854881489973044E-3</v>
      </c>
      <c r="AY56" s="157">
        <f>AY49/GDP!AY$4</f>
        <v>4.8525040252796661E-3</v>
      </c>
    </row>
    <row r="57" spans="1:51">
      <c r="A57" s="28" t="s">
        <v>462</v>
      </c>
      <c r="C57" s="157">
        <f>C50/GDP!C$4</f>
        <v>1.3376528469453611E-4</v>
      </c>
      <c r="D57" s="157">
        <f>D50/GDP!D$4</f>
        <v>1.5019771710075451E-4</v>
      </c>
      <c r="E57" s="157">
        <f>E50/GDP!E$4</f>
        <v>1.8613672203806169E-4</v>
      </c>
      <c r="F57" s="157">
        <f>F50/GDP!F$4</f>
        <v>1.8623768008463432E-4</v>
      </c>
      <c r="G57" s="157">
        <f>G50/GDP!G$4</f>
        <v>1.8601882034847554E-4</v>
      </c>
      <c r="H57" s="157">
        <f>H50/GDP!H$4</f>
        <v>1.8910470205643436E-4</v>
      </c>
      <c r="I57" s="157">
        <f>I50/GDP!I$4</f>
        <v>1.9249592651363219E-4</v>
      </c>
      <c r="J57" s="157">
        <f>J50/GDP!J$4</f>
        <v>1.9595126337676691E-4</v>
      </c>
      <c r="K57" s="157">
        <f>K50/GDP!K$4</f>
        <v>1.9963215181559716E-4</v>
      </c>
      <c r="L57" s="157">
        <f>L50/GDP!L$4</f>
        <v>2.0357370574590315E-4</v>
      </c>
      <c r="M57" s="157">
        <f>M50/GDP!M$4</f>
        <v>2.0757763801735216E-4</v>
      </c>
      <c r="N57" s="157">
        <f>N50/GDP!N$4</f>
        <v>2.1177049746772978E-4</v>
      </c>
      <c r="O57" s="157">
        <f>O50/GDP!O$4</f>
        <v>2.1611309248881558E-4</v>
      </c>
      <c r="P57" s="157">
        <f>P50/GDP!P$4</f>
        <v>2.2044625225918856E-4</v>
      </c>
      <c r="Q57" s="157">
        <f>Q50/GDP!Q$4</f>
        <v>2.2504472778277055E-4</v>
      </c>
      <c r="R57" s="157">
        <f>R50/GDP!R$4</f>
        <v>2.2951737975710141E-4</v>
      </c>
      <c r="S57" s="157">
        <f>S50/GDP!S$4</f>
        <v>2.337744427146146E-4</v>
      </c>
      <c r="T57" s="157">
        <f>T50/GDP!T$4</f>
        <v>2.3768071938462182E-4</v>
      </c>
      <c r="U57" s="157">
        <f>U50/GDP!U$4</f>
        <v>2.410286515050255E-4</v>
      </c>
      <c r="V57" s="157">
        <f>V50/GDP!V$4</f>
        <v>2.4406851552697818E-4</v>
      </c>
      <c r="W57" s="157">
        <f>W50/GDP!W$4</f>
        <v>2.469919217127188E-4</v>
      </c>
      <c r="X57" s="157">
        <f>X50/GDP!X$4</f>
        <v>2.4999685282618147E-4</v>
      </c>
      <c r="Y57" s="157">
        <f>Y50/GDP!Y$4</f>
        <v>2.5329067683007585E-4</v>
      </c>
      <c r="Z57" s="157">
        <f>Z50/GDP!Z$4</f>
        <v>2.5654518093093425E-4</v>
      </c>
      <c r="AA57" s="157">
        <f>AA50/GDP!AA$4</f>
        <v>2.603531977400856E-4</v>
      </c>
      <c r="AB57" s="157">
        <f>AB50/GDP!AB$4</f>
        <v>2.6381817032093496E-4</v>
      </c>
      <c r="AC57" s="157">
        <f>AC50/GDP!AC$4</f>
        <v>2.6657469681688181E-4</v>
      </c>
      <c r="AD57" s="157">
        <f>AD50/GDP!AD$4</f>
        <v>2.6887614836656006E-4</v>
      </c>
      <c r="AE57" s="157">
        <f>AE50/GDP!AE$4</f>
        <v>2.7081789637454617E-4</v>
      </c>
      <c r="AF57" s="157">
        <f>AF50/GDP!AF$4</f>
        <v>2.7254627415586194E-4</v>
      </c>
      <c r="AG57" s="157">
        <f>AG50/GDP!AG$4</f>
        <v>2.7422189334471261E-4</v>
      </c>
      <c r="AH57" s="157">
        <f>AH50/GDP!AH$4</f>
        <v>2.758961749634467E-4</v>
      </c>
      <c r="AI57" s="157">
        <f>AI50/GDP!AI$4</f>
        <v>2.7772924810274012E-4</v>
      </c>
      <c r="AJ57" s="157">
        <f>AJ50/GDP!AJ$4</f>
        <v>2.7978045577325131E-4</v>
      </c>
      <c r="AK57" s="157">
        <f>AK50/GDP!AK$4</f>
        <v>2.8229639793662752E-4</v>
      </c>
      <c r="AL57" s="157">
        <f>AL50/GDP!AL$4</f>
        <v>2.8499991461284268E-4</v>
      </c>
      <c r="AM57" s="157">
        <f>AM50/GDP!AM$4</f>
        <v>2.8811164479573966E-4</v>
      </c>
      <c r="AN57" s="157">
        <f>AN50/GDP!AN$4</f>
        <v>2.9126299135043249E-4</v>
      </c>
      <c r="AO57" s="157">
        <f>AO50/GDP!AO$4</f>
        <v>2.945244308395144E-4</v>
      </c>
      <c r="AP57" s="157">
        <f>AP50/GDP!AP$4</f>
        <v>2.9771834882031886E-4</v>
      </c>
      <c r="AQ57" s="157">
        <f>AQ50/GDP!AQ$4</f>
        <v>3.007513415066651E-4</v>
      </c>
      <c r="AR57" s="157">
        <f>AR50/GDP!AR$4</f>
        <v>3.0375549559155218E-4</v>
      </c>
      <c r="AS57" s="157">
        <f>AS50/GDP!AS$4</f>
        <v>3.0684392575801544E-4</v>
      </c>
      <c r="AT57" s="157">
        <f>AT50/GDP!AT$4</f>
        <v>3.1004306585512645E-4</v>
      </c>
      <c r="AU57" s="157">
        <f>AU50/GDP!AU$4</f>
        <v>3.1293468133766983E-4</v>
      </c>
      <c r="AV57" s="157">
        <f>AV50/GDP!AV$4</f>
        <v>3.1548189429357571E-4</v>
      </c>
      <c r="AW57" s="157">
        <f>AW50/GDP!AW$4</f>
        <v>3.179094087769325E-4</v>
      </c>
      <c r="AX57" s="157">
        <f>AX50/GDP!AX$4</f>
        <v>3.2024683022160088E-4</v>
      </c>
      <c r="AY57" s="157">
        <f>AY50/GDP!AY$4</f>
        <v>3.2259515943014184E-4</v>
      </c>
    </row>
    <row r="58" spans="1:51">
      <c r="A58" s="28" t="s">
        <v>463</v>
      </c>
      <c r="C58" s="157">
        <f>C51/GDP!C$4</f>
        <v>5.1996169765778366E-3</v>
      </c>
      <c r="D58" s="157">
        <f>D51/GDP!D$4</f>
        <v>5.6841388824866298E-3</v>
      </c>
      <c r="E58" s="157">
        <f>E51/GDP!E$4</f>
        <v>5.3229516543218175E-3</v>
      </c>
      <c r="F58" s="157">
        <f>F51/GDP!F$4</f>
        <v>5.1868926136968722E-3</v>
      </c>
      <c r="G58" s="157">
        <f>G51/GDP!G$4</f>
        <v>5.1450282011245513E-3</v>
      </c>
      <c r="H58" s="157">
        <f>H51/GDP!H$4</f>
        <v>5.1069370248889856E-3</v>
      </c>
      <c r="I58" s="157">
        <f>I51/GDP!I$4</f>
        <v>5.1013014472265543E-3</v>
      </c>
      <c r="J58" s="157">
        <f>J51/GDP!J$4</f>
        <v>5.0939269356476786E-3</v>
      </c>
      <c r="K58" s="157">
        <f>K51/GDP!K$4</f>
        <v>5.0837720462665239E-3</v>
      </c>
      <c r="L58" s="157">
        <f>L51/GDP!L$4</f>
        <v>5.0706765841733612E-3</v>
      </c>
      <c r="M58" s="157">
        <f>M51/GDP!M$4</f>
        <v>5.0541024354115414E-3</v>
      </c>
      <c r="N58" s="157">
        <f>N51/GDP!N$4</f>
        <v>5.0335799775914512E-3</v>
      </c>
      <c r="O58" s="157">
        <f>O51/GDP!O$4</f>
        <v>5.009059314085575E-3</v>
      </c>
      <c r="P58" s="157">
        <f>P51/GDP!P$4</f>
        <v>4.9805225570179953E-3</v>
      </c>
      <c r="Q58" s="157">
        <f>Q51/GDP!Q$4</f>
        <v>4.9490984853248054E-3</v>
      </c>
      <c r="R58" s="157">
        <f>R51/GDP!R$4</f>
        <v>4.9158012188211418E-3</v>
      </c>
      <c r="S58" s="157">
        <f>S51/GDP!S$4</f>
        <v>4.8808798712497298E-3</v>
      </c>
      <c r="T58" s="157">
        <f>T51/GDP!T$4</f>
        <v>4.8454189585188986E-3</v>
      </c>
      <c r="U58" s="157">
        <f>U51/GDP!U$4</f>
        <v>4.8097607707202547E-3</v>
      </c>
      <c r="V58" s="157">
        <f>V51/GDP!V$4</f>
        <v>4.7753138687266069E-3</v>
      </c>
      <c r="W58" s="157">
        <f>W51/GDP!W$4</f>
        <v>4.7431971048533059E-3</v>
      </c>
      <c r="X58" s="157">
        <f>X51/GDP!X$4</f>
        <v>4.7132251628100256E-3</v>
      </c>
      <c r="Y58" s="157">
        <f>Y51/GDP!Y$4</f>
        <v>4.6863560128084661E-3</v>
      </c>
      <c r="Z58" s="157">
        <f>Z51/GDP!Z$4</f>
        <v>4.6629179043896005E-3</v>
      </c>
      <c r="AA58" s="157">
        <f>AA51/GDP!AA$4</f>
        <v>4.6439744977996977E-3</v>
      </c>
      <c r="AB58" s="157">
        <f>AB51/GDP!AB$4</f>
        <v>4.6297871587061227E-3</v>
      </c>
      <c r="AC58" s="157">
        <f>AC51/GDP!AC$4</f>
        <v>4.6191424447424899E-3</v>
      </c>
      <c r="AD58" s="157">
        <f>AD51/GDP!AD$4</f>
        <v>4.6121223987474281E-3</v>
      </c>
      <c r="AE58" s="157">
        <f>AE51/GDP!AE$4</f>
        <v>4.6086281349398163E-3</v>
      </c>
      <c r="AF58" s="157">
        <f>AF51/GDP!AF$4</f>
        <v>4.6087188792181405E-3</v>
      </c>
      <c r="AG58" s="157">
        <f>AG51/GDP!AG$4</f>
        <v>4.6117244126798324E-3</v>
      </c>
      <c r="AH58" s="157">
        <f>AH51/GDP!AH$4</f>
        <v>4.61618926938196E-3</v>
      </c>
      <c r="AI58" s="157">
        <f>AI51/GDP!AI$4</f>
        <v>4.62166964668549E-3</v>
      </c>
      <c r="AJ58" s="157">
        <f>AJ51/GDP!AJ$4</f>
        <v>4.6278986004723282E-3</v>
      </c>
      <c r="AK58" s="157">
        <f>AK51/GDP!AK$4</f>
        <v>4.6346227383079744E-3</v>
      </c>
      <c r="AL58" s="157">
        <f>AL51/GDP!AL$4</f>
        <v>4.6413209319051017E-3</v>
      </c>
      <c r="AM58" s="157">
        <f>AM51/GDP!AM$4</f>
        <v>4.6477960963681019E-3</v>
      </c>
      <c r="AN58" s="157">
        <f>AN51/GDP!AN$4</f>
        <v>4.6538900475081215E-3</v>
      </c>
      <c r="AO58" s="157">
        <f>AO51/GDP!AO$4</f>
        <v>4.6593010871990356E-3</v>
      </c>
      <c r="AP58" s="157">
        <f>AP51/GDP!AP$4</f>
        <v>4.6637186587902306E-3</v>
      </c>
      <c r="AQ58" s="157">
        <f>AQ51/GDP!AQ$4</f>
        <v>4.6664832839804779E-3</v>
      </c>
      <c r="AR58" s="157">
        <f>AR51/GDP!AR$4</f>
        <v>4.6677286586013318E-3</v>
      </c>
      <c r="AS58" s="157">
        <f>AS51/GDP!AS$4</f>
        <v>4.6676116122562087E-3</v>
      </c>
      <c r="AT58" s="157">
        <f>AT51/GDP!AT$4</f>
        <v>4.6661442406110533E-3</v>
      </c>
      <c r="AU58" s="157">
        <f>AU51/GDP!AU$4</f>
        <v>4.662728127726003E-3</v>
      </c>
      <c r="AV58" s="157">
        <f>AV51/GDP!AV$4</f>
        <v>4.6566697295661805E-3</v>
      </c>
      <c r="AW58" s="157">
        <f>AW51/GDP!AW$4</f>
        <v>4.6485354136167386E-3</v>
      </c>
      <c r="AX58" s="157">
        <f>AX51/GDP!AX$4</f>
        <v>4.6390421979266103E-3</v>
      </c>
      <c r="AY58" s="157">
        <f>AY51/GDP!AY$4</f>
        <v>4.6287690949593811E-3</v>
      </c>
    </row>
    <row r="59" spans="1:51">
      <c r="A59" s="28" t="s">
        <v>464</v>
      </c>
      <c r="C59" s="157">
        <f>C52/GDP!C$4</f>
        <v>3.8207248438829541E-3</v>
      </c>
      <c r="D59" s="157">
        <f>D52/GDP!D$4</f>
        <v>3.9715948640290898E-3</v>
      </c>
      <c r="E59" s="157">
        <f>E52/GDP!E$4</f>
        <v>4.096457094794813E-3</v>
      </c>
      <c r="F59" s="157">
        <f>F52/GDP!F$4</f>
        <v>4.2999259088924834E-3</v>
      </c>
      <c r="G59" s="157">
        <f>G52/GDP!G$4</f>
        <v>4.4582160734335232E-3</v>
      </c>
      <c r="H59" s="157">
        <f>H52/GDP!H$4</f>
        <v>4.6637449361478338E-3</v>
      </c>
      <c r="I59" s="157">
        <f>I52/GDP!I$4</f>
        <v>4.6839488305659973E-3</v>
      </c>
      <c r="J59" s="157">
        <f>J52/GDP!J$4</f>
        <v>4.7067784300981047E-3</v>
      </c>
      <c r="K59" s="157">
        <f>K52/GDP!K$4</f>
        <v>4.7296433947666208E-3</v>
      </c>
      <c r="L59" s="157">
        <f>L52/GDP!L$4</f>
        <v>4.752579897663139E-3</v>
      </c>
      <c r="M59" s="157">
        <f>M52/GDP!M$4</f>
        <v>4.7736969946095545E-3</v>
      </c>
      <c r="N59" s="157">
        <f>N52/GDP!N$4</f>
        <v>4.7959186801058715E-3</v>
      </c>
      <c r="O59" s="157">
        <f>O52/GDP!O$4</f>
        <v>4.818065571697441E-3</v>
      </c>
      <c r="P59" s="157">
        <f>P52/GDP!P$4</f>
        <v>4.8396396369689131E-3</v>
      </c>
      <c r="Q59" s="157">
        <f>Q52/GDP!Q$4</f>
        <v>4.8610332070268677E-3</v>
      </c>
      <c r="R59" s="157">
        <f>R52/GDP!R$4</f>
        <v>4.8791462044218241E-3</v>
      </c>
      <c r="S59" s="157">
        <f>S52/GDP!S$4</f>
        <v>4.8970175615184915E-3</v>
      </c>
      <c r="T59" s="157">
        <f>T52/GDP!T$4</f>
        <v>4.9152777171964195E-3</v>
      </c>
      <c r="U59" s="157">
        <f>U52/GDP!U$4</f>
        <v>4.9324769444372496E-3</v>
      </c>
      <c r="V59" s="157">
        <f>V52/GDP!V$4</f>
        <v>4.9496243792701896E-3</v>
      </c>
      <c r="W59" s="157">
        <f>W52/GDP!W$4</f>
        <v>4.9659980527546324E-3</v>
      </c>
      <c r="X59" s="157">
        <f>X52/GDP!X$4</f>
        <v>4.9794830259722467E-3</v>
      </c>
      <c r="Y59" s="157">
        <f>Y52/GDP!Y$4</f>
        <v>4.9916320881987757E-3</v>
      </c>
      <c r="Z59" s="157">
        <f>Z52/GDP!Z$4</f>
        <v>5.0028407942956975E-3</v>
      </c>
      <c r="AA59" s="157">
        <f>AA52/GDP!AA$4</f>
        <v>5.014196830036643E-3</v>
      </c>
      <c r="AB59" s="157">
        <f>AB52/GDP!AB$4</f>
        <v>5.0260345248696377E-3</v>
      </c>
      <c r="AC59" s="157">
        <f>AC52/GDP!AC$4</f>
        <v>5.0390125936339699E-3</v>
      </c>
      <c r="AD59" s="157">
        <f>AD52/GDP!AD$4</f>
        <v>5.0525049854956792E-3</v>
      </c>
      <c r="AE59" s="157">
        <f>AE52/GDP!AE$4</f>
        <v>5.0676044481640196E-3</v>
      </c>
      <c r="AF59" s="157">
        <f>AF52/GDP!AF$4</f>
        <v>5.0832219638456723E-3</v>
      </c>
      <c r="AG59" s="157">
        <f>AG52/GDP!AG$4</f>
        <v>5.0996329666536076E-3</v>
      </c>
      <c r="AH59" s="157">
        <f>AH52/GDP!AH$4</f>
        <v>5.1165572370654652E-3</v>
      </c>
      <c r="AI59" s="157">
        <f>AI52/GDP!AI$4</f>
        <v>5.1332966648442802E-3</v>
      </c>
      <c r="AJ59" s="157">
        <f>AJ52/GDP!AJ$4</f>
        <v>5.1510431882544703E-3</v>
      </c>
      <c r="AK59" s="157">
        <f>AK52/GDP!AK$4</f>
        <v>5.1673058290886715E-3</v>
      </c>
      <c r="AL59" s="157">
        <f>AL52/GDP!AL$4</f>
        <v>5.1829254930203126E-3</v>
      </c>
      <c r="AM59" s="157">
        <f>AM52/GDP!AM$4</f>
        <v>5.1985762667990454E-3</v>
      </c>
      <c r="AN59" s="157">
        <f>AN52/GDP!AN$4</f>
        <v>5.2146272470158786E-3</v>
      </c>
      <c r="AO59" s="157">
        <f>AO52/GDP!AO$4</f>
        <v>5.2314601309734598E-3</v>
      </c>
      <c r="AP59" s="157">
        <f>AP52/GDP!AP$4</f>
        <v>5.2472560907252655E-3</v>
      </c>
      <c r="AQ59" s="157">
        <f>AQ52/GDP!AQ$4</f>
        <v>5.262853068706462E-3</v>
      </c>
      <c r="AR59" s="157">
        <f>AR52/GDP!AR$4</f>
        <v>5.279005995676731E-3</v>
      </c>
      <c r="AS59" s="157">
        <f>AS52/GDP!AS$4</f>
        <v>5.295642926969807E-3</v>
      </c>
      <c r="AT59" s="157">
        <f>AT52/GDP!AT$4</f>
        <v>5.3126139733306686E-3</v>
      </c>
      <c r="AU59" s="157">
        <f>AU52/GDP!AU$4</f>
        <v>5.329054859871292E-3</v>
      </c>
      <c r="AV59" s="157">
        <f>AV52/GDP!AV$4</f>
        <v>5.3437084149430642E-3</v>
      </c>
      <c r="AW59" s="157">
        <f>AW52/GDP!AW$4</f>
        <v>5.3567815942766423E-3</v>
      </c>
      <c r="AX59" s="157">
        <f>AX52/GDP!AX$4</f>
        <v>5.3689331307834693E-3</v>
      </c>
      <c r="AY59" s="157">
        <f>AY52/GDP!AY$4</f>
        <v>5.3804462714027272E-3</v>
      </c>
    </row>
    <row r="60" spans="1:51">
      <c r="A60" s="28" t="s">
        <v>662</v>
      </c>
      <c r="C60" s="157">
        <f>C23</f>
        <v>7.0000000000000001E-3</v>
      </c>
      <c r="D60" s="157">
        <f t="shared" ref="D60:AY60" si="86">D23</f>
        <v>7.0000000000000001E-3</v>
      </c>
      <c r="E60" s="157">
        <f t="shared" si="86"/>
        <v>7.0000000000000001E-3</v>
      </c>
      <c r="F60" s="157">
        <f t="shared" si="86"/>
        <v>7.0000000000000001E-3</v>
      </c>
      <c r="G60" s="157">
        <f t="shared" si="86"/>
        <v>7.0000000000000001E-3</v>
      </c>
      <c r="H60" s="157">
        <f t="shared" si="86"/>
        <v>7.0000000000000001E-3</v>
      </c>
      <c r="I60" s="157">
        <f t="shared" si="86"/>
        <v>7.0000000000000001E-3</v>
      </c>
      <c r="J60" s="157">
        <f t="shared" si="86"/>
        <v>7.0000000000000001E-3</v>
      </c>
      <c r="K60" s="157">
        <f t="shared" si="86"/>
        <v>7.0000000000000001E-3</v>
      </c>
      <c r="L60" s="157">
        <f t="shared" si="86"/>
        <v>7.0000000000000001E-3</v>
      </c>
      <c r="M60" s="157">
        <f t="shared" si="86"/>
        <v>7.0000000000000001E-3</v>
      </c>
      <c r="N60" s="157">
        <f t="shared" si="86"/>
        <v>7.0000000000000001E-3</v>
      </c>
      <c r="O60" s="157">
        <f t="shared" si="86"/>
        <v>7.0000000000000001E-3</v>
      </c>
      <c r="P60" s="157">
        <f t="shared" si="86"/>
        <v>7.0000000000000001E-3</v>
      </c>
      <c r="Q60" s="157">
        <f t="shared" si="86"/>
        <v>7.0000000000000001E-3</v>
      </c>
      <c r="R60" s="157">
        <f t="shared" si="86"/>
        <v>7.0000000000000001E-3</v>
      </c>
      <c r="S60" s="157">
        <f t="shared" si="86"/>
        <v>7.0000000000000001E-3</v>
      </c>
      <c r="T60" s="157">
        <f t="shared" si="86"/>
        <v>7.0000000000000001E-3</v>
      </c>
      <c r="U60" s="157">
        <f t="shared" si="86"/>
        <v>7.0000000000000001E-3</v>
      </c>
      <c r="V60" s="157">
        <f t="shared" si="86"/>
        <v>7.0000000000000001E-3</v>
      </c>
      <c r="W60" s="157">
        <f t="shared" si="86"/>
        <v>7.0000000000000001E-3</v>
      </c>
      <c r="X60" s="157">
        <f t="shared" si="86"/>
        <v>7.0000000000000001E-3</v>
      </c>
      <c r="Y60" s="157">
        <f t="shared" si="86"/>
        <v>7.0000000000000001E-3</v>
      </c>
      <c r="Z60" s="157">
        <f t="shared" si="86"/>
        <v>7.0000000000000001E-3</v>
      </c>
      <c r="AA60" s="157">
        <f t="shared" si="86"/>
        <v>7.0000000000000001E-3</v>
      </c>
      <c r="AB60" s="157">
        <f t="shared" si="86"/>
        <v>7.0000000000000001E-3</v>
      </c>
      <c r="AC60" s="157">
        <f t="shared" si="86"/>
        <v>7.0000000000000001E-3</v>
      </c>
      <c r="AD60" s="157">
        <f t="shared" si="86"/>
        <v>7.0000000000000001E-3</v>
      </c>
      <c r="AE60" s="157">
        <f t="shared" si="86"/>
        <v>7.0000000000000001E-3</v>
      </c>
      <c r="AF60" s="157">
        <f t="shared" si="86"/>
        <v>7.0000000000000001E-3</v>
      </c>
      <c r="AG60" s="157">
        <f t="shared" si="86"/>
        <v>7.0000000000000001E-3</v>
      </c>
      <c r="AH60" s="157">
        <f t="shared" si="86"/>
        <v>7.0000000000000001E-3</v>
      </c>
      <c r="AI60" s="157">
        <f t="shared" si="86"/>
        <v>7.0000000000000001E-3</v>
      </c>
      <c r="AJ60" s="157">
        <f t="shared" si="86"/>
        <v>7.0000000000000001E-3</v>
      </c>
      <c r="AK60" s="157">
        <f t="shared" si="86"/>
        <v>7.0000000000000001E-3</v>
      </c>
      <c r="AL60" s="157">
        <f t="shared" si="86"/>
        <v>7.0000000000000001E-3</v>
      </c>
      <c r="AM60" s="157">
        <f t="shared" si="86"/>
        <v>7.0000000000000001E-3</v>
      </c>
      <c r="AN60" s="157">
        <f t="shared" si="86"/>
        <v>7.0000000000000001E-3</v>
      </c>
      <c r="AO60" s="157">
        <f t="shared" si="86"/>
        <v>7.0000000000000001E-3</v>
      </c>
      <c r="AP60" s="157">
        <f t="shared" si="86"/>
        <v>7.0000000000000001E-3</v>
      </c>
      <c r="AQ60" s="157">
        <f t="shared" si="86"/>
        <v>7.0000000000000001E-3</v>
      </c>
      <c r="AR60" s="157">
        <f t="shared" si="86"/>
        <v>7.0000000000000001E-3</v>
      </c>
      <c r="AS60" s="157">
        <f t="shared" si="86"/>
        <v>7.0000000000000001E-3</v>
      </c>
      <c r="AT60" s="157">
        <f t="shared" si="86"/>
        <v>7.0000000000000001E-3</v>
      </c>
      <c r="AU60" s="157">
        <f t="shared" si="86"/>
        <v>7.0000000000000001E-3</v>
      </c>
      <c r="AV60" s="157">
        <f t="shared" si="86"/>
        <v>7.0000000000000001E-3</v>
      </c>
      <c r="AW60" s="157">
        <f t="shared" si="86"/>
        <v>7.0000000000000001E-3</v>
      </c>
      <c r="AX60" s="157">
        <f t="shared" si="86"/>
        <v>7.0000000000000001E-3</v>
      </c>
      <c r="AY60" s="157">
        <f t="shared" si="86"/>
        <v>7.0000000000000001E-3</v>
      </c>
    </row>
  </sheetData>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BG165"/>
  <sheetViews>
    <sheetView topLeftCell="A31" zoomScale="68" zoomScaleNormal="68" workbookViewId="0">
      <pane xSplit="1" topLeftCell="AQ1" activePane="topRight" state="frozen"/>
      <selection activeCell="A37" sqref="A37"/>
      <selection pane="topRight" activeCell="AT46" sqref="AT46"/>
    </sheetView>
  </sheetViews>
  <sheetFormatPr defaultRowHeight="15"/>
  <cols>
    <col min="1" max="1" width="36.140625" customWidth="1"/>
    <col min="4" max="4" width="20.5703125" bestFit="1" customWidth="1"/>
    <col min="5" max="7" width="21.7109375" bestFit="1" customWidth="1"/>
    <col min="8" max="44" width="20.5703125" bestFit="1" customWidth="1"/>
    <col min="45" max="46" width="21.7109375" bestFit="1" customWidth="1"/>
    <col min="47" max="47" width="20.5703125" bestFit="1" customWidth="1"/>
    <col min="48" max="48" width="21.7109375" bestFit="1" customWidth="1"/>
    <col min="49" max="49" width="20.5703125" bestFit="1" customWidth="1"/>
    <col min="50" max="50" width="21.7109375" bestFit="1" customWidth="1"/>
    <col min="51" max="51" width="22.140625" customWidth="1"/>
    <col min="52" max="52" width="21.7109375" bestFit="1" customWidth="1"/>
  </cols>
  <sheetData>
    <row r="1" spans="1:52">
      <c r="A1" s="117" t="s">
        <v>498</v>
      </c>
      <c r="B1" s="29"/>
      <c r="C1" s="29"/>
    </row>
    <row r="2" spans="1:52" s="28" customFormat="1">
      <c r="A2" s="29" t="s">
        <v>499</v>
      </c>
      <c r="B2" s="29" t="s">
        <v>668</v>
      </c>
      <c r="C2" s="29"/>
    </row>
    <row r="3" spans="1:52" s="28" customFormat="1">
      <c r="A3" s="29" t="s">
        <v>500</v>
      </c>
      <c r="B3" s="118">
        <v>0.727593534628456</v>
      </c>
      <c r="C3" s="29"/>
    </row>
    <row r="4" spans="1:52" s="28" customFormat="1">
      <c r="A4" s="29" t="s">
        <v>653</v>
      </c>
      <c r="B4" s="29" t="s">
        <v>654</v>
      </c>
      <c r="C4" s="29"/>
    </row>
    <row r="5" spans="1:52" s="28" customFormat="1">
      <c r="A5" s="29"/>
      <c r="B5" s="29"/>
      <c r="C5" s="29"/>
    </row>
    <row r="6" spans="1:52" s="28" customFormat="1">
      <c r="A6" s="29"/>
      <c r="B6" s="29"/>
      <c r="C6" s="29"/>
      <c r="D6" s="3"/>
      <c r="E6" s="3"/>
    </row>
    <row r="7" spans="1:52" s="28" customFormat="1">
      <c r="A7" s="29"/>
      <c r="B7" s="29"/>
      <c r="C7" s="29"/>
      <c r="E7" s="3"/>
    </row>
    <row r="8" spans="1:52" s="28" customFormat="1">
      <c r="A8" s="29"/>
      <c r="B8" s="29"/>
      <c r="C8" s="29"/>
      <c r="E8" s="3"/>
      <c r="G8" s="160"/>
      <c r="H8" s="160"/>
    </row>
    <row r="9" spans="1:52" s="28" customFormat="1">
      <c r="A9" s="29"/>
      <c r="B9" s="29"/>
      <c r="C9" s="29"/>
      <c r="D9" s="96"/>
    </row>
    <row r="10" spans="1:52" s="28" customFormat="1">
      <c r="A10" s="29"/>
      <c r="B10" s="29"/>
      <c r="C10" s="29"/>
    </row>
    <row r="11" spans="1:52" s="28" customFormat="1"/>
    <row r="12" spans="1:52">
      <c r="A12" s="1" t="s">
        <v>34</v>
      </c>
      <c r="D12" t="s">
        <v>191</v>
      </c>
      <c r="E12" t="s">
        <v>205</v>
      </c>
      <c r="F12" t="s">
        <v>193</v>
      </c>
      <c r="G12" s="28" t="s">
        <v>194</v>
      </c>
      <c r="H12" t="s">
        <v>195</v>
      </c>
      <c r="I12" t="s">
        <v>196</v>
      </c>
      <c r="J12" t="s">
        <v>502</v>
      </c>
      <c r="K12" t="s">
        <v>503</v>
      </c>
      <c r="L12" t="s">
        <v>504</v>
      </c>
      <c r="M12" t="s">
        <v>505</v>
      </c>
      <c r="N12" t="s">
        <v>506</v>
      </c>
      <c r="O12" t="s">
        <v>508</v>
      </c>
      <c r="P12" t="s">
        <v>507</v>
      </c>
      <c r="Q12" t="s">
        <v>509</v>
      </c>
      <c r="R12" t="s">
        <v>510</v>
      </c>
      <c r="S12" t="s">
        <v>511</v>
      </c>
      <c r="T12" t="s">
        <v>512</v>
      </c>
      <c r="U12" t="s">
        <v>513</v>
      </c>
      <c r="V12" t="s">
        <v>514</v>
      </c>
      <c r="W12" t="s">
        <v>515</v>
      </c>
      <c r="X12" t="s">
        <v>516</v>
      </c>
      <c r="Y12" t="s">
        <v>517</v>
      </c>
      <c r="Z12" t="s">
        <v>518</v>
      </c>
      <c r="AA12" t="s">
        <v>519</v>
      </c>
      <c r="AB12" t="s">
        <v>521</v>
      </c>
      <c r="AC12" t="s">
        <v>520</v>
      </c>
      <c r="AD12" t="s">
        <v>522</v>
      </c>
      <c r="AE12" t="s">
        <v>523</v>
      </c>
      <c r="AF12" t="s">
        <v>524</v>
      </c>
      <c r="AG12" t="s">
        <v>525</v>
      </c>
      <c r="AH12" t="s">
        <v>526</v>
      </c>
      <c r="AI12" t="s">
        <v>527</v>
      </c>
      <c r="AJ12" t="s">
        <v>528</v>
      </c>
      <c r="AK12" t="s">
        <v>529</v>
      </c>
      <c r="AL12" t="s">
        <v>530</v>
      </c>
      <c r="AM12" t="s">
        <v>531</v>
      </c>
      <c r="AN12" t="s">
        <v>532</v>
      </c>
      <c r="AO12" t="s">
        <v>533</v>
      </c>
      <c r="AP12" t="s">
        <v>534</v>
      </c>
      <c r="AQ12" t="s">
        <v>535</v>
      </c>
      <c r="AR12" t="s">
        <v>536</v>
      </c>
      <c r="AS12" t="s">
        <v>538</v>
      </c>
      <c r="AT12" t="s">
        <v>537</v>
      </c>
      <c r="AU12" t="s">
        <v>539</v>
      </c>
      <c r="AV12" t="s">
        <v>540</v>
      </c>
      <c r="AW12" t="s">
        <v>541</v>
      </c>
      <c r="AX12" t="s">
        <v>542</v>
      </c>
      <c r="AY12" t="s">
        <v>543</v>
      </c>
      <c r="AZ12" t="s">
        <v>544</v>
      </c>
    </row>
    <row r="13" spans="1:52">
      <c r="B13">
        <v>2010</v>
      </c>
      <c r="C13">
        <v>2011</v>
      </c>
      <c r="D13">
        <v>2012</v>
      </c>
      <c r="E13">
        <v>2013</v>
      </c>
      <c r="F13">
        <v>2014</v>
      </c>
      <c r="G13">
        <v>2015</v>
      </c>
      <c r="H13">
        <v>2016</v>
      </c>
      <c r="I13">
        <v>2017</v>
      </c>
      <c r="J13">
        <v>2018</v>
      </c>
      <c r="K13">
        <v>2019</v>
      </c>
      <c r="L13">
        <v>2020</v>
      </c>
      <c r="M13">
        <v>2021</v>
      </c>
      <c r="N13">
        <v>2022</v>
      </c>
      <c r="O13">
        <v>2023</v>
      </c>
      <c r="P13">
        <v>2024</v>
      </c>
      <c r="Q13">
        <v>2025</v>
      </c>
      <c r="R13">
        <v>2026</v>
      </c>
      <c r="S13">
        <v>2027</v>
      </c>
      <c r="T13">
        <v>2028</v>
      </c>
      <c r="U13">
        <v>2029</v>
      </c>
      <c r="V13">
        <v>2030</v>
      </c>
      <c r="W13">
        <v>2031</v>
      </c>
      <c r="X13">
        <v>2032</v>
      </c>
      <c r="Y13">
        <v>2033</v>
      </c>
      <c r="Z13">
        <v>2034</v>
      </c>
      <c r="AA13">
        <v>2035</v>
      </c>
      <c r="AB13">
        <v>2036</v>
      </c>
      <c r="AC13">
        <v>2037</v>
      </c>
      <c r="AD13">
        <v>2038</v>
      </c>
      <c r="AE13">
        <v>2039</v>
      </c>
      <c r="AF13">
        <v>2040</v>
      </c>
      <c r="AG13">
        <v>2041</v>
      </c>
      <c r="AH13">
        <v>2042</v>
      </c>
      <c r="AI13">
        <v>2043</v>
      </c>
      <c r="AJ13">
        <v>2044</v>
      </c>
      <c r="AK13">
        <v>2045</v>
      </c>
      <c r="AL13">
        <v>2046</v>
      </c>
      <c r="AM13">
        <v>2047</v>
      </c>
      <c r="AN13">
        <v>2048</v>
      </c>
      <c r="AO13">
        <v>2049</v>
      </c>
      <c r="AP13">
        <v>2050</v>
      </c>
      <c r="AQ13">
        <v>2051</v>
      </c>
      <c r="AR13">
        <v>2052</v>
      </c>
      <c r="AS13">
        <v>2053</v>
      </c>
      <c r="AT13">
        <v>2054</v>
      </c>
      <c r="AU13">
        <v>2055</v>
      </c>
      <c r="AV13">
        <v>2056</v>
      </c>
      <c r="AW13">
        <v>2057</v>
      </c>
      <c r="AX13">
        <v>2058</v>
      </c>
      <c r="AY13">
        <v>2059</v>
      </c>
      <c r="AZ13">
        <v>2060</v>
      </c>
    </row>
    <row r="14" spans="1:52">
      <c r="A14" t="s">
        <v>637</v>
      </c>
      <c r="D14" s="3">
        <f>Revenues!B11</f>
        <v>312074910000</v>
      </c>
      <c r="E14" s="3">
        <f>Revenues!C11</f>
        <v>327804910000</v>
      </c>
      <c r="F14" s="3">
        <f>Revenues!D11</f>
        <v>355741640358.72418</v>
      </c>
      <c r="G14" s="3">
        <f>Revenues!E11</f>
        <v>372637410544.53992</v>
      </c>
      <c r="H14" s="3">
        <f>Revenues!F11</f>
        <v>393215962211.26678</v>
      </c>
      <c r="I14" s="3">
        <f>Revenues!G11</f>
        <v>408864317143.92297</v>
      </c>
      <c r="J14" s="3">
        <f>Revenues!H11</f>
        <v>426239399465.67786</v>
      </c>
      <c r="K14" s="3">
        <f>Revenues!I11</f>
        <v>438287117866.75061</v>
      </c>
      <c r="L14" s="3">
        <f>Revenues!J11</f>
        <v>450445023723.35785</v>
      </c>
      <c r="M14" s="3">
        <f>Revenues!K11</f>
        <v>462667099639.26129</v>
      </c>
      <c r="N14" s="3">
        <f>Revenues!L11</f>
        <v>474957464159.4353</v>
      </c>
      <c r="O14" s="3">
        <f>Revenues!M11</f>
        <v>487347412999.27582</v>
      </c>
      <c r="P14" s="3">
        <f>Revenues!N11</f>
        <v>499895434949.77759</v>
      </c>
      <c r="Q14" s="3">
        <f>Revenues!O11</f>
        <v>512684653527.19647</v>
      </c>
      <c r="R14" s="3">
        <f>Revenues!P11</f>
        <v>525677909725.57001</v>
      </c>
      <c r="S14" s="3">
        <f>Revenues!Q11</f>
        <v>538852112458.02826</v>
      </c>
      <c r="T14" s="3">
        <f>Revenues!R11</f>
        <v>552293078312.47144</v>
      </c>
      <c r="U14" s="3">
        <f>Revenues!S11</f>
        <v>566013917660.55518</v>
      </c>
      <c r="V14" s="3">
        <f>Revenues!T11</f>
        <v>580080118817.2749</v>
      </c>
      <c r="W14" s="3">
        <f>Revenues!U11</f>
        <v>594439407558.12537</v>
      </c>
      <c r="X14" s="3">
        <f>Revenues!V11</f>
        <v>609067164646.46729</v>
      </c>
      <c r="Y14" s="3">
        <f>Revenues!W11</f>
        <v>624096879759.01392</v>
      </c>
      <c r="Z14" s="3">
        <f>Revenues!X11</f>
        <v>639495685196.96594</v>
      </c>
      <c r="AA14" s="3">
        <f>Revenues!Y11</f>
        <v>655275395264.46301</v>
      </c>
      <c r="AB14" s="3">
        <f>Revenues!Z11</f>
        <v>671347500336.69202</v>
      </c>
      <c r="AC14" s="3">
        <f>Revenues!AA11</f>
        <v>687690274975.6499</v>
      </c>
      <c r="AD14" s="3">
        <f>Revenues!AB11</f>
        <v>704454724363.85181</v>
      </c>
      <c r="AE14" s="3">
        <f>Revenues!AC11</f>
        <v>721587028696.99524</v>
      </c>
      <c r="AF14" s="3">
        <f>Revenues!AD11</f>
        <v>739037084419.06567</v>
      </c>
      <c r="AG14" s="3">
        <f>Revenues!AE11</f>
        <v>756711485018.07593</v>
      </c>
      <c r="AH14" s="3">
        <f>Revenues!AF11</f>
        <v>774609022732.0116</v>
      </c>
      <c r="AI14" s="3">
        <f>Revenues!AG11</f>
        <v>792849911599.78101</v>
      </c>
      <c r="AJ14" s="3">
        <f>Revenues!AH11</f>
        <v>811414671953.50098</v>
      </c>
      <c r="AK14" s="3">
        <f>Revenues!AI11</f>
        <v>830253716456.40222</v>
      </c>
      <c r="AL14" s="3">
        <f>Revenues!AJ11</f>
        <v>849313657160.31885</v>
      </c>
      <c r="AM14" s="3">
        <f>Revenues!AK11</f>
        <v>868600586157.14331</v>
      </c>
      <c r="AN14" s="3">
        <f>Revenues!AL11</f>
        <v>888088469922.44324</v>
      </c>
      <c r="AO14" s="3">
        <f>Revenues!AM11</f>
        <v>907761805033.099</v>
      </c>
      <c r="AP14" s="3">
        <f>Revenues!AN11</f>
        <v>927634319919.33032</v>
      </c>
      <c r="AQ14" s="3">
        <f>Revenues!AO11</f>
        <v>947746954877.60425</v>
      </c>
      <c r="AR14" s="3">
        <f>Revenues!AP11</f>
        <v>968219082320.53186</v>
      </c>
      <c r="AS14" s="3">
        <f>Revenues!AQ11</f>
        <v>989030022535.32495</v>
      </c>
      <c r="AT14" s="3">
        <f>Revenues!AR11</f>
        <v>1010152129874.7976</v>
      </c>
      <c r="AU14" s="3">
        <f>Revenues!AS11</f>
        <v>1031588958233.4081</v>
      </c>
      <c r="AV14" s="3">
        <f>Revenues!AT11</f>
        <v>1053486147454.8615</v>
      </c>
      <c r="AW14" s="3">
        <f>Revenues!AU11</f>
        <v>1076028014051.1357</v>
      </c>
      <c r="AX14" s="3">
        <f>Revenues!AV11</f>
        <v>1099153317473.5593</v>
      </c>
      <c r="AY14" s="3">
        <f>Revenues!AW11</f>
        <v>1122770111716.6345</v>
      </c>
      <c r="AZ14" s="3">
        <f>Revenues!AX11</f>
        <v>1146824763439.6599</v>
      </c>
    </row>
    <row r="15" spans="1:52" s="28" customFormat="1">
      <c r="A15" s="28" t="s">
        <v>595</v>
      </c>
      <c r="D15" s="3">
        <f>Revenues!B12</f>
        <v>46068201000</v>
      </c>
      <c r="E15" s="3">
        <f>Revenues!C12</f>
        <v>48789568000</v>
      </c>
      <c r="F15" s="3">
        <f>Revenues!D12</f>
        <v>49675634464.506531</v>
      </c>
      <c r="G15" s="3">
        <f>Revenues!E12</f>
        <v>51341154341.692162</v>
      </c>
      <c r="H15" s="3">
        <f>Revenues!F12</f>
        <v>54708307785.915375</v>
      </c>
      <c r="I15" s="3">
        <f>Revenues!G12</f>
        <v>56395078226.747993</v>
      </c>
      <c r="J15" s="3">
        <f>Revenues!H12</f>
        <v>70737602464.516754</v>
      </c>
      <c r="K15" s="3">
        <f>Revenues!I12</f>
        <v>72737011050.2267</v>
      </c>
      <c r="L15" s="3">
        <f>Revenues!J12</f>
        <v>74754706064.727478</v>
      </c>
      <c r="M15" s="3">
        <f>Revenues!K12</f>
        <v>76783050578.430603</v>
      </c>
      <c r="N15" s="3">
        <f>Revenues!L12</f>
        <v>78822728094.544586</v>
      </c>
      <c r="O15" s="3">
        <f>Revenues!M12</f>
        <v>80878932370.09259</v>
      </c>
      <c r="P15" s="3">
        <f>Revenues!N12</f>
        <v>82961370055.49501</v>
      </c>
      <c r="Q15" s="3">
        <f>Revenues!O12</f>
        <v>85083836117.279419</v>
      </c>
      <c r="R15" s="3">
        <f>Revenues!P12</f>
        <v>87240163741.690338</v>
      </c>
      <c r="S15" s="3">
        <f>Revenues!Q12</f>
        <v>89426520790.90683</v>
      </c>
      <c r="T15" s="3">
        <f>Revenues!R12</f>
        <v>91657149166.750595</v>
      </c>
      <c r="U15" s="3">
        <f>Revenues!S12</f>
        <v>93934224633.028305</v>
      </c>
      <c r="V15" s="3">
        <f>Revenues!T12</f>
        <v>96268615463.292435</v>
      </c>
      <c r="W15" s="3">
        <f>Revenues!U12</f>
        <v>98651646360.710175</v>
      </c>
      <c r="X15" s="3">
        <f>Revenues!V12</f>
        <v>101079231579.6265</v>
      </c>
      <c r="Y15" s="3">
        <f>Revenues!W12</f>
        <v>103573524725.96402</v>
      </c>
      <c r="Z15" s="3">
        <f>Revenues!X12</f>
        <v>106129071160.34755</v>
      </c>
      <c r="AA15" s="3">
        <f>Revenues!Y12</f>
        <v>108747831554.52791</v>
      </c>
      <c r="AB15" s="3">
        <f>Revenues!Z12</f>
        <v>111415117077.15315</v>
      </c>
      <c r="AC15" s="3">
        <f>Revenues!AA12</f>
        <v>114127322230.00148</v>
      </c>
      <c r="AD15" s="3">
        <f>Revenues!AB12</f>
        <v>116909507447.61797</v>
      </c>
      <c r="AE15" s="3">
        <f>Revenues!AC12</f>
        <v>119752740932.69284</v>
      </c>
      <c r="AF15" s="3">
        <f>Revenues!AD12</f>
        <v>122648707626.99388</v>
      </c>
      <c r="AG15" s="3">
        <f>Revenues!AE12</f>
        <v>125581906024.27644</v>
      </c>
      <c r="AH15" s="3">
        <f>Revenues!AF12</f>
        <v>128552135687.44023</v>
      </c>
      <c r="AI15" s="3">
        <f>Revenues!AG12</f>
        <v>131579347031.45302</v>
      </c>
      <c r="AJ15" s="3">
        <f>Revenues!AH12</f>
        <v>134660307260.36826</v>
      </c>
      <c r="AK15" s="3">
        <f>Revenues!AI12</f>
        <v>137786786986.38165</v>
      </c>
      <c r="AL15" s="3">
        <f>Revenues!AJ12</f>
        <v>140949926081.92526</v>
      </c>
      <c r="AM15" s="3">
        <f>Revenues!AK12</f>
        <v>144150735575.01529</v>
      </c>
      <c r="AN15" s="3">
        <f>Revenues!AL12</f>
        <v>147384895008.40549</v>
      </c>
      <c r="AO15" s="3">
        <f>Revenues!AM12</f>
        <v>150649831473.57812</v>
      </c>
      <c r="AP15" s="3">
        <f>Revenues!AN12</f>
        <v>153947823305.7612</v>
      </c>
      <c r="AQ15" s="3">
        <f>Revenues!AO12</f>
        <v>157285664852.02795</v>
      </c>
      <c r="AR15" s="3">
        <f>Revenues!AP12</f>
        <v>160683166853.19467</v>
      </c>
      <c r="AS15" s="3">
        <f>Revenues!AQ12</f>
        <v>164136897356.92627</v>
      </c>
      <c r="AT15" s="3">
        <f>Revenues!AR12</f>
        <v>167642268362.20047</v>
      </c>
      <c r="AU15" s="3">
        <f>Revenues!AS12</f>
        <v>171199869664.26773</v>
      </c>
      <c r="AV15" s="3">
        <f>Revenues!AT12</f>
        <v>174833871279.74298</v>
      </c>
      <c r="AW15" s="3">
        <f>Revenues!AU12</f>
        <v>178574861906.3587</v>
      </c>
      <c r="AX15" s="3">
        <f>Revenues!AV12</f>
        <v>182412678219.01624</v>
      </c>
      <c r="AY15" s="3">
        <f>Revenues!AW12</f>
        <v>186332061093.39893</v>
      </c>
      <c r="AZ15" s="3">
        <f>Revenues!AX12</f>
        <v>190324109677.22015</v>
      </c>
    </row>
    <row r="16" spans="1:52" s="28" customFormat="1">
      <c r="A16" s="28" t="s">
        <v>596</v>
      </c>
      <c r="D16" s="3">
        <f>Revenues!B13</f>
        <v>266006709000</v>
      </c>
      <c r="E16" s="3">
        <f>Revenues!C13</f>
        <v>279015342000</v>
      </c>
      <c r="F16" s="3">
        <f>Revenues!D13</f>
        <v>306066005894.21765</v>
      </c>
      <c r="G16" s="3">
        <f>Revenues!E13</f>
        <v>321296256202.84772</v>
      </c>
      <c r="H16" s="3">
        <f>Revenues!F13</f>
        <v>338507654425.35138</v>
      </c>
      <c r="I16" s="3">
        <f>Revenues!G13</f>
        <v>352469238917.17499</v>
      </c>
      <c r="J16" s="3">
        <f>Revenues!H13</f>
        <v>355501797001.16113</v>
      </c>
      <c r="K16" s="3">
        <f>Revenues!I13</f>
        <v>365550106816.52386</v>
      </c>
      <c r="L16" s="3">
        <f>Revenues!J13</f>
        <v>375690317658.63037</v>
      </c>
      <c r="M16" s="3">
        <f>Revenues!K13</f>
        <v>385884049060.83069</v>
      </c>
      <c r="N16" s="3">
        <f>Revenues!L13</f>
        <v>396134736064.89069</v>
      </c>
      <c r="O16" s="3">
        <f>Revenues!M13</f>
        <v>406468480629.18323</v>
      </c>
      <c r="P16" s="3">
        <f>Revenues!N13</f>
        <v>416934064894.28253</v>
      </c>
      <c r="Q16" s="3">
        <f>Revenues!O13</f>
        <v>427600817409.91705</v>
      </c>
      <c r="R16" s="3">
        <f>Revenues!P13</f>
        <v>438437745983.87964</v>
      </c>
      <c r="S16" s="3">
        <f>Revenues!Q13</f>
        <v>449425591667.12146</v>
      </c>
      <c r="T16" s="3">
        <f>Revenues!R13</f>
        <v>460635929145.72089</v>
      </c>
      <c r="U16" s="3">
        <f>Revenues!S13</f>
        <v>472079693027.52686</v>
      </c>
      <c r="V16" s="3">
        <f>Revenues!T13</f>
        <v>483811503353.98242</v>
      </c>
      <c r="W16" s="3">
        <f>Revenues!U13</f>
        <v>495787761197.41516</v>
      </c>
      <c r="X16" s="3">
        <f>Revenues!V13</f>
        <v>507987933066.84076</v>
      </c>
      <c r="Y16" s="3">
        <f>Revenues!W13</f>
        <v>520523355033.04987</v>
      </c>
      <c r="Z16" s="3">
        <f>Revenues!X13</f>
        <v>533366614036.61841</v>
      </c>
      <c r="AA16" s="3">
        <f>Revenues!Y13</f>
        <v>546527563709.93506</v>
      </c>
      <c r="AB16" s="3">
        <f>Revenues!Z13</f>
        <v>559932383259.53882</v>
      </c>
      <c r="AC16" s="3">
        <f>Revenues!AA13</f>
        <v>573562952745.64844</v>
      </c>
      <c r="AD16" s="3">
        <f>Revenues!AB13</f>
        <v>587545216916.23376</v>
      </c>
      <c r="AE16" s="3">
        <f>Revenues!AC13</f>
        <v>601834287764.30237</v>
      </c>
      <c r="AF16" s="3">
        <f>Revenues!AD13</f>
        <v>616388376792.07178</v>
      </c>
      <c r="AG16" s="3">
        <f>Revenues!AE13</f>
        <v>631129578993.79956</v>
      </c>
      <c r="AH16" s="3">
        <f>Revenues!AF13</f>
        <v>646056887044.57129</v>
      </c>
      <c r="AI16" s="3">
        <f>Revenues!AG13</f>
        <v>661270564568.32788</v>
      </c>
      <c r="AJ16" s="3">
        <f>Revenues!AH13</f>
        <v>676754364693.13269</v>
      </c>
      <c r="AK16" s="3">
        <f>Revenues!AI13</f>
        <v>692466929470.02051</v>
      </c>
      <c r="AL16" s="3">
        <f>Revenues!AJ13</f>
        <v>708363731078.39355</v>
      </c>
      <c r="AM16" s="3">
        <f>Revenues!AK13</f>
        <v>724449850582.12805</v>
      </c>
      <c r="AN16" s="3">
        <f>Revenues!AL13</f>
        <v>740703574914.03772</v>
      </c>
      <c r="AO16" s="3">
        <f>Revenues!AM13</f>
        <v>757111973559.52075</v>
      </c>
      <c r="AP16" s="3">
        <f>Revenues!AN13</f>
        <v>773686496613.56909</v>
      </c>
      <c r="AQ16" s="3">
        <f>Revenues!AO13</f>
        <v>790461290025.57629</v>
      </c>
      <c r="AR16" s="3">
        <f>Revenues!AP13</f>
        <v>807535915467.33716</v>
      </c>
      <c r="AS16" s="3">
        <f>Revenues!AQ13</f>
        <v>824893125178.39856</v>
      </c>
      <c r="AT16" s="3">
        <f>Revenues!AR13</f>
        <v>842509861512.59717</v>
      </c>
      <c r="AU16" s="3">
        <f>Revenues!AS13</f>
        <v>860389088569.14038</v>
      </c>
      <c r="AV16" s="3">
        <f>Revenues!AT13</f>
        <v>878652276175.11841</v>
      </c>
      <c r="AW16" s="3">
        <f>Revenues!AU13</f>
        <v>897453152144.77698</v>
      </c>
      <c r="AX16" s="3">
        <f>Revenues!AV13</f>
        <v>916740639254.54309</v>
      </c>
      <c r="AY16" s="3">
        <f>Revenues!AW13</f>
        <v>936438050623.23547</v>
      </c>
      <c r="AZ16" s="3">
        <f>Revenues!AX13</f>
        <v>956500653762.4397</v>
      </c>
    </row>
    <row r="17" spans="1:53" s="28" customFormat="1">
      <c r="A17" s="28" t="s">
        <v>618</v>
      </c>
      <c r="D17" s="3">
        <f>Revenues!B14</f>
        <v>20804994000</v>
      </c>
      <c r="E17" s="3">
        <f>Revenues!C14</f>
        <v>24394784000</v>
      </c>
      <c r="F17" s="3">
        <f>Revenues!D14</f>
        <v>20831717678.664028</v>
      </c>
      <c r="G17" s="3">
        <f>Revenues!E14</f>
        <v>23186327767.215816</v>
      </c>
      <c r="H17" s="3">
        <f>Revenues!F14</f>
        <v>22225250038.028122</v>
      </c>
      <c r="I17" s="3">
        <f>Revenues!G14</f>
        <v>21148154335.030499</v>
      </c>
      <c r="J17" s="3">
        <f>Revenues!H14</f>
        <v>26803706916.754215</v>
      </c>
      <c r="K17" s="3">
        <f>Revenues!I14</f>
        <v>27561317577.436329</v>
      </c>
      <c r="L17" s="3">
        <f>Revenues!J14</f>
        <v>28325857283.785625</v>
      </c>
      <c r="M17" s="3">
        <f>Revenues!K14</f>
        <v>29094432270.459461</v>
      </c>
      <c r="N17" s="3">
        <f>Revenues!L14</f>
        <v>29867301528.70208</v>
      </c>
      <c r="O17" s="3">
        <f>Revenues!M14</f>
        <v>30646433063.31144</v>
      </c>
      <c r="P17" s="3">
        <f>Revenues!N14</f>
        <v>31435504892.822895</v>
      </c>
      <c r="Q17" s="3">
        <f>Revenues!O14</f>
        <v>32239744169.795338</v>
      </c>
      <c r="R17" s="3">
        <f>Revenues!P14</f>
        <v>33056814181.324265</v>
      </c>
      <c r="S17" s="3">
        <f>Revenues!Q14</f>
        <v>33885262863.790909</v>
      </c>
      <c r="T17" s="3">
        <f>Revenues!R14</f>
        <v>34730486721.304359</v>
      </c>
      <c r="U17" s="3">
        <f>Revenues!S14</f>
        <v>35593310188.583382</v>
      </c>
      <c r="V17" s="3">
        <f>Revenues!T14</f>
        <v>36477851443.355827</v>
      </c>
      <c r="W17" s="3">
        <f>Revenues!U14</f>
        <v>37380823264.884483</v>
      </c>
      <c r="X17" s="3">
        <f>Revenues!V14</f>
        <v>38300677493.134827</v>
      </c>
      <c r="Y17" s="3">
        <f>Revenues!W14</f>
        <v>39245808514.396622</v>
      </c>
      <c r="Z17" s="3">
        <f>Revenues!X14</f>
        <v>40214149471.014885</v>
      </c>
      <c r="AA17" s="3">
        <f>Revenues!Y14</f>
        <v>41206443295.590347</v>
      </c>
      <c r="AB17" s="3">
        <f>Revenues!Z14</f>
        <v>42217124134.647774</v>
      </c>
      <c r="AC17" s="3">
        <f>Revenues!AA14</f>
        <v>43244825802.251274</v>
      </c>
      <c r="AD17" s="3">
        <f>Revenues!AB14</f>
        <v>44299044132.573189</v>
      </c>
      <c r="AE17" s="3">
        <f>Revenues!AC14</f>
        <v>45376394712.387886</v>
      </c>
      <c r="AF17" s="3">
        <f>Revenues!AD14</f>
        <v>46473726821.624466</v>
      </c>
      <c r="AG17" s="3">
        <f>Revenues!AE14</f>
        <v>47585166670.167427</v>
      </c>
      <c r="AH17" s="3">
        <f>Revenues!AF14</f>
        <v>48710638308.9161</v>
      </c>
      <c r="AI17" s="3">
        <f>Revenues!AG14</f>
        <v>49857701296.818382</v>
      </c>
      <c r="AJ17" s="3">
        <f>Revenues!AH14</f>
        <v>51025130671.307632</v>
      </c>
      <c r="AK17" s="3">
        <f>Revenues!AI14</f>
        <v>52209808174.326958</v>
      </c>
      <c r="AL17" s="3">
        <f>Revenues!AJ14</f>
        <v>53408376549.561424</v>
      </c>
      <c r="AM17" s="3">
        <f>Revenues!AK14</f>
        <v>54621218893.096962</v>
      </c>
      <c r="AN17" s="3">
        <f>Revenues!AL14</f>
        <v>55846698108.598091</v>
      </c>
      <c r="AO17" s="3">
        <f>Revenues!AM14</f>
        <v>57083839276.313087</v>
      </c>
      <c r="AP17" s="3">
        <f>Revenues!AN14</f>
        <v>58333505697.054817</v>
      </c>
      <c r="AQ17" s="3">
        <f>Revenues!AO14</f>
        <v>59598271867.007744</v>
      </c>
      <c r="AR17" s="3">
        <f>Revenues!AP14</f>
        <v>60885644420.156387</v>
      </c>
      <c r="AS17" s="3">
        <f>Revenues!AQ14</f>
        <v>62194322930.117363</v>
      </c>
      <c r="AT17" s="3">
        <f>Revenues!AR14</f>
        <v>63522568923.56884</v>
      </c>
      <c r="AU17" s="3">
        <f>Revenues!AS14</f>
        <v>64870605884.181229</v>
      </c>
      <c r="AV17" s="3">
        <f>Revenues!AT14</f>
        <v>66247592251.298622</v>
      </c>
      <c r="AW17" s="3">
        <f>Revenues!AU14</f>
        <v>67665118614.09034</v>
      </c>
      <c r="AX17" s="3">
        <f>Revenues!AV14</f>
        <v>69119333912.048889</v>
      </c>
      <c r="AY17" s="3">
        <f>Revenues!AW14</f>
        <v>70604456197.783646</v>
      </c>
      <c r="AZ17" s="3">
        <f>Revenues!AX14</f>
        <v>72117112783.676025</v>
      </c>
    </row>
    <row r="18" spans="1:53" s="28" customFormat="1">
      <c r="A18" s="28" t="s">
        <v>202</v>
      </c>
      <c r="D18" s="3">
        <f>Revenues!B15</f>
        <v>66873195000</v>
      </c>
      <c r="E18" s="3">
        <f>Revenues!C15</f>
        <v>68610330000</v>
      </c>
      <c r="F18" s="3">
        <f>Revenues!D15</f>
        <v>72109791964.606247</v>
      </c>
      <c r="G18" s="3">
        <f>Revenues!E15</f>
        <v>74527482108.907974</v>
      </c>
      <c r="H18" s="3">
        <f>Revenues!F15</f>
        <v>76933557823.943497</v>
      </c>
      <c r="I18" s="3">
        <f>Revenues!G15</f>
        <v>79305578756.364365</v>
      </c>
      <c r="J18" s="3">
        <f>Revenues!H15</f>
        <v>81620310535.980865</v>
      </c>
      <c r="K18" s="3">
        <f>Revenues!I15</f>
        <v>83927320442.56926</v>
      </c>
      <c r="L18" s="3">
        <f>Revenues!J15</f>
        <v>86255430074.685547</v>
      </c>
      <c r="M18" s="3">
        <f>Revenues!K15</f>
        <v>88595827590.496841</v>
      </c>
      <c r="N18" s="3">
        <f>Revenues!L15</f>
        <v>90949301647.551437</v>
      </c>
      <c r="O18" s="3">
        <f>Revenues!M15</f>
        <v>93321845042.41452</v>
      </c>
      <c r="P18" s="3">
        <f>Revenues!N15</f>
        <v>95724657756.340393</v>
      </c>
      <c r="Q18" s="3">
        <f>Revenues!O15</f>
        <v>98173657058.399323</v>
      </c>
      <c r="R18" s="3">
        <f>Revenues!P15</f>
        <v>100661727394.25809</v>
      </c>
      <c r="S18" s="3">
        <f>Revenues!Q15</f>
        <v>103184447066.43095</v>
      </c>
      <c r="T18" s="3">
        <f>Revenues!R15</f>
        <v>105758249038.55836</v>
      </c>
      <c r="U18" s="3">
        <f>Revenues!S15</f>
        <v>108385643807.34035</v>
      </c>
      <c r="V18" s="3">
        <f>Revenues!T15</f>
        <v>111079171688.41434</v>
      </c>
      <c r="W18" s="3">
        <f>Revenues!U15</f>
        <v>113828822723.89635</v>
      </c>
      <c r="X18" s="3">
        <f>Revenues!V15</f>
        <v>116629882591.87672</v>
      </c>
      <c r="Y18" s="3">
        <f>Revenues!W15</f>
        <v>119507913145.34309</v>
      </c>
      <c r="Z18" s="3">
        <f>Revenues!X15</f>
        <v>122456620569.63179</v>
      </c>
      <c r="AA18" s="3">
        <f>Revenues!Y15</f>
        <v>125478267178.30142</v>
      </c>
      <c r="AB18" s="3">
        <f>Revenues!Z15</f>
        <v>128555904319.7921</v>
      </c>
      <c r="AC18" s="3">
        <f>Revenues!AA15</f>
        <v>131685371803.84785</v>
      </c>
      <c r="AD18" s="3">
        <f>Revenues!AB15</f>
        <v>134895585516.48225</v>
      </c>
      <c r="AE18" s="3">
        <f>Revenues!AC15</f>
        <v>138176239537.7225</v>
      </c>
      <c r="AF18" s="3">
        <f>Revenues!AD15</f>
        <v>141517739569.60831</v>
      </c>
      <c r="AG18" s="3">
        <f>Revenues!AE15</f>
        <v>144902199258.78052</v>
      </c>
      <c r="AH18" s="3">
        <f>Revenues!AF15</f>
        <v>148329387331.6618</v>
      </c>
      <c r="AI18" s="3">
        <f>Revenues!AG15</f>
        <v>151822323497.83041</v>
      </c>
      <c r="AJ18" s="3">
        <f>Revenues!AH15</f>
        <v>155377277608.11722</v>
      </c>
      <c r="AK18" s="3">
        <f>Revenues!AI15</f>
        <v>158984754215.05576</v>
      </c>
      <c r="AL18" s="3">
        <f>Revenues!AJ15</f>
        <v>162634530094.52914</v>
      </c>
      <c r="AM18" s="3">
        <f>Revenues!AK15</f>
        <v>166327771817.32532</v>
      </c>
      <c r="AN18" s="3">
        <f>Revenues!AL15</f>
        <v>170059494240.46786</v>
      </c>
      <c r="AO18" s="3">
        <f>Revenues!AM15</f>
        <v>173826728623.35937</v>
      </c>
      <c r="AP18" s="3">
        <f>Revenues!AN15</f>
        <v>177632103814.33984</v>
      </c>
      <c r="AQ18" s="3">
        <f>Revenues!AO15</f>
        <v>181483459444.64764</v>
      </c>
      <c r="AR18" s="3">
        <f>Revenues!AP15</f>
        <v>185403654061.37845</v>
      </c>
      <c r="AS18" s="3">
        <f>Revenues!AQ15</f>
        <v>189388727719.5303</v>
      </c>
      <c r="AT18" s="3">
        <f>Revenues!AR15</f>
        <v>193433386571.76978</v>
      </c>
      <c r="AU18" s="3">
        <f>Revenues!AS15</f>
        <v>197538311151.07816</v>
      </c>
      <c r="AV18" s="3">
        <f>Revenues!AT15</f>
        <v>201731389938.16498</v>
      </c>
      <c r="AW18" s="3">
        <f>Revenues!AU15</f>
        <v>206047917584.26004</v>
      </c>
      <c r="AX18" s="3">
        <f>Revenues!AV15</f>
        <v>210476167175.78796</v>
      </c>
      <c r="AY18" s="3">
        <f>Revenues!AW15</f>
        <v>214998532030.84491</v>
      </c>
      <c r="AZ18" s="3">
        <f>Revenues!AX15</f>
        <v>219604741935.25403</v>
      </c>
    </row>
    <row r="19" spans="1:53" s="237" customFormat="1">
      <c r="A19" s="237" t="s">
        <v>554</v>
      </c>
      <c r="D19" s="238">
        <f>Health!D53</f>
        <v>61254015384.427399</v>
      </c>
      <c r="E19" s="238">
        <f>Health!E53</f>
        <v>64003786359.34436</v>
      </c>
      <c r="F19" s="238">
        <f>Health!F53</f>
        <v>66827239633.244934</v>
      </c>
      <c r="G19" s="238">
        <f>Health!G53</f>
        <v>70418732518.459076</v>
      </c>
      <c r="H19" s="238">
        <f>Health!H53</f>
        <v>73446293725.621857</v>
      </c>
      <c r="I19" s="238">
        <f>Health!I53</f>
        <v>76570755432.637115</v>
      </c>
      <c r="J19" s="238">
        <f>Health!J53</f>
        <v>82071502642.375565</v>
      </c>
      <c r="K19" s="238">
        <f>Health!K53</f>
        <v>85465997958.140106</v>
      </c>
      <c r="L19" s="238">
        <f>Health!L53</f>
        <v>88966646197.496185</v>
      </c>
      <c r="M19" s="238">
        <f>Health!M53</f>
        <v>92584781655.967239</v>
      </c>
      <c r="N19" s="238">
        <f>Health!N53</f>
        <v>96379177976.106079</v>
      </c>
      <c r="O19" s="238">
        <f>Health!O53</f>
        <v>100261755788.14864</v>
      </c>
      <c r="P19" s="238">
        <f>Health!P53</f>
        <v>104274106612.72144</v>
      </c>
      <c r="Q19" s="238">
        <f>Health!Q53</f>
        <v>108413956308.33075</v>
      </c>
      <c r="R19" s="238">
        <f>Health!R53</f>
        <v>112705016371.31161</v>
      </c>
      <c r="S19" s="238">
        <f>Health!S53</f>
        <v>117152198478.5854</v>
      </c>
      <c r="T19" s="238">
        <f>Health!T53</f>
        <v>121686532596.64288</v>
      </c>
      <c r="U19" s="238">
        <f>Health!U53</f>
        <v>126325905978.10593</v>
      </c>
      <c r="V19" s="238">
        <f>Health!V53</f>
        <v>131071698179.28397</v>
      </c>
      <c r="W19" s="238">
        <f>Health!W53</f>
        <v>135952080028.44724</v>
      </c>
      <c r="X19" s="238">
        <f>Health!X53</f>
        <v>140980292677.70599</v>
      </c>
      <c r="Y19" s="238">
        <f>Health!Y53</f>
        <v>146123503066.92975</v>
      </c>
      <c r="Z19" s="238">
        <f>Health!Z53</f>
        <v>151397675282.62366</v>
      </c>
      <c r="AA19" s="238">
        <f>Health!AA53</f>
        <v>156799640247.65955</v>
      </c>
      <c r="AB19" s="238">
        <f>Health!AB53</f>
        <v>162388748393.76926</v>
      </c>
      <c r="AC19" s="238">
        <f>Health!AC53</f>
        <v>168076116147.98349</v>
      </c>
      <c r="AD19" s="238">
        <f>Health!AD53</f>
        <v>173880465409.26868</v>
      </c>
      <c r="AE19" s="238">
        <f>Health!AE53</f>
        <v>179794128174.2991</v>
      </c>
      <c r="AF19" s="238">
        <f>Health!AF53</f>
        <v>185810735660.53387</v>
      </c>
      <c r="AG19" s="238">
        <f>Health!AG53</f>
        <v>191979497011.26288</v>
      </c>
      <c r="AH19" s="238">
        <f>Health!AH53</f>
        <v>198258562142.39484</v>
      </c>
      <c r="AI19" s="238">
        <f>Health!AI53</f>
        <v>204688234681.62704</v>
      </c>
      <c r="AJ19" s="238">
        <f>Health!AJ53</f>
        <v>211284978924.12079</v>
      </c>
      <c r="AK19" s="238">
        <f>Health!AK53</f>
        <v>218033759346.60571</v>
      </c>
      <c r="AL19" s="238">
        <f>Health!AL53</f>
        <v>225009987058.66696</v>
      </c>
      <c r="AM19" s="238">
        <f>Health!AM53</f>
        <v>232087448940.97281</v>
      </c>
      <c r="AN19" s="238">
        <f>Health!AN53</f>
        <v>239344314119.12735</v>
      </c>
      <c r="AO19" s="238">
        <f>Health!AO53</f>
        <v>246778872527.91107</v>
      </c>
      <c r="AP19" s="238">
        <f>Health!AP53</f>
        <v>254372794879.71036</v>
      </c>
      <c r="AQ19" s="238">
        <f>Health!AQ53</f>
        <v>262167851225.96484</v>
      </c>
      <c r="AR19" s="238">
        <f>Health!AR53</f>
        <v>270119940419.11731</v>
      </c>
      <c r="AS19" s="238">
        <f>Health!AS53</f>
        <v>278251272982.61072</v>
      </c>
      <c r="AT19" s="238">
        <f>Health!AT53</f>
        <v>286641462724.98254</v>
      </c>
      <c r="AU19" s="238">
        <f>Health!AU53</f>
        <v>295285200816.38953</v>
      </c>
      <c r="AV19" s="238">
        <f>Health!AV53</f>
        <v>304200503641.7478</v>
      </c>
      <c r="AW19" s="238">
        <f>Health!AW53</f>
        <v>313321300219.28278</v>
      </c>
      <c r="AX19" s="238">
        <f>Health!AX53</f>
        <v>322679156692.25006</v>
      </c>
      <c r="AY19" s="238">
        <f>Health!AY53</f>
        <v>332276288802.45349</v>
      </c>
      <c r="AZ19" s="238">
        <f>Health!AZ53</f>
        <v>342156799157.54224</v>
      </c>
    </row>
    <row r="20" spans="1:53">
      <c r="A20" t="s">
        <v>188</v>
      </c>
      <c r="D20" s="3">
        <f>'Age pension'!E32</f>
        <v>39474217118.861176</v>
      </c>
      <c r="E20" s="3">
        <f>'Age pension'!F32</f>
        <v>40524599361.837639</v>
      </c>
      <c r="F20" s="3">
        <f>'Age pension'!G32</f>
        <v>42801425360.711205</v>
      </c>
      <c r="G20" s="3">
        <f>'Age pension'!H32</f>
        <v>44510623898.752556</v>
      </c>
      <c r="H20" s="3">
        <f>'Age pension'!I32</f>
        <v>46207085064.14669</v>
      </c>
      <c r="I20" s="3">
        <f>'Age pension'!J32</f>
        <v>47914436066.54528</v>
      </c>
      <c r="J20" s="3">
        <f>'Age pension'!K32</f>
        <v>49614329788.057899</v>
      </c>
      <c r="K20" s="3">
        <f>'Age pension'!L32</f>
        <v>51318220675.311012</v>
      </c>
      <c r="L20" s="3">
        <f>'Age pension'!M32</f>
        <v>53376962221.495674</v>
      </c>
      <c r="M20" s="3">
        <f>'Age pension'!N32</f>
        <v>55373965687.519363</v>
      </c>
      <c r="N20" s="3">
        <f>'Age pension'!O32</f>
        <v>57417929939.566933</v>
      </c>
      <c r="O20" s="3">
        <f>'Age pension'!P32</f>
        <v>59555176352.403015</v>
      </c>
      <c r="P20" s="3">
        <f>'Age pension'!Q32</f>
        <v>61858257128.230476</v>
      </c>
      <c r="Q20" s="3">
        <f>'Age pension'!R32</f>
        <v>64637394974.708702</v>
      </c>
      <c r="R20" s="3">
        <f>'Age pension'!S32</f>
        <v>67425125971.169708</v>
      </c>
      <c r="S20" s="3">
        <f>'Age pension'!T32</f>
        <v>70263409389.374496</v>
      </c>
      <c r="T20" s="3">
        <f>'Age pension'!U32</f>
        <v>73222986883.51564</v>
      </c>
      <c r="U20" s="3">
        <f>'Age pension'!V32</f>
        <v>76371564896.059082</v>
      </c>
      <c r="V20" s="3">
        <f>'Age pension'!W32</f>
        <v>79362519765.651871</v>
      </c>
      <c r="W20" s="3">
        <f>'Age pension'!X32</f>
        <v>82149390578.491745</v>
      </c>
      <c r="X20" s="3">
        <f>'Age pension'!Y32</f>
        <v>85060940017.589691</v>
      </c>
      <c r="Y20" s="3">
        <f>'Age pension'!Z32</f>
        <v>88090170702.040314</v>
      </c>
      <c r="Z20" s="3">
        <f>'Age pension'!AA32</f>
        <v>91266822174.820053</v>
      </c>
      <c r="AA20" s="3">
        <f>'Age pension'!AB32</f>
        <v>94442663868.456848</v>
      </c>
      <c r="AB20" s="3">
        <f>'Age pension'!AC32</f>
        <v>97525868397.976089</v>
      </c>
      <c r="AC20" s="3">
        <f>'Age pension'!AD32</f>
        <v>100614833487.99191</v>
      </c>
      <c r="AD20" s="3">
        <f>'Age pension'!AE32</f>
        <v>103813451928.96771</v>
      </c>
      <c r="AE20" s="3">
        <f>'Age pension'!AF32</f>
        <v>107313104437.18925</v>
      </c>
      <c r="AF20" s="3">
        <f>'Age pension'!AG32</f>
        <v>110550994874.65887</v>
      </c>
      <c r="AG20" s="3">
        <f>'Age pension'!AH32</f>
        <v>113695578141.07567</v>
      </c>
      <c r="AH20" s="3">
        <f>'Age pension'!AI32</f>
        <v>116858939363.6797</v>
      </c>
      <c r="AI20" s="3">
        <f>'Age pension'!AJ32</f>
        <v>120153393409.61264</v>
      </c>
      <c r="AJ20" s="3">
        <f>'Age pension'!AK32</f>
        <v>123591263671.98795</v>
      </c>
      <c r="AK20" s="3">
        <f>'Age pension'!AL32</f>
        <v>127165671204.06538</v>
      </c>
      <c r="AL20" s="3">
        <f>'Age pension'!AM32</f>
        <v>130649172504.55687</v>
      </c>
      <c r="AM20" s="3">
        <f>'Age pension'!AN32</f>
        <v>134164347090.35748</v>
      </c>
      <c r="AN20" s="3">
        <f>'Age pension'!AO32</f>
        <v>137770267245.74176</v>
      </c>
      <c r="AO20" s="3">
        <f>'Age pension'!AP32</f>
        <v>140872566361.5379</v>
      </c>
      <c r="AP20" s="3">
        <f>'Age pension'!AQ32</f>
        <v>144260741856.64798</v>
      </c>
      <c r="AQ20" s="3">
        <f>'Age pension'!AR32</f>
        <v>147629581626.36511</v>
      </c>
      <c r="AR20" s="3">
        <f>'Age pension'!AS32</f>
        <v>150993774163.11386</v>
      </c>
      <c r="AS20" s="3">
        <f>'Age pension'!AT32</f>
        <v>154346014666.63321</v>
      </c>
      <c r="AT20" s="3">
        <f>'Age pension'!AU32</f>
        <v>157677665645.12753</v>
      </c>
      <c r="AU20" s="3">
        <f>'Age pension'!AV32</f>
        <v>160984730408.25854</v>
      </c>
      <c r="AV20" s="3">
        <f>'Age pension'!AW32</f>
        <v>164326276402.6265</v>
      </c>
      <c r="AW20" s="3">
        <f>'Age pension'!AX32</f>
        <v>167771295291.84775</v>
      </c>
      <c r="AX20" s="3">
        <f>'Age pension'!AY32</f>
        <v>171310220616.11029</v>
      </c>
      <c r="AY20" s="3">
        <f>'Age pension'!AZ32</f>
        <v>174928682697.04056</v>
      </c>
      <c r="AZ20" s="3">
        <f>'Age pension'!BA32</f>
        <v>178618268773.61261</v>
      </c>
    </row>
    <row r="21" spans="1:53" s="6" customFormat="1">
      <c r="A21" s="6" t="s">
        <v>100</v>
      </c>
      <c r="D21" s="3">
        <f>DSP!B6</f>
        <v>14503973000.000002</v>
      </c>
      <c r="E21" s="3">
        <f>DSP!C6</f>
        <v>14853608894.430832</v>
      </c>
      <c r="F21" s="3">
        <f>DSP!D6</f>
        <v>15236473153.007645</v>
      </c>
      <c r="G21" s="3">
        <f>DSP!E6</f>
        <v>15680549464.227554</v>
      </c>
      <c r="H21" s="3">
        <f>DSP!F6</f>
        <v>16138801511.31978</v>
      </c>
      <c r="I21" s="3">
        <f>DSP!G6</f>
        <v>16590139845.336401</v>
      </c>
      <c r="J21" s="3">
        <f>DSP!H6</f>
        <v>17414718371.668663</v>
      </c>
      <c r="K21" s="3">
        <f>DSP!I6</f>
        <v>17897605350.786156</v>
      </c>
      <c r="L21" s="3">
        <f>DSP!J6</f>
        <v>18777964563.788666</v>
      </c>
      <c r="M21" s="3">
        <f>DSP!K6</f>
        <v>19285825775.203793</v>
      </c>
      <c r="N21" s="3">
        <f>DSP!L6</f>
        <v>20235985625.408604</v>
      </c>
      <c r="O21" s="3">
        <f>DSP!M6</f>
        <v>20769646922.312183</v>
      </c>
      <c r="P21" s="3">
        <f>DSP!N6</f>
        <v>21778471444.128555</v>
      </c>
      <c r="Q21" s="3">
        <f>DSP!O6</f>
        <v>22337483488.635178</v>
      </c>
      <c r="R21" s="3">
        <f>DSP!P6</f>
        <v>22898156572.143021</v>
      </c>
      <c r="S21" s="3">
        <f>DSP!Q6</f>
        <v>23466463935.5452</v>
      </c>
      <c r="T21" s="3">
        <f>DSP!R6</f>
        <v>24045648929.090847</v>
      </c>
      <c r="U21" s="3">
        <f>DSP!S6</f>
        <v>24645692292.440136</v>
      </c>
      <c r="V21" s="3">
        <f>DSP!T6</f>
        <v>25273636515.78698</v>
      </c>
      <c r="W21" s="3">
        <f>DSP!U6</f>
        <v>25921804192.719807</v>
      </c>
      <c r="X21" s="3">
        <f>DSP!V6</f>
        <v>26582277180.847126</v>
      </c>
      <c r="Y21" s="3">
        <f>DSP!W6</f>
        <v>27246702204.08136</v>
      </c>
      <c r="Z21" s="3">
        <f>DSP!X6</f>
        <v>27919360988.712112</v>
      </c>
      <c r="AA21" s="3">
        <f>DSP!Y6</f>
        <v>28623942814.573818</v>
      </c>
      <c r="AB21" s="3">
        <f>DSP!Z6</f>
        <v>29328750823.990868</v>
      </c>
      <c r="AC21" s="3">
        <f>DSP!AA6</f>
        <v>30057106932.256931</v>
      </c>
      <c r="AD21" s="3">
        <f>DSP!AB6</f>
        <v>30815644117.436115</v>
      </c>
      <c r="AE21" s="3">
        <f>DSP!AC6</f>
        <v>31587529941.434944</v>
      </c>
      <c r="AF21" s="3">
        <f>DSP!AD6</f>
        <v>32390870139.852722</v>
      </c>
      <c r="AG21" s="3">
        <f>DSP!AE6</f>
        <v>33188241222.73996</v>
      </c>
      <c r="AH21" s="3">
        <f>DSP!AF6</f>
        <v>34015178663.092743</v>
      </c>
      <c r="AI21" s="3">
        <f>DSP!AG6</f>
        <v>34897593551.192474</v>
      </c>
      <c r="AJ21" s="3">
        <f>DSP!AH6</f>
        <v>35808786592.309799</v>
      </c>
      <c r="AK21" s="3">
        <f>DSP!AI6</f>
        <v>36751235554.26519</v>
      </c>
      <c r="AL21" s="3">
        <f>DSP!AJ6</f>
        <v>37692819245.876305</v>
      </c>
      <c r="AM21" s="3">
        <f>DSP!AK6</f>
        <v>38629417494.923203</v>
      </c>
      <c r="AN21" s="3">
        <f>DSP!AL6</f>
        <v>39561706066.393188</v>
      </c>
      <c r="AO21" s="3">
        <f>DSP!AM6</f>
        <v>40497846812.244995</v>
      </c>
      <c r="AP21" s="3">
        <f>DSP!AN6</f>
        <v>41436566489.752113</v>
      </c>
      <c r="AQ21" s="3">
        <f>DSP!AO6</f>
        <v>42348024811.552399</v>
      </c>
      <c r="AR21" s="3">
        <f>DSP!AP6</f>
        <v>43250731729.547363</v>
      </c>
      <c r="AS21" s="3">
        <f>DSP!AQ6</f>
        <v>44139729236.193687</v>
      </c>
      <c r="AT21" s="3">
        <f>DSP!AR6</f>
        <v>45040068019.410629</v>
      </c>
      <c r="AU21" s="3">
        <f>DSP!AS6</f>
        <v>45945513857.919228</v>
      </c>
      <c r="AV21" s="3">
        <f>DSP!AT6</f>
        <v>46877901321.087204</v>
      </c>
      <c r="AW21" s="3">
        <f>DSP!AU6</f>
        <v>47844023450.036491</v>
      </c>
      <c r="AX21" s="3">
        <f>DSP!AV6</f>
        <v>48826421060.43895</v>
      </c>
      <c r="AY21" s="3">
        <f>DSP!AW6</f>
        <v>49824372874.350624</v>
      </c>
      <c r="AZ21" s="3">
        <f>DSP!AX6</f>
        <v>50830563621.669136</v>
      </c>
    </row>
    <row r="22" spans="1:53">
      <c r="A22" t="s">
        <v>25</v>
      </c>
      <c r="D22" s="3">
        <f>SUM('Aged Care'!E85:E92)</f>
        <v>11707042658.152288</v>
      </c>
      <c r="E22" s="3">
        <f>SUM('Aged Care'!F85:F92)</f>
        <v>12442970613.247686</v>
      </c>
      <c r="F22" s="3">
        <f>SUM('Aged Care'!G85:G92)</f>
        <v>13225744289.183979</v>
      </c>
      <c r="G22" s="3">
        <f>SUM('Aged Care'!H85:H92)</f>
        <v>14077947917.368418</v>
      </c>
      <c r="H22" s="3">
        <f>SUM('Aged Care'!I85:I92)</f>
        <v>15004013400.266277</v>
      </c>
      <c r="I22" s="3">
        <f>SUM('Aged Care'!J85:J92)</f>
        <v>15882296329.606434</v>
      </c>
      <c r="J22" s="3">
        <f>SUM('Aged Care'!K85:K92)</f>
        <v>16724732378.017813</v>
      </c>
      <c r="K22" s="3">
        <f>SUM('Aged Care'!L85:L92)</f>
        <v>17642458160.490318</v>
      </c>
      <c r="L22" s="3">
        <f>SUM('Aged Care'!M85:M92)</f>
        <v>18524505837.668961</v>
      </c>
      <c r="M22" s="3">
        <f>SUM('Aged Care'!N85:N92)</f>
        <v>19418468517.877769</v>
      </c>
      <c r="N22" s="3">
        <f>SUM('Aged Care'!O85:O92)</f>
        <v>20337470712.434582</v>
      </c>
      <c r="O22" s="3">
        <f>SUM('Aged Care'!P85:P92)</f>
        <v>21346591910.345444</v>
      </c>
      <c r="P22" s="3">
        <f>SUM('Aged Care'!Q85:Q92)</f>
        <v>22384046235.633698</v>
      </c>
      <c r="Q22" s="3">
        <f>SUM('Aged Care'!R85:R92)</f>
        <v>23487996319.535187</v>
      </c>
      <c r="R22" s="3">
        <f>SUM('Aged Care'!S85:S92)</f>
        <v>24679426776.571632</v>
      </c>
      <c r="S22" s="3">
        <f>SUM('Aged Care'!T85:T92)</f>
        <v>26052811006.831173</v>
      </c>
      <c r="T22" s="3">
        <f>SUM('Aged Care'!U85:U92)</f>
        <v>27443208467.451031</v>
      </c>
      <c r="U22" s="3">
        <f>SUM('Aged Care'!V85:V92)</f>
        <v>28979003706.170315</v>
      </c>
      <c r="V22" s="3">
        <f>SUM('Aged Care'!W85:W92)</f>
        <v>30612477669.387226</v>
      </c>
      <c r="W22" s="3">
        <f>SUM('Aged Care'!X85:X92)</f>
        <v>32332996747.323486</v>
      </c>
      <c r="X22" s="3">
        <f>SUM('Aged Care'!Y85:Y92)</f>
        <v>34309599630.037983</v>
      </c>
      <c r="Y22" s="3">
        <f>SUM('Aged Care'!Z85:Z92)</f>
        <v>36280804084.382965</v>
      </c>
      <c r="Z22" s="3">
        <f>SUM('Aged Care'!AA85:AA92)</f>
        <v>38346163382.367035</v>
      </c>
      <c r="AA22" s="3">
        <f>SUM('Aged Care'!AB85:AB92)</f>
        <v>40507365744.61982</v>
      </c>
      <c r="AB22" s="3">
        <f>SUM('Aged Care'!AC85:AC92)</f>
        <v>42768416361.083931</v>
      </c>
      <c r="AC22" s="3">
        <f>SUM('Aged Care'!AD85:AD92)</f>
        <v>45256451450.917709</v>
      </c>
      <c r="AD22" s="3">
        <f>SUM('Aged Care'!AE85:AE92)</f>
        <v>47733783788.527893</v>
      </c>
      <c r="AE22" s="3">
        <f>SUM('Aged Care'!AF85:AF92)</f>
        <v>50239681557.789925</v>
      </c>
      <c r="AF22" s="3">
        <f>SUM('Aged Care'!AG85:AG92)</f>
        <v>54857247663.104965</v>
      </c>
      <c r="AG22" s="3">
        <f>SUM('Aged Care'!AH85:AH92)</f>
        <v>57610655119.834824</v>
      </c>
      <c r="AH22" s="3">
        <f>SUM('Aged Care'!AI85:AI92)</f>
        <v>60474049649.629654</v>
      </c>
      <c r="AI22" s="3">
        <f>SUM('Aged Care'!AJ85:AJ92)</f>
        <v>63382802621.929451</v>
      </c>
      <c r="AJ22" s="3">
        <f>SUM('Aged Care'!AK85:AK92)</f>
        <v>66356129157.855354</v>
      </c>
      <c r="AK22" s="3">
        <f>SUM('Aged Care'!AL85:AL92)</f>
        <v>69396884441.767319</v>
      </c>
      <c r="AL22" s="3">
        <f>SUM('Aged Care'!AM85:AM92)</f>
        <v>72603165662.096954</v>
      </c>
      <c r="AM22" s="3">
        <f>SUM('Aged Care'!AN85:AN92)</f>
        <v>75906308151.016571</v>
      </c>
      <c r="AN22" s="3">
        <f>SUM('Aged Care'!AO85:AO92)</f>
        <v>79261710403.643799</v>
      </c>
      <c r="AO22" s="3">
        <f>SUM('Aged Care'!AP85:AP92)</f>
        <v>82673569356.312286</v>
      </c>
      <c r="AP22" s="3">
        <f>SUM('Aged Care'!AQ85:AQ92)</f>
        <v>86107322238.021622</v>
      </c>
      <c r="AQ22" s="3">
        <f>SUM('Aged Care'!AR85:AR92)</f>
        <v>89677125541.322739</v>
      </c>
      <c r="AR22" s="3">
        <f>SUM('Aged Care'!AS85:AS92)</f>
        <v>93268739118.607513</v>
      </c>
      <c r="AS22" s="3">
        <f>SUM('Aged Care'!AT85:AT92)</f>
        <v>96912627535.695587</v>
      </c>
      <c r="AT22" s="3">
        <f>SUM('Aged Care'!AU85:AU92)</f>
        <v>100716193531.83057</v>
      </c>
      <c r="AU22" s="3">
        <f>SUM('Aged Care'!AV85:AV92)</f>
        <v>104591360114.36432</v>
      </c>
      <c r="AV22" s="3">
        <f>SUM('Aged Care'!AW85:AW92)</f>
        <v>108730880881.18234</v>
      </c>
      <c r="AW22" s="3">
        <f>SUM('Aged Care'!AX85:AX92)</f>
        <v>112964676086.01746</v>
      </c>
      <c r="AX22" s="3">
        <f>SUM('Aged Care'!AY85:AY92)</f>
        <v>117326869070.08565</v>
      </c>
      <c r="AY22" s="3">
        <f>SUM('Aged Care'!AZ85:AZ92)</f>
        <v>121909005173.9967</v>
      </c>
      <c r="AZ22" s="3">
        <f>SUM('Aged Care'!BA85:BA92)</f>
        <v>126650703149.37906</v>
      </c>
    </row>
    <row r="23" spans="1:53" s="237" customFormat="1">
      <c r="A23" s="237" t="s">
        <v>617</v>
      </c>
      <c r="D23" s="238">
        <f>Health!D55</f>
        <v>35068399702.91642</v>
      </c>
      <c r="E23" s="238">
        <f>Health!E55</f>
        <v>36759069254.430183</v>
      </c>
      <c r="F23" s="238">
        <f>Health!F55</f>
        <v>38484426944.296005</v>
      </c>
      <c r="G23" s="238">
        <f>Health!G55</f>
        <v>39563854277.883591</v>
      </c>
      <c r="H23" s="238">
        <f>Health!H55</f>
        <v>41338298966.200935</v>
      </c>
      <c r="I23" s="238">
        <f>Health!I55</f>
        <v>43163630684.981438</v>
      </c>
      <c r="J23" s="238">
        <f>Health!J55</f>
        <v>42696377782.89064</v>
      </c>
      <c r="K23" s="238">
        <f>Health!K55</f>
        <v>44504227829.581856</v>
      </c>
      <c r="L23" s="238">
        <f>Health!L55</f>
        <v>46366349465.182999</v>
      </c>
      <c r="M23" s="238">
        <f>Health!M55</f>
        <v>48290774316.967552</v>
      </c>
      <c r="N23" s="238">
        <f>Health!N55</f>
        <v>50303496881.17849</v>
      </c>
      <c r="O23" s="238">
        <f>Health!O55</f>
        <v>52359655913.398552</v>
      </c>
      <c r="P23" s="238">
        <f>Health!P55</f>
        <v>54484082284.013687</v>
      </c>
      <c r="Q23" s="238">
        <f>Health!Q55</f>
        <v>56675081158.705246</v>
      </c>
      <c r="R23" s="238">
        <f>Health!R55</f>
        <v>58937637798.063133</v>
      </c>
      <c r="S23" s="238">
        <f>Health!S55</f>
        <v>61305628705.263443</v>
      </c>
      <c r="T23" s="238">
        <f>Health!T55</f>
        <v>63717996176.876663</v>
      </c>
      <c r="U23" s="238">
        <f>Health!U55</f>
        <v>66205146908.832001</v>
      </c>
      <c r="V23" s="238">
        <f>Health!V55</f>
        <v>68762123683.043121</v>
      </c>
      <c r="W23" s="238">
        <f>Health!W55</f>
        <v>71402690304.494141</v>
      </c>
      <c r="X23" s="238">
        <f>Health!X55</f>
        <v>74158734299.972595</v>
      </c>
      <c r="Y23" s="238">
        <f>Health!Y55</f>
        <v>76959831510.06041</v>
      </c>
      <c r="Z23" s="238">
        <f>Health!Z55</f>
        <v>79813745947.669617</v>
      </c>
      <c r="AA23" s="238">
        <f>Health!AA55</f>
        <v>82734343104.871994</v>
      </c>
      <c r="AB23" s="238">
        <f>Health!AB55</f>
        <v>85742615259.575836</v>
      </c>
      <c r="AC23" s="238">
        <f>Health!AC55</f>
        <v>88808045979.20697</v>
      </c>
      <c r="AD23" s="238">
        <f>Health!AD55</f>
        <v>91951076789.694839</v>
      </c>
      <c r="AE23" s="238">
        <f>Health!AE55</f>
        <v>95164100152.207031</v>
      </c>
      <c r="AF23" s="238">
        <f>Health!AF55</f>
        <v>98446465261.116333</v>
      </c>
      <c r="AG23" s="238">
        <f>Health!AG55</f>
        <v>101832620095.0459</v>
      </c>
      <c r="AH23" s="238">
        <f>Health!AH55</f>
        <v>105281478598.38907</v>
      </c>
      <c r="AI23" s="238">
        <f>Health!AI55</f>
        <v>108813043604.23453</v>
      </c>
      <c r="AJ23" s="238">
        <f>Health!AJ55</f>
        <v>112428196194.53107</v>
      </c>
      <c r="AK23" s="238">
        <f>Health!AK55</f>
        <v>116115254488.16585</v>
      </c>
      <c r="AL23" s="238">
        <f>Health!AL55</f>
        <v>119925945123.15147</v>
      </c>
      <c r="AM23" s="238">
        <f>Health!AM55</f>
        <v>123787107470.39307</v>
      </c>
      <c r="AN23" s="238">
        <f>Health!AN55</f>
        <v>127745850927.93333</v>
      </c>
      <c r="AO23" s="238">
        <f>Health!AO55</f>
        <v>131806273854.6701</v>
      </c>
      <c r="AP23" s="238">
        <f>Health!AP55</f>
        <v>135941509649.73897</v>
      </c>
      <c r="AQ23" s="238">
        <f>Health!AQ55</f>
        <v>140201038414.72278</v>
      </c>
      <c r="AR23" s="238">
        <f>Health!AR55</f>
        <v>144549799363.33057</v>
      </c>
      <c r="AS23" s="238">
        <f>Health!AS55</f>
        <v>149003892628.84259</v>
      </c>
      <c r="AT23" s="238">
        <f>Health!AT55</f>
        <v>153616926124.35287</v>
      </c>
      <c r="AU23" s="238">
        <f>Health!AU55</f>
        <v>158372398440.20312</v>
      </c>
      <c r="AV23" s="238">
        <f>Health!AV55</f>
        <v>163316820901.67691</v>
      </c>
      <c r="AW23" s="238">
        <f>Health!AW55</f>
        <v>168375525623.95734</v>
      </c>
      <c r="AX23" s="238">
        <f>Health!AX55</f>
        <v>173543755420.29333</v>
      </c>
      <c r="AY23" s="238">
        <f>Health!AY55</f>
        <v>178839947730.9389</v>
      </c>
      <c r="AZ23" s="238">
        <f>Health!AZ55</f>
        <v>184287764462.29474</v>
      </c>
    </row>
    <row r="24" spans="1:53">
      <c r="A24" t="s">
        <v>186</v>
      </c>
      <c r="D24" s="3">
        <f>Education!C250</f>
        <v>51764000000</v>
      </c>
      <c r="E24" s="3">
        <f>Education!D250</f>
        <v>53615805751.706207</v>
      </c>
      <c r="F24" s="3">
        <f>Education!E250</f>
        <v>55141011650.662659</v>
      </c>
      <c r="G24" s="3">
        <f>Education!F250</f>
        <v>56611181322.416527</v>
      </c>
      <c r="H24" s="3">
        <f>Education!G250</f>
        <v>58096639696.189957</v>
      </c>
      <c r="I24" s="3">
        <f>Education!H250</f>
        <v>59650036539.017952</v>
      </c>
      <c r="J24" s="3">
        <f>Education!I250</f>
        <v>61268617620.625984</v>
      </c>
      <c r="K24" s="3">
        <f>Education!J250</f>
        <v>62941873916.135834</v>
      </c>
      <c r="L24" s="3">
        <f>Education!K250</f>
        <v>64661982508.242523</v>
      </c>
      <c r="M24" s="3">
        <f>Education!L250</f>
        <v>66402944474.092743</v>
      </c>
      <c r="N24" s="3">
        <f>Education!M250</f>
        <v>68230880386.099174</v>
      </c>
      <c r="O24" s="3">
        <f>Education!N250</f>
        <v>70086761116.662369</v>
      </c>
      <c r="P24" s="3">
        <f>Education!O250</f>
        <v>71957829101.342041</v>
      </c>
      <c r="Q24" s="3">
        <f>Education!P250</f>
        <v>73819868380.193893</v>
      </c>
      <c r="R24" s="3">
        <f>Education!Q250</f>
        <v>75670578960.584244</v>
      </c>
      <c r="S24" s="3">
        <f>Education!R250</f>
        <v>77536689407.643112</v>
      </c>
      <c r="T24" s="3">
        <f>Education!S250</f>
        <v>79376659377.97963</v>
      </c>
      <c r="U24" s="3">
        <f>Education!T250</f>
        <v>81209061843.643539</v>
      </c>
      <c r="V24" s="3">
        <f>Education!U250</f>
        <v>83022688381.704147</v>
      </c>
      <c r="W24" s="3">
        <f>Education!V250</f>
        <v>84874808373.869293</v>
      </c>
      <c r="X24" s="3">
        <f>Education!W250</f>
        <v>86710912801.977112</v>
      </c>
      <c r="Y24" s="3">
        <f>Education!X250</f>
        <v>88527729529.123367</v>
      </c>
      <c r="Z24" s="3">
        <f>Education!Y250</f>
        <v>90336343571.63501</v>
      </c>
      <c r="AA24" s="3">
        <f>Education!Z250</f>
        <v>92140024722.916473</v>
      </c>
      <c r="AB24" s="3">
        <f>Education!AA250</f>
        <v>93950030190.40535</v>
      </c>
      <c r="AC24" s="3">
        <f>Education!AB250</f>
        <v>95773036985.884293</v>
      </c>
      <c r="AD24" s="3">
        <f>Education!AC250</f>
        <v>97616492865.731415</v>
      </c>
      <c r="AE24" s="3">
        <f>Education!AD250</f>
        <v>99492690458.942169</v>
      </c>
      <c r="AF24" s="3">
        <f>Education!AE250</f>
        <v>101412102342.66493</v>
      </c>
      <c r="AG24" s="3">
        <f>Education!AF250</f>
        <v>103387888451.80298</v>
      </c>
      <c r="AH24" s="3">
        <f>Education!AG250</f>
        <v>105430956069.90456</v>
      </c>
      <c r="AI24" s="3">
        <f>Education!AH250</f>
        <v>107547015147.59842</v>
      </c>
      <c r="AJ24" s="3">
        <f>Education!AI250</f>
        <v>109743296649.95775</v>
      </c>
      <c r="AK24" s="3">
        <f>Education!AJ250</f>
        <v>112025656705.43602</v>
      </c>
      <c r="AL24" s="3">
        <f>Education!AK250</f>
        <v>114400691345.27994</v>
      </c>
      <c r="AM24" s="3">
        <f>Education!AL250</f>
        <v>116871307893.32362</v>
      </c>
      <c r="AN24" s="3">
        <f>Education!AM250</f>
        <v>119436407533.82365</v>
      </c>
      <c r="AO24" s="3">
        <f>Education!AN250</f>
        <v>122094050378.76155</v>
      </c>
      <c r="AP24" s="3">
        <f>Education!AO250</f>
        <v>124840881248.71652</v>
      </c>
      <c r="AQ24" s="3">
        <f>Education!AP250</f>
        <v>127673763153.55843</v>
      </c>
      <c r="AR24" s="3">
        <f>Education!AQ250</f>
        <v>130586404433.11414</v>
      </c>
      <c r="AS24" s="3">
        <f>Education!AR250</f>
        <v>133571595680.46306</v>
      </c>
      <c r="AT24" s="3">
        <f>Education!AS250</f>
        <v>136622483913.87746</v>
      </c>
      <c r="AU24" s="3">
        <f>Education!AT250</f>
        <v>139731368879.96841</v>
      </c>
      <c r="AV24" s="3">
        <f>Education!AU250</f>
        <v>142891150466.94592</v>
      </c>
      <c r="AW24" s="3">
        <f>Education!AV250</f>
        <v>146093833867.89792</v>
      </c>
      <c r="AX24" s="3">
        <f>Education!AW250</f>
        <v>149333264031.28757</v>
      </c>
      <c r="AY24" s="3">
        <f>Education!AX250</f>
        <v>152604801690.87125</v>
      </c>
      <c r="AZ24" s="3">
        <f>Education!AY250</f>
        <v>155904312252.82852</v>
      </c>
    </row>
    <row r="25" spans="1:53" s="6" customFormat="1">
      <c r="A25" s="6" t="s">
        <v>187</v>
      </c>
      <c r="D25" s="3">
        <f>Education!C401</f>
        <v>28736999999.999996</v>
      </c>
      <c r="E25" s="3">
        <f>Education!D401</f>
        <v>29692459220.381973</v>
      </c>
      <c r="F25" s="3">
        <f>Education!E401</f>
        <v>30453401365.376633</v>
      </c>
      <c r="G25" s="3">
        <f>Education!F401</f>
        <v>31171207312.727448</v>
      </c>
      <c r="H25" s="3">
        <f>Education!G401</f>
        <v>31888872137.766815</v>
      </c>
      <c r="I25" s="3">
        <f>Education!H401</f>
        <v>32630444932.278835</v>
      </c>
      <c r="J25" s="3">
        <f>Education!I401</f>
        <v>33387784195.57951</v>
      </c>
      <c r="K25" s="3">
        <f>Education!J401</f>
        <v>34171529503.692734</v>
      </c>
      <c r="L25" s="3">
        <f>Education!K401</f>
        <v>34976773723.490189</v>
      </c>
      <c r="M25" s="3">
        <f>Education!L401</f>
        <v>35814361537.115089</v>
      </c>
      <c r="N25" s="3">
        <f>Education!M401</f>
        <v>36690428143.792953</v>
      </c>
      <c r="O25" s="3">
        <f>Education!N401</f>
        <v>37596867960.254868</v>
      </c>
      <c r="P25" s="3">
        <f>Education!O401</f>
        <v>38522281514.476341</v>
      </c>
      <c r="Q25" s="3">
        <f>Education!P401</f>
        <v>39462239904.532288</v>
      </c>
      <c r="R25" s="3">
        <f>Education!Q401</f>
        <v>40416405430.307495</v>
      </c>
      <c r="S25" s="3">
        <f>Education!R401</f>
        <v>41397408094.940948</v>
      </c>
      <c r="T25" s="3">
        <f>Education!S401</f>
        <v>42388449687.236923</v>
      </c>
      <c r="U25" s="3">
        <f>Education!T401</f>
        <v>43385508125.66716</v>
      </c>
      <c r="V25" s="3">
        <f>Education!U401</f>
        <v>44381846236.88736</v>
      </c>
      <c r="W25" s="3">
        <f>Education!V401</f>
        <v>45379599365.317581</v>
      </c>
      <c r="X25" s="3">
        <f>Education!W401</f>
        <v>46387586432.731064</v>
      </c>
      <c r="Y25" s="3">
        <f>Education!X401</f>
        <v>47393281532.08812</v>
      </c>
      <c r="Z25" s="3">
        <f>Education!Y401</f>
        <v>48402055281.410278</v>
      </c>
      <c r="AA25" s="3">
        <f>Education!Z401</f>
        <v>49411210430.715591</v>
      </c>
      <c r="AB25" s="3">
        <f>Education!AA401</f>
        <v>50437045044.552582</v>
      </c>
      <c r="AC25" s="3">
        <f>Education!AB401</f>
        <v>51471719369.079193</v>
      </c>
      <c r="AD25" s="3">
        <f>Education!AC401</f>
        <v>52512069212.892075</v>
      </c>
      <c r="AE25" s="3">
        <f>Education!AD401</f>
        <v>53563148513.150131</v>
      </c>
      <c r="AF25" s="3">
        <f>Education!AE401</f>
        <v>54626615085.062431</v>
      </c>
      <c r="AG25" s="3">
        <f>Education!AF401</f>
        <v>55710606179.017509</v>
      </c>
      <c r="AH25" s="3">
        <f>Education!AG401</f>
        <v>56817515253.730309</v>
      </c>
      <c r="AI25" s="3">
        <f>Education!AH401</f>
        <v>57947059816.50293</v>
      </c>
      <c r="AJ25" s="3">
        <f>Education!AI401</f>
        <v>59103188467.20948</v>
      </c>
      <c r="AK25" s="3">
        <f>Education!AJ401</f>
        <v>60288049919.966461</v>
      </c>
      <c r="AL25" s="3">
        <f>Education!AK401</f>
        <v>61507687701.029747</v>
      </c>
      <c r="AM25" s="3">
        <f>Education!AL401</f>
        <v>62764579380.304962</v>
      </c>
      <c r="AN25" s="3">
        <f>Education!AM401</f>
        <v>64058391266.050438</v>
      </c>
      <c r="AO25" s="3">
        <f>Education!AN401</f>
        <v>65390457266.099335</v>
      </c>
      <c r="AP25" s="3">
        <f>Education!AO401</f>
        <v>66760798430.609955</v>
      </c>
      <c r="AQ25" s="3">
        <f>Education!AP401</f>
        <v>68172064888.074059</v>
      </c>
      <c r="AR25" s="3">
        <f>Education!AQ401</f>
        <v>69623785717.606628</v>
      </c>
      <c r="AS25" s="3">
        <f>Education!AR401</f>
        <v>71113956799.648499</v>
      </c>
      <c r="AT25" s="3">
        <f>Education!AS401</f>
        <v>72641488422.640808</v>
      </c>
      <c r="AU25" s="3">
        <f>Education!AT401</f>
        <v>74204554784.628601</v>
      </c>
      <c r="AV25" s="3">
        <f>Education!AU401</f>
        <v>75802710335.475311</v>
      </c>
      <c r="AW25" s="3">
        <f>Education!AV401</f>
        <v>77433649064.031464</v>
      </c>
      <c r="AX25" s="3">
        <f>Education!AW401</f>
        <v>79094544947.280365</v>
      </c>
      <c r="AY25" s="3">
        <f>Education!AX401</f>
        <v>80783797173.753876</v>
      </c>
      <c r="AZ25" s="3">
        <f>Education!AY401</f>
        <v>82499233953.380829</v>
      </c>
    </row>
    <row r="26" spans="1:53" s="6" customFormat="1">
      <c r="A26" s="6" t="s">
        <v>162</v>
      </c>
      <c r="D26" s="3">
        <f>'Family tax benefit A and B'!B92</f>
        <v>20113364891.197201</v>
      </c>
      <c r="E26" s="3">
        <f>'Family tax benefit A and B'!C92</f>
        <v>20411864117.42099</v>
      </c>
      <c r="F26" s="3">
        <f>'Family tax benefit A and B'!D92</f>
        <v>20715499713.124634</v>
      </c>
      <c r="G26" s="3">
        <f>'Family tax benefit A and B'!E92</f>
        <v>21020269770.020966</v>
      </c>
      <c r="H26" s="3">
        <f>'Family tax benefit A and B'!F92</f>
        <v>21328097853.366688</v>
      </c>
      <c r="I26" s="3">
        <f>'Family tax benefit A and B'!G92</f>
        <v>21634626563.399342</v>
      </c>
      <c r="J26" s="3">
        <f>'Family tax benefit A and B'!H92</f>
        <v>21941408824.552341</v>
      </c>
      <c r="K26" s="3">
        <f>'Family tax benefit A and B'!I92</f>
        <v>22249170717.382336</v>
      </c>
      <c r="L26" s="3">
        <f>'Family tax benefit A and B'!J92</f>
        <v>22550559739.536587</v>
      </c>
      <c r="M26" s="3">
        <f>'Family tax benefit A and B'!K92</f>
        <v>22839912874.579216</v>
      </c>
      <c r="N26" s="3">
        <f>'Family tax benefit A and B'!L92</f>
        <v>23102271851.385258</v>
      </c>
      <c r="O26" s="3">
        <f>'Family tax benefit A and B'!M92</f>
        <v>23350164403.194309</v>
      </c>
      <c r="P26" s="3">
        <f>'Family tax benefit A and B'!N92</f>
        <v>23573546915.959625</v>
      </c>
      <c r="Q26" s="3">
        <f>'Family tax benefit A and B'!O92</f>
        <v>23777517816.147251</v>
      </c>
      <c r="R26" s="3">
        <f>'Family tax benefit A and B'!P92</f>
        <v>23964929367.211811</v>
      </c>
      <c r="S26" s="3">
        <f>'Family tax benefit A and B'!Q92</f>
        <v>24147831500.069637</v>
      </c>
      <c r="T26" s="3">
        <f>'Family tax benefit A and B'!R92</f>
        <v>24315194762.664158</v>
      </c>
      <c r="U26" s="3">
        <f>'Family tax benefit A and B'!S92</f>
        <v>24468588574.355572</v>
      </c>
      <c r="V26" s="3">
        <f>'Family tax benefit A and B'!T92</f>
        <v>24612159331.720139</v>
      </c>
      <c r="W26" s="3">
        <f>'Family tax benefit A and B'!U92</f>
        <v>24742486457.757675</v>
      </c>
      <c r="X26" s="3">
        <f>'Family tax benefit A and B'!V92</f>
        <v>24861789972.359631</v>
      </c>
      <c r="Y26" s="3">
        <f>'Family tax benefit A and B'!W92</f>
        <v>24972964976.711113</v>
      </c>
      <c r="Z26" s="3">
        <f>'Family tax benefit A and B'!X92</f>
        <v>25079006329.893929</v>
      </c>
      <c r="AA26" s="3">
        <f>'Family tax benefit A and B'!Y92</f>
        <v>25183016427.624775</v>
      </c>
      <c r="AB26" s="3">
        <f>'Family tax benefit A and B'!Z92</f>
        <v>25287899804.933395</v>
      </c>
      <c r="AC26" s="3">
        <f>'Family tax benefit A and B'!AA92</f>
        <v>25396492302.862915</v>
      </c>
      <c r="AD26" s="3">
        <f>'Family tax benefit A and B'!AB92</f>
        <v>25511242308.823589</v>
      </c>
      <c r="AE26" s="3">
        <f>'Family tax benefit A and B'!AC92</f>
        <v>25634105299.700329</v>
      </c>
      <c r="AF26" s="3">
        <f>'Family tax benefit A and B'!AD92</f>
        <v>25766655007.958164</v>
      </c>
      <c r="AG26" s="3">
        <f>'Family tax benefit A and B'!AE92</f>
        <v>25909945997.288647</v>
      </c>
      <c r="AH26" s="3">
        <f>'Family tax benefit A and B'!AF92</f>
        <v>26064545571.468624</v>
      </c>
      <c r="AI26" s="3">
        <f>'Family tax benefit A and B'!AG92</f>
        <v>26230560614.632092</v>
      </c>
      <c r="AJ26" s="3">
        <f>'Family tax benefit A and B'!AH92</f>
        <v>26407592372.431705</v>
      </c>
      <c r="AK26" s="3">
        <f>'Family tax benefit A and B'!AI92</f>
        <v>26594744320.734421</v>
      </c>
      <c r="AL26" s="3">
        <f>'Family tax benefit A and B'!AJ92</f>
        <v>26790908373.946129</v>
      </c>
      <c r="AM26" s="3">
        <f>'Family tax benefit A and B'!AK92</f>
        <v>26994606527.522877</v>
      </c>
      <c r="AN26" s="3">
        <f>'Family tax benefit A and B'!AL92</f>
        <v>27204242313.350182</v>
      </c>
      <c r="AO26" s="3">
        <f>'Family tax benefit A and B'!AM92</f>
        <v>27418095551.137531</v>
      </c>
      <c r="AP26" s="3">
        <f>'Family tax benefit A and B'!AN92</f>
        <v>27634294846.317093</v>
      </c>
      <c r="AQ26" s="3">
        <f>'Family tax benefit A and B'!AO92</f>
        <v>27850972607.768379</v>
      </c>
      <c r="AR26" s="3">
        <f>'Family tax benefit A and B'!AP92</f>
        <v>28066270971.693188</v>
      </c>
      <c r="AS26" s="3">
        <f>'Family tax benefit A and B'!AQ92</f>
        <v>28278411044.984196</v>
      </c>
      <c r="AT26" s="3">
        <f>'Family tax benefit A and B'!AR92</f>
        <v>28485784809.157593</v>
      </c>
      <c r="AU26" s="3">
        <f>'Family tax benefit A and B'!AS92</f>
        <v>28686991259.303413</v>
      </c>
      <c r="AV26" s="3">
        <f>'Family tax benefit A and B'!AT92</f>
        <v>28880897614.184498</v>
      </c>
      <c r="AW26" s="3">
        <f>'Family tax benefit A and B'!AU92</f>
        <v>29066679991.392132</v>
      </c>
      <c r="AX26" s="3">
        <f>'Family tax benefit A and B'!AV92</f>
        <v>29243853494.260754</v>
      </c>
      <c r="AY26" s="3">
        <f>'Family tax benefit A and B'!AW92</f>
        <v>29412284174.717953</v>
      </c>
      <c r="AZ26" s="3">
        <f>'Family tax benefit A and B'!AX92</f>
        <v>29572128299.172699</v>
      </c>
    </row>
    <row r="27" spans="1:53" s="6" customFormat="1">
      <c r="A27" s="6" t="s">
        <v>173</v>
      </c>
      <c r="D27" s="3">
        <f>'Parenting Payment'!C68</f>
        <v>4737198000</v>
      </c>
      <c r="E27" s="3">
        <f>'Parenting Payment'!D68</f>
        <v>4907234219.030962</v>
      </c>
      <c r="F27" s="3">
        <f>'Parenting Payment'!E68</f>
        <v>5048948689.6188908</v>
      </c>
      <c r="G27" s="3">
        <f>'Parenting Payment'!F68</f>
        <v>5189075053.1249332</v>
      </c>
      <c r="H27" s="3">
        <f>'Parenting Payment'!G68</f>
        <v>5328612105.8222141</v>
      </c>
      <c r="I27" s="3">
        <f>'Parenting Payment'!H68</f>
        <v>5466691633.2890339</v>
      </c>
      <c r="J27" s="3">
        <f>'Parenting Payment'!I68</f>
        <v>5599984576.3638353</v>
      </c>
      <c r="K27" s="3">
        <f>'Parenting Payment'!J68</f>
        <v>5731275533.4116707</v>
      </c>
      <c r="L27" s="3">
        <f>'Parenting Payment'!K68</f>
        <v>5862777455.0525503</v>
      </c>
      <c r="M27" s="3">
        <f>'Parenting Payment'!L68</f>
        <v>5986263106.9206781</v>
      </c>
      <c r="N27" s="3">
        <f>'Parenting Payment'!M68</f>
        <v>6109794087.714838</v>
      </c>
      <c r="O27" s="3">
        <f>'Parenting Payment'!N68</f>
        <v>6237931668.7964668</v>
      </c>
      <c r="P27" s="3">
        <f>'Parenting Payment'!O68</f>
        <v>6372142170.9087296</v>
      </c>
      <c r="Q27" s="3">
        <f>'Parenting Payment'!P68</f>
        <v>6513232987.0931406</v>
      </c>
      <c r="R27" s="3">
        <f>'Parenting Payment'!Q68</f>
        <v>6662721963.7540598</v>
      </c>
      <c r="S27" s="3">
        <f>'Parenting Payment'!R68</f>
        <v>6815975721.0644445</v>
      </c>
      <c r="T27" s="3">
        <f>'Parenting Payment'!S68</f>
        <v>6972781016.7189713</v>
      </c>
      <c r="U27" s="3">
        <f>'Parenting Payment'!T68</f>
        <v>7129865587.567421</v>
      </c>
      <c r="V27" s="3">
        <f>'Parenting Payment'!U68</f>
        <v>7287633456.109087</v>
      </c>
      <c r="W27" s="3">
        <f>'Parenting Payment'!V68</f>
        <v>7441971051.3417654</v>
      </c>
      <c r="X27" s="3">
        <f>'Parenting Payment'!W68</f>
        <v>7600566441.1043081</v>
      </c>
      <c r="Y27" s="3">
        <f>'Parenting Payment'!X68</f>
        <v>7761434364.8585291</v>
      </c>
      <c r="Z27" s="3">
        <f>'Parenting Payment'!Y68</f>
        <v>7927459991.6840878</v>
      </c>
      <c r="AA27" s="3">
        <f>'Parenting Payment'!Z68</f>
        <v>8097121012.0726128</v>
      </c>
      <c r="AB27" s="3">
        <f>'Parenting Payment'!AA68</f>
        <v>8275796101.4742765</v>
      </c>
      <c r="AC27" s="3">
        <f>'Parenting Payment'!AB68</f>
        <v>8460474418.6759462</v>
      </c>
      <c r="AD27" s="3">
        <f>'Parenting Payment'!AC68</f>
        <v>8650940828.7637825</v>
      </c>
      <c r="AE27" s="3">
        <f>'Parenting Payment'!AD68</f>
        <v>8844094397.0081596</v>
      </c>
      <c r="AF27" s="3">
        <f>'Parenting Payment'!AE68</f>
        <v>9040206189.7310276</v>
      </c>
      <c r="AG27" s="3">
        <f>'Parenting Payment'!AF68</f>
        <v>9241511909.1136265</v>
      </c>
      <c r="AH27" s="3">
        <f>'Parenting Payment'!AG68</f>
        <v>9451059758.4516506</v>
      </c>
      <c r="AI27" s="3">
        <f>'Parenting Payment'!AH68</f>
        <v>9664430274.88797</v>
      </c>
      <c r="AJ27" s="3">
        <f>'Parenting Payment'!AI68</f>
        <v>9881691231.8370171</v>
      </c>
      <c r="AK27" s="3">
        <f>'Parenting Payment'!AJ68</f>
        <v>10100435582.400297</v>
      </c>
      <c r="AL27" s="3">
        <f>'Parenting Payment'!AK68</f>
        <v>10322392884.221476</v>
      </c>
      <c r="AM27" s="3">
        <f>'Parenting Payment'!AL68</f>
        <v>10549206347.941835</v>
      </c>
      <c r="AN27" s="3">
        <f>'Parenting Payment'!AM68</f>
        <v>10780074531.034939</v>
      </c>
      <c r="AO27" s="3">
        <f>'Parenting Payment'!AN68</f>
        <v>11014000538.966022</v>
      </c>
      <c r="AP27" s="3">
        <f>'Parenting Payment'!AO68</f>
        <v>11251251984.141356</v>
      </c>
      <c r="AQ27" s="3">
        <f>'Parenting Payment'!AP68</f>
        <v>11495975804.867903</v>
      </c>
      <c r="AR27" s="3">
        <f>'Parenting Payment'!AQ68</f>
        <v>11746471998.937794</v>
      </c>
      <c r="AS27" s="3">
        <f>'Parenting Payment'!AR68</f>
        <v>12000129067.284616</v>
      </c>
      <c r="AT27" s="3">
        <f>'Parenting Payment'!AS68</f>
        <v>12256908292.266212</v>
      </c>
      <c r="AU27" s="3">
        <f>'Parenting Payment'!AT68</f>
        <v>12515515706.21072</v>
      </c>
      <c r="AV27" s="3">
        <f>'Parenting Payment'!AU68</f>
        <v>12774100066.993393</v>
      </c>
      <c r="AW27" s="3">
        <f>'Parenting Payment'!AV68</f>
        <v>13037350128.456871</v>
      </c>
      <c r="AX27" s="3">
        <f>'Parenting Payment'!AW68</f>
        <v>13303371475.285318</v>
      </c>
      <c r="AY27" s="3">
        <f>'Parenting Payment'!AX68</f>
        <v>13574033702.554014</v>
      </c>
      <c r="AZ27" s="3">
        <f>'Parenting Payment'!AY68</f>
        <v>13849415710.0404</v>
      </c>
    </row>
    <row r="28" spans="1:53" s="28" customFormat="1">
      <c r="A28" s="28" t="s">
        <v>552</v>
      </c>
      <c r="D28" s="3">
        <f>'Disability support'!D29</f>
        <v>4910420000</v>
      </c>
      <c r="E28" s="3">
        <f>'Disability support'!E29</f>
        <v>5630979741.4118767</v>
      </c>
      <c r="F28" s="3">
        <f>'Disability support'!F29</f>
        <v>6352495303.9124193</v>
      </c>
      <c r="G28" s="3">
        <f>'Disability support'!G29</f>
        <v>7073508684.4111128</v>
      </c>
      <c r="H28" s="3">
        <f>'Disability support'!H29</f>
        <v>7794941415.5101099</v>
      </c>
      <c r="I28" s="3">
        <f>'Disability support'!I29</f>
        <v>8515874734.3820276</v>
      </c>
      <c r="J28" s="3">
        <f>'Disability support'!J29</f>
        <v>9235760922.2444992</v>
      </c>
      <c r="K28" s="3">
        <f>'Disability support'!K29</f>
        <v>9955703201.1453762</v>
      </c>
      <c r="L28" s="3">
        <f>'Disability support'!L29</f>
        <v>10674783970.044413</v>
      </c>
      <c r="M28" s="3">
        <f>'Disability support'!M29</f>
        <v>10994469003.014618</v>
      </c>
      <c r="N28" s="3">
        <f>'Disability support'!N29</f>
        <v>11319404967.203386</v>
      </c>
      <c r="O28" s="3">
        <f>'Disability support'!O29</f>
        <v>11646347753.275057</v>
      </c>
      <c r="P28" s="3">
        <f>'Disability support'!P29</f>
        <v>11977452070.492744</v>
      </c>
      <c r="Q28" s="3">
        <f>'Disability support'!Q29</f>
        <v>12311604332.178116</v>
      </c>
      <c r="R28" s="3">
        <f>'Disability support'!R29</f>
        <v>12647588864.79871</v>
      </c>
      <c r="S28" s="3">
        <f>'Disability support'!S29</f>
        <v>12989071279.194595</v>
      </c>
      <c r="T28" s="3">
        <f>'Disability support'!T29</f>
        <v>13337136652.136152</v>
      </c>
      <c r="U28" s="3">
        <f>'Disability support'!U29</f>
        <v>13699283112.338005</v>
      </c>
      <c r="V28" s="3">
        <f>'Disability support'!V29</f>
        <v>14080997264.240814</v>
      </c>
      <c r="W28" s="3">
        <f>'Disability support'!W29</f>
        <v>14481068682.038429</v>
      </c>
      <c r="X28" s="3">
        <f>'Disability support'!X29</f>
        <v>14887096926.765625</v>
      </c>
      <c r="Y28" s="3">
        <f>'Disability support'!Y29</f>
        <v>15288707033.474895</v>
      </c>
      <c r="Z28" s="3">
        <f>'Disability support'!Z29</f>
        <v>15682087156.93375</v>
      </c>
      <c r="AA28" s="3">
        <f>'Disability support'!AA29</f>
        <v>16080036351.091854</v>
      </c>
      <c r="AB28" s="3">
        <f>'Disability support'!AB29</f>
        <v>16461629532.251648</v>
      </c>
      <c r="AC28" s="3">
        <f>'Disability support'!AC29</f>
        <v>16860955897.2897</v>
      </c>
      <c r="AD28" s="3">
        <f>'Disability support'!AD29</f>
        <v>17296671312.426086</v>
      </c>
      <c r="AE28" s="3">
        <f>'Disability support'!AE29</f>
        <v>17759358781.287788</v>
      </c>
      <c r="AF28" s="3">
        <f>'Disability support'!AF29</f>
        <v>18250583763.449863</v>
      </c>
      <c r="AG28" s="3">
        <f>'Disability support'!AG29</f>
        <v>18764887167.148041</v>
      </c>
      <c r="AH28" s="3">
        <f>'Disability support'!AH29</f>
        <v>19292822444.715755</v>
      </c>
      <c r="AI28" s="3">
        <f>'Disability support'!AI29</f>
        <v>19835046823.025288</v>
      </c>
      <c r="AJ28" s="3">
        <f>'Disability support'!AJ29</f>
        <v>20380825543.841377</v>
      </c>
      <c r="AK28" s="3">
        <f>'Disability support'!AK29</f>
        <v>20931091995.608387</v>
      </c>
      <c r="AL28" s="3">
        <f>'Disability support'!AL29</f>
        <v>21464120463.018024</v>
      </c>
      <c r="AM28" s="3">
        <f>'Disability support'!AM29</f>
        <v>21989967253.018253</v>
      </c>
      <c r="AN28" s="3">
        <f>'Disability support'!AN29</f>
        <v>22507497295.863831</v>
      </c>
      <c r="AO28" s="3">
        <f>'Disability support'!AO29</f>
        <v>23036353613.228477</v>
      </c>
      <c r="AP28" s="3">
        <f>'Disability support'!AP29</f>
        <v>23573153773.802044</v>
      </c>
      <c r="AQ28" s="3">
        <f>'Disability support'!AQ29</f>
        <v>24119502324.717838</v>
      </c>
      <c r="AR28" s="3">
        <f>'Disability support'!AR29</f>
        <v>24678231217.715984</v>
      </c>
      <c r="AS28" s="3">
        <f>'Disability support'!AS29</f>
        <v>25244531037.47224</v>
      </c>
      <c r="AT28" s="3">
        <f>'Disability support'!AT29</f>
        <v>25816065355.704849</v>
      </c>
      <c r="AU28" s="3">
        <f>'Disability support'!AU29</f>
        <v>26390796543.464348</v>
      </c>
      <c r="AV28" s="3">
        <f>'Disability support'!AV29</f>
        <v>26987269852.023582</v>
      </c>
      <c r="AW28" s="3">
        <f>'Disability support'!AW29</f>
        <v>27606116774.270317</v>
      </c>
      <c r="AX28" s="3">
        <f>'Disability support'!AX29</f>
        <v>28236533366.850655</v>
      </c>
      <c r="AY28" s="3">
        <f>'Disability support'!AY29</f>
        <v>28881550143.233109</v>
      </c>
      <c r="AZ28" s="3">
        <f>'Disability support'!AZ29</f>
        <v>29536999064.544819</v>
      </c>
    </row>
    <row r="29" spans="1:53" s="28" customFormat="1">
      <c r="A29" s="28" t="s">
        <v>553</v>
      </c>
      <c r="D29" s="3">
        <f>'Disability support'!D27</f>
        <v>3578580000</v>
      </c>
      <c r="E29" s="3">
        <f>'Disability support'!E27</f>
        <v>4206957131.0916252</v>
      </c>
      <c r="F29" s="3">
        <f>'Disability support'!F27</f>
        <v>4835334262.1832485</v>
      </c>
      <c r="G29" s="3">
        <f>'Disability support'!G27</f>
        <v>5463711393.2748737</v>
      </c>
      <c r="H29" s="3">
        <f>'Disability support'!H27</f>
        <v>6092088524.366498</v>
      </c>
      <c r="I29" s="3">
        <f>'Disability support'!I27</f>
        <v>6720465655.4581223</v>
      </c>
      <c r="J29" s="3">
        <f>'Disability support'!J27</f>
        <v>7348842786.5497465</v>
      </c>
      <c r="K29" s="3">
        <f>'Disability support'!K27</f>
        <v>7977219917.6413708</v>
      </c>
      <c r="L29" s="3">
        <f>'Disability support'!L27</f>
        <v>8605597048.7329998</v>
      </c>
      <c r="M29" s="3">
        <f>'Disability support'!M27</f>
        <v>8867356732.8317089</v>
      </c>
      <c r="N29" s="3">
        <f>'Disability support'!N27</f>
        <v>9133497301.827364</v>
      </c>
      <c r="O29" s="3">
        <f>'Disability support'!O27</f>
        <v>9401226652.1656647</v>
      </c>
      <c r="P29" s="3">
        <f>'Disability support'!P27</f>
        <v>9672347075.9502926</v>
      </c>
      <c r="Q29" s="3">
        <f>'Disability support'!Q27</f>
        <v>9945907641.5736828</v>
      </c>
      <c r="R29" s="3">
        <f>'Disability support'!R27</f>
        <v>10221322130.127363</v>
      </c>
      <c r="S29" s="3">
        <f>'Disability support'!S27</f>
        <v>10501054719.179647</v>
      </c>
      <c r="T29" s="3">
        <f>'Disability support'!T27</f>
        <v>10785936826.566965</v>
      </c>
      <c r="U29" s="3">
        <f>'Disability support'!U27</f>
        <v>11081902933.925777</v>
      </c>
      <c r="V29" s="3">
        <f>'Disability support'!V27</f>
        <v>11393277704.366003</v>
      </c>
      <c r="W29" s="3">
        <f>'Disability support'!W27</f>
        <v>11719137511.180344</v>
      </c>
      <c r="X29" s="3">
        <f>'Disability support'!X27</f>
        <v>12049752981.868565</v>
      </c>
      <c r="Y29" s="3">
        <f>'Disability support'!Y27</f>
        <v>12376989988.152502</v>
      </c>
      <c r="Z29" s="3">
        <f>'Disability support'!Z27</f>
        <v>12697889587.645613</v>
      </c>
      <c r="AA29" s="3">
        <f>'Disability support'!AA27</f>
        <v>13022575699.53544</v>
      </c>
      <c r="AB29" s="3">
        <f>'Disability support'!AB27</f>
        <v>13334601344.41559</v>
      </c>
      <c r="AC29" s="3">
        <f>'Disability support'!AC27</f>
        <v>13660899208.422064</v>
      </c>
      <c r="AD29" s="3">
        <f>'Disability support'!AD27</f>
        <v>14016250078.264286</v>
      </c>
      <c r="AE29" s="3">
        <f>'Disability support'!AE27</f>
        <v>14393293325.526012</v>
      </c>
      <c r="AF29" s="3">
        <f>'Disability support'!AF27</f>
        <v>14793327718.064823</v>
      </c>
      <c r="AG29" s="3">
        <f>'Disability support'!AG27</f>
        <v>15212098105.327656</v>
      </c>
      <c r="AH29" s="3">
        <f>'Disability support'!AH27</f>
        <v>15642182543.466888</v>
      </c>
      <c r="AI29" s="3">
        <f>'Disability support'!AI27</f>
        <v>16084113958.943674</v>
      </c>
      <c r="AJ29" s="3">
        <f>'Disability support'!AJ27</f>
        <v>16529411774.254051</v>
      </c>
      <c r="AK29" s="3">
        <f>'Disability support'!AK27</f>
        <v>16978812798.697954</v>
      </c>
      <c r="AL29" s="3">
        <f>'Disability support'!AL27</f>
        <v>17415115788.799789</v>
      </c>
      <c r="AM29" s="3">
        <f>'Disability support'!AM27</f>
        <v>17846241208.956539</v>
      </c>
      <c r="AN29" s="3">
        <f>'Disability support'!AN27</f>
        <v>18271254677.944324</v>
      </c>
      <c r="AO29" s="3">
        <f>'Disability support'!AO27</f>
        <v>18705667742.527691</v>
      </c>
      <c r="AP29" s="3">
        <f>'Disability support'!AP27</f>
        <v>19146766144.769451</v>
      </c>
      <c r="AQ29" s="3">
        <f>'Disability support'!AQ27</f>
        <v>19595780923.500481</v>
      </c>
      <c r="AR29" s="3">
        <f>'Disability support'!AR27</f>
        <v>20054915052.51899</v>
      </c>
      <c r="AS29" s="3">
        <f>'Disability support'!AS27</f>
        <v>20520326683.184708</v>
      </c>
      <c r="AT29" s="3">
        <f>'Disability support'!AT27</f>
        <v>20990132957.906738</v>
      </c>
      <c r="AU29" s="3">
        <f>'Disability support'!AU27</f>
        <v>21462688249.957798</v>
      </c>
      <c r="AV29" s="3">
        <f>'Disability support'!AV27</f>
        <v>21952670940.355263</v>
      </c>
      <c r="AW29" s="3">
        <f>'Disability support'!AW27</f>
        <v>22460565107.513737</v>
      </c>
      <c r="AX29" s="3">
        <f>'Disability support'!AX27</f>
        <v>22977795243.535751</v>
      </c>
      <c r="AY29" s="3">
        <f>'Disability support'!AY27</f>
        <v>23506762008.341599</v>
      </c>
      <c r="AZ29" s="3">
        <f>'Disability support'!AZ27</f>
        <v>24044160654.54847</v>
      </c>
      <c r="BA29" s="3"/>
    </row>
    <row r="30" spans="1:53" s="28" customFormat="1">
      <c r="A30" s="28" t="s">
        <v>491</v>
      </c>
      <c r="D30" s="3">
        <f>SUM('Other payments'!C49:C53)</f>
        <v>31203093473.709419</v>
      </c>
      <c r="E30" s="3">
        <f>SUM('Other payments'!D49:D53)</f>
        <v>34513035995.843872</v>
      </c>
      <c r="F30" s="3">
        <f>SUM('Other payments'!E49:E53)</f>
        <v>35050296260.732208</v>
      </c>
      <c r="G30" s="3">
        <f>SUM('Other payments'!F49:F53)</f>
        <v>37572358821.307037</v>
      </c>
      <c r="H30" s="3">
        <f>SUM('Other payments'!G49:G53)</f>
        <v>37770851653.556206</v>
      </c>
      <c r="I30" s="3">
        <f>SUM('Other payments'!H49:H53)</f>
        <v>38783459644.575058</v>
      </c>
      <c r="J30" s="3">
        <f>SUM('Other payments'!I49:I53)</f>
        <v>39912715563.175644</v>
      </c>
      <c r="K30" s="3">
        <f>SUM('Other payments'!J49:J53)</f>
        <v>41050607841.454407</v>
      </c>
      <c r="L30" s="3">
        <f>SUM('Other payments'!K49:K53)</f>
        <v>42201591251.199699</v>
      </c>
      <c r="M30" s="3">
        <f>SUM('Other payments'!L49:L53)</f>
        <v>43365922277.006607</v>
      </c>
      <c r="N30" s="3">
        <f>SUM('Other payments'!M49:M53)</f>
        <v>44537738231.572998</v>
      </c>
      <c r="O30" s="3">
        <f>SUM('Other payments'!N49:N53)</f>
        <v>45720010997.963394</v>
      </c>
      <c r="P30" s="3">
        <f>SUM('Other payments'!O49:O53)</f>
        <v>46912325041.950699</v>
      </c>
      <c r="Q30" s="3">
        <f>SUM('Other payments'!P49:P53)</f>
        <v>48116294884.935043</v>
      </c>
      <c r="R30" s="3">
        <f>SUM('Other payments'!Q49:Q53)</f>
        <v>49326514072.732269</v>
      </c>
      <c r="S30" s="3">
        <f>SUM('Other payments'!R49:R53)</f>
        <v>50537582622.673508</v>
      </c>
      <c r="T30" s="3">
        <f>SUM('Other payments'!S49:S53)</f>
        <v>51769777102.888527</v>
      </c>
      <c r="U30" s="3">
        <f>SUM('Other payments'!T49:T53)</f>
        <v>53026477571.229828</v>
      </c>
      <c r="V30" s="3">
        <f>SUM('Other payments'!U49:U53)</f>
        <v>54309808078.63446</v>
      </c>
      <c r="W30" s="3">
        <f>SUM('Other payments'!V49:V53)</f>
        <v>55622391762.021133</v>
      </c>
      <c r="X30" s="3">
        <f>SUM('Other payments'!W49:W53)</f>
        <v>56963962666.095314</v>
      </c>
      <c r="Y30" s="3">
        <f>SUM('Other payments'!X49:X53)</f>
        <v>58336407110.215485</v>
      </c>
      <c r="Z30" s="3">
        <f>SUM('Other payments'!Y49:Y53)</f>
        <v>59741777740.571503</v>
      </c>
      <c r="AA30" s="3">
        <f>SUM('Other payments'!Z49:Z53)</f>
        <v>61182459943.30162</v>
      </c>
      <c r="AB30" s="3">
        <f>SUM('Other payments'!AA49:AA53)</f>
        <v>62659882920.005417</v>
      </c>
      <c r="AC30" s="3">
        <f>SUM('Other payments'!AB49:AB53)</f>
        <v>64173662910.061722</v>
      </c>
      <c r="AD30" s="3">
        <f>SUM('Other payments'!AC49:AC53)</f>
        <v>65735188660.791351</v>
      </c>
      <c r="AE30" s="3">
        <f>SUM('Other payments'!AD49:AD53)</f>
        <v>67340169589.573227</v>
      </c>
      <c r="AF30" s="3">
        <f>SUM('Other payments'!AE49:AE53)</f>
        <v>68988498467.295776</v>
      </c>
      <c r="AG30" s="3">
        <f>SUM('Other payments'!AF49:AF53)</f>
        <v>70671519073.18158</v>
      </c>
      <c r="AH30" s="3">
        <f>SUM('Other payments'!AG49:AG53)</f>
        <v>72389231533.891907</v>
      </c>
      <c r="AI30" s="3">
        <f>SUM('Other payments'!AH49:AH53)</f>
        <v>74145312711.633209</v>
      </c>
      <c r="AJ30" s="3">
        <f>SUM('Other payments'!AI49:AI53)</f>
        <v>75934452673.2957</v>
      </c>
      <c r="AK30" s="3">
        <f>SUM('Other payments'!AJ49:AJ53)</f>
        <v>77755896810.342575</v>
      </c>
      <c r="AL30" s="3">
        <f>SUM('Other payments'!AK49:AK53)</f>
        <v>79596927315.14357</v>
      </c>
      <c r="AM30" s="3">
        <f>SUM('Other payments'!AL49:AL53)</f>
        <v>81458605295.031555</v>
      </c>
      <c r="AN30" s="3">
        <f>SUM('Other payments'!AM49:AM53)</f>
        <v>83342342969.189911</v>
      </c>
      <c r="AO30" s="3">
        <f>SUM('Other payments'!AN49:AN53)</f>
        <v>85248345096.846222</v>
      </c>
      <c r="AP30" s="3">
        <f>SUM('Other payments'!AO49:AO53)</f>
        <v>87180095444.301758</v>
      </c>
      <c r="AQ30" s="3">
        <f>SUM('Other payments'!AP49:AP53)</f>
        <v>89132154659.280228</v>
      </c>
      <c r="AR30" s="3">
        <f>SUM('Other payments'!AQ49:AQ53)</f>
        <v>91115315793.070099</v>
      </c>
      <c r="AS30" s="3">
        <f>SUM('Other payments'!AR49:AR53)</f>
        <v>93132493471.756683</v>
      </c>
      <c r="AT30" s="3">
        <f>SUM('Other payments'!AS49:AS53)</f>
        <v>95182000190.802078</v>
      </c>
      <c r="AU30" s="3">
        <f>SUM('Other payments'!AT49:AT53)</f>
        <v>97263571113.659912</v>
      </c>
      <c r="AV30" s="3">
        <f>SUM('Other payments'!AU49:AU53)</f>
        <v>99381756954.332901</v>
      </c>
      <c r="AW30" s="3">
        <f>SUM('Other payments'!AV49:AV53)</f>
        <v>101543223277.54944</v>
      </c>
      <c r="AX30" s="3">
        <f>SUM('Other payments'!AW49:AW53)</f>
        <v>103745376019.12608</v>
      </c>
      <c r="AY30" s="3">
        <f>SUM('Other payments'!AX49:AX53)</f>
        <v>105985216008.94656</v>
      </c>
      <c r="AZ30" s="3">
        <f>SUM('Other payments'!AY49:AY53)</f>
        <v>108261792711.08109</v>
      </c>
    </row>
    <row r="31" spans="1:53">
      <c r="A31" t="s">
        <v>545</v>
      </c>
      <c r="D31" s="3">
        <f>'Defence &amp; Other expenditures'!B8</f>
        <v>90593524619.41275</v>
      </c>
      <c r="E31" s="3">
        <f>'Defence &amp; Other expenditures'!C8</f>
        <v>88844143290.830734</v>
      </c>
      <c r="F31" s="3">
        <f>'Defence &amp; Other expenditures'!D8</f>
        <v>93379912950.437714</v>
      </c>
      <c r="G31" s="3">
        <f>'Defence &amp; Other expenditures'!E8</f>
        <v>93037142715.621735</v>
      </c>
      <c r="H31" s="3">
        <f>'Defence &amp; Other expenditures'!F8</f>
        <v>90759934992.445572</v>
      </c>
      <c r="I31" s="3">
        <f>'Defence &amp; Other expenditures'!G8</f>
        <v>90687641706.153656</v>
      </c>
      <c r="J31" s="3">
        <f>'Defence &amp; Other expenditures'!H8</f>
        <v>93585617730.695175</v>
      </c>
      <c r="K31" s="3">
        <f>'Defence &amp; Other expenditures'!I8</f>
        <v>99404332437.878052</v>
      </c>
      <c r="L31" s="3">
        <f>'Defence &amp; Other expenditures'!J8</f>
        <v>105423303424.61566</v>
      </c>
      <c r="M31" s="3">
        <f>'Defence &amp; Other expenditures'!K8</f>
        <v>108086909660.40616</v>
      </c>
      <c r="N31" s="3">
        <f>'Defence &amp; Other expenditures'!L8</f>
        <v>110756038450.79597</v>
      </c>
      <c r="O31" s="3">
        <f>'Defence &amp; Other expenditures'!M8</f>
        <v>113437887196.00165</v>
      </c>
      <c r="P31" s="3">
        <f>'Defence &amp; Other expenditures'!N8</f>
        <v>116145918077.69299</v>
      </c>
      <c r="Q31" s="3">
        <f>'Defence &amp; Other expenditures'!O8</f>
        <v>118899206881.83919</v>
      </c>
      <c r="R31" s="3">
        <f>'Defence &amp; Other expenditures'!P8</f>
        <v>121688843783.2809</v>
      </c>
      <c r="S31" s="3">
        <f>'Defence &amp; Other expenditures'!Q8</f>
        <v>124509232793.49335</v>
      </c>
      <c r="T31" s="3">
        <f>'Defence &amp; Other expenditures'!R8</f>
        <v>127379935508.66364</v>
      </c>
      <c r="U31" s="3">
        <f>'Defence &amp; Other expenditures'!S8</f>
        <v>130303629555.04697</v>
      </c>
      <c r="V31" s="3">
        <f>'Defence &amp; Other expenditures'!T8</f>
        <v>133295006026.0972</v>
      </c>
      <c r="W31" s="3">
        <f>'Defence &amp; Other expenditures'!U8</f>
        <v>136594587268.6756</v>
      </c>
      <c r="X31" s="3">
        <f>'Defence &amp; Other expenditures'!V8</f>
        <v>139955859110.25204</v>
      </c>
      <c r="Y31" s="3">
        <f>'Defence &amp; Other expenditures'!W8</f>
        <v>143409495774.41171</v>
      </c>
      <c r="Z31" s="3">
        <f>'Defence &amp; Other expenditures'!X8</f>
        <v>146947944683.55814</v>
      </c>
      <c r="AA31" s="3">
        <f>'Defence &amp; Other expenditures'!Y8</f>
        <v>150573920613.9617</v>
      </c>
      <c r="AB31" s="3">
        <f>'Defence &amp; Other expenditures'!Z8</f>
        <v>154267085183.75049</v>
      </c>
      <c r="AC31" s="3">
        <f>'Defence &amp; Other expenditures'!AA8</f>
        <v>158022446164.6174</v>
      </c>
      <c r="AD31" s="3">
        <f>'Defence &amp; Other expenditures'!AB8</f>
        <v>161874702619.77869</v>
      </c>
      <c r="AE31" s="3">
        <f>'Defence &amp; Other expenditures'!AC8</f>
        <v>165811487445.26697</v>
      </c>
      <c r="AF31" s="3">
        <f>'Defence &amp; Other expenditures'!AD8</f>
        <v>169821287483.52997</v>
      </c>
      <c r="AG31" s="3">
        <f>'Defence &amp; Other expenditures'!AE8</f>
        <v>173882639110.53659</v>
      </c>
      <c r="AH31" s="3">
        <f>'Defence &amp; Other expenditures'!AF8</f>
        <v>177995264797.99414</v>
      </c>
      <c r="AI31" s="3">
        <f>'Defence &amp; Other expenditures'!AG8</f>
        <v>182186788197.39645</v>
      </c>
      <c r="AJ31" s="3">
        <f>'Defence &amp; Other expenditures'!AH8</f>
        <v>186452733129.74063</v>
      </c>
      <c r="AK31" s="3">
        <f>'Defence &amp; Other expenditures'!AI8</f>
        <v>190781705058.06686</v>
      </c>
      <c r="AL31" s="3">
        <f>'Defence &amp; Other expenditures'!AJ8</f>
        <v>195161436113.43497</v>
      </c>
      <c r="AM31" s="3">
        <f>'Defence &amp; Other expenditures'!AK8</f>
        <v>199593326180.79034</v>
      </c>
      <c r="AN31" s="3">
        <f>'Defence &amp; Other expenditures'!AL8</f>
        <v>204071393088.5614</v>
      </c>
      <c r="AO31" s="3">
        <f>'Defence &amp; Other expenditures'!AM8</f>
        <v>208592074348.03122</v>
      </c>
      <c r="AP31" s="3">
        <f>'Defence &amp; Other expenditures'!AN8</f>
        <v>213158524577.20779</v>
      </c>
      <c r="AQ31" s="3">
        <f>'Defence &amp; Other expenditures'!AO8</f>
        <v>217780151333.57715</v>
      </c>
      <c r="AR31" s="3">
        <f>'Defence &amp; Other expenditures'!AP8</f>
        <v>222484384873.65411</v>
      </c>
      <c r="AS31" s="3">
        <f>'Defence &amp; Other expenditures'!AQ8</f>
        <v>227266473263.43634</v>
      </c>
      <c r="AT31" s="3">
        <f>'Defence &amp; Other expenditures'!AR8</f>
        <v>232120063886.12369</v>
      </c>
      <c r="AU31" s="3">
        <f>'Defence &amp; Other expenditures'!AS8</f>
        <v>237045973381.29376</v>
      </c>
      <c r="AV31" s="3">
        <f>'Defence &amp; Other expenditures'!AT8</f>
        <v>242077667925.79794</v>
      </c>
      <c r="AW31" s="3">
        <f>'Defence &amp; Other expenditures'!AU8</f>
        <v>247257501101.11203</v>
      </c>
      <c r="AX31" s="3">
        <f>'Defence &amp; Other expenditures'!AV8</f>
        <v>252571400610.94553</v>
      </c>
      <c r="AY31" s="3">
        <f>'Defence &amp; Other expenditures'!AW8</f>
        <v>257998238437.01385</v>
      </c>
      <c r="AZ31" s="3">
        <f>'Defence &amp; Other expenditures'!AX8</f>
        <v>263525690322.30481</v>
      </c>
    </row>
    <row r="33" spans="1:54">
      <c r="A33" t="s">
        <v>210</v>
      </c>
      <c r="D33" s="3">
        <f>SUM(D19:D22,D25:D28,D30:D31)</f>
        <v>307233849145.76025</v>
      </c>
      <c r="E33" s="3">
        <f>SUM(E19:E22,E25:E28,E30:E31)</f>
        <v>315824681813.78094</v>
      </c>
      <c r="F33" s="3">
        <f t="shared" ref="F33:AZ33" si="0">SUM(F19:F22,F25:F28,F30:F31)</f>
        <v>329091436719.35028</v>
      </c>
      <c r="G33" s="3">
        <f t="shared" si="0"/>
        <v>339751416156.02087</v>
      </c>
      <c r="H33" s="3">
        <f t="shared" si="0"/>
        <v>345667503859.8222</v>
      </c>
      <c r="I33" s="3">
        <f t="shared" si="0"/>
        <v>354676366888.20325</v>
      </c>
      <c r="J33" s="3">
        <f t="shared" si="0"/>
        <v>369488554992.73096</v>
      </c>
      <c r="K33" s="3">
        <f t="shared" si="0"/>
        <v>384886901379.6922</v>
      </c>
      <c r="L33" s="3">
        <f t="shared" si="0"/>
        <v>401335868384.38855</v>
      </c>
      <c r="M33" s="3">
        <f t="shared" si="0"/>
        <v>413750880095.6106</v>
      </c>
      <c r="N33" s="3">
        <f t="shared" si="0"/>
        <v>426886239985.98163</v>
      </c>
      <c r="O33" s="3">
        <f t="shared" si="0"/>
        <v>439922380952.69507</v>
      </c>
      <c r="P33" s="3">
        <f t="shared" si="0"/>
        <v>453798547212.19525</v>
      </c>
      <c r="Q33" s="3">
        <f t="shared" si="0"/>
        <v>467956927897.93481</v>
      </c>
      <c r="R33" s="3">
        <f t="shared" si="0"/>
        <v>482414729173.28125</v>
      </c>
      <c r="S33" s="3">
        <f t="shared" si="0"/>
        <v>497331984821.77277</v>
      </c>
      <c r="T33" s="3">
        <f t="shared" si="0"/>
        <v>512561651607.00885</v>
      </c>
      <c r="U33" s="3">
        <f t="shared" si="0"/>
        <v>528335519398.98047</v>
      </c>
      <c r="V33" s="3">
        <f t="shared" si="0"/>
        <v>544287782523.79919</v>
      </c>
      <c r="W33" s="3">
        <f t="shared" si="0"/>
        <v>560618376134.13452</v>
      </c>
      <c r="X33" s="3">
        <f t="shared" si="0"/>
        <v>577589971055.48877</v>
      </c>
      <c r="Y33" s="3">
        <f t="shared" si="0"/>
        <v>594903470849.19434</v>
      </c>
      <c r="Z33" s="3">
        <f t="shared" si="0"/>
        <v>612710353012.57446</v>
      </c>
      <c r="AA33" s="3">
        <f t="shared" si="0"/>
        <v>630901377454.07812</v>
      </c>
      <c r="AB33" s="3">
        <f t="shared" si="0"/>
        <v>649401122563.78796</v>
      </c>
      <c r="AC33" s="3">
        <f t="shared" si="0"/>
        <v>668390259081.73694</v>
      </c>
      <c r="AD33" s="3">
        <f t="shared" si="0"/>
        <v>687824160187.67603</v>
      </c>
      <c r="AE33" s="3">
        <f t="shared" si="0"/>
        <v>707886808136.69983</v>
      </c>
      <c r="AF33" s="3">
        <f t="shared" si="0"/>
        <v>730103694335.17773</v>
      </c>
      <c r="AG33" s="3">
        <f t="shared" si="0"/>
        <v>750655080931.19946</v>
      </c>
      <c r="AH33" s="3">
        <f t="shared" si="0"/>
        <v>771617169179.04932</v>
      </c>
      <c r="AI33" s="3">
        <f t="shared" si="0"/>
        <v>793131222702.43945</v>
      </c>
      <c r="AJ33" s="3">
        <f t="shared" si="0"/>
        <v>815201641764.62976</v>
      </c>
      <c r="AK33" s="3">
        <f t="shared" si="0"/>
        <v>837799474233.82251</v>
      </c>
      <c r="AL33" s="3">
        <f t="shared" si="0"/>
        <v>860798617321.99084</v>
      </c>
      <c r="AM33" s="3">
        <f t="shared" si="0"/>
        <v>884137812661.87988</v>
      </c>
      <c r="AN33" s="3">
        <f t="shared" si="0"/>
        <v>907901939298.95691</v>
      </c>
      <c r="AO33" s="3">
        <f t="shared" si="0"/>
        <v>931522181472.31519</v>
      </c>
      <c r="AP33" s="3">
        <f t="shared" si="0"/>
        <v>955735544520.51208</v>
      </c>
      <c r="AQ33" s="3">
        <f t="shared" si="0"/>
        <v>980373404823.49084</v>
      </c>
      <c r="AR33" s="3">
        <f t="shared" si="0"/>
        <v>1005347646003.0637</v>
      </c>
      <c r="AS33" s="3">
        <f t="shared" si="0"/>
        <v>1030685639105.7161</v>
      </c>
      <c r="AT33" s="3">
        <f t="shared" si="0"/>
        <v>1056577700878.0466</v>
      </c>
      <c r="AU33" s="3">
        <f t="shared" si="0"/>
        <v>1082914207985.4924</v>
      </c>
      <c r="AV33" s="3">
        <f t="shared" si="0"/>
        <v>1110039964995.4514</v>
      </c>
      <c r="AW33" s="3">
        <f t="shared" si="0"/>
        <v>1137845815383.9966</v>
      </c>
      <c r="AX33" s="3">
        <f t="shared" si="0"/>
        <v>1166337747352.6338</v>
      </c>
      <c r="AY33" s="3">
        <f t="shared" si="0"/>
        <v>1195573469188.0605</v>
      </c>
      <c r="AZ33" s="3">
        <f t="shared" si="0"/>
        <v>1225501594762.7275</v>
      </c>
    </row>
    <row r="34" spans="1:54">
      <c r="A34" t="s">
        <v>211</v>
      </c>
      <c r="D34" s="3">
        <f>D16+D17-D33</f>
        <v>-20422146145.760254</v>
      </c>
      <c r="E34" s="3">
        <f>E16+E17-E33</f>
        <v>-12414555813.780945</v>
      </c>
      <c r="F34" s="3">
        <f t="shared" ref="F34:AZ34" si="1">F16+F17-F33</f>
        <v>-2193713146.4686279</v>
      </c>
      <c r="G34" s="3">
        <f t="shared" si="1"/>
        <v>4731167814.0426636</v>
      </c>
      <c r="H34" s="3">
        <f t="shared" si="1"/>
        <v>15065400603.557312</v>
      </c>
      <c r="I34" s="3">
        <f t="shared" si="1"/>
        <v>18941026364.002258</v>
      </c>
      <c r="J34" s="3">
        <f t="shared" si="1"/>
        <v>12816948925.184387</v>
      </c>
      <c r="K34" s="3">
        <f t="shared" si="1"/>
        <v>8224523014.2680054</v>
      </c>
      <c r="L34" s="3">
        <f t="shared" si="1"/>
        <v>2680306558.0274658</v>
      </c>
      <c r="M34" s="3">
        <f t="shared" si="1"/>
        <v>1227601235.6795654</v>
      </c>
      <c r="N34" s="3">
        <f t="shared" si="1"/>
        <v>-884202392.38885498</v>
      </c>
      <c r="O34" s="3">
        <f t="shared" si="1"/>
        <v>-2807467260.2003784</v>
      </c>
      <c r="P34" s="3">
        <f t="shared" si="1"/>
        <v>-5428977425.0898437</v>
      </c>
      <c r="Q34" s="3">
        <f t="shared" si="1"/>
        <v>-8116366318.2224121</v>
      </c>
      <c r="R34" s="3">
        <f t="shared" si="1"/>
        <v>-10920169008.077332</v>
      </c>
      <c r="S34" s="3">
        <f t="shared" si="1"/>
        <v>-14021130290.860413</v>
      </c>
      <c r="T34" s="3">
        <f t="shared" si="1"/>
        <v>-17195235739.983582</v>
      </c>
      <c r="U34" s="3">
        <f t="shared" si="1"/>
        <v>-20662516182.870239</v>
      </c>
      <c r="V34" s="3">
        <f t="shared" si="1"/>
        <v>-23998427726.460937</v>
      </c>
      <c r="W34" s="3">
        <f t="shared" si="1"/>
        <v>-27449791671.8349</v>
      </c>
      <c r="X34" s="3">
        <f t="shared" si="1"/>
        <v>-31301360495.513184</v>
      </c>
      <c r="Y34" s="3">
        <f t="shared" si="1"/>
        <v>-35134307301.747803</v>
      </c>
      <c r="Z34" s="3">
        <f t="shared" si="1"/>
        <v>-39129589504.941162</v>
      </c>
      <c r="AA34" s="3">
        <f t="shared" si="1"/>
        <v>-43167370448.552734</v>
      </c>
      <c r="AB34" s="3">
        <f t="shared" si="1"/>
        <v>-47251615169.601318</v>
      </c>
      <c r="AC34" s="3">
        <f t="shared" si="1"/>
        <v>-51582480533.83728</v>
      </c>
      <c r="AD34" s="3">
        <f t="shared" si="1"/>
        <v>-55979899138.869019</v>
      </c>
      <c r="AE34" s="3">
        <f t="shared" si="1"/>
        <v>-60676125660.009521</v>
      </c>
      <c r="AF34" s="3">
        <f t="shared" si="1"/>
        <v>-67241590721.481445</v>
      </c>
      <c r="AG34" s="3">
        <f t="shared" si="1"/>
        <v>-71940335267.232422</v>
      </c>
      <c r="AH34" s="3">
        <f t="shared" si="1"/>
        <v>-76849643825.56189</v>
      </c>
      <c r="AI34" s="3">
        <f t="shared" si="1"/>
        <v>-82002956837.293213</v>
      </c>
      <c r="AJ34" s="3">
        <f t="shared" si="1"/>
        <v>-87422146400.189453</v>
      </c>
      <c r="AK34" s="3">
        <f t="shared" si="1"/>
        <v>-93122736589.475098</v>
      </c>
      <c r="AL34" s="3">
        <f t="shared" si="1"/>
        <v>-99026509694.035889</v>
      </c>
      <c r="AM34" s="3">
        <f t="shared" si="1"/>
        <v>-105066743186.65491</v>
      </c>
      <c r="AN34" s="3">
        <f t="shared" si="1"/>
        <v>-111351666276.32104</v>
      </c>
      <c r="AO34" s="3">
        <f t="shared" si="1"/>
        <v>-117326368636.48132</v>
      </c>
      <c r="AP34" s="3">
        <f t="shared" si="1"/>
        <v>-123715542209.88818</v>
      </c>
      <c r="AQ34" s="3">
        <f t="shared" si="1"/>
        <v>-130313842930.90686</v>
      </c>
      <c r="AR34" s="3">
        <f t="shared" si="1"/>
        <v>-136926086115.57019</v>
      </c>
      <c r="AS34" s="3">
        <f t="shared" si="1"/>
        <v>-143598190997.2002</v>
      </c>
      <c r="AT34" s="3">
        <f t="shared" si="1"/>
        <v>-150545270441.88062</v>
      </c>
      <c r="AU34" s="3">
        <f t="shared" si="1"/>
        <v>-157654513532.17078</v>
      </c>
      <c r="AV34" s="3">
        <f t="shared" si="1"/>
        <v>-165140096569.03442</v>
      </c>
      <c r="AW34" s="3">
        <f t="shared" si="1"/>
        <v>-172727544625.12927</v>
      </c>
      <c r="AX34" s="3">
        <f t="shared" si="1"/>
        <v>-180477774186.04175</v>
      </c>
      <c r="AY34" s="3">
        <f t="shared" si="1"/>
        <v>-188530962367.04138</v>
      </c>
      <c r="AZ34" s="3">
        <f t="shared" si="1"/>
        <v>-196883828216.61182</v>
      </c>
    </row>
    <row r="35" spans="1:54">
      <c r="M35" s="3"/>
      <c r="N35" s="3"/>
      <c r="O35" s="3"/>
      <c r="P35" s="3"/>
      <c r="Q35" s="3"/>
      <c r="R35" s="3"/>
      <c r="S35" s="3"/>
      <c r="T35" s="3"/>
      <c r="U35" s="3"/>
      <c r="V35" s="3"/>
      <c r="W35" s="3"/>
      <c r="X35" s="3"/>
      <c r="Y35" s="3"/>
      <c r="Z35" s="3"/>
    </row>
    <row r="36" spans="1:54">
      <c r="A36" s="1" t="s">
        <v>28</v>
      </c>
    </row>
    <row r="37" spans="1:54">
      <c r="B37">
        <v>2010</v>
      </c>
      <c r="C37">
        <v>2011</v>
      </c>
      <c r="D37">
        <v>2012</v>
      </c>
      <c r="E37">
        <v>2013</v>
      </c>
      <c r="F37">
        <v>2014</v>
      </c>
      <c r="G37">
        <v>2015</v>
      </c>
      <c r="H37">
        <v>2016</v>
      </c>
      <c r="I37">
        <v>2017</v>
      </c>
      <c r="J37">
        <v>2018</v>
      </c>
      <c r="K37">
        <v>2019</v>
      </c>
      <c r="L37">
        <v>2020</v>
      </c>
      <c r="M37">
        <v>2021</v>
      </c>
      <c r="N37">
        <v>2022</v>
      </c>
      <c r="O37">
        <v>2023</v>
      </c>
      <c r="P37">
        <v>2024</v>
      </c>
      <c r="Q37">
        <v>2025</v>
      </c>
      <c r="R37">
        <v>2026</v>
      </c>
      <c r="S37">
        <v>2027</v>
      </c>
      <c r="T37">
        <v>2028</v>
      </c>
      <c r="U37">
        <v>2029</v>
      </c>
      <c r="V37">
        <v>2030</v>
      </c>
      <c r="W37">
        <v>2031</v>
      </c>
      <c r="X37">
        <v>2032</v>
      </c>
      <c r="Y37">
        <v>2033</v>
      </c>
      <c r="Z37">
        <v>2034</v>
      </c>
      <c r="AA37">
        <v>2035</v>
      </c>
      <c r="AB37">
        <v>2036</v>
      </c>
      <c r="AC37">
        <v>2037</v>
      </c>
      <c r="AD37">
        <v>2038</v>
      </c>
      <c r="AE37">
        <v>2039</v>
      </c>
      <c r="AF37">
        <v>2040</v>
      </c>
      <c r="AG37">
        <v>2041</v>
      </c>
      <c r="AH37">
        <v>2042</v>
      </c>
      <c r="AI37">
        <v>2043</v>
      </c>
      <c r="AJ37">
        <v>2044</v>
      </c>
      <c r="AK37">
        <v>2045</v>
      </c>
      <c r="AL37">
        <v>2046</v>
      </c>
      <c r="AM37">
        <v>2047</v>
      </c>
      <c r="AN37">
        <v>2048</v>
      </c>
      <c r="AO37">
        <v>2049</v>
      </c>
      <c r="AP37">
        <v>2050</v>
      </c>
      <c r="AQ37">
        <v>2051</v>
      </c>
      <c r="AR37">
        <v>2052</v>
      </c>
      <c r="AS37">
        <v>2053</v>
      </c>
      <c r="AT37">
        <v>2054</v>
      </c>
      <c r="AU37">
        <v>2055</v>
      </c>
      <c r="AV37">
        <v>2056</v>
      </c>
      <c r="AW37">
        <v>2057</v>
      </c>
      <c r="AX37">
        <v>2058</v>
      </c>
      <c r="AY37">
        <v>2059</v>
      </c>
      <c r="AZ37">
        <v>2060</v>
      </c>
    </row>
    <row r="38" spans="1:54">
      <c r="A38" t="s">
        <v>29</v>
      </c>
      <c r="D38" s="33">
        <f>GDP!C4</f>
        <v>1486071000000</v>
      </c>
      <c r="E38" s="33">
        <f>GDP!D4</f>
        <v>1524674000000</v>
      </c>
      <c r="F38" s="33">
        <f>GDP!E4</f>
        <v>1602439821435.6946</v>
      </c>
      <c r="G38" s="33">
        <f>GDP!F4</f>
        <v>1656166269086.844</v>
      </c>
      <c r="H38" s="33">
        <f>GDP!G4</f>
        <v>1709634618309.8555</v>
      </c>
      <c r="I38" s="33">
        <f>GDP!H4</f>
        <v>1762346194585.8748</v>
      </c>
      <c r="J38" s="33">
        <f>GDP!I4</f>
        <v>1813784678577.3528</v>
      </c>
      <c r="K38" s="33">
        <f>GDP!J4</f>
        <v>1865051565390.4282</v>
      </c>
      <c r="L38" s="33">
        <f>GDP!K4</f>
        <v>1916787334993.0122</v>
      </c>
      <c r="M38" s="33">
        <f>GDP!L4</f>
        <v>1968796168677.7078</v>
      </c>
      <c r="N38" s="33">
        <f>GDP!M4</f>
        <v>2021095592167.8098</v>
      </c>
      <c r="O38" s="33">
        <f>GDP!N4</f>
        <v>2073818778720.3228</v>
      </c>
      <c r="P38" s="33">
        <f>GDP!O4</f>
        <v>2127214616807.5642</v>
      </c>
      <c r="Q38" s="33">
        <f>GDP!P4</f>
        <v>2181636823519.9851</v>
      </c>
      <c r="R38" s="33">
        <f>GDP!Q4</f>
        <v>2236927275427.9575</v>
      </c>
      <c r="S38" s="33">
        <f>GDP!R4</f>
        <v>2292987712587.3545</v>
      </c>
      <c r="T38" s="33">
        <f>GDP!S4</f>
        <v>2350183311967.9639</v>
      </c>
      <c r="U38" s="33">
        <f>GDP!T4</f>
        <v>2408569862385.3413</v>
      </c>
      <c r="V38" s="33">
        <f>GDP!U4</f>
        <v>2468426037520.3188</v>
      </c>
      <c r="W38" s="33">
        <f>GDP!V4</f>
        <v>2529529393864.3633</v>
      </c>
      <c r="X38" s="33">
        <f>GDP!W4</f>
        <v>2591775168708.3716</v>
      </c>
      <c r="Y38" s="33">
        <f>GDP!X4</f>
        <v>2655731403229.8467</v>
      </c>
      <c r="Z38" s="33">
        <f>GDP!Y4</f>
        <v>2721258234880.7065</v>
      </c>
      <c r="AA38" s="33">
        <f>GDP!Z4</f>
        <v>2788405937295.5874</v>
      </c>
      <c r="AB38" s="33">
        <f>GDP!AA4</f>
        <v>2856797873773.1577</v>
      </c>
      <c r="AC38" s="33">
        <f>GDP!AB4</f>
        <v>2926341595641.0635</v>
      </c>
      <c r="AD38" s="33">
        <f>GDP!AC4</f>
        <v>2997679678144.0503</v>
      </c>
      <c r="AE38" s="33">
        <f>GDP!AD4</f>
        <v>3070583100838.2778</v>
      </c>
      <c r="AF38" s="33">
        <f>GDP!AE4</f>
        <v>3144838657102.4072</v>
      </c>
      <c r="AG38" s="33">
        <f>GDP!AF4</f>
        <v>3220048872417.3447</v>
      </c>
      <c r="AH38" s="33">
        <f>GDP!AG4</f>
        <v>3296208607370.2622</v>
      </c>
      <c r="AI38" s="33">
        <f>GDP!AH4</f>
        <v>3373829411062.8979</v>
      </c>
      <c r="AJ38" s="33">
        <f>GDP!AI4</f>
        <v>3452828391291.4937</v>
      </c>
      <c r="AK38" s="33">
        <f>GDP!AJ4</f>
        <v>3532994538112.3501</v>
      </c>
      <c r="AL38" s="33">
        <f>GDP!AK4</f>
        <v>3614100668767.3145</v>
      </c>
      <c r="AM38" s="33">
        <f>GDP!AL4</f>
        <v>3696172707051.6738</v>
      </c>
      <c r="AN38" s="33">
        <f>GDP!AM4</f>
        <v>3779099872010.397</v>
      </c>
      <c r="AO38" s="33">
        <f>GDP!AN4</f>
        <v>3862816191630.2085</v>
      </c>
      <c r="AP38" s="33">
        <f>GDP!AO4</f>
        <v>3947380084763.1079</v>
      </c>
      <c r="AQ38" s="33">
        <f>GDP!AP4</f>
        <v>4032965765436.6143</v>
      </c>
      <c r="AR38" s="33">
        <f>GDP!AQ4</f>
        <v>4120081201363.9658</v>
      </c>
      <c r="AS38" s="33">
        <f>GDP!AR4</f>
        <v>4208638393767.3403</v>
      </c>
      <c r="AT38" s="33">
        <f>GDP!AS4</f>
        <v>4298519701594.8838</v>
      </c>
      <c r="AU38" s="33">
        <f>GDP!AT4</f>
        <v>4389740247801.7368</v>
      </c>
      <c r="AV38" s="33">
        <f>GDP!AU4</f>
        <v>4482919776403.666</v>
      </c>
      <c r="AW38" s="33">
        <f>GDP!AV4</f>
        <v>4578842612983.5566</v>
      </c>
      <c r="AX38" s="33">
        <f>GDP!AW4</f>
        <v>4677248159461.9551</v>
      </c>
      <c r="AY38" s="33">
        <f>GDP!AX4</f>
        <v>4777745156240.998</v>
      </c>
      <c r="AZ38" s="33">
        <f>GDP!AY4</f>
        <v>4880105376338.9785</v>
      </c>
    </row>
    <row r="39" spans="1:54">
      <c r="D39" s="96"/>
      <c r="E39" s="160"/>
      <c r="F39" s="160"/>
      <c r="G39" s="160"/>
      <c r="H39" s="160"/>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row>
    <row r="40" spans="1:54">
      <c r="A40" s="1" t="s">
        <v>30</v>
      </c>
    </row>
    <row r="41" spans="1:54">
      <c r="B41">
        <v>2010</v>
      </c>
      <c r="C41">
        <v>2011</v>
      </c>
      <c r="D41">
        <v>2012</v>
      </c>
      <c r="E41">
        <v>2013</v>
      </c>
      <c r="F41">
        <v>2014</v>
      </c>
      <c r="G41">
        <v>2015</v>
      </c>
      <c r="H41">
        <v>2016</v>
      </c>
      <c r="I41">
        <v>2017</v>
      </c>
      <c r="J41">
        <v>2018</v>
      </c>
      <c r="K41">
        <v>2019</v>
      </c>
      <c r="L41">
        <v>2020</v>
      </c>
      <c r="M41">
        <v>2021</v>
      </c>
      <c r="N41">
        <v>2022</v>
      </c>
      <c r="O41">
        <v>2023</v>
      </c>
      <c r="P41">
        <v>2024</v>
      </c>
      <c r="Q41">
        <v>2025</v>
      </c>
      <c r="R41">
        <v>2026</v>
      </c>
      <c r="S41">
        <v>2027</v>
      </c>
      <c r="T41">
        <v>2028</v>
      </c>
      <c r="U41">
        <v>2029</v>
      </c>
      <c r="V41">
        <v>2030</v>
      </c>
      <c r="W41">
        <v>2031</v>
      </c>
      <c r="X41">
        <v>2032</v>
      </c>
      <c r="Y41">
        <v>2033</v>
      </c>
      <c r="Z41">
        <v>2034</v>
      </c>
      <c r="AA41">
        <v>2035</v>
      </c>
      <c r="AB41">
        <v>2036</v>
      </c>
      <c r="AC41">
        <v>2037</v>
      </c>
      <c r="AD41">
        <v>2038</v>
      </c>
      <c r="AE41">
        <v>2039</v>
      </c>
      <c r="AF41">
        <v>2040</v>
      </c>
      <c r="AG41">
        <v>2041</v>
      </c>
      <c r="AH41">
        <v>2042</v>
      </c>
      <c r="AI41">
        <v>2043</v>
      </c>
      <c r="AJ41">
        <v>2044</v>
      </c>
      <c r="AK41">
        <v>2045</v>
      </c>
      <c r="AL41">
        <v>2046</v>
      </c>
      <c r="AM41">
        <v>2047</v>
      </c>
      <c r="AN41">
        <v>2048</v>
      </c>
      <c r="AO41">
        <v>2049</v>
      </c>
      <c r="AP41">
        <v>2050</v>
      </c>
      <c r="AQ41">
        <v>2051</v>
      </c>
      <c r="AR41">
        <v>2052</v>
      </c>
      <c r="AS41">
        <v>2053</v>
      </c>
      <c r="AT41">
        <v>2054</v>
      </c>
      <c r="AU41">
        <v>2055</v>
      </c>
      <c r="AV41">
        <v>2056</v>
      </c>
      <c r="AW41">
        <v>2057</v>
      </c>
      <c r="AX41">
        <v>2058</v>
      </c>
      <c r="AY41">
        <v>2059</v>
      </c>
      <c r="AZ41">
        <v>2060</v>
      </c>
    </row>
    <row r="42" spans="1:54">
      <c r="A42" s="28" t="s">
        <v>201</v>
      </c>
      <c r="D42" s="150">
        <f>D14/D$38</f>
        <v>0.21</v>
      </c>
      <c r="E42" s="150">
        <f t="shared" ref="E42:AI42" si="2">E14/E$38</f>
        <v>0.215</v>
      </c>
      <c r="F42" s="150">
        <f t="shared" si="2"/>
        <v>0.222</v>
      </c>
      <c r="G42" s="150">
        <f t="shared" si="2"/>
        <v>0.22500000000000001</v>
      </c>
      <c r="H42" s="150">
        <f t="shared" si="2"/>
        <v>0.23</v>
      </c>
      <c r="I42" s="150">
        <f t="shared" si="2"/>
        <v>0.23200000000000001</v>
      </c>
      <c r="J42" s="150">
        <f t="shared" si="2"/>
        <v>0.23499999999999999</v>
      </c>
      <c r="K42" s="150">
        <f t="shared" si="2"/>
        <v>0.23499999999999999</v>
      </c>
      <c r="L42" s="150">
        <f t="shared" si="2"/>
        <v>0.23499999999999999</v>
      </c>
      <c r="M42" s="150">
        <f t="shared" si="2"/>
        <v>0.23499999999999999</v>
      </c>
      <c r="N42" s="150">
        <f t="shared" si="2"/>
        <v>0.23499999999999999</v>
      </c>
      <c r="O42" s="150">
        <f t="shared" si="2"/>
        <v>0.23499999999999999</v>
      </c>
      <c r="P42" s="150">
        <f t="shared" si="2"/>
        <v>0.23499999999999999</v>
      </c>
      <c r="Q42" s="150">
        <f t="shared" si="2"/>
        <v>0.23499999999999999</v>
      </c>
      <c r="R42" s="150">
        <f t="shared" si="2"/>
        <v>0.23499999999999999</v>
      </c>
      <c r="S42" s="150">
        <f t="shared" si="2"/>
        <v>0.23499999999999999</v>
      </c>
      <c r="T42" s="150">
        <f t="shared" si="2"/>
        <v>0.23499999999999996</v>
      </c>
      <c r="U42" s="150">
        <f t="shared" si="2"/>
        <v>0.23499999999999999</v>
      </c>
      <c r="V42" s="150">
        <f t="shared" si="2"/>
        <v>0.23499999999999999</v>
      </c>
      <c r="W42" s="150">
        <f t="shared" si="2"/>
        <v>0.23499999999999999</v>
      </c>
      <c r="X42" s="150">
        <f t="shared" si="2"/>
        <v>0.23499999999999999</v>
      </c>
      <c r="Y42" s="150">
        <f t="shared" si="2"/>
        <v>0.23499999999999999</v>
      </c>
      <c r="Z42" s="150">
        <f t="shared" si="2"/>
        <v>0.23499999999999996</v>
      </c>
      <c r="AA42" s="150">
        <f t="shared" si="2"/>
        <v>0.23499999999999999</v>
      </c>
      <c r="AB42" s="150">
        <f t="shared" si="2"/>
        <v>0.23499999999999999</v>
      </c>
      <c r="AC42" s="150">
        <f t="shared" si="2"/>
        <v>0.23499999999999999</v>
      </c>
      <c r="AD42" s="150">
        <f t="shared" si="2"/>
        <v>0.23499999999999999</v>
      </c>
      <c r="AE42" s="150">
        <f t="shared" si="2"/>
        <v>0.23499999999999999</v>
      </c>
      <c r="AF42" s="150">
        <f t="shared" si="2"/>
        <v>0.23499999999999999</v>
      </c>
      <c r="AG42" s="150">
        <f t="shared" si="2"/>
        <v>0.23499999999999999</v>
      </c>
      <c r="AH42" s="150">
        <f t="shared" si="2"/>
        <v>0.23499999999999999</v>
      </c>
      <c r="AI42" s="150">
        <f t="shared" si="2"/>
        <v>0.23499999999999999</v>
      </c>
      <c r="AJ42" s="150">
        <f t="shared" ref="AJ42:AZ42" si="3">AJ14/AJ$38</f>
        <v>0.23499999999999999</v>
      </c>
      <c r="AK42" s="150">
        <f t="shared" si="3"/>
        <v>0.23499999999999999</v>
      </c>
      <c r="AL42" s="150">
        <f t="shared" si="3"/>
        <v>0.23499999999999999</v>
      </c>
      <c r="AM42" s="150">
        <f t="shared" si="3"/>
        <v>0.23499999999999999</v>
      </c>
      <c r="AN42" s="150">
        <f t="shared" si="3"/>
        <v>0.23499999999999999</v>
      </c>
      <c r="AO42" s="150">
        <f t="shared" si="3"/>
        <v>0.23500000000000001</v>
      </c>
      <c r="AP42" s="150">
        <f t="shared" si="3"/>
        <v>0.23499999999999999</v>
      </c>
      <c r="AQ42" s="150">
        <f t="shared" si="3"/>
        <v>0.23499999999999999</v>
      </c>
      <c r="AR42" s="150">
        <f t="shared" si="3"/>
        <v>0.23499999999999999</v>
      </c>
      <c r="AS42" s="150">
        <f t="shared" si="3"/>
        <v>0.23499999999999999</v>
      </c>
      <c r="AT42" s="150">
        <f t="shared" si="3"/>
        <v>0.23499999999999999</v>
      </c>
      <c r="AU42" s="150">
        <f t="shared" si="3"/>
        <v>0.23499999999999999</v>
      </c>
      <c r="AV42" s="150">
        <f t="shared" si="3"/>
        <v>0.23499999999999999</v>
      </c>
      <c r="AW42" s="150">
        <f t="shared" si="3"/>
        <v>0.23499999999999999</v>
      </c>
      <c r="AX42" s="150">
        <f t="shared" si="3"/>
        <v>0.23499999999999999</v>
      </c>
      <c r="AY42" s="150">
        <f t="shared" si="3"/>
        <v>0.23499999999999999</v>
      </c>
      <c r="AZ42" s="150">
        <f t="shared" si="3"/>
        <v>0.23499999999999999</v>
      </c>
      <c r="BB42" s="150">
        <f>AZ42-D42</f>
        <v>2.4999999999999994E-2</v>
      </c>
    </row>
    <row r="43" spans="1:54">
      <c r="A43" s="28" t="s">
        <v>202</v>
      </c>
      <c r="D43" s="150">
        <f>D18/D$38</f>
        <v>4.4999999999999998E-2</v>
      </c>
      <c r="E43" s="150">
        <f t="shared" ref="E43:AI43" si="4">E18/E$38</f>
        <v>4.4999999999999998E-2</v>
      </c>
      <c r="F43" s="150">
        <f t="shared" si="4"/>
        <v>4.4999999999999991E-2</v>
      </c>
      <c r="G43" s="150">
        <f t="shared" si="4"/>
        <v>4.4999999999999998E-2</v>
      </c>
      <c r="H43" s="150">
        <f t="shared" si="4"/>
        <v>4.4999999999999998E-2</v>
      </c>
      <c r="I43" s="150">
        <f t="shared" si="4"/>
        <v>4.4999999999999998E-2</v>
      </c>
      <c r="J43" s="150">
        <f t="shared" si="4"/>
        <v>4.4999999999999991E-2</v>
      </c>
      <c r="K43" s="150">
        <f t="shared" si="4"/>
        <v>4.4999999999999991E-2</v>
      </c>
      <c r="L43" s="150">
        <f t="shared" si="4"/>
        <v>4.4999999999999998E-2</v>
      </c>
      <c r="M43" s="150">
        <f t="shared" si="4"/>
        <v>4.4999999999999998E-2</v>
      </c>
      <c r="N43" s="150">
        <f t="shared" si="4"/>
        <v>4.4999999999999998E-2</v>
      </c>
      <c r="O43" s="150">
        <f t="shared" si="4"/>
        <v>4.4999999999999998E-2</v>
      </c>
      <c r="P43" s="150">
        <f t="shared" si="4"/>
        <v>4.4999999999999998E-2</v>
      </c>
      <c r="Q43" s="150">
        <f t="shared" si="4"/>
        <v>4.4999999999999998E-2</v>
      </c>
      <c r="R43" s="150">
        <f t="shared" si="4"/>
        <v>4.4999999999999998E-2</v>
      </c>
      <c r="S43" s="150">
        <f t="shared" si="4"/>
        <v>4.4999999999999998E-2</v>
      </c>
      <c r="T43" s="150">
        <f t="shared" si="4"/>
        <v>4.4999999999999998E-2</v>
      </c>
      <c r="U43" s="150">
        <f t="shared" si="4"/>
        <v>4.4999999999999998E-2</v>
      </c>
      <c r="V43" s="150">
        <f t="shared" si="4"/>
        <v>4.4999999999999998E-2</v>
      </c>
      <c r="W43" s="150">
        <f t="shared" si="4"/>
        <v>4.4999999999999998E-2</v>
      </c>
      <c r="X43" s="150">
        <f t="shared" si="4"/>
        <v>4.4999999999999998E-2</v>
      </c>
      <c r="Y43" s="150">
        <f t="shared" si="4"/>
        <v>4.4999999999999998E-2</v>
      </c>
      <c r="Z43" s="150">
        <f t="shared" si="4"/>
        <v>4.4999999999999998E-2</v>
      </c>
      <c r="AA43" s="150">
        <f t="shared" si="4"/>
        <v>4.4999999999999998E-2</v>
      </c>
      <c r="AB43" s="150">
        <f t="shared" si="4"/>
        <v>4.4999999999999998E-2</v>
      </c>
      <c r="AC43" s="150">
        <f t="shared" si="4"/>
        <v>4.4999999999999998E-2</v>
      </c>
      <c r="AD43" s="150">
        <f t="shared" si="4"/>
        <v>4.4999999999999998E-2</v>
      </c>
      <c r="AE43" s="150">
        <f t="shared" si="4"/>
        <v>4.4999999999999998E-2</v>
      </c>
      <c r="AF43" s="150">
        <f t="shared" si="4"/>
        <v>4.4999999999999991E-2</v>
      </c>
      <c r="AG43" s="150">
        <f t="shared" si="4"/>
        <v>4.4999999999999998E-2</v>
      </c>
      <c r="AH43" s="150">
        <f t="shared" si="4"/>
        <v>4.4999999999999998E-2</v>
      </c>
      <c r="AI43" s="150">
        <f t="shared" si="4"/>
        <v>4.5000000000000005E-2</v>
      </c>
      <c r="AJ43" s="150">
        <f t="shared" ref="AJ43:AZ43" si="5">AJ18/AJ$38</f>
        <v>4.4999999999999998E-2</v>
      </c>
      <c r="AK43" s="150">
        <f t="shared" si="5"/>
        <v>4.4999999999999998E-2</v>
      </c>
      <c r="AL43" s="150">
        <f t="shared" si="5"/>
        <v>4.4999999999999998E-2</v>
      </c>
      <c r="AM43" s="150">
        <f t="shared" si="5"/>
        <v>4.4999999999999998E-2</v>
      </c>
      <c r="AN43" s="150">
        <f t="shared" si="5"/>
        <v>4.4999999999999998E-2</v>
      </c>
      <c r="AO43" s="150">
        <f t="shared" si="5"/>
        <v>4.4999999999999998E-2</v>
      </c>
      <c r="AP43" s="150">
        <f t="shared" si="5"/>
        <v>4.4999999999999998E-2</v>
      </c>
      <c r="AQ43" s="150">
        <f t="shared" si="5"/>
        <v>4.4999999999999998E-2</v>
      </c>
      <c r="AR43" s="150">
        <f t="shared" si="5"/>
        <v>4.4999999999999998E-2</v>
      </c>
      <c r="AS43" s="150">
        <f t="shared" si="5"/>
        <v>4.4999999999999998E-2</v>
      </c>
      <c r="AT43" s="150">
        <f t="shared" si="5"/>
        <v>4.4999999999999998E-2</v>
      </c>
      <c r="AU43" s="150">
        <f t="shared" si="5"/>
        <v>4.4999999999999998E-2</v>
      </c>
      <c r="AV43" s="150">
        <f t="shared" si="5"/>
        <v>4.4999999999999998E-2</v>
      </c>
      <c r="AW43" s="150">
        <f t="shared" si="5"/>
        <v>4.4999999999999998E-2</v>
      </c>
      <c r="AX43" s="150">
        <f t="shared" si="5"/>
        <v>4.4999999999999998E-2</v>
      </c>
      <c r="AY43" s="150">
        <f t="shared" si="5"/>
        <v>4.4999999999999998E-2</v>
      </c>
      <c r="AZ43" s="150">
        <f t="shared" si="5"/>
        <v>4.4999999999999998E-2</v>
      </c>
      <c r="BB43" s="150">
        <f t="shared" ref="BB43:BB57" si="6">AZ43-D43</f>
        <v>0</v>
      </c>
    </row>
    <row r="44" spans="1:54">
      <c r="A44" s="28" t="s">
        <v>554</v>
      </c>
      <c r="C44" s="150"/>
      <c r="D44" s="150">
        <f>D19/D$38</f>
        <v>4.1218767733457819E-2</v>
      </c>
      <c r="E44" s="150">
        <f t="shared" ref="E44:AI44" si="7">E19/E$38</f>
        <v>4.1978669774223445E-2</v>
      </c>
      <c r="F44" s="150">
        <f t="shared" si="7"/>
        <v>4.1703431691663496E-2</v>
      </c>
      <c r="G44" s="150">
        <f t="shared" si="7"/>
        <v>4.2519120110618883E-2</v>
      </c>
      <c r="H44" s="150">
        <f t="shared" si="7"/>
        <v>4.2960228424849548E-2</v>
      </c>
      <c r="I44" s="150">
        <f t="shared" si="7"/>
        <v>4.3448191772916735E-2</v>
      </c>
      <c r="J44" s="150">
        <f t="shared" si="7"/>
        <v>4.5248757259736358E-2</v>
      </c>
      <c r="K44" s="150">
        <f t="shared" si="7"/>
        <v>4.5825005347907753E-2</v>
      </c>
      <c r="L44" s="150">
        <f t="shared" si="7"/>
        <v>4.6414458491724396E-2</v>
      </c>
      <c r="M44" s="150">
        <f t="shared" si="7"/>
        <v>4.7026087885039654E-2</v>
      </c>
      <c r="N44" s="150">
        <f t="shared" si="7"/>
        <v>4.7686600450565823E-2</v>
      </c>
      <c r="O44" s="150">
        <f t="shared" si="7"/>
        <v>4.8346440304690687E-2</v>
      </c>
      <c r="P44" s="150">
        <f t="shared" si="7"/>
        <v>4.9019081473411323E-2</v>
      </c>
      <c r="Q44" s="150">
        <f t="shared" si="7"/>
        <v>4.9693860655234588E-2</v>
      </c>
      <c r="R44" s="150">
        <f t="shared" si="7"/>
        <v>5.0383853605499747E-2</v>
      </c>
      <c r="S44" s="150">
        <f t="shared" si="7"/>
        <v>5.1091507309646053E-2</v>
      </c>
      <c r="T44" s="150">
        <f t="shared" si="7"/>
        <v>5.1777464326706796E-2</v>
      </c>
      <c r="U44" s="150">
        <f t="shared" si="7"/>
        <v>5.244851226901856E-2</v>
      </c>
      <c r="V44" s="150">
        <f t="shared" si="7"/>
        <v>5.3099301411904283E-2</v>
      </c>
      <c r="W44" s="150">
        <f t="shared" si="7"/>
        <v>5.3745997321957652E-2</v>
      </c>
      <c r="X44" s="150">
        <f t="shared" si="7"/>
        <v>5.4395263285111441E-2</v>
      </c>
      <c r="Y44" s="150">
        <f t="shared" si="7"/>
        <v>5.5021943442479654E-2</v>
      </c>
      <c r="Z44" s="150">
        <f t="shared" si="7"/>
        <v>5.5635173958145344E-2</v>
      </c>
      <c r="AA44" s="150">
        <f t="shared" si="7"/>
        <v>5.623271638839502E-2</v>
      </c>
      <c r="AB44" s="150">
        <f t="shared" si="7"/>
        <v>5.6842925390199882E-2</v>
      </c>
      <c r="AC44" s="150">
        <f t="shared" si="7"/>
        <v>5.743557635183176E-2</v>
      </c>
      <c r="AD44" s="150">
        <f t="shared" si="7"/>
        <v>5.8005018573873468E-2</v>
      </c>
      <c r="AE44" s="150">
        <f t="shared" si="7"/>
        <v>5.8553741185253964E-2</v>
      </c>
      <c r="AF44" s="150">
        <f t="shared" si="7"/>
        <v>5.9084346104971965E-2</v>
      </c>
      <c r="AG44" s="150">
        <f t="shared" si="7"/>
        <v>5.9620056905266984E-2</v>
      </c>
      <c r="AH44" s="150">
        <f t="shared" si="7"/>
        <v>6.0147455989008801E-2</v>
      </c>
      <c r="AI44" s="150">
        <f t="shared" si="7"/>
        <v>6.0669408480004225E-2</v>
      </c>
      <c r="AJ44" s="150">
        <f t="shared" ref="AJ44:AZ44" si="8">AJ19/AJ$38</f>
        <v>6.1191856350871786E-2</v>
      </c>
      <c r="AK44" s="150">
        <f t="shared" si="8"/>
        <v>6.1713585173867651E-2</v>
      </c>
      <c r="AL44" s="150">
        <f t="shared" si="8"/>
        <v>6.2258915199341312E-2</v>
      </c>
      <c r="AM44" s="150">
        <f t="shared" si="8"/>
        <v>6.2791289080780535E-2</v>
      </c>
      <c r="AN44" s="150">
        <f t="shared" si="8"/>
        <v>6.3333683211658942E-2</v>
      </c>
      <c r="AO44" s="150">
        <f t="shared" si="8"/>
        <v>6.3885740424983559E-2</v>
      </c>
      <c r="AP44" s="150">
        <f t="shared" si="8"/>
        <v>6.4440917625741098E-2</v>
      </c>
      <c r="AQ44" s="150">
        <f t="shared" si="8"/>
        <v>6.500621787390308E-2</v>
      </c>
      <c r="AR44" s="150">
        <f t="shared" si="8"/>
        <v>6.5561800172698845E-2</v>
      </c>
      <c r="AS44" s="150">
        <f t="shared" si="8"/>
        <v>6.6114321770831819E-2</v>
      </c>
      <c r="AT44" s="150">
        <f t="shared" si="8"/>
        <v>6.668376153275038E-2</v>
      </c>
      <c r="AU44" s="150">
        <f t="shared" si="8"/>
        <v>6.7267123826805095E-2</v>
      </c>
      <c r="AV44" s="150">
        <f t="shared" si="8"/>
        <v>6.7857672859313725E-2</v>
      </c>
      <c r="AW44" s="150">
        <f t="shared" si="8"/>
        <v>6.8428056323849878E-2</v>
      </c>
      <c r="AX44" s="150">
        <f t="shared" si="8"/>
        <v>6.8989103355458756E-2</v>
      </c>
      <c r="AY44" s="150">
        <f t="shared" si="8"/>
        <v>6.9546674830157654E-2</v>
      </c>
      <c r="AZ44" s="150">
        <f t="shared" si="8"/>
        <v>7.0112584211086418E-2</v>
      </c>
      <c r="BB44" s="150">
        <f t="shared" si="6"/>
        <v>2.8893816477628599E-2</v>
      </c>
    </row>
    <row r="45" spans="1:54" s="28" customFormat="1">
      <c r="A45" s="28" t="s">
        <v>639</v>
      </c>
      <c r="D45" s="150">
        <f>D23/D38</f>
        <v>2.3598064764682455E-2</v>
      </c>
      <c r="E45" s="150">
        <f t="shared" ref="E45:AZ45" si="9">E23/E38</f>
        <v>2.4109461599286262E-2</v>
      </c>
      <c r="F45" s="150">
        <f t="shared" si="9"/>
        <v>2.4016144899479692E-2</v>
      </c>
      <c r="G45" s="150">
        <f t="shared" si="9"/>
        <v>2.3888817817608259E-2</v>
      </c>
      <c r="H45" s="150">
        <f t="shared" si="9"/>
        <v>2.4179610381935276E-2</v>
      </c>
      <c r="I45" s="150">
        <f t="shared" si="9"/>
        <v>2.4492140544000354E-2</v>
      </c>
      <c r="J45" s="150">
        <f t="shared" si="9"/>
        <v>2.3539937395644816E-2</v>
      </c>
      <c r="K45" s="150">
        <f t="shared" si="9"/>
        <v>2.3862196979130376E-2</v>
      </c>
      <c r="L45" s="150">
        <f t="shared" si="9"/>
        <v>2.4189615936372009E-2</v>
      </c>
      <c r="M45" s="150">
        <f t="shared" si="9"/>
        <v>2.4528072070254398E-2</v>
      </c>
      <c r="N45" s="150">
        <f t="shared" si="9"/>
        <v>2.4889222002222759E-2</v>
      </c>
      <c r="O45" s="150">
        <f t="shared" si="9"/>
        <v>2.52479418407561E-2</v>
      </c>
      <c r="P45" s="150">
        <f t="shared" si="9"/>
        <v>2.561287509662807E-2</v>
      </c>
      <c r="Q45" s="150">
        <f t="shared" si="9"/>
        <v>2.5978238241900518E-2</v>
      </c>
      <c r="R45" s="150">
        <f t="shared" si="9"/>
        <v>2.6347587802910348E-2</v>
      </c>
      <c r="S45" s="150">
        <f t="shared" si="9"/>
        <v>2.6736134855292176E-2</v>
      </c>
      <c r="T45" s="150">
        <f t="shared" si="9"/>
        <v>2.7111926058023691E-2</v>
      </c>
      <c r="U45" s="150">
        <f t="shared" si="9"/>
        <v>2.7487326792034732E-2</v>
      </c>
      <c r="V45" s="150">
        <f t="shared" si="9"/>
        <v>2.7856667624572125E-2</v>
      </c>
      <c r="W45" s="150">
        <f t="shared" si="9"/>
        <v>2.8227657870941843E-2</v>
      </c>
      <c r="X45" s="150">
        <f t="shared" si="9"/>
        <v>2.8613104714993506E-2</v>
      </c>
      <c r="Y45" s="150">
        <f t="shared" si="9"/>
        <v>2.8978770750861107E-2</v>
      </c>
      <c r="Z45" s="150">
        <f t="shared" si="9"/>
        <v>2.9329721422475901E-2</v>
      </c>
      <c r="AA45" s="150">
        <f t="shared" si="9"/>
        <v>2.9670838810906486E-2</v>
      </c>
      <c r="AB45" s="150">
        <f t="shared" si="9"/>
        <v>3.0013539301025179E-2</v>
      </c>
      <c r="AC45" s="150">
        <f t="shared" si="9"/>
        <v>3.0347805639468449E-2</v>
      </c>
      <c r="AD45" s="150">
        <f t="shared" si="9"/>
        <v>3.0674083512026339E-2</v>
      </c>
      <c r="AE45" s="150">
        <f t="shared" si="9"/>
        <v>3.0992191719620605E-2</v>
      </c>
      <c r="AF45" s="150">
        <f t="shared" si="9"/>
        <v>3.1304138620524009E-2</v>
      </c>
      <c r="AG45" s="150">
        <f t="shared" si="9"/>
        <v>3.1624557306361142E-2</v>
      </c>
      <c r="AH45" s="150">
        <f t="shared" si="9"/>
        <v>3.1940174648831872E-2</v>
      </c>
      <c r="AI45" s="150">
        <f t="shared" si="9"/>
        <v>3.225208816054332E-2</v>
      </c>
      <c r="AJ45" s="150">
        <f t="shared" si="9"/>
        <v>3.2561188525352253E-2</v>
      </c>
      <c r="AK45" s="150">
        <f t="shared" si="9"/>
        <v>3.2865959240968787E-2</v>
      </c>
      <c r="AL45" s="150">
        <f t="shared" si="9"/>
        <v>3.3182790440659034E-2</v>
      </c>
      <c r="AM45" s="150">
        <f t="shared" si="9"/>
        <v>3.3490617804256863E-2</v>
      </c>
      <c r="AN45" s="150">
        <f t="shared" si="9"/>
        <v>3.3803248195178125E-2</v>
      </c>
      <c r="AO45" s="150">
        <f t="shared" si="9"/>
        <v>3.4121808368791279E-2</v>
      </c>
      <c r="AP45" s="150">
        <f t="shared" si="9"/>
        <v>3.4438414019078975E-2</v>
      </c>
      <c r="AQ45" s="150">
        <f t="shared" si="9"/>
        <v>3.4763756145979686E-2</v>
      </c>
      <c r="AR45" s="150">
        <f t="shared" si="9"/>
        <v>3.5084211280951669E-2</v>
      </c>
      <c r="AS45" s="150">
        <f t="shared" si="9"/>
        <v>3.5404299131402105E-2</v>
      </c>
      <c r="AT45" s="150">
        <f t="shared" si="9"/>
        <v>3.5737169255582624E-2</v>
      </c>
      <c r="AU45" s="150">
        <f t="shared" si="9"/>
        <v>3.6077851877343255E-2</v>
      </c>
      <c r="AV45" s="150">
        <f t="shared" si="9"/>
        <v>3.6430904198043582E-2</v>
      </c>
      <c r="AW45" s="150">
        <f t="shared" si="9"/>
        <v>3.6772507783193811E-2</v>
      </c>
      <c r="AX45" s="150">
        <f t="shared" si="9"/>
        <v>3.7103816069544798E-2</v>
      </c>
      <c r="AY45" s="150">
        <f t="shared" si="9"/>
        <v>3.7431872542914239E-2</v>
      </c>
      <c r="AZ45" s="150">
        <f t="shared" si="9"/>
        <v>3.7763070722982246E-2</v>
      </c>
      <c r="BB45" s="150">
        <f t="shared" si="6"/>
        <v>1.4165005958299792E-2</v>
      </c>
    </row>
    <row r="46" spans="1:54">
      <c r="A46" s="28" t="s">
        <v>188</v>
      </c>
      <c r="D46" s="150">
        <f t="shared" ref="D46:AI46" si="10">D20/D$38</f>
        <v>2.656280697144428E-2</v>
      </c>
      <c r="E46" s="150">
        <f t="shared" si="10"/>
        <v>2.6579189624691992E-2</v>
      </c>
      <c r="F46" s="150">
        <f t="shared" si="10"/>
        <v>2.671016083609528E-2</v>
      </c>
      <c r="G46" s="150">
        <f t="shared" si="10"/>
        <v>2.687569764555962E-2</v>
      </c>
      <c r="H46" s="150">
        <f t="shared" si="10"/>
        <v>2.7027462224546557E-2</v>
      </c>
      <c r="I46" s="150">
        <f t="shared" si="10"/>
        <v>2.7187868203048755E-2</v>
      </c>
      <c r="J46" s="150">
        <f t="shared" si="10"/>
        <v>2.7354035114561141E-2</v>
      </c>
      <c r="K46" s="150">
        <f t="shared" si="10"/>
        <v>2.7515711429977597E-2</v>
      </c>
      <c r="L46" s="150">
        <f t="shared" si="10"/>
        <v>2.7847096674232911E-2</v>
      </c>
      <c r="M46" s="150">
        <f t="shared" si="10"/>
        <v>2.812579919063429E-2</v>
      </c>
      <c r="N46" s="150">
        <f t="shared" si="10"/>
        <v>2.8409309367688519E-2</v>
      </c>
      <c r="O46" s="150">
        <f t="shared" si="10"/>
        <v>2.8717637704656296E-2</v>
      </c>
      <c r="P46" s="150">
        <f t="shared" si="10"/>
        <v>2.9079462241127691E-2</v>
      </c>
      <c r="Q46" s="150">
        <f t="shared" si="10"/>
        <v>2.9627935446385988E-2</v>
      </c>
      <c r="R46" s="150">
        <f t="shared" si="10"/>
        <v>3.0141849809699459E-2</v>
      </c>
      <c r="S46" s="150">
        <f t="shared" si="10"/>
        <v>3.0642732625065349E-2</v>
      </c>
      <c r="T46" s="150">
        <f t="shared" si="10"/>
        <v>3.1156287473678466E-2</v>
      </c>
      <c r="U46" s="150">
        <f t="shared" si="10"/>
        <v>3.1708262271630372E-2</v>
      </c>
      <c r="V46" s="150">
        <f t="shared" si="10"/>
        <v>3.2151062482462002E-2</v>
      </c>
      <c r="W46" s="150">
        <f t="shared" si="10"/>
        <v>3.2476155753617113E-2</v>
      </c>
      <c r="X46" s="150">
        <f t="shared" si="10"/>
        <v>3.2819567470422355E-2</v>
      </c>
      <c r="Y46" s="150">
        <f t="shared" si="10"/>
        <v>3.3169834342022253E-2</v>
      </c>
      <c r="Z46" s="150">
        <f t="shared" si="10"/>
        <v>3.3538464304847929E-2</v>
      </c>
      <c r="AA46" s="150">
        <f t="shared" si="10"/>
        <v>3.3869768603367226E-2</v>
      </c>
      <c r="AB46" s="150">
        <f t="shared" si="10"/>
        <v>3.4138175925329771E-2</v>
      </c>
      <c r="AC46" s="150">
        <f t="shared" si="10"/>
        <v>3.4382463632360243E-2</v>
      </c>
      <c r="AD46" s="150">
        <f t="shared" si="10"/>
        <v>3.4631269206602359E-2</v>
      </c>
      <c r="AE46" s="150">
        <f t="shared" si="10"/>
        <v>3.4948770612295912E-2</v>
      </c>
      <c r="AF46" s="150">
        <f t="shared" si="10"/>
        <v>3.5153153127581556E-2</v>
      </c>
      <c r="AG46" s="150">
        <f t="shared" si="10"/>
        <v>3.5308649851554116E-2</v>
      </c>
      <c r="AH46" s="150">
        <f t="shared" si="10"/>
        <v>3.5452531463689901E-2</v>
      </c>
      <c r="AI46" s="150">
        <f t="shared" si="10"/>
        <v>3.5613357633206263E-2</v>
      </c>
      <c r="AJ46" s="150">
        <f t="shared" ref="AJ46:AZ46" si="11">AJ20/AJ$38</f>
        <v>3.5794209750968815E-2</v>
      </c>
      <c r="AK46" s="150">
        <f t="shared" si="11"/>
        <v>3.5993735578206967E-2</v>
      </c>
      <c r="AL46" s="150">
        <f t="shared" si="11"/>
        <v>3.6149843205424123E-2</v>
      </c>
      <c r="AM46" s="150">
        <f t="shared" si="11"/>
        <v>3.6298181314524225E-2</v>
      </c>
      <c r="AN46" s="150">
        <f t="shared" si="11"/>
        <v>3.6455841843748643E-2</v>
      </c>
      <c r="AO46" s="150">
        <f t="shared" si="11"/>
        <v>3.6468876429268056E-2</v>
      </c>
      <c r="AP46" s="150">
        <f t="shared" si="11"/>
        <v>3.6545946617477912E-2</v>
      </c>
      <c r="AQ46" s="150">
        <f t="shared" si="11"/>
        <v>3.6605711581184856E-2</v>
      </c>
      <c r="AR46" s="150">
        <f t="shared" si="11"/>
        <v>3.6648252008510636E-2</v>
      </c>
      <c r="AS46" s="150">
        <f t="shared" si="11"/>
        <v>3.6673622256359069E-2</v>
      </c>
      <c r="AT46" s="150">
        <f t="shared" si="11"/>
        <v>3.6681852496017228E-2</v>
      </c>
      <c r="AU46" s="150">
        <f t="shared" si="11"/>
        <v>3.6672951318446542E-2</v>
      </c>
      <c r="AV46" s="150">
        <f t="shared" si="11"/>
        <v>3.6656082329997439E-2</v>
      </c>
      <c r="AW46" s="150">
        <f t="shared" si="11"/>
        <v>3.6640546415839484E-2</v>
      </c>
      <c r="AX46" s="150">
        <f t="shared" si="11"/>
        <v>3.6626284254247667E-2</v>
      </c>
      <c r="AY46" s="150">
        <f t="shared" si="11"/>
        <v>3.6613230085857019E-2</v>
      </c>
      <c r="AZ46" s="150">
        <f t="shared" si="11"/>
        <v>3.6601313905973647E-2</v>
      </c>
      <c r="BB46" s="150">
        <f t="shared" si="6"/>
        <v>1.0038506934529366E-2</v>
      </c>
    </row>
    <row r="47" spans="1:54">
      <c r="A47" s="28" t="s">
        <v>100</v>
      </c>
      <c r="D47" s="150">
        <f t="shared" ref="D47:AI47" si="12">D21/D$38</f>
        <v>9.7599461936879201E-3</v>
      </c>
      <c r="E47" s="150">
        <f t="shared" si="12"/>
        <v>9.7421539912340809E-3</v>
      </c>
      <c r="F47" s="150">
        <f t="shared" si="12"/>
        <v>9.5082966294213998E-3</v>
      </c>
      <c r="G47" s="150">
        <f t="shared" si="12"/>
        <v>9.4679802124416519E-3</v>
      </c>
      <c r="H47" s="150">
        <f t="shared" si="12"/>
        <v>9.4399126798652439E-3</v>
      </c>
      <c r="I47" s="150">
        <f t="shared" si="12"/>
        <v>9.4136667904996026E-3</v>
      </c>
      <c r="J47" s="150">
        <f t="shared" si="12"/>
        <v>9.6013151822012012E-3</v>
      </c>
      <c r="K47" s="150">
        <f t="shared" si="12"/>
        <v>9.5963059053755899E-3</v>
      </c>
      <c r="L47" s="150">
        <f t="shared" si="12"/>
        <v>9.7965821356270182E-3</v>
      </c>
      <c r="M47" s="150">
        <f t="shared" si="12"/>
        <v>9.795745279287409E-3</v>
      </c>
      <c r="N47" s="150">
        <f t="shared" si="12"/>
        <v>1.0012384225579186E-2</v>
      </c>
      <c r="O47" s="150">
        <f t="shared" si="12"/>
        <v>1.001516966450095E-2</v>
      </c>
      <c r="P47" s="150">
        <f t="shared" si="12"/>
        <v>1.0238022657447129E-2</v>
      </c>
      <c r="Q47" s="150">
        <f t="shared" si="12"/>
        <v>1.0238864346172214E-2</v>
      </c>
      <c r="R47" s="150">
        <f t="shared" si="12"/>
        <v>1.0236433174950786E-2</v>
      </c>
      <c r="S47" s="150">
        <f t="shared" si="12"/>
        <v>1.0234012073735093E-2</v>
      </c>
      <c r="T47" s="150">
        <f t="shared" si="12"/>
        <v>1.0231392932900981E-2</v>
      </c>
      <c r="U47" s="150">
        <f t="shared" si="12"/>
        <v>1.0232500488083053E-2</v>
      </c>
      <c r="V47" s="150">
        <f t="shared" si="12"/>
        <v>1.0238765971362E-2</v>
      </c>
      <c r="W47" s="150">
        <f t="shared" si="12"/>
        <v>1.0247678582267453E-2</v>
      </c>
      <c r="X47" s="150">
        <f t="shared" si="12"/>
        <v>1.0256397816364057E-2</v>
      </c>
      <c r="Y47" s="150">
        <f t="shared" si="12"/>
        <v>1.0259585051012491E-2</v>
      </c>
      <c r="Z47" s="150">
        <f t="shared" si="12"/>
        <v>1.0259724942986173E-2</v>
      </c>
      <c r="AA47" s="150">
        <f t="shared" si="12"/>
        <v>1.0265342800960874E-2</v>
      </c>
      <c r="AB47" s="150">
        <f t="shared" si="12"/>
        <v>1.0266302384653658E-2</v>
      </c>
      <c r="AC47" s="150">
        <f t="shared" si="12"/>
        <v>1.027122294165129E-2</v>
      </c>
      <c r="AD47" s="150">
        <f t="shared" si="12"/>
        <v>1.0279832212264577E-2</v>
      </c>
      <c r="AE47" s="150">
        <f t="shared" si="12"/>
        <v>1.0287143810832365E-2</v>
      </c>
      <c r="AF47" s="150">
        <f t="shared" si="12"/>
        <v>1.029969218506651E-2</v>
      </c>
      <c r="AG47" s="150">
        <f t="shared" si="12"/>
        <v>1.0306750778544859E-2</v>
      </c>
      <c r="AH47" s="150">
        <f t="shared" si="12"/>
        <v>1.0319486026168194E-2</v>
      </c>
      <c r="AI47" s="150">
        <f t="shared" si="12"/>
        <v>1.0343615310472461E-2</v>
      </c>
      <c r="AJ47" s="150">
        <f t="shared" ref="AJ47:AZ47" si="13">AJ21/AJ$38</f>
        <v>1.0370856160307435E-2</v>
      </c>
      <c r="AK47" s="150">
        <f t="shared" si="13"/>
        <v>1.0402290509597298E-2</v>
      </c>
      <c r="AL47" s="150">
        <f t="shared" si="13"/>
        <v>1.042937723667018E-2</v>
      </c>
      <c r="AM47" s="150">
        <f t="shared" si="13"/>
        <v>1.0451193858237413E-2</v>
      </c>
      <c r="AN47" s="150">
        <f t="shared" si="13"/>
        <v>1.0468552672927175E-2</v>
      </c>
      <c r="AO47" s="150">
        <f t="shared" si="13"/>
        <v>1.0484021191584023E-2</v>
      </c>
      <c r="AP47" s="150">
        <f t="shared" si="13"/>
        <v>1.0497232493444782E-2</v>
      </c>
      <c r="AQ47" s="150">
        <f t="shared" si="13"/>
        <v>1.0500467218066689E-2</v>
      </c>
      <c r="AR47" s="150">
        <f t="shared" si="13"/>
        <v>1.0497543522984225E-2</v>
      </c>
      <c r="AS47" s="150">
        <f t="shared" si="13"/>
        <v>1.0487888268462581E-2</v>
      </c>
      <c r="AT47" s="150">
        <f t="shared" si="13"/>
        <v>1.0478041545953453E-2</v>
      </c>
      <c r="AU47" s="150">
        <f t="shared" si="13"/>
        <v>1.0466567784034032E-2</v>
      </c>
      <c r="AV47" s="150">
        <f t="shared" si="13"/>
        <v>1.0457002056524436E-2</v>
      </c>
      <c r="AW47" s="150">
        <f t="shared" si="13"/>
        <v>1.0448933823226893E-2</v>
      </c>
      <c r="AX47" s="150">
        <f t="shared" si="13"/>
        <v>1.0439134165174523E-2</v>
      </c>
      <c r="AY47" s="150">
        <f t="shared" si="13"/>
        <v>1.0428428316078521E-2</v>
      </c>
      <c r="AZ47" s="150">
        <f t="shared" si="13"/>
        <v>1.0415874187495901E-2</v>
      </c>
      <c r="BB47" s="150">
        <f t="shared" si="6"/>
        <v>6.5592799380798095E-4</v>
      </c>
    </row>
    <row r="48" spans="1:54">
      <c r="A48" s="28" t="s">
        <v>25</v>
      </c>
      <c r="B48" s="28"/>
      <c r="C48" s="28"/>
      <c r="D48" s="150">
        <f t="shared" ref="D48:AI48" si="14">D22/D$38</f>
        <v>7.8778488094796879E-3</v>
      </c>
      <c r="E48" s="150">
        <f t="shared" si="14"/>
        <v>8.1610695881530644E-3</v>
      </c>
      <c r="F48" s="150">
        <f t="shared" si="14"/>
        <v>8.2535045074793936E-3</v>
      </c>
      <c r="G48" s="150">
        <f t="shared" si="14"/>
        <v>8.5003228118699335E-3</v>
      </c>
      <c r="H48" s="150">
        <f t="shared" si="14"/>
        <v>8.7761520734174429E-3</v>
      </c>
      <c r="I48" s="150">
        <f t="shared" si="14"/>
        <v>9.012018398200438E-3</v>
      </c>
      <c r="J48" s="150">
        <f t="shared" si="14"/>
        <v>9.2209028864087134E-3</v>
      </c>
      <c r="K48" s="150">
        <f t="shared" si="14"/>
        <v>9.4595015429490611E-3</v>
      </c>
      <c r="L48" s="150">
        <f t="shared" si="14"/>
        <v>9.6643511251792019E-3</v>
      </c>
      <c r="M48" s="150">
        <f t="shared" si="14"/>
        <v>9.8631177908679556E-3</v>
      </c>
      <c r="N48" s="150">
        <f t="shared" si="14"/>
        <v>1.0062597133577825E-2</v>
      </c>
      <c r="O48" s="150">
        <f t="shared" si="14"/>
        <v>1.0293373813269084E-2</v>
      </c>
      <c r="P48" s="150">
        <f t="shared" si="14"/>
        <v>1.0522702344546104E-2</v>
      </c>
      <c r="Q48" s="150">
        <f t="shared" si="14"/>
        <v>1.0766226562695358E-2</v>
      </c>
      <c r="R48" s="150">
        <f t="shared" si="14"/>
        <v>1.1032735416867806E-2</v>
      </c>
      <c r="S48" s="150">
        <f t="shared" si="14"/>
        <v>1.1361949679806083E-2</v>
      </c>
      <c r="T48" s="150">
        <f t="shared" si="14"/>
        <v>1.1677050180596771E-2</v>
      </c>
      <c r="U48" s="150">
        <f t="shared" si="14"/>
        <v>1.2031622648251019E-2</v>
      </c>
      <c r="V48" s="150">
        <f t="shared" si="14"/>
        <v>1.2401618360880395E-2</v>
      </c>
      <c r="W48" s="150">
        <f t="shared" si="14"/>
        <v>1.2782218236226285E-2</v>
      </c>
      <c r="X48" s="150">
        <f t="shared" si="14"/>
        <v>1.3237876511926148E-2</v>
      </c>
      <c r="Y48" s="150">
        <f t="shared" si="14"/>
        <v>1.3661322843213357E-2</v>
      </c>
      <c r="Z48" s="150">
        <f t="shared" si="14"/>
        <v>1.4091335725088965E-2</v>
      </c>
      <c r="AA48" s="150">
        <f t="shared" si="14"/>
        <v>1.4527069105263421E-2</v>
      </c>
      <c r="AB48" s="150">
        <f t="shared" si="14"/>
        <v>1.4970753357708474E-2</v>
      </c>
      <c r="AC48" s="150">
        <f t="shared" si="14"/>
        <v>1.5465197746677806E-2</v>
      </c>
      <c r="AD48" s="150">
        <f t="shared" si="14"/>
        <v>1.5923577204246604E-2</v>
      </c>
      <c r="AE48" s="150">
        <f t="shared" si="14"/>
        <v>1.6361609475436228E-2</v>
      </c>
      <c r="AF48" s="150">
        <f t="shared" si="14"/>
        <v>1.7443580941493946E-2</v>
      </c>
      <c r="AG48" s="150">
        <f t="shared" si="14"/>
        <v>1.789123625213351E-2</v>
      </c>
      <c r="AH48" s="150">
        <f t="shared" si="14"/>
        <v>1.8346548065680913E-2</v>
      </c>
      <c r="AI48" s="150">
        <f t="shared" si="14"/>
        <v>1.878660563397045E-2</v>
      </c>
      <c r="AJ48" s="150">
        <f t="shared" ref="AJ48:AZ48" si="15">AJ22/AJ$38</f>
        <v>1.9217905333845899E-2</v>
      </c>
      <c r="AK48" s="150">
        <f t="shared" si="15"/>
        <v>1.964251110301617E-2</v>
      </c>
      <c r="AL48" s="150">
        <f t="shared" si="15"/>
        <v>2.0088860913456571E-2</v>
      </c>
      <c r="AM48" s="150">
        <f t="shared" si="15"/>
        <v>2.0536461406741126E-2</v>
      </c>
      <c r="AN48" s="150">
        <f t="shared" si="15"/>
        <v>2.097370090446388E-2</v>
      </c>
      <c r="AO48" s="150">
        <f t="shared" si="15"/>
        <v>2.1402408309110329E-2</v>
      </c>
      <c r="AP48" s="150">
        <f t="shared" si="15"/>
        <v>2.1813790511432125E-2</v>
      </c>
      <c r="AQ48" s="150">
        <f t="shared" si="15"/>
        <v>2.2236024493407565E-2</v>
      </c>
      <c r="AR48" s="150">
        <f t="shared" si="15"/>
        <v>2.2637597309424533E-2</v>
      </c>
      <c r="AS48" s="150">
        <f t="shared" si="15"/>
        <v>2.3027073953232832E-2</v>
      </c>
      <c r="AT48" s="150">
        <f t="shared" si="15"/>
        <v>2.3430436644145597E-2</v>
      </c>
      <c r="AU48" s="150">
        <f t="shared" si="15"/>
        <v>2.3826320968932238E-2</v>
      </c>
      <c r="AV48" s="150">
        <f t="shared" si="15"/>
        <v>2.4254478398988782E-2</v>
      </c>
      <c r="AW48" s="150">
        <f t="shared" si="15"/>
        <v>2.4671010915662397E-2</v>
      </c>
      <c r="AX48" s="150">
        <f t="shared" si="15"/>
        <v>2.5084593562292895E-2</v>
      </c>
      <c r="AY48" s="150">
        <f t="shared" si="15"/>
        <v>2.5516012509531054E-2</v>
      </c>
      <c r="AZ48" s="150">
        <f t="shared" si="15"/>
        <v>2.595245253584904E-2</v>
      </c>
      <c r="BB48" s="150">
        <f t="shared" si="6"/>
        <v>1.8074603726369352E-2</v>
      </c>
    </row>
    <row r="49" spans="1:54">
      <c r="A49" s="28" t="s">
        <v>186</v>
      </c>
      <c r="B49" s="28"/>
      <c r="C49" s="28"/>
      <c r="D49" s="150">
        <f t="shared" ref="D49:AI49" si="16">D24/D$38</f>
        <v>3.4832790627096551E-2</v>
      </c>
      <c r="E49" s="150">
        <f t="shared" si="16"/>
        <v>3.5165422740668632E-2</v>
      </c>
      <c r="F49" s="150">
        <f t="shared" si="16"/>
        <v>3.4410659865691216E-2</v>
      </c>
      <c r="G49" s="150">
        <f t="shared" si="16"/>
        <v>3.4182063950396767E-2</v>
      </c>
      <c r="H49" s="150">
        <f t="shared" si="16"/>
        <v>3.3981904129681398E-2</v>
      </c>
      <c r="I49" s="150">
        <f t="shared" si="16"/>
        <v>3.3846946032663479E-2</v>
      </c>
      <c r="J49" s="150">
        <f t="shared" si="16"/>
        <v>3.3779432776266584E-2</v>
      </c>
      <c r="K49" s="150">
        <f t="shared" si="16"/>
        <v>3.3748060956673674E-2</v>
      </c>
      <c r="L49" s="150">
        <f t="shared" si="16"/>
        <v>3.3734562686099055E-2</v>
      </c>
      <c r="M49" s="150">
        <f t="shared" si="16"/>
        <v>3.3727688793040778E-2</v>
      </c>
      <c r="N49" s="150">
        <f t="shared" si="16"/>
        <v>3.375935341727964E-2</v>
      </c>
      <c r="O49" s="150">
        <f t="shared" si="16"/>
        <v>3.3795991161730307E-2</v>
      </c>
      <c r="P49" s="150">
        <f t="shared" si="16"/>
        <v>3.3827253974652249E-2</v>
      </c>
      <c r="Q49" s="150">
        <f t="shared" si="16"/>
        <v>3.3836918952022656E-2</v>
      </c>
      <c r="R49" s="150">
        <f t="shared" si="16"/>
        <v>3.3827911971839736E-2</v>
      </c>
      <c r="S49" s="150">
        <f t="shared" si="16"/>
        <v>3.381469904178095E-2</v>
      </c>
      <c r="T49" s="150">
        <f t="shared" si="16"/>
        <v>3.3774667266917281E-2</v>
      </c>
      <c r="U49" s="150">
        <f t="shared" si="16"/>
        <v>3.3716714267618408E-2</v>
      </c>
      <c r="V49" s="150">
        <f t="shared" si="16"/>
        <v>3.3633857008373395E-2</v>
      </c>
      <c r="W49" s="150">
        <f t="shared" si="16"/>
        <v>3.3553596404035456E-2</v>
      </c>
      <c r="X49" s="150">
        <f t="shared" si="16"/>
        <v>3.3456186265257752E-2</v>
      </c>
      <c r="Y49" s="150">
        <f t="shared" si="16"/>
        <v>3.3334594538234452E-2</v>
      </c>
      <c r="Z49" s="150">
        <f t="shared" si="16"/>
        <v>3.3196534755032224E-2</v>
      </c>
      <c r="AA49" s="150">
        <f t="shared" si="16"/>
        <v>3.3043978098928103E-2</v>
      </c>
      <c r="AB49" s="150">
        <f t="shared" si="16"/>
        <v>3.2886481417853851E-2</v>
      </c>
      <c r="AC49" s="150">
        <f t="shared" si="16"/>
        <v>3.272790747619593E-2</v>
      </c>
      <c r="AD49" s="150">
        <f t="shared" si="16"/>
        <v>3.2564017288921478E-2</v>
      </c>
      <c r="AE49" s="150">
        <f t="shared" si="16"/>
        <v>3.240188823802892E-2</v>
      </c>
      <c r="AF49" s="150">
        <f t="shared" si="16"/>
        <v>3.2247155863984467E-2</v>
      </c>
      <c r="AG49" s="150">
        <f t="shared" si="16"/>
        <v>3.2107552570836591E-2</v>
      </c>
      <c r="AH49" s="150">
        <f t="shared" si="16"/>
        <v>3.1985522953299393E-2</v>
      </c>
      <c r="AI49" s="150">
        <f t="shared" si="16"/>
        <v>3.1876838465794449E-2</v>
      </c>
      <c r="AJ49" s="150">
        <f t="shared" ref="AJ49:AZ49" si="17">AJ24/AJ$38</f>
        <v>3.1783594263400224E-2</v>
      </c>
      <c r="AK49" s="150">
        <f t="shared" si="17"/>
        <v>3.1708414914586994E-2</v>
      </c>
      <c r="AL49" s="150">
        <f t="shared" si="17"/>
        <v>3.1653985826659153E-2</v>
      </c>
      <c r="AM49" s="150">
        <f t="shared" si="17"/>
        <v>3.1619547341592801E-2</v>
      </c>
      <c r="AN49" s="150">
        <f t="shared" si="17"/>
        <v>3.1604459151349747E-2</v>
      </c>
      <c r="AO49" s="150">
        <f t="shared" si="17"/>
        <v>3.1607522678223705E-2</v>
      </c>
      <c r="AP49" s="150">
        <f t="shared" si="17"/>
        <v>3.1626263133515436E-2</v>
      </c>
      <c r="AQ49" s="150">
        <f t="shared" si="17"/>
        <v>3.1657537053190507E-2</v>
      </c>
      <c r="AR49" s="150">
        <f t="shared" si="17"/>
        <v>3.1695104550338256E-2</v>
      </c>
      <c r="AS49" s="150">
        <f t="shared" si="17"/>
        <v>3.1737484474378221E-2</v>
      </c>
      <c r="AT49" s="150">
        <f t="shared" si="17"/>
        <v>3.1783612359200374E-2</v>
      </c>
      <c r="AU49" s="150">
        <f t="shared" si="17"/>
        <v>3.1831352424540861E-2</v>
      </c>
      <c r="AV49" s="150">
        <f t="shared" si="17"/>
        <v>3.1874572286363229E-2</v>
      </c>
      <c r="AW49" s="150">
        <f t="shared" si="17"/>
        <v>3.1906279865056057E-2</v>
      </c>
      <c r="AX49" s="150">
        <f t="shared" si="17"/>
        <v>3.1927590527603314E-2</v>
      </c>
      <c r="AY49" s="150">
        <f t="shared" si="17"/>
        <v>3.1940757972728835E-2</v>
      </c>
      <c r="AZ49" s="150">
        <f t="shared" si="17"/>
        <v>3.1946915123744084E-2</v>
      </c>
      <c r="BB49" s="150">
        <f t="shared" si="6"/>
        <v>-2.8858755033524669E-3</v>
      </c>
    </row>
    <row r="50" spans="1:54">
      <c r="A50" s="28" t="s">
        <v>640</v>
      </c>
      <c r="B50" s="28"/>
      <c r="C50" s="28"/>
      <c r="D50" s="150">
        <f t="shared" ref="D50:AI50" si="18">D25/D$38</f>
        <v>1.9337568662600911E-2</v>
      </c>
      <c r="E50" s="150">
        <f t="shared" si="18"/>
        <v>1.9474628163385729E-2</v>
      </c>
      <c r="F50" s="150">
        <f t="shared" si="18"/>
        <v>1.9004396269990422E-2</v>
      </c>
      <c r="G50" s="150">
        <f t="shared" si="18"/>
        <v>1.8821303086865929E-2</v>
      </c>
      <c r="H50" s="150">
        <f t="shared" si="18"/>
        <v>1.8652448772529039E-2</v>
      </c>
      <c r="I50" s="150">
        <f t="shared" si="18"/>
        <v>1.8515343371536888E-2</v>
      </c>
      <c r="J50" s="150">
        <f t="shared" si="18"/>
        <v>1.8407799222213805E-2</v>
      </c>
      <c r="K50" s="150">
        <f t="shared" si="18"/>
        <v>1.8322029341070415E-2</v>
      </c>
      <c r="L50" s="150">
        <f t="shared" si="18"/>
        <v>1.8247602686511752E-2</v>
      </c>
      <c r="M50" s="150">
        <f t="shared" si="18"/>
        <v>1.8190995140532452E-2</v>
      </c>
      <c r="N50" s="150">
        <f t="shared" si="18"/>
        <v>1.8153732206421327E-2</v>
      </c>
      <c r="O50" s="150">
        <f t="shared" si="18"/>
        <v>1.8129292851448917E-2</v>
      </c>
      <c r="P50" s="150">
        <f t="shared" si="18"/>
        <v>1.8109259503062736E-2</v>
      </c>
      <c r="Q50" s="150">
        <f t="shared" si="18"/>
        <v>1.8088363507204427E-2</v>
      </c>
      <c r="R50" s="150">
        <f t="shared" si="18"/>
        <v>1.8067822711212298E-2</v>
      </c>
      <c r="S50" s="150">
        <f t="shared" si="18"/>
        <v>1.8053916236746452E-2</v>
      </c>
      <c r="T50" s="150">
        <f t="shared" si="18"/>
        <v>1.8036231246890386E-2</v>
      </c>
      <c r="U50" s="150">
        <f t="shared" si="18"/>
        <v>1.8012974754529256E-2</v>
      </c>
      <c r="V50" s="150">
        <f t="shared" si="18"/>
        <v>1.7979816110460241E-2</v>
      </c>
      <c r="W50" s="150">
        <f t="shared" si="18"/>
        <v>1.7939937553360923E-2</v>
      </c>
      <c r="X50" s="150">
        <f t="shared" si="18"/>
        <v>1.7897997863699198E-2</v>
      </c>
      <c r="Y50" s="150">
        <f t="shared" si="18"/>
        <v>1.7845660699892078E-2</v>
      </c>
      <c r="Z50" s="150">
        <f t="shared" si="18"/>
        <v>1.7786645405790426E-2</v>
      </c>
      <c r="AA50" s="150">
        <f t="shared" si="18"/>
        <v>1.7720235698048478E-2</v>
      </c>
      <c r="AB50" s="150">
        <f t="shared" si="18"/>
        <v>1.7655097515855089E-2</v>
      </c>
      <c r="AC50" s="150">
        <f t="shared" si="18"/>
        <v>1.7589101506723947E-2</v>
      </c>
      <c r="AD50" s="150">
        <f t="shared" si="18"/>
        <v>1.7517571872590405E-2</v>
      </c>
      <c r="AE50" s="150">
        <f t="shared" si="18"/>
        <v>1.7443966424008275E-2</v>
      </c>
      <c r="AF50" s="150">
        <f t="shared" si="18"/>
        <v>1.7370244086033441E-2</v>
      </c>
      <c r="AG50" s="150">
        <f t="shared" si="18"/>
        <v>1.7301167897242075E-2</v>
      </c>
      <c r="AH50" s="150">
        <f t="shared" si="18"/>
        <v>1.7237232839780646E-2</v>
      </c>
      <c r="AI50" s="150">
        <f t="shared" si="18"/>
        <v>1.7175456360209739E-2</v>
      </c>
      <c r="AJ50" s="150">
        <f t="shared" ref="AJ50:AZ50" si="19">AJ25/AJ$38</f>
        <v>1.7117325788989637E-2</v>
      </c>
      <c r="AK50" s="150">
        <f t="shared" si="19"/>
        <v>1.7064291854857458E-2</v>
      </c>
      <c r="AL50" s="150">
        <f t="shared" si="19"/>
        <v>1.7018808643758279E-2</v>
      </c>
      <c r="AM50" s="150">
        <f t="shared" si="19"/>
        <v>1.6980965002138762E-2</v>
      </c>
      <c r="AN50" s="150">
        <f t="shared" si="19"/>
        <v>1.6950700811188883E-2</v>
      </c>
      <c r="AO50" s="150">
        <f t="shared" si="19"/>
        <v>1.6928182450872162E-2</v>
      </c>
      <c r="AP50" s="150">
        <f t="shared" si="19"/>
        <v>1.6912685628705154E-2</v>
      </c>
      <c r="AQ50" s="150">
        <f t="shared" si="19"/>
        <v>1.6903705325823328E-2</v>
      </c>
      <c r="AR50" s="150">
        <f t="shared" si="19"/>
        <v>1.6898644059383454E-2</v>
      </c>
      <c r="AS50" s="150">
        <f t="shared" si="19"/>
        <v>1.6897141105057311E-2</v>
      </c>
      <c r="AT50" s="150">
        <f t="shared" si="19"/>
        <v>1.6899187037735006E-2</v>
      </c>
      <c r="AU50" s="150">
        <f t="shared" si="19"/>
        <v>1.6904087849341026E-2</v>
      </c>
      <c r="AV50" s="150">
        <f t="shared" si="19"/>
        <v>1.6909227493757773E-2</v>
      </c>
      <c r="AW50" s="150">
        <f t="shared" si="19"/>
        <v>1.6911183809739203E-2</v>
      </c>
      <c r="AX50" s="150">
        <f t="shared" si="19"/>
        <v>1.6910487160548472E-2</v>
      </c>
      <c r="AY50" s="150">
        <f t="shared" si="19"/>
        <v>1.6908352063991709E-2</v>
      </c>
      <c r="AZ50" s="150">
        <f t="shared" si="19"/>
        <v>1.69052156851726E-2</v>
      </c>
      <c r="BB50" s="150">
        <f t="shared" si="6"/>
        <v>-2.4323529774283106E-3</v>
      </c>
    </row>
    <row r="51" spans="1:54" s="28" customFormat="1">
      <c r="A51" s="28" t="s">
        <v>552</v>
      </c>
      <c r="D51" s="150">
        <f t="shared" ref="D51:AI51" si="20">D28/D$38</f>
        <v>3.3042970356059703E-3</v>
      </c>
      <c r="E51" s="150">
        <f t="shared" si="20"/>
        <v>3.6932352367862746E-3</v>
      </c>
      <c r="F51" s="150">
        <f t="shared" si="20"/>
        <v>3.9642645039992489E-3</v>
      </c>
      <c r="G51" s="150">
        <f t="shared" si="20"/>
        <v>4.2710136152641328E-3</v>
      </c>
      <c r="H51" s="150">
        <f t="shared" si="20"/>
        <v>4.5594194993642491E-3</v>
      </c>
      <c r="I51" s="150">
        <f t="shared" si="20"/>
        <v>4.8321236545598991E-3</v>
      </c>
      <c r="J51" s="150">
        <f t="shared" si="20"/>
        <v>5.0919830955285135E-3</v>
      </c>
      <c r="K51" s="150">
        <f t="shared" si="20"/>
        <v>5.3380310688950086E-3</v>
      </c>
      <c r="L51" s="150">
        <f t="shared" si="20"/>
        <v>5.5691018900035291E-3</v>
      </c>
      <c r="M51" s="150">
        <f t="shared" si="20"/>
        <v>5.5843612345094999E-3</v>
      </c>
      <c r="N51" s="150">
        <f t="shared" si="20"/>
        <v>5.6006281994125219E-3</v>
      </c>
      <c r="O51" s="150">
        <f t="shared" si="20"/>
        <v>5.615894634950499E-3</v>
      </c>
      <c r="P51" s="150">
        <f t="shared" si="20"/>
        <v>5.6305799968919025E-3</v>
      </c>
      <c r="Q51" s="150">
        <f t="shared" si="20"/>
        <v>5.6432877367342139E-3</v>
      </c>
      <c r="R51" s="150">
        <f t="shared" si="20"/>
        <v>5.6540009162251541E-3</v>
      </c>
      <c r="S51" s="150">
        <f t="shared" si="20"/>
        <v>5.6646929278735764E-3</v>
      </c>
      <c r="T51" s="150">
        <f t="shared" si="20"/>
        <v>5.6749346249795668E-3</v>
      </c>
      <c r="U51" s="150">
        <f t="shared" si="20"/>
        <v>5.6877250381148752E-3</v>
      </c>
      <c r="V51" s="150">
        <f t="shared" si="20"/>
        <v>5.7044436617537933E-3</v>
      </c>
      <c r="W51" s="150">
        <f t="shared" si="20"/>
        <v>5.7248074353924358E-3</v>
      </c>
      <c r="X51" s="150">
        <f t="shared" si="20"/>
        <v>5.7439769878591396E-3</v>
      </c>
      <c r="Y51" s="150">
        <f t="shared" si="20"/>
        <v>5.7568724814870513E-3</v>
      </c>
      <c r="Z51" s="150">
        <f t="shared" si="20"/>
        <v>5.7628074233907521E-3</v>
      </c>
      <c r="AA51" s="150">
        <f t="shared" si="20"/>
        <v>5.7667487133123531E-3</v>
      </c>
      <c r="AB51" s="150">
        <f t="shared" si="20"/>
        <v>5.7622660963793388E-3</v>
      </c>
      <c r="AC51" s="150">
        <f t="shared" si="20"/>
        <v>5.7617866357109375E-3</v>
      </c>
      <c r="AD51" s="150">
        <f t="shared" si="20"/>
        <v>5.7700198718813591E-3</v>
      </c>
      <c r="AE51" s="150">
        <f t="shared" si="20"/>
        <v>5.7837088911351833E-3</v>
      </c>
      <c r="AF51" s="150">
        <f t="shared" si="20"/>
        <v>5.803345021288181E-3</v>
      </c>
      <c r="AG51" s="150">
        <f t="shared" si="20"/>
        <v>5.8275162615966528E-3</v>
      </c>
      <c r="AH51" s="150">
        <f t="shared" si="20"/>
        <v>5.8530344231179296E-3</v>
      </c>
      <c r="AI51" s="150">
        <f t="shared" si="20"/>
        <v>5.8790900209671282E-3</v>
      </c>
      <c r="AJ51" s="150">
        <f t="shared" ref="AJ51:AZ51" si="21">AJ28/AJ$38</f>
        <v>5.9026465361686122E-3</v>
      </c>
      <c r="AK51" s="150">
        <f t="shared" si="21"/>
        <v>5.9244620306692286E-3</v>
      </c>
      <c r="AL51" s="150">
        <f t="shared" si="21"/>
        <v>5.9389935229277758E-3</v>
      </c>
      <c r="AM51" s="150">
        <f t="shared" si="21"/>
        <v>5.9493884609518131E-3</v>
      </c>
      <c r="AN51" s="150">
        <f t="shared" si="21"/>
        <v>5.9557826091244164E-3</v>
      </c>
      <c r="AO51" s="150">
        <f t="shared" si="21"/>
        <v>5.9636163023088443E-3</v>
      </c>
      <c r="AP51" s="150">
        <f t="shared" si="21"/>
        <v>5.9718479770403789E-3</v>
      </c>
      <c r="AQ51" s="150">
        <f t="shared" si="21"/>
        <v>5.9805869247458463E-3</v>
      </c>
      <c r="AR51" s="150">
        <f t="shared" si="21"/>
        <v>5.9897438937723309E-3</v>
      </c>
      <c r="AS51" s="150">
        <f t="shared" si="21"/>
        <v>5.9982656326229853E-3</v>
      </c>
      <c r="AT51" s="150">
        <f t="shared" si="21"/>
        <v>6.0058036598334748E-3</v>
      </c>
      <c r="AU51" s="150">
        <f t="shared" si="21"/>
        <v>6.011926686705471E-3</v>
      </c>
      <c r="AV51" s="150">
        <f t="shared" si="21"/>
        <v>6.020020700364526E-3</v>
      </c>
      <c r="AW51" s="150">
        <f t="shared" si="21"/>
        <v>6.0290599847200848E-3</v>
      </c>
      <c r="AX51" s="150">
        <f t="shared" si="21"/>
        <v>6.0369970555718454E-3</v>
      </c>
      <c r="AY51" s="150">
        <f t="shared" si="21"/>
        <v>6.045016885320091E-3</v>
      </c>
      <c r="AZ51" s="150">
        <f t="shared" si="21"/>
        <v>6.0525330472890881E-3</v>
      </c>
      <c r="BB51" s="150">
        <f t="shared" si="6"/>
        <v>2.7482360116831178E-3</v>
      </c>
    </row>
    <row r="52" spans="1:54" s="28" customFormat="1">
      <c r="A52" s="28" t="s">
        <v>553</v>
      </c>
      <c r="D52" s="150">
        <f t="shared" ref="D52:AI52" si="22">D29/D$38</f>
        <v>2.4080814442916927E-3</v>
      </c>
      <c r="E52" s="150">
        <f t="shared" si="22"/>
        <v>2.7592502601156872E-3</v>
      </c>
      <c r="F52" s="150">
        <f t="shared" si="22"/>
        <v>3.0174825896744535E-3</v>
      </c>
      <c r="G52" s="150">
        <f t="shared" si="22"/>
        <v>3.2990113947239039E-3</v>
      </c>
      <c r="H52" s="150">
        <f t="shared" si="22"/>
        <v>3.5633862692773127E-3</v>
      </c>
      <c r="I52" s="150">
        <f t="shared" si="22"/>
        <v>3.8133629340842035E-3</v>
      </c>
      <c r="J52" s="150">
        <f t="shared" si="22"/>
        <v>4.0516621809341957E-3</v>
      </c>
      <c r="K52" s="150">
        <f t="shared" si="22"/>
        <v>4.2772114539210756E-3</v>
      </c>
      <c r="L52" s="150">
        <f t="shared" si="22"/>
        <v>4.4895940679639205E-3</v>
      </c>
      <c r="M52" s="150">
        <f t="shared" si="22"/>
        <v>4.5039485924981484E-3</v>
      </c>
      <c r="N52" s="150">
        <f t="shared" si="22"/>
        <v>4.5190822924069873E-3</v>
      </c>
      <c r="O52" s="150">
        <f t="shared" si="22"/>
        <v>4.5332922763708485E-3</v>
      </c>
      <c r="P52" s="150">
        <f t="shared" si="22"/>
        <v>4.5469540306497854E-3</v>
      </c>
      <c r="Q52" s="150">
        <f t="shared" si="22"/>
        <v>4.5589199514547759E-3</v>
      </c>
      <c r="R52" s="150">
        <f t="shared" si="22"/>
        <v>4.5693582631880026E-3</v>
      </c>
      <c r="S52" s="150">
        <f t="shared" si="22"/>
        <v>4.5796384610061859E-3</v>
      </c>
      <c r="T52" s="150">
        <f t="shared" si="22"/>
        <v>4.5894023549742542E-3</v>
      </c>
      <c r="U52" s="150">
        <f t="shared" si="22"/>
        <v>4.6010303072341651E-3</v>
      </c>
      <c r="V52" s="150">
        <f t="shared" si="22"/>
        <v>4.6156042478838989E-3</v>
      </c>
      <c r="W52" s="150">
        <f t="shared" si="22"/>
        <v>4.632931935721455E-3</v>
      </c>
      <c r="X52" s="150">
        <f t="shared" si="22"/>
        <v>4.6492277290678882E-3</v>
      </c>
      <c r="Y52" s="150">
        <f t="shared" si="22"/>
        <v>4.6604825974117178E-3</v>
      </c>
      <c r="Z52" s="150">
        <f t="shared" si="22"/>
        <v>4.6661832474720125E-3</v>
      </c>
      <c r="AA52" s="150">
        <f t="shared" si="22"/>
        <v>4.6702582021345661E-3</v>
      </c>
      <c r="AB52" s="150">
        <f t="shared" si="22"/>
        <v>4.6676740650201196E-3</v>
      </c>
      <c r="AC52" s="150">
        <f t="shared" si="22"/>
        <v>4.6682517272661119E-3</v>
      </c>
      <c r="AD52" s="150">
        <f t="shared" si="22"/>
        <v>4.6756997355174882E-3</v>
      </c>
      <c r="AE52" s="150">
        <f t="shared" si="22"/>
        <v>4.6874788445219421E-3</v>
      </c>
      <c r="AF52" s="150">
        <f t="shared" si="22"/>
        <v>4.7040021225429433E-3</v>
      </c>
      <c r="AG52" s="150">
        <f t="shared" si="22"/>
        <v>4.7241823674271377E-3</v>
      </c>
      <c r="AH52" s="150">
        <f t="shared" si="22"/>
        <v>4.7455074622677869E-3</v>
      </c>
      <c r="AI52" s="150">
        <f t="shared" si="22"/>
        <v>4.7673168969964317E-3</v>
      </c>
      <c r="AJ52" s="150">
        <f t="shared" ref="AJ52:AZ52" si="23">AJ29/AJ$38</f>
        <v>4.787209180723691E-3</v>
      </c>
      <c r="AK52" s="150">
        <f t="shared" si="23"/>
        <v>4.8057851818162148E-3</v>
      </c>
      <c r="AL52" s="150">
        <f t="shared" si="23"/>
        <v>4.8186581904868962E-3</v>
      </c>
      <c r="AM52" s="150">
        <f t="shared" si="23"/>
        <v>4.8283028482161896E-3</v>
      </c>
      <c r="AN52" s="150">
        <f t="shared" si="23"/>
        <v>4.8348165692229834E-3</v>
      </c>
      <c r="AO52" s="150">
        <f t="shared" si="23"/>
        <v>4.8424949090402911E-3</v>
      </c>
      <c r="AP52" s="150">
        <f t="shared" si="23"/>
        <v>4.8504997577193017E-3</v>
      </c>
      <c r="AQ52" s="150">
        <f t="shared" si="23"/>
        <v>4.8589008841683073E-3</v>
      </c>
      <c r="AR52" s="150">
        <f t="shared" si="23"/>
        <v>4.8676018923801178E-3</v>
      </c>
      <c r="AS52" s="150">
        <f t="shared" si="23"/>
        <v>4.8757637894416596E-3</v>
      </c>
      <c r="AT52" s="150">
        <f t="shared" si="23"/>
        <v>4.8831073055495711E-3</v>
      </c>
      <c r="AU52" s="150">
        <f t="shared" si="23"/>
        <v>4.8892843399346306E-3</v>
      </c>
      <c r="AV52" s="150">
        <f t="shared" si="23"/>
        <v>4.8969582404542519E-3</v>
      </c>
      <c r="AW52" s="150">
        <f t="shared" si="23"/>
        <v>4.905293107001666E-3</v>
      </c>
      <c r="AX52" s="150">
        <f t="shared" si="23"/>
        <v>4.91267396130185E-3</v>
      </c>
      <c r="AY52" s="150">
        <f t="shared" si="23"/>
        <v>4.9200535481963813E-3</v>
      </c>
      <c r="AZ52" s="150">
        <f t="shared" si="23"/>
        <v>4.9269757106323456E-3</v>
      </c>
      <c r="BA52" s="95"/>
      <c r="BB52" s="150">
        <f t="shared" si="6"/>
        <v>2.5188942663406529E-3</v>
      </c>
    </row>
    <row r="53" spans="1:54" s="28" customFormat="1">
      <c r="A53" s="28" t="s">
        <v>603</v>
      </c>
      <c r="D53" s="150">
        <f>D52+D51</f>
        <v>5.712378479897663E-3</v>
      </c>
      <c r="E53" s="150">
        <f t="shared" ref="E53:AZ53" si="24">E52+E51</f>
        <v>6.4524854969019614E-3</v>
      </c>
      <c r="F53" s="150">
        <f t="shared" si="24"/>
        <v>6.9817470936737024E-3</v>
      </c>
      <c r="G53" s="150">
        <f t="shared" si="24"/>
        <v>7.5700250099880366E-3</v>
      </c>
      <c r="H53" s="150">
        <f t="shared" si="24"/>
        <v>8.1228057686415622E-3</v>
      </c>
      <c r="I53" s="150">
        <f t="shared" si="24"/>
        <v>8.645486588644103E-3</v>
      </c>
      <c r="J53" s="150">
        <f t="shared" si="24"/>
        <v>9.1436452764627092E-3</v>
      </c>
      <c r="K53" s="150">
        <f t="shared" si="24"/>
        <v>9.6152425228160851E-3</v>
      </c>
      <c r="L53" s="150">
        <f t="shared" si="24"/>
        <v>1.005869595796745E-2</v>
      </c>
      <c r="M53" s="150">
        <f t="shared" si="24"/>
        <v>1.0088309827007648E-2</v>
      </c>
      <c r="N53" s="150">
        <f t="shared" si="24"/>
        <v>1.0119710491819509E-2</v>
      </c>
      <c r="O53" s="150">
        <f t="shared" si="24"/>
        <v>1.0149186911321348E-2</v>
      </c>
      <c r="P53" s="150">
        <f t="shared" si="24"/>
        <v>1.0177534027541688E-2</v>
      </c>
      <c r="Q53" s="150">
        <f t="shared" si="24"/>
        <v>1.020220768818899E-2</v>
      </c>
      <c r="R53" s="150">
        <f t="shared" si="24"/>
        <v>1.0223359179413156E-2</v>
      </c>
      <c r="S53" s="150">
        <f t="shared" si="24"/>
        <v>1.0244331388879762E-2</v>
      </c>
      <c r="T53" s="150">
        <f t="shared" si="24"/>
        <v>1.0264336979953822E-2</v>
      </c>
      <c r="U53" s="150">
        <f t="shared" si="24"/>
        <v>1.0288755345349041E-2</v>
      </c>
      <c r="V53" s="150">
        <f t="shared" si="24"/>
        <v>1.0320047909637692E-2</v>
      </c>
      <c r="W53" s="150">
        <f t="shared" si="24"/>
        <v>1.0357739371113891E-2</v>
      </c>
      <c r="X53" s="150">
        <f t="shared" si="24"/>
        <v>1.0393204716927028E-2</v>
      </c>
      <c r="Y53" s="150">
        <f t="shared" si="24"/>
        <v>1.0417355078898769E-2</v>
      </c>
      <c r="Z53" s="150">
        <f t="shared" si="24"/>
        <v>1.0428990670862764E-2</v>
      </c>
      <c r="AA53" s="150">
        <f t="shared" si="24"/>
        <v>1.0437006915446918E-2</v>
      </c>
      <c r="AB53" s="150">
        <f t="shared" si="24"/>
        <v>1.0429940161399458E-2</v>
      </c>
      <c r="AC53" s="150">
        <f t="shared" si="24"/>
        <v>1.043003836297705E-2</v>
      </c>
      <c r="AD53" s="150">
        <f t="shared" si="24"/>
        <v>1.0445719607398847E-2</v>
      </c>
      <c r="AE53" s="150">
        <f t="shared" si="24"/>
        <v>1.0471187735657125E-2</v>
      </c>
      <c r="AF53" s="150">
        <f t="shared" si="24"/>
        <v>1.0507347143831124E-2</v>
      </c>
      <c r="AG53" s="150">
        <f t="shared" si="24"/>
        <v>1.055169862902379E-2</v>
      </c>
      <c r="AH53" s="150">
        <f t="shared" si="24"/>
        <v>1.0598541885385716E-2</v>
      </c>
      <c r="AI53" s="150">
        <f t="shared" si="24"/>
        <v>1.064640691796356E-2</v>
      </c>
      <c r="AJ53" s="150">
        <f t="shared" si="24"/>
        <v>1.0689855716892304E-2</v>
      </c>
      <c r="AK53" s="150">
        <f t="shared" si="24"/>
        <v>1.0730247212485444E-2</v>
      </c>
      <c r="AL53" s="150">
        <f t="shared" si="24"/>
        <v>1.0757651713414671E-2</v>
      </c>
      <c r="AM53" s="150">
        <f t="shared" si="24"/>
        <v>1.0777691309168003E-2</v>
      </c>
      <c r="AN53" s="150">
        <f t="shared" si="24"/>
        <v>1.0790599178347401E-2</v>
      </c>
      <c r="AO53" s="150">
        <f t="shared" si="24"/>
        <v>1.0806111211349136E-2</v>
      </c>
      <c r="AP53" s="150">
        <f t="shared" si="24"/>
        <v>1.082234773475968E-2</v>
      </c>
      <c r="AQ53" s="150">
        <f t="shared" si="24"/>
        <v>1.0839487808914153E-2</v>
      </c>
      <c r="AR53" s="150">
        <f t="shared" si="24"/>
        <v>1.085734578615245E-2</v>
      </c>
      <c r="AS53" s="150">
        <f t="shared" si="24"/>
        <v>1.0874029422064644E-2</v>
      </c>
      <c r="AT53" s="150">
        <f t="shared" si="24"/>
        <v>1.0888910965383046E-2</v>
      </c>
      <c r="AU53" s="150">
        <f t="shared" si="24"/>
        <v>1.0901211026640101E-2</v>
      </c>
      <c r="AV53" s="150">
        <f t="shared" si="24"/>
        <v>1.0916978940818778E-2</v>
      </c>
      <c r="AW53" s="150">
        <f t="shared" si="24"/>
        <v>1.0934353091721751E-2</v>
      </c>
      <c r="AX53" s="150">
        <f t="shared" si="24"/>
        <v>1.0949671016873695E-2</v>
      </c>
      <c r="AY53" s="150">
        <f t="shared" si="24"/>
        <v>1.0965070433516473E-2</v>
      </c>
      <c r="AZ53" s="150">
        <f t="shared" si="24"/>
        <v>1.0979508757921433E-2</v>
      </c>
      <c r="BB53" s="150">
        <f t="shared" si="6"/>
        <v>5.2671302780237699E-3</v>
      </c>
    </row>
    <row r="54" spans="1:54">
      <c r="A54" s="28" t="s">
        <v>162</v>
      </c>
      <c r="B54" s="28"/>
      <c r="C54" s="28"/>
      <c r="D54" s="150">
        <f t="shared" ref="D54:AI54" si="25">D26/D$38</f>
        <v>1.3534592150171292E-2</v>
      </c>
      <c r="E54" s="150">
        <f t="shared" si="25"/>
        <v>1.3387690822707667E-2</v>
      </c>
      <c r="F54" s="150">
        <f t="shared" si="25"/>
        <v>1.2927474365037141E-2</v>
      </c>
      <c r="G54" s="150">
        <f t="shared" si="25"/>
        <v>1.2692125278949713E-2</v>
      </c>
      <c r="H54" s="150">
        <f t="shared" si="25"/>
        <v>1.2475237471765542E-2</v>
      </c>
      <c r="I54" s="150">
        <f t="shared" si="25"/>
        <v>1.227603670031651E-2</v>
      </c>
      <c r="J54" s="150">
        <f t="shared" si="25"/>
        <v>1.2097030636383007E-2</v>
      </c>
      <c r="K54" s="150">
        <f t="shared" si="25"/>
        <v>1.1929520411262579E-2</v>
      </c>
      <c r="L54" s="150">
        <f t="shared" si="25"/>
        <v>1.1764768750216516E-2</v>
      </c>
      <c r="M54" s="150">
        <f t="shared" si="25"/>
        <v>1.1600953535946317E-2</v>
      </c>
      <c r="N54" s="150">
        <f t="shared" si="25"/>
        <v>1.1430568618778669E-2</v>
      </c>
      <c r="O54" s="150">
        <f t="shared" si="25"/>
        <v>1.1259500898917906E-2</v>
      </c>
      <c r="P54" s="150">
        <f t="shared" si="25"/>
        <v>1.1081884606141824E-2</v>
      </c>
      <c r="Q54" s="150">
        <f t="shared" si="25"/>
        <v>1.089893494636892E-2</v>
      </c>
      <c r="R54" s="150">
        <f t="shared" si="25"/>
        <v>1.0713325207511256E-2</v>
      </c>
      <c r="S54" s="150">
        <f t="shared" si="25"/>
        <v>1.0531164806296229E-2</v>
      </c>
      <c r="T54" s="150">
        <f t="shared" si="25"/>
        <v>1.0346084341099094E-2</v>
      </c>
      <c r="U54" s="150">
        <f t="shared" si="25"/>
        <v>1.0158969833709935E-2</v>
      </c>
      <c r="V54" s="150">
        <f t="shared" si="25"/>
        <v>9.9707906810302966E-3</v>
      </c>
      <c r="W54" s="150">
        <f t="shared" si="25"/>
        <v>9.781458368411591E-3</v>
      </c>
      <c r="X54" s="150">
        <f t="shared" si="25"/>
        <v>9.5925720226533659E-3</v>
      </c>
      <c r="Y54" s="150">
        <f t="shared" si="25"/>
        <v>9.4034227054511227E-3</v>
      </c>
      <c r="Z54" s="150">
        <f t="shared" si="25"/>
        <v>9.215959738195641E-3</v>
      </c>
      <c r="AA54" s="150">
        <f t="shared" si="25"/>
        <v>9.031330801156312E-3</v>
      </c>
      <c r="AB54" s="150">
        <f t="shared" si="25"/>
        <v>8.8518337391276583E-3</v>
      </c>
      <c r="AC54" s="150">
        <f t="shared" si="25"/>
        <v>8.6785809082207972E-3</v>
      </c>
      <c r="AD54" s="150">
        <f t="shared" si="25"/>
        <v>8.5103296709201203E-3</v>
      </c>
      <c r="AE54" s="150">
        <f t="shared" si="25"/>
        <v>8.3482858004077943E-3</v>
      </c>
      <c r="AF54" s="150">
        <f t="shared" si="25"/>
        <v>8.1933154026092563E-3</v>
      </c>
      <c r="AG54" s="150">
        <f t="shared" si="25"/>
        <v>8.0464449528176302E-3</v>
      </c>
      <c r="AH54" s="150">
        <f t="shared" si="25"/>
        <v>7.907432045771854E-3</v>
      </c>
      <c r="AI54" s="150">
        <f t="shared" si="25"/>
        <v>7.7747145509554274E-3</v>
      </c>
      <c r="AJ54" s="150">
        <f t="shared" ref="AJ54:AZ54" si="26">AJ26/AJ$38</f>
        <v>7.6481045044217294E-3</v>
      </c>
      <c r="AK54" s="150">
        <f t="shared" si="26"/>
        <v>7.5275362115175453E-3</v>
      </c>
      <c r="AL54" s="150">
        <f t="shared" si="26"/>
        <v>7.412883820716561E-3</v>
      </c>
      <c r="AM54" s="150">
        <f t="shared" si="26"/>
        <v>7.3033942586128954E-3</v>
      </c>
      <c r="AN54" s="150">
        <f t="shared" si="26"/>
        <v>7.1986036978901359E-3</v>
      </c>
      <c r="AO54" s="150">
        <f t="shared" si="26"/>
        <v>7.0979550128597718E-3</v>
      </c>
      <c r="AP54" s="150">
        <f t="shared" si="26"/>
        <v>7.0006673421152184E-3</v>
      </c>
      <c r="AQ54" s="150">
        <f t="shared" si="26"/>
        <v>6.905829165835529E-3</v>
      </c>
      <c r="AR54" s="150">
        <f t="shared" si="26"/>
        <v>6.8120674326519973E-3</v>
      </c>
      <c r="AS54" s="150">
        <f t="shared" si="26"/>
        <v>6.7191353590420784E-3</v>
      </c>
      <c r="AT54" s="150">
        <f t="shared" si="26"/>
        <v>6.6268824587656268E-3</v>
      </c>
      <c r="AU54" s="150">
        <f t="shared" si="26"/>
        <v>6.5350088251051033E-3</v>
      </c>
      <c r="AV54" s="150">
        <f t="shared" si="26"/>
        <v>6.4424301693289786E-3</v>
      </c>
      <c r="AW54" s="150">
        <f t="shared" si="26"/>
        <v>6.3480408583977063E-3</v>
      </c>
      <c r="AX54" s="150">
        <f t="shared" si="26"/>
        <v>6.2523630342557679E-3</v>
      </c>
      <c r="AY54" s="150">
        <f t="shared" si="26"/>
        <v>6.1561015108346114E-3</v>
      </c>
      <c r="AZ54" s="150">
        <f t="shared" si="26"/>
        <v>6.0597315055023479E-3</v>
      </c>
      <c r="BB54" s="150">
        <f t="shared" si="6"/>
        <v>-7.4748606446689439E-3</v>
      </c>
    </row>
    <row r="55" spans="1:54">
      <c r="A55" s="28" t="s">
        <v>173</v>
      </c>
      <c r="B55" s="28"/>
      <c r="C55" s="28"/>
      <c r="D55" s="150">
        <f t="shared" ref="D55:AI55" si="27">D27/D$38</f>
        <v>3.187733291343415E-3</v>
      </c>
      <c r="E55" s="150">
        <f t="shared" si="27"/>
        <v>3.2185465345581821E-3</v>
      </c>
      <c r="F55" s="150">
        <f t="shared" si="27"/>
        <v>3.1507883304443354E-3</v>
      </c>
      <c r="G55" s="150">
        <f t="shared" si="27"/>
        <v>3.1331848438055799E-3</v>
      </c>
      <c r="H55" s="150">
        <f t="shared" si="27"/>
        <v>3.1168134107450863E-3</v>
      </c>
      <c r="I55" s="150">
        <f t="shared" si="27"/>
        <v>3.101939704062303E-3</v>
      </c>
      <c r="J55" s="150">
        <f t="shared" si="27"/>
        <v>3.0874583088639821E-3</v>
      </c>
      <c r="K55" s="150">
        <f t="shared" si="27"/>
        <v>3.0729850261335219E-3</v>
      </c>
      <c r="L55" s="150">
        <f t="shared" si="27"/>
        <v>3.0586478468535602E-3</v>
      </c>
      <c r="M55" s="150">
        <f t="shared" si="27"/>
        <v>3.0405702744440025E-3</v>
      </c>
      <c r="N55" s="150">
        <f t="shared" si="27"/>
        <v>3.0230109408934613E-3</v>
      </c>
      <c r="O55" s="150">
        <f t="shared" si="27"/>
        <v>3.0079444418213172E-3</v>
      </c>
      <c r="P55" s="150">
        <f t="shared" si="27"/>
        <v>2.9955332765021036E-3</v>
      </c>
      <c r="Q55" s="150">
        <f t="shared" si="27"/>
        <v>2.9854799464671192E-3</v>
      </c>
      <c r="R55" s="150">
        <f t="shared" si="27"/>
        <v>2.9785152324540284E-3</v>
      </c>
      <c r="S55" s="150">
        <f t="shared" si="27"/>
        <v>2.9725304168217522E-3</v>
      </c>
      <c r="T55" s="150">
        <f t="shared" si="27"/>
        <v>2.9669094241334733E-3</v>
      </c>
      <c r="U55" s="150">
        <f t="shared" si="27"/>
        <v>2.9602070917329826E-3</v>
      </c>
      <c r="V55" s="150">
        <f t="shared" si="27"/>
        <v>2.9523402141025659E-3</v>
      </c>
      <c r="W55" s="150">
        <f t="shared" si="27"/>
        <v>2.942037783547027E-3</v>
      </c>
      <c r="X55" s="150">
        <f t="shared" si="27"/>
        <v>2.9325716724464572E-3</v>
      </c>
      <c r="Y55" s="150">
        <f t="shared" si="27"/>
        <v>2.9225223437201633E-3</v>
      </c>
      <c r="Z55" s="150">
        <f t="shared" si="27"/>
        <v>2.9131597619332914E-3</v>
      </c>
      <c r="AA55" s="150">
        <f t="shared" si="27"/>
        <v>2.9038530236117016E-3</v>
      </c>
      <c r="AB55" s="150">
        <f t="shared" si="27"/>
        <v>2.8968784167232304E-3</v>
      </c>
      <c r="AC55" s="150">
        <f t="shared" si="27"/>
        <v>2.8911438197366498E-3</v>
      </c>
      <c r="AD55" s="150">
        <f t="shared" si="27"/>
        <v>2.8858789989595649E-3</v>
      </c>
      <c r="AE55" s="150">
        <f t="shared" si="27"/>
        <v>2.8802654435874727E-3</v>
      </c>
      <c r="AF55" s="150">
        <f t="shared" si="27"/>
        <v>2.8746168485668821E-3</v>
      </c>
      <c r="AG55" s="150">
        <f t="shared" si="27"/>
        <v>2.8699911943186962E-3</v>
      </c>
      <c r="AH55" s="150">
        <f t="shared" si="27"/>
        <v>2.8672517077102627E-3</v>
      </c>
      <c r="AI55" s="150">
        <f t="shared" si="27"/>
        <v>2.8645284326462932E-3</v>
      </c>
      <c r="AJ55" s="150">
        <f t="shared" ref="AJ55:AZ55" si="28">AJ27/AJ$38</f>
        <v>2.8619120651231888E-3</v>
      </c>
      <c r="AK55" s="150">
        <f t="shared" si="28"/>
        <v>2.8588879698061682E-3</v>
      </c>
      <c r="AL55" s="150">
        <f t="shared" si="28"/>
        <v>2.8561442611232529E-3</v>
      </c>
      <c r="AM55" s="150">
        <f t="shared" si="28"/>
        <v>2.8540891305797833E-3</v>
      </c>
      <c r="AN55" s="150">
        <f t="shared" si="28"/>
        <v>2.8525508444158104E-3</v>
      </c>
      <c r="AO55" s="150">
        <f t="shared" si="28"/>
        <v>2.8512877632724813E-3</v>
      </c>
      <c r="AP55" s="150">
        <f t="shared" si="28"/>
        <v>2.850308747204558E-3</v>
      </c>
      <c r="AQ55" s="150">
        <f t="shared" si="28"/>
        <v>2.8505017085418611E-3</v>
      </c>
      <c r="AR55" s="150">
        <f t="shared" si="28"/>
        <v>2.8510292455034836E-3</v>
      </c>
      <c r="AS55" s="150">
        <f t="shared" si="28"/>
        <v>2.8513091276874381E-3</v>
      </c>
      <c r="AT55" s="150">
        <f t="shared" si="28"/>
        <v>2.851425407616143E-3</v>
      </c>
      <c r="AU55" s="150">
        <f t="shared" si="28"/>
        <v>2.8510834353987465E-3</v>
      </c>
      <c r="AV55" s="150">
        <f t="shared" si="28"/>
        <v>2.8495044979906293E-3</v>
      </c>
      <c r="AW55" s="150">
        <f t="shared" si="28"/>
        <v>2.8473025238929936E-3</v>
      </c>
      <c r="AX55" s="150">
        <f t="shared" si="28"/>
        <v>2.8442731755365458E-3</v>
      </c>
      <c r="AY55" s="150">
        <f t="shared" si="28"/>
        <v>2.8410962197978973E-3</v>
      </c>
      <c r="AZ55" s="150">
        <f t="shared" si="28"/>
        <v>2.8379337415927147E-3</v>
      </c>
      <c r="BB55" s="150">
        <f t="shared" si="6"/>
        <v>-3.4979954975070029E-4</v>
      </c>
    </row>
    <row r="56" spans="1:54" s="28" customFormat="1">
      <c r="A56" s="28" t="s">
        <v>491</v>
      </c>
      <c r="D56" s="150">
        <f t="shared" ref="D56:AI56" si="29">D30/D$38</f>
        <v>2.0997040837018838E-2</v>
      </c>
      <c r="E56" s="150">
        <f t="shared" si="29"/>
        <v>2.2636337994773881E-2</v>
      </c>
      <c r="F56" s="150">
        <f t="shared" si="29"/>
        <v>2.1873081155290526E-2</v>
      </c>
      <c r="G56" s="150">
        <f t="shared" si="29"/>
        <v>2.2686344676022902E-2</v>
      </c>
      <c r="H56" s="150">
        <f t="shared" si="29"/>
        <v>2.209293801671872E-2</v>
      </c>
      <c r="I56" s="150">
        <f t="shared" si="29"/>
        <v>2.2006720225414392E-2</v>
      </c>
      <c r="J56" s="150">
        <f t="shared" si="29"/>
        <v>2.2005211552719312E-2</v>
      </c>
      <c r="K56" s="150">
        <f t="shared" si="29"/>
        <v>2.2010441214187507E-2</v>
      </c>
      <c r="L56" s="150">
        <f t="shared" si="29"/>
        <v>2.2016835399923773E-2</v>
      </c>
      <c r="M56" s="150">
        <f t="shared" si="29"/>
        <v>2.202661858395033E-2</v>
      </c>
      <c r="N56" s="150">
        <f t="shared" si="29"/>
        <v>2.203643331080753E-2</v>
      </c>
      <c r="O56" s="150">
        <f t="shared" si="29"/>
        <v>2.2046290383278103E-2</v>
      </c>
      <c r="P56" s="150">
        <f t="shared" si="29"/>
        <v>2.2053404800477901E-2</v>
      </c>
      <c r="Q56" s="150">
        <f t="shared" si="29"/>
        <v>2.2055135101405787E-2</v>
      </c>
      <c r="R56" s="150">
        <f t="shared" si="29"/>
        <v>2.2051013734139108E-2</v>
      </c>
      <c r="S56" s="150">
        <f t="shared" si="29"/>
        <v>2.2040058193616773E-2</v>
      </c>
      <c r="T56" s="150">
        <f t="shared" si="29"/>
        <v>2.2027974090045883E-2</v>
      </c>
      <c r="U56" s="150">
        <f t="shared" si="29"/>
        <v>2.2015752334754675E-2</v>
      </c>
      <c r="V56" s="150">
        <f t="shared" si="29"/>
        <v>2.2001796794037996E-2</v>
      </c>
      <c r="W56" s="150">
        <f t="shared" si="29"/>
        <v>2.1989225306864996E-2</v>
      </c>
      <c r="X56" s="150">
        <f t="shared" si="29"/>
        <v>2.197874389485863E-2</v>
      </c>
      <c r="Y56" s="150">
        <f t="shared" si="29"/>
        <v>2.1966230108687923E-2</v>
      </c>
      <c r="Z56" s="150">
        <f t="shared" si="29"/>
        <v>2.1953733377747753E-2</v>
      </c>
      <c r="AA56" s="150">
        <f t="shared" si="29"/>
        <v>2.1941733491874976E-2</v>
      </c>
      <c r="AB56" s="150">
        <f t="shared" si="29"/>
        <v>2.1933607377425852E-2</v>
      </c>
      <c r="AC56" s="150">
        <f t="shared" si="29"/>
        <v>2.1929655446121431E-2</v>
      </c>
      <c r="AD56" s="150">
        <f t="shared" si="29"/>
        <v>2.1928690093229005E-2</v>
      </c>
      <c r="AE56" s="150">
        <f t="shared" si="29"/>
        <v>2.1930743242607298E-2</v>
      </c>
      <c r="AF56" s="150">
        <f t="shared" si="29"/>
        <v>2.1937054961942128E-2</v>
      </c>
      <c r="AG56" s="150">
        <f t="shared" si="29"/>
        <v>2.1947343619082179E-2</v>
      </c>
      <c r="AH56" s="150">
        <f t="shared" si="29"/>
        <v>2.19613623276242E-2</v>
      </c>
      <c r="AI56" s="150">
        <f t="shared" si="29"/>
        <v>2.197660393513326E-2</v>
      </c>
      <c r="AJ56" s="150">
        <f t="shared" ref="AJ56:AZ56" si="30">AJ30/AJ$38</f>
        <v>2.1991956757773653E-2</v>
      </c>
      <c r="AK56" s="150">
        <f t="shared" si="30"/>
        <v>2.2008496184057761E-2</v>
      </c>
      <c r="AL56" s="150">
        <f t="shared" si="30"/>
        <v>2.2023992857479597E-2</v>
      </c>
      <c r="AM56" s="150">
        <f t="shared" si="30"/>
        <v>2.2038636111246176E-2</v>
      </c>
      <c r="AN56" s="150">
        <f t="shared" si="30"/>
        <v>2.2053490458523829E-2</v>
      </c>
      <c r="AO56" s="150">
        <f t="shared" si="30"/>
        <v>2.2068962349686437E-2</v>
      </c>
      <c r="AP56" s="150">
        <f t="shared" si="30"/>
        <v>2.2085558920666656E-2</v>
      </c>
      <c r="AQ56" s="150">
        <f t="shared" si="30"/>
        <v>2.2100895431139536E-2</v>
      </c>
      <c r="AR56" s="150">
        <f t="shared" si="30"/>
        <v>2.21149320462194E-2</v>
      </c>
      <c r="AS56" s="150">
        <f t="shared" si="30"/>
        <v>2.2128889383720519E-2</v>
      </c>
      <c r="AT56" s="150">
        <f t="shared" si="30"/>
        <v>2.2142971720121838E-2</v>
      </c>
      <c r="AU56" s="150">
        <f t="shared" si="30"/>
        <v>2.2157021970119276E-2</v>
      </c>
      <c r="AV56" s="150">
        <f t="shared" si="30"/>
        <v>2.2168979573857099E-2</v>
      </c>
      <c r="AW56" s="150">
        <f t="shared" si="30"/>
        <v>2.217661358126137E-2</v>
      </c>
      <c r="AX56" s="150">
        <f t="shared" si="30"/>
        <v>2.2180857735600752E-2</v>
      </c>
      <c r="AY56" s="150">
        <f t="shared" si="30"/>
        <v>2.2183103648904724E-2</v>
      </c>
      <c r="AZ56" s="150">
        <f t="shared" si="30"/>
        <v>2.2184314551071914E-2</v>
      </c>
      <c r="BB56" s="150">
        <f t="shared" si="6"/>
        <v>1.1872737140530762E-3</v>
      </c>
    </row>
    <row r="57" spans="1:54">
      <c r="A57" s="28" t="s">
        <v>545</v>
      </c>
      <c r="B57" s="28"/>
      <c r="C57" s="28"/>
      <c r="D57" s="150">
        <f t="shared" ref="D57:AI57" si="31">D31/D$38</f>
        <v>6.0961774114031399E-2</v>
      </c>
      <c r="E57" s="150">
        <f t="shared" si="31"/>
        <v>5.8270911218287147E-2</v>
      </c>
      <c r="F57" s="150">
        <f t="shared" si="31"/>
        <v>5.8273584880569586E-2</v>
      </c>
      <c r="G57" s="150">
        <f t="shared" si="31"/>
        <v>5.6176209147720042E-2</v>
      </c>
      <c r="H57" s="150">
        <f t="shared" si="31"/>
        <v>5.3087328731194525E-2</v>
      </c>
      <c r="I57" s="150">
        <f t="shared" si="31"/>
        <v>5.1458471658267974E-2</v>
      </c>
      <c r="J57" s="150">
        <f t="shared" si="31"/>
        <v>5.1596873011464248E-2</v>
      </c>
      <c r="K57" s="150">
        <f t="shared" si="31"/>
        <v>5.3298436505732127E-2</v>
      </c>
      <c r="L57" s="150">
        <f t="shared" si="31"/>
        <v>5.4999999999999993E-2</v>
      </c>
      <c r="M57" s="150">
        <f t="shared" si="31"/>
        <v>5.4900000000000004E-2</v>
      </c>
      <c r="N57" s="150">
        <f t="shared" si="31"/>
        <v>5.4800000000000001E-2</v>
      </c>
      <c r="O57" s="150">
        <f t="shared" si="31"/>
        <v>5.4699999999999999E-2</v>
      </c>
      <c r="P57" s="150">
        <f t="shared" si="31"/>
        <v>5.4599999999999996E-2</v>
      </c>
      <c r="Q57" s="150">
        <f t="shared" si="31"/>
        <v>5.45E-2</v>
      </c>
      <c r="R57" s="150">
        <f t="shared" si="31"/>
        <v>5.4400000000000004E-2</v>
      </c>
      <c r="S57" s="150">
        <f t="shared" si="31"/>
        <v>5.4300000000000001E-2</v>
      </c>
      <c r="T57" s="150">
        <f t="shared" si="31"/>
        <v>5.4199999999999998E-2</v>
      </c>
      <c r="U57" s="150">
        <f t="shared" si="31"/>
        <v>5.4100000000000002E-2</v>
      </c>
      <c r="V57" s="150">
        <f t="shared" si="31"/>
        <v>5.3999999999999992E-2</v>
      </c>
      <c r="W57" s="150">
        <f t="shared" si="31"/>
        <v>5.3999999999999992E-2</v>
      </c>
      <c r="X57" s="150">
        <f t="shared" si="31"/>
        <v>5.3999999999999992E-2</v>
      </c>
      <c r="Y57" s="150">
        <f t="shared" si="31"/>
        <v>5.3999999999999999E-2</v>
      </c>
      <c r="Z57" s="150">
        <f t="shared" si="31"/>
        <v>5.3999999999999992E-2</v>
      </c>
      <c r="AA57" s="150">
        <f t="shared" si="31"/>
        <v>5.3999999999999992E-2</v>
      </c>
      <c r="AB57" s="150">
        <f t="shared" si="31"/>
        <v>5.3999999999999992E-2</v>
      </c>
      <c r="AC57" s="150">
        <f t="shared" si="31"/>
        <v>5.3999999999999992E-2</v>
      </c>
      <c r="AD57" s="150">
        <f t="shared" si="31"/>
        <v>5.3999999999999992E-2</v>
      </c>
      <c r="AE57" s="150">
        <f t="shared" si="31"/>
        <v>5.3999999999999986E-2</v>
      </c>
      <c r="AF57" s="150">
        <f t="shared" si="31"/>
        <v>5.3999999999999992E-2</v>
      </c>
      <c r="AG57" s="150">
        <f t="shared" si="31"/>
        <v>5.3999999999999992E-2</v>
      </c>
      <c r="AH57" s="150">
        <f t="shared" si="31"/>
        <v>5.3999999999999992E-2</v>
      </c>
      <c r="AI57" s="150">
        <f t="shared" si="31"/>
        <v>5.3999999999999992E-2</v>
      </c>
      <c r="AJ57" s="150">
        <f t="shared" ref="AJ57:AZ57" si="32">AJ31/AJ$38</f>
        <v>5.3999999999999992E-2</v>
      </c>
      <c r="AK57" s="150">
        <f t="shared" si="32"/>
        <v>5.3999999999999986E-2</v>
      </c>
      <c r="AL57" s="150">
        <f t="shared" si="32"/>
        <v>5.3999999999999999E-2</v>
      </c>
      <c r="AM57" s="150">
        <f t="shared" si="32"/>
        <v>5.3999999999999986E-2</v>
      </c>
      <c r="AN57" s="150">
        <f t="shared" si="32"/>
        <v>5.3999999999999992E-2</v>
      </c>
      <c r="AO57" s="150">
        <f t="shared" si="32"/>
        <v>5.3999999999999992E-2</v>
      </c>
      <c r="AP57" s="150">
        <f t="shared" si="32"/>
        <v>5.3999999999999992E-2</v>
      </c>
      <c r="AQ57" s="150">
        <f t="shared" si="32"/>
        <v>5.3999999999999992E-2</v>
      </c>
      <c r="AR57" s="150">
        <f t="shared" si="32"/>
        <v>5.3999999999999992E-2</v>
      </c>
      <c r="AS57" s="150">
        <f t="shared" si="32"/>
        <v>5.3999999999999992E-2</v>
      </c>
      <c r="AT57" s="150">
        <f t="shared" si="32"/>
        <v>5.3999999999999992E-2</v>
      </c>
      <c r="AU57" s="150">
        <f t="shared" si="32"/>
        <v>5.3999999999999992E-2</v>
      </c>
      <c r="AV57" s="150">
        <f t="shared" si="32"/>
        <v>5.3999999999999992E-2</v>
      </c>
      <c r="AW57" s="150">
        <f t="shared" si="32"/>
        <v>5.3999999999999992E-2</v>
      </c>
      <c r="AX57" s="150">
        <f t="shared" si="32"/>
        <v>5.3999999999999992E-2</v>
      </c>
      <c r="AY57" s="150">
        <f t="shared" si="32"/>
        <v>5.3999999999999992E-2</v>
      </c>
      <c r="AZ57" s="150">
        <f t="shared" si="32"/>
        <v>5.3999999999999992E-2</v>
      </c>
      <c r="BB57" s="150">
        <f t="shared" si="6"/>
        <v>-6.9617741140314063E-3</v>
      </c>
    </row>
    <row r="58" spans="1:54">
      <c r="A58" s="28"/>
      <c r="B58" s="28"/>
      <c r="C58" s="28"/>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row>
    <row r="59" spans="1:54">
      <c r="A59" s="28" t="s">
        <v>26</v>
      </c>
      <c r="B59" s="28"/>
      <c r="C59" s="28"/>
      <c r="D59" s="156">
        <f t="shared" ref="D59:AI59" si="33">D33/D$38</f>
        <v>0.20674237579884155</v>
      </c>
      <c r="E59" s="156">
        <f>E33/E$38</f>
        <v>0.20714243294880147</v>
      </c>
      <c r="F59" s="156">
        <f t="shared" si="33"/>
        <v>0.20536898316999083</v>
      </c>
      <c r="G59" s="156">
        <f t="shared" si="33"/>
        <v>0.20514330142911841</v>
      </c>
      <c r="H59" s="156">
        <f t="shared" si="33"/>
        <v>0.20218794130499596</v>
      </c>
      <c r="I59" s="156">
        <f t="shared" si="33"/>
        <v>0.20125238047882354</v>
      </c>
      <c r="J59" s="156">
        <f t="shared" si="33"/>
        <v>0.2037113662700803</v>
      </c>
      <c r="K59" s="156">
        <f t="shared" si="33"/>
        <v>0.20636796779349117</v>
      </c>
      <c r="L59" s="156">
        <f t="shared" si="33"/>
        <v>0.20937944500027264</v>
      </c>
      <c r="M59" s="156">
        <f t="shared" si="33"/>
        <v>0.21015424891521195</v>
      </c>
      <c r="N59" s="156">
        <f t="shared" si="33"/>
        <v>0.21121526445372488</v>
      </c>
      <c r="O59" s="156">
        <f t="shared" si="33"/>
        <v>0.21213154469753379</v>
      </c>
      <c r="P59" s="156">
        <f t="shared" si="33"/>
        <v>0.21332993089960869</v>
      </c>
      <c r="Q59" s="156">
        <f t="shared" si="33"/>
        <v>0.21449808824866859</v>
      </c>
      <c r="R59" s="156">
        <f t="shared" si="33"/>
        <v>0.21565954980855967</v>
      </c>
      <c r="S59" s="156">
        <f t="shared" si="33"/>
        <v>0.21689256426960737</v>
      </c>
      <c r="T59" s="156">
        <f t="shared" si="33"/>
        <v>0.21809432864103145</v>
      </c>
      <c r="U59" s="156">
        <f t="shared" si="33"/>
        <v>0.21935652672982475</v>
      </c>
      <c r="V59" s="156">
        <f t="shared" si="33"/>
        <v>0.22049993568799361</v>
      </c>
      <c r="W59" s="156">
        <f t="shared" si="33"/>
        <v>0.22162951634164549</v>
      </c>
      <c r="X59" s="156">
        <f t="shared" si="33"/>
        <v>0.22285496752534079</v>
      </c>
      <c r="Y59" s="156">
        <f t="shared" si="33"/>
        <v>0.22400739401796613</v>
      </c>
      <c r="Z59" s="156">
        <f t="shared" si="33"/>
        <v>0.22515700463812624</v>
      </c>
      <c r="AA59" s="156">
        <f t="shared" si="33"/>
        <v>0.22625879862599033</v>
      </c>
      <c r="AB59" s="156">
        <f t="shared" si="33"/>
        <v>0.22731784020340295</v>
      </c>
      <c r="AC59" s="156">
        <f t="shared" si="33"/>
        <v>0.22840472898903486</v>
      </c>
      <c r="AD59" s="156">
        <f t="shared" si="33"/>
        <v>0.22945218770456746</v>
      </c>
      <c r="AE59" s="156">
        <f t="shared" si="33"/>
        <v>0.23053823488556449</v>
      </c>
      <c r="AF59" s="156">
        <f t="shared" si="33"/>
        <v>0.23215934867955387</v>
      </c>
      <c r="AG59" s="156">
        <f t="shared" si="33"/>
        <v>0.23311915771255673</v>
      </c>
      <c r="AH59" s="156">
        <f t="shared" si="33"/>
        <v>0.23409233488855269</v>
      </c>
      <c r="AI59" s="156">
        <f t="shared" si="33"/>
        <v>0.23508338035756521</v>
      </c>
      <c r="AJ59" s="156">
        <f t="shared" ref="AJ59:AZ59" si="34">AJ33/AJ$38</f>
        <v>0.23609677324847073</v>
      </c>
      <c r="AK59" s="156">
        <f t="shared" si="34"/>
        <v>0.23713579661559619</v>
      </c>
      <c r="AL59" s="156">
        <f t="shared" si="34"/>
        <v>0.2381778196608976</v>
      </c>
      <c r="AM59" s="156">
        <f t="shared" si="34"/>
        <v>0.23920359862381271</v>
      </c>
      <c r="AN59" s="156">
        <f t="shared" si="34"/>
        <v>0.24024290705394175</v>
      </c>
      <c r="AO59" s="156">
        <f t="shared" si="34"/>
        <v>0.2411510502339457</v>
      </c>
      <c r="AP59" s="156">
        <f t="shared" si="34"/>
        <v>0.24211895586382789</v>
      </c>
      <c r="AQ59" s="156">
        <f t="shared" si="34"/>
        <v>0.24308993972264833</v>
      </c>
      <c r="AR59" s="156">
        <f t="shared" si="34"/>
        <v>0.24401160969114885</v>
      </c>
      <c r="AS59" s="156">
        <f t="shared" si="34"/>
        <v>0.24489764685701668</v>
      </c>
      <c r="AT59" s="156">
        <f t="shared" si="34"/>
        <v>0.24580036250293877</v>
      </c>
      <c r="AU59" s="156">
        <f>AU33/AU$38</f>
        <v>0.24669209266488754</v>
      </c>
      <c r="AV59" s="156">
        <f t="shared" si="34"/>
        <v>0.24761539808012337</v>
      </c>
      <c r="AW59" s="156">
        <f t="shared" si="34"/>
        <v>0.24850074823658996</v>
      </c>
      <c r="AX59" s="156">
        <f t="shared" si="34"/>
        <v>0.24936409349868724</v>
      </c>
      <c r="AY59" s="156">
        <f t="shared" si="34"/>
        <v>0.25023801607047325</v>
      </c>
      <c r="AZ59" s="156">
        <f t="shared" si="34"/>
        <v>0.25112195337103366</v>
      </c>
    </row>
    <row r="60" spans="1:54">
      <c r="A60" s="28" t="s">
        <v>663</v>
      </c>
      <c r="B60" s="28" t="s">
        <v>664</v>
      </c>
      <c r="C60" s="28"/>
      <c r="D60" s="161">
        <f t="shared" ref="D60:AI60" si="35">D34/D$38*100</f>
        <v>-1.3742375798841544</v>
      </c>
      <c r="E60" s="161">
        <f t="shared" si="35"/>
        <v>-0.81424329488014779</v>
      </c>
      <c r="F60" s="161">
        <f t="shared" si="35"/>
        <v>-0.13689831699908619</v>
      </c>
      <c r="G60" s="161">
        <f t="shared" si="35"/>
        <v>0.2856698570881579</v>
      </c>
      <c r="H60" s="161">
        <f t="shared" si="35"/>
        <v>0.88120586950040625</v>
      </c>
      <c r="I60" s="161">
        <f t="shared" si="35"/>
        <v>1.0747619521176497</v>
      </c>
      <c r="J60" s="161">
        <f t="shared" si="35"/>
        <v>0.70664115076974843</v>
      </c>
      <c r="K60" s="161">
        <f t="shared" si="35"/>
        <v>0.44098099842865685</v>
      </c>
      <c r="L60" s="161">
        <f t="shared" si="35"/>
        <v>0.13983327775051463</v>
      </c>
      <c r="M60" s="161">
        <f t="shared" si="35"/>
        <v>6.2352886256582515E-2</v>
      </c>
      <c r="N60" s="161">
        <f t="shared" si="35"/>
        <v>-4.3748667594711195E-2</v>
      </c>
      <c r="O60" s="161">
        <f t="shared" si="35"/>
        <v>-0.13537669197560082</v>
      </c>
      <c r="P60" s="161">
        <f t="shared" si="35"/>
        <v>-0.25521531218309457</v>
      </c>
      <c r="Q60" s="161">
        <f t="shared" si="35"/>
        <v>-0.37203104708908308</v>
      </c>
      <c r="R60" s="161">
        <f t="shared" si="35"/>
        <v>-0.48817720307818863</v>
      </c>
      <c r="S60" s="161">
        <f t="shared" si="35"/>
        <v>-0.61147864918296024</v>
      </c>
      <c r="T60" s="161">
        <f t="shared" si="35"/>
        <v>-0.73165508632536724</v>
      </c>
      <c r="U60" s="161">
        <f t="shared" si="35"/>
        <v>-0.85787489520470028</v>
      </c>
      <c r="V60" s="161">
        <f t="shared" si="35"/>
        <v>-0.97221579102158506</v>
      </c>
      <c r="W60" s="161">
        <f t="shared" si="35"/>
        <v>-1.0851738563867741</v>
      </c>
      <c r="X60" s="161">
        <f t="shared" si="35"/>
        <v>-1.2077189747563029</v>
      </c>
      <c r="Y60" s="161">
        <f t="shared" si="35"/>
        <v>-1.322961624018836</v>
      </c>
      <c r="Z60" s="161">
        <f t="shared" si="35"/>
        <v>-1.4379226860348486</v>
      </c>
      <c r="AA60" s="161">
        <f t="shared" si="35"/>
        <v>-1.5481020848212581</v>
      </c>
      <c r="AB60" s="161">
        <f t="shared" si="35"/>
        <v>-1.6540062425625182</v>
      </c>
      <c r="AC60" s="161">
        <f t="shared" si="35"/>
        <v>-1.76269512112571</v>
      </c>
      <c r="AD60" s="161">
        <f t="shared" si="35"/>
        <v>-1.8674409926789703</v>
      </c>
      <c r="AE60" s="161">
        <f t="shared" si="35"/>
        <v>-1.9760457107786715</v>
      </c>
      <c r="AF60" s="161">
        <f t="shared" si="35"/>
        <v>-2.1381570901776099</v>
      </c>
      <c r="AG60" s="161">
        <f t="shared" si="35"/>
        <v>-2.2341379934778942</v>
      </c>
      <c r="AH60" s="161">
        <f t="shared" si="35"/>
        <v>-2.3314557110774934</v>
      </c>
      <c r="AI60" s="161">
        <f t="shared" si="35"/>
        <v>-2.4305602579787471</v>
      </c>
      <c r="AJ60" s="161">
        <f t="shared" ref="AJ60:AZ60" si="36">AJ34/AJ$38*100</f>
        <v>-2.531899547069298</v>
      </c>
      <c r="AK60" s="161">
        <f t="shared" si="36"/>
        <v>-2.6358018837818471</v>
      </c>
      <c r="AL60" s="161">
        <f t="shared" si="36"/>
        <v>-2.7400041883119854</v>
      </c>
      <c r="AM60" s="161">
        <f t="shared" si="36"/>
        <v>-2.842582084603495</v>
      </c>
      <c r="AN60" s="161">
        <f t="shared" si="36"/>
        <v>-2.9465129276163968</v>
      </c>
      <c r="AO60" s="161">
        <f t="shared" si="36"/>
        <v>-3.0373272456167935</v>
      </c>
      <c r="AP60" s="161">
        <f t="shared" si="36"/>
        <v>-3.1341178086050121</v>
      </c>
      <c r="AQ60" s="161">
        <f t="shared" si="36"/>
        <v>-3.2312161944870592</v>
      </c>
      <c r="AR60" s="161">
        <f t="shared" si="36"/>
        <v>-3.3233831913371121</v>
      </c>
      <c r="AS60" s="161">
        <f t="shared" si="36"/>
        <v>-3.4119869079238958</v>
      </c>
      <c r="AT60" s="161">
        <f t="shared" si="36"/>
        <v>-3.5022584725161003</v>
      </c>
      <c r="AU60" s="161">
        <f t="shared" si="36"/>
        <v>-3.5914314887109757</v>
      </c>
      <c r="AV60" s="161">
        <f t="shared" si="36"/>
        <v>-3.6837620302345631</v>
      </c>
      <c r="AW60" s="161">
        <f t="shared" si="36"/>
        <v>-3.7722970458812219</v>
      </c>
      <c r="AX60" s="161">
        <f t="shared" si="36"/>
        <v>-3.8586315720909474</v>
      </c>
      <c r="AY60" s="161">
        <f t="shared" si="36"/>
        <v>-3.946023829269548</v>
      </c>
      <c r="AZ60" s="161">
        <f t="shared" si="36"/>
        <v>-4.034417559325588</v>
      </c>
    </row>
    <row r="61" spans="1:54">
      <c r="A61" s="1" t="s">
        <v>655</v>
      </c>
      <c r="B61" s="28"/>
      <c r="C61" s="28"/>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row>
    <row r="62" spans="1:54">
      <c r="A62" t="s">
        <v>656</v>
      </c>
      <c r="B62" s="28"/>
      <c r="C62" s="28"/>
      <c r="D62" s="156"/>
      <c r="E62" s="156">
        <f t="shared" ref="E62:AZ62" si="37">(E33-D33)/D33</f>
        <v>2.7961869084109161E-2</v>
      </c>
      <c r="F62" s="156">
        <f t="shared" si="37"/>
        <v>4.20067071052787E-2</v>
      </c>
      <c r="G62" s="156">
        <f t="shared" si="37"/>
        <v>3.2392150774076325E-2</v>
      </c>
      <c r="H62" s="156">
        <f t="shared" si="37"/>
        <v>1.741298909283881E-2</v>
      </c>
      <c r="I62" s="156">
        <f t="shared" si="37"/>
        <v>2.6062221434718338E-2</v>
      </c>
      <c r="J62" s="156">
        <f t="shared" si="37"/>
        <v>4.1762546048625303E-2</v>
      </c>
      <c r="K62" s="156">
        <f t="shared" si="37"/>
        <v>4.1674758741212375E-2</v>
      </c>
      <c r="L62" s="156">
        <f t="shared" si="37"/>
        <v>4.2737144199327767E-2</v>
      </c>
      <c r="M62" s="156">
        <f t="shared" si="37"/>
        <v>3.0934219164610741E-2</v>
      </c>
      <c r="N62" s="156">
        <f t="shared" si="37"/>
        <v>3.1747025860913408E-2</v>
      </c>
      <c r="O62" s="156">
        <f t="shared" si="37"/>
        <v>3.0537739907338147E-2</v>
      </c>
      <c r="P62" s="156">
        <f t="shared" si="37"/>
        <v>3.1542305780055985E-2</v>
      </c>
      <c r="Q62" s="156">
        <f t="shared" si="37"/>
        <v>3.1199704742816494E-2</v>
      </c>
      <c r="R62" s="156">
        <f t="shared" si="37"/>
        <v>3.0895581224304042E-2</v>
      </c>
      <c r="S62" s="156">
        <f t="shared" si="37"/>
        <v>3.092205678308239E-2</v>
      </c>
      <c r="T62" s="156">
        <f t="shared" si="37"/>
        <v>3.0622737426980268E-2</v>
      </c>
      <c r="U62" s="156">
        <f t="shared" si="37"/>
        <v>3.0774576565602601E-2</v>
      </c>
      <c r="V62" s="156">
        <f t="shared" si="37"/>
        <v>3.0193433034685174E-2</v>
      </c>
      <c r="W62" s="156">
        <f t="shared" si="37"/>
        <v>3.0003601283520021E-2</v>
      </c>
      <c r="X62" s="156">
        <f t="shared" si="37"/>
        <v>3.0272990761354555E-2</v>
      </c>
      <c r="Y62" s="156">
        <f t="shared" si="37"/>
        <v>2.9975416231806884E-2</v>
      </c>
      <c r="Z62" s="156">
        <f t="shared" si="37"/>
        <v>2.9932389094926126E-2</v>
      </c>
      <c r="AA62" s="156">
        <f t="shared" si="37"/>
        <v>2.9689435394819146E-2</v>
      </c>
      <c r="AB62" s="156">
        <f t="shared" si="37"/>
        <v>2.9322721063572876E-2</v>
      </c>
      <c r="AC62" s="156">
        <f t="shared" si="37"/>
        <v>2.9240997371518633E-2</v>
      </c>
      <c r="AD62" s="156">
        <f t="shared" si="37"/>
        <v>2.907567972734703E-2</v>
      </c>
      <c r="AE62" s="156">
        <f t="shared" si="37"/>
        <v>2.9168280369142045E-2</v>
      </c>
      <c r="AF62" s="156">
        <f t="shared" si="37"/>
        <v>3.1384800427284712E-2</v>
      </c>
      <c r="AG62" s="156">
        <f t="shared" si="37"/>
        <v>2.8148585954951968E-2</v>
      </c>
      <c r="AH62" s="156">
        <f t="shared" si="37"/>
        <v>2.7925060097969433E-2</v>
      </c>
      <c r="AI62" s="156">
        <f t="shared" si="37"/>
        <v>2.7881771405216003E-2</v>
      </c>
      <c r="AJ62" s="156">
        <f t="shared" si="37"/>
        <v>2.7826945189460165E-2</v>
      </c>
      <c r="AK62" s="156">
        <f t="shared" si="37"/>
        <v>2.7720543374123063E-2</v>
      </c>
      <c r="AL62" s="156">
        <f t="shared" si="37"/>
        <v>2.745184712511466E-2</v>
      </c>
      <c r="AM62" s="156">
        <f t="shared" si="37"/>
        <v>2.7113421037430366E-2</v>
      </c>
      <c r="AN62" s="156">
        <f t="shared" si="37"/>
        <v>2.6878305957224253E-2</v>
      </c>
      <c r="AO62" s="156">
        <f t="shared" si="37"/>
        <v>2.6016292234816482E-2</v>
      </c>
      <c r="AP62" s="156">
        <f t="shared" si="37"/>
        <v>2.5993329552202959E-2</v>
      </c>
      <c r="AQ62" s="156">
        <f t="shared" si="37"/>
        <v>2.5778951556457447E-2</v>
      </c>
      <c r="AR62" s="156">
        <f t="shared" si="37"/>
        <v>2.5474213250480115E-2</v>
      </c>
      <c r="AS62" s="156">
        <f t="shared" si="37"/>
        <v>2.5203215229466135E-2</v>
      </c>
      <c r="AT62" s="156">
        <f t="shared" si="37"/>
        <v>2.5121201644757615E-2</v>
      </c>
      <c r="AU62" s="156">
        <f t="shared" si="37"/>
        <v>2.4926237876835185E-2</v>
      </c>
      <c r="AV62" s="156">
        <f t="shared" si="37"/>
        <v>2.5048851340144559E-2</v>
      </c>
      <c r="AW62" s="156">
        <f t="shared" si="37"/>
        <v>2.5049413773727602E-2</v>
      </c>
      <c r="AX62" s="156">
        <f t="shared" si="37"/>
        <v>2.5040239708595174E-2</v>
      </c>
      <c r="AY62" s="156">
        <f t="shared" si="37"/>
        <v>2.5066257095585152E-2</v>
      </c>
      <c r="AZ62" s="156">
        <f t="shared" si="37"/>
        <v>2.5032443715058198E-2</v>
      </c>
    </row>
    <row r="63" spans="1:54">
      <c r="A63" t="s">
        <v>657</v>
      </c>
      <c r="B63" s="28"/>
      <c r="C63" s="28"/>
      <c r="D63" s="28"/>
      <c r="E63" s="156">
        <f>E62</f>
        <v>2.7961869084109161E-2</v>
      </c>
      <c r="F63" s="156">
        <f>F62</f>
        <v>4.20067071052787E-2</v>
      </c>
      <c r="G63" s="156">
        <v>0.02</v>
      </c>
      <c r="H63" s="156">
        <v>0.02</v>
      </c>
      <c r="I63" s="159">
        <f>H63</f>
        <v>0.02</v>
      </c>
      <c r="J63" s="159">
        <f t="shared" ref="J63:AZ63" si="38">J62</f>
        <v>4.1762546048625303E-2</v>
      </c>
      <c r="K63" s="159">
        <f t="shared" si="38"/>
        <v>4.1674758741212375E-2</v>
      </c>
      <c r="L63" s="159">
        <f t="shared" si="38"/>
        <v>4.2737144199327767E-2</v>
      </c>
      <c r="M63" s="159">
        <f t="shared" si="38"/>
        <v>3.0934219164610741E-2</v>
      </c>
      <c r="N63" s="159">
        <f t="shared" si="38"/>
        <v>3.1747025860913408E-2</v>
      </c>
      <c r="O63" s="159">
        <f t="shared" si="38"/>
        <v>3.0537739907338147E-2</v>
      </c>
      <c r="P63" s="159">
        <f t="shared" si="38"/>
        <v>3.1542305780055985E-2</v>
      </c>
      <c r="Q63" s="159">
        <f t="shared" si="38"/>
        <v>3.1199704742816494E-2</v>
      </c>
      <c r="R63" s="159">
        <f t="shared" si="38"/>
        <v>3.0895581224304042E-2</v>
      </c>
      <c r="S63" s="159">
        <f t="shared" si="38"/>
        <v>3.092205678308239E-2</v>
      </c>
      <c r="T63" s="159">
        <f t="shared" si="38"/>
        <v>3.0622737426980268E-2</v>
      </c>
      <c r="U63" s="159">
        <f t="shared" si="38"/>
        <v>3.0774576565602601E-2</v>
      </c>
      <c r="V63" s="159">
        <f t="shared" si="38"/>
        <v>3.0193433034685174E-2</v>
      </c>
      <c r="W63" s="159">
        <f t="shared" si="38"/>
        <v>3.0003601283520021E-2</v>
      </c>
      <c r="X63" s="159">
        <f t="shared" si="38"/>
        <v>3.0272990761354555E-2</v>
      </c>
      <c r="Y63" s="159">
        <f t="shared" si="38"/>
        <v>2.9975416231806884E-2</v>
      </c>
      <c r="Z63" s="159">
        <f t="shared" si="38"/>
        <v>2.9932389094926126E-2</v>
      </c>
      <c r="AA63" s="159">
        <f t="shared" si="38"/>
        <v>2.9689435394819146E-2</v>
      </c>
      <c r="AB63" s="159">
        <f t="shared" si="38"/>
        <v>2.9322721063572876E-2</v>
      </c>
      <c r="AC63" s="159">
        <f t="shared" si="38"/>
        <v>2.9240997371518633E-2</v>
      </c>
      <c r="AD63" s="159">
        <f t="shared" si="38"/>
        <v>2.907567972734703E-2</v>
      </c>
      <c r="AE63" s="159">
        <f t="shared" si="38"/>
        <v>2.9168280369142045E-2</v>
      </c>
      <c r="AF63" s="159">
        <f t="shared" si="38"/>
        <v>3.1384800427284712E-2</v>
      </c>
      <c r="AG63" s="159">
        <f t="shared" si="38"/>
        <v>2.8148585954951968E-2</v>
      </c>
      <c r="AH63" s="159">
        <f t="shared" si="38"/>
        <v>2.7925060097969433E-2</v>
      </c>
      <c r="AI63" s="159">
        <f t="shared" si="38"/>
        <v>2.7881771405216003E-2</v>
      </c>
      <c r="AJ63" s="159">
        <f t="shared" si="38"/>
        <v>2.7826945189460165E-2</v>
      </c>
      <c r="AK63" s="159">
        <f t="shared" si="38"/>
        <v>2.7720543374123063E-2</v>
      </c>
      <c r="AL63" s="159">
        <f t="shared" si="38"/>
        <v>2.745184712511466E-2</v>
      </c>
      <c r="AM63" s="159">
        <f t="shared" si="38"/>
        <v>2.7113421037430366E-2</v>
      </c>
      <c r="AN63" s="159">
        <f t="shared" si="38"/>
        <v>2.6878305957224253E-2</v>
      </c>
      <c r="AO63" s="159">
        <f t="shared" si="38"/>
        <v>2.6016292234816482E-2</v>
      </c>
      <c r="AP63" s="159">
        <f t="shared" si="38"/>
        <v>2.5993329552202959E-2</v>
      </c>
      <c r="AQ63" s="159">
        <f t="shared" si="38"/>
        <v>2.5778951556457447E-2</v>
      </c>
      <c r="AR63" s="159">
        <f t="shared" si="38"/>
        <v>2.5474213250480115E-2</v>
      </c>
      <c r="AS63" s="159">
        <f t="shared" si="38"/>
        <v>2.5203215229466135E-2</v>
      </c>
      <c r="AT63" s="159">
        <f t="shared" si="38"/>
        <v>2.5121201644757615E-2</v>
      </c>
      <c r="AU63" s="159">
        <f t="shared" si="38"/>
        <v>2.4926237876835185E-2</v>
      </c>
      <c r="AV63" s="159">
        <f t="shared" si="38"/>
        <v>2.5048851340144559E-2</v>
      </c>
      <c r="AW63" s="159">
        <f t="shared" si="38"/>
        <v>2.5049413773727602E-2</v>
      </c>
      <c r="AX63" s="159">
        <f t="shared" si="38"/>
        <v>2.5040239708595174E-2</v>
      </c>
      <c r="AY63" s="159">
        <f t="shared" si="38"/>
        <v>2.5066257095585152E-2</v>
      </c>
      <c r="AZ63" s="159">
        <f t="shared" si="38"/>
        <v>2.5032443715058198E-2</v>
      </c>
    </row>
    <row r="64" spans="1:54">
      <c r="A64" t="s">
        <v>659</v>
      </c>
      <c r="B64" s="28"/>
      <c r="C64" s="28"/>
      <c r="D64" s="96">
        <f>D33</f>
        <v>307233849145.76025</v>
      </c>
      <c r="E64" s="96">
        <f>D33*(1+E63)</f>
        <v>315824681813.78094</v>
      </c>
      <c r="F64" s="96">
        <f>E64*(1+F63)</f>
        <v>329091436719.35028</v>
      </c>
      <c r="G64" s="96">
        <f t="shared" ref="G64:AZ64" si="39">F64*(1+G63)</f>
        <v>335673265453.7373</v>
      </c>
      <c r="H64" s="96">
        <f t="shared" si="39"/>
        <v>342386730762.81207</v>
      </c>
      <c r="I64" s="96">
        <f t="shared" si="39"/>
        <v>349234465378.0683</v>
      </c>
      <c r="J64" s="96">
        <f t="shared" si="39"/>
        <v>363819385820.18689</v>
      </c>
      <c r="K64" s="96">
        <f t="shared" si="39"/>
        <v>378981470949.6192</v>
      </c>
      <c r="L64" s="96">
        <f t="shared" si="39"/>
        <v>395178056722.46643</v>
      </c>
      <c r="M64" s="96">
        <f t="shared" si="39"/>
        <v>407402581338.16418</v>
      </c>
      <c r="N64" s="96">
        <f t="shared" si="39"/>
        <v>420336401623.70978</v>
      </c>
      <c r="O64" s="96">
        <f t="shared" si="39"/>
        <v>433172525330.08105</v>
      </c>
      <c r="P64" s="96">
        <f t="shared" si="39"/>
        <v>446835785579.56146</v>
      </c>
      <c r="Q64" s="96">
        <f t="shared" si="39"/>
        <v>460776930158.16827</v>
      </c>
      <c r="R64" s="96">
        <f t="shared" si="39"/>
        <v>475012901230.15546</v>
      </c>
      <c r="S64" s="96">
        <f t="shared" si="39"/>
        <v>489701277134.69104</v>
      </c>
      <c r="T64" s="96">
        <f t="shared" si="39"/>
        <v>504697270762.04358</v>
      </c>
      <c r="U64" s="96">
        <f t="shared" si="39"/>
        <v>520229115563.56079</v>
      </c>
      <c r="V64" s="96">
        <f t="shared" si="39"/>
        <v>535936618527.02264</v>
      </c>
      <c r="W64" s="96">
        <f t="shared" si="39"/>
        <v>552016647142.54541</v>
      </c>
      <c r="X64" s="96">
        <f t="shared" si="39"/>
        <v>568727842001.60559</v>
      </c>
      <c r="Y64" s="96">
        <f t="shared" si="39"/>
        <v>585775695788.22107</v>
      </c>
      <c r="Z64" s="96">
        <f t="shared" si="39"/>
        <v>603309361836.90515</v>
      </c>
      <c r="AA64" s="96">
        <f t="shared" si="39"/>
        <v>621221276158.25146</v>
      </c>
      <c r="AB64" s="96">
        <f t="shared" si="39"/>
        <v>639437174357.79663</v>
      </c>
      <c r="AC64" s="96">
        <f t="shared" si="39"/>
        <v>658134955092.44421</v>
      </c>
      <c r="AD64" s="96">
        <f t="shared" si="39"/>
        <v>677270676264.08411</v>
      </c>
      <c r="AE64" s="96">
        <f t="shared" si="39"/>
        <v>697025497235.15332</v>
      </c>
      <c r="AF64" s="96">
        <f t="shared" si="39"/>
        <v>718901503358.60754</v>
      </c>
      <c r="AG64" s="96">
        <f t="shared" si="39"/>
        <v>739137564119.0415</v>
      </c>
      <c r="AH64" s="96">
        <f t="shared" si="39"/>
        <v>759778025017.73254</v>
      </c>
      <c r="AI64" s="96">
        <f t="shared" si="39"/>
        <v>780961982229.9834</v>
      </c>
      <c r="AJ64" s="96">
        <f t="shared" si="39"/>
        <v>802693768504.54932</v>
      </c>
      <c r="AK64" s="96">
        <f t="shared" si="39"/>
        <v>824944875930.51794</v>
      </c>
      <c r="AL64" s="96">
        <f t="shared" si="39"/>
        <v>847591136551.20911</v>
      </c>
      <c r="AM64" s="96">
        <f t="shared" si="39"/>
        <v>870572231904.11621</v>
      </c>
      <c r="AN64" s="96">
        <f t="shared" si="39"/>
        <v>893971738711.09851</v>
      </c>
      <c r="AO64" s="96">
        <f t="shared" si="39"/>
        <v>917229568715.07336</v>
      </c>
      <c r="AP64" s="96">
        <f t="shared" si="39"/>
        <v>941071419169.70935</v>
      </c>
      <c r="AQ64" s="96">
        <f t="shared" si="39"/>
        <v>965331253695.65198</v>
      </c>
      <c r="AR64" s="96">
        <f t="shared" si="39"/>
        <v>989922307909.64844</v>
      </c>
      <c r="AS64" s="96">
        <f t="shared" si="39"/>
        <v>1014871532896.3451</v>
      </c>
      <c r="AT64" s="96">
        <f t="shared" si="39"/>
        <v>1040366325317.7583</v>
      </c>
      <c r="AU64" s="96">
        <f t="shared" si="39"/>
        <v>1066298743821.6776</v>
      </c>
      <c r="AV64" s="96">
        <f t="shared" si="39"/>
        <v>1093008302539.8497</v>
      </c>
      <c r="AW64" s="96">
        <f t="shared" si="39"/>
        <v>1120387519768.29</v>
      </c>
      <c r="AX64" s="96">
        <f t="shared" si="39"/>
        <v>1148442291829.8064</v>
      </c>
      <c r="AY64" s="96">
        <f t="shared" si="39"/>
        <v>1177229441576.2554</v>
      </c>
      <c r="AZ64" s="96">
        <f t="shared" si="39"/>
        <v>1206698371312.2224</v>
      </c>
    </row>
    <row r="65" spans="1:52">
      <c r="A65" t="s">
        <v>660</v>
      </c>
      <c r="B65" s="28"/>
      <c r="C65" s="28"/>
      <c r="D65" s="96">
        <f t="shared" ref="D65:AI65" si="40">(D16+D17)-D64</f>
        <v>-20422146145.760254</v>
      </c>
      <c r="E65" s="96">
        <f t="shared" si="40"/>
        <v>-12414555813.780945</v>
      </c>
      <c r="F65" s="96">
        <f t="shared" si="40"/>
        <v>-2193713146.4686279</v>
      </c>
      <c r="G65" s="96">
        <f t="shared" si="40"/>
        <v>8809318516.3262329</v>
      </c>
      <c r="H65" s="96">
        <f t="shared" si="40"/>
        <v>18346173700.567444</v>
      </c>
      <c r="I65" s="96">
        <f t="shared" si="40"/>
        <v>24382927874.137207</v>
      </c>
      <c r="J65" s="96">
        <f t="shared" si="40"/>
        <v>18486118097.728455</v>
      </c>
      <c r="K65" s="96">
        <f t="shared" si="40"/>
        <v>14129953444.341003</v>
      </c>
      <c r="L65" s="96">
        <f t="shared" si="40"/>
        <v>8838118219.949585</v>
      </c>
      <c r="M65" s="96">
        <f t="shared" si="40"/>
        <v>7575899993.1259766</v>
      </c>
      <c r="N65" s="96">
        <f t="shared" si="40"/>
        <v>5665635969.8829956</v>
      </c>
      <c r="O65" s="96">
        <f t="shared" si="40"/>
        <v>3942388362.4136353</v>
      </c>
      <c r="P65" s="96">
        <f t="shared" si="40"/>
        <v>1533784207.5439453</v>
      </c>
      <c r="Q65" s="96">
        <f t="shared" si="40"/>
        <v>-936368578.45587158</v>
      </c>
      <c r="R65" s="96">
        <f t="shared" si="40"/>
        <v>-3518341064.9515381</v>
      </c>
      <c r="S65" s="96">
        <f t="shared" si="40"/>
        <v>-6390422603.7786865</v>
      </c>
      <c r="T65" s="96">
        <f t="shared" si="40"/>
        <v>-9330854895.0183105</v>
      </c>
      <c r="U65" s="96">
        <f t="shared" si="40"/>
        <v>-12556112347.450562</v>
      </c>
      <c r="V65" s="96">
        <f t="shared" si="40"/>
        <v>-15647263729.684387</v>
      </c>
      <c r="W65" s="96">
        <f t="shared" si="40"/>
        <v>-18848062680.245789</v>
      </c>
      <c r="X65" s="96">
        <f t="shared" si="40"/>
        <v>-22439231441.630005</v>
      </c>
      <c r="Y65" s="96">
        <f t="shared" si="40"/>
        <v>-26006532240.774536</v>
      </c>
      <c r="Z65" s="96">
        <f t="shared" si="40"/>
        <v>-29728598329.271851</v>
      </c>
      <c r="AA65" s="96">
        <f t="shared" si="40"/>
        <v>-33487269152.726074</v>
      </c>
      <c r="AB65" s="96">
        <f t="shared" si="40"/>
        <v>-37287666963.609985</v>
      </c>
      <c r="AC65" s="96">
        <f t="shared" si="40"/>
        <v>-41327176544.544556</v>
      </c>
      <c r="AD65" s="96">
        <f t="shared" si="40"/>
        <v>-45426415215.2771</v>
      </c>
      <c r="AE65" s="96">
        <f t="shared" si="40"/>
        <v>-49814814758.463013</v>
      </c>
      <c r="AF65" s="96">
        <f t="shared" si="40"/>
        <v>-56039399744.911255</v>
      </c>
      <c r="AG65" s="96">
        <f t="shared" si="40"/>
        <v>-60422818455.074463</v>
      </c>
      <c r="AH65" s="96">
        <f t="shared" si="40"/>
        <v>-65010499664.245117</v>
      </c>
      <c r="AI65" s="96">
        <f t="shared" si="40"/>
        <v>-69833716364.837158</v>
      </c>
      <c r="AJ65" s="96">
        <f t="shared" ref="AJ65:AZ65" si="41">(AJ16+AJ17)-AJ64</f>
        <v>-74914273140.109009</v>
      </c>
      <c r="AK65" s="96">
        <f t="shared" si="41"/>
        <v>-80268138286.170532</v>
      </c>
      <c r="AL65" s="96">
        <f t="shared" si="41"/>
        <v>-85819028923.25415</v>
      </c>
      <c r="AM65" s="96">
        <f t="shared" si="41"/>
        <v>-91501162428.891235</v>
      </c>
      <c r="AN65" s="96">
        <f t="shared" si="41"/>
        <v>-97421465688.462646</v>
      </c>
      <c r="AO65" s="96">
        <f t="shared" si="41"/>
        <v>-103033755879.2395</v>
      </c>
      <c r="AP65" s="96">
        <f t="shared" si="41"/>
        <v>-109051416859.08545</v>
      </c>
      <c r="AQ65" s="96">
        <f t="shared" si="41"/>
        <v>-115271691803.06799</v>
      </c>
      <c r="AR65" s="96">
        <f t="shared" si="41"/>
        <v>-121500748022.15491</v>
      </c>
      <c r="AS65" s="96">
        <f t="shared" si="41"/>
        <v>-127784084787.82922</v>
      </c>
      <c r="AT65" s="96">
        <f t="shared" si="41"/>
        <v>-134333894881.59229</v>
      </c>
      <c r="AU65" s="96">
        <f t="shared" si="41"/>
        <v>-141039049368.35596</v>
      </c>
      <c r="AV65" s="96">
        <f t="shared" si="41"/>
        <v>-148108434113.43274</v>
      </c>
      <c r="AW65" s="96">
        <f t="shared" si="41"/>
        <v>-155269249009.42273</v>
      </c>
      <c r="AX65" s="96">
        <f t="shared" si="41"/>
        <v>-162582318663.21436</v>
      </c>
      <c r="AY65" s="96">
        <f t="shared" si="41"/>
        <v>-170186934755.23621</v>
      </c>
      <c r="AZ65" s="96">
        <f t="shared" si="41"/>
        <v>-178080604766.10669</v>
      </c>
    </row>
    <row r="66" spans="1:52">
      <c r="A66" t="s">
        <v>661</v>
      </c>
      <c r="B66" s="28"/>
      <c r="C66" s="28"/>
      <c r="D66" s="162">
        <f>D60</f>
        <v>-1.3742375798841544</v>
      </c>
      <c r="E66" s="161">
        <f t="shared" ref="E66:AZ66" si="42">E65/E38*100</f>
        <v>-0.81424329488014779</v>
      </c>
      <c r="F66" s="161">
        <f t="shared" si="42"/>
        <v>-0.13689831699908619</v>
      </c>
      <c r="G66" s="161">
        <f t="shared" si="42"/>
        <v>0.53191027258292156</v>
      </c>
      <c r="H66" s="161">
        <f t="shared" si="42"/>
        <v>1.0731049490975135</v>
      </c>
      <c r="I66" s="161">
        <f t="shared" si="42"/>
        <v>1.3835492679613288</v>
      </c>
      <c r="J66" s="161">
        <f t="shared" si="42"/>
        <v>1.0192013592389642</v>
      </c>
      <c r="K66" s="161">
        <f t="shared" si="42"/>
        <v>0.75761730702513053</v>
      </c>
      <c r="L66" s="161">
        <f t="shared" si="42"/>
        <v>0.46109018244226896</v>
      </c>
      <c r="M66" s="161">
        <f t="shared" si="42"/>
        <v>0.38479859488014639</v>
      </c>
      <c r="N66" s="161">
        <f t="shared" si="42"/>
        <v>0.28032498768680619</v>
      </c>
      <c r="O66" s="161">
        <f t="shared" si="42"/>
        <v>0.19010283843829101</v>
      </c>
      <c r="P66" s="161">
        <f t="shared" si="42"/>
        <v>7.2102936648949192E-2</v>
      </c>
      <c r="Q66" s="161">
        <f t="shared" si="42"/>
        <v>-4.2920460837522802E-2</v>
      </c>
      <c r="R66" s="161">
        <f t="shared" si="42"/>
        <v>-0.15728455294901919</v>
      </c>
      <c r="S66" s="161">
        <f t="shared" si="42"/>
        <v>-0.27869414950191251</v>
      </c>
      <c r="T66" s="161">
        <f t="shared" si="42"/>
        <v>-0.39702668500377397</v>
      </c>
      <c r="U66" s="161">
        <f t="shared" si="42"/>
        <v>-0.52130986705179239</v>
      </c>
      <c r="V66" s="161">
        <f t="shared" si="42"/>
        <v>-0.6338963976171228</v>
      </c>
      <c r="W66" s="161">
        <f t="shared" si="42"/>
        <v>-0.74512131489611177</v>
      </c>
      <c r="X66" s="161">
        <f t="shared" si="42"/>
        <v>-0.86578618826774023</v>
      </c>
      <c r="Y66" s="161">
        <f t="shared" si="42"/>
        <v>-0.97926063641623984</v>
      </c>
      <c r="Z66" s="161">
        <f t="shared" si="42"/>
        <v>-1.0924578177923301</v>
      </c>
      <c r="AA66" s="161">
        <f t="shared" si="42"/>
        <v>-1.2009467023730636</v>
      </c>
      <c r="AB66" s="161">
        <f t="shared" si="42"/>
        <v>-1.3052259421616605</v>
      </c>
      <c r="AC66" s="161">
        <f t="shared" si="42"/>
        <v>-1.4122471759996684</v>
      </c>
      <c r="AD66" s="161">
        <f t="shared" si="42"/>
        <v>-1.5153859015184004</v>
      </c>
      <c r="AE66" s="161">
        <f t="shared" si="42"/>
        <v>-1.6223242661911164</v>
      </c>
      <c r="AF66" s="161">
        <f t="shared" si="42"/>
        <v>-1.7819483240690275</v>
      </c>
      <c r="AG66" s="161">
        <f t="shared" si="42"/>
        <v>-1.8764565647636906</v>
      </c>
      <c r="AH66" s="161">
        <f t="shared" si="42"/>
        <v>-1.9722811086313783</v>
      </c>
      <c r="AI66" s="161">
        <f t="shared" si="42"/>
        <v>-2.0698650659648083</v>
      </c>
      <c r="AJ66" s="161">
        <f t="shared" si="42"/>
        <v>-2.1696494771953647</v>
      </c>
      <c r="AK66" s="161">
        <f t="shared" si="42"/>
        <v>-2.2719576104710635</v>
      </c>
      <c r="AL66" s="161">
        <f t="shared" si="42"/>
        <v>-2.3745611090718461</v>
      </c>
      <c r="AM66" s="161">
        <f t="shared" si="42"/>
        <v>-2.4755651231968261</v>
      </c>
      <c r="AN66" s="161">
        <f t="shared" si="42"/>
        <v>-2.5779013253925092</v>
      </c>
      <c r="AO66" s="161">
        <f t="shared" si="42"/>
        <v>-2.6673222531915659</v>
      </c>
      <c r="AP66" s="161">
        <f t="shared" si="42"/>
        <v>-2.7626277307326967</v>
      </c>
      <c r="AQ66" s="161">
        <f t="shared" si="42"/>
        <v>-2.858236308152458</v>
      </c>
      <c r="AR66" s="161">
        <f t="shared" si="42"/>
        <v>-2.9489891602605236</v>
      </c>
      <c r="AS66" s="161">
        <f t="shared" si="42"/>
        <v>-3.036233404539276</v>
      </c>
      <c r="AT66" s="161">
        <f t="shared" si="42"/>
        <v>-3.125119906551789</v>
      </c>
      <c r="AU66" s="161">
        <f t="shared" si="42"/>
        <v>-3.212924715511003</v>
      </c>
      <c r="AV66" s="161">
        <f t="shared" si="42"/>
        <v>-3.3038386029796372</v>
      </c>
      <c r="AW66" s="161">
        <f t="shared" si="42"/>
        <v>-3.3910152004165495</v>
      </c>
      <c r="AX66" s="161">
        <f t="shared" si="42"/>
        <v>-3.4760250711588698</v>
      </c>
      <c r="AY66" s="161">
        <f t="shared" si="42"/>
        <v>-3.562076443799584</v>
      </c>
      <c r="AZ66" s="161">
        <f t="shared" si="42"/>
        <v>-3.6491139234313326</v>
      </c>
    </row>
    <row r="67" spans="1:52">
      <c r="A67" s="28" t="s">
        <v>658</v>
      </c>
      <c r="B67" s="28"/>
      <c r="C67" s="28"/>
      <c r="D67" s="28"/>
      <c r="E67" s="156">
        <v>-6.621288430389516E-3</v>
      </c>
      <c r="F67" s="156">
        <v>2.2195469005210449E-2</v>
      </c>
      <c r="G67" s="156">
        <v>1.1068674182620546E-2</v>
      </c>
      <c r="H67" s="156">
        <v>5.1114293338376544E-3</v>
      </c>
      <c r="I67" s="156">
        <v>2.2120285243329544E-2</v>
      </c>
      <c r="J67" s="159">
        <f>J62</f>
        <v>4.1762546048625303E-2</v>
      </c>
      <c r="K67" s="159">
        <f t="shared" ref="K67:AZ67" si="43">K62</f>
        <v>4.1674758741212375E-2</v>
      </c>
      <c r="L67" s="159">
        <f t="shared" si="43"/>
        <v>4.2737144199327767E-2</v>
      </c>
      <c r="M67" s="159">
        <f t="shared" si="43"/>
        <v>3.0934219164610741E-2</v>
      </c>
      <c r="N67" s="159">
        <f t="shared" si="43"/>
        <v>3.1747025860913408E-2</v>
      </c>
      <c r="O67" s="159">
        <f t="shared" si="43"/>
        <v>3.0537739907338147E-2</v>
      </c>
      <c r="P67" s="159">
        <f t="shared" si="43"/>
        <v>3.1542305780055985E-2</v>
      </c>
      <c r="Q67" s="159">
        <f t="shared" si="43"/>
        <v>3.1199704742816494E-2</v>
      </c>
      <c r="R67" s="159">
        <f t="shared" si="43"/>
        <v>3.0895581224304042E-2</v>
      </c>
      <c r="S67" s="159">
        <f t="shared" si="43"/>
        <v>3.092205678308239E-2</v>
      </c>
      <c r="T67" s="159">
        <f t="shared" si="43"/>
        <v>3.0622737426980268E-2</v>
      </c>
      <c r="U67" s="159">
        <f t="shared" si="43"/>
        <v>3.0774576565602601E-2</v>
      </c>
      <c r="V67" s="159">
        <f t="shared" si="43"/>
        <v>3.0193433034685174E-2</v>
      </c>
      <c r="W67" s="159">
        <f t="shared" si="43"/>
        <v>3.0003601283520021E-2</v>
      </c>
      <c r="X67" s="159">
        <f t="shared" si="43"/>
        <v>3.0272990761354555E-2</v>
      </c>
      <c r="Y67" s="159">
        <f t="shared" si="43"/>
        <v>2.9975416231806884E-2</v>
      </c>
      <c r="Z67" s="159">
        <f t="shared" si="43"/>
        <v>2.9932389094926126E-2</v>
      </c>
      <c r="AA67" s="159">
        <f t="shared" si="43"/>
        <v>2.9689435394819146E-2</v>
      </c>
      <c r="AB67" s="159">
        <f t="shared" si="43"/>
        <v>2.9322721063572876E-2</v>
      </c>
      <c r="AC67" s="159">
        <f t="shared" si="43"/>
        <v>2.9240997371518633E-2</v>
      </c>
      <c r="AD67" s="159">
        <f t="shared" si="43"/>
        <v>2.907567972734703E-2</v>
      </c>
      <c r="AE67" s="159">
        <f t="shared" si="43"/>
        <v>2.9168280369142045E-2</v>
      </c>
      <c r="AF67" s="159">
        <f t="shared" si="43"/>
        <v>3.1384800427284712E-2</v>
      </c>
      <c r="AG67" s="159">
        <f t="shared" si="43"/>
        <v>2.8148585954951968E-2</v>
      </c>
      <c r="AH67" s="159">
        <f t="shared" si="43"/>
        <v>2.7925060097969433E-2</v>
      </c>
      <c r="AI67" s="159">
        <f t="shared" si="43"/>
        <v>2.7881771405216003E-2</v>
      </c>
      <c r="AJ67" s="159">
        <f t="shared" si="43"/>
        <v>2.7826945189460165E-2</v>
      </c>
      <c r="AK67" s="159">
        <f t="shared" si="43"/>
        <v>2.7720543374123063E-2</v>
      </c>
      <c r="AL67" s="159">
        <f t="shared" si="43"/>
        <v>2.745184712511466E-2</v>
      </c>
      <c r="AM67" s="159">
        <f t="shared" si="43"/>
        <v>2.7113421037430366E-2</v>
      </c>
      <c r="AN67" s="159">
        <f t="shared" si="43"/>
        <v>2.6878305957224253E-2</v>
      </c>
      <c r="AO67" s="159">
        <f t="shared" si="43"/>
        <v>2.6016292234816482E-2</v>
      </c>
      <c r="AP67" s="159">
        <f t="shared" si="43"/>
        <v>2.5993329552202959E-2</v>
      </c>
      <c r="AQ67" s="159">
        <f t="shared" si="43"/>
        <v>2.5778951556457447E-2</v>
      </c>
      <c r="AR67" s="159">
        <f t="shared" si="43"/>
        <v>2.5474213250480115E-2</v>
      </c>
      <c r="AS67" s="159">
        <f t="shared" si="43"/>
        <v>2.5203215229466135E-2</v>
      </c>
      <c r="AT67" s="159">
        <f t="shared" si="43"/>
        <v>2.5121201644757615E-2</v>
      </c>
      <c r="AU67" s="159">
        <f t="shared" si="43"/>
        <v>2.4926237876835185E-2</v>
      </c>
      <c r="AV67" s="159">
        <f t="shared" si="43"/>
        <v>2.5048851340144559E-2</v>
      </c>
      <c r="AW67" s="159">
        <f t="shared" si="43"/>
        <v>2.5049413773727602E-2</v>
      </c>
      <c r="AX67" s="159">
        <f t="shared" si="43"/>
        <v>2.5040239708595174E-2</v>
      </c>
      <c r="AY67" s="159">
        <f t="shared" si="43"/>
        <v>2.5066257095585152E-2</v>
      </c>
      <c r="AZ67" s="159">
        <f t="shared" si="43"/>
        <v>2.5032443715058198E-2</v>
      </c>
    </row>
    <row r="68" spans="1:52" s="28" customFormat="1">
      <c r="A68" s="28" t="s">
        <v>659</v>
      </c>
      <c r="D68" s="96">
        <f>D64</f>
        <v>307233849145.76025</v>
      </c>
      <c r="E68" s="28">
        <f>D68*(1+E67)</f>
        <v>305199565214.98737</v>
      </c>
      <c r="F68" s="28">
        <f>E68*(1+F67)</f>
        <v>311973612705.1203</v>
      </c>
      <c r="G68" s="28">
        <f t="shared" ref="G68:AZ68" si="44">F68*(1+G67)</f>
        <v>315426746977.72833</v>
      </c>
      <c r="H68" s="28">
        <f t="shared" si="44"/>
        <v>317039028504.90729</v>
      </c>
      <c r="I68" s="28">
        <f t="shared" si="44"/>
        <v>324052022248.70392</v>
      </c>
      <c r="J68" s="28">
        <f t="shared" si="44"/>
        <v>337585259750.01556</v>
      </c>
      <c r="K68" s="28">
        <f t="shared" si="44"/>
        <v>351654044004.68695</v>
      </c>
      <c r="L68" s="28">
        <f t="shared" si="44"/>
        <v>366682733591.59204</v>
      </c>
      <c r="M68" s="28">
        <f t="shared" si="44"/>
        <v>378025777636.39288</v>
      </c>
      <c r="N68" s="28">
        <f t="shared" si="44"/>
        <v>390026971775.10736</v>
      </c>
      <c r="O68" s="28">
        <f t="shared" si="44"/>
        <v>401937513996.02228</v>
      </c>
      <c r="P68" s="28">
        <f t="shared" si="44"/>
        <v>414615549966.96033</v>
      </c>
      <c r="Q68" s="28">
        <f t="shared" si="44"/>
        <v>427551432707.70996</v>
      </c>
      <c r="R68" s="28">
        <f t="shared" si="44"/>
        <v>440760882724.4986</v>
      </c>
      <c r="S68" s="28">
        <f t="shared" si="44"/>
        <v>454390115767.86707</v>
      </c>
      <c r="T68" s="28">
        <f t="shared" si="44"/>
        <v>468304784972.44165</v>
      </c>
      <c r="U68" s="28">
        <f t="shared" si="44"/>
        <v>482716666433.61414</v>
      </c>
      <c r="V68" s="28">
        <f t="shared" si="44"/>
        <v>497291539776.30389</v>
      </c>
      <c r="W68" s="28">
        <f t="shared" si="44"/>
        <v>512212076857.41986</v>
      </c>
      <c r="X68" s="28">
        <f t="shared" si="44"/>
        <v>527718268327.97876</v>
      </c>
      <c r="Y68" s="28">
        <f t="shared" si="44"/>
        <v>543536843074.23828</v>
      </c>
      <c r="Z68" s="28">
        <f t="shared" si="44"/>
        <v>559806199348.56421</v>
      </c>
      <c r="AA68" s="28">
        <f t="shared" si="44"/>
        <v>576426529337.74268</v>
      </c>
      <c r="AB68" s="28">
        <f t="shared" si="44"/>
        <v>593328923671.15674</v>
      </c>
      <c r="AC68" s="28">
        <f t="shared" si="44"/>
        <v>610678453168.67102</v>
      </c>
      <c r="AD68" s="28">
        <f t="shared" si="44"/>
        <v>628434344289.39502</v>
      </c>
      <c r="AE68" s="28">
        <f t="shared" si="44"/>
        <v>646764693437.22595</v>
      </c>
      <c r="AF68" s="28">
        <f t="shared" si="44"/>
        <v>667063274264.16724</v>
      </c>
      <c r="AG68" s="28">
        <f t="shared" si="44"/>
        <v>685840162177.18384</v>
      </c>
      <c r="AH68" s="28">
        <f t="shared" si="44"/>
        <v>704992289923.58276</v>
      </c>
      <c r="AI68" s="28">
        <f t="shared" si="44"/>
        <v>724648723793.67187</v>
      </c>
      <c r="AJ68" s="28">
        <f t="shared" si="44"/>
        <v>744813484112.29065</v>
      </c>
      <c r="AK68" s="28">
        <f t="shared" si="44"/>
        <v>765460118604.25708</v>
      </c>
      <c r="AL68" s="28">
        <f t="shared" si="44"/>
        <v>786473412760.55322</v>
      </c>
      <c r="AM68" s="28">
        <f t="shared" si="44"/>
        <v>807797397535.47485</v>
      </c>
      <c r="AN68" s="28">
        <f t="shared" si="44"/>
        <v>829509623137.88281</v>
      </c>
      <c r="AO68" s="28">
        <f t="shared" si="44"/>
        <v>851090387905.0304</v>
      </c>
      <c r="AP68" s="28">
        <f t="shared" si="44"/>
        <v>873213060836.55811</v>
      </c>
      <c r="AQ68" s="28">
        <f t="shared" si="44"/>
        <v>895723578030.32971</v>
      </c>
      <c r="AR68" s="28">
        <f t="shared" si="44"/>
        <v>918541431470.5575</v>
      </c>
      <c r="AS68" s="28">
        <f t="shared" si="44"/>
        <v>941691628865.0918</v>
      </c>
      <c r="AT68" s="28">
        <f t="shared" si="44"/>
        <v>965348054160.99194</v>
      </c>
      <c r="AU68" s="28">
        <f t="shared" si="44"/>
        <v>989410549392.94873</v>
      </c>
      <c r="AV68" s="28">
        <f t="shared" si="44"/>
        <v>1014194147159.0635</v>
      </c>
      <c r="AW68" s="28">
        <f t="shared" si="44"/>
        <v>1039599115998.1437</v>
      </c>
      <c r="AX68" s="28">
        <f t="shared" si="44"/>
        <v>1065630927063.5808</v>
      </c>
      <c r="AY68" s="28">
        <f t="shared" si="44"/>
        <v>1092342305850.3632</v>
      </c>
      <c r="AZ68" s="28">
        <f t="shared" si="44"/>
        <v>1119686303139.1392</v>
      </c>
    </row>
    <row r="69" spans="1:52" s="28" customFormat="1">
      <c r="A69" s="28" t="s">
        <v>660</v>
      </c>
      <c r="D69" s="96">
        <f t="shared" ref="D69:AI69" si="45">(D16+D17)-D68</f>
        <v>-20422146145.760254</v>
      </c>
      <c r="E69" s="96">
        <f t="shared" si="45"/>
        <v>-1789439214.9873657</v>
      </c>
      <c r="F69" s="96">
        <f t="shared" si="45"/>
        <v>14924110867.761353</v>
      </c>
      <c r="G69" s="96">
        <f t="shared" si="45"/>
        <v>29055836992.335205</v>
      </c>
      <c r="H69" s="96">
        <f t="shared" si="45"/>
        <v>43693875958.472229</v>
      </c>
      <c r="I69" s="96">
        <f t="shared" si="45"/>
        <v>49565371003.501587</v>
      </c>
      <c r="J69" s="96">
        <f t="shared" si="45"/>
        <v>44720244167.89978</v>
      </c>
      <c r="K69" s="96">
        <f t="shared" si="45"/>
        <v>41457380389.273254</v>
      </c>
      <c r="L69" s="96">
        <f t="shared" si="45"/>
        <v>37333441350.823975</v>
      </c>
      <c r="M69" s="96">
        <f t="shared" si="45"/>
        <v>36952703694.897278</v>
      </c>
      <c r="N69" s="96">
        <f t="shared" si="45"/>
        <v>35975065818.485413</v>
      </c>
      <c r="O69" s="96">
        <f t="shared" si="45"/>
        <v>35177399696.472412</v>
      </c>
      <c r="P69" s="96">
        <f t="shared" si="45"/>
        <v>33754019820.145081</v>
      </c>
      <c r="Q69" s="96">
        <f t="shared" si="45"/>
        <v>32289128872.002441</v>
      </c>
      <c r="R69" s="96">
        <f t="shared" si="45"/>
        <v>30733677440.705322</v>
      </c>
      <c r="S69" s="96">
        <f t="shared" si="45"/>
        <v>28920738763.045288</v>
      </c>
      <c r="T69" s="96">
        <f t="shared" si="45"/>
        <v>27061630894.583618</v>
      </c>
      <c r="U69" s="96">
        <f t="shared" si="45"/>
        <v>24956336782.496094</v>
      </c>
      <c r="V69" s="96">
        <f t="shared" si="45"/>
        <v>22997815021.034363</v>
      </c>
      <c r="W69" s="96">
        <f t="shared" si="45"/>
        <v>20956507604.879761</v>
      </c>
      <c r="X69" s="96">
        <f t="shared" si="45"/>
        <v>18570342231.996826</v>
      </c>
      <c r="Y69" s="96">
        <f t="shared" si="45"/>
        <v>16232320473.208252</v>
      </c>
      <c r="Z69" s="96">
        <f t="shared" si="45"/>
        <v>13774564159.069092</v>
      </c>
      <c r="AA69" s="96">
        <f t="shared" si="45"/>
        <v>11307477667.782715</v>
      </c>
      <c r="AB69" s="96">
        <f t="shared" si="45"/>
        <v>8820583723.0299072</v>
      </c>
      <c r="AC69" s="96">
        <f t="shared" si="45"/>
        <v>6129325379.2286377</v>
      </c>
      <c r="AD69" s="96">
        <f t="shared" si="45"/>
        <v>3409916759.4119873</v>
      </c>
      <c r="AE69" s="96">
        <f t="shared" si="45"/>
        <v>445989039.46435547</v>
      </c>
      <c r="AF69" s="96">
        <f t="shared" si="45"/>
        <v>-4201170650.4709473</v>
      </c>
      <c r="AG69" s="96">
        <f t="shared" si="45"/>
        <v>-7125416513.2167969</v>
      </c>
      <c r="AH69" s="96">
        <f t="shared" si="45"/>
        <v>-10224764570.095337</v>
      </c>
      <c r="AI69" s="96">
        <f t="shared" si="45"/>
        <v>-13520457928.525635</v>
      </c>
      <c r="AJ69" s="96">
        <f t="shared" ref="AJ69:AZ69" si="46">(AJ16+AJ17)-AJ68</f>
        <v>-17033988747.850342</v>
      </c>
      <c r="AK69" s="96">
        <f t="shared" si="46"/>
        <v>-20783380959.909668</v>
      </c>
      <c r="AL69" s="96">
        <f t="shared" si="46"/>
        <v>-24701305132.598267</v>
      </c>
      <c r="AM69" s="96">
        <f t="shared" si="46"/>
        <v>-28726328060.249878</v>
      </c>
      <c r="AN69" s="96">
        <f t="shared" si="46"/>
        <v>-32959350115.246948</v>
      </c>
      <c r="AO69" s="96">
        <f t="shared" si="46"/>
        <v>-36894575069.196533</v>
      </c>
      <c r="AP69" s="96">
        <f t="shared" si="46"/>
        <v>-41193058525.934204</v>
      </c>
      <c r="AQ69" s="96">
        <f t="shared" si="46"/>
        <v>-45664016137.745728</v>
      </c>
      <c r="AR69" s="96">
        <f t="shared" si="46"/>
        <v>-50119871583.063965</v>
      </c>
      <c r="AS69" s="96">
        <f t="shared" si="46"/>
        <v>-54604180756.575928</v>
      </c>
      <c r="AT69" s="96">
        <f t="shared" si="46"/>
        <v>-59315623724.825928</v>
      </c>
      <c r="AU69" s="96">
        <f t="shared" si="46"/>
        <v>-64150854939.627075</v>
      </c>
      <c r="AV69" s="96">
        <f t="shared" si="46"/>
        <v>-69294278732.646484</v>
      </c>
      <c r="AW69" s="96">
        <f t="shared" si="46"/>
        <v>-74480845239.276367</v>
      </c>
      <c r="AX69" s="96">
        <f t="shared" si="46"/>
        <v>-79770953896.98877</v>
      </c>
      <c r="AY69" s="96">
        <f t="shared" si="46"/>
        <v>-85299799029.343994</v>
      </c>
      <c r="AZ69" s="96">
        <f t="shared" si="46"/>
        <v>-91068536593.023437</v>
      </c>
    </row>
    <row r="70" spans="1:52" s="28" customFormat="1">
      <c r="A70" s="28" t="s">
        <v>661</v>
      </c>
      <c r="D70" s="159">
        <f t="shared" ref="D70:AI70" si="47">D69/D38</f>
        <v>-1.3742375798841544E-2</v>
      </c>
      <c r="E70" s="159">
        <f t="shared" si="47"/>
        <v>-1.1736536564454865E-3</v>
      </c>
      <c r="F70" s="159">
        <f t="shared" si="47"/>
        <v>9.3133674463919663E-3</v>
      </c>
      <c r="G70" s="159">
        <f t="shared" si="47"/>
        <v>1.7544033793391797E-2</v>
      </c>
      <c r="H70" s="159">
        <f t="shared" si="47"/>
        <v>2.5557435191425868E-2</v>
      </c>
      <c r="I70" s="159">
        <f t="shared" si="47"/>
        <v>2.8124650625269865E-2</v>
      </c>
      <c r="J70" s="159">
        <f t="shared" si="47"/>
        <v>2.4655762448592428E-2</v>
      </c>
      <c r="K70" s="159">
        <f t="shared" si="47"/>
        <v>2.2228543788597396E-2</v>
      </c>
      <c r="L70" s="159">
        <f t="shared" si="47"/>
        <v>1.9477090999748325E-2</v>
      </c>
      <c r="M70" s="159">
        <f t="shared" si="47"/>
        <v>1.8769187121953631E-2</v>
      </c>
      <c r="N70" s="159">
        <f t="shared" si="47"/>
        <v>1.7799784412917779E-2</v>
      </c>
      <c r="O70" s="159">
        <f t="shared" si="47"/>
        <v>1.696261990557299E-2</v>
      </c>
      <c r="P70" s="159">
        <f t="shared" si="47"/>
        <v>1.5867707730779754E-2</v>
      </c>
      <c r="Q70" s="159">
        <f t="shared" si="47"/>
        <v>1.4800414314562771E-2</v>
      </c>
      <c r="R70" s="159">
        <f t="shared" si="47"/>
        <v>1.3739238543115137E-2</v>
      </c>
      <c r="S70" s="159">
        <f t="shared" si="47"/>
        <v>1.2612688068184977E-2</v>
      </c>
      <c r="T70" s="159">
        <f t="shared" si="47"/>
        <v>1.1514689410300989E-2</v>
      </c>
      <c r="U70" s="159">
        <f t="shared" si="47"/>
        <v>1.0361475152637025E-2</v>
      </c>
      <c r="V70" s="159">
        <f t="shared" si="47"/>
        <v>9.3167932404962968E-3</v>
      </c>
      <c r="W70" s="159">
        <f t="shared" si="47"/>
        <v>8.2847456351809751E-3</v>
      </c>
      <c r="X70" s="159">
        <f t="shared" si="47"/>
        <v>7.1651053903921307E-3</v>
      </c>
      <c r="Y70" s="159">
        <f t="shared" si="47"/>
        <v>6.1121845580719616E-3</v>
      </c>
      <c r="Z70" s="159">
        <f t="shared" si="47"/>
        <v>5.0618364631877487E-3</v>
      </c>
      <c r="AA70" s="159">
        <f t="shared" si="47"/>
        <v>4.0551762985950261E-3</v>
      </c>
      <c r="AB70" s="159">
        <f t="shared" si="47"/>
        <v>3.0875771100249355E-3</v>
      </c>
      <c r="AC70" s="159">
        <f t="shared" si="47"/>
        <v>2.0945351658051758E-3</v>
      </c>
      <c r="AD70" s="159">
        <f t="shared" si="47"/>
        <v>1.1375187229888302E-3</v>
      </c>
      <c r="AE70" s="159">
        <f t="shared" si="47"/>
        <v>1.4524571549377681E-4</v>
      </c>
      <c r="AF70" s="159">
        <f t="shared" si="47"/>
        <v>-1.3358938592868302E-3</v>
      </c>
      <c r="AG70" s="159">
        <f t="shared" si="47"/>
        <v>-2.212828685381917E-3</v>
      </c>
      <c r="AH70" s="159">
        <f t="shared" si="47"/>
        <v>-3.1019773891837279E-3</v>
      </c>
      <c r="AI70" s="159">
        <f t="shared" si="47"/>
        <v>-4.0074515576251739E-3</v>
      </c>
      <c r="AJ70" s="159">
        <f t="shared" ref="AJ70:AZ70" si="48">AJ69/AJ38</f>
        <v>-4.9333435715520632E-3</v>
      </c>
      <c r="AK70" s="159">
        <f t="shared" si="48"/>
        <v>-5.8826530116896413E-3</v>
      </c>
      <c r="AL70" s="159">
        <f t="shared" si="48"/>
        <v>-6.8347031243662908E-3</v>
      </c>
      <c r="AM70" s="159">
        <f t="shared" si="48"/>
        <v>-7.7719117414196829E-3</v>
      </c>
      <c r="AN70" s="159">
        <f t="shared" si="48"/>
        <v>-8.7214816309454414E-3</v>
      </c>
      <c r="AO70" s="159">
        <f t="shared" si="48"/>
        <v>-9.5512116649863338E-3</v>
      </c>
      <c r="AP70" s="159">
        <f t="shared" si="48"/>
        <v>-1.0435543991555173E-2</v>
      </c>
      <c r="AQ70" s="159">
        <f t="shared" si="48"/>
        <v>-1.1322688759001177E-2</v>
      </c>
      <c r="AR70" s="159">
        <f t="shared" si="48"/>
        <v>-1.2164777618089572E-2</v>
      </c>
      <c r="AS70" s="159">
        <f t="shared" si="48"/>
        <v>-1.2974310370175872E-2</v>
      </c>
      <c r="AT70" s="159">
        <f t="shared" si="48"/>
        <v>-1.3799081507714852E-2</v>
      </c>
      <c r="AU70" s="159">
        <f t="shared" si="48"/>
        <v>-1.4613815697125151E-2</v>
      </c>
      <c r="AV70" s="159">
        <f t="shared" si="48"/>
        <v>-1.5457398791159375E-2</v>
      </c>
      <c r="AW70" s="159">
        <f t="shared" si="48"/>
        <v>-1.6266303853310418E-2</v>
      </c>
      <c r="AX70" s="159">
        <f t="shared" si="48"/>
        <v>-1.7055104022140485E-2</v>
      </c>
      <c r="AY70" s="159">
        <f t="shared" si="48"/>
        <v>-1.7853568208408922E-2</v>
      </c>
      <c r="AZ70" s="159">
        <f t="shared" si="48"/>
        <v>-1.8661182406954996E-2</v>
      </c>
    </row>
    <row r="71" spans="1:52" s="28" customFormat="1">
      <c r="E71" s="156"/>
      <c r="F71" s="156"/>
      <c r="G71" s="156"/>
      <c r="H71" s="156"/>
      <c r="I71" s="156"/>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row>
    <row r="72" spans="1:52" s="28" customFormat="1">
      <c r="E72" s="3">
        <f>E64-E33</f>
        <v>0</v>
      </c>
      <c r="F72" s="3">
        <f>F64-F33</f>
        <v>0</v>
      </c>
      <c r="G72" s="3">
        <f>G64-G33</f>
        <v>-4078150702.2835693</v>
      </c>
      <c r="H72" s="3">
        <f>H64-H33</f>
        <v>-3280773097.0101318</v>
      </c>
      <c r="I72" s="3">
        <f>I64-I33</f>
        <v>-5441901510.1349487</v>
      </c>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row>
    <row r="73" spans="1:52">
      <c r="B73" s="28"/>
      <c r="C73" s="28"/>
      <c r="D73" s="28"/>
      <c r="E73" s="28"/>
      <c r="F73" s="28"/>
      <c r="G73" s="28"/>
      <c r="H73" s="28"/>
      <c r="I73" s="160">
        <f>SUM(E72:I72)/1000000</f>
        <v>-12800.82530942865</v>
      </c>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row>
    <row r="74" spans="1:52" s="28" customFormat="1">
      <c r="I74" s="160"/>
    </row>
    <row r="75" spans="1:52" s="28" customFormat="1">
      <c r="D75" s="159"/>
      <c r="I75" s="160"/>
    </row>
    <row r="76" spans="1:52">
      <c r="A76" t="s">
        <v>501</v>
      </c>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row>
    <row r="89" spans="1:1">
      <c r="A89" s="28"/>
    </row>
    <row r="96" spans="1:1">
      <c r="A96" s="28" t="s">
        <v>545</v>
      </c>
    </row>
    <row r="115" spans="1:1">
      <c r="A115" s="28" t="s">
        <v>491</v>
      </c>
    </row>
    <row r="134" spans="1:1">
      <c r="A134" t="s">
        <v>27</v>
      </c>
    </row>
    <row r="151" spans="2:59">
      <c r="B151" s="28"/>
      <c r="C151" t="str">
        <f>A46</f>
        <v>Age pension</v>
      </c>
      <c r="D151" s="28">
        <f>D46*100</f>
        <v>2.6562806971444282</v>
      </c>
      <c r="E151" s="28">
        <f t="shared" ref="E151:AZ151" si="49">E46*100</f>
        <v>2.657918962469199</v>
      </c>
      <c r="F151" s="28">
        <f t="shared" si="49"/>
        <v>2.671016083609528</v>
      </c>
      <c r="G151" s="28">
        <f t="shared" si="49"/>
        <v>2.687569764555962</v>
      </c>
      <c r="H151" s="28">
        <f t="shared" si="49"/>
        <v>2.7027462224546559</v>
      </c>
      <c r="I151" s="28">
        <f t="shared" si="49"/>
        <v>2.7187868203048757</v>
      </c>
      <c r="J151" s="28">
        <f t="shared" si="49"/>
        <v>2.7354035114561142</v>
      </c>
      <c r="K151" s="28">
        <f t="shared" si="49"/>
        <v>2.7515711429977596</v>
      </c>
      <c r="L151" s="28">
        <f t="shared" si="49"/>
        <v>2.7847096674232912</v>
      </c>
      <c r="M151" s="28">
        <f t="shared" si="49"/>
        <v>2.8125799190634289</v>
      </c>
      <c r="N151" s="28">
        <f t="shared" si="49"/>
        <v>2.840930936768852</v>
      </c>
      <c r="O151" s="28">
        <f t="shared" si="49"/>
        <v>2.8717637704656296</v>
      </c>
      <c r="P151" s="28">
        <f t="shared" si="49"/>
        <v>2.9079462241127692</v>
      </c>
      <c r="Q151" s="28">
        <f t="shared" si="49"/>
        <v>2.9627935446385987</v>
      </c>
      <c r="R151" s="28">
        <f t="shared" si="49"/>
        <v>3.0141849809699459</v>
      </c>
      <c r="S151" s="28">
        <f t="shared" si="49"/>
        <v>3.0642732625065348</v>
      </c>
      <c r="T151" s="28">
        <f t="shared" si="49"/>
        <v>3.1156287473678468</v>
      </c>
      <c r="U151" s="28">
        <f t="shared" si="49"/>
        <v>3.1708262271630372</v>
      </c>
      <c r="V151" s="28">
        <f t="shared" si="49"/>
        <v>3.2151062482462001</v>
      </c>
      <c r="W151" s="28">
        <f t="shared" si="49"/>
        <v>3.2476155753617113</v>
      </c>
      <c r="X151" s="28">
        <f t="shared" si="49"/>
        <v>3.2819567470422353</v>
      </c>
      <c r="Y151" s="28">
        <f t="shared" si="49"/>
        <v>3.3169834342022253</v>
      </c>
      <c r="Z151" s="28">
        <f t="shared" si="49"/>
        <v>3.353846430484793</v>
      </c>
      <c r="AA151" s="28">
        <f t="shared" si="49"/>
        <v>3.3869768603367225</v>
      </c>
      <c r="AB151" s="28">
        <f t="shared" si="49"/>
        <v>3.4138175925329772</v>
      </c>
      <c r="AC151" s="28">
        <f t="shared" si="49"/>
        <v>3.4382463632360243</v>
      </c>
      <c r="AD151" s="28">
        <f t="shared" si="49"/>
        <v>3.463126920660236</v>
      </c>
      <c r="AE151" s="28">
        <f t="shared" si="49"/>
        <v>3.4948770612295914</v>
      </c>
      <c r="AF151" s="28">
        <f t="shared" si="49"/>
        <v>3.5153153127581556</v>
      </c>
      <c r="AG151" s="28">
        <f t="shared" si="49"/>
        <v>3.5308649851554117</v>
      </c>
      <c r="AH151" s="28">
        <f t="shared" si="49"/>
        <v>3.54525314636899</v>
      </c>
      <c r="AI151" s="28">
        <f t="shared" si="49"/>
        <v>3.5613357633206264</v>
      </c>
      <c r="AJ151" s="28">
        <f t="shared" si="49"/>
        <v>3.5794209750968817</v>
      </c>
      <c r="AK151" s="28">
        <f t="shared" si="49"/>
        <v>3.5993735578206967</v>
      </c>
      <c r="AL151" s="28">
        <f t="shared" si="49"/>
        <v>3.6149843205424124</v>
      </c>
      <c r="AM151" s="28">
        <f t="shared" si="49"/>
        <v>3.6298181314524225</v>
      </c>
      <c r="AN151" s="28">
        <f t="shared" si="49"/>
        <v>3.6455841843748642</v>
      </c>
      <c r="AO151" s="28">
        <f t="shared" si="49"/>
        <v>3.6468876429268056</v>
      </c>
      <c r="AP151" s="28">
        <f t="shared" si="49"/>
        <v>3.6545946617477911</v>
      </c>
      <c r="AQ151" s="28">
        <f t="shared" si="49"/>
        <v>3.6605711581184854</v>
      </c>
      <c r="AR151" s="28">
        <f t="shared" si="49"/>
        <v>3.6648252008510638</v>
      </c>
      <c r="AS151" s="28">
        <f t="shared" si="49"/>
        <v>3.6673622256359071</v>
      </c>
      <c r="AT151" s="28">
        <f t="shared" si="49"/>
        <v>3.6681852496017227</v>
      </c>
      <c r="AU151" s="28">
        <f t="shared" si="49"/>
        <v>3.6672951318446541</v>
      </c>
      <c r="AV151" s="28">
        <f t="shared" si="49"/>
        <v>3.6656082329997437</v>
      </c>
      <c r="AW151" s="28">
        <f t="shared" si="49"/>
        <v>3.6640546415839483</v>
      </c>
      <c r="AX151" s="28">
        <f t="shared" si="49"/>
        <v>3.6626284254247667</v>
      </c>
      <c r="AY151" s="28">
        <f t="shared" si="49"/>
        <v>3.6613230085857018</v>
      </c>
      <c r="AZ151" s="28">
        <f t="shared" si="49"/>
        <v>3.6601313905973645</v>
      </c>
      <c r="BA151" s="28"/>
      <c r="BB151" s="28"/>
      <c r="BC151" s="28"/>
      <c r="BD151" s="28"/>
      <c r="BE151" s="28"/>
      <c r="BF151" s="28"/>
      <c r="BG151" s="28"/>
    </row>
    <row r="152" spans="2:59">
      <c r="B152" s="28"/>
      <c r="C152" t="str">
        <f>A48</f>
        <v>Aged care</v>
      </c>
      <c r="D152" s="28">
        <f>D48*100</f>
        <v>0.78778488094796884</v>
      </c>
      <c r="E152" s="28">
        <f t="shared" ref="E152:AZ152" si="50">E48*100</f>
        <v>0.81610695881530648</v>
      </c>
      <c r="F152" s="28">
        <f t="shared" si="50"/>
        <v>0.82535045074793933</v>
      </c>
      <c r="G152" s="28">
        <f t="shared" si="50"/>
        <v>0.85003228118699337</v>
      </c>
      <c r="H152" s="28">
        <f t="shared" si="50"/>
        <v>0.87761520734174425</v>
      </c>
      <c r="I152" s="28">
        <f t="shared" si="50"/>
        <v>0.90120183982004376</v>
      </c>
      <c r="J152" s="28">
        <f t="shared" si="50"/>
        <v>0.92209028864087128</v>
      </c>
      <c r="K152" s="28">
        <f t="shared" si="50"/>
        <v>0.94595015429490614</v>
      </c>
      <c r="L152" s="28">
        <f t="shared" si="50"/>
        <v>0.96643511251792025</v>
      </c>
      <c r="M152" s="28">
        <f t="shared" si="50"/>
        <v>0.98631177908679557</v>
      </c>
      <c r="N152" s="28">
        <f t="shared" si="50"/>
        <v>1.0062597133577826</v>
      </c>
      <c r="O152" s="28">
        <f t="shared" si="50"/>
        <v>1.0293373813269084</v>
      </c>
      <c r="P152" s="28">
        <f t="shared" si="50"/>
        <v>1.0522702344546104</v>
      </c>
      <c r="Q152" s="28">
        <f t="shared" si="50"/>
        <v>1.0766226562695358</v>
      </c>
      <c r="R152" s="28">
        <f t="shared" si="50"/>
        <v>1.1032735416867805</v>
      </c>
      <c r="S152" s="28">
        <f t="shared" si="50"/>
        <v>1.1361949679806083</v>
      </c>
      <c r="T152" s="28">
        <f t="shared" si="50"/>
        <v>1.1677050180596771</v>
      </c>
      <c r="U152" s="28">
        <f t="shared" si="50"/>
        <v>1.2031622648251019</v>
      </c>
      <c r="V152" s="28">
        <f t="shared" si="50"/>
        <v>1.2401618360880395</v>
      </c>
      <c r="W152" s="28">
        <f t="shared" si="50"/>
        <v>1.2782218236226284</v>
      </c>
      <c r="X152" s="28">
        <f t="shared" si="50"/>
        <v>1.3237876511926148</v>
      </c>
      <c r="Y152" s="28">
        <f t="shared" si="50"/>
        <v>1.3661322843213357</v>
      </c>
      <c r="Z152" s="28">
        <f t="shared" si="50"/>
        <v>1.4091335725088965</v>
      </c>
      <c r="AA152" s="28">
        <f t="shared" si="50"/>
        <v>1.4527069105263422</v>
      </c>
      <c r="AB152" s="28">
        <f t="shared" si="50"/>
        <v>1.4970753357708473</v>
      </c>
      <c r="AC152" s="28">
        <f t="shared" si="50"/>
        <v>1.5465197746677806</v>
      </c>
      <c r="AD152" s="28">
        <f t="shared" si="50"/>
        <v>1.5923577204246604</v>
      </c>
      <c r="AE152" s="28">
        <f t="shared" si="50"/>
        <v>1.6361609475436227</v>
      </c>
      <c r="AF152" s="28">
        <f t="shared" si="50"/>
        <v>1.7443580941493946</v>
      </c>
      <c r="AG152" s="28">
        <f t="shared" si="50"/>
        <v>1.7891236252133509</v>
      </c>
      <c r="AH152" s="28">
        <f t="shared" si="50"/>
        <v>1.8346548065680912</v>
      </c>
      <c r="AI152" s="28">
        <f t="shared" si="50"/>
        <v>1.878660563397045</v>
      </c>
      <c r="AJ152" s="28">
        <f t="shared" si="50"/>
        <v>1.9217905333845899</v>
      </c>
      <c r="AK152" s="28">
        <f t="shared" si="50"/>
        <v>1.9642511103016169</v>
      </c>
      <c r="AL152" s="28">
        <f t="shared" si="50"/>
        <v>2.0088860913456572</v>
      </c>
      <c r="AM152" s="28">
        <f t="shared" si="50"/>
        <v>2.0536461406741124</v>
      </c>
      <c r="AN152" s="28">
        <f t="shared" si="50"/>
        <v>2.0973700904463879</v>
      </c>
      <c r="AO152" s="28">
        <f t="shared" si="50"/>
        <v>2.1402408309110328</v>
      </c>
      <c r="AP152" s="28">
        <f t="shared" si="50"/>
        <v>2.1813790511432125</v>
      </c>
      <c r="AQ152" s="28">
        <f t="shared" si="50"/>
        <v>2.2236024493407567</v>
      </c>
      <c r="AR152" s="28">
        <f t="shared" si="50"/>
        <v>2.2637597309424535</v>
      </c>
      <c r="AS152" s="28">
        <f t="shared" si="50"/>
        <v>2.3027073953232833</v>
      </c>
      <c r="AT152" s="28">
        <f t="shared" si="50"/>
        <v>2.3430436644145596</v>
      </c>
      <c r="AU152" s="28">
        <f t="shared" si="50"/>
        <v>2.3826320968932237</v>
      </c>
      <c r="AV152" s="28">
        <f t="shared" si="50"/>
        <v>2.4254478398988781</v>
      </c>
      <c r="AW152" s="28">
        <f t="shared" si="50"/>
        <v>2.4671010915662395</v>
      </c>
      <c r="AX152" s="28">
        <f t="shared" si="50"/>
        <v>2.5084593562292894</v>
      </c>
      <c r="AY152" s="28">
        <f t="shared" si="50"/>
        <v>2.5516012509531052</v>
      </c>
      <c r="AZ152" s="28">
        <f t="shared" si="50"/>
        <v>2.595245253584904</v>
      </c>
    </row>
    <row r="153" spans="2:59">
      <c r="B153" s="28"/>
      <c r="C153" t="str">
        <f>A49</f>
        <v>Education State</v>
      </c>
      <c r="D153" s="28">
        <f>D49*100</f>
        <v>3.4832790627096553</v>
      </c>
      <c r="E153" s="28">
        <f t="shared" ref="E153:AZ153" si="51">E49*100</f>
        <v>3.5165422740668633</v>
      </c>
      <c r="F153" s="28">
        <f t="shared" si="51"/>
        <v>3.4410659865691215</v>
      </c>
      <c r="G153" s="28">
        <f t="shared" si="51"/>
        <v>3.4182063950396766</v>
      </c>
      <c r="H153" s="28">
        <f t="shared" si="51"/>
        <v>3.3981904129681397</v>
      </c>
      <c r="I153" s="28">
        <f t="shared" si="51"/>
        <v>3.3846946032663481</v>
      </c>
      <c r="J153" s="28">
        <f t="shared" si="51"/>
        <v>3.3779432776266582</v>
      </c>
      <c r="K153" s="28">
        <f t="shared" si="51"/>
        <v>3.3748060956673673</v>
      </c>
      <c r="L153" s="28">
        <f t="shared" si="51"/>
        <v>3.3734562686099054</v>
      </c>
      <c r="M153" s="28">
        <f t="shared" si="51"/>
        <v>3.3727688793040778</v>
      </c>
      <c r="N153" s="28">
        <f t="shared" si="51"/>
        <v>3.3759353417279638</v>
      </c>
      <c r="O153" s="28">
        <f t="shared" si="51"/>
        <v>3.3795991161730305</v>
      </c>
      <c r="P153" s="28">
        <f t="shared" si="51"/>
        <v>3.3827253974652249</v>
      </c>
      <c r="Q153" s="28">
        <f t="shared" si="51"/>
        <v>3.3836918952022654</v>
      </c>
      <c r="R153" s="28">
        <f t="shared" si="51"/>
        <v>3.3827911971839737</v>
      </c>
      <c r="S153" s="28">
        <f t="shared" si="51"/>
        <v>3.3814699041780951</v>
      </c>
      <c r="T153" s="28">
        <f t="shared" si="51"/>
        <v>3.3774667266917282</v>
      </c>
      <c r="U153" s="28">
        <f t="shared" si="51"/>
        <v>3.3716714267618411</v>
      </c>
      <c r="V153" s="28">
        <f t="shared" si="51"/>
        <v>3.3633857008373393</v>
      </c>
      <c r="W153" s="28">
        <f t="shared" si="51"/>
        <v>3.3553596404035457</v>
      </c>
      <c r="X153" s="28">
        <f t="shared" si="51"/>
        <v>3.3456186265257752</v>
      </c>
      <c r="Y153" s="28">
        <f t="shared" si="51"/>
        <v>3.333459453823445</v>
      </c>
      <c r="Z153" s="28">
        <f t="shared" si="51"/>
        <v>3.3196534755032223</v>
      </c>
      <c r="AA153" s="28">
        <f t="shared" si="51"/>
        <v>3.3043978098928104</v>
      </c>
      <c r="AB153" s="28">
        <f t="shared" si="51"/>
        <v>3.288648141785385</v>
      </c>
      <c r="AC153" s="28">
        <f t="shared" si="51"/>
        <v>3.272790747619593</v>
      </c>
      <c r="AD153" s="28">
        <f t="shared" si="51"/>
        <v>3.2564017288921479</v>
      </c>
      <c r="AE153" s="28">
        <f t="shared" si="51"/>
        <v>3.240188823802892</v>
      </c>
      <c r="AF153" s="28">
        <f t="shared" si="51"/>
        <v>3.2247155863984469</v>
      </c>
      <c r="AG153" s="28">
        <f t="shared" si="51"/>
        <v>3.2107552570836591</v>
      </c>
      <c r="AH153" s="28">
        <f t="shared" si="51"/>
        <v>3.1985522953299395</v>
      </c>
      <c r="AI153" s="28">
        <f t="shared" si="51"/>
        <v>3.187683846579445</v>
      </c>
      <c r="AJ153" s="28">
        <f t="shared" si="51"/>
        <v>3.1783594263400223</v>
      </c>
      <c r="AK153" s="28">
        <f t="shared" si="51"/>
        <v>3.1708414914586993</v>
      </c>
      <c r="AL153" s="28">
        <f t="shared" si="51"/>
        <v>3.1653985826659152</v>
      </c>
      <c r="AM153" s="28">
        <f t="shared" si="51"/>
        <v>3.1619547341592802</v>
      </c>
      <c r="AN153" s="28">
        <f t="shared" si="51"/>
        <v>3.1604459151349746</v>
      </c>
      <c r="AO153" s="28">
        <f t="shared" si="51"/>
        <v>3.1607522678223705</v>
      </c>
      <c r="AP153" s="28">
        <f t="shared" si="51"/>
        <v>3.1626263133515438</v>
      </c>
      <c r="AQ153" s="28">
        <f t="shared" si="51"/>
        <v>3.1657537053190508</v>
      </c>
      <c r="AR153" s="28">
        <f t="shared" si="51"/>
        <v>3.1695104550338256</v>
      </c>
      <c r="AS153" s="28">
        <f t="shared" si="51"/>
        <v>3.1737484474378221</v>
      </c>
      <c r="AT153" s="28">
        <f t="shared" si="51"/>
        <v>3.1783612359200375</v>
      </c>
      <c r="AU153" s="28">
        <f t="shared" si="51"/>
        <v>3.1831352424540862</v>
      </c>
      <c r="AV153" s="28">
        <f t="shared" si="51"/>
        <v>3.187457228636323</v>
      </c>
      <c r="AW153" s="28">
        <f t="shared" si="51"/>
        <v>3.1906279865056058</v>
      </c>
      <c r="AX153" s="28">
        <f t="shared" si="51"/>
        <v>3.1927590527603313</v>
      </c>
      <c r="AY153" s="28">
        <f t="shared" si="51"/>
        <v>3.1940757972728835</v>
      </c>
      <c r="AZ153" s="28">
        <f t="shared" si="51"/>
        <v>3.1946915123744084</v>
      </c>
    </row>
    <row r="154" spans="2:59">
      <c r="B154" s="28"/>
      <c r="C154" s="28" t="str">
        <f>A50</f>
        <v>Education Commonwealth</v>
      </c>
      <c r="D154" s="28">
        <f>D50*100</f>
        <v>1.933756866260091</v>
      </c>
      <c r="E154" s="28">
        <f t="shared" ref="E154:AZ154" si="52">E50*100</f>
        <v>1.947462816338573</v>
      </c>
      <c r="F154" s="28">
        <f t="shared" si="52"/>
        <v>1.9004396269990422</v>
      </c>
      <c r="G154" s="28">
        <f t="shared" si="52"/>
        <v>1.8821303086865928</v>
      </c>
      <c r="H154" s="28">
        <f t="shared" si="52"/>
        <v>1.865244877252904</v>
      </c>
      <c r="I154" s="28">
        <f t="shared" si="52"/>
        <v>1.8515343371536888</v>
      </c>
      <c r="J154" s="28">
        <f t="shared" si="52"/>
        <v>1.8407799222213805</v>
      </c>
      <c r="K154" s="28">
        <f t="shared" si="52"/>
        <v>1.8322029341070416</v>
      </c>
      <c r="L154" s="28">
        <f t="shared" si="52"/>
        <v>1.8247602686511752</v>
      </c>
      <c r="M154" s="28">
        <f t="shared" si="52"/>
        <v>1.8190995140532451</v>
      </c>
      <c r="N154" s="28">
        <f t="shared" si="52"/>
        <v>1.8153732206421327</v>
      </c>
      <c r="O154" s="28">
        <f t="shared" si="52"/>
        <v>1.8129292851448917</v>
      </c>
      <c r="P154" s="28">
        <f t="shared" si="52"/>
        <v>1.8109259503062736</v>
      </c>
      <c r="Q154" s="28">
        <f t="shared" si="52"/>
        <v>1.8088363507204428</v>
      </c>
      <c r="R154" s="28">
        <f t="shared" si="52"/>
        <v>1.8067822711212298</v>
      </c>
      <c r="S154" s="28">
        <f t="shared" si="52"/>
        <v>1.8053916236746452</v>
      </c>
      <c r="T154" s="28">
        <f t="shared" si="52"/>
        <v>1.8036231246890386</v>
      </c>
      <c r="U154" s="28">
        <f t="shared" si="52"/>
        <v>1.8012974754529256</v>
      </c>
      <c r="V154" s="28">
        <f t="shared" si="52"/>
        <v>1.7979816110460241</v>
      </c>
      <c r="W154" s="28">
        <f t="shared" si="52"/>
        <v>1.7939937553360923</v>
      </c>
      <c r="X154" s="28">
        <f t="shared" si="52"/>
        <v>1.7897997863699198</v>
      </c>
      <c r="Y154" s="28">
        <f t="shared" si="52"/>
        <v>1.7845660699892079</v>
      </c>
      <c r="Z154" s="28">
        <f t="shared" si="52"/>
        <v>1.7786645405790427</v>
      </c>
      <c r="AA154" s="28">
        <f t="shared" si="52"/>
        <v>1.7720235698048477</v>
      </c>
      <c r="AB154" s="28">
        <f t="shared" si="52"/>
        <v>1.7655097515855089</v>
      </c>
      <c r="AC154" s="28">
        <f t="shared" si="52"/>
        <v>1.7589101506723948</v>
      </c>
      <c r="AD154" s="28">
        <f t="shared" si="52"/>
        <v>1.7517571872590405</v>
      </c>
      <c r="AE154" s="28">
        <f t="shared" si="52"/>
        <v>1.7443966424008275</v>
      </c>
      <c r="AF154" s="28">
        <f t="shared" si="52"/>
        <v>1.7370244086033442</v>
      </c>
      <c r="AG154" s="28">
        <f t="shared" si="52"/>
        <v>1.7301167897242076</v>
      </c>
      <c r="AH154" s="28">
        <f t="shared" si="52"/>
        <v>1.7237232839780645</v>
      </c>
      <c r="AI154" s="28">
        <f t="shared" si="52"/>
        <v>1.717545636020974</v>
      </c>
      <c r="AJ154" s="28">
        <f t="shared" si="52"/>
        <v>1.7117325788989637</v>
      </c>
      <c r="AK154" s="28">
        <f t="shared" si="52"/>
        <v>1.7064291854857458</v>
      </c>
      <c r="AL154" s="28">
        <f t="shared" si="52"/>
        <v>1.7018808643758279</v>
      </c>
      <c r="AM154" s="28">
        <f t="shared" si="52"/>
        <v>1.6980965002138761</v>
      </c>
      <c r="AN154" s="28">
        <f t="shared" si="52"/>
        <v>1.6950700811188883</v>
      </c>
      <c r="AO154" s="28">
        <f t="shared" si="52"/>
        <v>1.6928182450872162</v>
      </c>
      <c r="AP154" s="28">
        <f t="shared" si="52"/>
        <v>1.6912685628705155</v>
      </c>
      <c r="AQ154" s="28">
        <f t="shared" si="52"/>
        <v>1.6903705325823328</v>
      </c>
      <c r="AR154" s="28">
        <f t="shared" si="52"/>
        <v>1.6898644059383454</v>
      </c>
      <c r="AS154" s="28">
        <f t="shared" si="52"/>
        <v>1.6897141105057312</v>
      </c>
      <c r="AT154" s="28">
        <f t="shared" si="52"/>
        <v>1.6899187037735006</v>
      </c>
      <c r="AU154" s="28">
        <f t="shared" si="52"/>
        <v>1.6904087849341027</v>
      </c>
      <c r="AV154" s="28">
        <f t="shared" si="52"/>
        <v>1.6909227493757772</v>
      </c>
      <c r="AW154" s="28">
        <f t="shared" si="52"/>
        <v>1.6911183809739203</v>
      </c>
      <c r="AX154" s="28">
        <f t="shared" si="52"/>
        <v>1.6910487160548473</v>
      </c>
      <c r="AY154" s="28">
        <f t="shared" si="52"/>
        <v>1.690835206399171</v>
      </c>
      <c r="AZ154" s="28">
        <f t="shared" si="52"/>
        <v>1.6905215685172601</v>
      </c>
    </row>
    <row r="155" spans="2:59">
      <c r="C155" t="s">
        <v>641</v>
      </c>
      <c r="D155">
        <f>100*(D47+D54+D55+D56)</f>
        <v>4.7479312472221462</v>
      </c>
      <c r="E155" s="28">
        <f t="shared" ref="E155:AZ155" si="53">100*(E47+E54+E55+E56)</f>
        <v>4.8984729343273807</v>
      </c>
      <c r="F155" s="28">
        <f t="shared" si="53"/>
        <v>4.7459640480193404</v>
      </c>
      <c r="G155" s="28">
        <f t="shared" si="53"/>
        <v>4.7979635011219841</v>
      </c>
      <c r="H155" s="28">
        <f t="shared" si="53"/>
        <v>4.7124901579094587</v>
      </c>
      <c r="I155" s="28">
        <f t="shared" si="53"/>
        <v>4.6798363420292812</v>
      </c>
      <c r="J155" s="28">
        <f t="shared" si="53"/>
        <v>4.6791015680167494</v>
      </c>
      <c r="K155" s="28">
        <f t="shared" si="53"/>
        <v>4.6609252556959202</v>
      </c>
      <c r="L155" s="28">
        <f t="shared" si="53"/>
        <v>4.6636834132620866</v>
      </c>
      <c r="M155" s="28">
        <f t="shared" si="53"/>
        <v>4.6463887673628061</v>
      </c>
      <c r="N155" s="28">
        <f t="shared" si="53"/>
        <v>4.6502397096058843</v>
      </c>
      <c r="O155" s="28">
        <f t="shared" si="53"/>
        <v>4.6328905388518278</v>
      </c>
      <c r="P155" s="28">
        <f t="shared" si="53"/>
        <v>4.6368845340568958</v>
      </c>
      <c r="Q155" s="28">
        <f t="shared" si="53"/>
        <v>4.6178414340414049</v>
      </c>
      <c r="R155" s="28">
        <f t="shared" si="53"/>
        <v>4.5979287349055182</v>
      </c>
      <c r="S155" s="28">
        <f t="shared" si="53"/>
        <v>4.5777765490469839</v>
      </c>
      <c r="T155" s="28">
        <f t="shared" si="53"/>
        <v>4.5572360788179429</v>
      </c>
      <c r="U155" s="28">
        <f t="shared" si="53"/>
        <v>4.5367429748280648</v>
      </c>
      <c r="V155" s="28">
        <f t="shared" si="53"/>
        <v>4.5163693660532855</v>
      </c>
      <c r="W155" s="28">
        <f t="shared" si="53"/>
        <v>4.4960400041091075</v>
      </c>
      <c r="X155" s="28">
        <f t="shared" si="53"/>
        <v>4.4760285406322513</v>
      </c>
      <c r="Y155" s="28">
        <f t="shared" si="53"/>
        <v>4.45517602088717</v>
      </c>
      <c r="Z155" s="28">
        <f t="shared" si="53"/>
        <v>4.4342577820862861</v>
      </c>
      <c r="AA155" s="28">
        <f t="shared" si="53"/>
        <v>4.4142260117603858</v>
      </c>
      <c r="AB155" s="28">
        <f t="shared" si="53"/>
        <v>4.3948621917930399</v>
      </c>
      <c r="AC155" s="28">
        <f t="shared" si="53"/>
        <v>4.3770603115730164</v>
      </c>
      <c r="AD155" s="28">
        <f t="shared" si="53"/>
        <v>4.3604730975373274</v>
      </c>
      <c r="AE155" s="28">
        <f t="shared" si="53"/>
        <v>4.3446438297434931</v>
      </c>
      <c r="AF155" s="28">
        <f t="shared" si="53"/>
        <v>4.3304679398184778</v>
      </c>
      <c r="AG155" s="28">
        <f t="shared" si="53"/>
        <v>4.3170530544763359</v>
      </c>
      <c r="AH155" s="28">
        <f t="shared" si="53"/>
        <v>4.3055532107274512</v>
      </c>
      <c r="AI155" s="28">
        <f t="shared" si="53"/>
        <v>4.2959462229207439</v>
      </c>
      <c r="AJ155" s="28">
        <f t="shared" si="53"/>
        <v>4.2872829487626012</v>
      </c>
      <c r="AK155" s="28">
        <f t="shared" si="53"/>
        <v>4.2797210874978768</v>
      </c>
      <c r="AL155" s="28">
        <f t="shared" si="53"/>
        <v>4.2722398175989591</v>
      </c>
      <c r="AM155" s="28">
        <f t="shared" si="53"/>
        <v>4.2647313358676264</v>
      </c>
      <c r="AN155" s="28">
        <f t="shared" si="53"/>
        <v>4.2573197673756944</v>
      </c>
      <c r="AO155" s="28">
        <f t="shared" si="53"/>
        <v>4.2502226317402716</v>
      </c>
      <c r="AP155" s="28">
        <f t="shared" si="53"/>
        <v>4.2433767503431215</v>
      </c>
      <c r="AQ155" s="28">
        <f t="shared" si="53"/>
        <v>4.2357693523583615</v>
      </c>
      <c r="AR155" s="28">
        <f t="shared" si="53"/>
        <v>4.2275572247359099</v>
      </c>
      <c r="AS155" s="28">
        <f t="shared" si="53"/>
        <v>4.2187222138912617</v>
      </c>
      <c r="AT155" s="28">
        <f t="shared" si="53"/>
        <v>4.2099321132457064</v>
      </c>
      <c r="AU155" s="28">
        <f t="shared" si="53"/>
        <v>4.2009682014657157</v>
      </c>
      <c r="AV155" s="28">
        <f t="shared" si="53"/>
        <v>4.1917916297701137</v>
      </c>
      <c r="AW155" s="28">
        <f t="shared" si="53"/>
        <v>4.1820890786778957</v>
      </c>
      <c r="AX155" s="28">
        <f t="shared" si="53"/>
        <v>4.1716628110567591</v>
      </c>
      <c r="AY155" s="28">
        <f t="shared" si="53"/>
        <v>4.1608729695615754</v>
      </c>
      <c r="AZ155" s="28">
        <f t="shared" si="53"/>
        <v>4.149785398566288</v>
      </c>
    </row>
    <row r="156" spans="2:59">
      <c r="D156">
        <f>100*D51</f>
        <v>0.33042970356059703</v>
      </c>
      <c r="E156" s="28">
        <f t="shared" ref="E156:AZ156" si="54">100*E51</f>
        <v>0.36932352367862747</v>
      </c>
      <c r="F156" s="28">
        <f t="shared" si="54"/>
        <v>0.39642645039992491</v>
      </c>
      <c r="G156" s="28">
        <f t="shared" si="54"/>
        <v>0.42710136152641326</v>
      </c>
      <c r="H156" s="28">
        <f t="shared" si="54"/>
        <v>0.4559419499364249</v>
      </c>
      <c r="I156" s="28">
        <f t="shared" si="54"/>
        <v>0.48321236545598989</v>
      </c>
      <c r="J156" s="28">
        <f t="shared" si="54"/>
        <v>0.50919830955285139</v>
      </c>
      <c r="K156" s="28">
        <f t="shared" si="54"/>
        <v>0.53380310688950083</v>
      </c>
      <c r="L156" s="28">
        <f t="shared" si="54"/>
        <v>0.55691018900035294</v>
      </c>
      <c r="M156" s="28">
        <f t="shared" si="54"/>
        <v>0.55843612345094995</v>
      </c>
      <c r="N156" s="28">
        <f t="shared" si="54"/>
        <v>0.56006281994125218</v>
      </c>
      <c r="O156" s="28">
        <f t="shared" si="54"/>
        <v>0.5615894634950499</v>
      </c>
      <c r="P156" s="28">
        <f t="shared" si="54"/>
        <v>0.56305799968919024</v>
      </c>
      <c r="Q156" s="28">
        <f t="shared" si="54"/>
        <v>0.56432877367342138</v>
      </c>
      <c r="R156" s="28">
        <f t="shared" si="54"/>
        <v>0.56540009162251537</v>
      </c>
      <c r="S156" s="28">
        <f t="shared" si="54"/>
        <v>0.56646929278735769</v>
      </c>
      <c r="T156" s="28">
        <f t="shared" si="54"/>
        <v>0.56749346249795662</v>
      </c>
      <c r="U156" s="28">
        <f t="shared" si="54"/>
        <v>0.56877250381148747</v>
      </c>
      <c r="V156" s="28">
        <f t="shared" si="54"/>
        <v>0.5704443661753793</v>
      </c>
      <c r="W156" s="28">
        <f t="shared" si="54"/>
        <v>0.57248074353924361</v>
      </c>
      <c r="X156" s="28">
        <f t="shared" si="54"/>
        <v>0.57439769878591396</v>
      </c>
      <c r="Y156" s="28">
        <f t="shared" si="54"/>
        <v>0.57568724814870509</v>
      </c>
      <c r="Z156" s="28">
        <f t="shared" si="54"/>
        <v>0.57628074233907522</v>
      </c>
      <c r="AA156" s="28">
        <f t="shared" si="54"/>
        <v>0.57667487133123529</v>
      </c>
      <c r="AB156" s="28">
        <f t="shared" si="54"/>
        <v>0.57622660963793393</v>
      </c>
      <c r="AC156" s="28">
        <f t="shared" si="54"/>
        <v>0.57617866357109371</v>
      </c>
      <c r="AD156" s="28">
        <f t="shared" si="54"/>
        <v>0.57700198718813589</v>
      </c>
      <c r="AE156" s="28">
        <f t="shared" si="54"/>
        <v>0.57837088911351831</v>
      </c>
      <c r="AF156" s="28">
        <f t="shared" si="54"/>
        <v>0.5803345021288181</v>
      </c>
      <c r="AG156" s="28">
        <f t="shared" si="54"/>
        <v>0.58275162615966525</v>
      </c>
      <c r="AH156" s="28">
        <f t="shared" si="54"/>
        <v>0.58530344231179299</v>
      </c>
      <c r="AI156" s="28">
        <f t="shared" si="54"/>
        <v>0.58790900209671282</v>
      </c>
      <c r="AJ156" s="28">
        <f t="shared" si="54"/>
        <v>0.5902646536168612</v>
      </c>
      <c r="AK156" s="28">
        <f t="shared" si="54"/>
        <v>0.59244620306692286</v>
      </c>
      <c r="AL156" s="28">
        <f t="shared" si="54"/>
        <v>0.59389935229277757</v>
      </c>
      <c r="AM156" s="28">
        <f t="shared" si="54"/>
        <v>0.59493884609518133</v>
      </c>
      <c r="AN156" s="28">
        <f t="shared" si="54"/>
        <v>0.59557826091244159</v>
      </c>
      <c r="AO156" s="28">
        <f t="shared" si="54"/>
        <v>0.5963616302308844</v>
      </c>
      <c r="AP156" s="28">
        <f t="shared" si="54"/>
        <v>0.59718479770403787</v>
      </c>
      <c r="AQ156" s="28">
        <f t="shared" si="54"/>
        <v>0.59805869247458465</v>
      </c>
      <c r="AR156" s="28">
        <f t="shared" si="54"/>
        <v>0.59897438937723313</v>
      </c>
      <c r="AS156" s="28">
        <f t="shared" si="54"/>
        <v>0.59982656326229855</v>
      </c>
      <c r="AT156" s="28">
        <f t="shared" si="54"/>
        <v>0.60058036598334752</v>
      </c>
      <c r="AU156" s="28">
        <f t="shared" si="54"/>
        <v>0.6011926686705471</v>
      </c>
      <c r="AV156" s="28">
        <f t="shared" si="54"/>
        <v>0.60200207003645256</v>
      </c>
      <c r="AW156" s="28">
        <f t="shared" si="54"/>
        <v>0.60290599847200843</v>
      </c>
      <c r="AX156" s="28">
        <f t="shared" si="54"/>
        <v>0.60369970555718455</v>
      </c>
      <c r="AY156" s="28">
        <f t="shared" si="54"/>
        <v>0.60450168853200914</v>
      </c>
      <c r="AZ156" s="28">
        <f t="shared" si="54"/>
        <v>0.60525330472890881</v>
      </c>
    </row>
    <row r="157" spans="2:59">
      <c r="B157" s="28"/>
      <c r="C157" t="str">
        <f>A57</f>
        <v>Defence &amp; other commonwealth expenditures</v>
      </c>
      <c r="D157" s="28">
        <f>D57*100</f>
        <v>6.09617741140314</v>
      </c>
      <c r="E157" s="28">
        <f t="shared" ref="E157:AZ157" si="55">E57*100</f>
        <v>5.8270911218287145</v>
      </c>
      <c r="F157" s="28">
        <f t="shared" si="55"/>
        <v>5.8273584880569587</v>
      </c>
      <c r="G157" s="28">
        <f t="shared" si="55"/>
        <v>5.6176209147720044</v>
      </c>
      <c r="H157" s="28">
        <f t="shared" si="55"/>
        <v>5.3087328731194523</v>
      </c>
      <c r="I157" s="28">
        <f t="shared" si="55"/>
        <v>5.1458471658267975</v>
      </c>
      <c r="J157" s="28">
        <f t="shared" si="55"/>
        <v>5.159687301146425</v>
      </c>
      <c r="K157" s="28">
        <f t="shared" si="55"/>
        <v>5.3298436505732125</v>
      </c>
      <c r="L157" s="28">
        <f t="shared" si="55"/>
        <v>5.4999999999999991</v>
      </c>
      <c r="M157" s="28">
        <f t="shared" si="55"/>
        <v>5.49</v>
      </c>
      <c r="N157" s="28">
        <f t="shared" si="55"/>
        <v>5.48</v>
      </c>
      <c r="O157" s="28">
        <f t="shared" si="55"/>
        <v>5.47</v>
      </c>
      <c r="P157" s="28">
        <f t="shared" si="55"/>
        <v>5.46</v>
      </c>
      <c r="Q157" s="28">
        <f t="shared" si="55"/>
        <v>5.45</v>
      </c>
      <c r="R157" s="28">
        <f t="shared" si="55"/>
        <v>5.44</v>
      </c>
      <c r="S157" s="28">
        <f t="shared" si="55"/>
        <v>5.43</v>
      </c>
      <c r="T157" s="28">
        <f t="shared" si="55"/>
        <v>5.42</v>
      </c>
      <c r="U157" s="28">
        <f t="shared" si="55"/>
        <v>5.41</v>
      </c>
      <c r="V157" s="28">
        <f t="shared" si="55"/>
        <v>5.3999999999999995</v>
      </c>
      <c r="W157" s="28">
        <f t="shared" si="55"/>
        <v>5.3999999999999995</v>
      </c>
      <c r="X157" s="28">
        <f t="shared" si="55"/>
        <v>5.3999999999999995</v>
      </c>
      <c r="Y157" s="28">
        <f t="shared" si="55"/>
        <v>5.4</v>
      </c>
      <c r="Z157" s="28">
        <f t="shared" si="55"/>
        <v>5.3999999999999995</v>
      </c>
      <c r="AA157" s="28">
        <f t="shared" si="55"/>
        <v>5.3999999999999995</v>
      </c>
      <c r="AB157" s="28">
        <f t="shared" si="55"/>
        <v>5.3999999999999995</v>
      </c>
      <c r="AC157" s="28">
        <f t="shared" si="55"/>
        <v>5.3999999999999995</v>
      </c>
      <c r="AD157" s="28">
        <f t="shared" si="55"/>
        <v>5.3999999999999995</v>
      </c>
      <c r="AE157" s="28">
        <f t="shared" si="55"/>
        <v>5.3999999999999986</v>
      </c>
      <c r="AF157" s="28">
        <f t="shared" si="55"/>
        <v>5.3999999999999995</v>
      </c>
      <c r="AG157" s="28">
        <f t="shared" si="55"/>
        <v>5.3999999999999995</v>
      </c>
      <c r="AH157" s="28">
        <f t="shared" si="55"/>
        <v>5.3999999999999995</v>
      </c>
      <c r="AI157" s="28">
        <f t="shared" si="55"/>
        <v>5.3999999999999995</v>
      </c>
      <c r="AJ157" s="28">
        <f t="shared" si="55"/>
        <v>5.3999999999999995</v>
      </c>
      <c r="AK157" s="28">
        <f t="shared" si="55"/>
        <v>5.3999999999999986</v>
      </c>
      <c r="AL157" s="28">
        <f t="shared" si="55"/>
        <v>5.4</v>
      </c>
      <c r="AM157" s="28">
        <f t="shared" si="55"/>
        <v>5.3999999999999986</v>
      </c>
      <c r="AN157" s="28">
        <f t="shared" si="55"/>
        <v>5.3999999999999995</v>
      </c>
      <c r="AO157" s="28">
        <f t="shared" si="55"/>
        <v>5.3999999999999995</v>
      </c>
      <c r="AP157" s="28">
        <f t="shared" si="55"/>
        <v>5.3999999999999995</v>
      </c>
      <c r="AQ157" s="28">
        <f t="shared" si="55"/>
        <v>5.3999999999999995</v>
      </c>
      <c r="AR157" s="28">
        <f t="shared" si="55"/>
        <v>5.3999999999999995</v>
      </c>
      <c r="AS157" s="28">
        <f t="shared" si="55"/>
        <v>5.3999999999999995</v>
      </c>
      <c r="AT157" s="28">
        <f t="shared" si="55"/>
        <v>5.3999999999999995</v>
      </c>
      <c r="AU157" s="28">
        <f t="shared" si="55"/>
        <v>5.3999999999999995</v>
      </c>
      <c r="AV157" s="28">
        <f t="shared" si="55"/>
        <v>5.3999999999999995</v>
      </c>
      <c r="AW157" s="28">
        <f t="shared" si="55"/>
        <v>5.3999999999999995</v>
      </c>
      <c r="AX157" s="28">
        <f t="shared" si="55"/>
        <v>5.3999999999999995</v>
      </c>
      <c r="AY157" s="28">
        <f t="shared" si="55"/>
        <v>5.3999999999999995</v>
      </c>
      <c r="AZ157" s="28">
        <f t="shared" si="55"/>
        <v>5.3999999999999995</v>
      </c>
    </row>
    <row r="159" spans="2:59">
      <c r="C159" t="str">
        <f>A44</f>
        <v>Health commonwealth</v>
      </c>
      <c r="D159">
        <f>D44*100</f>
        <v>4.1218767733457815</v>
      </c>
      <c r="E159" s="28">
        <f t="shared" ref="E159:AZ159" si="56">E44*100</f>
        <v>4.1978669774223443</v>
      </c>
      <c r="F159" s="28">
        <f t="shared" si="56"/>
        <v>4.1703431691663493</v>
      </c>
      <c r="G159" s="28">
        <f t="shared" si="56"/>
        <v>4.2519120110618882</v>
      </c>
      <c r="H159" s="28">
        <f t="shared" si="56"/>
        <v>4.2960228424849545</v>
      </c>
      <c r="I159" s="28">
        <f t="shared" si="56"/>
        <v>4.3448191772916731</v>
      </c>
      <c r="J159" s="28">
        <f t="shared" si="56"/>
        <v>4.5248757259736356</v>
      </c>
      <c r="K159" s="28">
        <f t="shared" si="56"/>
        <v>4.5825005347907757</v>
      </c>
      <c r="L159" s="28">
        <f t="shared" si="56"/>
        <v>4.64144584917244</v>
      </c>
      <c r="M159" s="28">
        <f t="shared" si="56"/>
        <v>4.7026087885039658</v>
      </c>
      <c r="N159" s="28">
        <f t="shared" si="56"/>
        <v>4.7686600450565821</v>
      </c>
      <c r="O159" s="28">
        <f t="shared" si="56"/>
        <v>4.834644030469069</v>
      </c>
      <c r="P159" s="28">
        <f t="shared" si="56"/>
        <v>4.9019081473411319</v>
      </c>
      <c r="Q159" s="28">
        <f t="shared" si="56"/>
        <v>4.9693860655234587</v>
      </c>
      <c r="R159" s="28">
        <f t="shared" si="56"/>
        <v>5.0383853605499747</v>
      </c>
      <c r="S159" s="28">
        <f t="shared" si="56"/>
        <v>5.1091507309646049</v>
      </c>
      <c r="T159" s="28">
        <f t="shared" si="56"/>
        <v>5.1777464326706797</v>
      </c>
      <c r="U159" s="28">
        <f t="shared" si="56"/>
        <v>5.2448512269018561</v>
      </c>
      <c r="V159" s="28">
        <f t="shared" si="56"/>
        <v>5.3099301411904287</v>
      </c>
      <c r="W159" s="28">
        <f t="shared" si="56"/>
        <v>5.3745997321957653</v>
      </c>
      <c r="X159" s="28">
        <f t="shared" si="56"/>
        <v>5.4395263285111444</v>
      </c>
      <c r="Y159" s="28">
        <f t="shared" si="56"/>
        <v>5.5021943442479655</v>
      </c>
      <c r="Z159" s="28">
        <f t="shared" si="56"/>
        <v>5.5635173958145341</v>
      </c>
      <c r="AA159" s="28">
        <f t="shared" si="56"/>
        <v>5.6232716388395021</v>
      </c>
      <c r="AB159" s="28">
        <f t="shared" si="56"/>
        <v>5.6842925390199879</v>
      </c>
      <c r="AC159" s="28">
        <f t="shared" si="56"/>
        <v>5.7435576351831763</v>
      </c>
      <c r="AD159" s="28">
        <f t="shared" si="56"/>
        <v>5.8005018573873466</v>
      </c>
      <c r="AE159" s="28">
        <f t="shared" si="56"/>
        <v>5.855374118525396</v>
      </c>
      <c r="AF159" s="28">
        <f t="shared" si="56"/>
        <v>5.9084346104971965</v>
      </c>
      <c r="AG159" s="28">
        <f t="shared" si="56"/>
        <v>5.9620056905266985</v>
      </c>
      <c r="AH159" s="28">
        <f t="shared" si="56"/>
        <v>6.0147455989008805</v>
      </c>
      <c r="AI159" s="28">
        <f t="shared" si="56"/>
        <v>6.0669408480004225</v>
      </c>
      <c r="AJ159" s="28">
        <f t="shared" si="56"/>
        <v>6.1191856350871783</v>
      </c>
      <c r="AK159" s="28">
        <f t="shared" si="56"/>
        <v>6.1713585173867651</v>
      </c>
      <c r="AL159" s="28">
        <f t="shared" si="56"/>
        <v>6.2258915199341311</v>
      </c>
      <c r="AM159" s="28">
        <f t="shared" si="56"/>
        <v>6.2791289080780537</v>
      </c>
      <c r="AN159" s="28">
        <f t="shared" si="56"/>
        <v>6.333368321165894</v>
      </c>
      <c r="AO159" s="28">
        <f t="shared" si="56"/>
        <v>6.3885740424983561</v>
      </c>
      <c r="AP159" s="28">
        <f t="shared" si="56"/>
        <v>6.4440917625741099</v>
      </c>
      <c r="AQ159" s="28">
        <f t="shared" si="56"/>
        <v>6.5006217873903083</v>
      </c>
      <c r="AR159" s="28">
        <f t="shared" si="56"/>
        <v>6.5561800172698845</v>
      </c>
      <c r="AS159" s="28">
        <f t="shared" si="56"/>
        <v>6.6114321770831816</v>
      </c>
      <c r="AT159" s="28">
        <f t="shared" si="56"/>
        <v>6.6683761532750383</v>
      </c>
      <c r="AU159" s="28">
        <f t="shared" si="56"/>
        <v>6.7267123826805095</v>
      </c>
      <c r="AV159" s="28">
        <f t="shared" si="56"/>
        <v>6.7857672859313727</v>
      </c>
      <c r="AW159" s="28">
        <f t="shared" si="56"/>
        <v>6.8428056323849882</v>
      </c>
      <c r="AX159" s="28">
        <f t="shared" si="56"/>
        <v>6.8989103355458754</v>
      </c>
      <c r="AY159" s="28">
        <f t="shared" si="56"/>
        <v>6.9546674830157658</v>
      </c>
      <c r="AZ159" s="28">
        <f t="shared" si="56"/>
        <v>7.0112584211086419</v>
      </c>
    </row>
    <row r="160" spans="2:59">
      <c r="C160" s="28" t="str">
        <f>A45</f>
        <v>Health state</v>
      </c>
      <c r="D160" s="28">
        <f>D45*100</f>
        <v>2.3598064764682456</v>
      </c>
      <c r="E160" s="28">
        <f t="shared" ref="E160:AZ160" si="57">E45*100</f>
        <v>2.4109461599286264</v>
      </c>
      <c r="F160" s="28">
        <f t="shared" si="57"/>
        <v>2.4016144899479692</v>
      </c>
      <c r="G160" s="28">
        <f t="shared" si="57"/>
        <v>2.3888817817608259</v>
      </c>
      <c r="H160" s="28">
        <f t="shared" si="57"/>
        <v>2.4179610381935275</v>
      </c>
      <c r="I160" s="28">
        <f t="shared" si="57"/>
        <v>2.4492140544000356</v>
      </c>
      <c r="J160" s="28">
        <f t="shared" si="57"/>
        <v>2.3539937395644817</v>
      </c>
      <c r="K160" s="28">
        <f t="shared" si="57"/>
        <v>2.3862196979130377</v>
      </c>
      <c r="L160" s="28">
        <f t="shared" si="57"/>
        <v>2.4189615936372011</v>
      </c>
      <c r="M160" s="28">
        <f t="shared" si="57"/>
        <v>2.4528072070254399</v>
      </c>
      <c r="N160" s="28">
        <f t="shared" si="57"/>
        <v>2.4889222002222757</v>
      </c>
      <c r="O160" s="28">
        <f t="shared" si="57"/>
        <v>2.5247941840756098</v>
      </c>
      <c r="P160" s="28">
        <f t="shared" si="57"/>
        <v>2.5612875096628072</v>
      </c>
      <c r="Q160" s="28">
        <f t="shared" si="57"/>
        <v>2.5978238241900518</v>
      </c>
      <c r="R160" s="28">
        <f t="shared" si="57"/>
        <v>2.6347587802910346</v>
      </c>
      <c r="S160" s="28">
        <f t="shared" si="57"/>
        <v>2.6736134855292177</v>
      </c>
      <c r="T160" s="28">
        <f t="shared" si="57"/>
        <v>2.7111926058023692</v>
      </c>
      <c r="U160" s="28">
        <f t="shared" si="57"/>
        <v>2.7487326792034734</v>
      </c>
      <c r="V160" s="28">
        <f t="shared" si="57"/>
        <v>2.7856667624572125</v>
      </c>
      <c r="W160" s="28">
        <f t="shared" si="57"/>
        <v>2.8227657870941845</v>
      </c>
      <c r="X160" s="28">
        <f t="shared" si="57"/>
        <v>2.8613104714993507</v>
      </c>
      <c r="Y160" s="28">
        <f t="shared" si="57"/>
        <v>2.8978770750861105</v>
      </c>
      <c r="Z160" s="28">
        <f t="shared" si="57"/>
        <v>2.9329721422475901</v>
      </c>
      <c r="AA160" s="28">
        <f t="shared" si="57"/>
        <v>2.9670838810906486</v>
      </c>
      <c r="AB160" s="28">
        <f t="shared" si="57"/>
        <v>3.0013539301025181</v>
      </c>
      <c r="AC160" s="28">
        <f t="shared" si="57"/>
        <v>3.0347805639468448</v>
      </c>
      <c r="AD160" s="28">
        <f t="shared" si="57"/>
        <v>3.067408351202634</v>
      </c>
      <c r="AE160" s="28">
        <f t="shared" si="57"/>
        <v>3.0992191719620603</v>
      </c>
      <c r="AF160" s="28">
        <f t="shared" si="57"/>
        <v>3.1304138620524009</v>
      </c>
      <c r="AG160" s="28">
        <f t="shared" si="57"/>
        <v>3.1624557306361143</v>
      </c>
      <c r="AH160" s="28">
        <f t="shared" si="57"/>
        <v>3.1940174648831872</v>
      </c>
      <c r="AI160" s="28">
        <f t="shared" si="57"/>
        <v>3.225208816054332</v>
      </c>
      <c r="AJ160" s="28">
        <f t="shared" si="57"/>
        <v>3.2561188525352254</v>
      </c>
      <c r="AK160" s="28">
        <f t="shared" si="57"/>
        <v>3.2865959240968787</v>
      </c>
      <c r="AL160" s="28">
        <f t="shared" si="57"/>
        <v>3.3182790440659033</v>
      </c>
      <c r="AM160" s="28">
        <f t="shared" si="57"/>
        <v>3.3490617804256861</v>
      </c>
      <c r="AN160" s="28">
        <f t="shared" si="57"/>
        <v>3.3803248195178126</v>
      </c>
      <c r="AO160" s="28">
        <f t="shared" si="57"/>
        <v>3.412180836879128</v>
      </c>
      <c r="AP160" s="28">
        <f t="shared" si="57"/>
        <v>3.4438414019078976</v>
      </c>
      <c r="AQ160" s="28">
        <f t="shared" si="57"/>
        <v>3.4763756145979685</v>
      </c>
      <c r="AR160" s="28">
        <f t="shared" si="57"/>
        <v>3.5084211280951667</v>
      </c>
      <c r="AS160" s="28">
        <f t="shared" si="57"/>
        <v>3.5404299131402106</v>
      </c>
      <c r="AT160" s="28">
        <f t="shared" si="57"/>
        <v>3.5737169255582621</v>
      </c>
      <c r="AU160" s="28">
        <f t="shared" si="57"/>
        <v>3.6077851877343257</v>
      </c>
      <c r="AV160" s="28">
        <f t="shared" si="57"/>
        <v>3.6430904198043583</v>
      </c>
      <c r="AW160" s="28">
        <f t="shared" si="57"/>
        <v>3.6772507783193813</v>
      </c>
      <c r="AX160" s="28">
        <f t="shared" si="57"/>
        <v>3.7103816069544799</v>
      </c>
      <c r="AY160" s="28">
        <f t="shared" si="57"/>
        <v>3.7431872542914237</v>
      </c>
      <c r="AZ160" s="28">
        <f t="shared" si="57"/>
        <v>3.7763070722982248</v>
      </c>
    </row>
    <row r="161" spans="3:52">
      <c r="C161" t="s">
        <v>683</v>
      </c>
      <c r="D161">
        <f>SUM(D159:D160)</f>
        <v>6.4816832498140275</v>
      </c>
      <c r="E161" s="28">
        <f t="shared" ref="E161:AZ161" si="58">SUM(E159:E160)</f>
        <v>6.6088131373509711</v>
      </c>
      <c r="F161" s="28">
        <f t="shared" si="58"/>
        <v>6.5719576591143181</v>
      </c>
      <c r="G161" s="28">
        <f t="shared" si="58"/>
        <v>6.6407937928227145</v>
      </c>
      <c r="H161" s="28">
        <f t="shared" si="58"/>
        <v>6.713983880678482</v>
      </c>
      <c r="I161" s="28">
        <f t="shared" si="58"/>
        <v>6.7940332316917083</v>
      </c>
      <c r="J161" s="28">
        <f t="shared" si="58"/>
        <v>6.8788694655381173</v>
      </c>
      <c r="K161" s="28">
        <f t="shared" si="58"/>
        <v>6.9687202327038129</v>
      </c>
      <c r="L161" s="28">
        <f t="shared" si="58"/>
        <v>7.0604074428096411</v>
      </c>
      <c r="M161" s="28">
        <f t="shared" si="58"/>
        <v>7.1554159955294061</v>
      </c>
      <c r="N161" s="28">
        <f t="shared" si="58"/>
        <v>7.2575822452788579</v>
      </c>
      <c r="O161" s="28">
        <f t="shared" si="58"/>
        <v>7.3594382145446788</v>
      </c>
      <c r="P161" s="28">
        <f t="shared" si="58"/>
        <v>7.4631956570039391</v>
      </c>
      <c r="Q161" s="28">
        <f t="shared" si="58"/>
        <v>7.5672098897135101</v>
      </c>
      <c r="R161" s="28">
        <f t="shared" si="58"/>
        <v>7.6731441408410088</v>
      </c>
      <c r="S161" s="28">
        <f t="shared" si="58"/>
        <v>7.7827642164938222</v>
      </c>
      <c r="T161" s="28">
        <f t="shared" si="58"/>
        <v>7.8889390384730493</v>
      </c>
      <c r="U161" s="28">
        <f t="shared" si="58"/>
        <v>7.9935839061053295</v>
      </c>
      <c r="V161" s="28">
        <f t="shared" si="58"/>
        <v>8.0955969036476407</v>
      </c>
      <c r="W161" s="28">
        <f t="shared" si="58"/>
        <v>8.1973655192899493</v>
      </c>
      <c r="X161" s="28">
        <f t="shared" si="58"/>
        <v>8.3008368000104955</v>
      </c>
      <c r="Y161" s="28">
        <f t="shared" si="58"/>
        <v>8.4000714193340755</v>
      </c>
      <c r="Z161" s="28">
        <f t="shared" si="58"/>
        <v>8.496489538062125</v>
      </c>
      <c r="AA161" s="28">
        <f t="shared" si="58"/>
        <v>8.5903555199301511</v>
      </c>
      <c r="AB161" s="28">
        <f t="shared" si="58"/>
        <v>8.6856464691225064</v>
      </c>
      <c r="AC161" s="28">
        <f t="shared" si="58"/>
        <v>8.7783381991300207</v>
      </c>
      <c r="AD161" s="28">
        <f t="shared" si="58"/>
        <v>8.867910208589981</v>
      </c>
      <c r="AE161" s="28">
        <f t="shared" si="58"/>
        <v>8.9545932904874554</v>
      </c>
      <c r="AF161" s="28">
        <f t="shared" si="58"/>
        <v>9.0388484725495974</v>
      </c>
      <c r="AG161" s="28">
        <f t="shared" si="58"/>
        <v>9.1244614211628132</v>
      </c>
      <c r="AH161" s="28">
        <f t="shared" si="58"/>
        <v>9.2087630637840672</v>
      </c>
      <c r="AI161" s="28">
        <f t="shared" si="58"/>
        <v>9.2921496640547545</v>
      </c>
      <c r="AJ161" s="28">
        <f t="shared" si="58"/>
        <v>9.3753044876224045</v>
      </c>
      <c r="AK161" s="28">
        <f t="shared" si="58"/>
        <v>9.4579544414836434</v>
      </c>
      <c r="AL161" s="28">
        <f t="shared" si="58"/>
        <v>9.5441705640000336</v>
      </c>
      <c r="AM161" s="28">
        <f t="shared" si="58"/>
        <v>9.6281906885037394</v>
      </c>
      <c r="AN161" s="28">
        <f t="shared" si="58"/>
        <v>9.7136931406837057</v>
      </c>
      <c r="AO161" s="28">
        <f t="shared" si="58"/>
        <v>9.8007548793774841</v>
      </c>
      <c r="AP161" s="28">
        <f t="shared" si="58"/>
        <v>9.887933164482007</v>
      </c>
      <c r="AQ161" s="28">
        <f t="shared" si="58"/>
        <v>9.9769974019882763</v>
      </c>
      <c r="AR161" s="28">
        <f t="shared" si="58"/>
        <v>10.064601145365051</v>
      </c>
      <c r="AS161" s="28">
        <f t="shared" si="58"/>
        <v>10.151862090223393</v>
      </c>
      <c r="AT161" s="28">
        <f t="shared" si="58"/>
        <v>10.2420930788333</v>
      </c>
      <c r="AU161" s="28">
        <f t="shared" si="58"/>
        <v>10.334497570414836</v>
      </c>
      <c r="AV161" s="28">
        <f t="shared" si="58"/>
        <v>10.42885770573573</v>
      </c>
      <c r="AW161" s="28">
        <f t="shared" si="58"/>
        <v>10.52005641070437</v>
      </c>
      <c r="AX161" s="28">
        <f t="shared" si="58"/>
        <v>10.609291942500356</v>
      </c>
      <c r="AY161" s="28">
        <f t="shared" si="58"/>
        <v>10.697854737307189</v>
      </c>
      <c r="AZ161" s="28">
        <f t="shared" si="58"/>
        <v>10.787565493406866</v>
      </c>
    </row>
    <row r="163" spans="3:52">
      <c r="C163" t="str">
        <f>A51</f>
        <v>Disability support commonwealth</v>
      </c>
      <c r="D163" s="162">
        <f>D51*100</f>
        <v>0.33042970356059703</v>
      </c>
      <c r="E163" s="162">
        <f t="shared" ref="E163:AZ163" si="59">E51*100</f>
        <v>0.36932352367862747</v>
      </c>
      <c r="F163" s="162">
        <f t="shared" si="59"/>
        <v>0.39642645039992491</v>
      </c>
      <c r="G163" s="162">
        <f t="shared" si="59"/>
        <v>0.42710136152641326</v>
      </c>
      <c r="H163" s="162">
        <f t="shared" si="59"/>
        <v>0.4559419499364249</v>
      </c>
      <c r="I163" s="162">
        <f t="shared" si="59"/>
        <v>0.48321236545598989</v>
      </c>
      <c r="J163" s="162">
        <f t="shared" si="59"/>
        <v>0.50919830955285139</v>
      </c>
      <c r="K163" s="162">
        <f t="shared" si="59"/>
        <v>0.53380310688950083</v>
      </c>
      <c r="L163" s="162">
        <f t="shared" si="59"/>
        <v>0.55691018900035294</v>
      </c>
      <c r="M163" s="162">
        <f t="shared" si="59"/>
        <v>0.55843612345094995</v>
      </c>
      <c r="N163" s="162">
        <f t="shared" si="59"/>
        <v>0.56006281994125218</v>
      </c>
      <c r="O163" s="162">
        <f t="shared" si="59"/>
        <v>0.5615894634950499</v>
      </c>
      <c r="P163" s="162">
        <f t="shared" si="59"/>
        <v>0.56305799968919024</v>
      </c>
      <c r="Q163" s="162">
        <f t="shared" si="59"/>
        <v>0.56432877367342138</v>
      </c>
      <c r="R163" s="162">
        <f t="shared" si="59"/>
        <v>0.56540009162251537</v>
      </c>
      <c r="S163" s="162">
        <f t="shared" si="59"/>
        <v>0.56646929278735769</v>
      </c>
      <c r="T163" s="162">
        <f t="shared" si="59"/>
        <v>0.56749346249795662</v>
      </c>
      <c r="U163" s="162">
        <f t="shared" si="59"/>
        <v>0.56877250381148747</v>
      </c>
      <c r="V163" s="162">
        <f t="shared" si="59"/>
        <v>0.5704443661753793</v>
      </c>
      <c r="W163" s="162">
        <f t="shared" si="59"/>
        <v>0.57248074353924361</v>
      </c>
      <c r="X163" s="162">
        <f t="shared" si="59"/>
        <v>0.57439769878591396</v>
      </c>
      <c r="Y163" s="162">
        <f t="shared" si="59"/>
        <v>0.57568724814870509</v>
      </c>
      <c r="Z163" s="162">
        <f t="shared" si="59"/>
        <v>0.57628074233907522</v>
      </c>
      <c r="AA163" s="162">
        <f t="shared" si="59"/>
        <v>0.57667487133123529</v>
      </c>
      <c r="AB163" s="162">
        <f t="shared" si="59"/>
        <v>0.57622660963793393</v>
      </c>
      <c r="AC163" s="162">
        <f t="shared" si="59"/>
        <v>0.57617866357109371</v>
      </c>
      <c r="AD163" s="162">
        <f t="shared" si="59"/>
        <v>0.57700198718813589</v>
      </c>
      <c r="AE163" s="162">
        <f t="shared" si="59"/>
        <v>0.57837088911351831</v>
      </c>
      <c r="AF163" s="162">
        <f t="shared" si="59"/>
        <v>0.5803345021288181</v>
      </c>
      <c r="AG163" s="162">
        <f t="shared" si="59"/>
        <v>0.58275162615966525</v>
      </c>
      <c r="AH163" s="162">
        <f t="shared" si="59"/>
        <v>0.58530344231179299</v>
      </c>
      <c r="AI163" s="162">
        <f t="shared" si="59"/>
        <v>0.58790900209671282</v>
      </c>
      <c r="AJ163" s="162">
        <f t="shared" si="59"/>
        <v>0.5902646536168612</v>
      </c>
      <c r="AK163" s="162">
        <f t="shared" si="59"/>
        <v>0.59244620306692286</v>
      </c>
      <c r="AL163" s="162">
        <f t="shared" si="59"/>
        <v>0.59389935229277757</v>
      </c>
      <c r="AM163" s="162">
        <f t="shared" si="59"/>
        <v>0.59493884609518133</v>
      </c>
      <c r="AN163" s="162">
        <f t="shared" si="59"/>
        <v>0.59557826091244159</v>
      </c>
      <c r="AO163" s="162">
        <f t="shared" si="59"/>
        <v>0.5963616302308844</v>
      </c>
      <c r="AP163" s="162">
        <f t="shared" si="59"/>
        <v>0.59718479770403787</v>
      </c>
      <c r="AQ163" s="162">
        <f t="shared" si="59"/>
        <v>0.59805869247458465</v>
      </c>
      <c r="AR163" s="162">
        <f t="shared" si="59"/>
        <v>0.59897438937723313</v>
      </c>
      <c r="AS163" s="162">
        <f t="shared" si="59"/>
        <v>0.59982656326229855</v>
      </c>
      <c r="AT163" s="162">
        <f t="shared" si="59"/>
        <v>0.60058036598334752</v>
      </c>
      <c r="AU163" s="162">
        <f t="shared" si="59"/>
        <v>0.6011926686705471</v>
      </c>
      <c r="AV163" s="162">
        <f t="shared" si="59"/>
        <v>0.60200207003645256</v>
      </c>
      <c r="AW163" s="162">
        <f t="shared" si="59"/>
        <v>0.60290599847200843</v>
      </c>
      <c r="AX163" s="162">
        <f t="shared" si="59"/>
        <v>0.60369970555718455</v>
      </c>
      <c r="AY163" s="162">
        <f t="shared" si="59"/>
        <v>0.60450168853200914</v>
      </c>
      <c r="AZ163" s="162">
        <f t="shared" si="59"/>
        <v>0.60525330472890881</v>
      </c>
    </row>
    <row r="164" spans="3:52">
      <c r="C164" s="28" t="str">
        <f t="shared" ref="C164:C165" si="60">A52</f>
        <v>Disability support state</v>
      </c>
      <c r="D164" s="162">
        <f t="shared" ref="D164:AZ164" si="61">D52*100</f>
        <v>0.24080814442916926</v>
      </c>
      <c r="E164" s="162">
        <f t="shared" si="61"/>
        <v>0.27592502601156871</v>
      </c>
      <c r="F164" s="162">
        <f t="shared" si="61"/>
        <v>0.30174825896744534</v>
      </c>
      <c r="G164" s="162">
        <f t="shared" si="61"/>
        <v>0.32990113947239041</v>
      </c>
      <c r="H164" s="162">
        <f t="shared" si="61"/>
        <v>0.35633862692773127</v>
      </c>
      <c r="I164" s="162">
        <f t="shared" si="61"/>
        <v>0.38133629340842035</v>
      </c>
      <c r="J164" s="162">
        <f t="shared" si="61"/>
        <v>0.40516621809341957</v>
      </c>
      <c r="K164" s="162">
        <f t="shared" si="61"/>
        <v>0.42772114539210754</v>
      </c>
      <c r="L164" s="162">
        <f t="shared" si="61"/>
        <v>0.44895940679639207</v>
      </c>
      <c r="M164" s="162">
        <f t="shared" si="61"/>
        <v>0.45039485924981482</v>
      </c>
      <c r="N164" s="162">
        <f t="shared" si="61"/>
        <v>0.45190822924069873</v>
      </c>
      <c r="O164" s="162">
        <f t="shared" si="61"/>
        <v>0.45332922763708483</v>
      </c>
      <c r="P164" s="162">
        <f t="shared" si="61"/>
        <v>0.45469540306497852</v>
      </c>
      <c r="Q164" s="162">
        <f t="shared" si="61"/>
        <v>0.45589199514547757</v>
      </c>
      <c r="R164" s="162">
        <f t="shared" si="61"/>
        <v>0.45693582631880025</v>
      </c>
      <c r="S164" s="162">
        <f t="shared" si="61"/>
        <v>0.45796384610061858</v>
      </c>
      <c r="T164" s="162">
        <f t="shared" si="61"/>
        <v>0.45894023549742541</v>
      </c>
      <c r="U164" s="162">
        <f t="shared" si="61"/>
        <v>0.46010303072341652</v>
      </c>
      <c r="V164" s="162">
        <f t="shared" si="61"/>
        <v>0.46156042478838988</v>
      </c>
      <c r="W164" s="162">
        <f t="shared" si="61"/>
        <v>0.46329319357214549</v>
      </c>
      <c r="X164" s="162">
        <f t="shared" si="61"/>
        <v>0.46492277290678885</v>
      </c>
      <c r="Y164" s="162">
        <f t="shared" si="61"/>
        <v>0.46604825974117181</v>
      </c>
      <c r="Z164" s="162">
        <f t="shared" si="61"/>
        <v>0.46661832474720122</v>
      </c>
      <c r="AA164" s="162">
        <f t="shared" si="61"/>
        <v>0.46702582021345662</v>
      </c>
      <c r="AB164" s="162">
        <f t="shared" si="61"/>
        <v>0.46676740650201198</v>
      </c>
      <c r="AC164" s="162">
        <f t="shared" si="61"/>
        <v>0.46682517272661117</v>
      </c>
      <c r="AD164" s="162">
        <f t="shared" si="61"/>
        <v>0.46756997355174884</v>
      </c>
      <c r="AE164" s="162">
        <f t="shared" si="61"/>
        <v>0.46874788445219423</v>
      </c>
      <c r="AF164" s="162">
        <f t="shared" si="61"/>
        <v>0.47040021225429435</v>
      </c>
      <c r="AG164" s="162">
        <f t="shared" si="61"/>
        <v>0.47241823674271377</v>
      </c>
      <c r="AH164" s="162">
        <f t="shared" si="61"/>
        <v>0.47455074622677867</v>
      </c>
      <c r="AI164" s="162">
        <f t="shared" si="61"/>
        <v>0.47673168969964319</v>
      </c>
      <c r="AJ164" s="162">
        <f t="shared" si="61"/>
        <v>0.47872091807236911</v>
      </c>
      <c r="AK164" s="162">
        <f t="shared" si="61"/>
        <v>0.48057851818162145</v>
      </c>
      <c r="AL164" s="162">
        <f t="shared" si="61"/>
        <v>0.48186581904868964</v>
      </c>
      <c r="AM164" s="162">
        <f t="shared" si="61"/>
        <v>0.48283028482161894</v>
      </c>
      <c r="AN164" s="162">
        <f t="shared" si="61"/>
        <v>0.48348165692229833</v>
      </c>
      <c r="AO164" s="162">
        <f t="shared" si="61"/>
        <v>0.48424949090402913</v>
      </c>
      <c r="AP164" s="162">
        <f t="shared" si="61"/>
        <v>0.48504997577193015</v>
      </c>
      <c r="AQ164" s="162">
        <f t="shared" si="61"/>
        <v>0.48589008841683073</v>
      </c>
      <c r="AR164" s="162">
        <f t="shared" si="61"/>
        <v>0.48676018923801179</v>
      </c>
      <c r="AS164" s="162">
        <f t="shared" si="61"/>
        <v>0.48757637894416594</v>
      </c>
      <c r="AT164" s="162">
        <f t="shared" si="61"/>
        <v>0.48831073055495711</v>
      </c>
      <c r="AU164" s="162">
        <f t="shared" si="61"/>
        <v>0.48892843399346309</v>
      </c>
      <c r="AV164" s="162">
        <f t="shared" si="61"/>
        <v>0.48969582404542517</v>
      </c>
      <c r="AW164" s="162">
        <f t="shared" si="61"/>
        <v>0.49052931070016659</v>
      </c>
      <c r="AX164" s="162">
        <f t="shared" si="61"/>
        <v>0.491267396130185</v>
      </c>
      <c r="AY164" s="162">
        <f t="shared" si="61"/>
        <v>0.49200535481963814</v>
      </c>
      <c r="AZ164" s="162">
        <f t="shared" si="61"/>
        <v>0.49269757106323459</v>
      </c>
    </row>
    <row r="165" spans="3:52">
      <c r="C165" s="28" t="str">
        <f t="shared" si="60"/>
        <v>Disability Funding total</v>
      </c>
      <c r="D165" s="162">
        <f t="shared" ref="D165:AZ165" si="62">D53*100</f>
        <v>0.57123784798976629</v>
      </c>
      <c r="E165" s="162">
        <f t="shared" si="62"/>
        <v>0.64524854969019618</v>
      </c>
      <c r="F165" s="162">
        <f t="shared" si="62"/>
        <v>0.69817470936737025</v>
      </c>
      <c r="G165" s="162">
        <f t="shared" si="62"/>
        <v>0.75700250099880362</v>
      </c>
      <c r="H165" s="162">
        <f t="shared" si="62"/>
        <v>0.81228057686415622</v>
      </c>
      <c r="I165" s="162">
        <f t="shared" si="62"/>
        <v>0.86454865886441035</v>
      </c>
      <c r="J165" s="162">
        <f t="shared" si="62"/>
        <v>0.91436452764627096</v>
      </c>
      <c r="K165" s="162">
        <f t="shared" si="62"/>
        <v>0.96152425228160854</v>
      </c>
      <c r="L165" s="162">
        <f t="shared" si="62"/>
        <v>1.005869595796745</v>
      </c>
      <c r="M165" s="162">
        <f t="shared" si="62"/>
        <v>1.0088309827007649</v>
      </c>
      <c r="N165" s="162">
        <f t="shared" si="62"/>
        <v>1.0119710491819509</v>
      </c>
      <c r="O165" s="162">
        <f t="shared" si="62"/>
        <v>1.0149186911321348</v>
      </c>
      <c r="P165" s="162">
        <f t="shared" si="62"/>
        <v>1.0177534027541688</v>
      </c>
      <c r="Q165" s="162">
        <f t="shared" si="62"/>
        <v>1.0202207688188989</v>
      </c>
      <c r="R165" s="162">
        <f t="shared" si="62"/>
        <v>1.0223359179413156</v>
      </c>
      <c r="S165" s="162">
        <f t="shared" si="62"/>
        <v>1.0244331388879762</v>
      </c>
      <c r="T165" s="162">
        <f t="shared" si="62"/>
        <v>1.0264336979953821</v>
      </c>
      <c r="U165" s="162">
        <f t="shared" si="62"/>
        <v>1.0288755345349041</v>
      </c>
      <c r="V165" s="162">
        <f t="shared" si="62"/>
        <v>1.0320047909637693</v>
      </c>
      <c r="W165" s="162">
        <f t="shared" si="62"/>
        <v>1.035773937111389</v>
      </c>
      <c r="X165" s="162">
        <f t="shared" si="62"/>
        <v>1.0393204716927027</v>
      </c>
      <c r="Y165" s="162">
        <f t="shared" si="62"/>
        <v>1.0417355078898769</v>
      </c>
      <c r="Z165" s="162">
        <f t="shared" si="62"/>
        <v>1.0428990670862763</v>
      </c>
      <c r="AA165" s="162">
        <f t="shared" si="62"/>
        <v>1.0437006915446918</v>
      </c>
      <c r="AB165" s="162">
        <f t="shared" si="62"/>
        <v>1.0429940161399458</v>
      </c>
      <c r="AC165" s="162">
        <f t="shared" si="62"/>
        <v>1.043003836297705</v>
      </c>
      <c r="AD165" s="162">
        <f t="shared" si="62"/>
        <v>1.0445719607398847</v>
      </c>
      <c r="AE165" s="162">
        <f t="shared" si="62"/>
        <v>1.0471187735657126</v>
      </c>
      <c r="AF165" s="162">
        <f t="shared" si="62"/>
        <v>1.0507347143831125</v>
      </c>
      <c r="AG165" s="162">
        <f t="shared" si="62"/>
        <v>1.0551698629023789</v>
      </c>
      <c r="AH165" s="162">
        <f t="shared" si="62"/>
        <v>1.0598541885385715</v>
      </c>
      <c r="AI165" s="162">
        <f t="shared" si="62"/>
        <v>1.064640691796356</v>
      </c>
      <c r="AJ165" s="162">
        <f t="shared" si="62"/>
        <v>1.0689855716892305</v>
      </c>
      <c r="AK165" s="162">
        <f t="shared" si="62"/>
        <v>1.0730247212485444</v>
      </c>
      <c r="AL165" s="162">
        <f t="shared" si="62"/>
        <v>1.0757651713414671</v>
      </c>
      <c r="AM165" s="162">
        <f t="shared" si="62"/>
        <v>1.0777691309168003</v>
      </c>
      <c r="AN165" s="162">
        <f t="shared" si="62"/>
        <v>1.07905991783474</v>
      </c>
      <c r="AO165" s="162">
        <f t="shared" si="62"/>
        <v>1.0806111211349136</v>
      </c>
      <c r="AP165" s="162">
        <f t="shared" si="62"/>
        <v>1.0822347734759679</v>
      </c>
      <c r="AQ165" s="162">
        <f t="shared" si="62"/>
        <v>1.0839487808914152</v>
      </c>
      <c r="AR165" s="162">
        <f t="shared" si="62"/>
        <v>1.085734578615245</v>
      </c>
      <c r="AS165" s="162">
        <f t="shared" si="62"/>
        <v>1.0874029422064644</v>
      </c>
      <c r="AT165" s="162">
        <f t="shared" si="62"/>
        <v>1.0888910965383045</v>
      </c>
      <c r="AU165" s="162">
        <f t="shared" si="62"/>
        <v>1.0901211026640101</v>
      </c>
      <c r="AV165" s="162">
        <f t="shared" si="62"/>
        <v>1.0916978940818778</v>
      </c>
      <c r="AW165" s="162">
        <f t="shared" si="62"/>
        <v>1.0934353091721751</v>
      </c>
      <c r="AX165" s="162">
        <f t="shared" si="62"/>
        <v>1.0949671016873694</v>
      </c>
      <c r="AY165" s="162">
        <f t="shared" si="62"/>
        <v>1.0965070433516473</v>
      </c>
      <c r="AZ165" s="162">
        <f t="shared" si="62"/>
        <v>1.0979508757921432</v>
      </c>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O317"/>
  <sheetViews>
    <sheetView topLeftCell="AG1" zoomScaleNormal="100" workbookViewId="0">
      <pane ySplit="2205" topLeftCell="A294" activePane="bottomLeft"/>
      <selection activeCell="C106" sqref="C106:CO106"/>
      <selection pane="bottomLeft" activeCell="AI318" sqref="AI318"/>
    </sheetView>
  </sheetViews>
  <sheetFormatPr defaultRowHeight="15"/>
  <cols>
    <col min="93" max="93" width="10" bestFit="1" customWidth="1"/>
  </cols>
  <sheetData>
    <row r="1" spans="1:93" ht="18.75">
      <c r="A1" s="371" t="s">
        <v>0</v>
      </c>
    </row>
    <row r="2" spans="1:93">
      <c r="B2" s="163" t="s">
        <v>1</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row>
    <row r="3" spans="1:93">
      <c r="B3" s="166"/>
      <c r="C3" s="165">
        <v>2012</v>
      </c>
      <c r="D3" s="165">
        <v>2013</v>
      </c>
      <c r="E3" s="165">
        <v>2014</v>
      </c>
      <c r="F3" s="165">
        <v>2015</v>
      </c>
      <c r="G3" s="165">
        <v>2016</v>
      </c>
      <c r="H3" s="165">
        <v>2017</v>
      </c>
      <c r="I3" s="165">
        <v>2018</v>
      </c>
      <c r="J3" s="165">
        <v>2019</v>
      </c>
      <c r="K3" s="165">
        <v>2020</v>
      </c>
      <c r="L3" s="165">
        <v>2021</v>
      </c>
      <c r="M3" s="165">
        <v>2022</v>
      </c>
      <c r="N3" s="165">
        <v>2023</v>
      </c>
      <c r="O3" s="165">
        <v>2024</v>
      </c>
      <c r="P3" s="165">
        <v>2025</v>
      </c>
      <c r="Q3" s="165">
        <v>2026</v>
      </c>
      <c r="R3" s="165">
        <v>2027</v>
      </c>
      <c r="S3" s="165">
        <v>2028</v>
      </c>
      <c r="T3" s="165">
        <v>2029</v>
      </c>
      <c r="U3" s="165">
        <v>2030</v>
      </c>
      <c r="V3" s="165">
        <v>2031</v>
      </c>
      <c r="W3" s="165">
        <v>2032</v>
      </c>
      <c r="X3" s="165">
        <v>2033</v>
      </c>
      <c r="Y3" s="165">
        <v>2034</v>
      </c>
      <c r="Z3" s="165">
        <v>2035</v>
      </c>
      <c r="AA3" s="165">
        <v>2036</v>
      </c>
      <c r="AB3" s="165">
        <v>2037</v>
      </c>
      <c r="AC3" s="165">
        <v>2038</v>
      </c>
      <c r="AD3" s="165">
        <v>2039</v>
      </c>
      <c r="AE3" s="165">
        <v>2040</v>
      </c>
      <c r="AF3" s="165">
        <v>2041</v>
      </c>
      <c r="AG3" s="165">
        <v>2042</v>
      </c>
      <c r="AH3" s="165">
        <v>2043</v>
      </c>
      <c r="AI3" s="165">
        <v>2044</v>
      </c>
      <c r="AJ3" s="165">
        <v>2045</v>
      </c>
      <c r="AK3" s="165">
        <v>2046</v>
      </c>
      <c r="AL3" s="165">
        <v>2047</v>
      </c>
      <c r="AM3" s="165">
        <v>2048</v>
      </c>
      <c r="AN3" s="165">
        <v>2049</v>
      </c>
      <c r="AO3" s="165">
        <v>2050</v>
      </c>
      <c r="AP3" s="165">
        <v>2051</v>
      </c>
      <c r="AQ3" s="165">
        <v>2052</v>
      </c>
      <c r="AR3" s="165">
        <v>2053</v>
      </c>
      <c r="AS3" s="165">
        <v>2054</v>
      </c>
      <c r="AT3" s="165">
        <v>2055</v>
      </c>
      <c r="AU3" s="165">
        <v>2056</v>
      </c>
      <c r="AV3" s="165">
        <v>2057</v>
      </c>
      <c r="AW3" s="165">
        <v>2058</v>
      </c>
      <c r="AX3" s="165">
        <v>2059</v>
      </c>
      <c r="AY3" s="165">
        <v>2060</v>
      </c>
      <c r="AZ3" s="165">
        <v>2061</v>
      </c>
      <c r="BA3" s="165">
        <v>2062</v>
      </c>
      <c r="BB3" s="165">
        <v>2063</v>
      </c>
      <c r="BC3" s="165">
        <v>2064</v>
      </c>
      <c r="BD3" s="165">
        <v>2065</v>
      </c>
      <c r="BE3" s="165">
        <v>2066</v>
      </c>
      <c r="BF3" s="165">
        <v>2067</v>
      </c>
      <c r="BG3" s="165">
        <v>2068</v>
      </c>
      <c r="BH3" s="165">
        <v>2069</v>
      </c>
      <c r="BI3" s="165">
        <v>2070</v>
      </c>
      <c r="BJ3" s="165">
        <v>2071</v>
      </c>
      <c r="BK3" s="165">
        <v>2072</v>
      </c>
      <c r="BL3" s="165">
        <v>2073</v>
      </c>
      <c r="BM3" s="165">
        <v>2074</v>
      </c>
      <c r="BN3" s="165">
        <v>2075</v>
      </c>
      <c r="BO3" s="165">
        <v>2076</v>
      </c>
      <c r="BP3" s="165">
        <v>2077</v>
      </c>
      <c r="BQ3" s="165">
        <v>2078</v>
      </c>
      <c r="BR3" s="165">
        <v>2079</v>
      </c>
      <c r="BS3" s="165">
        <v>2080</v>
      </c>
      <c r="BT3" s="165">
        <v>2081</v>
      </c>
      <c r="BU3" s="165">
        <v>2082</v>
      </c>
      <c r="BV3" s="165">
        <v>2083</v>
      </c>
      <c r="BW3" s="165">
        <v>2084</v>
      </c>
      <c r="BX3" s="165">
        <v>2085</v>
      </c>
      <c r="BY3" s="165">
        <v>2086</v>
      </c>
      <c r="BZ3" s="165">
        <v>2087</v>
      </c>
      <c r="CA3" s="165">
        <v>2088</v>
      </c>
      <c r="CB3" s="165">
        <v>2089</v>
      </c>
      <c r="CC3" s="165">
        <v>2090</v>
      </c>
      <c r="CD3" s="165">
        <v>2091</v>
      </c>
      <c r="CE3" s="165">
        <v>2092</v>
      </c>
      <c r="CF3" s="165">
        <v>2093</v>
      </c>
      <c r="CG3" s="165">
        <v>2094</v>
      </c>
      <c r="CH3" s="165">
        <v>2095</v>
      </c>
      <c r="CI3" s="165">
        <v>2096</v>
      </c>
      <c r="CJ3" s="165">
        <v>2097</v>
      </c>
      <c r="CK3" s="165">
        <v>2098</v>
      </c>
      <c r="CL3" s="165">
        <v>2099</v>
      </c>
      <c r="CM3" s="165">
        <v>2100</v>
      </c>
      <c r="CN3" s="165">
        <v>2101</v>
      </c>
      <c r="CO3" s="165">
        <v>2102</v>
      </c>
    </row>
    <row r="4" spans="1:93">
      <c r="B4" s="166">
        <v>0</v>
      </c>
      <c r="C4" s="164">
        <v>297246</v>
      </c>
      <c r="D4" s="164">
        <v>303340</v>
      </c>
      <c r="E4" s="164">
        <v>308509</v>
      </c>
      <c r="F4" s="164">
        <v>313380</v>
      </c>
      <c r="G4" s="164">
        <v>317859</v>
      </c>
      <c r="H4" s="164">
        <v>321869</v>
      </c>
      <c r="I4" s="164">
        <v>325315</v>
      </c>
      <c r="J4" s="164">
        <v>328263</v>
      </c>
      <c r="K4" s="164">
        <v>330814</v>
      </c>
      <c r="L4" s="164">
        <v>332957</v>
      </c>
      <c r="M4" s="164">
        <v>334700</v>
      </c>
      <c r="N4" s="164">
        <v>336093</v>
      </c>
      <c r="O4" s="164">
        <v>337222</v>
      </c>
      <c r="P4" s="164">
        <v>338156</v>
      </c>
      <c r="Q4" s="164">
        <v>338942</v>
      </c>
      <c r="R4" s="164">
        <v>339607</v>
      </c>
      <c r="S4" s="164">
        <v>340307</v>
      </c>
      <c r="T4" s="164">
        <v>341135</v>
      </c>
      <c r="U4" s="164">
        <v>342076</v>
      </c>
      <c r="V4" s="164">
        <v>343203</v>
      </c>
      <c r="W4" s="164">
        <v>344572</v>
      </c>
      <c r="X4" s="164">
        <v>346245</v>
      </c>
      <c r="Y4" s="164">
        <v>348248</v>
      </c>
      <c r="Z4" s="164">
        <v>350575</v>
      </c>
      <c r="AA4" s="164">
        <v>353211</v>
      </c>
      <c r="AB4" s="164">
        <v>356129</v>
      </c>
      <c r="AC4" s="164">
        <v>359269</v>
      </c>
      <c r="AD4" s="164">
        <v>362589</v>
      </c>
      <c r="AE4" s="164">
        <v>366054</v>
      </c>
      <c r="AF4" s="164">
        <v>369607</v>
      </c>
      <c r="AG4" s="164">
        <v>373186</v>
      </c>
      <c r="AH4" s="164">
        <v>376739</v>
      </c>
      <c r="AI4" s="164">
        <v>380238</v>
      </c>
      <c r="AJ4" s="164">
        <v>383634</v>
      </c>
      <c r="AK4" s="164">
        <v>386896</v>
      </c>
      <c r="AL4" s="164">
        <v>390007</v>
      </c>
      <c r="AM4" s="164">
        <v>392968</v>
      </c>
      <c r="AN4" s="164">
        <v>395777</v>
      </c>
      <c r="AO4" s="164">
        <v>398422</v>
      </c>
      <c r="AP4" s="164">
        <v>400907</v>
      </c>
      <c r="AQ4" s="164">
        <v>403226</v>
      </c>
      <c r="AR4" s="164">
        <v>405382</v>
      </c>
      <c r="AS4" s="164">
        <v>407370</v>
      </c>
      <c r="AT4" s="164">
        <v>409208</v>
      </c>
      <c r="AU4" s="164">
        <v>410911</v>
      </c>
      <c r="AV4" s="164">
        <v>412500</v>
      </c>
      <c r="AW4" s="164">
        <v>414005</v>
      </c>
      <c r="AX4" s="164">
        <v>415459</v>
      </c>
      <c r="AY4" s="164">
        <v>416895</v>
      </c>
      <c r="AZ4" s="164">
        <v>418345</v>
      </c>
      <c r="BA4" s="164">
        <v>419842</v>
      </c>
      <c r="BB4" s="164">
        <v>421413</v>
      </c>
      <c r="BC4" s="164">
        <v>423080</v>
      </c>
      <c r="BD4" s="164">
        <v>424864</v>
      </c>
      <c r="BE4" s="164">
        <v>426774</v>
      </c>
      <c r="BF4" s="164">
        <v>428819</v>
      </c>
      <c r="BG4" s="164">
        <v>430998</v>
      </c>
      <c r="BH4" s="164">
        <v>433306</v>
      </c>
      <c r="BI4" s="164">
        <v>435732</v>
      </c>
      <c r="BJ4" s="164">
        <v>438262</v>
      </c>
      <c r="BK4" s="164">
        <v>440876</v>
      </c>
      <c r="BL4" s="164">
        <v>443552</v>
      </c>
      <c r="BM4" s="164">
        <v>446267</v>
      </c>
      <c r="BN4" s="164">
        <v>448998</v>
      </c>
      <c r="BO4" s="164">
        <v>451720</v>
      </c>
      <c r="BP4" s="164">
        <v>454413</v>
      </c>
      <c r="BQ4" s="164">
        <v>457057</v>
      </c>
      <c r="BR4" s="164">
        <v>459636</v>
      </c>
      <c r="BS4" s="164">
        <v>462135</v>
      </c>
      <c r="BT4" s="164">
        <v>464546</v>
      </c>
      <c r="BU4" s="164">
        <v>466864</v>
      </c>
      <c r="BV4" s="164">
        <v>469082</v>
      </c>
      <c r="BW4" s="164">
        <v>471202</v>
      </c>
      <c r="BX4" s="164">
        <v>473228</v>
      </c>
      <c r="BY4" s="164">
        <v>475165</v>
      </c>
      <c r="BZ4" s="164">
        <v>477022</v>
      </c>
      <c r="CA4" s="164">
        <v>478810</v>
      </c>
      <c r="CB4" s="164">
        <v>480539</v>
      </c>
      <c r="CC4" s="164">
        <v>482223</v>
      </c>
      <c r="CD4" s="164">
        <v>483878</v>
      </c>
      <c r="CE4" s="164">
        <v>485518</v>
      </c>
      <c r="CF4" s="164">
        <v>487155</v>
      </c>
      <c r="CG4" s="164">
        <v>488806</v>
      </c>
      <c r="CH4" s="164">
        <v>490483</v>
      </c>
      <c r="CI4" s="164">
        <v>492197</v>
      </c>
      <c r="CJ4" s="164">
        <v>493956</v>
      </c>
      <c r="CK4" s="164">
        <v>495769</v>
      </c>
      <c r="CL4" s="164">
        <v>497639</v>
      </c>
      <c r="CM4" s="164">
        <v>499570</v>
      </c>
      <c r="CN4" s="164">
        <v>501560</v>
      </c>
      <c r="CO4" s="164">
        <v>503605</v>
      </c>
    </row>
    <row r="5" spans="1:93">
      <c r="B5" s="166">
        <v>1</v>
      </c>
      <c r="C5" s="164">
        <v>292890</v>
      </c>
      <c r="D5" s="164">
        <v>298985</v>
      </c>
      <c r="E5" s="164">
        <v>304990</v>
      </c>
      <c r="F5" s="164">
        <v>310071</v>
      </c>
      <c r="G5" s="164">
        <v>314854</v>
      </c>
      <c r="H5" s="164">
        <v>319245</v>
      </c>
      <c r="I5" s="164">
        <v>323167</v>
      </c>
      <c r="J5" s="164">
        <v>326618</v>
      </c>
      <c r="K5" s="164">
        <v>329570</v>
      </c>
      <c r="L5" s="164">
        <v>332126</v>
      </c>
      <c r="M5" s="164">
        <v>334273</v>
      </c>
      <c r="N5" s="164">
        <v>336020</v>
      </c>
      <c r="O5" s="164">
        <v>337418</v>
      </c>
      <c r="P5" s="164">
        <v>338552</v>
      </c>
      <c r="Q5" s="164">
        <v>339490</v>
      </c>
      <c r="R5" s="164">
        <v>340281</v>
      </c>
      <c r="S5" s="164">
        <v>340950</v>
      </c>
      <c r="T5" s="164">
        <v>341654</v>
      </c>
      <c r="U5" s="164">
        <v>342486</v>
      </c>
      <c r="V5" s="164">
        <v>343430</v>
      </c>
      <c r="W5" s="164">
        <v>344561</v>
      </c>
      <c r="X5" s="164">
        <v>345933</v>
      </c>
      <c r="Y5" s="164">
        <v>347609</v>
      </c>
      <c r="Z5" s="164">
        <v>349616</v>
      </c>
      <c r="AA5" s="164">
        <v>351946</v>
      </c>
      <c r="AB5" s="164">
        <v>354584</v>
      </c>
      <c r="AC5" s="164">
        <v>357505</v>
      </c>
      <c r="AD5" s="164">
        <v>360647</v>
      </c>
      <c r="AE5" s="164">
        <v>363969</v>
      </c>
      <c r="AF5" s="164">
        <v>367437</v>
      </c>
      <c r="AG5" s="164">
        <v>370992</v>
      </c>
      <c r="AH5" s="164">
        <v>374573</v>
      </c>
      <c r="AI5" s="164">
        <v>378127</v>
      </c>
      <c r="AJ5" s="164">
        <v>381629</v>
      </c>
      <c r="AK5" s="164">
        <v>385027</v>
      </c>
      <c r="AL5" s="164">
        <v>388291</v>
      </c>
      <c r="AM5" s="164">
        <v>391404</v>
      </c>
      <c r="AN5" s="164">
        <v>394366</v>
      </c>
      <c r="AO5" s="164">
        <v>397177</v>
      </c>
      <c r="AP5" s="164">
        <v>399824</v>
      </c>
      <c r="AQ5" s="164">
        <v>402311</v>
      </c>
      <c r="AR5" s="164">
        <v>404631</v>
      </c>
      <c r="AS5" s="164">
        <v>406789</v>
      </c>
      <c r="AT5" s="164">
        <v>408777</v>
      </c>
      <c r="AU5" s="164">
        <v>410615</v>
      </c>
      <c r="AV5" s="164">
        <v>412318</v>
      </c>
      <c r="AW5" s="164">
        <v>413908</v>
      </c>
      <c r="AX5" s="164">
        <v>415414</v>
      </c>
      <c r="AY5" s="164">
        <v>416868</v>
      </c>
      <c r="AZ5" s="164">
        <v>418305</v>
      </c>
      <c r="BA5" s="164">
        <v>419755</v>
      </c>
      <c r="BB5" s="164">
        <v>421253</v>
      </c>
      <c r="BC5" s="164">
        <v>422825</v>
      </c>
      <c r="BD5" s="164">
        <v>424492</v>
      </c>
      <c r="BE5" s="164">
        <v>426276</v>
      </c>
      <c r="BF5" s="164">
        <v>428186</v>
      </c>
      <c r="BG5" s="164">
        <v>430233</v>
      </c>
      <c r="BH5" s="164">
        <v>432412</v>
      </c>
      <c r="BI5" s="164">
        <v>434720</v>
      </c>
      <c r="BJ5" s="164">
        <v>437146</v>
      </c>
      <c r="BK5" s="164">
        <v>439677</v>
      </c>
      <c r="BL5" s="164">
        <v>442291</v>
      </c>
      <c r="BM5" s="164">
        <v>444967</v>
      </c>
      <c r="BN5" s="164">
        <v>447683</v>
      </c>
      <c r="BO5" s="164">
        <v>450414</v>
      </c>
      <c r="BP5" s="164">
        <v>453136</v>
      </c>
      <c r="BQ5" s="164">
        <v>455829</v>
      </c>
      <c r="BR5" s="164">
        <v>458474</v>
      </c>
      <c r="BS5" s="164">
        <v>461053</v>
      </c>
      <c r="BT5" s="164">
        <v>463552</v>
      </c>
      <c r="BU5" s="164">
        <v>465963</v>
      </c>
      <c r="BV5" s="164">
        <v>468281</v>
      </c>
      <c r="BW5" s="164">
        <v>470499</v>
      </c>
      <c r="BX5" s="164">
        <v>472619</v>
      </c>
      <c r="BY5" s="164">
        <v>474645</v>
      </c>
      <c r="BZ5" s="164">
        <v>476583</v>
      </c>
      <c r="CA5" s="164">
        <v>478440</v>
      </c>
      <c r="CB5" s="164">
        <v>480229</v>
      </c>
      <c r="CC5" s="164">
        <v>481958</v>
      </c>
      <c r="CD5" s="164">
        <v>483642</v>
      </c>
      <c r="CE5" s="164">
        <v>485297</v>
      </c>
      <c r="CF5" s="164">
        <v>486937</v>
      </c>
      <c r="CG5" s="164">
        <v>488574</v>
      </c>
      <c r="CH5" s="164">
        <v>490225</v>
      </c>
      <c r="CI5" s="164">
        <v>491902</v>
      </c>
      <c r="CJ5" s="164">
        <v>493616</v>
      </c>
      <c r="CK5" s="164">
        <v>495375</v>
      </c>
      <c r="CL5" s="164">
        <v>497188</v>
      </c>
      <c r="CM5" s="164">
        <v>499058</v>
      </c>
      <c r="CN5" s="164">
        <v>500989</v>
      </c>
      <c r="CO5" s="164">
        <v>502979</v>
      </c>
    </row>
    <row r="6" spans="1:93">
      <c r="B6" s="166">
        <v>2</v>
      </c>
      <c r="C6" s="164">
        <v>298181</v>
      </c>
      <c r="D6" s="164">
        <v>296801</v>
      </c>
      <c r="E6" s="164">
        <v>302706</v>
      </c>
      <c r="F6" s="164">
        <v>308521</v>
      </c>
      <c r="G6" s="164">
        <v>313413</v>
      </c>
      <c r="H6" s="164">
        <v>318007</v>
      </c>
      <c r="I6" s="164">
        <v>322208</v>
      </c>
      <c r="J6" s="164">
        <v>326132</v>
      </c>
      <c r="K6" s="164">
        <v>329584</v>
      </c>
      <c r="L6" s="164">
        <v>332537</v>
      </c>
      <c r="M6" s="164">
        <v>335095</v>
      </c>
      <c r="N6" s="164">
        <v>337244</v>
      </c>
      <c r="O6" s="164">
        <v>338993</v>
      </c>
      <c r="P6" s="164">
        <v>340392</v>
      </c>
      <c r="Q6" s="164">
        <v>341528</v>
      </c>
      <c r="R6" s="164">
        <v>342468</v>
      </c>
      <c r="S6" s="164">
        <v>343260</v>
      </c>
      <c r="T6" s="164">
        <v>343931</v>
      </c>
      <c r="U6" s="164">
        <v>344636</v>
      </c>
      <c r="V6" s="164">
        <v>345469</v>
      </c>
      <c r="W6" s="164">
        <v>346415</v>
      </c>
      <c r="X6" s="164">
        <v>347548</v>
      </c>
      <c r="Y6" s="164">
        <v>348921</v>
      </c>
      <c r="Z6" s="164">
        <v>350598</v>
      </c>
      <c r="AA6" s="164">
        <v>352606</v>
      </c>
      <c r="AB6" s="164">
        <v>354937</v>
      </c>
      <c r="AC6" s="164">
        <v>357576</v>
      </c>
      <c r="AD6" s="164">
        <v>360497</v>
      </c>
      <c r="AE6" s="164">
        <v>363641</v>
      </c>
      <c r="AF6" s="164">
        <v>366963</v>
      </c>
      <c r="AG6" s="164">
        <v>370432</v>
      </c>
      <c r="AH6" s="164">
        <v>373988</v>
      </c>
      <c r="AI6" s="164">
        <v>377570</v>
      </c>
      <c r="AJ6" s="164">
        <v>381124</v>
      </c>
      <c r="AK6" s="164">
        <v>384628</v>
      </c>
      <c r="AL6" s="164">
        <v>388026</v>
      </c>
      <c r="AM6" s="164">
        <v>391290</v>
      </c>
      <c r="AN6" s="164">
        <v>394405</v>
      </c>
      <c r="AO6" s="164">
        <v>397367</v>
      </c>
      <c r="AP6" s="164">
        <v>400179</v>
      </c>
      <c r="AQ6" s="164">
        <v>402827</v>
      </c>
      <c r="AR6" s="164">
        <v>405315</v>
      </c>
      <c r="AS6" s="164">
        <v>407635</v>
      </c>
      <c r="AT6" s="164">
        <v>409793</v>
      </c>
      <c r="AU6" s="164">
        <v>411781</v>
      </c>
      <c r="AV6" s="164">
        <v>413619</v>
      </c>
      <c r="AW6" s="164">
        <v>415322</v>
      </c>
      <c r="AX6" s="164">
        <v>416912</v>
      </c>
      <c r="AY6" s="164">
        <v>418418</v>
      </c>
      <c r="AZ6" s="164">
        <v>419874</v>
      </c>
      <c r="BA6" s="164">
        <v>421311</v>
      </c>
      <c r="BB6" s="164">
        <v>422761</v>
      </c>
      <c r="BC6" s="164">
        <v>424259</v>
      </c>
      <c r="BD6" s="164">
        <v>425831</v>
      </c>
      <c r="BE6" s="164">
        <v>427498</v>
      </c>
      <c r="BF6" s="164">
        <v>429282</v>
      </c>
      <c r="BG6" s="164">
        <v>431192</v>
      </c>
      <c r="BH6" s="164">
        <v>433240</v>
      </c>
      <c r="BI6" s="164">
        <v>435419</v>
      </c>
      <c r="BJ6" s="164">
        <v>437727</v>
      </c>
      <c r="BK6" s="164">
        <v>440153</v>
      </c>
      <c r="BL6" s="164">
        <v>442684</v>
      </c>
      <c r="BM6" s="164">
        <v>445299</v>
      </c>
      <c r="BN6" s="164">
        <v>447975</v>
      </c>
      <c r="BO6" s="164">
        <v>450691</v>
      </c>
      <c r="BP6" s="164">
        <v>453422</v>
      </c>
      <c r="BQ6" s="164">
        <v>456144</v>
      </c>
      <c r="BR6" s="164">
        <v>458837</v>
      </c>
      <c r="BS6" s="164">
        <v>461482</v>
      </c>
      <c r="BT6" s="164">
        <v>464061</v>
      </c>
      <c r="BU6" s="164">
        <v>466560</v>
      </c>
      <c r="BV6" s="164">
        <v>468971</v>
      </c>
      <c r="BW6" s="164">
        <v>471290</v>
      </c>
      <c r="BX6" s="164">
        <v>473508</v>
      </c>
      <c r="BY6" s="164">
        <v>475628</v>
      </c>
      <c r="BZ6" s="164">
        <v>477654</v>
      </c>
      <c r="CA6" s="164">
        <v>479592</v>
      </c>
      <c r="CB6" s="164">
        <v>481449</v>
      </c>
      <c r="CC6" s="164">
        <v>483238</v>
      </c>
      <c r="CD6" s="164">
        <v>484967</v>
      </c>
      <c r="CE6" s="164">
        <v>486651</v>
      </c>
      <c r="CF6" s="164">
        <v>488306</v>
      </c>
      <c r="CG6" s="164">
        <v>489946</v>
      </c>
      <c r="CH6" s="164">
        <v>491583</v>
      </c>
      <c r="CI6" s="164">
        <v>493234</v>
      </c>
      <c r="CJ6" s="164">
        <v>494911</v>
      </c>
      <c r="CK6" s="164">
        <v>496625</v>
      </c>
      <c r="CL6" s="164">
        <v>498384</v>
      </c>
      <c r="CM6" s="164">
        <v>500197</v>
      </c>
      <c r="CN6" s="164">
        <v>502067</v>
      </c>
      <c r="CO6" s="164">
        <v>503998</v>
      </c>
    </row>
    <row r="7" spans="1:93">
      <c r="B7" s="166">
        <v>3</v>
      </c>
      <c r="C7" s="164">
        <v>296433</v>
      </c>
      <c r="D7" s="164">
        <v>302373</v>
      </c>
      <c r="E7" s="164">
        <v>300793</v>
      </c>
      <c r="F7" s="164">
        <v>306495</v>
      </c>
      <c r="G7" s="164">
        <v>312108</v>
      </c>
      <c r="H7" s="164">
        <v>316798</v>
      </c>
      <c r="I7" s="164">
        <v>321190</v>
      </c>
      <c r="J7" s="164">
        <v>325392</v>
      </c>
      <c r="K7" s="164">
        <v>329317</v>
      </c>
      <c r="L7" s="164">
        <v>332771</v>
      </c>
      <c r="M7" s="164">
        <v>335724</v>
      </c>
      <c r="N7" s="164">
        <v>338284</v>
      </c>
      <c r="O7" s="164">
        <v>340433</v>
      </c>
      <c r="P7" s="164">
        <v>342184</v>
      </c>
      <c r="Q7" s="164">
        <v>343583</v>
      </c>
      <c r="R7" s="164">
        <v>344720</v>
      </c>
      <c r="S7" s="164">
        <v>345662</v>
      </c>
      <c r="T7" s="164">
        <v>346454</v>
      </c>
      <c r="U7" s="164">
        <v>347127</v>
      </c>
      <c r="V7" s="164">
        <v>347832</v>
      </c>
      <c r="W7" s="164">
        <v>348667</v>
      </c>
      <c r="X7" s="164">
        <v>349613</v>
      </c>
      <c r="Y7" s="164">
        <v>350747</v>
      </c>
      <c r="Z7" s="164">
        <v>352121</v>
      </c>
      <c r="AA7" s="164">
        <v>353798</v>
      </c>
      <c r="AB7" s="164">
        <v>355807</v>
      </c>
      <c r="AC7" s="164">
        <v>358139</v>
      </c>
      <c r="AD7" s="164">
        <v>360778</v>
      </c>
      <c r="AE7" s="164">
        <v>363700</v>
      </c>
      <c r="AF7" s="164">
        <v>366844</v>
      </c>
      <c r="AG7" s="164">
        <v>370167</v>
      </c>
      <c r="AH7" s="164">
        <v>373637</v>
      </c>
      <c r="AI7" s="164">
        <v>377193</v>
      </c>
      <c r="AJ7" s="164">
        <v>380775</v>
      </c>
      <c r="AK7" s="164">
        <v>384329</v>
      </c>
      <c r="AL7" s="164">
        <v>387835</v>
      </c>
      <c r="AM7" s="164">
        <v>391233</v>
      </c>
      <c r="AN7" s="164">
        <v>394497</v>
      </c>
      <c r="AO7" s="164">
        <v>397612</v>
      </c>
      <c r="AP7" s="164">
        <v>400574</v>
      </c>
      <c r="AQ7" s="164">
        <v>403388</v>
      </c>
      <c r="AR7" s="164">
        <v>406036</v>
      </c>
      <c r="AS7" s="164">
        <v>408524</v>
      </c>
      <c r="AT7" s="164">
        <v>410844</v>
      </c>
      <c r="AU7" s="164">
        <v>413002</v>
      </c>
      <c r="AV7" s="164">
        <v>414990</v>
      </c>
      <c r="AW7" s="164">
        <v>416828</v>
      </c>
      <c r="AX7" s="164">
        <v>418531</v>
      </c>
      <c r="AY7" s="164">
        <v>420121</v>
      </c>
      <c r="AZ7" s="164">
        <v>421627</v>
      </c>
      <c r="BA7" s="164">
        <v>423083</v>
      </c>
      <c r="BB7" s="164">
        <v>424520</v>
      </c>
      <c r="BC7" s="164">
        <v>425970</v>
      </c>
      <c r="BD7" s="164">
        <v>427468</v>
      </c>
      <c r="BE7" s="164">
        <v>429041</v>
      </c>
      <c r="BF7" s="164">
        <v>430708</v>
      </c>
      <c r="BG7" s="164">
        <v>432492</v>
      </c>
      <c r="BH7" s="164">
        <v>434402</v>
      </c>
      <c r="BI7" s="164">
        <v>436451</v>
      </c>
      <c r="BJ7" s="164">
        <v>438630</v>
      </c>
      <c r="BK7" s="164">
        <v>440938</v>
      </c>
      <c r="BL7" s="164">
        <v>443364</v>
      </c>
      <c r="BM7" s="164">
        <v>445895</v>
      </c>
      <c r="BN7" s="164">
        <v>448510</v>
      </c>
      <c r="BO7" s="164">
        <v>451186</v>
      </c>
      <c r="BP7" s="164">
        <v>453902</v>
      </c>
      <c r="BQ7" s="164">
        <v>456633</v>
      </c>
      <c r="BR7" s="164">
        <v>459355</v>
      </c>
      <c r="BS7" s="164">
        <v>462048</v>
      </c>
      <c r="BT7" s="164">
        <v>464693</v>
      </c>
      <c r="BU7" s="164">
        <v>467272</v>
      </c>
      <c r="BV7" s="164">
        <v>469771</v>
      </c>
      <c r="BW7" s="164">
        <v>472182</v>
      </c>
      <c r="BX7" s="164">
        <v>474501</v>
      </c>
      <c r="BY7" s="164">
        <v>476719</v>
      </c>
      <c r="BZ7" s="164">
        <v>478839</v>
      </c>
      <c r="CA7" s="164">
        <v>480865</v>
      </c>
      <c r="CB7" s="164">
        <v>482803</v>
      </c>
      <c r="CC7" s="164">
        <v>484660</v>
      </c>
      <c r="CD7" s="164">
        <v>486449</v>
      </c>
      <c r="CE7" s="164">
        <v>488178</v>
      </c>
      <c r="CF7" s="164">
        <v>489862</v>
      </c>
      <c r="CG7" s="164">
        <v>491517</v>
      </c>
      <c r="CH7" s="164">
        <v>493157</v>
      </c>
      <c r="CI7" s="164">
        <v>494794</v>
      </c>
      <c r="CJ7" s="164">
        <v>496445</v>
      </c>
      <c r="CK7" s="164">
        <v>498122</v>
      </c>
      <c r="CL7" s="164">
        <v>499836</v>
      </c>
      <c r="CM7" s="164">
        <v>501595</v>
      </c>
      <c r="CN7" s="164">
        <v>503408</v>
      </c>
      <c r="CO7" s="164">
        <v>505278</v>
      </c>
    </row>
    <row r="8" spans="1:93">
      <c r="B8" s="166">
        <v>4</v>
      </c>
      <c r="C8" s="164">
        <v>295533</v>
      </c>
      <c r="D8" s="164">
        <v>300572</v>
      </c>
      <c r="E8" s="164">
        <v>306314</v>
      </c>
      <c r="F8" s="164">
        <v>304535</v>
      </c>
      <c r="G8" s="164">
        <v>310037</v>
      </c>
      <c r="H8" s="164">
        <v>315452</v>
      </c>
      <c r="I8" s="164">
        <v>319942</v>
      </c>
      <c r="J8" s="164">
        <v>324335</v>
      </c>
      <c r="K8" s="164">
        <v>328538</v>
      </c>
      <c r="L8" s="164">
        <v>332463</v>
      </c>
      <c r="M8" s="164">
        <v>335919</v>
      </c>
      <c r="N8" s="164">
        <v>338872</v>
      </c>
      <c r="O8" s="164">
        <v>341434</v>
      </c>
      <c r="P8" s="164">
        <v>343583</v>
      </c>
      <c r="Q8" s="164">
        <v>345335</v>
      </c>
      <c r="R8" s="164">
        <v>346735</v>
      </c>
      <c r="S8" s="164">
        <v>347873</v>
      </c>
      <c r="T8" s="164">
        <v>348816</v>
      </c>
      <c r="U8" s="164">
        <v>349609</v>
      </c>
      <c r="V8" s="164">
        <v>350282</v>
      </c>
      <c r="W8" s="164">
        <v>350989</v>
      </c>
      <c r="X8" s="164">
        <v>351824</v>
      </c>
      <c r="Y8" s="164">
        <v>352770</v>
      </c>
      <c r="Z8" s="164">
        <v>353906</v>
      </c>
      <c r="AA8" s="164">
        <v>355280</v>
      </c>
      <c r="AB8" s="164">
        <v>356958</v>
      </c>
      <c r="AC8" s="164">
        <v>358967</v>
      </c>
      <c r="AD8" s="164">
        <v>361300</v>
      </c>
      <c r="AE8" s="164">
        <v>363939</v>
      </c>
      <c r="AF8" s="164">
        <v>366862</v>
      </c>
      <c r="AG8" s="164">
        <v>370006</v>
      </c>
      <c r="AH8" s="164">
        <v>373329</v>
      </c>
      <c r="AI8" s="164">
        <v>376800</v>
      </c>
      <c r="AJ8" s="164">
        <v>380357</v>
      </c>
      <c r="AK8" s="164">
        <v>383939</v>
      </c>
      <c r="AL8" s="164">
        <v>387493</v>
      </c>
      <c r="AM8" s="164">
        <v>390999</v>
      </c>
      <c r="AN8" s="164">
        <v>394398</v>
      </c>
      <c r="AO8" s="164">
        <v>397663</v>
      </c>
      <c r="AP8" s="164">
        <v>400778</v>
      </c>
      <c r="AQ8" s="164">
        <v>403740</v>
      </c>
      <c r="AR8" s="164">
        <v>406554</v>
      </c>
      <c r="AS8" s="164">
        <v>409202</v>
      </c>
      <c r="AT8" s="164">
        <v>411690</v>
      </c>
      <c r="AU8" s="164">
        <v>414010</v>
      </c>
      <c r="AV8" s="164">
        <v>416168</v>
      </c>
      <c r="AW8" s="164">
        <v>418156</v>
      </c>
      <c r="AX8" s="164">
        <v>419994</v>
      </c>
      <c r="AY8" s="164">
        <v>421697</v>
      </c>
      <c r="AZ8" s="164">
        <v>423287</v>
      </c>
      <c r="BA8" s="164">
        <v>424795</v>
      </c>
      <c r="BB8" s="164">
        <v>426251</v>
      </c>
      <c r="BC8" s="164">
        <v>427688</v>
      </c>
      <c r="BD8" s="164">
        <v>429138</v>
      </c>
      <c r="BE8" s="164">
        <v>430636</v>
      </c>
      <c r="BF8" s="164">
        <v>432209</v>
      </c>
      <c r="BG8" s="164">
        <v>433876</v>
      </c>
      <c r="BH8" s="164">
        <v>435660</v>
      </c>
      <c r="BI8" s="164">
        <v>437570</v>
      </c>
      <c r="BJ8" s="164">
        <v>439619</v>
      </c>
      <c r="BK8" s="164">
        <v>441798</v>
      </c>
      <c r="BL8" s="164">
        <v>444106</v>
      </c>
      <c r="BM8" s="164">
        <v>446532</v>
      </c>
      <c r="BN8" s="164">
        <v>449063</v>
      </c>
      <c r="BO8" s="164">
        <v>451678</v>
      </c>
      <c r="BP8" s="164">
        <v>454354</v>
      </c>
      <c r="BQ8" s="164">
        <v>457070</v>
      </c>
      <c r="BR8" s="164">
        <v>459801</v>
      </c>
      <c r="BS8" s="164">
        <v>462523</v>
      </c>
      <c r="BT8" s="164">
        <v>465216</v>
      </c>
      <c r="BU8" s="164">
        <v>467861</v>
      </c>
      <c r="BV8" s="164">
        <v>470440</v>
      </c>
      <c r="BW8" s="164">
        <v>472939</v>
      </c>
      <c r="BX8" s="164">
        <v>475350</v>
      </c>
      <c r="BY8" s="164">
        <v>477669</v>
      </c>
      <c r="BZ8" s="164">
        <v>479887</v>
      </c>
      <c r="CA8" s="164">
        <v>482007</v>
      </c>
      <c r="CB8" s="164">
        <v>484033</v>
      </c>
      <c r="CC8" s="164">
        <v>485971</v>
      </c>
      <c r="CD8" s="164">
        <v>487828</v>
      </c>
      <c r="CE8" s="164">
        <v>489617</v>
      </c>
      <c r="CF8" s="164">
        <v>491346</v>
      </c>
      <c r="CG8" s="164">
        <v>493030</v>
      </c>
      <c r="CH8" s="164">
        <v>494685</v>
      </c>
      <c r="CI8" s="164">
        <v>496325</v>
      </c>
      <c r="CJ8" s="164">
        <v>497962</v>
      </c>
      <c r="CK8" s="164">
        <v>499613</v>
      </c>
      <c r="CL8" s="164">
        <v>501290</v>
      </c>
      <c r="CM8" s="164">
        <v>503004</v>
      </c>
      <c r="CN8" s="164">
        <v>504763</v>
      </c>
      <c r="CO8" s="164">
        <v>506576</v>
      </c>
    </row>
    <row r="9" spans="1:93">
      <c r="B9" s="166">
        <v>5</v>
      </c>
      <c r="C9" s="164">
        <v>291762</v>
      </c>
      <c r="D9" s="164">
        <v>299446</v>
      </c>
      <c r="E9" s="164">
        <v>304297</v>
      </c>
      <c r="F9" s="164">
        <v>309851</v>
      </c>
      <c r="G9" s="164">
        <v>307884</v>
      </c>
      <c r="H9" s="164">
        <v>313198</v>
      </c>
      <c r="I9" s="164">
        <v>318424</v>
      </c>
      <c r="J9" s="164">
        <v>322916</v>
      </c>
      <c r="K9" s="164">
        <v>327309</v>
      </c>
      <c r="L9" s="164">
        <v>331513</v>
      </c>
      <c r="M9" s="164">
        <v>335438</v>
      </c>
      <c r="N9" s="164">
        <v>338895</v>
      </c>
      <c r="O9" s="164">
        <v>341849</v>
      </c>
      <c r="P9" s="164">
        <v>344411</v>
      </c>
      <c r="Q9" s="164">
        <v>346562</v>
      </c>
      <c r="R9" s="164">
        <v>348314</v>
      </c>
      <c r="S9" s="164">
        <v>349715</v>
      </c>
      <c r="T9" s="164">
        <v>350854</v>
      </c>
      <c r="U9" s="164">
        <v>351797</v>
      </c>
      <c r="V9" s="164">
        <v>352591</v>
      </c>
      <c r="W9" s="164">
        <v>353265</v>
      </c>
      <c r="X9" s="164">
        <v>353972</v>
      </c>
      <c r="Y9" s="164">
        <v>354808</v>
      </c>
      <c r="Z9" s="164">
        <v>355754</v>
      </c>
      <c r="AA9" s="164">
        <v>356891</v>
      </c>
      <c r="AB9" s="164">
        <v>358266</v>
      </c>
      <c r="AC9" s="164">
        <v>359944</v>
      </c>
      <c r="AD9" s="164">
        <v>361953</v>
      </c>
      <c r="AE9" s="164">
        <v>364286</v>
      </c>
      <c r="AF9" s="164">
        <v>366927</v>
      </c>
      <c r="AG9" s="164">
        <v>369850</v>
      </c>
      <c r="AH9" s="164">
        <v>372994</v>
      </c>
      <c r="AI9" s="164">
        <v>376317</v>
      </c>
      <c r="AJ9" s="164">
        <v>379788</v>
      </c>
      <c r="AK9" s="164">
        <v>383346</v>
      </c>
      <c r="AL9" s="164">
        <v>386928</v>
      </c>
      <c r="AM9" s="164">
        <v>390483</v>
      </c>
      <c r="AN9" s="164">
        <v>393989</v>
      </c>
      <c r="AO9" s="164">
        <v>397388</v>
      </c>
      <c r="AP9" s="164">
        <v>400654</v>
      </c>
      <c r="AQ9" s="164">
        <v>403769</v>
      </c>
      <c r="AR9" s="164">
        <v>406731</v>
      </c>
      <c r="AS9" s="164">
        <v>409545</v>
      </c>
      <c r="AT9" s="164">
        <v>412193</v>
      </c>
      <c r="AU9" s="164">
        <v>414681</v>
      </c>
      <c r="AV9" s="164">
        <v>417001</v>
      </c>
      <c r="AW9" s="164">
        <v>419159</v>
      </c>
      <c r="AX9" s="164">
        <v>421147</v>
      </c>
      <c r="AY9" s="164">
        <v>422986</v>
      </c>
      <c r="AZ9" s="164">
        <v>424689</v>
      </c>
      <c r="BA9" s="164">
        <v>426279</v>
      </c>
      <c r="BB9" s="164">
        <v>427787</v>
      </c>
      <c r="BC9" s="164">
        <v>429243</v>
      </c>
      <c r="BD9" s="164">
        <v>430680</v>
      </c>
      <c r="BE9" s="164">
        <v>432130</v>
      </c>
      <c r="BF9" s="164">
        <v>433628</v>
      </c>
      <c r="BG9" s="164">
        <v>435201</v>
      </c>
      <c r="BH9" s="164">
        <v>436868</v>
      </c>
      <c r="BI9" s="164">
        <v>438652</v>
      </c>
      <c r="BJ9" s="164">
        <v>440562</v>
      </c>
      <c r="BK9" s="164">
        <v>442612</v>
      </c>
      <c r="BL9" s="164">
        <v>444791</v>
      </c>
      <c r="BM9" s="164">
        <v>447099</v>
      </c>
      <c r="BN9" s="164">
        <v>449525</v>
      </c>
      <c r="BO9" s="164">
        <v>452056</v>
      </c>
      <c r="BP9" s="164">
        <v>454671</v>
      </c>
      <c r="BQ9" s="164">
        <v>457347</v>
      </c>
      <c r="BR9" s="164">
        <v>460063</v>
      </c>
      <c r="BS9" s="164">
        <v>462794</v>
      </c>
      <c r="BT9" s="164">
        <v>465516</v>
      </c>
      <c r="BU9" s="164">
        <v>468209</v>
      </c>
      <c r="BV9" s="164">
        <v>470854</v>
      </c>
      <c r="BW9" s="164">
        <v>473433</v>
      </c>
      <c r="BX9" s="164">
        <v>475932</v>
      </c>
      <c r="BY9" s="164">
        <v>478343</v>
      </c>
      <c r="BZ9" s="164">
        <v>480662</v>
      </c>
      <c r="CA9" s="164">
        <v>482880</v>
      </c>
      <c r="CB9" s="164">
        <v>485000</v>
      </c>
      <c r="CC9" s="164">
        <v>487026</v>
      </c>
      <c r="CD9" s="164">
        <v>488964</v>
      </c>
      <c r="CE9" s="164">
        <v>490821</v>
      </c>
      <c r="CF9" s="164">
        <v>492610</v>
      </c>
      <c r="CG9" s="164">
        <v>494339</v>
      </c>
      <c r="CH9" s="164">
        <v>496023</v>
      </c>
      <c r="CI9" s="164">
        <v>497678</v>
      </c>
      <c r="CJ9" s="164">
        <v>499318</v>
      </c>
      <c r="CK9" s="164">
        <v>500955</v>
      </c>
      <c r="CL9" s="164">
        <v>502606</v>
      </c>
      <c r="CM9" s="164">
        <v>504283</v>
      </c>
      <c r="CN9" s="164">
        <v>505997</v>
      </c>
      <c r="CO9" s="164">
        <v>507756</v>
      </c>
    </row>
    <row r="10" spans="1:93">
      <c r="B10" s="166">
        <v>6</v>
      </c>
      <c r="C10" s="164">
        <v>291847</v>
      </c>
      <c r="D10" s="164">
        <v>295373</v>
      </c>
      <c r="E10" s="164">
        <v>302883</v>
      </c>
      <c r="F10" s="164">
        <v>307561</v>
      </c>
      <c r="G10" s="164">
        <v>312941</v>
      </c>
      <c r="H10" s="164">
        <v>310801</v>
      </c>
      <c r="I10" s="164">
        <v>315941</v>
      </c>
      <c r="J10" s="164">
        <v>321167</v>
      </c>
      <c r="K10" s="164">
        <v>325660</v>
      </c>
      <c r="L10" s="164">
        <v>330053</v>
      </c>
      <c r="M10" s="164">
        <v>334258</v>
      </c>
      <c r="N10" s="164">
        <v>338184</v>
      </c>
      <c r="O10" s="164">
        <v>341641</v>
      </c>
      <c r="P10" s="164">
        <v>344596</v>
      </c>
      <c r="Q10" s="164">
        <v>347158</v>
      </c>
      <c r="R10" s="164">
        <v>349310</v>
      </c>
      <c r="S10" s="164">
        <v>351063</v>
      </c>
      <c r="T10" s="164">
        <v>352464</v>
      </c>
      <c r="U10" s="164">
        <v>353603</v>
      </c>
      <c r="V10" s="164">
        <v>354548</v>
      </c>
      <c r="W10" s="164">
        <v>355342</v>
      </c>
      <c r="X10" s="164">
        <v>356016</v>
      </c>
      <c r="Y10" s="164">
        <v>356724</v>
      </c>
      <c r="Z10" s="164">
        <v>357560</v>
      </c>
      <c r="AA10" s="164">
        <v>358507</v>
      </c>
      <c r="AB10" s="164">
        <v>359644</v>
      </c>
      <c r="AC10" s="164">
        <v>361020</v>
      </c>
      <c r="AD10" s="164">
        <v>362698</v>
      </c>
      <c r="AE10" s="164">
        <v>364707</v>
      </c>
      <c r="AF10" s="164">
        <v>367040</v>
      </c>
      <c r="AG10" s="164">
        <v>369683</v>
      </c>
      <c r="AH10" s="164">
        <v>372606</v>
      </c>
      <c r="AI10" s="164">
        <v>375750</v>
      </c>
      <c r="AJ10" s="164">
        <v>379073</v>
      </c>
      <c r="AK10" s="164">
        <v>382544</v>
      </c>
      <c r="AL10" s="164">
        <v>386102</v>
      </c>
      <c r="AM10" s="164">
        <v>389685</v>
      </c>
      <c r="AN10" s="164">
        <v>393240</v>
      </c>
      <c r="AO10" s="164">
        <v>396746</v>
      </c>
      <c r="AP10" s="164">
        <v>400146</v>
      </c>
      <c r="AQ10" s="164">
        <v>403412</v>
      </c>
      <c r="AR10" s="164">
        <v>406527</v>
      </c>
      <c r="AS10" s="164">
        <v>409489</v>
      </c>
      <c r="AT10" s="164">
        <v>412303</v>
      </c>
      <c r="AU10" s="164">
        <v>414951</v>
      </c>
      <c r="AV10" s="164">
        <v>417440</v>
      </c>
      <c r="AW10" s="164">
        <v>419760</v>
      </c>
      <c r="AX10" s="164">
        <v>421918</v>
      </c>
      <c r="AY10" s="164">
        <v>423906</v>
      </c>
      <c r="AZ10" s="164">
        <v>425745</v>
      </c>
      <c r="BA10" s="164">
        <v>427448</v>
      </c>
      <c r="BB10" s="164">
        <v>429038</v>
      </c>
      <c r="BC10" s="164">
        <v>430546</v>
      </c>
      <c r="BD10" s="164">
        <v>432002</v>
      </c>
      <c r="BE10" s="164">
        <v>433439</v>
      </c>
      <c r="BF10" s="164">
        <v>434889</v>
      </c>
      <c r="BG10" s="164">
        <v>436387</v>
      </c>
      <c r="BH10" s="164">
        <v>437960</v>
      </c>
      <c r="BI10" s="164">
        <v>439627</v>
      </c>
      <c r="BJ10" s="164">
        <v>441411</v>
      </c>
      <c r="BK10" s="164">
        <v>443321</v>
      </c>
      <c r="BL10" s="164">
        <v>445371</v>
      </c>
      <c r="BM10" s="164">
        <v>447550</v>
      </c>
      <c r="BN10" s="164">
        <v>449858</v>
      </c>
      <c r="BO10" s="164">
        <v>452284</v>
      </c>
      <c r="BP10" s="164">
        <v>454815</v>
      </c>
      <c r="BQ10" s="164">
        <v>457430</v>
      </c>
      <c r="BR10" s="164">
        <v>460107</v>
      </c>
      <c r="BS10" s="164">
        <v>462823</v>
      </c>
      <c r="BT10" s="164">
        <v>465554</v>
      </c>
      <c r="BU10" s="164">
        <v>468276</v>
      </c>
      <c r="BV10" s="164">
        <v>470969</v>
      </c>
      <c r="BW10" s="164">
        <v>473614</v>
      </c>
      <c r="BX10" s="164">
        <v>476193</v>
      </c>
      <c r="BY10" s="164">
        <v>478692</v>
      </c>
      <c r="BZ10" s="164">
        <v>481103</v>
      </c>
      <c r="CA10" s="164">
        <v>483422</v>
      </c>
      <c r="CB10" s="164">
        <v>485640</v>
      </c>
      <c r="CC10" s="164">
        <v>487760</v>
      </c>
      <c r="CD10" s="164">
        <v>489786</v>
      </c>
      <c r="CE10" s="164">
        <v>491724</v>
      </c>
      <c r="CF10" s="164">
        <v>493581</v>
      </c>
      <c r="CG10" s="164">
        <v>495370</v>
      </c>
      <c r="CH10" s="164">
        <v>497099</v>
      </c>
      <c r="CI10" s="164">
        <v>498783</v>
      </c>
      <c r="CJ10" s="164">
        <v>500438</v>
      </c>
      <c r="CK10" s="164">
        <v>502078</v>
      </c>
      <c r="CL10" s="164">
        <v>503715</v>
      </c>
      <c r="CM10" s="164">
        <v>505366</v>
      </c>
      <c r="CN10" s="164">
        <v>507043</v>
      </c>
      <c r="CO10" s="164">
        <v>508757</v>
      </c>
    </row>
    <row r="11" spans="1:93">
      <c r="B11" s="166">
        <v>7</v>
      </c>
      <c r="C11" s="164">
        <v>282668</v>
      </c>
      <c r="D11" s="164">
        <v>295098</v>
      </c>
      <c r="E11" s="164">
        <v>298468</v>
      </c>
      <c r="F11" s="164">
        <v>305822</v>
      </c>
      <c r="G11" s="164">
        <v>310344</v>
      </c>
      <c r="H11" s="164">
        <v>315567</v>
      </c>
      <c r="I11" s="164">
        <v>313271</v>
      </c>
      <c r="J11" s="164">
        <v>318411</v>
      </c>
      <c r="K11" s="164">
        <v>323638</v>
      </c>
      <c r="L11" s="164">
        <v>328131</v>
      </c>
      <c r="M11" s="164">
        <v>332525</v>
      </c>
      <c r="N11" s="164">
        <v>336730</v>
      </c>
      <c r="O11" s="164">
        <v>340656</v>
      </c>
      <c r="P11" s="164">
        <v>344115</v>
      </c>
      <c r="Q11" s="164">
        <v>347070</v>
      </c>
      <c r="R11" s="164">
        <v>349632</v>
      </c>
      <c r="S11" s="164">
        <v>351785</v>
      </c>
      <c r="T11" s="164">
        <v>353539</v>
      </c>
      <c r="U11" s="164">
        <v>354940</v>
      </c>
      <c r="V11" s="164">
        <v>356080</v>
      </c>
      <c r="W11" s="164">
        <v>357025</v>
      </c>
      <c r="X11" s="164">
        <v>357819</v>
      </c>
      <c r="Y11" s="164">
        <v>358494</v>
      </c>
      <c r="Z11" s="164">
        <v>359203</v>
      </c>
      <c r="AA11" s="164">
        <v>360039</v>
      </c>
      <c r="AB11" s="164">
        <v>360986</v>
      </c>
      <c r="AC11" s="164">
        <v>362123</v>
      </c>
      <c r="AD11" s="164">
        <v>363501</v>
      </c>
      <c r="AE11" s="164">
        <v>365179</v>
      </c>
      <c r="AF11" s="164">
        <v>367188</v>
      </c>
      <c r="AG11" s="164">
        <v>369521</v>
      </c>
      <c r="AH11" s="164">
        <v>372164</v>
      </c>
      <c r="AI11" s="164">
        <v>375088</v>
      </c>
      <c r="AJ11" s="164">
        <v>378232</v>
      </c>
      <c r="AK11" s="164">
        <v>381556</v>
      </c>
      <c r="AL11" s="164">
        <v>385027</v>
      </c>
      <c r="AM11" s="164">
        <v>388585</v>
      </c>
      <c r="AN11" s="164">
        <v>392168</v>
      </c>
      <c r="AO11" s="164">
        <v>395724</v>
      </c>
      <c r="AP11" s="164">
        <v>399230</v>
      </c>
      <c r="AQ11" s="164">
        <v>402630</v>
      </c>
      <c r="AR11" s="164">
        <v>405896</v>
      </c>
      <c r="AS11" s="164">
        <v>409011</v>
      </c>
      <c r="AT11" s="164">
        <v>411973</v>
      </c>
      <c r="AU11" s="164">
        <v>414787</v>
      </c>
      <c r="AV11" s="164">
        <v>417435</v>
      </c>
      <c r="AW11" s="164">
        <v>419924</v>
      </c>
      <c r="AX11" s="164">
        <v>422244</v>
      </c>
      <c r="AY11" s="164">
        <v>424402</v>
      </c>
      <c r="AZ11" s="164">
        <v>426390</v>
      </c>
      <c r="BA11" s="164">
        <v>428229</v>
      </c>
      <c r="BB11" s="164">
        <v>429933</v>
      </c>
      <c r="BC11" s="164">
        <v>431523</v>
      </c>
      <c r="BD11" s="164">
        <v>433031</v>
      </c>
      <c r="BE11" s="164">
        <v>434487</v>
      </c>
      <c r="BF11" s="164">
        <v>435924</v>
      </c>
      <c r="BG11" s="164">
        <v>437374</v>
      </c>
      <c r="BH11" s="164">
        <v>438872</v>
      </c>
      <c r="BI11" s="164">
        <v>440446</v>
      </c>
      <c r="BJ11" s="164">
        <v>442113</v>
      </c>
      <c r="BK11" s="164">
        <v>443897</v>
      </c>
      <c r="BL11" s="164">
        <v>445807</v>
      </c>
      <c r="BM11" s="164">
        <v>447857</v>
      </c>
      <c r="BN11" s="164">
        <v>450036</v>
      </c>
      <c r="BO11" s="164">
        <v>452344</v>
      </c>
      <c r="BP11" s="164">
        <v>454770</v>
      </c>
      <c r="BQ11" s="164">
        <v>457301</v>
      </c>
      <c r="BR11" s="164">
        <v>459916</v>
      </c>
      <c r="BS11" s="164">
        <v>462593</v>
      </c>
      <c r="BT11" s="164">
        <v>465309</v>
      </c>
      <c r="BU11" s="164">
        <v>468040</v>
      </c>
      <c r="BV11" s="164">
        <v>470762</v>
      </c>
      <c r="BW11" s="164">
        <v>473455</v>
      </c>
      <c r="BX11" s="164">
        <v>476100</v>
      </c>
      <c r="BY11" s="164">
        <v>478679</v>
      </c>
      <c r="BZ11" s="164">
        <v>481178</v>
      </c>
      <c r="CA11" s="164">
        <v>483589</v>
      </c>
      <c r="CB11" s="164">
        <v>485908</v>
      </c>
      <c r="CC11" s="164">
        <v>488126</v>
      </c>
      <c r="CD11" s="164">
        <v>490246</v>
      </c>
      <c r="CE11" s="164">
        <v>492272</v>
      </c>
      <c r="CF11" s="164">
        <v>494210</v>
      </c>
      <c r="CG11" s="164">
        <v>496067</v>
      </c>
      <c r="CH11" s="164">
        <v>497856</v>
      </c>
      <c r="CI11" s="164">
        <v>499585</v>
      </c>
      <c r="CJ11" s="164">
        <v>501269</v>
      </c>
      <c r="CK11" s="164">
        <v>502924</v>
      </c>
      <c r="CL11" s="164">
        <v>504564</v>
      </c>
      <c r="CM11" s="164">
        <v>506201</v>
      </c>
      <c r="CN11" s="164">
        <v>507852</v>
      </c>
      <c r="CO11" s="164">
        <v>509529</v>
      </c>
    </row>
    <row r="12" spans="1:93">
      <c r="B12" s="166">
        <v>8</v>
      </c>
      <c r="C12" s="164">
        <v>277946</v>
      </c>
      <c r="D12" s="164">
        <v>285782</v>
      </c>
      <c r="E12" s="164">
        <v>298061</v>
      </c>
      <c r="F12" s="164">
        <v>301281</v>
      </c>
      <c r="G12" s="164">
        <v>308486</v>
      </c>
      <c r="H12" s="164">
        <v>312858</v>
      </c>
      <c r="I12" s="164">
        <v>317931</v>
      </c>
      <c r="J12" s="164">
        <v>315636</v>
      </c>
      <c r="K12" s="164">
        <v>320776</v>
      </c>
      <c r="L12" s="164">
        <v>326003</v>
      </c>
      <c r="M12" s="164">
        <v>330497</v>
      </c>
      <c r="N12" s="164">
        <v>334892</v>
      </c>
      <c r="O12" s="164">
        <v>339097</v>
      </c>
      <c r="P12" s="164">
        <v>343024</v>
      </c>
      <c r="Q12" s="164">
        <v>346483</v>
      </c>
      <c r="R12" s="164">
        <v>349438</v>
      </c>
      <c r="S12" s="164">
        <v>352000</v>
      </c>
      <c r="T12" s="164">
        <v>354155</v>
      </c>
      <c r="U12" s="164">
        <v>355909</v>
      </c>
      <c r="V12" s="164">
        <v>357310</v>
      </c>
      <c r="W12" s="164">
        <v>358451</v>
      </c>
      <c r="X12" s="164">
        <v>359396</v>
      </c>
      <c r="Y12" s="164">
        <v>360191</v>
      </c>
      <c r="Z12" s="164">
        <v>360867</v>
      </c>
      <c r="AA12" s="164">
        <v>361576</v>
      </c>
      <c r="AB12" s="164">
        <v>362412</v>
      </c>
      <c r="AC12" s="164">
        <v>363359</v>
      </c>
      <c r="AD12" s="164">
        <v>364497</v>
      </c>
      <c r="AE12" s="164">
        <v>365876</v>
      </c>
      <c r="AF12" s="164">
        <v>367554</v>
      </c>
      <c r="AG12" s="164">
        <v>369563</v>
      </c>
      <c r="AH12" s="164">
        <v>371896</v>
      </c>
      <c r="AI12" s="164">
        <v>374539</v>
      </c>
      <c r="AJ12" s="164">
        <v>377464</v>
      </c>
      <c r="AK12" s="164">
        <v>380608</v>
      </c>
      <c r="AL12" s="164">
        <v>383932</v>
      </c>
      <c r="AM12" s="164">
        <v>387403</v>
      </c>
      <c r="AN12" s="164">
        <v>390962</v>
      </c>
      <c r="AO12" s="164">
        <v>394545</v>
      </c>
      <c r="AP12" s="164">
        <v>398102</v>
      </c>
      <c r="AQ12" s="164">
        <v>401608</v>
      </c>
      <c r="AR12" s="164">
        <v>405008</v>
      </c>
      <c r="AS12" s="164">
        <v>408274</v>
      </c>
      <c r="AT12" s="164">
        <v>411389</v>
      </c>
      <c r="AU12" s="164">
        <v>414351</v>
      </c>
      <c r="AV12" s="164">
        <v>417165</v>
      </c>
      <c r="AW12" s="164">
        <v>419813</v>
      </c>
      <c r="AX12" s="164">
        <v>422302</v>
      </c>
      <c r="AY12" s="164">
        <v>424622</v>
      </c>
      <c r="AZ12" s="164">
        <v>426780</v>
      </c>
      <c r="BA12" s="164">
        <v>428768</v>
      </c>
      <c r="BB12" s="164">
        <v>430607</v>
      </c>
      <c r="BC12" s="164">
        <v>432311</v>
      </c>
      <c r="BD12" s="164">
        <v>433901</v>
      </c>
      <c r="BE12" s="164">
        <v>435409</v>
      </c>
      <c r="BF12" s="164">
        <v>436865</v>
      </c>
      <c r="BG12" s="164">
        <v>438302</v>
      </c>
      <c r="BH12" s="164">
        <v>439752</v>
      </c>
      <c r="BI12" s="164">
        <v>441250</v>
      </c>
      <c r="BJ12" s="164">
        <v>442824</v>
      </c>
      <c r="BK12" s="164">
        <v>444491</v>
      </c>
      <c r="BL12" s="164">
        <v>446275</v>
      </c>
      <c r="BM12" s="164">
        <v>448185</v>
      </c>
      <c r="BN12" s="164">
        <v>450235</v>
      </c>
      <c r="BO12" s="164">
        <v>452415</v>
      </c>
      <c r="BP12" s="164">
        <v>454723</v>
      </c>
      <c r="BQ12" s="164">
        <v>457150</v>
      </c>
      <c r="BR12" s="164">
        <v>459681</v>
      </c>
      <c r="BS12" s="164">
        <v>462296</v>
      </c>
      <c r="BT12" s="164">
        <v>464973</v>
      </c>
      <c r="BU12" s="164">
        <v>467689</v>
      </c>
      <c r="BV12" s="164">
        <v>470420</v>
      </c>
      <c r="BW12" s="164">
        <v>473142</v>
      </c>
      <c r="BX12" s="164">
        <v>475835</v>
      </c>
      <c r="BY12" s="164">
        <v>478480</v>
      </c>
      <c r="BZ12" s="164">
        <v>481059</v>
      </c>
      <c r="CA12" s="164">
        <v>483558</v>
      </c>
      <c r="CB12" s="164">
        <v>485969</v>
      </c>
      <c r="CC12" s="164">
        <v>488288</v>
      </c>
      <c r="CD12" s="164">
        <v>490506</v>
      </c>
      <c r="CE12" s="164">
        <v>492626</v>
      </c>
      <c r="CF12" s="164">
        <v>494652</v>
      </c>
      <c r="CG12" s="164">
        <v>496590</v>
      </c>
      <c r="CH12" s="164">
        <v>498447</v>
      </c>
      <c r="CI12" s="164">
        <v>500236</v>
      </c>
      <c r="CJ12" s="164">
        <v>501965</v>
      </c>
      <c r="CK12" s="164">
        <v>503649</v>
      </c>
      <c r="CL12" s="164">
        <v>505304</v>
      </c>
      <c r="CM12" s="164">
        <v>506944</v>
      </c>
      <c r="CN12" s="164">
        <v>508581</v>
      </c>
      <c r="CO12" s="164">
        <v>510232</v>
      </c>
    </row>
    <row r="13" spans="1:93">
      <c r="B13" s="166">
        <v>9</v>
      </c>
      <c r="C13" s="164">
        <v>274992</v>
      </c>
      <c r="D13" s="164">
        <v>280977</v>
      </c>
      <c r="E13" s="164">
        <v>288667</v>
      </c>
      <c r="F13" s="164">
        <v>300800</v>
      </c>
      <c r="G13" s="164">
        <v>303874</v>
      </c>
      <c r="H13" s="164">
        <v>310933</v>
      </c>
      <c r="I13" s="164">
        <v>315159</v>
      </c>
      <c r="J13" s="164">
        <v>320233</v>
      </c>
      <c r="K13" s="164">
        <v>317938</v>
      </c>
      <c r="L13" s="164">
        <v>323079</v>
      </c>
      <c r="M13" s="164">
        <v>328307</v>
      </c>
      <c r="N13" s="164">
        <v>332801</v>
      </c>
      <c r="O13" s="164">
        <v>337196</v>
      </c>
      <c r="P13" s="164">
        <v>341401</v>
      </c>
      <c r="Q13" s="164">
        <v>345329</v>
      </c>
      <c r="R13" s="164">
        <v>348789</v>
      </c>
      <c r="S13" s="164">
        <v>351744</v>
      </c>
      <c r="T13" s="164">
        <v>354306</v>
      </c>
      <c r="U13" s="164">
        <v>356462</v>
      </c>
      <c r="V13" s="164">
        <v>358216</v>
      </c>
      <c r="W13" s="164">
        <v>359617</v>
      </c>
      <c r="X13" s="164">
        <v>360759</v>
      </c>
      <c r="Y13" s="164">
        <v>361705</v>
      </c>
      <c r="Z13" s="164">
        <v>362500</v>
      </c>
      <c r="AA13" s="164">
        <v>363176</v>
      </c>
      <c r="AB13" s="164">
        <v>363885</v>
      </c>
      <c r="AC13" s="164">
        <v>364722</v>
      </c>
      <c r="AD13" s="164">
        <v>365669</v>
      </c>
      <c r="AE13" s="164">
        <v>366808</v>
      </c>
      <c r="AF13" s="164">
        <v>368187</v>
      </c>
      <c r="AG13" s="164">
        <v>369865</v>
      </c>
      <c r="AH13" s="164">
        <v>371875</v>
      </c>
      <c r="AI13" s="164">
        <v>374208</v>
      </c>
      <c r="AJ13" s="164">
        <v>376851</v>
      </c>
      <c r="AK13" s="164">
        <v>379776</v>
      </c>
      <c r="AL13" s="164">
        <v>382920</v>
      </c>
      <c r="AM13" s="164">
        <v>386244</v>
      </c>
      <c r="AN13" s="164">
        <v>389715</v>
      </c>
      <c r="AO13" s="164">
        <v>393276</v>
      </c>
      <c r="AP13" s="164">
        <v>396859</v>
      </c>
      <c r="AQ13" s="164">
        <v>400416</v>
      </c>
      <c r="AR13" s="164">
        <v>403922</v>
      </c>
      <c r="AS13" s="164">
        <v>407322</v>
      </c>
      <c r="AT13" s="164">
        <v>410588</v>
      </c>
      <c r="AU13" s="164">
        <v>413703</v>
      </c>
      <c r="AV13" s="164">
        <v>416665</v>
      </c>
      <c r="AW13" s="164">
        <v>419479</v>
      </c>
      <c r="AX13" s="164">
        <v>422127</v>
      </c>
      <c r="AY13" s="164">
        <v>424616</v>
      </c>
      <c r="AZ13" s="164">
        <v>426936</v>
      </c>
      <c r="BA13" s="164">
        <v>429094</v>
      </c>
      <c r="BB13" s="164">
        <v>431082</v>
      </c>
      <c r="BC13" s="164">
        <v>432921</v>
      </c>
      <c r="BD13" s="164">
        <v>434625</v>
      </c>
      <c r="BE13" s="164">
        <v>436215</v>
      </c>
      <c r="BF13" s="164">
        <v>437723</v>
      </c>
      <c r="BG13" s="164">
        <v>439179</v>
      </c>
      <c r="BH13" s="164">
        <v>440616</v>
      </c>
      <c r="BI13" s="164">
        <v>442066</v>
      </c>
      <c r="BJ13" s="164">
        <v>443564</v>
      </c>
      <c r="BK13" s="164">
        <v>445139</v>
      </c>
      <c r="BL13" s="164">
        <v>446806</v>
      </c>
      <c r="BM13" s="164">
        <v>448590</v>
      </c>
      <c r="BN13" s="164">
        <v>450500</v>
      </c>
      <c r="BO13" s="164">
        <v>452550</v>
      </c>
      <c r="BP13" s="164">
        <v>454730</v>
      </c>
      <c r="BQ13" s="164">
        <v>457038</v>
      </c>
      <c r="BR13" s="164">
        <v>459465</v>
      </c>
      <c r="BS13" s="164">
        <v>461996</v>
      </c>
      <c r="BT13" s="164">
        <v>464611</v>
      </c>
      <c r="BU13" s="164">
        <v>467288</v>
      </c>
      <c r="BV13" s="164">
        <v>470004</v>
      </c>
      <c r="BW13" s="164">
        <v>472735</v>
      </c>
      <c r="BX13" s="164">
        <v>475457</v>
      </c>
      <c r="BY13" s="164">
        <v>478150</v>
      </c>
      <c r="BZ13" s="164">
        <v>480795</v>
      </c>
      <c r="CA13" s="164">
        <v>483374</v>
      </c>
      <c r="CB13" s="164">
        <v>485873</v>
      </c>
      <c r="CC13" s="164">
        <v>488284</v>
      </c>
      <c r="CD13" s="164">
        <v>490603</v>
      </c>
      <c r="CE13" s="164">
        <v>492821</v>
      </c>
      <c r="CF13" s="164">
        <v>494941</v>
      </c>
      <c r="CG13" s="164">
        <v>496967</v>
      </c>
      <c r="CH13" s="164">
        <v>498905</v>
      </c>
      <c r="CI13" s="164">
        <v>500762</v>
      </c>
      <c r="CJ13" s="164">
        <v>502551</v>
      </c>
      <c r="CK13" s="164">
        <v>504280</v>
      </c>
      <c r="CL13" s="164">
        <v>505964</v>
      </c>
      <c r="CM13" s="164">
        <v>507619</v>
      </c>
      <c r="CN13" s="164">
        <v>509259</v>
      </c>
      <c r="CO13" s="164">
        <v>510896</v>
      </c>
    </row>
    <row r="14" spans="1:93">
      <c r="B14" s="166">
        <v>10</v>
      </c>
      <c r="C14" s="164">
        <v>274319</v>
      </c>
      <c r="D14" s="164">
        <v>277926</v>
      </c>
      <c r="E14" s="164">
        <v>283770</v>
      </c>
      <c r="F14" s="164">
        <v>291319</v>
      </c>
      <c r="G14" s="164">
        <v>303311</v>
      </c>
      <c r="H14" s="164">
        <v>306244</v>
      </c>
      <c r="I14" s="164">
        <v>313161</v>
      </c>
      <c r="J14" s="164">
        <v>317388</v>
      </c>
      <c r="K14" s="164">
        <v>322462</v>
      </c>
      <c r="L14" s="164">
        <v>320167</v>
      </c>
      <c r="M14" s="164">
        <v>325309</v>
      </c>
      <c r="N14" s="164">
        <v>330538</v>
      </c>
      <c r="O14" s="164">
        <v>335032</v>
      </c>
      <c r="P14" s="164">
        <v>339427</v>
      </c>
      <c r="Q14" s="164">
        <v>343633</v>
      </c>
      <c r="R14" s="164">
        <v>347561</v>
      </c>
      <c r="S14" s="164">
        <v>351021</v>
      </c>
      <c r="T14" s="164">
        <v>353978</v>
      </c>
      <c r="U14" s="164">
        <v>356540</v>
      </c>
      <c r="V14" s="164">
        <v>358696</v>
      </c>
      <c r="W14" s="164">
        <v>360450</v>
      </c>
      <c r="X14" s="164">
        <v>361852</v>
      </c>
      <c r="Y14" s="164">
        <v>362995</v>
      </c>
      <c r="Z14" s="164">
        <v>363941</v>
      </c>
      <c r="AA14" s="164">
        <v>364736</v>
      </c>
      <c r="AB14" s="164">
        <v>365413</v>
      </c>
      <c r="AC14" s="164">
        <v>366122</v>
      </c>
      <c r="AD14" s="164">
        <v>366959</v>
      </c>
      <c r="AE14" s="164">
        <v>367906</v>
      </c>
      <c r="AF14" s="164">
        <v>369046</v>
      </c>
      <c r="AG14" s="164">
        <v>370426</v>
      </c>
      <c r="AH14" s="164">
        <v>372104</v>
      </c>
      <c r="AI14" s="164">
        <v>374114</v>
      </c>
      <c r="AJ14" s="164">
        <v>376447</v>
      </c>
      <c r="AK14" s="164">
        <v>379090</v>
      </c>
      <c r="AL14" s="164">
        <v>382015</v>
      </c>
      <c r="AM14" s="164">
        <v>385159</v>
      </c>
      <c r="AN14" s="164">
        <v>388485</v>
      </c>
      <c r="AO14" s="164">
        <v>391956</v>
      </c>
      <c r="AP14" s="164">
        <v>395517</v>
      </c>
      <c r="AQ14" s="164">
        <v>399100</v>
      </c>
      <c r="AR14" s="164">
        <v>402657</v>
      </c>
      <c r="AS14" s="164">
        <v>406163</v>
      </c>
      <c r="AT14" s="164">
        <v>409563</v>
      </c>
      <c r="AU14" s="164">
        <v>412829</v>
      </c>
      <c r="AV14" s="164">
        <v>415944</v>
      </c>
      <c r="AW14" s="164">
        <v>418906</v>
      </c>
      <c r="AX14" s="164">
        <v>421720</v>
      </c>
      <c r="AY14" s="164">
        <v>424368</v>
      </c>
      <c r="AZ14" s="164">
        <v>426857</v>
      </c>
      <c r="BA14" s="164">
        <v>429177</v>
      </c>
      <c r="BB14" s="164">
        <v>431335</v>
      </c>
      <c r="BC14" s="164">
        <v>433323</v>
      </c>
      <c r="BD14" s="164">
        <v>435162</v>
      </c>
      <c r="BE14" s="164">
        <v>436866</v>
      </c>
      <c r="BF14" s="164">
        <v>438456</v>
      </c>
      <c r="BG14" s="164">
        <v>439964</v>
      </c>
      <c r="BH14" s="164">
        <v>441420</v>
      </c>
      <c r="BI14" s="164">
        <v>442858</v>
      </c>
      <c r="BJ14" s="164">
        <v>444308</v>
      </c>
      <c r="BK14" s="164">
        <v>445806</v>
      </c>
      <c r="BL14" s="164">
        <v>447381</v>
      </c>
      <c r="BM14" s="164">
        <v>449048</v>
      </c>
      <c r="BN14" s="164">
        <v>450832</v>
      </c>
      <c r="BO14" s="164">
        <v>452742</v>
      </c>
      <c r="BP14" s="164">
        <v>454792</v>
      </c>
      <c r="BQ14" s="164">
        <v>456972</v>
      </c>
      <c r="BR14" s="164">
        <v>459280</v>
      </c>
      <c r="BS14" s="164">
        <v>461707</v>
      </c>
      <c r="BT14" s="164">
        <v>464238</v>
      </c>
      <c r="BU14" s="164">
        <v>466853</v>
      </c>
      <c r="BV14" s="164">
        <v>469531</v>
      </c>
      <c r="BW14" s="164">
        <v>472247</v>
      </c>
      <c r="BX14" s="164">
        <v>474978</v>
      </c>
      <c r="BY14" s="164">
        <v>477700</v>
      </c>
      <c r="BZ14" s="164">
        <v>480393</v>
      </c>
      <c r="CA14" s="164">
        <v>483038</v>
      </c>
      <c r="CB14" s="164">
        <v>485617</v>
      </c>
      <c r="CC14" s="164">
        <v>488116</v>
      </c>
      <c r="CD14" s="164">
        <v>490527</v>
      </c>
      <c r="CE14" s="164">
        <v>492846</v>
      </c>
      <c r="CF14" s="164">
        <v>495064</v>
      </c>
      <c r="CG14" s="164">
        <v>497184</v>
      </c>
      <c r="CH14" s="164">
        <v>499210</v>
      </c>
      <c r="CI14" s="164">
        <v>501148</v>
      </c>
      <c r="CJ14" s="164">
        <v>503005</v>
      </c>
      <c r="CK14" s="164">
        <v>504794</v>
      </c>
      <c r="CL14" s="164">
        <v>506523</v>
      </c>
      <c r="CM14" s="164">
        <v>508207</v>
      </c>
      <c r="CN14" s="164">
        <v>509862</v>
      </c>
      <c r="CO14" s="164">
        <v>511502</v>
      </c>
    </row>
    <row r="15" spans="1:93">
      <c r="B15" s="166">
        <v>11</v>
      </c>
      <c r="C15" s="164">
        <v>278231</v>
      </c>
      <c r="D15" s="164">
        <v>277189</v>
      </c>
      <c r="E15" s="164">
        <v>280658</v>
      </c>
      <c r="F15" s="164">
        <v>286364</v>
      </c>
      <c r="G15" s="164">
        <v>293774</v>
      </c>
      <c r="H15" s="164">
        <v>305628</v>
      </c>
      <c r="I15" s="164">
        <v>308423</v>
      </c>
      <c r="J15" s="164">
        <v>315340</v>
      </c>
      <c r="K15" s="164">
        <v>319568</v>
      </c>
      <c r="L15" s="164">
        <v>324642</v>
      </c>
      <c r="M15" s="164">
        <v>322348</v>
      </c>
      <c r="N15" s="164">
        <v>327490</v>
      </c>
      <c r="O15" s="164">
        <v>332720</v>
      </c>
      <c r="P15" s="164">
        <v>337214</v>
      </c>
      <c r="Q15" s="164">
        <v>341609</v>
      </c>
      <c r="R15" s="164">
        <v>345815</v>
      </c>
      <c r="S15" s="164">
        <v>349745</v>
      </c>
      <c r="T15" s="164">
        <v>353205</v>
      </c>
      <c r="U15" s="164">
        <v>356162</v>
      </c>
      <c r="V15" s="164">
        <v>358725</v>
      </c>
      <c r="W15" s="164">
        <v>360881</v>
      </c>
      <c r="X15" s="164">
        <v>362635</v>
      </c>
      <c r="Y15" s="164">
        <v>364038</v>
      </c>
      <c r="Z15" s="164">
        <v>365182</v>
      </c>
      <c r="AA15" s="164">
        <v>366128</v>
      </c>
      <c r="AB15" s="164">
        <v>366923</v>
      </c>
      <c r="AC15" s="164">
        <v>367600</v>
      </c>
      <c r="AD15" s="164">
        <v>368309</v>
      </c>
      <c r="AE15" s="164">
        <v>369148</v>
      </c>
      <c r="AF15" s="164">
        <v>370095</v>
      </c>
      <c r="AG15" s="164">
        <v>371235</v>
      </c>
      <c r="AH15" s="164">
        <v>372615</v>
      </c>
      <c r="AI15" s="164">
        <v>374293</v>
      </c>
      <c r="AJ15" s="164">
        <v>376304</v>
      </c>
      <c r="AK15" s="164">
        <v>378637</v>
      </c>
      <c r="AL15" s="164">
        <v>381280</v>
      </c>
      <c r="AM15" s="164">
        <v>384206</v>
      </c>
      <c r="AN15" s="164">
        <v>387350</v>
      </c>
      <c r="AO15" s="164">
        <v>390676</v>
      </c>
      <c r="AP15" s="164">
        <v>394147</v>
      </c>
      <c r="AQ15" s="164">
        <v>397708</v>
      </c>
      <c r="AR15" s="164">
        <v>401292</v>
      </c>
      <c r="AS15" s="164">
        <v>404849</v>
      </c>
      <c r="AT15" s="164">
        <v>408355</v>
      </c>
      <c r="AU15" s="164">
        <v>411755</v>
      </c>
      <c r="AV15" s="164">
        <v>415021</v>
      </c>
      <c r="AW15" s="164">
        <v>418136</v>
      </c>
      <c r="AX15" s="164">
        <v>421098</v>
      </c>
      <c r="AY15" s="164">
        <v>423912</v>
      </c>
      <c r="AZ15" s="164">
        <v>426560</v>
      </c>
      <c r="BA15" s="164">
        <v>429049</v>
      </c>
      <c r="BB15" s="164">
        <v>431369</v>
      </c>
      <c r="BC15" s="164">
        <v>433527</v>
      </c>
      <c r="BD15" s="164">
        <v>435515</v>
      </c>
      <c r="BE15" s="164">
        <v>437354</v>
      </c>
      <c r="BF15" s="164">
        <v>439058</v>
      </c>
      <c r="BG15" s="164">
        <v>440648</v>
      </c>
      <c r="BH15" s="164">
        <v>442156</v>
      </c>
      <c r="BI15" s="164">
        <v>443612</v>
      </c>
      <c r="BJ15" s="164">
        <v>445050</v>
      </c>
      <c r="BK15" s="164">
        <v>446500</v>
      </c>
      <c r="BL15" s="164">
        <v>447998</v>
      </c>
      <c r="BM15" s="164">
        <v>449573</v>
      </c>
      <c r="BN15" s="164">
        <v>451240</v>
      </c>
      <c r="BO15" s="164">
        <v>453025</v>
      </c>
      <c r="BP15" s="164">
        <v>454935</v>
      </c>
      <c r="BQ15" s="164">
        <v>456985</v>
      </c>
      <c r="BR15" s="164">
        <v>459165</v>
      </c>
      <c r="BS15" s="164">
        <v>461473</v>
      </c>
      <c r="BT15" s="164">
        <v>463900</v>
      </c>
      <c r="BU15" s="164">
        <v>466431</v>
      </c>
      <c r="BV15" s="164">
        <v>469046</v>
      </c>
      <c r="BW15" s="164">
        <v>471724</v>
      </c>
      <c r="BX15" s="164">
        <v>474440</v>
      </c>
      <c r="BY15" s="164">
        <v>477171</v>
      </c>
      <c r="BZ15" s="164">
        <v>479893</v>
      </c>
      <c r="CA15" s="164">
        <v>482586</v>
      </c>
      <c r="CB15" s="164">
        <v>485231</v>
      </c>
      <c r="CC15" s="164">
        <v>487810</v>
      </c>
      <c r="CD15" s="164">
        <v>490309</v>
      </c>
      <c r="CE15" s="164">
        <v>492720</v>
      </c>
      <c r="CF15" s="164">
        <v>495039</v>
      </c>
      <c r="CG15" s="164">
        <v>497257</v>
      </c>
      <c r="CH15" s="164">
        <v>499377</v>
      </c>
      <c r="CI15" s="164">
        <v>501403</v>
      </c>
      <c r="CJ15" s="164">
        <v>503341</v>
      </c>
      <c r="CK15" s="164">
        <v>505198</v>
      </c>
      <c r="CL15" s="164">
        <v>506987</v>
      </c>
      <c r="CM15" s="164">
        <v>508716</v>
      </c>
      <c r="CN15" s="164">
        <v>510400</v>
      </c>
      <c r="CO15" s="164">
        <v>512055</v>
      </c>
    </row>
    <row r="16" spans="1:93">
      <c r="B16" s="166">
        <v>12</v>
      </c>
      <c r="C16" s="164">
        <v>279031</v>
      </c>
      <c r="D16" s="164">
        <v>281041</v>
      </c>
      <c r="E16" s="164">
        <v>279865</v>
      </c>
      <c r="F16" s="164">
        <v>283198</v>
      </c>
      <c r="G16" s="164">
        <v>288769</v>
      </c>
      <c r="H16" s="164">
        <v>296043</v>
      </c>
      <c r="I16" s="164">
        <v>307762</v>
      </c>
      <c r="J16" s="164">
        <v>310557</v>
      </c>
      <c r="K16" s="164">
        <v>317475</v>
      </c>
      <c r="L16" s="164">
        <v>321703</v>
      </c>
      <c r="M16" s="164">
        <v>326777</v>
      </c>
      <c r="N16" s="164">
        <v>324484</v>
      </c>
      <c r="O16" s="164">
        <v>329627</v>
      </c>
      <c r="P16" s="164">
        <v>334857</v>
      </c>
      <c r="Q16" s="164">
        <v>339351</v>
      </c>
      <c r="R16" s="164">
        <v>343747</v>
      </c>
      <c r="S16" s="164">
        <v>347953</v>
      </c>
      <c r="T16" s="164">
        <v>351883</v>
      </c>
      <c r="U16" s="164">
        <v>355343</v>
      </c>
      <c r="V16" s="164">
        <v>358302</v>
      </c>
      <c r="W16" s="164">
        <v>360865</v>
      </c>
      <c r="X16" s="164">
        <v>363021</v>
      </c>
      <c r="Y16" s="164">
        <v>364776</v>
      </c>
      <c r="Z16" s="164">
        <v>366179</v>
      </c>
      <c r="AA16" s="164">
        <v>367323</v>
      </c>
      <c r="AB16" s="164">
        <v>368270</v>
      </c>
      <c r="AC16" s="164">
        <v>369066</v>
      </c>
      <c r="AD16" s="164">
        <v>369743</v>
      </c>
      <c r="AE16" s="164">
        <v>370452</v>
      </c>
      <c r="AF16" s="164">
        <v>371291</v>
      </c>
      <c r="AG16" s="164">
        <v>372238</v>
      </c>
      <c r="AH16" s="164">
        <v>373379</v>
      </c>
      <c r="AI16" s="164">
        <v>374760</v>
      </c>
      <c r="AJ16" s="164">
        <v>376438</v>
      </c>
      <c r="AK16" s="164">
        <v>378449</v>
      </c>
      <c r="AL16" s="164">
        <v>380782</v>
      </c>
      <c r="AM16" s="164">
        <v>383426</v>
      </c>
      <c r="AN16" s="164">
        <v>386352</v>
      </c>
      <c r="AO16" s="164">
        <v>389496</v>
      </c>
      <c r="AP16" s="164">
        <v>392822</v>
      </c>
      <c r="AQ16" s="164">
        <v>396293</v>
      </c>
      <c r="AR16" s="164">
        <v>399854</v>
      </c>
      <c r="AS16" s="164">
        <v>403438</v>
      </c>
      <c r="AT16" s="164">
        <v>406995</v>
      </c>
      <c r="AU16" s="164">
        <v>410501</v>
      </c>
      <c r="AV16" s="164">
        <v>413902</v>
      </c>
      <c r="AW16" s="164">
        <v>417168</v>
      </c>
      <c r="AX16" s="164">
        <v>420283</v>
      </c>
      <c r="AY16" s="164">
        <v>423245</v>
      </c>
      <c r="AZ16" s="164">
        <v>426059</v>
      </c>
      <c r="BA16" s="164">
        <v>428707</v>
      </c>
      <c r="BB16" s="164">
        <v>431196</v>
      </c>
      <c r="BC16" s="164">
        <v>433516</v>
      </c>
      <c r="BD16" s="164">
        <v>435675</v>
      </c>
      <c r="BE16" s="164">
        <v>437663</v>
      </c>
      <c r="BF16" s="164">
        <v>439502</v>
      </c>
      <c r="BG16" s="164">
        <v>441206</v>
      </c>
      <c r="BH16" s="164">
        <v>442796</v>
      </c>
      <c r="BI16" s="164">
        <v>444304</v>
      </c>
      <c r="BJ16" s="164">
        <v>445760</v>
      </c>
      <c r="BK16" s="164">
        <v>447198</v>
      </c>
      <c r="BL16" s="164">
        <v>448648</v>
      </c>
      <c r="BM16" s="164">
        <v>450146</v>
      </c>
      <c r="BN16" s="164">
        <v>451721</v>
      </c>
      <c r="BO16" s="164">
        <v>453388</v>
      </c>
      <c r="BP16" s="164">
        <v>455173</v>
      </c>
      <c r="BQ16" s="164">
        <v>457083</v>
      </c>
      <c r="BR16" s="164">
        <v>459133</v>
      </c>
      <c r="BS16" s="164">
        <v>461313</v>
      </c>
      <c r="BT16" s="164">
        <v>463621</v>
      </c>
      <c r="BU16" s="164">
        <v>466048</v>
      </c>
      <c r="BV16" s="164">
        <v>468579</v>
      </c>
      <c r="BW16" s="164">
        <v>471194</v>
      </c>
      <c r="BX16" s="164">
        <v>473872</v>
      </c>
      <c r="BY16" s="164">
        <v>476588</v>
      </c>
      <c r="BZ16" s="164">
        <v>479319</v>
      </c>
      <c r="CA16" s="164">
        <v>482041</v>
      </c>
      <c r="CB16" s="164">
        <v>484734</v>
      </c>
      <c r="CC16" s="164">
        <v>487379</v>
      </c>
      <c r="CD16" s="164">
        <v>489958</v>
      </c>
      <c r="CE16" s="164">
        <v>492457</v>
      </c>
      <c r="CF16" s="164">
        <v>494868</v>
      </c>
      <c r="CG16" s="164">
        <v>497187</v>
      </c>
      <c r="CH16" s="164">
        <v>499405</v>
      </c>
      <c r="CI16" s="164">
        <v>501525</v>
      </c>
      <c r="CJ16" s="164">
        <v>503551</v>
      </c>
      <c r="CK16" s="164">
        <v>505489</v>
      </c>
      <c r="CL16" s="164">
        <v>507346</v>
      </c>
      <c r="CM16" s="164">
        <v>509135</v>
      </c>
      <c r="CN16" s="164">
        <v>510864</v>
      </c>
      <c r="CO16" s="164">
        <v>512548</v>
      </c>
    </row>
    <row r="17" spans="2:93">
      <c r="B17" s="166">
        <v>13</v>
      </c>
      <c r="C17" s="164">
        <v>279824</v>
      </c>
      <c r="D17" s="164">
        <v>281857</v>
      </c>
      <c r="E17" s="164">
        <v>283731</v>
      </c>
      <c r="F17" s="164">
        <v>282420</v>
      </c>
      <c r="G17" s="164">
        <v>285616</v>
      </c>
      <c r="H17" s="164">
        <v>291052</v>
      </c>
      <c r="I17" s="164">
        <v>298189</v>
      </c>
      <c r="J17" s="164">
        <v>309908</v>
      </c>
      <c r="K17" s="164">
        <v>312703</v>
      </c>
      <c r="L17" s="164">
        <v>319622</v>
      </c>
      <c r="M17" s="164">
        <v>323851</v>
      </c>
      <c r="N17" s="164">
        <v>328925</v>
      </c>
      <c r="O17" s="164">
        <v>326633</v>
      </c>
      <c r="P17" s="164">
        <v>331776</v>
      </c>
      <c r="Q17" s="164">
        <v>337006</v>
      </c>
      <c r="R17" s="164">
        <v>341501</v>
      </c>
      <c r="S17" s="164">
        <v>345897</v>
      </c>
      <c r="T17" s="164">
        <v>350104</v>
      </c>
      <c r="U17" s="164">
        <v>354034</v>
      </c>
      <c r="V17" s="164">
        <v>357494</v>
      </c>
      <c r="W17" s="164">
        <v>360454</v>
      </c>
      <c r="X17" s="164">
        <v>363018</v>
      </c>
      <c r="Y17" s="164">
        <v>365174</v>
      </c>
      <c r="Z17" s="164">
        <v>366929</v>
      </c>
      <c r="AA17" s="164">
        <v>368333</v>
      </c>
      <c r="AB17" s="164">
        <v>369477</v>
      </c>
      <c r="AC17" s="164">
        <v>370425</v>
      </c>
      <c r="AD17" s="164">
        <v>371221</v>
      </c>
      <c r="AE17" s="164">
        <v>371899</v>
      </c>
      <c r="AF17" s="164">
        <v>372608</v>
      </c>
      <c r="AG17" s="164">
        <v>373447</v>
      </c>
      <c r="AH17" s="164">
        <v>374394</v>
      </c>
      <c r="AI17" s="164">
        <v>375536</v>
      </c>
      <c r="AJ17" s="164">
        <v>376918</v>
      </c>
      <c r="AK17" s="164">
        <v>378596</v>
      </c>
      <c r="AL17" s="164">
        <v>380607</v>
      </c>
      <c r="AM17" s="164">
        <v>382940</v>
      </c>
      <c r="AN17" s="164">
        <v>385584</v>
      </c>
      <c r="AO17" s="164">
        <v>388510</v>
      </c>
      <c r="AP17" s="164">
        <v>391654</v>
      </c>
      <c r="AQ17" s="164">
        <v>394982</v>
      </c>
      <c r="AR17" s="164">
        <v>398453</v>
      </c>
      <c r="AS17" s="164">
        <v>402014</v>
      </c>
      <c r="AT17" s="164">
        <v>405598</v>
      </c>
      <c r="AU17" s="164">
        <v>409155</v>
      </c>
      <c r="AV17" s="164">
        <v>412661</v>
      </c>
      <c r="AW17" s="164">
        <v>416062</v>
      </c>
      <c r="AX17" s="164">
        <v>419328</v>
      </c>
      <c r="AY17" s="164">
        <v>422443</v>
      </c>
      <c r="AZ17" s="164">
        <v>425405</v>
      </c>
      <c r="BA17" s="164">
        <v>428219</v>
      </c>
      <c r="BB17" s="164">
        <v>430867</v>
      </c>
      <c r="BC17" s="164">
        <v>433356</v>
      </c>
      <c r="BD17" s="164">
        <v>435676</v>
      </c>
      <c r="BE17" s="164">
        <v>437835</v>
      </c>
      <c r="BF17" s="164">
        <v>439823</v>
      </c>
      <c r="BG17" s="164">
        <v>441662</v>
      </c>
      <c r="BH17" s="164">
        <v>443366</v>
      </c>
      <c r="BI17" s="164">
        <v>444956</v>
      </c>
      <c r="BJ17" s="164">
        <v>446464</v>
      </c>
      <c r="BK17" s="164">
        <v>447920</v>
      </c>
      <c r="BL17" s="164">
        <v>449358</v>
      </c>
      <c r="BM17" s="164">
        <v>450808</v>
      </c>
      <c r="BN17" s="164">
        <v>452306</v>
      </c>
      <c r="BO17" s="164">
        <v>453881</v>
      </c>
      <c r="BP17" s="164">
        <v>455548</v>
      </c>
      <c r="BQ17" s="164">
        <v>457333</v>
      </c>
      <c r="BR17" s="164">
        <v>459243</v>
      </c>
      <c r="BS17" s="164">
        <v>461294</v>
      </c>
      <c r="BT17" s="164">
        <v>463474</v>
      </c>
      <c r="BU17" s="164">
        <v>465782</v>
      </c>
      <c r="BV17" s="164">
        <v>468209</v>
      </c>
      <c r="BW17" s="164">
        <v>470740</v>
      </c>
      <c r="BX17" s="164">
        <v>473355</v>
      </c>
      <c r="BY17" s="164">
        <v>476033</v>
      </c>
      <c r="BZ17" s="164">
        <v>478749</v>
      </c>
      <c r="CA17" s="164">
        <v>481480</v>
      </c>
      <c r="CB17" s="164">
        <v>484202</v>
      </c>
      <c r="CC17" s="164">
        <v>486895</v>
      </c>
      <c r="CD17" s="164">
        <v>489540</v>
      </c>
      <c r="CE17" s="164">
        <v>492119</v>
      </c>
      <c r="CF17" s="164">
        <v>494618</v>
      </c>
      <c r="CG17" s="164">
        <v>497029</v>
      </c>
      <c r="CH17" s="164">
        <v>499348</v>
      </c>
      <c r="CI17" s="164">
        <v>501566</v>
      </c>
      <c r="CJ17" s="164">
        <v>503686</v>
      </c>
      <c r="CK17" s="164">
        <v>505712</v>
      </c>
      <c r="CL17" s="164">
        <v>507650</v>
      </c>
      <c r="CM17" s="164">
        <v>509508</v>
      </c>
      <c r="CN17" s="164">
        <v>511297</v>
      </c>
      <c r="CO17" s="164">
        <v>513026</v>
      </c>
    </row>
    <row r="18" spans="2:93">
      <c r="B18" s="166">
        <v>14</v>
      </c>
      <c r="C18" s="164">
        <v>279817</v>
      </c>
      <c r="D18" s="164">
        <v>282735</v>
      </c>
      <c r="E18" s="164">
        <v>284628</v>
      </c>
      <c r="F18" s="164">
        <v>286361</v>
      </c>
      <c r="G18" s="164">
        <v>284910</v>
      </c>
      <c r="H18" s="164">
        <v>287967</v>
      </c>
      <c r="I18" s="164">
        <v>293262</v>
      </c>
      <c r="J18" s="164">
        <v>300399</v>
      </c>
      <c r="K18" s="164">
        <v>312117</v>
      </c>
      <c r="L18" s="164">
        <v>314914</v>
      </c>
      <c r="M18" s="164">
        <v>321833</v>
      </c>
      <c r="N18" s="164">
        <v>326062</v>
      </c>
      <c r="O18" s="164">
        <v>331136</v>
      </c>
      <c r="P18" s="164">
        <v>328845</v>
      </c>
      <c r="Q18" s="164">
        <v>333989</v>
      </c>
      <c r="R18" s="164">
        <v>339220</v>
      </c>
      <c r="S18" s="164">
        <v>343715</v>
      </c>
      <c r="T18" s="164">
        <v>348111</v>
      </c>
      <c r="U18" s="164">
        <v>352319</v>
      </c>
      <c r="V18" s="164">
        <v>356249</v>
      </c>
      <c r="W18" s="164">
        <v>359709</v>
      </c>
      <c r="X18" s="164">
        <v>362671</v>
      </c>
      <c r="Y18" s="164">
        <v>365235</v>
      </c>
      <c r="Z18" s="164">
        <v>367391</v>
      </c>
      <c r="AA18" s="164">
        <v>369147</v>
      </c>
      <c r="AB18" s="164">
        <v>370551</v>
      </c>
      <c r="AC18" s="164">
        <v>371696</v>
      </c>
      <c r="AD18" s="164">
        <v>372645</v>
      </c>
      <c r="AE18" s="164">
        <v>373441</v>
      </c>
      <c r="AF18" s="164">
        <v>374119</v>
      </c>
      <c r="AG18" s="164">
        <v>374829</v>
      </c>
      <c r="AH18" s="164">
        <v>375669</v>
      </c>
      <c r="AI18" s="164">
        <v>376616</v>
      </c>
      <c r="AJ18" s="164">
        <v>377758</v>
      </c>
      <c r="AK18" s="164">
        <v>379141</v>
      </c>
      <c r="AL18" s="164">
        <v>380819</v>
      </c>
      <c r="AM18" s="164">
        <v>382831</v>
      </c>
      <c r="AN18" s="164">
        <v>385164</v>
      </c>
      <c r="AO18" s="164">
        <v>387809</v>
      </c>
      <c r="AP18" s="164">
        <v>390735</v>
      </c>
      <c r="AQ18" s="164">
        <v>393879</v>
      </c>
      <c r="AR18" s="164">
        <v>397207</v>
      </c>
      <c r="AS18" s="164">
        <v>400678</v>
      </c>
      <c r="AT18" s="164">
        <v>404239</v>
      </c>
      <c r="AU18" s="164">
        <v>407823</v>
      </c>
      <c r="AV18" s="164">
        <v>411380</v>
      </c>
      <c r="AW18" s="164">
        <v>414886</v>
      </c>
      <c r="AX18" s="164">
        <v>418287</v>
      </c>
      <c r="AY18" s="164">
        <v>421553</v>
      </c>
      <c r="AZ18" s="164">
        <v>424668</v>
      </c>
      <c r="BA18" s="164">
        <v>427631</v>
      </c>
      <c r="BB18" s="164">
        <v>430446</v>
      </c>
      <c r="BC18" s="164">
        <v>433094</v>
      </c>
      <c r="BD18" s="164">
        <v>435583</v>
      </c>
      <c r="BE18" s="164">
        <v>437903</v>
      </c>
      <c r="BF18" s="164">
        <v>440062</v>
      </c>
      <c r="BG18" s="164">
        <v>442050</v>
      </c>
      <c r="BH18" s="164">
        <v>443889</v>
      </c>
      <c r="BI18" s="164">
        <v>445593</v>
      </c>
      <c r="BJ18" s="164">
        <v>447183</v>
      </c>
      <c r="BK18" s="164">
        <v>448691</v>
      </c>
      <c r="BL18" s="164">
        <v>450147</v>
      </c>
      <c r="BM18" s="164">
        <v>451585</v>
      </c>
      <c r="BN18" s="164">
        <v>453035</v>
      </c>
      <c r="BO18" s="164">
        <v>454533</v>
      </c>
      <c r="BP18" s="164">
        <v>456108</v>
      </c>
      <c r="BQ18" s="164">
        <v>457775</v>
      </c>
      <c r="BR18" s="164">
        <v>459560</v>
      </c>
      <c r="BS18" s="164">
        <v>461470</v>
      </c>
      <c r="BT18" s="164">
        <v>463521</v>
      </c>
      <c r="BU18" s="164">
        <v>465701</v>
      </c>
      <c r="BV18" s="164">
        <v>468009</v>
      </c>
      <c r="BW18" s="164">
        <v>470436</v>
      </c>
      <c r="BX18" s="164">
        <v>472967</v>
      </c>
      <c r="BY18" s="164">
        <v>475583</v>
      </c>
      <c r="BZ18" s="164">
        <v>478261</v>
      </c>
      <c r="CA18" s="164">
        <v>480978</v>
      </c>
      <c r="CB18" s="164">
        <v>483709</v>
      </c>
      <c r="CC18" s="164">
        <v>486431</v>
      </c>
      <c r="CD18" s="164">
        <v>489124</v>
      </c>
      <c r="CE18" s="164">
        <v>491769</v>
      </c>
      <c r="CF18" s="164">
        <v>494348</v>
      </c>
      <c r="CG18" s="164">
        <v>496847</v>
      </c>
      <c r="CH18" s="164">
        <v>499258</v>
      </c>
      <c r="CI18" s="164">
        <v>501577</v>
      </c>
      <c r="CJ18" s="164">
        <v>503795</v>
      </c>
      <c r="CK18" s="164">
        <v>505915</v>
      </c>
      <c r="CL18" s="164">
        <v>507941</v>
      </c>
      <c r="CM18" s="164">
        <v>509879</v>
      </c>
      <c r="CN18" s="164">
        <v>511737</v>
      </c>
      <c r="CO18" s="164">
        <v>513526</v>
      </c>
    </row>
    <row r="19" spans="2:93">
      <c r="B19" s="166">
        <v>15</v>
      </c>
      <c r="C19" s="164">
        <v>283692</v>
      </c>
      <c r="D19" s="164">
        <v>283202</v>
      </c>
      <c r="E19" s="164">
        <v>285956</v>
      </c>
      <c r="F19" s="164">
        <v>287686</v>
      </c>
      <c r="G19" s="164">
        <v>289255</v>
      </c>
      <c r="H19" s="164">
        <v>287641</v>
      </c>
      <c r="I19" s="164">
        <v>290535</v>
      </c>
      <c r="J19" s="164">
        <v>295830</v>
      </c>
      <c r="K19" s="164">
        <v>302967</v>
      </c>
      <c r="L19" s="164">
        <v>314685</v>
      </c>
      <c r="M19" s="164">
        <v>317482</v>
      </c>
      <c r="N19" s="164">
        <v>324402</v>
      </c>
      <c r="O19" s="164">
        <v>328631</v>
      </c>
      <c r="P19" s="164">
        <v>333706</v>
      </c>
      <c r="Q19" s="164">
        <v>331416</v>
      </c>
      <c r="R19" s="164">
        <v>336561</v>
      </c>
      <c r="S19" s="164">
        <v>341792</v>
      </c>
      <c r="T19" s="164">
        <v>346288</v>
      </c>
      <c r="U19" s="164">
        <v>350684</v>
      </c>
      <c r="V19" s="164">
        <v>354893</v>
      </c>
      <c r="W19" s="164">
        <v>358824</v>
      </c>
      <c r="X19" s="164">
        <v>362284</v>
      </c>
      <c r="Y19" s="164">
        <v>365247</v>
      </c>
      <c r="Z19" s="164">
        <v>367811</v>
      </c>
      <c r="AA19" s="164">
        <v>369969</v>
      </c>
      <c r="AB19" s="164">
        <v>371725</v>
      </c>
      <c r="AC19" s="164">
        <v>373130</v>
      </c>
      <c r="AD19" s="164">
        <v>374275</v>
      </c>
      <c r="AE19" s="164">
        <v>375226</v>
      </c>
      <c r="AF19" s="164">
        <v>376022</v>
      </c>
      <c r="AG19" s="164">
        <v>376701</v>
      </c>
      <c r="AH19" s="164">
        <v>377411</v>
      </c>
      <c r="AI19" s="164">
        <v>378252</v>
      </c>
      <c r="AJ19" s="164">
        <v>379200</v>
      </c>
      <c r="AK19" s="164">
        <v>380342</v>
      </c>
      <c r="AL19" s="164">
        <v>381726</v>
      </c>
      <c r="AM19" s="164">
        <v>383405</v>
      </c>
      <c r="AN19" s="164">
        <v>385417</v>
      </c>
      <c r="AO19" s="164">
        <v>387751</v>
      </c>
      <c r="AP19" s="164">
        <v>390396</v>
      </c>
      <c r="AQ19" s="164">
        <v>393322</v>
      </c>
      <c r="AR19" s="164">
        <v>396467</v>
      </c>
      <c r="AS19" s="164">
        <v>399796</v>
      </c>
      <c r="AT19" s="164">
        <v>403267</v>
      </c>
      <c r="AU19" s="164">
        <v>406828</v>
      </c>
      <c r="AV19" s="164">
        <v>410412</v>
      </c>
      <c r="AW19" s="164">
        <v>413969</v>
      </c>
      <c r="AX19" s="164">
        <v>417475</v>
      </c>
      <c r="AY19" s="164">
        <v>420876</v>
      </c>
      <c r="AZ19" s="164">
        <v>424142</v>
      </c>
      <c r="BA19" s="164">
        <v>427257</v>
      </c>
      <c r="BB19" s="164">
        <v>430220</v>
      </c>
      <c r="BC19" s="164">
        <v>433035</v>
      </c>
      <c r="BD19" s="164">
        <v>435683</v>
      </c>
      <c r="BE19" s="164">
        <v>438172</v>
      </c>
      <c r="BF19" s="164">
        <v>440493</v>
      </c>
      <c r="BG19" s="164">
        <v>442653</v>
      </c>
      <c r="BH19" s="164">
        <v>444641</v>
      </c>
      <c r="BI19" s="164">
        <v>446480</v>
      </c>
      <c r="BJ19" s="164">
        <v>448184</v>
      </c>
      <c r="BK19" s="164">
        <v>449774</v>
      </c>
      <c r="BL19" s="164">
        <v>451282</v>
      </c>
      <c r="BM19" s="164">
        <v>452738</v>
      </c>
      <c r="BN19" s="164">
        <v>454176</v>
      </c>
      <c r="BO19" s="164">
        <v>455626</v>
      </c>
      <c r="BP19" s="164">
        <v>457124</v>
      </c>
      <c r="BQ19" s="164">
        <v>458700</v>
      </c>
      <c r="BR19" s="164">
        <v>460367</v>
      </c>
      <c r="BS19" s="164">
        <v>462152</v>
      </c>
      <c r="BT19" s="164">
        <v>464062</v>
      </c>
      <c r="BU19" s="164">
        <v>466114</v>
      </c>
      <c r="BV19" s="164">
        <v>468294</v>
      </c>
      <c r="BW19" s="164">
        <v>470602</v>
      </c>
      <c r="BX19" s="164">
        <v>473029</v>
      </c>
      <c r="BY19" s="164">
        <v>475560</v>
      </c>
      <c r="BZ19" s="164">
        <v>478176</v>
      </c>
      <c r="CA19" s="164">
        <v>480854</v>
      </c>
      <c r="CB19" s="164">
        <v>483571</v>
      </c>
      <c r="CC19" s="164">
        <v>486302</v>
      </c>
      <c r="CD19" s="164">
        <v>489024</v>
      </c>
      <c r="CE19" s="164">
        <v>491717</v>
      </c>
      <c r="CF19" s="164">
        <v>494362</v>
      </c>
      <c r="CG19" s="164">
        <v>496941</v>
      </c>
      <c r="CH19" s="164">
        <v>499440</v>
      </c>
      <c r="CI19" s="164">
        <v>501851</v>
      </c>
      <c r="CJ19" s="164">
        <v>504170</v>
      </c>
      <c r="CK19" s="164">
        <v>506388</v>
      </c>
      <c r="CL19" s="164">
        <v>508508</v>
      </c>
      <c r="CM19" s="164">
        <v>510534</v>
      </c>
      <c r="CN19" s="164">
        <v>512472</v>
      </c>
      <c r="CO19" s="164">
        <v>514330</v>
      </c>
    </row>
    <row r="20" spans="2:93">
      <c r="B20" s="166">
        <v>16</v>
      </c>
      <c r="C20" s="164">
        <v>286027</v>
      </c>
      <c r="D20" s="164">
        <v>287997</v>
      </c>
      <c r="E20" s="164">
        <v>287300</v>
      </c>
      <c r="F20" s="164">
        <v>289846</v>
      </c>
      <c r="G20" s="164">
        <v>291368</v>
      </c>
      <c r="H20" s="164">
        <v>292729</v>
      </c>
      <c r="I20" s="164">
        <v>290907</v>
      </c>
      <c r="J20" s="164">
        <v>293803</v>
      </c>
      <c r="K20" s="164">
        <v>299098</v>
      </c>
      <c r="L20" s="164">
        <v>306235</v>
      </c>
      <c r="M20" s="164">
        <v>317952</v>
      </c>
      <c r="N20" s="164">
        <v>320751</v>
      </c>
      <c r="O20" s="164">
        <v>327671</v>
      </c>
      <c r="P20" s="164">
        <v>331901</v>
      </c>
      <c r="Q20" s="164">
        <v>336977</v>
      </c>
      <c r="R20" s="164">
        <v>334689</v>
      </c>
      <c r="S20" s="164">
        <v>339834</v>
      </c>
      <c r="T20" s="164">
        <v>345066</v>
      </c>
      <c r="U20" s="164">
        <v>349562</v>
      </c>
      <c r="V20" s="164">
        <v>353959</v>
      </c>
      <c r="W20" s="164">
        <v>358169</v>
      </c>
      <c r="X20" s="164">
        <v>362101</v>
      </c>
      <c r="Y20" s="164">
        <v>365562</v>
      </c>
      <c r="Z20" s="164">
        <v>368525</v>
      </c>
      <c r="AA20" s="164">
        <v>371090</v>
      </c>
      <c r="AB20" s="164">
        <v>373250</v>
      </c>
      <c r="AC20" s="164">
        <v>375006</v>
      </c>
      <c r="AD20" s="164">
        <v>376412</v>
      </c>
      <c r="AE20" s="164">
        <v>377559</v>
      </c>
      <c r="AF20" s="164">
        <v>378510</v>
      </c>
      <c r="AG20" s="164">
        <v>379307</v>
      </c>
      <c r="AH20" s="164">
        <v>379987</v>
      </c>
      <c r="AI20" s="164">
        <v>380698</v>
      </c>
      <c r="AJ20" s="164">
        <v>381540</v>
      </c>
      <c r="AK20" s="164">
        <v>382489</v>
      </c>
      <c r="AL20" s="164">
        <v>383632</v>
      </c>
      <c r="AM20" s="164">
        <v>385017</v>
      </c>
      <c r="AN20" s="164">
        <v>386696</v>
      </c>
      <c r="AO20" s="164">
        <v>388709</v>
      </c>
      <c r="AP20" s="164">
        <v>391044</v>
      </c>
      <c r="AQ20" s="164">
        <v>393690</v>
      </c>
      <c r="AR20" s="164">
        <v>396616</v>
      </c>
      <c r="AS20" s="164">
        <v>399761</v>
      </c>
      <c r="AT20" s="164">
        <v>403090</v>
      </c>
      <c r="AU20" s="164">
        <v>406561</v>
      </c>
      <c r="AV20" s="164">
        <v>410122</v>
      </c>
      <c r="AW20" s="164">
        <v>413706</v>
      </c>
      <c r="AX20" s="164">
        <v>417264</v>
      </c>
      <c r="AY20" s="164">
        <v>420771</v>
      </c>
      <c r="AZ20" s="164">
        <v>424172</v>
      </c>
      <c r="BA20" s="164">
        <v>427438</v>
      </c>
      <c r="BB20" s="164">
        <v>430553</v>
      </c>
      <c r="BC20" s="164">
        <v>433516</v>
      </c>
      <c r="BD20" s="164">
        <v>436331</v>
      </c>
      <c r="BE20" s="164">
        <v>438979</v>
      </c>
      <c r="BF20" s="164">
        <v>441468</v>
      </c>
      <c r="BG20" s="164">
        <v>443790</v>
      </c>
      <c r="BH20" s="164">
        <v>445950</v>
      </c>
      <c r="BI20" s="164">
        <v>447938</v>
      </c>
      <c r="BJ20" s="164">
        <v>449778</v>
      </c>
      <c r="BK20" s="164">
        <v>451482</v>
      </c>
      <c r="BL20" s="164">
        <v>453072</v>
      </c>
      <c r="BM20" s="164">
        <v>454580</v>
      </c>
      <c r="BN20" s="164">
        <v>456036</v>
      </c>
      <c r="BO20" s="164">
        <v>457475</v>
      </c>
      <c r="BP20" s="164">
        <v>458925</v>
      </c>
      <c r="BQ20" s="164">
        <v>460423</v>
      </c>
      <c r="BR20" s="164">
        <v>461999</v>
      </c>
      <c r="BS20" s="164">
        <v>463666</v>
      </c>
      <c r="BT20" s="164">
        <v>465451</v>
      </c>
      <c r="BU20" s="164">
        <v>467361</v>
      </c>
      <c r="BV20" s="164">
        <v>469414</v>
      </c>
      <c r="BW20" s="164">
        <v>471594</v>
      </c>
      <c r="BX20" s="164">
        <v>473902</v>
      </c>
      <c r="BY20" s="164">
        <v>476329</v>
      </c>
      <c r="BZ20" s="164">
        <v>478860</v>
      </c>
      <c r="CA20" s="164">
        <v>481476</v>
      </c>
      <c r="CB20" s="164">
        <v>484154</v>
      </c>
      <c r="CC20" s="164">
        <v>486871</v>
      </c>
      <c r="CD20" s="164">
        <v>489602</v>
      </c>
      <c r="CE20" s="164">
        <v>492324</v>
      </c>
      <c r="CF20" s="164">
        <v>495017</v>
      </c>
      <c r="CG20" s="164">
        <v>497662</v>
      </c>
      <c r="CH20" s="164">
        <v>500241</v>
      </c>
      <c r="CI20" s="164">
        <v>502740</v>
      </c>
      <c r="CJ20" s="164">
        <v>505151</v>
      </c>
      <c r="CK20" s="164">
        <v>507470</v>
      </c>
      <c r="CL20" s="164">
        <v>509688</v>
      </c>
      <c r="CM20" s="164">
        <v>511808</v>
      </c>
      <c r="CN20" s="164">
        <v>513835</v>
      </c>
      <c r="CO20" s="164">
        <v>515773</v>
      </c>
    </row>
    <row r="21" spans="2:93">
      <c r="B21" s="166">
        <v>17</v>
      </c>
      <c r="C21" s="164">
        <v>293522</v>
      </c>
      <c r="D21" s="164">
        <v>291481</v>
      </c>
      <c r="E21" s="164">
        <v>293187</v>
      </c>
      <c r="F21" s="164">
        <v>292228</v>
      </c>
      <c r="G21" s="164">
        <v>294510</v>
      </c>
      <c r="H21" s="164">
        <v>295769</v>
      </c>
      <c r="I21" s="164">
        <v>296867</v>
      </c>
      <c r="J21" s="164">
        <v>295047</v>
      </c>
      <c r="K21" s="164">
        <v>297945</v>
      </c>
      <c r="L21" s="164">
        <v>303241</v>
      </c>
      <c r="M21" s="164">
        <v>310378</v>
      </c>
      <c r="N21" s="164">
        <v>322095</v>
      </c>
      <c r="O21" s="164">
        <v>324895</v>
      </c>
      <c r="P21" s="164">
        <v>331816</v>
      </c>
      <c r="Q21" s="164">
        <v>336047</v>
      </c>
      <c r="R21" s="164">
        <v>341123</v>
      </c>
      <c r="S21" s="164">
        <v>338838</v>
      </c>
      <c r="T21" s="164">
        <v>343984</v>
      </c>
      <c r="U21" s="164">
        <v>349217</v>
      </c>
      <c r="V21" s="164">
        <v>353715</v>
      </c>
      <c r="W21" s="164">
        <v>358112</v>
      </c>
      <c r="X21" s="164">
        <v>362323</v>
      </c>
      <c r="Y21" s="164">
        <v>366256</v>
      </c>
      <c r="Z21" s="164">
        <v>369719</v>
      </c>
      <c r="AA21" s="164">
        <v>372683</v>
      </c>
      <c r="AB21" s="164">
        <v>375249</v>
      </c>
      <c r="AC21" s="164">
        <v>377411</v>
      </c>
      <c r="AD21" s="164">
        <v>379168</v>
      </c>
      <c r="AE21" s="164">
        <v>380575</v>
      </c>
      <c r="AF21" s="164">
        <v>381724</v>
      </c>
      <c r="AG21" s="164">
        <v>382676</v>
      </c>
      <c r="AH21" s="164">
        <v>383474</v>
      </c>
      <c r="AI21" s="164">
        <v>384155</v>
      </c>
      <c r="AJ21" s="164">
        <v>384867</v>
      </c>
      <c r="AK21" s="164">
        <v>385710</v>
      </c>
      <c r="AL21" s="164">
        <v>386661</v>
      </c>
      <c r="AM21" s="164">
        <v>387805</v>
      </c>
      <c r="AN21" s="164">
        <v>389190</v>
      </c>
      <c r="AO21" s="164">
        <v>390871</v>
      </c>
      <c r="AP21" s="164">
        <v>392885</v>
      </c>
      <c r="AQ21" s="164">
        <v>395220</v>
      </c>
      <c r="AR21" s="164">
        <v>397867</v>
      </c>
      <c r="AS21" s="164">
        <v>400794</v>
      </c>
      <c r="AT21" s="164">
        <v>403939</v>
      </c>
      <c r="AU21" s="164">
        <v>407268</v>
      </c>
      <c r="AV21" s="164">
        <v>410739</v>
      </c>
      <c r="AW21" s="164">
        <v>414301</v>
      </c>
      <c r="AX21" s="164">
        <v>417885</v>
      </c>
      <c r="AY21" s="164">
        <v>421443</v>
      </c>
      <c r="AZ21" s="164">
        <v>424950</v>
      </c>
      <c r="BA21" s="164">
        <v>428351</v>
      </c>
      <c r="BB21" s="164">
        <v>431617</v>
      </c>
      <c r="BC21" s="164">
        <v>434732</v>
      </c>
      <c r="BD21" s="164">
        <v>437696</v>
      </c>
      <c r="BE21" s="164">
        <v>440512</v>
      </c>
      <c r="BF21" s="164">
        <v>443160</v>
      </c>
      <c r="BG21" s="164">
        <v>445649</v>
      </c>
      <c r="BH21" s="164">
        <v>447971</v>
      </c>
      <c r="BI21" s="164">
        <v>450131</v>
      </c>
      <c r="BJ21" s="164">
        <v>452119</v>
      </c>
      <c r="BK21" s="164">
        <v>453960</v>
      </c>
      <c r="BL21" s="164">
        <v>455664</v>
      </c>
      <c r="BM21" s="164">
        <v>457255</v>
      </c>
      <c r="BN21" s="164">
        <v>458763</v>
      </c>
      <c r="BO21" s="164">
        <v>460219</v>
      </c>
      <c r="BP21" s="164">
        <v>461658</v>
      </c>
      <c r="BQ21" s="164">
        <v>463108</v>
      </c>
      <c r="BR21" s="164">
        <v>464607</v>
      </c>
      <c r="BS21" s="164">
        <v>466183</v>
      </c>
      <c r="BT21" s="164">
        <v>467850</v>
      </c>
      <c r="BU21" s="164">
        <v>469635</v>
      </c>
      <c r="BV21" s="164">
        <v>471545</v>
      </c>
      <c r="BW21" s="164">
        <v>473598</v>
      </c>
      <c r="BX21" s="164">
        <v>475778</v>
      </c>
      <c r="BY21" s="164">
        <v>478087</v>
      </c>
      <c r="BZ21" s="164">
        <v>480514</v>
      </c>
      <c r="CA21" s="164">
        <v>483045</v>
      </c>
      <c r="CB21" s="164">
        <v>485661</v>
      </c>
      <c r="CC21" s="164">
        <v>488339</v>
      </c>
      <c r="CD21" s="164">
        <v>491056</v>
      </c>
      <c r="CE21" s="164">
        <v>493787</v>
      </c>
      <c r="CF21" s="164">
        <v>496509</v>
      </c>
      <c r="CG21" s="164">
        <v>499202</v>
      </c>
      <c r="CH21" s="164">
        <v>501847</v>
      </c>
      <c r="CI21" s="164">
        <v>504426</v>
      </c>
      <c r="CJ21" s="164">
        <v>506925</v>
      </c>
      <c r="CK21" s="164">
        <v>509336</v>
      </c>
      <c r="CL21" s="164">
        <v>511655</v>
      </c>
      <c r="CM21" s="164">
        <v>513873</v>
      </c>
      <c r="CN21" s="164">
        <v>515993</v>
      </c>
      <c r="CO21" s="164">
        <v>518020</v>
      </c>
    </row>
    <row r="22" spans="2:93">
      <c r="B22" s="166">
        <v>18</v>
      </c>
      <c r="C22" s="164">
        <v>294724</v>
      </c>
      <c r="D22" s="164">
        <v>300825</v>
      </c>
      <c r="E22" s="164">
        <v>298433</v>
      </c>
      <c r="F22" s="164">
        <v>299787</v>
      </c>
      <c r="G22" s="164">
        <v>298476</v>
      </c>
      <c r="H22" s="164">
        <v>300406</v>
      </c>
      <c r="I22" s="164">
        <v>301313</v>
      </c>
      <c r="J22" s="164">
        <v>302413</v>
      </c>
      <c r="K22" s="164">
        <v>300596</v>
      </c>
      <c r="L22" s="164">
        <v>303496</v>
      </c>
      <c r="M22" s="164">
        <v>308793</v>
      </c>
      <c r="N22" s="164">
        <v>315931</v>
      </c>
      <c r="O22" s="164">
        <v>327648</v>
      </c>
      <c r="P22" s="164">
        <v>330449</v>
      </c>
      <c r="Q22" s="164">
        <v>337371</v>
      </c>
      <c r="R22" s="164">
        <v>341603</v>
      </c>
      <c r="S22" s="164">
        <v>346681</v>
      </c>
      <c r="T22" s="164">
        <v>344398</v>
      </c>
      <c r="U22" s="164">
        <v>349546</v>
      </c>
      <c r="V22" s="164">
        <v>354780</v>
      </c>
      <c r="W22" s="164">
        <v>359279</v>
      </c>
      <c r="X22" s="164">
        <v>363679</v>
      </c>
      <c r="Y22" s="164">
        <v>367891</v>
      </c>
      <c r="Z22" s="164">
        <v>371825</v>
      </c>
      <c r="AA22" s="164">
        <v>375290</v>
      </c>
      <c r="AB22" s="164">
        <v>378255</v>
      </c>
      <c r="AC22" s="164">
        <v>380822</v>
      </c>
      <c r="AD22" s="164">
        <v>382986</v>
      </c>
      <c r="AE22" s="164">
        <v>384744</v>
      </c>
      <c r="AF22" s="164">
        <v>386153</v>
      </c>
      <c r="AG22" s="164">
        <v>387303</v>
      </c>
      <c r="AH22" s="164">
        <v>388257</v>
      </c>
      <c r="AI22" s="164">
        <v>389057</v>
      </c>
      <c r="AJ22" s="164">
        <v>389739</v>
      </c>
      <c r="AK22" s="164">
        <v>390453</v>
      </c>
      <c r="AL22" s="164">
        <v>391297</v>
      </c>
      <c r="AM22" s="164">
        <v>392249</v>
      </c>
      <c r="AN22" s="164">
        <v>393394</v>
      </c>
      <c r="AO22" s="164">
        <v>394780</v>
      </c>
      <c r="AP22" s="164">
        <v>396463</v>
      </c>
      <c r="AQ22" s="164">
        <v>398478</v>
      </c>
      <c r="AR22" s="164">
        <v>400813</v>
      </c>
      <c r="AS22" s="164">
        <v>403462</v>
      </c>
      <c r="AT22" s="164">
        <v>406389</v>
      </c>
      <c r="AU22" s="164">
        <v>409534</v>
      </c>
      <c r="AV22" s="164">
        <v>412863</v>
      </c>
      <c r="AW22" s="164">
        <v>416334</v>
      </c>
      <c r="AX22" s="164">
        <v>419896</v>
      </c>
      <c r="AY22" s="164">
        <v>423480</v>
      </c>
      <c r="AZ22" s="164">
        <v>427039</v>
      </c>
      <c r="BA22" s="164">
        <v>430546</v>
      </c>
      <c r="BB22" s="164">
        <v>433947</v>
      </c>
      <c r="BC22" s="164">
        <v>437214</v>
      </c>
      <c r="BD22" s="164">
        <v>440329</v>
      </c>
      <c r="BE22" s="164">
        <v>443293</v>
      </c>
      <c r="BF22" s="164">
        <v>446109</v>
      </c>
      <c r="BG22" s="164">
        <v>448758</v>
      </c>
      <c r="BH22" s="164">
        <v>451247</v>
      </c>
      <c r="BI22" s="164">
        <v>453569</v>
      </c>
      <c r="BJ22" s="164">
        <v>455729</v>
      </c>
      <c r="BK22" s="164">
        <v>457718</v>
      </c>
      <c r="BL22" s="164">
        <v>459559</v>
      </c>
      <c r="BM22" s="164">
        <v>461264</v>
      </c>
      <c r="BN22" s="164">
        <v>462855</v>
      </c>
      <c r="BO22" s="164">
        <v>464363</v>
      </c>
      <c r="BP22" s="164">
        <v>465819</v>
      </c>
      <c r="BQ22" s="164">
        <v>467258</v>
      </c>
      <c r="BR22" s="164">
        <v>468708</v>
      </c>
      <c r="BS22" s="164">
        <v>470208</v>
      </c>
      <c r="BT22" s="164">
        <v>471785</v>
      </c>
      <c r="BU22" s="164">
        <v>473452</v>
      </c>
      <c r="BV22" s="164">
        <v>475237</v>
      </c>
      <c r="BW22" s="164">
        <v>477147</v>
      </c>
      <c r="BX22" s="164">
        <v>479200</v>
      </c>
      <c r="BY22" s="164">
        <v>481380</v>
      </c>
      <c r="BZ22" s="164">
        <v>483689</v>
      </c>
      <c r="CA22" s="164">
        <v>486116</v>
      </c>
      <c r="CB22" s="164">
        <v>488647</v>
      </c>
      <c r="CC22" s="164">
        <v>491263</v>
      </c>
      <c r="CD22" s="164">
        <v>493941</v>
      </c>
      <c r="CE22" s="164">
        <v>496658</v>
      </c>
      <c r="CF22" s="164">
        <v>499389</v>
      </c>
      <c r="CG22" s="164">
        <v>502111</v>
      </c>
      <c r="CH22" s="164">
        <v>504804</v>
      </c>
      <c r="CI22" s="164">
        <v>507449</v>
      </c>
      <c r="CJ22" s="164">
        <v>510028</v>
      </c>
      <c r="CK22" s="164">
        <v>512527</v>
      </c>
      <c r="CL22" s="164">
        <v>514938</v>
      </c>
      <c r="CM22" s="164">
        <v>517257</v>
      </c>
      <c r="CN22" s="164">
        <v>519475</v>
      </c>
      <c r="CO22" s="164">
        <v>521595</v>
      </c>
    </row>
    <row r="23" spans="2:93">
      <c r="B23" s="166">
        <v>19</v>
      </c>
      <c r="C23" s="164">
        <v>300488</v>
      </c>
      <c r="D23" s="164">
        <v>304091</v>
      </c>
      <c r="E23" s="164">
        <v>309739</v>
      </c>
      <c r="F23" s="164">
        <v>306897</v>
      </c>
      <c r="G23" s="164">
        <v>307800</v>
      </c>
      <c r="H23" s="164">
        <v>306039</v>
      </c>
      <c r="I23" s="164">
        <v>307517</v>
      </c>
      <c r="J23" s="164">
        <v>308428</v>
      </c>
      <c r="K23" s="164">
        <v>309531</v>
      </c>
      <c r="L23" s="164">
        <v>307716</v>
      </c>
      <c r="M23" s="164">
        <v>310619</v>
      </c>
      <c r="N23" s="164">
        <v>315917</v>
      </c>
      <c r="O23" s="164">
        <v>323056</v>
      </c>
      <c r="P23" s="164">
        <v>334773</v>
      </c>
      <c r="Q23" s="164">
        <v>337576</v>
      </c>
      <c r="R23" s="164">
        <v>344499</v>
      </c>
      <c r="S23" s="164">
        <v>348733</v>
      </c>
      <c r="T23" s="164">
        <v>353812</v>
      </c>
      <c r="U23" s="164">
        <v>351532</v>
      </c>
      <c r="V23" s="164">
        <v>356682</v>
      </c>
      <c r="W23" s="164">
        <v>361917</v>
      </c>
      <c r="X23" s="164">
        <v>366418</v>
      </c>
      <c r="Y23" s="164">
        <v>370820</v>
      </c>
      <c r="Z23" s="164">
        <v>375033</v>
      </c>
      <c r="AA23" s="164">
        <v>378968</v>
      </c>
      <c r="AB23" s="164">
        <v>382436</v>
      </c>
      <c r="AC23" s="164">
        <v>385402</v>
      </c>
      <c r="AD23" s="164">
        <v>387970</v>
      </c>
      <c r="AE23" s="164">
        <v>390136</v>
      </c>
      <c r="AF23" s="164">
        <v>391896</v>
      </c>
      <c r="AG23" s="164">
        <v>393307</v>
      </c>
      <c r="AH23" s="164">
        <v>394458</v>
      </c>
      <c r="AI23" s="164">
        <v>395414</v>
      </c>
      <c r="AJ23" s="164">
        <v>396216</v>
      </c>
      <c r="AK23" s="164">
        <v>396900</v>
      </c>
      <c r="AL23" s="164">
        <v>397615</v>
      </c>
      <c r="AM23" s="164">
        <v>398461</v>
      </c>
      <c r="AN23" s="164">
        <v>399414</v>
      </c>
      <c r="AO23" s="164">
        <v>400560</v>
      </c>
      <c r="AP23" s="164">
        <v>401948</v>
      </c>
      <c r="AQ23" s="164">
        <v>403632</v>
      </c>
      <c r="AR23" s="164">
        <v>405649</v>
      </c>
      <c r="AS23" s="164">
        <v>407984</v>
      </c>
      <c r="AT23" s="164">
        <v>410633</v>
      </c>
      <c r="AU23" s="164">
        <v>413560</v>
      </c>
      <c r="AV23" s="164">
        <v>416706</v>
      </c>
      <c r="AW23" s="164">
        <v>420035</v>
      </c>
      <c r="AX23" s="164">
        <v>423506</v>
      </c>
      <c r="AY23" s="164">
        <v>427068</v>
      </c>
      <c r="AZ23" s="164">
        <v>430652</v>
      </c>
      <c r="BA23" s="164">
        <v>434212</v>
      </c>
      <c r="BB23" s="164">
        <v>437720</v>
      </c>
      <c r="BC23" s="164">
        <v>441121</v>
      </c>
      <c r="BD23" s="164">
        <v>444388</v>
      </c>
      <c r="BE23" s="164">
        <v>447503</v>
      </c>
      <c r="BF23" s="164">
        <v>450467</v>
      </c>
      <c r="BG23" s="164">
        <v>453283</v>
      </c>
      <c r="BH23" s="164">
        <v>455933</v>
      </c>
      <c r="BI23" s="164">
        <v>458422</v>
      </c>
      <c r="BJ23" s="164">
        <v>460745</v>
      </c>
      <c r="BK23" s="164">
        <v>462905</v>
      </c>
      <c r="BL23" s="164">
        <v>464894</v>
      </c>
      <c r="BM23" s="164">
        <v>466736</v>
      </c>
      <c r="BN23" s="164">
        <v>468441</v>
      </c>
      <c r="BO23" s="164">
        <v>470032</v>
      </c>
      <c r="BP23" s="164">
        <v>471540</v>
      </c>
      <c r="BQ23" s="164">
        <v>472996</v>
      </c>
      <c r="BR23" s="164">
        <v>474435</v>
      </c>
      <c r="BS23" s="164">
        <v>475887</v>
      </c>
      <c r="BT23" s="164">
        <v>477387</v>
      </c>
      <c r="BU23" s="164">
        <v>478964</v>
      </c>
      <c r="BV23" s="164">
        <v>480631</v>
      </c>
      <c r="BW23" s="164">
        <v>482416</v>
      </c>
      <c r="BX23" s="164">
        <v>484326</v>
      </c>
      <c r="BY23" s="164">
        <v>486379</v>
      </c>
      <c r="BZ23" s="164">
        <v>488559</v>
      </c>
      <c r="CA23" s="164">
        <v>490868</v>
      </c>
      <c r="CB23" s="164">
        <v>493296</v>
      </c>
      <c r="CC23" s="164">
        <v>495827</v>
      </c>
      <c r="CD23" s="164">
        <v>498443</v>
      </c>
      <c r="CE23" s="164">
        <v>501121</v>
      </c>
      <c r="CF23" s="164">
        <v>503838</v>
      </c>
      <c r="CG23" s="164">
        <v>506569</v>
      </c>
      <c r="CH23" s="164">
        <v>509291</v>
      </c>
      <c r="CI23" s="164">
        <v>511984</v>
      </c>
      <c r="CJ23" s="164">
        <v>514629</v>
      </c>
      <c r="CK23" s="164">
        <v>517208</v>
      </c>
      <c r="CL23" s="164">
        <v>519707</v>
      </c>
      <c r="CM23" s="164">
        <v>522118</v>
      </c>
      <c r="CN23" s="164">
        <v>524437</v>
      </c>
      <c r="CO23" s="164">
        <v>526655</v>
      </c>
    </row>
    <row r="24" spans="2:93">
      <c r="B24" s="166">
        <v>20</v>
      </c>
      <c r="C24" s="164">
        <v>307101</v>
      </c>
      <c r="D24" s="164">
        <v>310532</v>
      </c>
      <c r="E24" s="164">
        <v>313650</v>
      </c>
      <c r="F24" s="164">
        <v>318813</v>
      </c>
      <c r="G24" s="164">
        <v>315489</v>
      </c>
      <c r="H24" s="164">
        <v>315908</v>
      </c>
      <c r="I24" s="164">
        <v>313664</v>
      </c>
      <c r="J24" s="164">
        <v>315145</v>
      </c>
      <c r="K24" s="164">
        <v>316059</v>
      </c>
      <c r="L24" s="164">
        <v>317165</v>
      </c>
      <c r="M24" s="164">
        <v>315354</v>
      </c>
      <c r="N24" s="164">
        <v>318259</v>
      </c>
      <c r="O24" s="164">
        <v>323559</v>
      </c>
      <c r="P24" s="164">
        <v>330698</v>
      </c>
      <c r="Q24" s="164">
        <v>342414</v>
      </c>
      <c r="R24" s="164">
        <v>345220</v>
      </c>
      <c r="S24" s="164">
        <v>352144</v>
      </c>
      <c r="T24" s="164">
        <v>356379</v>
      </c>
      <c r="U24" s="164">
        <v>361461</v>
      </c>
      <c r="V24" s="164">
        <v>359183</v>
      </c>
      <c r="W24" s="164">
        <v>364335</v>
      </c>
      <c r="X24" s="164">
        <v>369571</v>
      </c>
      <c r="Y24" s="164">
        <v>374074</v>
      </c>
      <c r="Z24" s="164">
        <v>378478</v>
      </c>
      <c r="AA24" s="164">
        <v>382692</v>
      </c>
      <c r="AB24" s="164">
        <v>386628</v>
      </c>
      <c r="AC24" s="164">
        <v>390099</v>
      </c>
      <c r="AD24" s="164">
        <v>393066</v>
      </c>
      <c r="AE24" s="164">
        <v>395636</v>
      </c>
      <c r="AF24" s="164">
        <v>397803</v>
      </c>
      <c r="AG24" s="164">
        <v>399565</v>
      </c>
      <c r="AH24" s="164">
        <v>400978</v>
      </c>
      <c r="AI24" s="164">
        <v>402130</v>
      </c>
      <c r="AJ24" s="164">
        <v>403089</v>
      </c>
      <c r="AK24" s="164">
        <v>403892</v>
      </c>
      <c r="AL24" s="164">
        <v>404578</v>
      </c>
      <c r="AM24" s="164">
        <v>405294</v>
      </c>
      <c r="AN24" s="164">
        <v>406143</v>
      </c>
      <c r="AO24" s="164">
        <v>407097</v>
      </c>
      <c r="AP24" s="164">
        <v>408245</v>
      </c>
      <c r="AQ24" s="164">
        <v>409634</v>
      </c>
      <c r="AR24" s="164">
        <v>411319</v>
      </c>
      <c r="AS24" s="164">
        <v>413336</v>
      </c>
      <c r="AT24" s="164">
        <v>415672</v>
      </c>
      <c r="AU24" s="164">
        <v>418321</v>
      </c>
      <c r="AV24" s="164">
        <v>421249</v>
      </c>
      <c r="AW24" s="164">
        <v>424395</v>
      </c>
      <c r="AX24" s="164">
        <v>427724</v>
      </c>
      <c r="AY24" s="164">
        <v>431195</v>
      </c>
      <c r="AZ24" s="164">
        <v>434757</v>
      </c>
      <c r="BA24" s="164">
        <v>438341</v>
      </c>
      <c r="BB24" s="164">
        <v>441903</v>
      </c>
      <c r="BC24" s="164">
        <v>445411</v>
      </c>
      <c r="BD24" s="164">
        <v>448812</v>
      </c>
      <c r="BE24" s="164">
        <v>452079</v>
      </c>
      <c r="BF24" s="164">
        <v>455194</v>
      </c>
      <c r="BG24" s="164">
        <v>458159</v>
      </c>
      <c r="BH24" s="164">
        <v>460975</v>
      </c>
      <c r="BI24" s="164">
        <v>463625</v>
      </c>
      <c r="BJ24" s="164">
        <v>466114</v>
      </c>
      <c r="BK24" s="164">
        <v>468437</v>
      </c>
      <c r="BL24" s="164">
        <v>470599</v>
      </c>
      <c r="BM24" s="164">
        <v>472588</v>
      </c>
      <c r="BN24" s="164">
        <v>474430</v>
      </c>
      <c r="BO24" s="164">
        <v>476135</v>
      </c>
      <c r="BP24" s="164">
        <v>477726</v>
      </c>
      <c r="BQ24" s="164">
        <v>479235</v>
      </c>
      <c r="BR24" s="164">
        <v>480691</v>
      </c>
      <c r="BS24" s="164">
        <v>482130</v>
      </c>
      <c r="BT24" s="164">
        <v>483583</v>
      </c>
      <c r="BU24" s="164">
        <v>485083</v>
      </c>
      <c r="BV24" s="164">
        <v>486660</v>
      </c>
      <c r="BW24" s="164">
        <v>488328</v>
      </c>
      <c r="BX24" s="164">
        <v>490113</v>
      </c>
      <c r="BY24" s="164">
        <v>492023</v>
      </c>
      <c r="BZ24" s="164">
        <v>494076</v>
      </c>
      <c r="CA24" s="164">
        <v>496256</v>
      </c>
      <c r="CB24" s="164">
        <v>498565</v>
      </c>
      <c r="CC24" s="164">
        <v>500993</v>
      </c>
      <c r="CD24" s="164">
        <v>503524</v>
      </c>
      <c r="CE24" s="164">
        <v>506140</v>
      </c>
      <c r="CF24" s="164">
        <v>508818</v>
      </c>
      <c r="CG24" s="164">
        <v>511535</v>
      </c>
      <c r="CH24" s="164">
        <v>514266</v>
      </c>
      <c r="CI24" s="164">
        <v>516988</v>
      </c>
      <c r="CJ24" s="164">
        <v>519681</v>
      </c>
      <c r="CK24" s="164">
        <v>522326</v>
      </c>
      <c r="CL24" s="164">
        <v>524905</v>
      </c>
      <c r="CM24" s="164">
        <v>527404</v>
      </c>
      <c r="CN24" s="164">
        <v>529815</v>
      </c>
      <c r="CO24" s="164">
        <v>532134</v>
      </c>
    </row>
    <row r="25" spans="2:93">
      <c r="B25" s="166">
        <v>21</v>
      </c>
      <c r="C25" s="164">
        <v>319285</v>
      </c>
      <c r="D25" s="164">
        <v>316275</v>
      </c>
      <c r="E25" s="164">
        <v>319263</v>
      </c>
      <c r="F25" s="164">
        <v>321937</v>
      </c>
      <c r="G25" s="164">
        <v>326657</v>
      </c>
      <c r="H25" s="164">
        <v>322892</v>
      </c>
      <c r="I25" s="164">
        <v>322869</v>
      </c>
      <c r="J25" s="164">
        <v>320629</v>
      </c>
      <c r="K25" s="164">
        <v>322113</v>
      </c>
      <c r="L25" s="164">
        <v>323030</v>
      </c>
      <c r="M25" s="164">
        <v>324139</v>
      </c>
      <c r="N25" s="164">
        <v>322332</v>
      </c>
      <c r="O25" s="164">
        <v>325239</v>
      </c>
      <c r="P25" s="164">
        <v>330540</v>
      </c>
      <c r="Q25" s="164">
        <v>337680</v>
      </c>
      <c r="R25" s="164">
        <v>349395</v>
      </c>
      <c r="S25" s="164">
        <v>352204</v>
      </c>
      <c r="T25" s="164">
        <v>359129</v>
      </c>
      <c r="U25" s="164">
        <v>363365</v>
      </c>
      <c r="V25" s="164">
        <v>368449</v>
      </c>
      <c r="W25" s="164">
        <v>366174</v>
      </c>
      <c r="X25" s="164">
        <v>371328</v>
      </c>
      <c r="Y25" s="164">
        <v>376565</v>
      </c>
      <c r="Z25" s="164">
        <v>381069</v>
      </c>
      <c r="AA25" s="164">
        <v>385475</v>
      </c>
      <c r="AB25" s="164">
        <v>389691</v>
      </c>
      <c r="AC25" s="164">
        <v>393628</v>
      </c>
      <c r="AD25" s="164">
        <v>397101</v>
      </c>
      <c r="AE25" s="164">
        <v>400069</v>
      </c>
      <c r="AF25" s="164">
        <v>402642</v>
      </c>
      <c r="AG25" s="164">
        <v>404810</v>
      </c>
      <c r="AH25" s="164">
        <v>406573</v>
      </c>
      <c r="AI25" s="164">
        <v>407989</v>
      </c>
      <c r="AJ25" s="164">
        <v>409142</v>
      </c>
      <c r="AK25" s="164">
        <v>410103</v>
      </c>
      <c r="AL25" s="164">
        <v>410908</v>
      </c>
      <c r="AM25" s="164">
        <v>411596</v>
      </c>
      <c r="AN25" s="164">
        <v>412313</v>
      </c>
      <c r="AO25" s="164">
        <v>413163</v>
      </c>
      <c r="AP25" s="164">
        <v>414119</v>
      </c>
      <c r="AQ25" s="164">
        <v>415268</v>
      </c>
      <c r="AR25" s="164">
        <v>416659</v>
      </c>
      <c r="AS25" s="164">
        <v>418345</v>
      </c>
      <c r="AT25" s="164">
        <v>420362</v>
      </c>
      <c r="AU25" s="164">
        <v>422698</v>
      </c>
      <c r="AV25" s="164">
        <v>425348</v>
      </c>
      <c r="AW25" s="164">
        <v>428276</v>
      </c>
      <c r="AX25" s="164">
        <v>431423</v>
      </c>
      <c r="AY25" s="164">
        <v>434752</v>
      </c>
      <c r="AZ25" s="164">
        <v>438223</v>
      </c>
      <c r="BA25" s="164">
        <v>441786</v>
      </c>
      <c r="BB25" s="164">
        <v>445370</v>
      </c>
      <c r="BC25" s="164">
        <v>448932</v>
      </c>
      <c r="BD25" s="164">
        <v>452440</v>
      </c>
      <c r="BE25" s="164">
        <v>455841</v>
      </c>
      <c r="BF25" s="164">
        <v>459109</v>
      </c>
      <c r="BG25" s="164">
        <v>462224</v>
      </c>
      <c r="BH25" s="164">
        <v>465189</v>
      </c>
      <c r="BI25" s="164">
        <v>468006</v>
      </c>
      <c r="BJ25" s="164">
        <v>470656</v>
      </c>
      <c r="BK25" s="164">
        <v>473146</v>
      </c>
      <c r="BL25" s="164">
        <v>475469</v>
      </c>
      <c r="BM25" s="164">
        <v>477631</v>
      </c>
      <c r="BN25" s="164">
        <v>479620</v>
      </c>
      <c r="BO25" s="164">
        <v>481462</v>
      </c>
      <c r="BP25" s="164">
        <v>483168</v>
      </c>
      <c r="BQ25" s="164">
        <v>484759</v>
      </c>
      <c r="BR25" s="164">
        <v>486269</v>
      </c>
      <c r="BS25" s="164">
        <v>487725</v>
      </c>
      <c r="BT25" s="164">
        <v>489164</v>
      </c>
      <c r="BU25" s="164">
        <v>490618</v>
      </c>
      <c r="BV25" s="164">
        <v>492118</v>
      </c>
      <c r="BW25" s="164">
        <v>493695</v>
      </c>
      <c r="BX25" s="164">
        <v>495363</v>
      </c>
      <c r="BY25" s="164">
        <v>497148</v>
      </c>
      <c r="BZ25" s="164">
        <v>499058</v>
      </c>
      <c r="CA25" s="164">
        <v>501111</v>
      </c>
      <c r="CB25" s="164">
        <v>503292</v>
      </c>
      <c r="CC25" s="164">
        <v>505601</v>
      </c>
      <c r="CD25" s="164">
        <v>508029</v>
      </c>
      <c r="CE25" s="164">
        <v>510560</v>
      </c>
      <c r="CF25" s="164">
        <v>513176</v>
      </c>
      <c r="CG25" s="164">
        <v>515854</v>
      </c>
      <c r="CH25" s="164">
        <v>518571</v>
      </c>
      <c r="CI25" s="164">
        <v>521302</v>
      </c>
      <c r="CJ25" s="164">
        <v>524024</v>
      </c>
      <c r="CK25" s="164">
        <v>526717</v>
      </c>
      <c r="CL25" s="164">
        <v>529362</v>
      </c>
      <c r="CM25" s="164">
        <v>531941</v>
      </c>
      <c r="CN25" s="164">
        <v>534440</v>
      </c>
      <c r="CO25" s="164">
        <v>536851</v>
      </c>
    </row>
    <row r="26" spans="2:93">
      <c r="B26" s="166">
        <v>22</v>
      </c>
      <c r="C26" s="164">
        <v>331320</v>
      </c>
      <c r="D26" s="164">
        <v>327969</v>
      </c>
      <c r="E26" s="164">
        <v>324542</v>
      </c>
      <c r="F26" s="164">
        <v>327109</v>
      </c>
      <c r="G26" s="164">
        <v>329364</v>
      </c>
      <c r="H26" s="164">
        <v>333663</v>
      </c>
      <c r="I26" s="164">
        <v>329480</v>
      </c>
      <c r="J26" s="164">
        <v>329461</v>
      </c>
      <c r="K26" s="164">
        <v>327225</v>
      </c>
      <c r="L26" s="164">
        <v>328712</v>
      </c>
      <c r="M26" s="164">
        <v>329632</v>
      </c>
      <c r="N26" s="164">
        <v>330744</v>
      </c>
      <c r="O26" s="164">
        <v>328940</v>
      </c>
      <c r="P26" s="164">
        <v>331850</v>
      </c>
      <c r="Q26" s="164">
        <v>337152</v>
      </c>
      <c r="R26" s="164">
        <v>344292</v>
      </c>
      <c r="S26" s="164">
        <v>356007</v>
      </c>
      <c r="T26" s="164">
        <v>358818</v>
      </c>
      <c r="U26" s="164">
        <v>365744</v>
      </c>
      <c r="V26" s="164">
        <v>369982</v>
      </c>
      <c r="W26" s="164">
        <v>375067</v>
      </c>
      <c r="X26" s="164">
        <v>372795</v>
      </c>
      <c r="Y26" s="164">
        <v>377950</v>
      </c>
      <c r="Z26" s="164">
        <v>383189</v>
      </c>
      <c r="AA26" s="164">
        <v>387694</v>
      </c>
      <c r="AB26" s="164">
        <v>392102</v>
      </c>
      <c r="AC26" s="164">
        <v>396320</v>
      </c>
      <c r="AD26" s="164">
        <v>400258</v>
      </c>
      <c r="AE26" s="164">
        <v>403732</v>
      </c>
      <c r="AF26" s="164">
        <v>406702</v>
      </c>
      <c r="AG26" s="164">
        <v>409277</v>
      </c>
      <c r="AH26" s="164">
        <v>411447</v>
      </c>
      <c r="AI26" s="164">
        <v>413211</v>
      </c>
      <c r="AJ26" s="164">
        <v>414628</v>
      </c>
      <c r="AK26" s="164">
        <v>415784</v>
      </c>
      <c r="AL26" s="164">
        <v>416746</v>
      </c>
      <c r="AM26" s="164">
        <v>417553</v>
      </c>
      <c r="AN26" s="164">
        <v>418243</v>
      </c>
      <c r="AO26" s="164">
        <v>418962</v>
      </c>
      <c r="AP26" s="164">
        <v>419813</v>
      </c>
      <c r="AQ26" s="164">
        <v>420771</v>
      </c>
      <c r="AR26" s="164">
        <v>421921</v>
      </c>
      <c r="AS26" s="164">
        <v>423312</v>
      </c>
      <c r="AT26" s="164">
        <v>424999</v>
      </c>
      <c r="AU26" s="164">
        <v>427017</v>
      </c>
      <c r="AV26" s="164">
        <v>429353</v>
      </c>
      <c r="AW26" s="164">
        <v>432004</v>
      </c>
      <c r="AX26" s="164">
        <v>434932</v>
      </c>
      <c r="AY26" s="164">
        <v>438079</v>
      </c>
      <c r="AZ26" s="164">
        <v>441408</v>
      </c>
      <c r="BA26" s="164">
        <v>444880</v>
      </c>
      <c r="BB26" s="164">
        <v>448443</v>
      </c>
      <c r="BC26" s="164">
        <v>452028</v>
      </c>
      <c r="BD26" s="164">
        <v>455590</v>
      </c>
      <c r="BE26" s="164">
        <v>459099</v>
      </c>
      <c r="BF26" s="164">
        <v>462500</v>
      </c>
      <c r="BG26" s="164">
        <v>465768</v>
      </c>
      <c r="BH26" s="164">
        <v>468883</v>
      </c>
      <c r="BI26" s="164">
        <v>471848</v>
      </c>
      <c r="BJ26" s="164">
        <v>474666</v>
      </c>
      <c r="BK26" s="164">
        <v>477316</v>
      </c>
      <c r="BL26" s="164">
        <v>479807</v>
      </c>
      <c r="BM26" s="164">
        <v>482130</v>
      </c>
      <c r="BN26" s="164">
        <v>484293</v>
      </c>
      <c r="BO26" s="164">
        <v>486282</v>
      </c>
      <c r="BP26" s="164">
        <v>488124</v>
      </c>
      <c r="BQ26" s="164">
        <v>489830</v>
      </c>
      <c r="BR26" s="164">
        <v>491421</v>
      </c>
      <c r="BS26" s="164">
        <v>492932</v>
      </c>
      <c r="BT26" s="164">
        <v>494388</v>
      </c>
      <c r="BU26" s="164">
        <v>495828</v>
      </c>
      <c r="BV26" s="164">
        <v>497282</v>
      </c>
      <c r="BW26" s="164">
        <v>498782</v>
      </c>
      <c r="BX26" s="164">
        <v>500360</v>
      </c>
      <c r="BY26" s="164">
        <v>502028</v>
      </c>
      <c r="BZ26" s="164">
        <v>503813</v>
      </c>
      <c r="CA26" s="164">
        <v>505723</v>
      </c>
      <c r="CB26" s="164">
        <v>507776</v>
      </c>
      <c r="CC26" s="164">
        <v>509957</v>
      </c>
      <c r="CD26" s="164">
        <v>512266</v>
      </c>
      <c r="CE26" s="164">
        <v>514694</v>
      </c>
      <c r="CF26" s="164">
        <v>517225</v>
      </c>
      <c r="CG26" s="164">
        <v>519841</v>
      </c>
      <c r="CH26" s="164">
        <v>522519</v>
      </c>
      <c r="CI26" s="164">
        <v>525236</v>
      </c>
      <c r="CJ26" s="164">
        <v>527967</v>
      </c>
      <c r="CK26" s="164">
        <v>530689</v>
      </c>
      <c r="CL26" s="164">
        <v>533382</v>
      </c>
      <c r="CM26" s="164">
        <v>536027</v>
      </c>
      <c r="CN26" s="164">
        <v>538606</v>
      </c>
      <c r="CO26" s="164">
        <v>541105</v>
      </c>
    </row>
    <row r="27" spans="2:93">
      <c r="B27" s="166">
        <v>23</v>
      </c>
      <c r="C27" s="164">
        <v>332468</v>
      </c>
      <c r="D27" s="164">
        <v>340114</v>
      </c>
      <c r="E27" s="164">
        <v>336340</v>
      </c>
      <c r="F27" s="164">
        <v>332490</v>
      </c>
      <c r="G27" s="164">
        <v>334632</v>
      </c>
      <c r="H27" s="164">
        <v>336462</v>
      </c>
      <c r="I27" s="164">
        <v>340335</v>
      </c>
      <c r="J27" s="164">
        <v>336157</v>
      </c>
      <c r="K27" s="164">
        <v>336141</v>
      </c>
      <c r="L27" s="164">
        <v>333909</v>
      </c>
      <c r="M27" s="164">
        <v>335399</v>
      </c>
      <c r="N27" s="164">
        <v>336322</v>
      </c>
      <c r="O27" s="164">
        <v>337436</v>
      </c>
      <c r="P27" s="164">
        <v>335635</v>
      </c>
      <c r="Q27" s="164">
        <v>338548</v>
      </c>
      <c r="R27" s="164">
        <v>343851</v>
      </c>
      <c r="S27" s="164">
        <v>350991</v>
      </c>
      <c r="T27" s="164">
        <v>362706</v>
      </c>
      <c r="U27" s="164">
        <v>365520</v>
      </c>
      <c r="V27" s="164">
        <v>372446</v>
      </c>
      <c r="W27" s="164">
        <v>376686</v>
      </c>
      <c r="X27" s="164">
        <v>381772</v>
      </c>
      <c r="Y27" s="164">
        <v>379503</v>
      </c>
      <c r="Z27" s="164">
        <v>384660</v>
      </c>
      <c r="AA27" s="164">
        <v>389900</v>
      </c>
      <c r="AB27" s="164">
        <v>394406</v>
      </c>
      <c r="AC27" s="164">
        <v>398815</v>
      </c>
      <c r="AD27" s="164">
        <v>403035</v>
      </c>
      <c r="AE27" s="164">
        <v>406974</v>
      </c>
      <c r="AF27" s="164">
        <v>410451</v>
      </c>
      <c r="AG27" s="164">
        <v>413422</v>
      </c>
      <c r="AH27" s="164">
        <v>415998</v>
      </c>
      <c r="AI27" s="164">
        <v>418170</v>
      </c>
      <c r="AJ27" s="164">
        <v>419936</v>
      </c>
      <c r="AK27" s="164">
        <v>421355</v>
      </c>
      <c r="AL27" s="164">
        <v>422512</v>
      </c>
      <c r="AM27" s="164">
        <v>423476</v>
      </c>
      <c r="AN27" s="164">
        <v>424285</v>
      </c>
      <c r="AO27" s="164">
        <v>424977</v>
      </c>
      <c r="AP27" s="164">
        <v>425697</v>
      </c>
      <c r="AQ27" s="164">
        <v>426550</v>
      </c>
      <c r="AR27" s="164">
        <v>427509</v>
      </c>
      <c r="AS27" s="164">
        <v>428660</v>
      </c>
      <c r="AT27" s="164">
        <v>430051</v>
      </c>
      <c r="AU27" s="164">
        <v>431740</v>
      </c>
      <c r="AV27" s="164">
        <v>433758</v>
      </c>
      <c r="AW27" s="164">
        <v>436094</v>
      </c>
      <c r="AX27" s="164">
        <v>438746</v>
      </c>
      <c r="AY27" s="164">
        <v>441674</v>
      </c>
      <c r="AZ27" s="164">
        <v>444821</v>
      </c>
      <c r="BA27" s="164">
        <v>448150</v>
      </c>
      <c r="BB27" s="164">
        <v>451623</v>
      </c>
      <c r="BC27" s="164">
        <v>455187</v>
      </c>
      <c r="BD27" s="164">
        <v>458772</v>
      </c>
      <c r="BE27" s="164">
        <v>462334</v>
      </c>
      <c r="BF27" s="164">
        <v>465843</v>
      </c>
      <c r="BG27" s="164">
        <v>469245</v>
      </c>
      <c r="BH27" s="164">
        <v>472513</v>
      </c>
      <c r="BI27" s="164">
        <v>475628</v>
      </c>
      <c r="BJ27" s="164">
        <v>478593</v>
      </c>
      <c r="BK27" s="164">
        <v>481412</v>
      </c>
      <c r="BL27" s="164">
        <v>484063</v>
      </c>
      <c r="BM27" s="164">
        <v>486554</v>
      </c>
      <c r="BN27" s="164">
        <v>488877</v>
      </c>
      <c r="BO27" s="164">
        <v>491041</v>
      </c>
      <c r="BP27" s="164">
        <v>493030</v>
      </c>
      <c r="BQ27" s="164">
        <v>494872</v>
      </c>
      <c r="BR27" s="164">
        <v>496578</v>
      </c>
      <c r="BS27" s="164">
        <v>498169</v>
      </c>
      <c r="BT27" s="164">
        <v>499681</v>
      </c>
      <c r="BU27" s="164">
        <v>501137</v>
      </c>
      <c r="BV27" s="164">
        <v>502578</v>
      </c>
      <c r="BW27" s="164">
        <v>504032</v>
      </c>
      <c r="BX27" s="164">
        <v>505532</v>
      </c>
      <c r="BY27" s="164">
        <v>507111</v>
      </c>
      <c r="BZ27" s="164">
        <v>508779</v>
      </c>
      <c r="CA27" s="164">
        <v>510564</v>
      </c>
      <c r="CB27" s="164">
        <v>512474</v>
      </c>
      <c r="CC27" s="164">
        <v>514527</v>
      </c>
      <c r="CD27" s="164">
        <v>516708</v>
      </c>
      <c r="CE27" s="164">
        <v>519017</v>
      </c>
      <c r="CF27" s="164">
        <v>521445</v>
      </c>
      <c r="CG27" s="164">
        <v>523976</v>
      </c>
      <c r="CH27" s="164">
        <v>526592</v>
      </c>
      <c r="CI27" s="164">
        <v>529270</v>
      </c>
      <c r="CJ27" s="164">
        <v>531987</v>
      </c>
      <c r="CK27" s="164">
        <v>534718</v>
      </c>
      <c r="CL27" s="164">
        <v>537440</v>
      </c>
      <c r="CM27" s="164">
        <v>540133</v>
      </c>
      <c r="CN27" s="164">
        <v>542778</v>
      </c>
      <c r="CO27" s="164">
        <v>545357</v>
      </c>
    </row>
    <row r="28" spans="2:93">
      <c r="B28" s="166">
        <v>24</v>
      </c>
      <c r="C28" s="164">
        <v>333350</v>
      </c>
      <c r="D28" s="164">
        <v>339648</v>
      </c>
      <c r="E28" s="164">
        <v>346944</v>
      </c>
      <c r="F28" s="164">
        <v>342824</v>
      </c>
      <c r="G28" s="164">
        <v>338628</v>
      </c>
      <c r="H28" s="164">
        <v>340421</v>
      </c>
      <c r="I28" s="164">
        <v>341904</v>
      </c>
      <c r="J28" s="164">
        <v>345778</v>
      </c>
      <c r="K28" s="164">
        <v>341605</v>
      </c>
      <c r="L28" s="164">
        <v>341593</v>
      </c>
      <c r="M28" s="164">
        <v>339365</v>
      </c>
      <c r="N28" s="164">
        <v>340857</v>
      </c>
      <c r="O28" s="164">
        <v>341783</v>
      </c>
      <c r="P28" s="164">
        <v>342900</v>
      </c>
      <c r="Q28" s="164">
        <v>341101</v>
      </c>
      <c r="R28" s="164">
        <v>344017</v>
      </c>
      <c r="S28" s="164">
        <v>349320</v>
      </c>
      <c r="T28" s="164">
        <v>356461</v>
      </c>
      <c r="U28" s="164">
        <v>368175</v>
      </c>
      <c r="V28" s="164">
        <v>370992</v>
      </c>
      <c r="W28" s="164">
        <v>377919</v>
      </c>
      <c r="X28" s="164">
        <v>382160</v>
      </c>
      <c r="Y28" s="164">
        <v>387247</v>
      </c>
      <c r="Z28" s="164">
        <v>384981</v>
      </c>
      <c r="AA28" s="164">
        <v>390139</v>
      </c>
      <c r="AB28" s="164">
        <v>395381</v>
      </c>
      <c r="AC28" s="164">
        <v>399888</v>
      </c>
      <c r="AD28" s="164">
        <v>404298</v>
      </c>
      <c r="AE28" s="164">
        <v>408520</v>
      </c>
      <c r="AF28" s="164">
        <v>412460</v>
      </c>
      <c r="AG28" s="164">
        <v>415938</v>
      </c>
      <c r="AH28" s="164">
        <v>418911</v>
      </c>
      <c r="AI28" s="164">
        <v>421489</v>
      </c>
      <c r="AJ28" s="164">
        <v>423663</v>
      </c>
      <c r="AK28" s="164">
        <v>425430</v>
      </c>
      <c r="AL28" s="164">
        <v>426851</v>
      </c>
      <c r="AM28" s="164">
        <v>428010</v>
      </c>
      <c r="AN28" s="164">
        <v>428975</v>
      </c>
      <c r="AO28" s="164">
        <v>429786</v>
      </c>
      <c r="AP28" s="164">
        <v>430480</v>
      </c>
      <c r="AQ28" s="164">
        <v>431202</v>
      </c>
      <c r="AR28" s="164">
        <v>432056</v>
      </c>
      <c r="AS28" s="164">
        <v>433017</v>
      </c>
      <c r="AT28" s="164">
        <v>434168</v>
      </c>
      <c r="AU28" s="164">
        <v>435560</v>
      </c>
      <c r="AV28" s="164">
        <v>437249</v>
      </c>
      <c r="AW28" s="164">
        <v>439267</v>
      </c>
      <c r="AX28" s="164">
        <v>441605</v>
      </c>
      <c r="AY28" s="164">
        <v>444257</v>
      </c>
      <c r="AZ28" s="164">
        <v>447185</v>
      </c>
      <c r="BA28" s="164">
        <v>450333</v>
      </c>
      <c r="BB28" s="164">
        <v>453662</v>
      </c>
      <c r="BC28" s="164">
        <v>457135</v>
      </c>
      <c r="BD28" s="164">
        <v>460700</v>
      </c>
      <c r="BE28" s="164">
        <v>464286</v>
      </c>
      <c r="BF28" s="164">
        <v>467848</v>
      </c>
      <c r="BG28" s="164">
        <v>471357</v>
      </c>
      <c r="BH28" s="164">
        <v>474760</v>
      </c>
      <c r="BI28" s="164">
        <v>478028</v>
      </c>
      <c r="BJ28" s="164">
        <v>481143</v>
      </c>
      <c r="BK28" s="164">
        <v>484108</v>
      </c>
      <c r="BL28" s="164">
        <v>486928</v>
      </c>
      <c r="BM28" s="164">
        <v>489579</v>
      </c>
      <c r="BN28" s="164">
        <v>492071</v>
      </c>
      <c r="BO28" s="164">
        <v>494394</v>
      </c>
      <c r="BP28" s="164">
        <v>496559</v>
      </c>
      <c r="BQ28" s="164">
        <v>498548</v>
      </c>
      <c r="BR28" s="164">
        <v>500390</v>
      </c>
      <c r="BS28" s="164">
        <v>502096</v>
      </c>
      <c r="BT28" s="164">
        <v>503688</v>
      </c>
      <c r="BU28" s="164">
        <v>505200</v>
      </c>
      <c r="BV28" s="164">
        <v>506657</v>
      </c>
      <c r="BW28" s="164">
        <v>508098</v>
      </c>
      <c r="BX28" s="164">
        <v>509553</v>
      </c>
      <c r="BY28" s="164">
        <v>511053</v>
      </c>
      <c r="BZ28" s="164">
        <v>512632</v>
      </c>
      <c r="CA28" s="164">
        <v>514300</v>
      </c>
      <c r="CB28" s="164">
        <v>516085</v>
      </c>
      <c r="CC28" s="164">
        <v>517995</v>
      </c>
      <c r="CD28" s="164">
        <v>520048</v>
      </c>
      <c r="CE28" s="164">
        <v>522229</v>
      </c>
      <c r="CF28" s="164">
        <v>524538</v>
      </c>
      <c r="CG28" s="164">
        <v>526967</v>
      </c>
      <c r="CH28" s="164">
        <v>529498</v>
      </c>
      <c r="CI28" s="164">
        <v>532114</v>
      </c>
      <c r="CJ28" s="164">
        <v>534792</v>
      </c>
      <c r="CK28" s="164">
        <v>537509</v>
      </c>
      <c r="CL28" s="164">
        <v>540240</v>
      </c>
      <c r="CM28" s="164">
        <v>542962</v>
      </c>
      <c r="CN28" s="164">
        <v>545655</v>
      </c>
      <c r="CO28" s="164">
        <v>548299</v>
      </c>
    </row>
    <row r="29" spans="2:93">
      <c r="B29" s="166">
        <v>25</v>
      </c>
      <c r="C29" s="164">
        <v>333848</v>
      </c>
      <c r="D29" s="164">
        <v>338519</v>
      </c>
      <c r="E29" s="164">
        <v>344563</v>
      </c>
      <c r="F29" s="164">
        <v>351604</v>
      </c>
      <c r="G29" s="164">
        <v>347236</v>
      </c>
      <c r="H29" s="164">
        <v>342789</v>
      </c>
      <c r="I29" s="164">
        <v>344330</v>
      </c>
      <c r="J29" s="164">
        <v>345816</v>
      </c>
      <c r="K29" s="164">
        <v>349691</v>
      </c>
      <c r="L29" s="164">
        <v>345523</v>
      </c>
      <c r="M29" s="164">
        <v>345515</v>
      </c>
      <c r="N29" s="164">
        <v>343290</v>
      </c>
      <c r="O29" s="164">
        <v>344784</v>
      </c>
      <c r="P29" s="164">
        <v>345713</v>
      </c>
      <c r="Q29" s="164">
        <v>346833</v>
      </c>
      <c r="R29" s="164">
        <v>345036</v>
      </c>
      <c r="S29" s="164">
        <v>347954</v>
      </c>
      <c r="T29" s="164">
        <v>353258</v>
      </c>
      <c r="U29" s="164">
        <v>360399</v>
      </c>
      <c r="V29" s="164">
        <v>372113</v>
      </c>
      <c r="W29" s="164">
        <v>374931</v>
      </c>
      <c r="X29" s="164">
        <v>381859</v>
      </c>
      <c r="Y29" s="164">
        <v>386102</v>
      </c>
      <c r="Z29" s="164">
        <v>391190</v>
      </c>
      <c r="AA29" s="164">
        <v>388927</v>
      </c>
      <c r="AB29" s="164">
        <v>394086</v>
      </c>
      <c r="AC29" s="164">
        <v>399330</v>
      </c>
      <c r="AD29" s="164">
        <v>403838</v>
      </c>
      <c r="AE29" s="164">
        <v>408249</v>
      </c>
      <c r="AF29" s="164">
        <v>412472</v>
      </c>
      <c r="AG29" s="164">
        <v>416414</v>
      </c>
      <c r="AH29" s="164">
        <v>419893</v>
      </c>
      <c r="AI29" s="164">
        <v>422868</v>
      </c>
      <c r="AJ29" s="164">
        <v>425447</v>
      </c>
      <c r="AK29" s="164">
        <v>427622</v>
      </c>
      <c r="AL29" s="164">
        <v>429392</v>
      </c>
      <c r="AM29" s="164">
        <v>430814</v>
      </c>
      <c r="AN29" s="164">
        <v>431975</v>
      </c>
      <c r="AO29" s="164">
        <v>432941</v>
      </c>
      <c r="AP29" s="164">
        <v>433755</v>
      </c>
      <c r="AQ29" s="164">
        <v>434450</v>
      </c>
      <c r="AR29" s="164">
        <v>435174</v>
      </c>
      <c r="AS29" s="164">
        <v>436029</v>
      </c>
      <c r="AT29" s="164">
        <v>436990</v>
      </c>
      <c r="AU29" s="164">
        <v>438143</v>
      </c>
      <c r="AV29" s="164">
        <v>439536</v>
      </c>
      <c r="AW29" s="164">
        <v>441225</v>
      </c>
      <c r="AX29" s="164">
        <v>443244</v>
      </c>
      <c r="AY29" s="164">
        <v>445583</v>
      </c>
      <c r="AZ29" s="164">
        <v>448235</v>
      </c>
      <c r="BA29" s="164">
        <v>451164</v>
      </c>
      <c r="BB29" s="164">
        <v>454312</v>
      </c>
      <c r="BC29" s="164">
        <v>457641</v>
      </c>
      <c r="BD29" s="164">
        <v>461116</v>
      </c>
      <c r="BE29" s="164">
        <v>464681</v>
      </c>
      <c r="BF29" s="164">
        <v>468267</v>
      </c>
      <c r="BG29" s="164">
        <v>471829</v>
      </c>
      <c r="BH29" s="164">
        <v>475339</v>
      </c>
      <c r="BI29" s="164">
        <v>478742</v>
      </c>
      <c r="BJ29" s="164">
        <v>482010</v>
      </c>
      <c r="BK29" s="164">
        <v>485125</v>
      </c>
      <c r="BL29" s="164">
        <v>488092</v>
      </c>
      <c r="BM29" s="164">
        <v>490912</v>
      </c>
      <c r="BN29" s="164">
        <v>493563</v>
      </c>
      <c r="BO29" s="164">
        <v>496056</v>
      </c>
      <c r="BP29" s="164">
        <v>498379</v>
      </c>
      <c r="BQ29" s="164">
        <v>500544</v>
      </c>
      <c r="BR29" s="164">
        <v>502533</v>
      </c>
      <c r="BS29" s="164">
        <v>504376</v>
      </c>
      <c r="BT29" s="164">
        <v>506083</v>
      </c>
      <c r="BU29" s="164">
        <v>507675</v>
      </c>
      <c r="BV29" s="164">
        <v>509187</v>
      </c>
      <c r="BW29" s="164">
        <v>510645</v>
      </c>
      <c r="BX29" s="164">
        <v>512086</v>
      </c>
      <c r="BY29" s="164">
        <v>513541</v>
      </c>
      <c r="BZ29" s="164">
        <v>515041</v>
      </c>
      <c r="CA29" s="164">
        <v>516621</v>
      </c>
      <c r="CB29" s="164">
        <v>518289</v>
      </c>
      <c r="CC29" s="164">
        <v>520075</v>
      </c>
      <c r="CD29" s="164">
        <v>521985</v>
      </c>
      <c r="CE29" s="164">
        <v>524038</v>
      </c>
      <c r="CF29" s="164">
        <v>526219</v>
      </c>
      <c r="CG29" s="164">
        <v>528528</v>
      </c>
      <c r="CH29" s="164">
        <v>530957</v>
      </c>
      <c r="CI29" s="164">
        <v>533488</v>
      </c>
      <c r="CJ29" s="164">
        <v>536104</v>
      </c>
      <c r="CK29" s="164">
        <v>538782</v>
      </c>
      <c r="CL29" s="164">
        <v>541499</v>
      </c>
      <c r="CM29" s="164">
        <v>544230</v>
      </c>
      <c r="CN29" s="164">
        <v>546952</v>
      </c>
      <c r="CO29" s="164">
        <v>549645</v>
      </c>
    </row>
    <row r="30" spans="2:93">
      <c r="B30" s="166">
        <v>26</v>
      </c>
      <c r="C30" s="164">
        <v>337861</v>
      </c>
      <c r="D30" s="164">
        <v>338782</v>
      </c>
      <c r="E30" s="164">
        <v>343210</v>
      </c>
      <c r="F30" s="164">
        <v>349011</v>
      </c>
      <c r="G30" s="164">
        <v>355809</v>
      </c>
      <c r="H30" s="164">
        <v>351202</v>
      </c>
      <c r="I30" s="164">
        <v>346516</v>
      </c>
      <c r="J30" s="164">
        <v>348060</v>
      </c>
      <c r="K30" s="164">
        <v>349548</v>
      </c>
      <c r="L30" s="164">
        <v>353425</v>
      </c>
      <c r="M30" s="164">
        <v>349261</v>
      </c>
      <c r="N30" s="164">
        <v>349256</v>
      </c>
      <c r="O30" s="164">
        <v>347035</v>
      </c>
      <c r="P30" s="164">
        <v>348532</v>
      </c>
      <c r="Q30" s="164">
        <v>349462</v>
      </c>
      <c r="R30" s="164">
        <v>350585</v>
      </c>
      <c r="S30" s="164">
        <v>348791</v>
      </c>
      <c r="T30" s="164">
        <v>351710</v>
      </c>
      <c r="U30" s="164">
        <v>357016</v>
      </c>
      <c r="V30" s="164">
        <v>364157</v>
      </c>
      <c r="W30" s="164">
        <v>375869</v>
      </c>
      <c r="X30" s="164">
        <v>378689</v>
      </c>
      <c r="Y30" s="164">
        <v>385618</v>
      </c>
      <c r="Z30" s="164">
        <v>389862</v>
      </c>
      <c r="AA30" s="164">
        <v>394951</v>
      </c>
      <c r="AB30" s="164">
        <v>392691</v>
      </c>
      <c r="AC30" s="164">
        <v>397850</v>
      </c>
      <c r="AD30" s="164">
        <v>403096</v>
      </c>
      <c r="AE30" s="164">
        <v>407605</v>
      </c>
      <c r="AF30" s="164">
        <v>412017</v>
      </c>
      <c r="AG30" s="164">
        <v>416242</v>
      </c>
      <c r="AH30" s="164">
        <v>420185</v>
      </c>
      <c r="AI30" s="164">
        <v>423665</v>
      </c>
      <c r="AJ30" s="164">
        <v>426642</v>
      </c>
      <c r="AK30" s="164">
        <v>429222</v>
      </c>
      <c r="AL30" s="164">
        <v>431398</v>
      </c>
      <c r="AM30" s="164">
        <v>433171</v>
      </c>
      <c r="AN30" s="164">
        <v>434594</v>
      </c>
      <c r="AO30" s="164">
        <v>435757</v>
      </c>
      <c r="AP30" s="164">
        <v>436725</v>
      </c>
      <c r="AQ30" s="164">
        <v>437541</v>
      </c>
      <c r="AR30" s="164">
        <v>438237</v>
      </c>
      <c r="AS30" s="164">
        <v>438963</v>
      </c>
      <c r="AT30" s="164">
        <v>439819</v>
      </c>
      <c r="AU30" s="164">
        <v>440780</v>
      </c>
      <c r="AV30" s="164">
        <v>441935</v>
      </c>
      <c r="AW30" s="164">
        <v>443328</v>
      </c>
      <c r="AX30" s="164">
        <v>445018</v>
      </c>
      <c r="AY30" s="164">
        <v>447039</v>
      </c>
      <c r="AZ30" s="164">
        <v>449378</v>
      </c>
      <c r="BA30" s="164">
        <v>452030</v>
      </c>
      <c r="BB30" s="164">
        <v>454960</v>
      </c>
      <c r="BC30" s="164">
        <v>458108</v>
      </c>
      <c r="BD30" s="164">
        <v>461438</v>
      </c>
      <c r="BE30" s="164">
        <v>464914</v>
      </c>
      <c r="BF30" s="164">
        <v>468479</v>
      </c>
      <c r="BG30" s="164">
        <v>472066</v>
      </c>
      <c r="BH30" s="164">
        <v>475628</v>
      </c>
      <c r="BI30" s="164">
        <v>479138</v>
      </c>
      <c r="BJ30" s="164">
        <v>482541</v>
      </c>
      <c r="BK30" s="164">
        <v>485810</v>
      </c>
      <c r="BL30" s="164">
        <v>488926</v>
      </c>
      <c r="BM30" s="164">
        <v>491893</v>
      </c>
      <c r="BN30" s="164">
        <v>494714</v>
      </c>
      <c r="BO30" s="164">
        <v>497365</v>
      </c>
      <c r="BP30" s="164">
        <v>499858</v>
      </c>
      <c r="BQ30" s="164">
        <v>502182</v>
      </c>
      <c r="BR30" s="164">
        <v>504347</v>
      </c>
      <c r="BS30" s="164">
        <v>506337</v>
      </c>
      <c r="BT30" s="164">
        <v>508180</v>
      </c>
      <c r="BU30" s="164">
        <v>509888</v>
      </c>
      <c r="BV30" s="164">
        <v>511480</v>
      </c>
      <c r="BW30" s="164">
        <v>512992</v>
      </c>
      <c r="BX30" s="164">
        <v>514451</v>
      </c>
      <c r="BY30" s="164">
        <v>515892</v>
      </c>
      <c r="BZ30" s="164">
        <v>517347</v>
      </c>
      <c r="CA30" s="164">
        <v>518848</v>
      </c>
      <c r="CB30" s="164">
        <v>520428</v>
      </c>
      <c r="CC30" s="164">
        <v>522097</v>
      </c>
      <c r="CD30" s="164">
        <v>523883</v>
      </c>
      <c r="CE30" s="164">
        <v>525793</v>
      </c>
      <c r="CF30" s="164">
        <v>527846</v>
      </c>
      <c r="CG30" s="164">
        <v>530027</v>
      </c>
      <c r="CH30" s="164">
        <v>532336</v>
      </c>
      <c r="CI30" s="164">
        <v>534765</v>
      </c>
      <c r="CJ30" s="164">
        <v>537296</v>
      </c>
      <c r="CK30" s="164">
        <v>539912</v>
      </c>
      <c r="CL30" s="164">
        <v>542590</v>
      </c>
      <c r="CM30" s="164">
        <v>545307</v>
      </c>
      <c r="CN30" s="164">
        <v>548038</v>
      </c>
      <c r="CO30" s="164">
        <v>550760</v>
      </c>
    </row>
    <row r="31" spans="2:93">
      <c r="B31" s="166">
        <v>27</v>
      </c>
      <c r="C31" s="164">
        <v>340650</v>
      </c>
      <c r="D31" s="164">
        <v>343408</v>
      </c>
      <c r="E31" s="164">
        <v>344059</v>
      </c>
      <c r="F31" s="164">
        <v>348215</v>
      </c>
      <c r="G31" s="164">
        <v>353742</v>
      </c>
      <c r="H31" s="164">
        <v>360267</v>
      </c>
      <c r="I31" s="164">
        <v>355392</v>
      </c>
      <c r="J31" s="164">
        <v>350711</v>
      </c>
      <c r="K31" s="164">
        <v>352256</v>
      </c>
      <c r="L31" s="164">
        <v>353747</v>
      </c>
      <c r="M31" s="164">
        <v>357625</v>
      </c>
      <c r="N31" s="164">
        <v>353466</v>
      </c>
      <c r="O31" s="164">
        <v>353463</v>
      </c>
      <c r="P31" s="164">
        <v>351246</v>
      </c>
      <c r="Q31" s="164">
        <v>352745</v>
      </c>
      <c r="R31" s="164">
        <v>353678</v>
      </c>
      <c r="S31" s="164">
        <v>354802</v>
      </c>
      <c r="T31" s="164">
        <v>353012</v>
      </c>
      <c r="U31" s="164">
        <v>355932</v>
      </c>
      <c r="V31" s="164">
        <v>361239</v>
      </c>
      <c r="W31" s="164">
        <v>368380</v>
      </c>
      <c r="X31" s="164">
        <v>380090</v>
      </c>
      <c r="Y31" s="164">
        <v>382912</v>
      </c>
      <c r="Z31" s="164">
        <v>389842</v>
      </c>
      <c r="AA31" s="164">
        <v>394086</v>
      </c>
      <c r="AB31" s="164">
        <v>399176</v>
      </c>
      <c r="AC31" s="164">
        <v>396919</v>
      </c>
      <c r="AD31" s="164">
        <v>402079</v>
      </c>
      <c r="AE31" s="164">
        <v>407325</v>
      </c>
      <c r="AF31" s="164">
        <v>411836</v>
      </c>
      <c r="AG31" s="164">
        <v>416249</v>
      </c>
      <c r="AH31" s="164">
        <v>420475</v>
      </c>
      <c r="AI31" s="164">
        <v>424420</v>
      </c>
      <c r="AJ31" s="164">
        <v>427901</v>
      </c>
      <c r="AK31" s="164">
        <v>430879</v>
      </c>
      <c r="AL31" s="164">
        <v>433461</v>
      </c>
      <c r="AM31" s="164">
        <v>435638</v>
      </c>
      <c r="AN31" s="164">
        <v>437413</v>
      </c>
      <c r="AO31" s="164">
        <v>438838</v>
      </c>
      <c r="AP31" s="164">
        <v>440003</v>
      </c>
      <c r="AQ31" s="164">
        <v>440972</v>
      </c>
      <c r="AR31" s="164">
        <v>441791</v>
      </c>
      <c r="AS31" s="164">
        <v>442488</v>
      </c>
      <c r="AT31" s="164">
        <v>443214</v>
      </c>
      <c r="AU31" s="164">
        <v>444072</v>
      </c>
      <c r="AV31" s="164">
        <v>445034</v>
      </c>
      <c r="AW31" s="164">
        <v>446190</v>
      </c>
      <c r="AX31" s="164">
        <v>447585</v>
      </c>
      <c r="AY31" s="164">
        <v>449275</v>
      </c>
      <c r="AZ31" s="164">
        <v>451297</v>
      </c>
      <c r="BA31" s="164">
        <v>453636</v>
      </c>
      <c r="BB31" s="164">
        <v>456290</v>
      </c>
      <c r="BC31" s="164">
        <v>459220</v>
      </c>
      <c r="BD31" s="164">
        <v>462369</v>
      </c>
      <c r="BE31" s="164">
        <v>465699</v>
      </c>
      <c r="BF31" s="164">
        <v>469176</v>
      </c>
      <c r="BG31" s="164">
        <v>472741</v>
      </c>
      <c r="BH31" s="164">
        <v>476329</v>
      </c>
      <c r="BI31" s="164">
        <v>479892</v>
      </c>
      <c r="BJ31" s="164">
        <v>483402</v>
      </c>
      <c r="BK31" s="164">
        <v>486805</v>
      </c>
      <c r="BL31" s="164">
        <v>490075</v>
      </c>
      <c r="BM31" s="164">
        <v>493191</v>
      </c>
      <c r="BN31" s="164">
        <v>496158</v>
      </c>
      <c r="BO31" s="164">
        <v>498981</v>
      </c>
      <c r="BP31" s="164">
        <v>501632</v>
      </c>
      <c r="BQ31" s="164">
        <v>504125</v>
      </c>
      <c r="BR31" s="164">
        <v>506450</v>
      </c>
      <c r="BS31" s="164">
        <v>508615</v>
      </c>
      <c r="BT31" s="164">
        <v>510605</v>
      </c>
      <c r="BU31" s="164">
        <v>512449</v>
      </c>
      <c r="BV31" s="164">
        <v>514158</v>
      </c>
      <c r="BW31" s="164">
        <v>515750</v>
      </c>
      <c r="BX31" s="164">
        <v>517263</v>
      </c>
      <c r="BY31" s="164">
        <v>518722</v>
      </c>
      <c r="BZ31" s="164">
        <v>520163</v>
      </c>
      <c r="CA31" s="164">
        <v>521618</v>
      </c>
      <c r="CB31" s="164">
        <v>523120</v>
      </c>
      <c r="CC31" s="164">
        <v>524700</v>
      </c>
      <c r="CD31" s="164">
        <v>526369</v>
      </c>
      <c r="CE31" s="164">
        <v>528156</v>
      </c>
      <c r="CF31" s="164">
        <v>530066</v>
      </c>
      <c r="CG31" s="164">
        <v>532119</v>
      </c>
      <c r="CH31" s="164">
        <v>534300</v>
      </c>
      <c r="CI31" s="164">
        <v>536610</v>
      </c>
      <c r="CJ31" s="164">
        <v>539039</v>
      </c>
      <c r="CK31" s="164">
        <v>541570</v>
      </c>
      <c r="CL31" s="164">
        <v>544186</v>
      </c>
      <c r="CM31" s="164">
        <v>546864</v>
      </c>
      <c r="CN31" s="164">
        <v>549580</v>
      </c>
      <c r="CO31" s="164">
        <v>552311</v>
      </c>
    </row>
    <row r="32" spans="2:93">
      <c r="B32" s="166">
        <v>28</v>
      </c>
      <c r="C32" s="164">
        <v>338980</v>
      </c>
      <c r="D32" s="164">
        <v>346663</v>
      </c>
      <c r="E32" s="164">
        <v>349126</v>
      </c>
      <c r="F32" s="164">
        <v>349485</v>
      </c>
      <c r="G32" s="164">
        <v>353345</v>
      </c>
      <c r="H32" s="164">
        <v>358576</v>
      </c>
      <c r="I32" s="164">
        <v>364804</v>
      </c>
      <c r="J32" s="164">
        <v>359935</v>
      </c>
      <c r="K32" s="164">
        <v>355258</v>
      </c>
      <c r="L32" s="164">
        <v>356805</v>
      </c>
      <c r="M32" s="164">
        <v>358299</v>
      </c>
      <c r="N32" s="164">
        <v>362177</v>
      </c>
      <c r="O32" s="164">
        <v>358024</v>
      </c>
      <c r="P32" s="164">
        <v>358023</v>
      </c>
      <c r="Q32" s="164">
        <v>355809</v>
      </c>
      <c r="R32" s="164">
        <v>357311</v>
      </c>
      <c r="S32" s="164">
        <v>358245</v>
      </c>
      <c r="T32" s="164">
        <v>359372</v>
      </c>
      <c r="U32" s="164">
        <v>357585</v>
      </c>
      <c r="V32" s="164">
        <v>360506</v>
      </c>
      <c r="W32" s="164">
        <v>365813</v>
      </c>
      <c r="X32" s="164">
        <v>372954</v>
      </c>
      <c r="Y32" s="164">
        <v>384663</v>
      </c>
      <c r="Z32" s="164">
        <v>387486</v>
      </c>
      <c r="AA32" s="164">
        <v>394416</v>
      </c>
      <c r="AB32" s="164">
        <v>398661</v>
      </c>
      <c r="AC32" s="164">
        <v>403752</v>
      </c>
      <c r="AD32" s="164">
        <v>401498</v>
      </c>
      <c r="AE32" s="164">
        <v>406659</v>
      </c>
      <c r="AF32" s="164">
        <v>411905</v>
      </c>
      <c r="AG32" s="164">
        <v>416417</v>
      </c>
      <c r="AH32" s="164">
        <v>420831</v>
      </c>
      <c r="AI32" s="164">
        <v>425059</v>
      </c>
      <c r="AJ32" s="164">
        <v>429004</v>
      </c>
      <c r="AK32" s="164">
        <v>432486</v>
      </c>
      <c r="AL32" s="164">
        <v>435466</v>
      </c>
      <c r="AM32" s="164">
        <v>438049</v>
      </c>
      <c r="AN32" s="164">
        <v>440228</v>
      </c>
      <c r="AO32" s="164">
        <v>442005</v>
      </c>
      <c r="AP32" s="164">
        <v>443431</v>
      </c>
      <c r="AQ32" s="164">
        <v>444598</v>
      </c>
      <c r="AR32" s="164">
        <v>445569</v>
      </c>
      <c r="AS32" s="164">
        <v>446390</v>
      </c>
      <c r="AT32" s="164">
        <v>447088</v>
      </c>
      <c r="AU32" s="164">
        <v>447816</v>
      </c>
      <c r="AV32" s="164">
        <v>448675</v>
      </c>
      <c r="AW32" s="164">
        <v>449638</v>
      </c>
      <c r="AX32" s="164">
        <v>450795</v>
      </c>
      <c r="AY32" s="164">
        <v>452191</v>
      </c>
      <c r="AZ32" s="164">
        <v>453882</v>
      </c>
      <c r="BA32" s="164">
        <v>455906</v>
      </c>
      <c r="BB32" s="164">
        <v>458245</v>
      </c>
      <c r="BC32" s="164">
        <v>460900</v>
      </c>
      <c r="BD32" s="164">
        <v>463830</v>
      </c>
      <c r="BE32" s="164">
        <v>466981</v>
      </c>
      <c r="BF32" s="164">
        <v>470311</v>
      </c>
      <c r="BG32" s="164">
        <v>473789</v>
      </c>
      <c r="BH32" s="164">
        <v>477354</v>
      </c>
      <c r="BI32" s="164">
        <v>480943</v>
      </c>
      <c r="BJ32" s="164">
        <v>484507</v>
      </c>
      <c r="BK32" s="164">
        <v>488017</v>
      </c>
      <c r="BL32" s="164">
        <v>491421</v>
      </c>
      <c r="BM32" s="164">
        <v>494691</v>
      </c>
      <c r="BN32" s="164">
        <v>497807</v>
      </c>
      <c r="BO32" s="164">
        <v>500775</v>
      </c>
      <c r="BP32" s="164">
        <v>503599</v>
      </c>
      <c r="BQ32" s="164">
        <v>506251</v>
      </c>
      <c r="BR32" s="164">
        <v>508744</v>
      </c>
      <c r="BS32" s="164">
        <v>511069</v>
      </c>
      <c r="BT32" s="164">
        <v>513235</v>
      </c>
      <c r="BU32" s="164">
        <v>515225</v>
      </c>
      <c r="BV32" s="164">
        <v>517069</v>
      </c>
      <c r="BW32" s="164">
        <v>518780</v>
      </c>
      <c r="BX32" s="164">
        <v>520372</v>
      </c>
      <c r="BY32" s="164">
        <v>521885</v>
      </c>
      <c r="BZ32" s="164">
        <v>523345</v>
      </c>
      <c r="CA32" s="164">
        <v>524786</v>
      </c>
      <c r="CB32" s="164">
        <v>526241</v>
      </c>
      <c r="CC32" s="164">
        <v>527744</v>
      </c>
      <c r="CD32" s="164">
        <v>529324</v>
      </c>
      <c r="CE32" s="164">
        <v>530994</v>
      </c>
      <c r="CF32" s="164">
        <v>532781</v>
      </c>
      <c r="CG32" s="164">
        <v>534691</v>
      </c>
      <c r="CH32" s="164">
        <v>536744</v>
      </c>
      <c r="CI32" s="164">
        <v>538925</v>
      </c>
      <c r="CJ32" s="164">
        <v>541236</v>
      </c>
      <c r="CK32" s="164">
        <v>543665</v>
      </c>
      <c r="CL32" s="164">
        <v>546196</v>
      </c>
      <c r="CM32" s="164">
        <v>548812</v>
      </c>
      <c r="CN32" s="164">
        <v>551489</v>
      </c>
      <c r="CO32" s="164">
        <v>554205</v>
      </c>
    </row>
    <row r="33" spans="2:93">
      <c r="B33" s="166">
        <v>29</v>
      </c>
      <c r="C33" s="164">
        <v>340650</v>
      </c>
      <c r="D33" s="164">
        <v>345474</v>
      </c>
      <c r="E33" s="164">
        <v>352837</v>
      </c>
      <c r="F33" s="164">
        <v>354981</v>
      </c>
      <c r="G33" s="164">
        <v>355023</v>
      </c>
      <c r="H33" s="164">
        <v>358565</v>
      </c>
      <c r="I33" s="164">
        <v>363476</v>
      </c>
      <c r="J33" s="164">
        <v>369704</v>
      </c>
      <c r="K33" s="164">
        <v>364840</v>
      </c>
      <c r="L33" s="164">
        <v>360168</v>
      </c>
      <c r="M33" s="164">
        <v>361716</v>
      </c>
      <c r="N33" s="164">
        <v>363212</v>
      </c>
      <c r="O33" s="164">
        <v>367091</v>
      </c>
      <c r="P33" s="164">
        <v>362943</v>
      </c>
      <c r="Q33" s="164">
        <v>362944</v>
      </c>
      <c r="R33" s="164">
        <v>360733</v>
      </c>
      <c r="S33" s="164">
        <v>362238</v>
      </c>
      <c r="T33" s="164">
        <v>363173</v>
      </c>
      <c r="U33" s="164">
        <v>364302</v>
      </c>
      <c r="V33" s="164">
        <v>362519</v>
      </c>
      <c r="W33" s="164">
        <v>365440</v>
      </c>
      <c r="X33" s="164">
        <v>370747</v>
      </c>
      <c r="Y33" s="164">
        <v>377888</v>
      </c>
      <c r="Z33" s="164">
        <v>389595</v>
      </c>
      <c r="AA33" s="164">
        <v>392419</v>
      </c>
      <c r="AB33" s="164">
        <v>399349</v>
      </c>
      <c r="AC33" s="164">
        <v>403594</v>
      </c>
      <c r="AD33" s="164">
        <v>408686</v>
      </c>
      <c r="AE33" s="164">
        <v>406435</v>
      </c>
      <c r="AF33" s="164">
        <v>411596</v>
      </c>
      <c r="AG33" s="164">
        <v>416843</v>
      </c>
      <c r="AH33" s="164">
        <v>421356</v>
      </c>
      <c r="AI33" s="164">
        <v>425771</v>
      </c>
      <c r="AJ33" s="164">
        <v>429999</v>
      </c>
      <c r="AK33" s="164">
        <v>433945</v>
      </c>
      <c r="AL33" s="164">
        <v>437429</v>
      </c>
      <c r="AM33" s="164">
        <v>440410</v>
      </c>
      <c r="AN33" s="164">
        <v>442994</v>
      </c>
      <c r="AO33" s="164">
        <v>445175</v>
      </c>
      <c r="AP33" s="164">
        <v>446953</v>
      </c>
      <c r="AQ33" s="164">
        <v>448381</v>
      </c>
      <c r="AR33" s="164">
        <v>449549</v>
      </c>
      <c r="AS33" s="164">
        <v>450522</v>
      </c>
      <c r="AT33" s="164">
        <v>451345</v>
      </c>
      <c r="AU33" s="164">
        <v>452044</v>
      </c>
      <c r="AV33" s="164">
        <v>452774</v>
      </c>
      <c r="AW33" s="164">
        <v>453634</v>
      </c>
      <c r="AX33" s="164">
        <v>454599</v>
      </c>
      <c r="AY33" s="164">
        <v>455757</v>
      </c>
      <c r="AZ33" s="164">
        <v>457155</v>
      </c>
      <c r="BA33" s="164">
        <v>458847</v>
      </c>
      <c r="BB33" s="164">
        <v>460872</v>
      </c>
      <c r="BC33" s="164">
        <v>463213</v>
      </c>
      <c r="BD33" s="164">
        <v>465868</v>
      </c>
      <c r="BE33" s="164">
        <v>468799</v>
      </c>
      <c r="BF33" s="164">
        <v>471950</v>
      </c>
      <c r="BG33" s="164">
        <v>475282</v>
      </c>
      <c r="BH33" s="164">
        <v>478760</v>
      </c>
      <c r="BI33" s="164">
        <v>482326</v>
      </c>
      <c r="BJ33" s="164">
        <v>485915</v>
      </c>
      <c r="BK33" s="164">
        <v>489480</v>
      </c>
      <c r="BL33" s="164">
        <v>492990</v>
      </c>
      <c r="BM33" s="164">
        <v>496395</v>
      </c>
      <c r="BN33" s="164">
        <v>499666</v>
      </c>
      <c r="BO33" s="164">
        <v>502782</v>
      </c>
      <c r="BP33" s="164">
        <v>505751</v>
      </c>
      <c r="BQ33" s="164">
        <v>508575</v>
      </c>
      <c r="BR33" s="164">
        <v>511227</v>
      </c>
      <c r="BS33" s="164">
        <v>513722</v>
      </c>
      <c r="BT33" s="164">
        <v>516047</v>
      </c>
      <c r="BU33" s="164">
        <v>518214</v>
      </c>
      <c r="BV33" s="164">
        <v>520204</v>
      </c>
      <c r="BW33" s="164">
        <v>522049</v>
      </c>
      <c r="BX33" s="164">
        <v>523760</v>
      </c>
      <c r="BY33" s="164">
        <v>525353</v>
      </c>
      <c r="BZ33" s="164">
        <v>526867</v>
      </c>
      <c r="CA33" s="164">
        <v>528327</v>
      </c>
      <c r="CB33" s="164">
        <v>529768</v>
      </c>
      <c r="CC33" s="164">
        <v>531224</v>
      </c>
      <c r="CD33" s="164">
        <v>532727</v>
      </c>
      <c r="CE33" s="164">
        <v>534307</v>
      </c>
      <c r="CF33" s="164">
        <v>535977</v>
      </c>
      <c r="CG33" s="164">
        <v>537764</v>
      </c>
      <c r="CH33" s="164">
        <v>539675</v>
      </c>
      <c r="CI33" s="164">
        <v>541729</v>
      </c>
      <c r="CJ33" s="164">
        <v>543910</v>
      </c>
      <c r="CK33" s="164">
        <v>546221</v>
      </c>
      <c r="CL33" s="164">
        <v>548650</v>
      </c>
      <c r="CM33" s="164">
        <v>551181</v>
      </c>
      <c r="CN33" s="164">
        <v>553797</v>
      </c>
      <c r="CO33" s="164">
        <v>556474</v>
      </c>
    </row>
    <row r="34" spans="2:93">
      <c r="B34" s="166">
        <v>30</v>
      </c>
      <c r="C34" s="164">
        <v>332758</v>
      </c>
      <c r="D34" s="164">
        <v>347399</v>
      </c>
      <c r="E34" s="164">
        <v>351891</v>
      </c>
      <c r="F34" s="164">
        <v>358919</v>
      </c>
      <c r="G34" s="164">
        <v>360732</v>
      </c>
      <c r="H34" s="164">
        <v>360444</v>
      </c>
      <c r="I34" s="164">
        <v>363654</v>
      </c>
      <c r="J34" s="164">
        <v>368565</v>
      </c>
      <c r="K34" s="164">
        <v>374793</v>
      </c>
      <c r="L34" s="164">
        <v>369935</v>
      </c>
      <c r="M34" s="164">
        <v>365267</v>
      </c>
      <c r="N34" s="164">
        <v>366817</v>
      </c>
      <c r="O34" s="164">
        <v>368315</v>
      </c>
      <c r="P34" s="164">
        <v>372194</v>
      </c>
      <c r="Q34" s="164">
        <v>368051</v>
      </c>
      <c r="R34" s="164">
        <v>368054</v>
      </c>
      <c r="S34" s="164">
        <v>365846</v>
      </c>
      <c r="T34" s="164">
        <v>367353</v>
      </c>
      <c r="U34" s="164">
        <v>368290</v>
      </c>
      <c r="V34" s="164">
        <v>369421</v>
      </c>
      <c r="W34" s="164">
        <v>367641</v>
      </c>
      <c r="X34" s="164">
        <v>370563</v>
      </c>
      <c r="Y34" s="164">
        <v>375869</v>
      </c>
      <c r="Z34" s="164">
        <v>383009</v>
      </c>
      <c r="AA34" s="164">
        <v>394714</v>
      </c>
      <c r="AB34" s="164">
        <v>397539</v>
      </c>
      <c r="AC34" s="164">
        <v>404469</v>
      </c>
      <c r="AD34" s="164">
        <v>408714</v>
      </c>
      <c r="AE34" s="164">
        <v>413806</v>
      </c>
      <c r="AF34" s="164">
        <v>411558</v>
      </c>
      <c r="AG34" s="164">
        <v>416720</v>
      </c>
      <c r="AH34" s="164">
        <v>421967</v>
      </c>
      <c r="AI34" s="164">
        <v>426480</v>
      </c>
      <c r="AJ34" s="164">
        <v>430896</v>
      </c>
      <c r="AK34" s="164">
        <v>435125</v>
      </c>
      <c r="AL34" s="164">
        <v>439072</v>
      </c>
      <c r="AM34" s="164">
        <v>442556</v>
      </c>
      <c r="AN34" s="164">
        <v>445538</v>
      </c>
      <c r="AO34" s="164">
        <v>448124</v>
      </c>
      <c r="AP34" s="164">
        <v>450306</v>
      </c>
      <c r="AQ34" s="164">
        <v>452086</v>
      </c>
      <c r="AR34" s="164">
        <v>453515</v>
      </c>
      <c r="AS34" s="164">
        <v>454685</v>
      </c>
      <c r="AT34" s="164">
        <v>455660</v>
      </c>
      <c r="AU34" s="164">
        <v>456485</v>
      </c>
      <c r="AV34" s="164">
        <v>457185</v>
      </c>
      <c r="AW34" s="164">
        <v>457918</v>
      </c>
      <c r="AX34" s="164">
        <v>458779</v>
      </c>
      <c r="AY34" s="164">
        <v>459746</v>
      </c>
      <c r="AZ34" s="164">
        <v>460905</v>
      </c>
      <c r="BA34" s="164">
        <v>462305</v>
      </c>
      <c r="BB34" s="164">
        <v>463998</v>
      </c>
      <c r="BC34" s="164">
        <v>466025</v>
      </c>
      <c r="BD34" s="164">
        <v>468367</v>
      </c>
      <c r="BE34" s="164">
        <v>471023</v>
      </c>
      <c r="BF34" s="164">
        <v>473956</v>
      </c>
      <c r="BG34" s="164">
        <v>477107</v>
      </c>
      <c r="BH34" s="164">
        <v>480440</v>
      </c>
      <c r="BI34" s="164">
        <v>483918</v>
      </c>
      <c r="BJ34" s="164">
        <v>487485</v>
      </c>
      <c r="BK34" s="164">
        <v>491075</v>
      </c>
      <c r="BL34" s="164">
        <v>494641</v>
      </c>
      <c r="BM34" s="164">
        <v>498151</v>
      </c>
      <c r="BN34" s="164">
        <v>501557</v>
      </c>
      <c r="BO34" s="164">
        <v>504828</v>
      </c>
      <c r="BP34" s="164">
        <v>507946</v>
      </c>
      <c r="BQ34" s="164">
        <v>510915</v>
      </c>
      <c r="BR34" s="164">
        <v>513739</v>
      </c>
      <c r="BS34" s="164">
        <v>516392</v>
      </c>
      <c r="BT34" s="164">
        <v>518887</v>
      </c>
      <c r="BU34" s="164">
        <v>521214</v>
      </c>
      <c r="BV34" s="164">
        <v>523381</v>
      </c>
      <c r="BW34" s="164">
        <v>525372</v>
      </c>
      <c r="BX34" s="164">
        <v>527217</v>
      </c>
      <c r="BY34" s="164">
        <v>528929</v>
      </c>
      <c r="BZ34" s="164">
        <v>530522</v>
      </c>
      <c r="CA34" s="164">
        <v>532037</v>
      </c>
      <c r="CB34" s="164">
        <v>533498</v>
      </c>
      <c r="CC34" s="164">
        <v>534939</v>
      </c>
      <c r="CD34" s="164">
        <v>536395</v>
      </c>
      <c r="CE34" s="164">
        <v>537899</v>
      </c>
      <c r="CF34" s="164">
        <v>539479</v>
      </c>
      <c r="CG34" s="164">
        <v>541149</v>
      </c>
      <c r="CH34" s="164">
        <v>542936</v>
      </c>
      <c r="CI34" s="164">
        <v>544847</v>
      </c>
      <c r="CJ34" s="164">
        <v>546902</v>
      </c>
      <c r="CK34" s="164">
        <v>549083</v>
      </c>
      <c r="CL34" s="164">
        <v>551395</v>
      </c>
      <c r="CM34" s="164">
        <v>553824</v>
      </c>
      <c r="CN34" s="164">
        <v>556354</v>
      </c>
      <c r="CO34" s="164">
        <v>558970</v>
      </c>
    </row>
    <row r="35" spans="2:93">
      <c r="B35" s="166">
        <v>31</v>
      </c>
      <c r="C35" s="164">
        <v>327468</v>
      </c>
      <c r="D35" s="164">
        <v>338970</v>
      </c>
      <c r="E35" s="164">
        <v>353298</v>
      </c>
      <c r="F35" s="164">
        <v>357483</v>
      </c>
      <c r="G35" s="164">
        <v>364202</v>
      </c>
      <c r="H35" s="164">
        <v>365709</v>
      </c>
      <c r="I35" s="164">
        <v>365118</v>
      </c>
      <c r="J35" s="164">
        <v>368328</v>
      </c>
      <c r="K35" s="164">
        <v>373239</v>
      </c>
      <c r="L35" s="164">
        <v>379466</v>
      </c>
      <c r="M35" s="164">
        <v>374613</v>
      </c>
      <c r="N35" s="164">
        <v>369950</v>
      </c>
      <c r="O35" s="164">
        <v>371501</v>
      </c>
      <c r="P35" s="164">
        <v>373001</v>
      </c>
      <c r="Q35" s="164">
        <v>376880</v>
      </c>
      <c r="R35" s="164">
        <v>372742</v>
      </c>
      <c r="S35" s="164">
        <v>372747</v>
      </c>
      <c r="T35" s="164">
        <v>370542</v>
      </c>
      <c r="U35" s="164">
        <v>372051</v>
      </c>
      <c r="V35" s="164">
        <v>372990</v>
      </c>
      <c r="W35" s="164">
        <v>374122</v>
      </c>
      <c r="X35" s="164">
        <v>372346</v>
      </c>
      <c r="Y35" s="164">
        <v>375268</v>
      </c>
      <c r="Z35" s="164">
        <v>380573</v>
      </c>
      <c r="AA35" s="164">
        <v>387712</v>
      </c>
      <c r="AB35" s="164">
        <v>399414</v>
      </c>
      <c r="AC35" s="164">
        <v>402240</v>
      </c>
      <c r="AD35" s="164">
        <v>409169</v>
      </c>
      <c r="AE35" s="164">
        <v>413414</v>
      </c>
      <c r="AF35" s="164">
        <v>418507</v>
      </c>
      <c r="AG35" s="164">
        <v>416261</v>
      </c>
      <c r="AH35" s="164">
        <v>421424</v>
      </c>
      <c r="AI35" s="164">
        <v>426671</v>
      </c>
      <c r="AJ35" s="164">
        <v>431184</v>
      </c>
      <c r="AK35" s="164">
        <v>435601</v>
      </c>
      <c r="AL35" s="164">
        <v>439830</v>
      </c>
      <c r="AM35" s="164">
        <v>443777</v>
      </c>
      <c r="AN35" s="164">
        <v>447262</v>
      </c>
      <c r="AO35" s="164">
        <v>450246</v>
      </c>
      <c r="AP35" s="164">
        <v>452832</v>
      </c>
      <c r="AQ35" s="164">
        <v>455016</v>
      </c>
      <c r="AR35" s="164">
        <v>456797</v>
      </c>
      <c r="AS35" s="164">
        <v>458229</v>
      </c>
      <c r="AT35" s="164">
        <v>459400</v>
      </c>
      <c r="AU35" s="164">
        <v>460378</v>
      </c>
      <c r="AV35" s="164">
        <v>461204</v>
      </c>
      <c r="AW35" s="164">
        <v>461907</v>
      </c>
      <c r="AX35" s="164">
        <v>462641</v>
      </c>
      <c r="AY35" s="164">
        <v>463504</v>
      </c>
      <c r="AZ35" s="164">
        <v>464473</v>
      </c>
      <c r="BA35" s="164">
        <v>465634</v>
      </c>
      <c r="BB35" s="164">
        <v>467035</v>
      </c>
      <c r="BC35" s="164">
        <v>468730</v>
      </c>
      <c r="BD35" s="164">
        <v>470758</v>
      </c>
      <c r="BE35" s="164">
        <v>473102</v>
      </c>
      <c r="BF35" s="164">
        <v>475759</v>
      </c>
      <c r="BG35" s="164">
        <v>478693</v>
      </c>
      <c r="BH35" s="164">
        <v>481846</v>
      </c>
      <c r="BI35" s="164">
        <v>485179</v>
      </c>
      <c r="BJ35" s="164">
        <v>488658</v>
      </c>
      <c r="BK35" s="164">
        <v>492225</v>
      </c>
      <c r="BL35" s="164">
        <v>495816</v>
      </c>
      <c r="BM35" s="164">
        <v>499384</v>
      </c>
      <c r="BN35" s="164">
        <v>502894</v>
      </c>
      <c r="BO35" s="164">
        <v>506300</v>
      </c>
      <c r="BP35" s="164">
        <v>509572</v>
      </c>
      <c r="BQ35" s="164">
        <v>512690</v>
      </c>
      <c r="BR35" s="164">
        <v>515661</v>
      </c>
      <c r="BS35" s="164">
        <v>518485</v>
      </c>
      <c r="BT35" s="164">
        <v>521139</v>
      </c>
      <c r="BU35" s="164">
        <v>523634</v>
      </c>
      <c r="BV35" s="164">
        <v>525962</v>
      </c>
      <c r="BW35" s="164">
        <v>528130</v>
      </c>
      <c r="BX35" s="164">
        <v>530122</v>
      </c>
      <c r="BY35" s="164">
        <v>531967</v>
      </c>
      <c r="BZ35" s="164">
        <v>533680</v>
      </c>
      <c r="CA35" s="164">
        <v>535273</v>
      </c>
      <c r="CB35" s="164">
        <v>536789</v>
      </c>
      <c r="CC35" s="164">
        <v>538251</v>
      </c>
      <c r="CD35" s="164">
        <v>539692</v>
      </c>
      <c r="CE35" s="164">
        <v>541149</v>
      </c>
      <c r="CF35" s="164">
        <v>542653</v>
      </c>
      <c r="CG35" s="164">
        <v>544233</v>
      </c>
      <c r="CH35" s="164">
        <v>545903</v>
      </c>
      <c r="CI35" s="164">
        <v>547691</v>
      </c>
      <c r="CJ35" s="164">
        <v>549602</v>
      </c>
      <c r="CK35" s="164">
        <v>551657</v>
      </c>
      <c r="CL35" s="164">
        <v>553838</v>
      </c>
      <c r="CM35" s="164">
        <v>556150</v>
      </c>
      <c r="CN35" s="164">
        <v>558579</v>
      </c>
      <c r="CO35" s="164">
        <v>561109</v>
      </c>
    </row>
    <row r="36" spans="2:93">
      <c r="B36" s="166">
        <v>32</v>
      </c>
      <c r="C36" s="164">
        <v>315528</v>
      </c>
      <c r="D36" s="164">
        <v>332883</v>
      </c>
      <c r="E36" s="164">
        <v>344110</v>
      </c>
      <c r="F36" s="164">
        <v>358162</v>
      </c>
      <c r="G36" s="164">
        <v>362078</v>
      </c>
      <c r="H36" s="164">
        <v>368526</v>
      </c>
      <c r="I36" s="164">
        <v>369765</v>
      </c>
      <c r="J36" s="164">
        <v>369177</v>
      </c>
      <c r="K36" s="164">
        <v>372388</v>
      </c>
      <c r="L36" s="164">
        <v>377298</v>
      </c>
      <c r="M36" s="164">
        <v>383524</v>
      </c>
      <c r="N36" s="164">
        <v>378676</v>
      </c>
      <c r="O36" s="164">
        <v>374018</v>
      </c>
      <c r="P36" s="164">
        <v>375570</v>
      </c>
      <c r="Q36" s="164">
        <v>377071</v>
      </c>
      <c r="R36" s="164">
        <v>380950</v>
      </c>
      <c r="S36" s="164">
        <v>376817</v>
      </c>
      <c r="T36" s="164">
        <v>376825</v>
      </c>
      <c r="U36" s="164">
        <v>374623</v>
      </c>
      <c r="V36" s="164">
        <v>376133</v>
      </c>
      <c r="W36" s="164">
        <v>377074</v>
      </c>
      <c r="X36" s="164">
        <v>378207</v>
      </c>
      <c r="Y36" s="164">
        <v>376434</v>
      </c>
      <c r="Z36" s="164">
        <v>379357</v>
      </c>
      <c r="AA36" s="164">
        <v>384661</v>
      </c>
      <c r="AB36" s="164">
        <v>391798</v>
      </c>
      <c r="AC36" s="164">
        <v>403497</v>
      </c>
      <c r="AD36" s="164">
        <v>406324</v>
      </c>
      <c r="AE36" s="164">
        <v>413252</v>
      </c>
      <c r="AF36" s="164">
        <v>417497</v>
      </c>
      <c r="AG36" s="164">
        <v>422590</v>
      </c>
      <c r="AH36" s="164">
        <v>420347</v>
      </c>
      <c r="AI36" s="164">
        <v>425509</v>
      </c>
      <c r="AJ36" s="164">
        <v>430756</v>
      </c>
      <c r="AK36" s="164">
        <v>435269</v>
      </c>
      <c r="AL36" s="164">
        <v>439686</v>
      </c>
      <c r="AM36" s="164">
        <v>443915</v>
      </c>
      <c r="AN36" s="164">
        <v>447864</v>
      </c>
      <c r="AO36" s="164">
        <v>451349</v>
      </c>
      <c r="AP36" s="164">
        <v>454334</v>
      </c>
      <c r="AQ36" s="164">
        <v>456920</v>
      </c>
      <c r="AR36" s="164">
        <v>459106</v>
      </c>
      <c r="AS36" s="164">
        <v>460888</v>
      </c>
      <c r="AT36" s="164">
        <v>462323</v>
      </c>
      <c r="AU36" s="164">
        <v>463497</v>
      </c>
      <c r="AV36" s="164">
        <v>464476</v>
      </c>
      <c r="AW36" s="164">
        <v>465305</v>
      </c>
      <c r="AX36" s="164">
        <v>466011</v>
      </c>
      <c r="AY36" s="164">
        <v>466746</v>
      </c>
      <c r="AZ36" s="164">
        <v>467612</v>
      </c>
      <c r="BA36" s="164">
        <v>468582</v>
      </c>
      <c r="BB36" s="164">
        <v>469746</v>
      </c>
      <c r="BC36" s="164">
        <v>471148</v>
      </c>
      <c r="BD36" s="164">
        <v>472845</v>
      </c>
      <c r="BE36" s="164">
        <v>474874</v>
      </c>
      <c r="BF36" s="164">
        <v>477221</v>
      </c>
      <c r="BG36" s="164">
        <v>479878</v>
      </c>
      <c r="BH36" s="164">
        <v>482813</v>
      </c>
      <c r="BI36" s="164">
        <v>485968</v>
      </c>
      <c r="BJ36" s="164">
        <v>489302</v>
      </c>
      <c r="BK36" s="164">
        <v>492781</v>
      </c>
      <c r="BL36" s="164">
        <v>496350</v>
      </c>
      <c r="BM36" s="164">
        <v>499942</v>
      </c>
      <c r="BN36" s="164">
        <v>503510</v>
      </c>
      <c r="BO36" s="164">
        <v>507021</v>
      </c>
      <c r="BP36" s="164">
        <v>510427</v>
      </c>
      <c r="BQ36" s="164">
        <v>513701</v>
      </c>
      <c r="BR36" s="164">
        <v>516819</v>
      </c>
      <c r="BS36" s="164">
        <v>519791</v>
      </c>
      <c r="BT36" s="164">
        <v>522615</v>
      </c>
      <c r="BU36" s="164">
        <v>525270</v>
      </c>
      <c r="BV36" s="164">
        <v>527766</v>
      </c>
      <c r="BW36" s="164">
        <v>530095</v>
      </c>
      <c r="BX36" s="164">
        <v>532263</v>
      </c>
      <c r="BY36" s="164">
        <v>534256</v>
      </c>
      <c r="BZ36" s="164">
        <v>536101</v>
      </c>
      <c r="CA36" s="164">
        <v>537815</v>
      </c>
      <c r="CB36" s="164">
        <v>539409</v>
      </c>
      <c r="CC36" s="164">
        <v>540925</v>
      </c>
      <c r="CD36" s="164">
        <v>542388</v>
      </c>
      <c r="CE36" s="164">
        <v>543829</v>
      </c>
      <c r="CF36" s="164">
        <v>545287</v>
      </c>
      <c r="CG36" s="164">
        <v>546791</v>
      </c>
      <c r="CH36" s="164">
        <v>548372</v>
      </c>
      <c r="CI36" s="164">
        <v>550042</v>
      </c>
      <c r="CJ36" s="164">
        <v>551831</v>
      </c>
      <c r="CK36" s="164">
        <v>553742</v>
      </c>
      <c r="CL36" s="164">
        <v>555797</v>
      </c>
      <c r="CM36" s="164">
        <v>557978</v>
      </c>
      <c r="CN36" s="164">
        <v>560290</v>
      </c>
      <c r="CO36" s="164">
        <v>562719</v>
      </c>
    </row>
    <row r="37" spans="2:93">
      <c r="B37" s="166">
        <v>33</v>
      </c>
      <c r="C37" s="164">
        <v>309554</v>
      </c>
      <c r="D37" s="164">
        <v>320483</v>
      </c>
      <c r="E37" s="164">
        <v>337580</v>
      </c>
      <c r="F37" s="164">
        <v>348554</v>
      </c>
      <c r="G37" s="164">
        <v>362352</v>
      </c>
      <c r="H37" s="164">
        <v>366021</v>
      </c>
      <c r="I37" s="164">
        <v>372219</v>
      </c>
      <c r="J37" s="164">
        <v>373460</v>
      </c>
      <c r="K37" s="164">
        <v>372875</v>
      </c>
      <c r="L37" s="164">
        <v>376087</v>
      </c>
      <c r="M37" s="164">
        <v>380996</v>
      </c>
      <c r="N37" s="164">
        <v>387221</v>
      </c>
      <c r="O37" s="164">
        <v>382378</v>
      </c>
      <c r="P37" s="164">
        <v>377725</v>
      </c>
      <c r="Q37" s="164">
        <v>379278</v>
      </c>
      <c r="R37" s="164">
        <v>380780</v>
      </c>
      <c r="S37" s="164">
        <v>384659</v>
      </c>
      <c r="T37" s="164">
        <v>380530</v>
      </c>
      <c r="U37" s="164">
        <v>380541</v>
      </c>
      <c r="V37" s="164">
        <v>378342</v>
      </c>
      <c r="W37" s="164">
        <v>379853</v>
      </c>
      <c r="X37" s="164">
        <v>380796</v>
      </c>
      <c r="Y37" s="164">
        <v>381930</v>
      </c>
      <c r="Z37" s="164">
        <v>380160</v>
      </c>
      <c r="AA37" s="164">
        <v>383084</v>
      </c>
      <c r="AB37" s="164">
        <v>388387</v>
      </c>
      <c r="AC37" s="164">
        <v>395521</v>
      </c>
      <c r="AD37" s="164">
        <v>407216</v>
      </c>
      <c r="AE37" s="164">
        <v>410045</v>
      </c>
      <c r="AF37" s="164">
        <v>416971</v>
      </c>
      <c r="AG37" s="164">
        <v>421216</v>
      </c>
      <c r="AH37" s="164">
        <v>426309</v>
      </c>
      <c r="AI37" s="164">
        <v>424069</v>
      </c>
      <c r="AJ37" s="164">
        <v>429230</v>
      </c>
      <c r="AK37" s="164">
        <v>434477</v>
      </c>
      <c r="AL37" s="164">
        <v>438990</v>
      </c>
      <c r="AM37" s="164">
        <v>443407</v>
      </c>
      <c r="AN37" s="164">
        <v>447636</v>
      </c>
      <c r="AO37" s="164">
        <v>451585</v>
      </c>
      <c r="AP37" s="164">
        <v>455070</v>
      </c>
      <c r="AQ37" s="164">
        <v>458057</v>
      </c>
      <c r="AR37" s="164">
        <v>460643</v>
      </c>
      <c r="AS37" s="164">
        <v>462832</v>
      </c>
      <c r="AT37" s="164">
        <v>464615</v>
      </c>
      <c r="AU37" s="164">
        <v>466053</v>
      </c>
      <c r="AV37" s="164">
        <v>467229</v>
      </c>
      <c r="AW37" s="164">
        <v>468211</v>
      </c>
      <c r="AX37" s="164">
        <v>469042</v>
      </c>
      <c r="AY37" s="164">
        <v>469751</v>
      </c>
      <c r="AZ37" s="164">
        <v>470488</v>
      </c>
      <c r="BA37" s="164">
        <v>471357</v>
      </c>
      <c r="BB37" s="164">
        <v>472328</v>
      </c>
      <c r="BC37" s="164">
        <v>473495</v>
      </c>
      <c r="BD37" s="164">
        <v>474899</v>
      </c>
      <c r="BE37" s="164">
        <v>476598</v>
      </c>
      <c r="BF37" s="164">
        <v>478629</v>
      </c>
      <c r="BG37" s="164">
        <v>480977</v>
      </c>
      <c r="BH37" s="164">
        <v>483635</v>
      </c>
      <c r="BI37" s="164">
        <v>486572</v>
      </c>
      <c r="BJ37" s="164">
        <v>489728</v>
      </c>
      <c r="BK37" s="164">
        <v>493062</v>
      </c>
      <c r="BL37" s="164">
        <v>496543</v>
      </c>
      <c r="BM37" s="164">
        <v>500113</v>
      </c>
      <c r="BN37" s="164">
        <v>503705</v>
      </c>
      <c r="BO37" s="164">
        <v>507274</v>
      </c>
      <c r="BP37" s="164">
        <v>510786</v>
      </c>
      <c r="BQ37" s="164">
        <v>514193</v>
      </c>
      <c r="BR37" s="164">
        <v>517467</v>
      </c>
      <c r="BS37" s="164">
        <v>520586</v>
      </c>
      <c r="BT37" s="164">
        <v>523558</v>
      </c>
      <c r="BU37" s="164">
        <v>526384</v>
      </c>
      <c r="BV37" s="164">
        <v>529039</v>
      </c>
      <c r="BW37" s="164">
        <v>531536</v>
      </c>
      <c r="BX37" s="164">
        <v>533865</v>
      </c>
      <c r="BY37" s="164">
        <v>536034</v>
      </c>
      <c r="BZ37" s="164">
        <v>538028</v>
      </c>
      <c r="CA37" s="164">
        <v>539874</v>
      </c>
      <c r="CB37" s="164">
        <v>541588</v>
      </c>
      <c r="CC37" s="164">
        <v>543183</v>
      </c>
      <c r="CD37" s="164">
        <v>544699</v>
      </c>
      <c r="CE37" s="164">
        <v>546163</v>
      </c>
      <c r="CF37" s="164">
        <v>547605</v>
      </c>
      <c r="CG37" s="164">
        <v>549063</v>
      </c>
      <c r="CH37" s="164">
        <v>550568</v>
      </c>
      <c r="CI37" s="164">
        <v>552149</v>
      </c>
      <c r="CJ37" s="164">
        <v>553819</v>
      </c>
      <c r="CK37" s="164">
        <v>555608</v>
      </c>
      <c r="CL37" s="164">
        <v>557520</v>
      </c>
      <c r="CM37" s="164">
        <v>559575</v>
      </c>
      <c r="CN37" s="164">
        <v>561756</v>
      </c>
      <c r="CO37" s="164">
        <v>564068</v>
      </c>
    </row>
    <row r="38" spans="2:93">
      <c r="B38" s="166">
        <v>34</v>
      </c>
      <c r="C38" s="164">
        <v>303778</v>
      </c>
      <c r="D38" s="164">
        <v>314164</v>
      </c>
      <c r="E38" s="164">
        <v>324856</v>
      </c>
      <c r="F38" s="164">
        <v>341711</v>
      </c>
      <c r="G38" s="164">
        <v>352448</v>
      </c>
      <c r="H38" s="164">
        <v>366008</v>
      </c>
      <c r="I38" s="164">
        <v>369445</v>
      </c>
      <c r="J38" s="164">
        <v>375641</v>
      </c>
      <c r="K38" s="164">
        <v>376884</v>
      </c>
      <c r="L38" s="164">
        <v>376302</v>
      </c>
      <c r="M38" s="164">
        <v>379515</v>
      </c>
      <c r="N38" s="164">
        <v>384423</v>
      </c>
      <c r="O38" s="164">
        <v>390646</v>
      </c>
      <c r="P38" s="164">
        <v>385808</v>
      </c>
      <c r="Q38" s="164">
        <v>381161</v>
      </c>
      <c r="R38" s="164">
        <v>382715</v>
      </c>
      <c r="S38" s="164">
        <v>384218</v>
      </c>
      <c r="T38" s="164">
        <v>388097</v>
      </c>
      <c r="U38" s="164">
        <v>383972</v>
      </c>
      <c r="V38" s="164">
        <v>383985</v>
      </c>
      <c r="W38" s="164">
        <v>381789</v>
      </c>
      <c r="X38" s="164">
        <v>383303</v>
      </c>
      <c r="Y38" s="164">
        <v>384247</v>
      </c>
      <c r="Z38" s="164">
        <v>385382</v>
      </c>
      <c r="AA38" s="164">
        <v>383615</v>
      </c>
      <c r="AB38" s="164">
        <v>386539</v>
      </c>
      <c r="AC38" s="164">
        <v>391841</v>
      </c>
      <c r="AD38" s="164">
        <v>398973</v>
      </c>
      <c r="AE38" s="164">
        <v>410664</v>
      </c>
      <c r="AF38" s="164">
        <v>413493</v>
      </c>
      <c r="AG38" s="164">
        <v>420418</v>
      </c>
      <c r="AH38" s="164">
        <v>424663</v>
      </c>
      <c r="AI38" s="164">
        <v>429755</v>
      </c>
      <c r="AJ38" s="164">
        <v>427518</v>
      </c>
      <c r="AK38" s="164">
        <v>432679</v>
      </c>
      <c r="AL38" s="164">
        <v>437925</v>
      </c>
      <c r="AM38" s="164">
        <v>442438</v>
      </c>
      <c r="AN38" s="164">
        <v>446855</v>
      </c>
      <c r="AO38" s="164">
        <v>451084</v>
      </c>
      <c r="AP38" s="164">
        <v>455034</v>
      </c>
      <c r="AQ38" s="164">
        <v>458519</v>
      </c>
      <c r="AR38" s="164">
        <v>461506</v>
      </c>
      <c r="AS38" s="164">
        <v>464095</v>
      </c>
      <c r="AT38" s="164">
        <v>466285</v>
      </c>
      <c r="AU38" s="164">
        <v>468071</v>
      </c>
      <c r="AV38" s="164">
        <v>469512</v>
      </c>
      <c r="AW38" s="164">
        <v>470691</v>
      </c>
      <c r="AX38" s="164">
        <v>471675</v>
      </c>
      <c r="AY38" s="164">
        <v>472508</v>
      </c>
      <c r="AZ38" s="164">
        <v>473220</v>
      </c>
      <c r="BA38" s="164">
        <v>473960</v>
      </c>
      <c r="BB38" s="164">
        <v>474831</v>
      </c>
      <c r="BC38" s="164">
        <v>475805</v>
      </c>
      <c r="BD38" s="164">
        <v>476975</v>
      </c>
      <c r="BE38" s="164">
        <v>478380</v>
      </c>
      <c r="BF38" s="164">
        <v>480081</v>
      </c>
      <c r="BG38" s="164">
        <v>482114</v>
      </c>
      <c r="BH38" s="164">
        <v>484464</v>
      </c>
      <c r="BI38" s="164">
        <v>487123</v>
      </c>
      <c r="BJ38" s="164">
        <v>490062</v>
      </c>
      <c r="BK38" s="164">
        <v>493219</v>
      </c>
      <c r="BL38" s="164">
        <v>496554</v>
      </c>
      <c r="BM38" s="164">
        <v>500035</v>
      </c>
      <c r="BN38" s="164">
        <v>503607</v>
      </c>
      <c r="BO38" s="164">
        <v>507200</v>
      </c>
      <c r="BP38" s="164">
        <v>510769</v>
      </c>
      <c r="BQ38" s="164">
        <v>514282</v>
      </c>
      <c r="BR38" s="164">
        <v>517690</v>
      </c>
      <c r="BS38" s="164">
        <v>520965</v>
      </c>
      <c r="BT38" s="164">
        <v>524084</v>
      </c>
      <c r="BU38" s="164">
        <v>527057</v>
      </c>
      <c r="BV38" s="164">
        <v>529883</v>
      </c>
      <c r="BW38" s="164">
        <v>532540</v>
      </c>
      <c r="BX38" s="164">
        <v>535037</v>
      </c>
      <c r="BY38" s="164">
        <v>537367</v>
      </c>
      <c r="BZ38" s="164">
        <v>539536</v>
      </c>
      <c r="CA38" s="164">
        <v>541531</v>
      </c>
      <c r="CB38" s="164">
        <v>543378</v>
      </c>
      <c r="CC38" s="164">
        <v>545093</v>
      </c>
      <c r="CD38" s="164">
        <v>546688</v>
      </c>
      <c r="CE38" s="164">
        <v>548205</v>
      </c>
      <c r="CF38" s="164">
        <v>549669</v>
      </c>
      <c r="CG38" s="164">
        <v>551112</v>
      </c>
      <c r="CH38" s="164">
        <v>552571</v>
      </c>
      <c r="CI38" s="164">
        <v>554076</v>
      </c>
      <c r="CJ38" s="164">
        <v>555657</v>
      </c>
      <c r="CK38" s="164">
        <v>557328</v>
      </c>
      <c r="CL38" s="164">
        <v>559117</v>
      </c>
      <c r="CM38" s="164">
        <v>561029</v>
      </c>
      <c r="CN38" s="164">
        <v>563084</v>
      </c>
      <c r="CO38" s="164">
        <v>565265</v>
      </c>
    </row>
    <row r="39" spans="2:93">
      <c r="B39" s="166">
        <v>35</v>
      </c>
      <c r="C39" s="164">
        <v>302720</v>
      </c>
      <c r="D39" s="164">
        <v>308182</v>
      </c>
      <c r="E39" s="164">
        <v>318340</v>
      </c>
      <c r="F39" s="164">
        <v>328805</v>
      </c>
      <c r="G39" s="164">
        <v>345427</v>
      </c>
      <c r="H39" s="164">
        <v>355936</v>
      </c>
      <c r="I39" s="164">
        <v>369267</v>
      </c>
      <c r="J39" s="164">
        <v>372704</v>
      </c>
      <c r="K39" s="164">
        <v>378898</v>
      </c>
      <c r="L39" s="164">
        <v>380143</v>
      </c>
      <c r="M39" s="164">
        <v>379564</v>
      </c>
      <c r="N39" s="164">
        <v>382778</v>
      </c>
      <c r="O39" s="164">
        <v>387685</v>
      </c>
      <c r="P39" s="164">
        <v>393906</v>
      </c>
      <c r="Q39" s="164">
        <v>389074</v>
      </c>
      <c r="R39" s="164">
        <v>384432</v>
      </c>
      <c r="S39" s="164">
        <v>385987</v>
      </c>
      <c r="T39" s="164">
        <v>387491</v>
      </c>
      <c r="U39" s="164">
        <v>391370</v>
      </c>
      <c r="V39" s="164">
        <v>387250</v>
      </c>
      <c r="W39" s="164">
        <v>387266</v>
      </c>
      <c r="X39" s="164">
        <v>385073</v>
      </c>
      <c r="Y39" s="164">
        <v>386588</v>
      </c>
      <c r="Z39" s="164">
        <v>387534</v>
      </c>
      <c r="AA39" s="164">
        <v>388670</v>
      </c>
      <c r="AB39" s="164">
        <v>386907</v>
      </c>
      <c r="AC39" s="164">
        <v>389831</v>
      </c>
      <c r="AD39" s="164">
        <v>395131</v>
      </c>
      <c r="AE39" s="164">
        <v>402262</v>
      </c>
      <c r="AF39" s="164">
        <v>413948</v>
      </c>
      <c r="AG39" s="164">
        <v>416777</v>
      </c>
      <c r="AH39" s="164">
        <v>423701</v>
      </c>
      <c r="AI39" s="164">
        <v>427946</v>
      </c>
      <c r="AJ39" s="164">
        <v>433037</v>
      </c>
      <c r="AK39" s="164">
        <v>430803</v>
      </c>
      <c r="AL39" s="164">
        <v>435963</v>
      </c>
      <c r="AM39" s="164">
        <v>441209</v>
      </c>
      <c r="AN39" s="164">
        <v>445722</v>
      </c>
      <c r="AO39" s="164">
        <v>450138</v>
      </c>
      <c r="AP39" s="164">
        <v>454367</v>
      </c>
      <c r="AQ39" s="164">
        <v>458317</v>
      </c>
      <c r="AR39" s="164">
        <v>461803</v>
      </c>
      <c r="AS39" s="164">
        <v>464792</v>
      </c>
      <c r="AT39" s="164">
        <v>467383</v>
      </c>
      <c r="AU39" s="164">
        <v>469576</v>
      </c>
      <c r="AV39" s="164">
        <v>471364</v>
      </c>
      <c r="AW39" s="164">
        <v>472808</v>
      </c>
      <c r="AX39" s="164">
        <v>473990</v>
      </c>
      <c r="AY39" s="164">
        <v>474977</v>
      </c>
      <c r="AZ39" s="164">
        <v>475812</v>
      </c>
      <c r="BA39" s="164">
        <v>476527</v>
      </c>
      <c r="BB39" s="164">
        <v>477270</v>
      </c>
      <c r="BC39" s="164">
        <v>478144</v>
      </c>
      <c r="BD39" s="164">
        <v>479120</v>
      </c>
      <c r="BE39" s="164">
        <v>480292</v>
      </c>
      <c r="BF39" s="164">
        <v>481700</v>
      </c>
      <c r="BG39" s="164">
        <v>483402</v>
      </c>
      <c r="BH39" s="164">
        <v>485438</v>
      </c>
      <c r="BI39" s="164">
        <v>487789</v>
      </c>
      <c r="BJ39" s="164">
        <v>490450</v>
      </c>
      <c r="BK39" s="164">
        <v>493390</v>
      </c>
      <c r="BL39" s="164">
        <v>496549</v>
      </c>
      <c r="BM39" s="164">
        <v>499885</v>
      </c>
      <c r="BN39" s="164">
        <v>503366</v>
      </c>
      <c r="BO39" s="164">
        <v>506939</v>
      </c>
      <c r="BP39" s="164">
        <v>510533</v>
      </c>
      <c r="BQ39" s="164">
        <v>514103</v>
      </c>
      <c r="BR39" s="164">
        <v>517617</v>
      </c>
      <c r="BS39" s="164">
        <v>521025</v>
      </c>
      <c r="BT39" s="164">
        <v>524302</v>
      </c>
      <c r="BU39" s="164">
        <v>527421</v>
      </c>
      <c r="BV39" s="164">
        <v>530395</v>
      </c>
      <c r="BW39" s="164">
        <v>533221</v>
      </c>
      <c r="BX39" s="164">
        <v>535879</v>
      </c>
      <c r="BY39" s="164">
        <v>538377</v>
      </c>
      <c r="BZ39" s="164">
        <v>540708</v>
      </c>
      <c r="CA39" s="164">
        <v>542877</v>
      </c>
      <c r="CB39" s="164">
        <v>544873</v>
      </c>
      <c r="CC39" s="164">
        <v>546720</v>
      </c>
      <c r="CD39" s="164">
        <v>548437</v>
      </c>
      <c r="CE39" s="164">
        <v>550032</v>
      </c>
      <c r="CF39" s="164">
        <v>551549</v>
      </c>
      <c r="CG39" s="164">
        <v>553014</v>
      </c>
      <c r="CH39" s="164">
        <v>554457</v>
      </c>
      <c r="CI39" s="164">
        <v>555917</v>
      </c>
      <c r="CJ39" s="164">
        <v>557423</v>
      </c>
      <c r="CK39" s="164">
        <v>559004</v>
      </c>
      <c r="CL39" s="164">
        <v>560675</v>
      </c>
      <c r="CM39" s="164">
        <v>562465</v>
      </c>
      <c r="CN39" s="164">
        <v>564377</v>
      </c>
      <c r="CO39" s="164">
        <v>566432</v>
      </c>
    </row>
    <row r="40" spans="2:93">
      <c r="B40" s="166">
        <v>36</v>
      </c>
      <c r="C40" s="164">
        <v>303578</v>
      </c>
      <c r="D40" s="164">
        <v>307009</v>
      </c>
      <c r="E40" s="164">
        <v>312252</v>
      </c>
      <c r="F40" s="164">
        <v>322188</v>
      </c>
      <c r="G40" s="164">
        <v>332429</v>
      </c>
      <c r="H40" s="164">
        <v>348824</v>
      </c>
      <c r="I40" s="164">
        <v>359110</v>
      </c>
      <c r="J40" s="164">
        <v>372434</v>
      </c>
      <c r="K40" s="164">
        <v>375871</v>
      </c>
      <c r="L40" s="164">
        <v>382063</v>
      </c>
      <c r="M40" s="164">
        <v>383310</v>
      </c>
      <c r="N40" s="164">
        <v>382735</v>
      </c>
      <c r="O40" s="164">
        <v>385949</v>
      </c>
      <c r="P40" s="164">
        <v>390856</v>
      </c>
      <c r="Q40" s="164">
        <v>397074</v>
      </c>
      <c r="R40" s="164">
        <v>392248</v>
      </c>
      <c r="S40" s="164">
        <v>387612</v>
      </c>
      <c r="T40" s="164">
        <v>389168</v>
      </c>
      <c r="U40" s="164">
        <v>390674</v>
      </c>
      <c r="V40" s="164">
        <v>394552</v>
      </c>
      <c r="W40" s="164">
        <v>390438</v>
      </c>
      <c r="X40" s="164">
        <v>390456</v>
      </c>
      <c r="Y40" s="164">
        <v>388267</v>
      </c>
      <c r="Z40" s="164">
        <v>389784</v>
      </c>
      <c r="AA40" s="164">
        <v>390732</v>
      </c>
      <c r="AB40" s="164">
        <v>391869</v>
      </c>
      <c r="AC40" s="164">
        <v>390109</v>
      </c>
      <c r="AD40" s="164">
        <v>393034</v>
      </c>
      <c r="AE40" s="164">
        <v>398333</v>
      </c>
      <c r="AF40" s="164">
        <v>405461</v>
      </c>
      <c r="AG40" s="164">
        <v>417143</v>
      </c>
      <c r="AH40" s="164">
        <v>419973</v>
      </c>
      <c r="AI40" s="164">
        <v>426895</v>
      </c>
      <c r="AJ40" s="164">
        <v>431140</v>
      </c>
      <c r="AK40" s="164">
        <v>436230</v>
      </c>
      <c r="AL40" s="164">
        <v>433999</v>
      </c>
      <c r="AM40" s="164">
        <v>439159</v>
      </c>
      <c r="AN40" s="164">
        <v>444404</v>
      </c>
      <c r="AO40" s="164">
        <v>448917</v>
      </c>
      <c r="AP40" s="164">
        <v>453334</v>
      </c>
      <c r="AQ40" s="164">
        <v>457563</v>
      </c>
      <c r="AR40" s="164">
        <v>461513</v>
      </c>
      <c r="AS40" s="164">
        <v>465000</v>
      </c>
      <c r="AT40" s="164">
        <v>467992</v>
      </c>
      <c r="AU40" s="164">
        <v>470585</v>
      </c>
      <c r="AV40" s="164">
        <v>472781</v>
      </c>
      <c r="AW40" s="164">
        <v>474571</v>
      </c>
      <c r="AX40" s="164">
        <v>476018</v>
      </c>
      <c r="AY40" s="164">
        <v>477203</v>
      </c>
      <c r="AZ40" s="164">
        <v>478193</v>
      </c>
      <c r="BA40" s="164">
        <v>479031</v>
      </c>
      <c r="BB40" s="164">
        <v>479749</v>
      </c>
      <c r="BC40" s="164">
        <v>480495</v>
      </c>
      <c r="BD40" s="164">
        <v>481371</v>
      </c>
      <c r="BE40" s="164">
        <v>482350</v>
      </c>
      <c r="BF40" s="164">
        <v>483524</v>
      </c>
      <c r="BG40" s="164">
        <v>484935</v>
      </c>
      <c r="BH40" s="164">
        <v>486638</v>
      </c>
      <c r="BI40" s="164">
        <v>488677</v>
      </c>
      <c r="BJ40" s="164">
        <v>491029</v>
      </c>
      <c r="BK40" s="164">
        <v>493692</v>
      </c>
      <c r="BL40" s="164">
        <v>496633</v>
      </c>
      <c r="BM40" s="164">
        <v>499794</v>
      </c>
      <c r="BN40" s="164">
        <v>503131</v>
      </c>
      <c r="BO40" s="164">
        <v>506612</v>
      </c>
      <c r="BP40" s="164">
        <v>510187</v>
      </c>
      <c r="BQ40" s="164">
        <v>513781</v>
      </c>
      <c r="BR40" s="164">
        <v>517352</v>
      </c>
      <c r="BS40" s="164">
        <v>520866</v>
      </c>
      <c r="BT40" s="164">
        <v>524276</v>
      </c>
      <c r="BU40" s="164">
        <v>527553</v>
      </c>
      <c r="BV40" s="164">
        <v>530673</v>
      </c>
      <c r="BW40" s="164">
        <v>533647</v>
      </c>
      <c r="BX40" s="164">
        <v>536474</v>
      </c>
      <c r="BY40" s="164">
        <v>539133</v>
      </c>
      <c r="BZ40" s="164">
        <v>541632</v>
      </c>
      <c r="CA40" s="164">
        <v>543963</v>
      </c>
      <c r="CB40" s="164">
        <v>546133</v>
      </c>
      <c r="CC40" s="164">
        <v>548129</v>
      </c>
      <c r="CD40" s="164">
        <v>549978</v>
      </c>
      <c r="CE40" s="164">
        <v>551695</v>
      </c>
      <c r="CF40" s="164">
        <v>553290</v>
      </c>
      <c r="CG40" s="164">
        <v>554808</v>
      </c>
      <c r="CH40" s="164">
        <v>556273</v>
      </c>
      <c r="CI40" s="164">
        <v>557718</v>
      </c>
      <c r="CJ40" s="164">
        <v>559178</v>
      </c>
      <c r="CK40" s="164">
        <v>560684</v>
      </c>
      <c r="CL40" s="164">
        <v>562265</v>
      </c>
      <c r="CM40" s="164">
        <v>563937</v>
      </c>
      <c r="CN40" s="164">
        <v>565727</v>
      </c>
      <c r="CO40" s="164">
        <v>567639</v>
      </c>
    </row>
    <row r="41" spans="2:93">
      <c r="B41" s="166">
        <v>37</v>
      </c>
      <c r="C41" s="164">
        <v>308458</v>
      </c>
      <c r="D41" s="164">
        <v>307477</v>
      </c>
      <c r="E41" s="164">
        <v>310708</v>
      </c>
      <c r="F41" s="164">
        <v>315750</v>
      </c>
      <c r="G41" s="164">
        <v>325482</v>
      </c>
      <c r="H41" s="164">
        <v>335518</v>
      </c>
      <c r="I41" s="164">
        <v>351703</v>
      </c>
      <c r="J41" s="164">
        <v>361983</v>
      </c>
      <c r="K41" s="164">
        <v>375300</v>
      </c>
      <c r="L41" s="164">
        <v>378738</v>
      </c>
      <c r="M41" s="164">
        <v>384928</v>
      </c>
      <c r="N41" s="164">
        <v>386177</v>
      </c>
      <c r="O41" s="164">
        <v>385606</v>
      </c>
      <c r="P41" s="164">
        <v>388821</v>
      </c>
      <c r="Q41" s="164">
        <v>393727</v>
      </c>
      <c r="R41" s="164">
        <v>399943</v>
      </c>
      <c r="S41" s="164">
        <v>395124</v>
      </c>
      <c r="T41" s="164">
        <v>390494</v>
      </c>
      <c r="U41" s="164">
        <v>392052</v>
      </c>
      <c r="V41" s="164">
        <v>393559</v>
      </c>
      <c r="W41" s="164">
        <v>397437</v>
      </c>
      <c r="X41" s="164">
        <v>393329</v>
      </c>
      <c r="Y41" s="164">
        <v>393350</v>
      </c>
      <c r="Z41" s="164">
        <v>391164</v>
      </c>
      <c r="AA41" s="164">
        <v>392684</v>
      </c>
      <c r="AB41" s="164">
        <v>393633</v>
      </c>
      <c r="AC41" s="164">
        <v>394772</v>
      </c>
      <c r="AD41" s="164">
        <v>393016</v>
      </c>
      <c r="AE41" s="164">
        <v>395942</v>
      </c>
      <c r="AF41" s="164">
        <v>401239</v>
      </c>
      <c r="AG41" s="164">
        <v>408366</v>
      </c>
      <c r="AH41" s="164">
        <v>420043</v>
      </c>
      <c r="AI41" s="164">
        <v>422874</v>
      </c>
      <c r="AJ41" s="164">
        <v>429794</v>
      </c>
      <c r="AK41" s="164">
        <v>434039</v>
      </c>
      <c r="AL41" s="164">
        <v>439129</v>
      </c>
      <c r="AM41" s="164">
        <v>436902</v>
      </c>
      <c r="AN41" s="164">
        <v>442061</v>
      </c>
      <c r="AO41" s="164">
        <v>447306</v>
      </c>
      <c r="AP41" s="164">
        <v>451819</v>
      </c>
      <c r="AQ41" s="164">
        <v>456236</v>
      </c>
      <c r="AR41" s="164">
        <v>460465</v>
      </c>
      <c r="AS41" s="164">
        <v>464417</v>
      </c>
      <c r="AT41" s="164">
        <v>467905</v>
      </c>
      <c r="AU41" s="164">
        <v>470900</v>
      </c>
      <c r="AV41" s="164">
        <v>473495</v>
      </c>
      <c r="AW41" s="164">
        <v>475693</v>
      </c>
      <c r="AX41" s="164">
        <v>477486</v>
      </c>
      <c r="AY41" s="164">
        <v>478936</v>
      </c>
      <c r="AZ41" s="164">
        <v>480124</v>
      </c>
      <c r="BA41" s="164">
        <v>481117</v>
      </c>
      <c r="BB41" s="164">
        <v>481958</v>
      </c>
      <c r="BC41" s="164">
        <v>482679</v>
      </c>
      <c r="BD41" s="164">
        <v>483428</v>
      </c>
      <c r="BE41" s="164">
        <v>484307</v>
      </c>
      <c r="BF41" s="164">
        <v>485288</v>
      </c>
      <c r="BG41" s="164">
        <v>486465</v>
      </c>
      <c r="BH41" s="164">
        <v>487878</v>
      </c>
      <c r="BI41" s="164">
        <v>489583</v>
      </c>
      <c r="BJ41" s="164">
        <v>491624</v>
      </c>
      <c r="BK41" s="164">
        <v>493978</v>
      </c>
      <c r="BL41" s="164">
        <v>496642</v>
      </c>
      <c r="BM41" s="164">
        <v>499585</v>
      </c>
      <c r="BN41" s="164">
        <v>502747</v>
      </c>
      <c r="BO41" s="164">
        <v>506085</v>
      </c>
      <c r="BP41" s="164">
        <v>509567</v>
      </c>
      <c r="BQ41" s="164">
        <v>513143</v>
      </c>
      <c r="BR41" s="164">
        <v>516738</v>
      </c>
      <c r="BS41" s="164">
        <v>520309</v>
      </c>
      <c r="BT41" s="164">
        <v>523824</v>
      </c>
      <c r="BU41" s="164">
        <v>527235</v>
      </c>
      <c r="BV41" s="164">
        <v>530512</v>
      </c>
      <c r="BW41" s="164">
        <v>533633</v>
      </c>
      <c r="BX41" s="164">
        <v>536607</v>
      </c>
      <c r="BY41" s="164">
        <v>539436</v>
      </c>
      <c r="BZ41" s="164">
        <v>542095</v>
      </c>
      <c r="CA41" s="164">
        <v>544595</v>
      </c>
      <c r="CB41" s="164">
        <v>546926</v>
      </c>
      <c r="CC41" s="164">
        <v>549096</v>
      </c>
      <c r="CD41" s="164">
        <v>551093</v>
      </c>
      <c r="CE41" s="164">
        <v>552943</v>
      </c>
      <c r="CF41" s="164">
        <v>554661</v>
      </c>
      <c r="CG41" s="164">
        <v>556256</v>
      </c>
      <c r="CH41" s="164">
        <v>557774</v>
      </c>
      <c r="CI41" s="164">
        <v>559240</v>
      </c>
      <c r="CJ41" s="164">
        <v>560686</v>
      </c>
      <c r="CK41" s="164">
        <v>562146</v>
      </c>
      <c r="CL41" s="164">
        <v>563653</v>
      </c>
      <c r="CM41" s="164">
        <v>565234</v>
      </c>
      <c r="CN41" s="164">
        <v>566906</v>
      </c>
      <c r="CO41" s="164">
        <v>568696</v>
      </c>
    </row>
    <row r="42" spans="2:93">
      <c r="B42" s="166">
        <v>38</v>
      </c>
      <c r="C42" s="164">
        <v>315530</v>
      </c>
      <c r="D42" s="164">
        <v>311973</v>
      </c>
      <c r="E42" s="164">
        <v>310813</v>
      </c>
      <c r="F42" s="164">
        <v>313863</v>
      </c>
      <c r="G42" s="164">
        <v>318721</v>
      </c>
      <c r="H42" s="164">
        <v>328266</v>
      </c>
      <c r="I42" s="164">
        <v>338114</v>
      </c>
      <c r="J42" s="164">
        <v>354288</v>
      </c>
      <c r="K42" s="164">
        <v>364562</v>
      </c>
      <c r="L42" s="164">
        <v>377872</v>
      </c>
      <c r="M42" s="164">
        <v>381311</v>
      </c>
      <c r="N42" s="164">
        <v>387499</v>
      </c>
      <c r="O42" s="164">
        <v>388750</v>
      </c>
      <c r="P42" s="164">
        <v>388183</v>
      </c>
      <c r="Q42" s="164">
        <v>391400</v>
      </c>
      <c r="R42" s="164">
        <v>396306</v>
      </c>
      <c r="S42" s="164">
        <v>402520</v>
      </c>
      <c r="T42" s="164">
        <v>397708</v>
      </c>
      <c r="U42" s="164">
        <v>393084</v>
      </c>
      <c r="V42" s="164">
        <v>394644</v>
      </c>
      <c r="W42" s="164">
        <v>396153</v>
      </c>
      <c r="X42" s="164">
        <v>400031</v>
      </c>
      <c r="Y42" s="164">
        <v>395929</v>
      </c>
      <c r="Z42" s="164">
        <v>395953</v>
      </c>
      <c r="AA42" s="164">
        <v>393772</v>
      </c>
      <c r="AB42" s="164">
        <v>395294</v>
      </c>
      <c r="AC42" s="164">
        <v>396245</v>
      </c>
      <c r="AD42" s="164">
        <v>397387</v>
      </c>
      <c r="AE42" s="164">
        <v>395634</v>
      </c>
      <c r="AF42" s="164">
        <v>398561</v>
      </c>
      <c r="AG42" s="164">
        <v>403858</v>
      </c>
      <c r="AH42" s="164">
        <v>410982</v>
      </c>
      <c r="AI42" s="164">
        <v>422655</v>
      </c>
      <c r="AJ42" s="164">
        <v>425486</v>
      </c>
      <c r="AK42" s="164">
        <v>432405</v>
      </c>
      <c r="AL42" s="164">
        <v>436650</v>
      </c>
      <c r="AM42" s="164">
        <v>441741</v>
      </c>
      <c r="AN42" s="164">
        <v>439517</v>
      </c>
      <c r="AO42" s="164">
        <v>444676</v>
      </c>
      <c r="AP42" s="164">
        <v>449921</v>
      </c>
      <c r="AQ42" s="164">
        <v>454434</v>
      </c>
      <c r="AR42" s="164">
        <v>458852</v>
      </c>
      <c r="AS42" s="164">
        <v>463082</v>
      </c>
      <c r="AT42" s="164">
        <v>467036</v>
      </c>
      <c r="AU42" s="164">
        <v>470525</v>
      </c>
      <c r="AV42" s="164">
        <v>473523</v>
      </c>
      <c r="AW42" s="164">
        <v>476120</v>
      </c>
      <c r="AX42" s="164">
        <v>478321</v>
      </c>
      <c r="AY42" s="164">
        <v>480116</v>
      </c>
      <c r="AZ42" s="164">
        <v>481569</v>
      </c>
      <c r="BA42" s="164">
        <v>482760</v>
      </c>
      <c r="BB42" s="164">
        <v>483756</v>
      </c>
      <c r="BC42" s="164">
        <v>484600</v>
      </c>
      <c r="BD42" s="164">
        <v>485324</v>
      </c>
      <c r="BE42" s="164">
        <v>486076</v>
      </c>
      <c r="BF42" s="164">
        <v>486958</v>
      </c>
      <c r="BG42" s="164">
        <v>487942</v>
      </c>
      <c r="BH42" s="164">
        <v>489122</v>
      </c>
      <c r="BI42" s="164">
        <v>490538</v>
      </c>
      <c r="BJ42" s="164">
        <v>492244</v>
      </c>
      <c r="BK42" s="164">
        <v>494288</v>
      </c>
      <c r="BL42" s="164">
        <v>496643</v>
      </c>
      <c r="BM42" s="164">
        <v>499309</v>
      </c>
      <c r="BN42" s="164">
        <v>502253</v>
      </c>
      <c r="BO42" s="164">
        <v>505417</v>
      </c>
      <c r="BP42" s="164">
        <v>508755</v>
      </c>
      <c r="BQ42" s="164">
        <v>512238</v>
      </c>
      <c r="BR42" s="164">
        <v>515815</v>
      </c>
      <c r="BS42" s="164">
        <v>519411</v>
      </c>
      <c r="BT42" s="164">
        <v>522982</v>
      </c>
      <c r="BU42" s="164">
        <v>526498</v>
      </c>
      <c r="BV42" s="164">
        <v>529910</v>
      </c>
      <c r="BW42" s="164">
        <v>533188</v>
      </c>
      <c r="BX42" s="164">
        <v>536309</v>
      </c>
      <c r="BY42" s="164">
        <v>539284</v>
      </c>
      <c r="BZ42" s="164">
        <v>542113</v>
      </c>
      <c r="CA42" s="164">
        <v>544773</v>
      </c>
      <c r="CB42" s="164">
        <v>547274</v>
      </c>
      <c r="CC42" s="164">
        <v>549605</v>
      </c>
      <c r="CD42" s="164">
        <v>551775</v>
      </c>
      <c r="CE42" s="164">
        <v>553773</v>
      </c>
      <c r="CF42" s="164">
        <v>555623</v>
      </c>
      <c r="CG42" s="164">
        <v>557343</v>
      </c>
      <c r="CH42" s="164">
        <v>558938</v>
      </c>
      <c r="CI42" s="164">
        <v>560456</v>
      </c>
      <c r="CJ42" s="164">
        <v>561923</v>
      </c>
      <c r="CK42" s="164">
        <v>563369</v>
      </c>
      <c r="CL42" s="164">
        <v>564829</v>
      </c>
      <c r="CM42" s="164">
        <v>566338</v>
      </c>
      <c r="CN42" s="164">
        <v>567919</v>
      </c>
      <c r="CO42" s="164">
        <v>569591</v>
      </c>
    </row>
    <row r="43" spans="2:93">
      <c r="B43" s="166">
        <v>39</v>
      </c>
      <c r="C43" s="164">
        <v>324051</v>
      </c>
      <c r="D43" s="164">
        <v>318963</v>
      </c>
      <c r="E43" s="164">
        <v>315234</v>
      </c>
      <c r="F43" s="164">
        <v>313900</v>
      </c>
      <c r="G43" s="164">
        <v>316771</v>
      </c>
      <c r="H43" s="164">
        <v>321449</v>
      </c>
      <c r="I43" s="164">
        <v>330810</v>
      </c>
      <c r="J43" s="164">
        <v>340652</v>
      </c>
      <c r="K43" s="164">
        <v>356815</v>
      </c>
      <c r="L43" s="164">
        <v>367084</v>
      </c>
      <c r="M43" s="164">
        <v>380386</v>
      </c>
      <c r="N43" s="164">
        <v>383826</v>
      </c>
      <c r="O43" s="164">
        <v>390013</v>
      </c>
      <c r="P43" s="164">
        <v>391267</v>
      </c>
      <c r="Q43" s="164">
        <v>390704</v>
      </c>
      <c r="R43" s="164">
        <v>393922</v>
      </c>
      <c r="S43" s="164">
        <v>398828</v>
      </c>
      <c r="T43" s="164">
        <v>405041</v>
      </c>
      <c r="U43" s="164">
        <v>400236</v>
      </c>
      <c r="V43" s="164">
        <v>395620</v>
      </c>
      <c r="W43" s="164">
        <v>397182</v>
      </c>
      <c r="X43" s="164">
        <v>398694</v>
      </c>
      <c r="Y43" s="164">
        <v>402572</v>
      </c>
      <c r="Z43" s="164">
        <v>398476</v>
      </c>
      <c r="AA43" s="164">
        <v>398504</v>
      </c>
      <c r="AB43" s="164">
        <v>396327</v>
      </c>
      <c r="AC43" s="164">
        <v>397852</v>
      </c>
      <c r="AD43" s="164">
        <v>398806</v>
      </c>
      <c r="AE43" s="164">
        <v>399950</v>
      </c>
      <c r="AF43" s="164">
        <v>398202</v>
      </c>
      <c r="AG43" s="164">
        <v>401129</v>
      </c>
      <c r="AH43" s="164">
        <v>406426</v>
      </c>
      <c r="AI43" s="164">
        <v>413548</v>
      </c>
      <c r="AJ43" s="164">
        <v>425217</v>
      </c>
      <c r="AK43" s="164">
        <v>428049</v>
      </c>
      <c r="AL43" s="164">
        <v>434967</v>
      </c>
      <c r="AM43" s="164">
        <v>439212</v>
      </c>
      <c r="AN43" s="164">
        <v>444303</v>
      </c>
      <c r="AO43" s="164">
        <v>442084</v>
      </c>
      <c r="AP43" s="164">
        <v>447243</v>
      </c>
      <c r="AQ43" s="164">
        <v>452488</v>
      </c>
      <c r="AR43" s="164">
        <v>457001</v>
      </c>
      <c r="AS43" s="164">
        <v>461421</v>
      </c>
      <c r="AT43" s="164">
        <v>465652</v>
      </c>
      <c r="AU43" s="164">
        <v>469608</v>
      </c>
      <c r="AV43" s="164">
        <v>473100</v>
      </c>
      <c r="AW43" s="164">
        <v>476099</v>
      </c>
      <c r="AX43" s="164">
        <v>478699</v>
      </c>
      <c r="AY43" s="164">
        <v>480902</v>
      </c>
      <c r="AZ43" s="164">
        <v>482700</v>
      </c>
      <c r="BA43" s="164">
        <v>484156</v>
      </c>
      <c r="BB43" s="164">
        <v>485350</v>
      </c>
      <c r="BC43" s="164">
        <v>486349</v>
      </c>
      <c r="BD43" s="164">
        <v>487196</v>
      </c>
      <c r="BE43" s="164">
        <v>487923</v>
      </c>
      <c r="BF43" s="164">
        <v>488678</v>
      </c>
      <c r="BG43" s="164">
        <v>489563</v>
      </c>
      <c r="BH43" s="164">
        <v>490550</v>
      </c>
      <c r="BI43" s="164">
        <v>491733</v>
      </c>
      <c r="BJ43" s="164">
        <v>493150</v>
      </c>
      <c r="BK43" s="164">
        <v>494859</v>
      </c>
      <c r="BL43" s="164">
        <v>496905</v>
      </c>
      <c r="BM43" s="164">
        <v>499261</v>
      </c>
      <c r="BN43" s="164">
        <v>501929</v>
      </c>
      <c r="BO43" s="164">
        <v>504874</v>
      </c>
      <c r="BP43" s="164">
        <v>508040</v>
      </c>
      <c r="BQ43" s="164">
        <v>511379</v>
      </c>
      <c r="BR43" s="164">
        <v>514862</v>
      </c>
      <c r="BS43" s="164">
        <v>518441</v>
      </c>
      <c r="BT43" s="164">
        <v>522037</v>
      </c>
      <c r="BU43" s="164">
        <v>525609</v>
      </c>
      <c r="BV43" s="164">
        <v>529125</v>
      </c>
      <c r="BW43" s="164">
        <v>532537</v>
      </c>
      <c r="BX43" s="164">
        <v>535817</v>
      </c>
      <c r="BY43" s="164">
        <v>538938</v>
      </c>
      <c r="BZ43" s="164">
        <v>541913</v>
      </c>
      <c r="CA43" s="164">
        <v>544743</v>
      </c>
      <c r="CB43" s="164">
        <v>547403</v>
      </c>
      <c r="CC43" s="164">
        <v>549904</v>
      </c>
      <c r="CD43" s="164">
        <v>552237</v>
      </c>
      <c r="CE43" s="164">
        <v>554407</v>
      </c>
      <c r="CF43" s="164">
        <v>556405</v>
      </c>
      <c r="CG43" s="164">
        <v>558256</v>
      </c>
      <c r="CH43" s="164">
        <v>559976</v>
      </c>
      <c r="CI43" s="164">
        <v>561573</v>
      </c>
      <c r="CJ43" s="164">
        <v>563091</v>
      </c>
      <c r="CK43" s="164">
        <v>564558</v>
      </c>
      <c r="CL43" s="164">
        <v>566004</v>
      </c>
      <c r="CM43" s="164">
        <v>567465</v>
      </c>
      <c r="CN43" s="164">
        <v>568974</v>
      </c>
      <c r="CO43" s="164">
        <v>570555</v>
      </c>
    </row>
    <row r="44" spans="2:93">
      <c r="B44" s="166">
        <v>40</v>
      </c>
      <c r="C44" s="164">
        <v>338099</v>
      </c>
      <c r="D44" s="164">
        <v>327323</v>
      </c>
      <c r="E44" s="164">
        <v>322072</v>
      </c>
      <c r="F44" s="164">
        <v>318177</v>
      </c>
      <c r="G44" s="164">
        <v>316675</v>
      </c>
      <c r="H44" s="164">
        <v>319375</v>
      </c>
      <c r="I44" s="164">
        <v>323879</v>
      </c>
      <c r="J44" s="164">
        <v>333235</v>
      </c>
      <c r="K44" s="164">
        <v>343071</v>
      </c>
      <c r="L44" s="164">
        <v>359223</v>
      </c>
      <c r="M44" s="164">
        <v>369487</v>
      </c>
      <c r="N44" s="164">
        <v>382781</v>
      </c>
      <c r="O44" s="164">
        <v>386222</v>
      </c>
      <c r="P44" s="164">
        <v>392408</v>
      </c>
      <c r="Q44" s="164">
        <v>393666</v>
      </c>
      <c r="R44" s="164">
        <v>393107</v>
      </c>
      <c r="S44" s="164">
        <v>396327</v>
      </c>
      <c r="T44" s="164">
        <v>401233</v>
      </c>
      <c r="U44" s="164">
        <v>407445</v>
      </c>
      <c r="V44" s="164">
        <v>402649</v>
      </c>
      <c r="W44" s="164">
        <v>398040</v>
      </c>
      <c r="X44" s="164">
        <v>399604</v>
      </c>
      <c r="Y44" s="164">
        <v>401120</v>
      </c>
      <c r="Z44" s="164">
        <v>404998</v>
      </c>
      <c r="AA44" s="164">
        <v>400909</v>
      </c>
      <c r="AB44" s="164">
        <v>400941</v>
      </c>
      <c r="AC44" s="164">
        <v>398769</v>
      </c>
      <c r="AD44" s="164">
        <v>400297</v>
      </c>
      <c r="AE44" s="164">
        <v>401254</v>
      </c>
      <c r="AF44" s="164">
        <v>402401</v>
      </c>
      <c r="AG44" s="164">
        <v>400658</v>
      </c>
      <c r="AH44" s="164">
        <v>403587</v>
      </c>
      <c r="AI44" s="164">
        <v>408883</v>
      </c>
      <c r="AJ44" s="164">
        <v>416004</v>
      </c>
      <c r="AK44" s="164">
        <v>427668</v>
      </c>
      <c r="AL44" s="164">
        <v>430502</v>
      </c>
      <c r="AM44" s="164">
        <v>437419</v>
      </c>
      <c r="AN44" s="164">
        <v>441664</v>
      </c>
      <c r="AO44" s="164">
        <v>446755</v>
      </c>
      <c r="AP44" s="164">
        <v>444542</v>
      </c>
      <c r="AQ44" s="164">
        <v>449701</v>
      </c>
      <c r="AR44" s="164">
        <v>454947</v>
      </c>
      <c r="AS44" s="164">
        <v>459461</v>
      </c>
      <c r="AT44" s="164">
        <v>463883</v>
      </c>
      <c r="AU44" s="164">
        <v>468115</v>
      </c>
      <c r="AV44" s="164">
        <v>472073</v>
      </c>
      <c r="AW44" s="164">
        <v>475566</v>
      </c>
      <c r="AX44" s="164">
        <v>478568</v>
      </c>
      <c r="AY44" s="164">
        <v>481170</v>
      </c>
      <c r="AZ44" s="164">
        <v>483376</v>
      </c>
      <c r="BA44" s="164">
        <v>485177</v>
      </c>
      <c r="BB44" s="164">
        <v>486636</v>
      </c>
      <c r="BC44" s="164">
        <v>487833</v>
      </c>
      <c r="BD44" s="164">
        <v>488835</v>
      </c>
      <c r="BE44" s="164">
        <v>489685</v>
      </c>
      <c r="BF44" s="164">
        <v>490415</v>
      </c>
      <c r="BG44" s="164">
        <v>491173</v>
      </c>
      <c r="BH44" s="164">
        <v>492061</v>
      </c>
      <c r="BI44" s="164">
        <v>493051</v>
      </c>
      <c r="BJ44" s="164">
        <v>494236</v>
      </c>
      <c r="BK44" s="164">
        <v>495656</v>
      </c>
      <c r="BL44" s="164">
        <v>497367</v>
      </c>
      <c r="BM44" s="164">
        <v>499416</v>
      </c>
      <c r="BN44" s="164">
        <v>501773</v>
      </c>
      <c r="BO44" s="164">
        <v>504443</v>
      </c>
      <c r="BP44" s="164">
        <v>507388</v>
      </c>
      <c r="BQ44" s="164">
        <v>510556</v>
      </c>
      <c r="BR44" s="164">
        <v>513896</v>
      </c>
      <c r="BS44" s="164">
        <v>517379</v>
      </c>
      <c r="BT44" s="164">
        <v>520960</v>
      </c>
      <c r="BU44" s="164">
        <v>524556</v>
      </c>
      <c r="BV44" s="164">
        <v>528129</v>
      </c>
      <c r="BW44" s="164">
        <v>531645</v>
      </c>
      <c r="BX44" s="164">
        <v>535057</v>
      </c>
      <c r="BY44" s="164">
        <v>538339</v>
      </c>
      <c r="BZ44" s="164">
        <v>541460</v>
      </c>
      <c r="CA44" s="164">
        <v>544435</v>
      </c>
      <c r="CB44" s="164">
        <v>547266</v>
      </c>
      <c r="CC44" s="164">
        <v>549926</v>
      </c>
      <c r="CD44" s="164">
        <v>552427</v>
      </c>
      <c r="CE44" s="164">
        <v>554762</v>
      </c>
      <c r="CF44" s="164">
        <v>556932</v>
      </c>
      <c r="CG44" s="164">
        <v>558930</v>
      </c>
      <c r="CH44" s="164">
        <v>560781</v>
      </c>
      <c r="CI44" s="164">
        <v>562502</v>
      </c>
      <c r="CJ44" s="164">
        <v>564099</v>
      </c>
      <c r="CK44" s="164">
        <v>565618</v>
      </c>
      <c r="CL44" s="164">
        <v>567086</v>
      </c>
      <c r="CM44" s="164">
        <v>568532</v>
      </c>
      <c r="CN44" s="164">
        <v>569993</v>
      </c>
      <c r="CO44" s="164">
        <v>571502</v>
      </c>
    </row>
    <row r="45" spans="2:93">
      <c r="B45" s="166">
        <v>41</v>
      </c>
      <c r="C45" s="164">
        <v>343403</v>
      </c>
      <c r="D45" s="164">
        <v>340889</v>
      </c>
      <c r="E45" s="164">
        <v>329978</v>
      </c>
      <c r="F45" s="164">
        <v>324586</v>
      </c>
      <c r="G45" s="164">
        <v>320547</v>
      </c>
      <c r="H45" s="164">
        <v>318900</v>
      </c>
      <c r="I45" s="164">
        <v>321451</v>
      </c>
      <c r="J45" s="164">
        <v>325954</v>
      </c>
      <c r="K45" s="164">
        <v>335305</v>
      </c>
      <c r="L45" s="164">
        <v>345136</v>
      </c>
      <c r="M45" s="164">
        <v>361276</v>
      </c>
      <c r="N45" s="164">
        <v>371535</v>
      </c>
      <c r="O45" s="164">
        <v>384821</v>
      </c>
      <c r="P45" s="164">
        <v>388264</v>
      </c>
      <c r="Q45" s="164">
        <v>394450</v>
      </c>
      <c r="R45" s="164">
        <v>395711</v>
      </c>
      <c r="S45" s="164">
        <v>395158</v>
      </c>
      <c r="T45" s="164">
        <v>398379</v>
      </c>
      <c r="U45" s="164">
        <v>403286</v>
      </c>
      <c r="V45" s="164">
        <v>409497</v>
      </c>
      <c r="W45" s="164">
        <v>404710</v>
      </c>
      <c r="X45" s="164">
        <v>400110</v>
      </c>
      <c r="Y45" s="164">
        <v>401676</v>
      </c>
      <c r="Z45" s="164">
        <v>403196</v>
      </c>
      <c r="AA45" s="164">
        <v>407074</v>
      </c>
      <c r="AB45" s="164">
        <v>402993</v>
      </c>
      <c r="AC45" s="164">
        <v>403030</v>
      </c>
      <c r="AD45" s="164">
        <v>400863</v>
      </c>
      <c r="AE45" s="164">
        <v>402395</v>
      </c>
      <c r="AF45" s="164">
        <v>403355</v>
      </c>
      <c r="AG45" s="164">
        <v>404504</v>
      </c>
      <c r="AH45" s="164">
        <v>402767</v>
      </c>
      <c r="AI45" s="164">
        <v>405698</v>
      </c>
      <c r="AJ45" s="164">
        <v>410994</v>
      </c>
      <c r="AK45" s="164">
        <v>418114</v>
      </c>
      <c r="AL45" s="164">
        <v>429774</v>
      </c>
      <c r="AM45" s="164">
        <v>432610</v>
      </c>
      <c r="AN45" s="164">
        <v>439526</v>
      </c>
      <c r="AO45" s="164">
        <v>443772</v>
      </c>
      <c r="AP45" s="164">
        <v>448863</v>
      </c>
      <c r="AQ45" s="164">
        <v>446656</v>
      </c>
      <c r="AR45" s="164">
        <v>451815</v>
      </c>
      <c r="AS45" s="164">
        <v>457063</v>
      </c>
      <c r="AT45" s="164">
        <v>461578</v>
      </c>
      <c r="AU45" s="164">
        <v>466002</v>
      </c>
      <c r="AV45" s="164">
        <v>470235</v>
      </c>
      <c r="AW45" s="164">
        <v>474195</v>
      </c>
      <c r="AX45" s="164">
        <v>477690</v>
      </c>
      <c r="AY45" s="164">
        <v>480694</v>
      </c>
      <c r="AZ45" s="164">
        <v>483298</v>
      </c>
      <c r="BA45" s="164">
        <v>485507</v>
      </c>
      <c r="BB45" s="164">
        <v>487311</v>
      </c>
      <c r="BC45" s="164">
        <v>488773</v>
      </c>
      <c r="BD45" s="164">
        <v>489974</v>
      </c>
      <c r="BE45" s="164">
        <v>490979</v>
      </c>
      <c r="BF45" s="164">
        <v>491832</v>
      </c>
      <c r="BG45" s="164">
        <v>492565</v>
      </c>
      <c r="BH45" s="164">
        <v>493326</v>
      </c>
      <c r="BI45" s="164">
        <v>494217</v>
      </c>
      <c r="BJ45" s="164">
        <v>495209</v>
      </c>
      <c r="BK45" s="164">
        <v>496397</v>
      </c>
      <c r="BL45" s="164">
        <v>497820</v>
      </c>
      <c r="BM45" s="164">
        <v>499533</v>
      </c>
      <c r="BN45" s="164">
        <v>501583</v>
      </c>
      <c r="BO45" s="164">
        <v>503942</v>
      </c>
      <c r="BP45" s="164">
        <v>506613</v>
      </c>
      <c r="BQ45" s="164">
        <v>509560</v>
      </c>
      <c r="BR45" s="164">
        <v>512729</v>
      </c>
      <c r="BS45" s="164">
        <v>516070</v>
      </c>
      <c r="BT45" s="164">
        <v>519554</v>
      </c>
      <c r="BU45" s="164">
        <v>523135</v>
      </c>
      <c r="BV45" s="164">
        <v>526732</v>
      </c>
      <c r="BW45" s="164">
        <v>530306</v>
      </c>
      <c r="BX45" s="164">
        <v>533822</v>
      </c>
      <c r="BY45" s="164">
        <v>537235</v>
      </c>
      <c r="BZ45" s="164">
        <v>540517</v>
      </c>
      <c r="CA45" s="164">
        <v>543638</v>
      </c>
      <c r="CB45" s="164">
        <v>546613</v>
      </c>
      <c r="CC45" s="164">
        <v>549446</v>
      </c>
      <c r="CD45" s="164">
        <v>552106</v>
      </c>
      <c r="CE45" s="164">
        <v>554607</v>
      </c>
      <c r="CF45" s="164">
        <v>556943</v>
      </c>
      <c r="CG45" s="164">
        <v>559113</v>
      </c>
      <c r="CH45" s="164">
        <v>561111</v>
      </c>
      <c r="CI45" s="164">
        <v>562963</v>
      </c>
      <c r="CJ45" s="164">
        <v>564685</v>
      </c>
      <c r="CK45" s="164">
        <v>566282</v>
      </c>
      <c r="CL45" s="164">
        <v>567801</v>
      </c>
      <c r="CM45" s="164">
        <v>569270</v>
      </c>
      <c r="CN45" s="164">
        <v>570716</v>
      </c>
      <c r="CO45" s="164">
        <v>572177</v>
      </c>
    </row>
    <row r="46" spans="2:93">
      <c r="B46" s="166">
        <v>42</v>
      </c>
      <c r="C46" s="164">
        <v>324915</v>
      </c>
      <c r="D46" s="164">
        <v>345884</v>
      </c>
      <c r="E46" s="164">
        <v>343239</v>
      </c>
      <c r="F46" s="164">
        <v>332209</v>
      </c>
      <c r="G46" s="164">
        <v>326689</v>
      </c>
      <c r="H46" s="164">
        <v>322522</v>
      </c>
      <c r="I46" s="164">
        <v>320744</v>
      </c>
      <c r="J46" s="164">
        <v>323297</v>
      </c>
      <c r="K46" s="164">
        <v>327800</v>
      </c>
      <c r="L46" s="164">
        <v>337146</v>
      </c>
      <c r="M46" s="164">
        <v>346971</v>
      </c>
      <c r="N46" s="164">
        <v>363101</v>
      </c>
      <c r="O46" s="164">
        <v>373354</v>
      </c>
      <c r="P46" s="164">
        <v>386633</v>
      </c>
      <c r="Q46" s="164">
        <v>390078</v>
      </c>
      <c r="R46" s="164">
        <v>396264</v>
      </c>
      <c r="S46" s="164">
        <v>397528</v>
      </c>
      <c r="T46" s="164">
        <v>396982</v>
      </c>
      <c r="U46" s="164">
        <v>400206</v>
      </c>
      <c r="V46" s="164">
        <v>405113</v>
      </c>
      <c r="W46" s="164">
        <v>411323</v>
      </c>
      <c r="X46" s="164">
        <v>406546</v>
      </c>
      <c r="Y46" s="164">
        <v>401955</v>
      </c>
      <c r="Z46" s="164">
        <v>403525</v>
      </c>
      <c r="AA46" s="164">
        <v>405048</v>
      </c>
      <c r="AB46" s="164">
        <v>408928</v>
      </c>
      <c r="AC46" s="164">
        <v>404855</v>
      </c>
      <c r="AD46" s="164">
        <v>404897</v>
      </c>
      <c r="AE46" s="164">
        <v>402737</v>
      </c>
      <c r="AF46" s="164">
        <v>404272</v>
      </c>
      <c r="AG46" s="164">
        <v>405236</v>
      </c>
      <c r="AH46" s="164">
        <v>406389</v>
      </c>
      <c r="AI46" s="164">
        <v>404657</v>
      </c>
      <c r="AJ46" s="164">
        <v>407591</v>
      </c>
      <c r="AK46" s="164">
        <v>412886</v>
      </c>
      <c r="AL46" s="164">
        <v>420006</v>
      </c>
      <c r="AM46" s="164">
        <v>431661</v>
      </c>
      <c r="AN46" s="164">
        <v>434499</v>
      </c>
      <c r="AO46" s="164">
        <v>441415</v>
      </c>
      <c r="AP46" s="164">
        <v>445663</v>
      </c>
      <c r="AQ46" s="164">
        <v>450754</v>
      </c>
      <c r="AR46" s="164">
        <v>448553</v>
      </c>
      <c r="AS46" s="164">
        <v>453714</v>
      </c>
      <c r="AT46" s="164">
        <v>458962</v>
      </c>
      <c r="AU46" s="164">
        <v>463479</v>
      </c>
      <c r="AV46" s="164">
        <v>467904</v>
      </c>
      <c r="AW46" s="164">
        <v>472139</v>
      </c>
      <c r="AX46" s="164">
        <v>476101</v>
      </c>
      <c r="AY46" s="164">
        <v>479598</v>
      </c>
      <c r="AZ46" s="164">
        <v>482604</v>
      </c>
      <c r="BA46" s="164">
        <v>485211</v>
      </c>
      <c r="BB46" s="164">
        <v>487422</v>
      </c>
      <c r="BC46" s="164">
        <v>489229</v>
      </c>
      <c r="BD46" s="164">
        <v>490694</v>
      </c>
      <c r="BE46" s="164">
        <v>491899</v>
      </c>
      <c r="BF46" s="164">
        <v>492907</v>
      </c>
      <c r="BG46" s="164">
        <v>493763</v>
      </c>
      <c r="BH46" s="164">
        <v>494499</v>
      </c>
      <c r="BI46" s="164">
        <v>495263</v>
      </c>
      <c r="BJ46" s="164">
        <v>496157</v>
      </c>
      <c r="BK46" s="164">
        <v>497152</v>
      </c>
      <c r="BL46" s="164">
        <v>498342</v>
      </c>
      <c r="BM46" s="164">
        <v>499768</v>
      </c>
      <c r="BN46" s="164">
        <v>501483</v>
      </c>
      <c r="BO46" s="164">
        <v>503535</v>
      </c>
      <c r="BP46" s="164">
        <v>505895</v>
      </c>
      <c r="BQ46" s="164">
        <v>508568</v>
      </c>
      <c r="BR46" s="164">
        <v>511516</v>
      </c>
      <c r="BS46" s="164">
        <v>514687</v>
      </c>
      <c r="BT46" s="164">
        <v>518028</v>
      </c>
      <c r="BU46" s="164">
        <v>521513</v>
      </c>
      <c r="BV46" s="164">
        <v>525094</v>
      </c>
      <c r="BW46" s="164">
        <v>528692</v>
      </c>
      <c r="BX46" s="164">
        <v>532267</v>
      </c>
      <c r="BY46" s="164">
        <v>535783</v>
      </c>
      <c r="BZ46" s="164">
        <v>539196</v>
      </c>
      <c r="CA46" s="164">
        <v>542478</v>
      </c>
      <c r="CB46" s="164">
        <v>545600</v>
      </c>
      <c r="CC46" s="164">
        <v>548576</v>
      </c>
      <c r="CD46" s="164">
        <v>551409</v>
      </c>
      <c r="CE46" s="164">
        <v>554069</v>
      </c>
      <c r="CF46" s="164">
        <v>556571</v>
      </c>
      <c r="CG46" s="164">
        <v>558907</v>
      </c>
      <c r="CH46" s="164">
        <v>561077</v>
      </c>
      <c r="CI46" s="164">
        <v>563075</v>
      </c>
      <c r="CJ46" s="164">
        <v>564929</v>
      </c>
      <c r="CK46" s="164">
        <v>566651</v>
      </c>
      <c r="CL46" s="164">
        <v>568248</v>
      </c>
      <c r="CM46" s="164">
        <v>569767</v>
      </c>
      <c r="CN46" s="164">
        <v>571237</v>
      </c>
      <c r="CO46" s="164">
        <v>572683</v>
      </c>
    </row>
    <row r="47" spans="2:93">
      <c r="B47" s="166">
        <v>43</v>
      </c>
      <c r="C47" s="164">
        <v>320778</v>
      </c>
      <c r="D47" s="164">
        <v>327197</v>
      </c>
      <c r="E47" s="164">
        <v>348017</v>
      </c>
      <c r="F47" s="164">
        <v>345253</v>
      </c>
      <c r="G47" s="164">
        <v>334114</v>
      </c>
      <c r="H47" s="164">
        <v>328477</v>
      </c>
      <c r="I47" s="164">
        <v>324191</v>
      </c>
      <c r="J47" s="164">
        <v>322421</v>
      </c>
      <c r="K47" s="164">
        <v>324977</v>
      </c>
      <c r="L47" s="164">
        <v>329480</v>
      </c>
      <c r="M47" s="164">
        <v>338822</v>
      </c>
      <c r="N47" s="164">
        <v>348641</v>
      </c>
      <c r="O47" s="164">
        <v>364760</v>
      </c>
      <c r="P47" s="164">
        <v>375007</v>
      </c>
      <c r="Q47" s="164">
        <v>388279</v>
      </c>
      <c r="R47" s="164">
        <v>391727</v>
      </c>
      <c r="S47" s="164">
        <v>397913</v>
      </c>
      <c r="T47" s="164">
        <v>399181</v>
      </c>
      <c r="U47" s="164">
        <v>398642</v>
      </c>
      <c r="V47" s="164">
        <v>401870</v>
      </c>
      <c r="W47" s="164">
        <v>406777</v>
      </c>
      <c r="X47" s="164">
        <v>412988</v>
      </c>
      <c r="Y47" s="164">
        <v>408221</v>
      </c>
      <c r="Z47" s="164">
        <v>403640</v>
      </c>
      <c r="AA47" s="164">
        <v>405214</v>
      </c>
      <c r="AB47" s="164">
        <v>406741</v>
      </c>
      <c r="AC47" s="164">
        <v>410623</v>
      </c>
      <c r="AD47" s="164">
        <v>406559</v>
      </c>
      <c r="AE47" s="164">
        <v>406607</v>
      </c>
      <c r="AF47" s="164">
        <v>404453</v>
      </c>
      <c r="AG47" s="164">
        <v>405993</v>
      </c>
      <c r="AH47" s="164">
        <v>406960</v>
      </c>
      <c r="AI47" s="164">
        <v>408117</v>
      </c>
      <c r="AJ47" s="164">
        <v>406392</v>
      </c>
      <c r="AK47" s="164">
        <v>409328</v>
      </c>
      <c r="AL47" s="164">
        <v>414624</v>
      </c>
      <c r="AM47" s="164">
        <v>421743</v>
      </c>
      <c r="AN47" s="164">
        <v>433394</v>
      </c>
      <c r="AO47" s="164">
        <v>436236</v>
      </c>
      <c r="AP47" s="164">
        <v>443151</v>
      </c>
      <c r="AQ47" s="164">
        <v>447401</v>
      </c>
      <c r="AR47" s="164">
        <v>452493</v>
      </c>
      <c r="AS47" s="164">
        <v>450298</v>
      </c>
      <c r="AT47" s="164">
        <v>455461</v>
      </c>
      <c r="AU47" s="164">
        <v>460709</v>
      </c>
      <c r="AV47" s="164">
        <v>465228</v>
      </c>
      <c r="AW47" s="164">
        <v>469654</v>
      </c>
      <c r="AX47" s="164">
        <v>473891</v>
      </c>
      <c r="AY47" s="164">
        <v>477856</v>
      </c>
      <c r="AZ47" s="164">
        <v>481354</v>
      </c>
      <c r="BA47" s="164">
        <v>484362</v>
      </c>
      <c r="BB47" s="164">
        <v>486972</v>
      </c>
      <c r="BC47" s="164">
        <v>489186</v>
      </c>
      <c r="BD47" s="164">
        <v>490996</v>
      </c>
      <c r="BE47" s="164">
        <v>492464</v>
      </c>
      <c r="BF47" s="164">
        <v>493672</v>
      </c>
      <c r="BG47" s="164">
        <v>494684</v>
      </c>
      <c r="BH47" s="164">
        <v>495543</v>
      </c>
      <c r="BI47" s="164">
        <v>496282</v>
      </c>
      <c r="BJ47" s="164">
        <v>497049</v>
      </c>
      <c r="BK47" s="164">
        <v>497946</v>
      </c>
      <c r="BL47" s="164">
        <v>498944</v>
      </c>
      <c r="BM47" s="164">
        <v>500137</v>
      </c>
      <c r="BN47" s="164">
        <v>501565</v>
      </c>
      <c r="BO47" s="164">
        <v>503281</v>
      </c>
      <c r="BP47" s="164">
        <v>505336</v>
      </c>
      <c r="BQ47" s="164">
        <v>507698</v>
      </c>
      <c r="BR47" s="164">
        <v>510372</v>
      </c>
      <c r="BS47" s="164">
        <v>513321</v>
      </c>
      <c r="BT47" s="164">
        <v>516493</v>
      </c>
      <c r="BU47" s="164">
        <v>519834</v>
      </c>
      <c r="BV47" s="164">
        <v>523321</v>
      </c>
      <c r="BW47" s="164">
        <v>526902</v>
      </c>
      <c r="BX47" s="164">
        <v>530500</v>
      </c>
      <c r="BY47" s="164">
        <v>534076</v>
      </c>
      <c r="BZ47" s="164">
        <v>537592</v>
      </c>
      <c r="CA47" s="164">
        <v>541006</v>
      </c>
      <c r="CB47" s="164">
        <v>544288</v>
      </c>
      <c r="CC47" s="164">
        <v>547410</v>
      </c>
      <c r="CD47" s="164">
        <v>550387</v>
      </c>
      <c r="CE47" s="164">
        <v>553220</v>
      </c>
      <c r="CF47" s="164">
        <v>555880</v>
      </c>
      <c r="CG47" s="164">
        <v>558382</v>
      </c>
      <c r="CH47" s="164">
        <v>560718</v>
      </c>
      <c r="CI47" s="164">
        <v>562890</v>
      </c>
      <c r="CJ47" s="164">
        <v>564888</v>
      </c>
      <c r="CK47" s="164">
        <v>566742</v>
      </c>
      <c r="CL47" s="164">
        <v>568464</v>
      </c>
      <c r="CM47" s="164">
        <v>570062</v>
      </c>
      <c r="CN47" s="164">
        <v>571581</v>
      </c>
      <c r="CO47" s="164">
        <v>573051</v>
      </c>
    </row>
    <row r="48" spans="2:93">
      <c r="B48" s="166">
        <v>44</v>
      </c>
      <c r="C48" s="164">
        <v>308412</v>
      </c>
      <c r="D48" s="164">
        <v>322701</v>
      </c>
      <c r="E48" s="164">
        <v>329004</v>
      </c>
      <c r="F48" s="164">
        <v>349691</v>
      </c>
      <c r="G48" s="164">
        <v>346825</v>
      </c>
      <c r="H48" s="164">
        <v>335595</v>
      </c>
      <c r="I48" s="164">
        <v>329858</v>
      </c>
      <c r="J48" s="164">
        <v>325584</v>
      </c>
      <c r="K48" s="164">
        <v>323823</v>
      </c>
      <c r="L48" s="164">
        <v>326383</v>
      </c>
      <c r="M48" s="164">
        <v>330886</v>
      </c>
      <c r="N48" s="164">
        <v>340224</v>
      </c>
      <c r="O48" s="164">
        <v>350038</v>
      </c>
      <c r="P48" s="164">
        <v>366145</v>
      </c>
      <c r="Q48" s="164">
        <v>376387</v>
      </c>
      <c r="R48" s="164">
        <v>389652</v>
      </c>
      <c r="S48" s="164">
        <v>393103</v>
      </c>
      <c r="T48" s="164">
        <v>399290</v>
      </c>
      <c r="U48" s="164">
        <v>400563</v>
      </c>
      <c r="V48" s="164">
        <v>400032</v>
      </c>
      <c r="W48" s="164">
        <v>403263</v>
      </c>
      <c r="X48" s="164">
        <v>408173</v>
      </c>
      <c r="Y48" s="164">
        <v>414383</v>
      </c>
      <c r="Z48" s="164">
        <v>409628</v>
      </c>
      <c r="AA48" s="164">
        <v>405057</v>
      </c>
      <c r="AB48" s="164">
        <v>406635</v>
      </c>
      <c r="AC48" s="164">
        <v>408168</v>
      </c>
      <c r="AD48" s="164">
        <v>412052</v>
      </c>
      <c r="AE48" s="164">
        <v>407997</v>
      </c>
      <c r="AF48" s="164">
        <v>408051</v>
      </c>
      <c r="AG48" s="164">
        <v>405905</v>
      </c>
      <c r="AH48" s="164">
        <v>407449</v>
      </c>
      <c r="AI48" s="164">
        <v>408421</v>
      </c>
      <c r="AJ48" s="164">
        <v>409583</v>
      </c>
      <c r="AK48" s="164">
        <v>407864</v>
      </c>
      <c r="AL48" s="164">
        <v>410803</v>
      </c>
      <c r="AM48" s="164">
        <v>416100</v>
      </c>
      <c r="AN48" s="164">
        <v>423219</v>
      </c>
      <c r="AO48" s="164">
        <v>434867</v>
      </c>
      <c r="AP48" s="164">
        <v>437711</v>
      </c>
      <c r="AQ48" s="164">
        <v>444627</v>
      </c>
      <c r="AR48" s="164">
        <v>448879</v>
      </c>
      <c r="AS48" s="164">
        <v>453972</v>
      </c>
      <c r="AT48" s="164">
        <v>451783</v>
      </c>
      <c r="AU48" s="164">
        <v>456947</v>
      </c>
      <c r="AV48" s="164">
        <v>462196</v>
      </c>
      <c r="AW48" s="164">
        <v>466716</v>
      </c>
      <c r="AX48" s="164">
        <v>471144</v>
      </c>
      <c r="AY48" s="164">
        <v>475383</v>
      </c>
      <c r="AZ48" s="164">
        <v>479350</v>
      </c>
      <c r="BA48" s="164">
        <v>482850</v>
      </c>
      <c r="BB48" s="164">
        <v>485860</v>
      </c>
      <c r="BC48" s="164">
        <v>488473</v>
      </c>
      <c r="BD48" s="164">
        <v>490690</v>
      </c>
      <c r="BE48" s="164">
        <v>492503</v>
      </c>
      <c r="BF48" s="164">
        <v>493974</v>
      </c>
      <c r="BG48" s="164">
        <v>495185</v>
      </c>
      <c r="BH48" s="164">
        <v>496200</v>
      </c>
      <c r="BI48" s="164">
        <v>497062</v>
      </c>
      <c r="BJ48" s="164">
        <v>497804</v>
      </c>
      <c r="BK48" s="164">
        <v>498575</v>
      </c>
      <c r="BL48" s="164">
        <v>499475</v>
      </c>
      <c r="BM48" s="164">
        <v>500476</v>
      </c>
      <c r="BN48" s="164">
        <v>501671</v>
      </c>
      <c r="BO48" s="164">
        <v>503102</v>
      </c>
      <c r="BP48" s="164">
        <v>504820</v>
      </c>
      <c r="BQ48" s="164">
        <v>506876</v>
      </c>
      <c r="BR48" s="164">
        <v>509240</v>
      </c>
      <c r="BS48" s="164">
        <v>511915</v>
      </c>
      <c r="BT48" s="164">
        <v>514866</v>
      </c>
      <c r="BU48" s="164">
        <v>518038</v>
      </c>
      <c r="BV48" s="164">
        <v>521380</v>
      </c>
      <c r="BW48" s="164">
        <v>524868</v>
      </c>
      <c r="BX48" s="164">
        <v>528449</v>
      </c>
      <c r="BY48" s="164">
        <v>532048</v>
      </c>
      <c r="BZ48" s="164">
        <v>535624</v>
      </c>
      <c r="CA48" s="164">
        <v>539140</v>
      </c>
      <c r="CB48" s="164">
        <v>542554</v>
      </c>
      <c r="CC48" s="164">
        <v>545837</v>
      </c>
      <c r="CD48" s="164">
        <v>548959</v>
      </c>
      <c r="CE48" s="164">
        <v>551937</v>
      </c>
      <c r="CF48" s="164">
        <v>554770</v>
      </c>
      <c r="CG48" s="164">
        <v>557430</v>
      </c>
      <c r="CH48" s="164">
        <v>559932</v>
      </c>
      <c r="CI48" s="164">
        <v>562268</v>
      </c>
      <c r="CJ48" s="164">
        <v>564440</v>
      </c>
      <c r="CK48" s="164">
        <v>566439</v>
      </c>
      <c r="CL48" s="164">
        <v>568294</v>
      </c>
      <c r="CM48" s="164">
        <v>570016</v>
      </c>
      <c r="CN48" s="164">
        <v>571614</v>
      </c>
      <c r="CO48" s="164">
        <v>573133</v>
      </c>
    </row>
    <row r="49" spans="2:93">
      <c r="B49" s="166">
        <v>45</v>
      </c>
      <c r="C49" s="164">
        <v>300903</v>
      </c>
      <c r="D49" s="164">
        <v>310101</v>
      </c>
      <c r="E49" s="164">
        <v>324275</v>
      </c>
      <c r="F49" s="164">
        <v>330474</v>
      </c>
      <c r="G49" s="164">
        <v>351038</v>
      </c>
      <c r="H49" s="164">
        <v>348081</v>
      </c>
      <c r="I49" s="164">
        <v>336771</v>
      </c>
      <c r="J49" s="164">
        <v>331050</v>
      </c>
      <c r="K49" s="164">
        <v>326789</v>
      </c>
      <c r="L49" s="164">
        <v>325038</v>
      </c>
      <c r="M49" s="164">
        <v>327602</v>
      </c>
      <c r="N49" s="164">
        <v>332106</v>
      </c>
      <c r="O49" s="164">
        <v>341440</v>
      </c>
      <c r="P49" s="164">
        <v>351249</v>
      </c>
      <c r="Q49" s="164">
        <v>367344</v>
      </c>
      <c r="R49" s="164">
        <v>377581</v>
      </c>
      <c r="S49" s="164">
        <v>390839</v>
      </c>
      <c r="T49" s="164">
        <v>394294</v>
      </c>
      <c r="U49" s="164">
        <v>400482</v>
      </c>
      <c r="V49" s="164">
        <v>401761</v>
      </c>
      <c r="W49" s="164">
        <v>401239</v>
      </c>
      <c r="X49" s="164">
        <v>404474</v>
      </c>
      <c r="Y49" s="164">
        <v>409387</v>
      </c>
      <c r="Z49" s="164">
        <v>415597</v>
      </c>
      <c r="AA49" s="164">
        <v>410855</v>
      </c>
      <c r="AB49" s="164">
        <v>406294</v>
      </c>
      <c r="AC49" s="164">
        <v>407878</v>
      </c>
      <c r="AD49" s="164">
        <v>409416</v>
      </c>
      <c r="AE49" s="164">
        <v>413303</v>
      </c>
      <c r="AF49" s="164">
        <v>409259</v>
      </c>
      <c r="AG49" s="164">
        <v>409319</v>
      </c>
      <c r="AH49" s="164">
        <v>407181</v>
      </c>
      <c r="AI49" s="164">
        <v>408730</v>
      </c>
      <c r="AJ49" s="164">
        <v>409708</v>
      </c>
      <c r="AK49" s="164">
        <v>410874</v>
      </c>
      <c r="AL49" s="164">
        <v>409163</v>
      </c>
      <c r="AM49" s="164">
        <v>412105</v>
      </c>
      <c r="AN49" s="164">
        <v>417404</v>
      </c>
      <c r="AO49" s="164">
        <v>424522</v>
      </c>
      <c r="AP49" s="164">
        <v>436168</v>
      </c>
      <c r="AQ49" s="164">
        <v>439015</v>
      </c>
      <c r="AR49" s="164">
        <v>445932</v>
      </c>
      <c r="AS49" s="164">
        <v>450185</v>
      </c>
      <c r="AT49" s="164">
        <v>455280</v>
      </c>
      <c r="AU49" s="164">
        <v>453097</v>
      </c>
      <c r="AV49" s="164">
        <v>458262</v>
      </c>
      <c r="AW49" s="164">
        <v>463512</v>
      </c>
      <c r="AX49" s="164">
        <v>468034</v>
      </c>
      <c r="AY49" s="164">
        <v>472464</v>
      </c>
      <c r="AZ49" s="164">
        <v>476704</v>
      </c>
      <c r="BA49" s="164">
        <v>480673</v>
      </c>
      <c r="BB49" s="164">
        <v>484175</v>
      </c>
      <c r="BC49" s="164">
        <v>487188</v>
      </c>
      <c r="BD49" s="164">
        <v>489803</v>
      </c>
      <c r="BE49" s="164">
        <v>492023</v>
      </c>
      <c r="BF49" s="164">
        <v>493839</v>
      </c>
      <c r="BG49" s="164">
        <v>495314</v>
      </c>
      <c r="BH49" s="164">
        <v>496528</v>
      </c>
      <c r="BI49" s="164">
        <v>497546</v>
      </c>
      <c r="BJ49" s="164">
        <v>498411</v>
      </c>
      <c r="BK49" s="164">
        <v>499157</v>
      </c>
      <c r="BL49" s="164">
        <v>499931</v>
      </c>
      <c r="BM49" s="164">
        <v>500833</v>
      </c>
      <c r="BN49" s="164">
        <v>501837</v>
      </c>
      <c r="BO49" s="164">
        <v>503035</v>
      </c>
      <c r="BP49" s="164">
        <v>504468</v>
      </c>
      <c r="BQ49" s="164">
        <v>506188</v>
      </c>
      <c r="BR49" s="164">
        <v>508247</v>
      </c>
      <c r="BS49" s="164">
        <v>510611</v>
      </c>
      <c r="BT49" s="164">
        <v>513288</v>
      </c>
      <c r="BU49" s="164">
        <v>516240</v>
      </c>
      <c r="BV49" s="164">
        <v>519413</v>
      </c>
      <c r="BW49" s="164">
        <v>522756</v>
      </c>
      <c r="BX49" s="164">
        <v>526244</v>
      </c>
      <c r="BY49" s="164">
        <v>529825</v>
      </c>
      <c r="BZ49" s="164">
        <v>533425</v>
      </c>
      <c r="CA49" s="164">
        <v>537001</v>
      </c>
      <c r="CB49" s="164">
        <v>540518</v>
      </c>
      <c r="CC49" s="164">
        <v>543932</v>
      </c>
      <c r="CD49" s="164">
        <v>547215</v>
      </c>
      <c r="CE49" s="164">
        <v>550337</v>
      </c>
      <c r="CF49" s="164">
        <v>553315</v>
      </c>
      <c r="CG49" s="164">
        <v>556148</v>
      </c>
      <c r="CH49" s="164">
        <v>558809</v>
      </c>
      <c r="CI49" s="164">
        <v>561311</v>
      </c>
      <c r="CJ49" s="164">
        <v>563647</v>
      </c>
      <c r="CK49" s="164">
        <v>565819</v>
      </c>
      <c r="CL49" s="164">
        <v>567818</v>
      </c>
      <c r="CM49" s="164">
        <v>569674</v>
      </c>
      <c r="CN49" s="164">
        <v>571396</v>
      </c>
      <c r="CO49" s="164">
        <v>572995</v>
      </c>
    </row>
    <row r="50" spans="2:93">
      <c r="B50" s="166">
        <v>46</v>
      </c>
      <c r="C50" s="164">
        <v>300055</v>
      </c>
      <c r="D50" s="164">
        <v>302393</v>
      </c>
      <c r="E50" s="164">
        <v>311491</v>
      </c>
      <c r="F50" s="164">
        <v>325558</v>
      </c>
      <c r="G50" s="164">
        <v>331662</v>
      </c>
      <c r="H50" s="164">
        <v>352109</v>
      </c>
      <c r="I50" s="164">
        <v>349072</v>
      </c>
      <c r="J50" s="164">
        <v>337788</v>
      </c>
      <c r="K50" s="164">
        <v>332084</v>
      </c>
      <c r="L50" s="164">
        <v>327837</v>
      </c>
      <c r="M50" s="164">
        <v>326096</v>
      </c>
      <c r="N50" s="164">
        <v>328665</v>
      </c>
      <c r="O50" s="164">
        <v>333171</v>
      </c>
      <c r="P50" s="164">
        <v>342501</v>
      </c>
      <c r="Q50" s="164">
        <v>352305</v>
      </c>
      <c r="R50" s="164">
        <v>368388</v>
      </c>
      <c r="S50" s="164">
        <v>378621</v>
      </c>
      <c r="T50" s="164">
        <v>391871</v>
      </c>
      <c r="U50" s="164">
        <v>395331</v>
      </c>
      <c r="V50" s="164">
        <v>401521</v>
      </c>
      <c r="W50" s="164">
        <v>402807</v>
      </c>
      <c r="X50" s="164">
        <v>402294</v>
      </c>
      <c r="Y50" s="164">
        <v>405534</v>
      </c>
      <c r="Z50" s="164">
        <v>410450</v>
      </c>
      <c r="AA50" s="164">
        <v>416661</v>
      </c>
      <c r="AB50" s="164">
        <v>411933</v>
      </c>
      <c r="AC50" s="164">
        <v>407384</v>
      </c>
      <c r="AD50" s="164">
        <v>408974</v>
      </c>
      <c r="AE50" s="164">
        <v>410517</v>
      </c>
      <c r="AF50" s="164">
        <v>414408</v>
      </c>
      <c r="AG50" s="164">
        <v>410375</v>
      </c>
      <c r="AH50" s="164">
        <v>410442</v>
      </c>
      <c r="AI50" s="164">
        <v>408312</v>
      </c>
      <c r="AJ50" s="164">
        <v>409867</v>
      </c>
      <c r="AK50" s="164">
        <v>410851</v>
      </c>
      <c r="AL50" s="164">
        <v>412023</v>
      </c>
      <c r="AM50" s="164">
        <v>410320</v>
      </c>
      <c r="AN50" s="164">
        <v>413265</v>
      </c>
      <c r="AO50" s="164">
        <v>418566</v>
      </c>
      <c r="AP50" s="164">
        <v>425685</v>
      </c>
      <c r="AQ50" s="164">
        <v>437327</v>
      </c>
      <c r="AR50" s="164">
        <v>440179</v>
      </c>
      <c r="AS50" s="164">
        <v>447096</v>
      </c>
      <c r="AT50" s="164">
        <v>451351</v>
      </c>
      <c r="AU50" s="164">
        <v>456446</v>
      </c>
      <c r="AV50" s="164">
        <v>454270</v>
      </c>
      <c r="AW50" s="164">
        <v>459436</v>
      </c>
      <c r="AX50" s="164">
        <v>464687</v>
      </c>
      <c r="AY50" s="164">
        <v>469210</v>
      </c>
      <c r="AZ50" s="164">
        <v>473642</v>
      </c>
      <c r="BA50" s="164">
        <v>477884</v>
      </c>
      <c r="BB50" s="164">
        <v>481855</v>
      </c>
      <c r="BC50" s="164">
        <v>485359</v>
      </c>
      <c r="BD50" s="164">
        <v>488374</v>
      </c>
      <c r="BE50" s="164">
        <v>490993</v>
      </c>
      <c r="BF50" s="164">
        <v>493216</v>
      </c>
      <c r="BG50" s="164">
        <v>495034</v>
      </c>
      <c r="BH50" s="164">
        <v>496512</v>
      </c>
      <c r="BI50" s="164">
        <v>497730</v>
      </c>
      <c r="BJ50" s="164">
        <v>498751</v>
      </c>
      <c r="BK50" s="164">
        <v>499619</v>
      </c>
      <c r="BL50" s="164">
        <v>500368</v>
      </c>
      <c r="BM50" s="164">
        <v>501146</v>
      </c>
      <c r="BN50" s="164">
        <v>502051</v>
      </c>
      <c r="BO50" s="164">
        <v>503058</v>
      </c>
      <c r="BP50" s="164">
        <v>504258</v>
      </c>
      <c r="BQ50" s="164">
        <v>505694</v>
      </c>
      <c r="BR50" s="164">
        <v>507416</v>
      </c>
      <c r="BS50" s="164">
        <v>509476</v>
      </c>
      <c r="BT50" s="164">
        <v>511842</v>
      </c>
      <c r="BU50" s="164">
        <v>514521</v>
      </c>
      <c r="BV50" s="164">
        <v>517473</v>
      </c>
      <c r="BW50" s="164">
        <v>520647</v>
      </c>
      <c r="BX50" s="164">
        <v>523991</v>
      </c>
      <c r="BY50" s="164">
        <v>527479</v>
      </c>
      <c r="BZ50" s="164">
        <v>531060</v>
      </c>
      <c r="CA50" s="164">
        <v>534661</v>
      </c>
      <c r="CB50" s="164">
        <v>538237</v>
      </c>
      <c r="CC50" s="164">
        <v>541754</v>
      </c>
      <c r="CD50" s="164">
        <v>545168</v>
      </c>
      <c r="CE50" s="164">
        <v>548451</v>
      </c>
      <c r="CF50" s="164">
        <v>551573</v>
      </c>
      <c r="CG50" s="164">
        <v>554551</v>
      </c>
      <c r="CH50" s="164">
        <v>557384</v>
      </c>
      <c r="CI50" s="164">
        <v>560045</v>
      </c>
      <c r="CJ50" s="164">
        <v>562548</v>
      </c>
      <c r="CK50" s="164">
        <v>564884</v>
      </c>
      <c r="CL50" s="164">
        <v>567057</v>
      </c>
      <c r="CM50" s="164">
        <v>569056</v>
      </c>
      <c r="CN50" s="164">
        <v>570912</v>
      </c>
      <c r="CO50" s="164">
        <v>572634</v>
      </c>
    </row>
    <row r="51" spans="2:93">
      <c r="B51" s="166">
        <v>47</v>
      </c>
      <c r="C51" s="164">
        <v>303272</v>
      </c>
      <c r="D51" s="164">
        <v>301343</v>
      </c>
      <c r="E51" s="164">
        <v>303600</v>
      </c>
      <c r="F51" s="164">
        <v>312606</v>
      </c>
      <c r="G51" s="164">
        <v>326573</v>
      </c>
      <c r="H51" s="164">
        <v>332591</v>
      </c>
      <c r="I51" s="164">
        <v>352931</v>
      </c>
      <c r="J51" s="164">
        <v>349909</v>
      </c>
      <c r="K51" s="164">
        <v>338652</v>
      </c>
      <c r="L51" s="164">
        <v>332967</v>
      </c>
      <c r="M51" s="164">
        <v>328735</v>
      </c>
      <c r="N51" s="164">
        <v>327006</v>
      </c>
      <c r="O51" s="164">
        <v>329581</v>
      </c>
      <c r="P51" s="164">
        <v>334090</v>
      </c>
      <c r="Q51" s="164">
        <v>343415</v>
      </c>
      <c r="R51" s="164">
        <v>353216</v>
      </c>
      <c r="S51" s="164">
        <v>369286</v>
      </c>
      <c r="T51" s="164">
        <v>379516</v>
      </c>
      <c r="U51" s="164">
        <v>392759</v>
      </c>
      <c r="V51" s="164">
        <v>396224</v>
      </c>
      <c r="W51" s="164">
        <v>402417</v>
      </c>
      <c r="X51" s="164">
        <v>403710</v>
      </c>
      <c r="Y51" s="164">
        <v>403207</v>
      </c>
      <c r="Z51" s="164">
        <v>406453</v>
      </c>
      <c r="AA51" s="164">
        <v>411373</v>
      </c>
      <c r="AB51" s="164">
        <v>417585</v>
      </c>
      <c r="AC51" s="164">
        <v>412872</v>
      </c>
      <c r="AD51" s="164">
        <v>408336</v>
      </c>
      <c r="AE51" s="164">
        <v>409932</v>
      </c>
      <c r="AF51" s="164">
        <v>411481</v>
      </c>
      <c r="AG51" s="164">
        <v>415377</v>
      </c>
      <c r="AH51" s="164">
        <v>411356</v>
      </c>
      <c r="AI51" s="164">
        <v>411431</v>
      </c>
      <c r="AJ51" s="164">
        <v>409309</v>
      </c>
      <c r="AK51" s="164">
        <v>410870</v>
      </c>
      <c r="AL51" s="164">
        <v>411861</v>
      </c>
      <c r="AM51" s="164">
        <v>413039</v>
      </c>
      <c r="AN51" s="164">
        <v>411345</v>
      </c>
      <c r="AO51" s="164">
        <v>414294</v>
      </c>
      <c r="AP51" s="164">
        <v>419598</v>
      </c>
      <c r="AQ51" s="164">
        <v>426717</v>
      </c>
      <c r="AR51" s="164">
        <v>438357</v>
      </c>
      <c r="AS51" s="164">
        <v>441211</v>
      </c>
      <c r="AT51" s="164">
        <v>448128</v>
      </c>
      <c r="AU51" s="164">
        <v>452385</v>
      </c>
      <c r="AV51" s="164">
        <v>457481</v>
      </c>
      <c r="AW51" s="164">
        <v>455312</v>
      </c>
      <c r="AX51" s="164">
        <v>460479</v>
      </c>
      <c r="AY51" s="164">
        <v>465731</v>
      </c>
      <c r="AZ51" s="164">
        <v>470256</v>
      </c>
      <c r="BA51" s="164">
        <v>474689</v>
      </c>
      <c r="BB51" s="164">
        <v>478933</v>
      </c>
      <c r="BC51" s="164">
        <v>482906</v>
      </c>
      <c r="BD51" s="164">
        <v>486412</v>
      </c>
      <c r="BE51" s="164">
        <v>489430</v>
      </c>
      <c r="BF51" s="164">
        <v>492051</v>
      </c>
      <c r="BG51" s="164">
        <v>494277</v>
      </c>
      <c r="BH51" s="164">
        <v>496098</v>
      </c>
      <c r="BI51" s="164">
        <v>497580</v>
      </c>
      <c r="BJ51" s="164">
        <v>498801</v>
      </c>
      <c r="BK51" s="164">
        <v>499825</v>
      </c>
      <c r="BL51" s="164">
        <v>500697</v>
      </c>
      <c r="BM51" s="164">
        <v>501449</v>
      </c>
      <c r="BN51" s="164">
        <v>502229</v>
      </c>
      <c r="BO51" s="164">
        <v>503137</v>
      </c>
      <c r="BP51" s="164">
        <v>504148</v>
      </c>
      <c r="BQ51" s="164">
        <v>505350</v>
      </c>
      <c r="BR51" s="164">
        <v>506789</v>
      </c>
      <c r="BS51" s="164">
        <v>508512</v>
      </c>
      <c r="BT51" s="164">
        <v>510574</v>
      </c>
      <c r="BU51" s="164">
        <v>512942</v>
      </c>
      <c r="BV51" s="164">
        <v>515621</v>
      </c>
      <c r="BW51" s="164">
        <v>518575</v>
      </c>
      <c r="BX51" s="164">
        <v>521749</v>
      </c>
      <c r="BY51" s="164">
        <v>525094</v>
      </c>
      <c r="BZ51" s="164">
        <v>528582</v>
      </c>
      <c r="CA51" s="164">
        <v>532163</v>
      </c>
      <c r="CB51" s="164">
        <v>535764</v>
      </c>
      <c r="CC51" s="164">
        <v>539340</v>
      </c>
      <c r="CD51" s="164">
        <v>542858</v>
      </c>
      <c r="CE51" s="164">
        <v>546272</v>
      </c>
      <c r="CF51" s="164">
        <v>549555</v>
      </c>
      <c r="CG51" s="164">
        <v>552677</v>
      </c>
      <c r="CH51" s="164">
        <v>555655</v>
      </c>
      <c r="CI51" s="164">
        <v>558488</v>
      </c>
      <c r="CJ51" s="164">
        <v>561149</v>
      </c>
      <c r="CK51" s="164">
        <v>563652</v>
      </c>
      <c r="CL51" s="164">
        <v>565988</v>
      </c>
      <c r="CM51" s="164">
        <v>568161</v>
      </c>
      <c r="CN51" s="164">
        <v>570161</v>
      </c>
      <c r="CO51" s="164">
        <v>572017</v>
      </c>
    </row>
    <row r="52" spans="2:93">
      <c r="B52" s="166">
        <v>48</v>
      </c>
      <c r="C52" s="164">
        <v>311558</v>
      </c>
      <c r="D52" s="164">
        <v>304330</v>
      </c>
      <c r="E52" s="164">
        <v>302338</v>
      </c>
      <c r="F52" s="164">
        <v>304525</v>
      </c>
      <c r="G52" s="164">
        <v>313448</v>
      </c>
      <c r="H52" s="164">
        <v>327324</v>
      </c>
      <c r="I52" s="164">
        <v>333265</v>
      </c>
      <c r="J52" s="164">
        <v>353583</v>
      </c>
      <c r="K52" s="164">
        <v>350578</v>
      </c>
      <c r="L52" s="164">
        <v>339351</v>
      </c>
      <c r="M52" s="164">
        <v>333686</v>
      </c>
      <c r="N52" s="164">
        <v>329471</v>
      </c>
      <c r="O52" s="164">
        <v>327755</v>
      </c>
      <c r="P52" s="164">
        <v>330337</v>
      </c>
      <c r="Q52" s="164">
        <v>334849</v>
      </c>
      <c r="R52" s="164">
        <v>344171</v>
      </c>
      <c r="S52" s="164">
        <v>353968</v>
      </c>
      <c r="T52" s="164">
        <v>370026</v>
      </c>
      <c r="U52" s="164">
        <v>380253</v>
      </c>
      <c r="V52" s="164">
        <v>393489</v>
      </c>
      <c r="W52" s="164">
        <v>396961</v>
      </c>
      <c r="X52" s="164">
        <v>403156</v>
      </c>
      <c r="Y52" s="164">
        <v>404459</v>
      </c>
      <c r="Z52" s="164">
        <v>403966</v>
      </c>
      <c r="AA52" s="164">
        <v>407219</v>
      </c>
      <c r="AB52" s="164">
        <v>412143</v>
      </c>
      <c r="AC52" s="164">
        <v>418358</v>
      </c>
      <c r="AD52" s="164">
        <v>413660</v>
      </c>
      <c r="AE52" s="164">
        <v>409138</v>
      </c>
      <c r="AF52" s="164">
        <v>410741</v>
      </c>
      <c r="AG52" s="164">
        <v>412297</v>
      </c>
      <c r="AH52" s="164">
        <v>416197</v>
      </c>
      <c r="AI52" s="164">
        <v>412190</v>
      </c>
      <c r="AJ52" s="164">
        <v>412274</v>
      </c>
      <c r="AK52" s="164">
        <v>410161</v>
      </c>
      <c r="AL52" s="164">
        <v>411729</v>
      </c>
      <c r="AM52" s="164">
        <v>412727</v>
      </c>
      <c r="AN52" s="164">
        <v>413912</v>
      </c>
      <c r="AO52" s="164">
        <v>412227</v>
      </c>
      <c r="AP52" s="164">
        <v>415181</v>
      </c>
      <c r="AQ52" s="164">
        <v>420487</v>
      </c>
      <c r="AR52" s="164">
        <v>427608</v>
      </c>
      <c r="AS52" s="164">
        <v>439244</v>
      </c>
      <c r="AT52" s="164">
        <v>442100</v>
      </c>
      <c r="AU52" s="164">
        <v>449017</v>
      </c>
      <c r="AV52" s="164">
        <v>453276</v>
      </c>
      <c r="AW52" s="164">
        <v>458373</v>
      </c>
      <c r="AX52" s="164">
        <v>456211</v>
      </c>
      <c r="AY52" s="164">
        <v>461379</v>
      </c>
      <c r="AZ52" s="164">
        <v>466632</v>
      </c>
      <c r="BA52" s="164">
        <v>471158</v>
      </c>
      <c r="BB52" s="164">
        <v>475593</v>
      </c>
      <c r="BC52" s="164">
        <v>479839</v>
      </c>
      <c r="BD52" s="164">
        <v>483814</v>
      </c>
      <c r="BE52" s="164">
        <v>487322</v>
      </c>
      <c r="BF52" s="164">
        <v>490342</v>
      </c>
      <c r="BG52" s="164">
        <v>492967</v>
      </c>
      <c r="BH52" s="164">
        <v>495196</v>
      </c>
      <c r="BI52" s="164">
        <v>497020</v>
      </c>
      <c r="BJ52" s="164">
        <v>498504</v>
      </c>
      <c r="BK52" s="164">
        <v>499729</v>
      </c>
      <c r="BL52" s="164">
        <v>500756</v>
      </c>
      <c r="BM52" s="164">
        <v>501632</v>
      </c>
      <c r="BN52" s="164">
        <v>502387</v>
      </c>
      <c r="BO52" s="164">
        <v>503170</v>
      </c>
      <c r="BP52" s="164">
        <v>504081</v>
      </c>
      <c r="BQ52" s="164">
        <v>505095</v>
      </c>
      <c r="BR52" s="164">
        <v>506300</v>
      </c>
      <c r="BS52" s="164">
        <v>507740</v>
      </c>
      <c r="BT52" s="164">
        <v>509465</v>
      </c>
      <c r="BU52" s="164">
        <v>511529</v>
      </c>
      <c r="BV52" s="164">
        <v>513899</v>
      </c>
      <c r="BW52" s="164">
        <v>516579</v>
      </c>
      <c r="BX52" s="164">
        <v>519533</v>
      </c>
      <c r="BY52" s="164">
        <v>522709</v>
      </c>
      <c r="BZ52" s="164">
        <v>526054</v>
      </c>
      <c r="CA52" s="164">
        <v>529542</v>
      </c>
      <c r="CB52" s="164">
        <v>533123</v>
      </c>
      <c r="CC52" s="164">
        <v>536724</v>
      </c>
      <c r="CD52" s="164">
        <v>540300</v>
      </c>
      <c r="CE52" s="164">
        <v>543818</v>
      </c>
      <c r="CF52" s="164">
        <v>547232</v>
      </c>
      <c r="CG52" s="164">
        <v>550515</v>
      </c>
      <c r="CH52" s="164">
        <v>553637</v>
      </c>
      <c r="CI52" s="164">
        <v>556615</v>
      </c>
      <c r="CJ52" s="164">
        <v>559448</v>
      </c>
      <c r="CK52" s="164">
        <v>562109</v>
      </c>
      <c r="CL52" s="164">
        <v>564612</v>
      </c>
      <c r="CM52" s="164">
        <v>566948</v>
      </c>
      <c r="CN52" s="164">
        <v>569121</v>
      </c>
      <c r="CO52" s="164">
        <v>571121</v>
      </c>
    </row>
    <row r="53" spans="2:93">
      <c r="B53" s="166">
        <v>49</v>
      </c>
      <c r="C53" s="164">
        <v>315084</v>
      </c>
      <c r="D53" s="164">
        <v>312221</v>
      </c>
      <c r="E53" s="164">
        <v>304959</v>
      </c>
      <c r="F53" s="164">
        <v>302921</v>
      </c>
      <c r="G53" s="164">
        <v>305054</v>
      </c>
      <c r="H53" s="164">
        <v>313911</v>
      </c>
      <c r="I53" s="164">
        <v>327712</v>
      </c>
      <c r="J53" s="164">
        <v>333655</v>
      </c>
      <c r="K53" s="164">
        <v>353952</v>
      </c>
      <c r="L53" s="164">
        <v>350965</v>
      </c>
      <c r="M53" s="164">
        <v>339770</v>
      </c>
      <c r="N53" s="164">
        <v>334126</v>
      </c>
      <c r="O53" s="164">
        <v>329930</v>
      </c>
      <c r="P53" s="164">
        <v>328229</v>
      </c>
      <c r="Q53" s="164">
        <v>330817</v>
      </c>
      <c r="R53" s="164">
        <v>335334</v>
      </c>
      <c r="S53" s="164">
        <v>344653</v>
      </c>
      <c r="T53" s="164">
        <v>354446</v>
      </c>
      <c r="U53" s="164">
        <v>370493</v>
      </c>
      <c r="V53" s="164">
        <v>380717</v>
      </c>
      <c r="W53" s="164">
        <v>393947</v>
      </c>
      <c r="X53" s="164">
        <v>397426</v>
      </c>
      <c r="Y53" s="164">
        <v>403625</v>
      </c>
      <c r="Z53" s="164">
        <v>404938</v>
      </c>
      <c r="AA53" s="164">
        <v>404457</v>
      </c>
      <c r="AB53" s="164">
        <v>407717</v>
      </c>
      <c r="AC53" s="164">
        <v>412645</v>
      </c>
      <c r="AD53" s="164">
        <v>418864</v>
      </c>
      <c r="AE53" s="164">
        <v>414181</v>
      </c>
      <c r="AF53" s="164">
        <v>409675</v>
      </c>
      <c r="AG53" s="164">
        <v>411286</v>
      </c>
      <c r="AH53" s="164">
        <v>412850</v>
      </c>
      <c r="AI53" s="164">
        <v>416755</v>
      </c>
      <c r="AJ53" s="164">
        <v>412761</v>
      </c>
      <c r="AK53" s="164">
        <v>412855</v>
      </c>
      <c r="AL53" s="164">
        <v>410752</v>
      </c>
      <c r="AM53" s="164">
        <v>412328</v>
      </c>
      <c r="AN53" s="164">
        <v>413333</v>
      </c>
      <c r="AO53" s="164">
        <v>414526</v>
      </c>
      <c r="AP53" s="164">
        <v>412850</v>
      </c>
      <c r="AQ53" s="164">
        <v>415810</v>
      </c>
      <c r="AR53" s="164">
        <v>421119</v>
      </c>
      <c r="AS53" s="164">
        <v>428239</v>
      </c>
      <c r="AT53" s="164">
        <v>439871</v>
      </c>
      <c r="AU53" s="164">
        <v>442729</v>
      </c>
      <c r="AV53" s="164">
        <v>449646</v>
      </c>
      <c r="AW53" s="164">
        <v>453907</v>
      </c>
      <c r="AX53" s="164">
        <v>459006</v>
      </c>
      <c r="AY53" s="164">
        <v>456851</v>
      </c>
      <c r="AZ53" s="164">
        <v>462019</v>
      </c>
      <c r="BA53" s="164">
        <v>467274</v>
      </c>
      <c r="BB53" s="164">
        <v>471801</v>
      </c>
      <c r="BC53" s="164">
        <v>476238</v>
      </c>
      <c r="BD53" s="164">
        <v>480486</v>
      </c>
      <c r="BE53" s="164">
        <v>484463</v>
      </c>
      <c r="BF53" s="164">
        <v>487972</v>
      </c>
      <c r="BG53" s="164">
        <v>490996</v>
      </c>
      <c r="BH53" s="164">
        <v>493623</v>
      </c>
      <c r="BI53" s="164">
        <v>495855</v>
      </c>
      <c r="BJ53" s="164">
        <v>497682</v>
      </c>
      <c r="BK53" s="164">
        <v>499170</v>
      </c>
      <c r="BL53" s="164">
        <v>500398</v>
      </c>
      <c r="BM53" s="164">
        <v>501428</v>
      </c>
      <c r="BN53" s="164">
        <v>502308</v>
      </c>
      <c r="BO53" s="164">
        <v>503066</v>
      </c>
      <c r="BP53" s="164">
        <v>503851</v>
      </c>
      <c r="BQ53" s="164">
        <v>504766</v>
      </c>
      <c r="BR53" s="164">
        <v>505783</v>
      </c>
      <c r="BS53" s="164">
        <v>506990</v>
      </c>
      <c r="BT53" s="164">
        <v>508432</v>
      </c>
      <c r="BU53" s="164">
        <v>510158</v>
      </c>
      <c r="BV53" s="164">
        <v>512224</v>
      </c>
      <c r="BW53" s="164">
        <v>514596</v>
      </c>
      <c r="BX53" s="164">
        <v>517277</v>
      </c>
      <c r="BY53" s="164">
        <v>520231</v>
      </c>
      <c r="BZ53" s="164">
        <v>523409</v>
      </c>
      <c r="CA53" s="164">
        <v>526754</v>
      </c>
      <c r="CB53" s="164">
        <v>530242</v>
      </c>
      <c r="CC53" s="164">
        <v>533823</v>
      </c>
      <c r="CD53" s="164">
        <v>537424</v>
      </c>
      <c r="CE53" s="164">
        <v>541000</v>
      </c>
      <c r="CF53" s="164">
        <v>544518</v>
      </c>
      <c r="CG53" s="164">
        <v>547932</v>
      </c>
      <c r="CH53" s="164">
        <v>551215</v>
      </c>
      <c r="CI53" s="164">
        <v>554337</v>
      </c>
      <c r="CJ53" s="164">
        <v>557315</v>
      </c>
      <c r="CK53" s="164">
        <v>560147</v>
      </c>
      <c r="CL53" s="164">
        <v>562808</v>
      </c>
      <c r="CM53" s="164">
        <v>565311</v>
      </c>
      <c r="CN53" s="164">
        <v>567647</v>
      </c>
      <c r="CO53" s="164">
        <v>569820</v>
      </c>
    </row>
    <row r="54" spans="2:93">
      <c r="B54" s="166">
        <v>50</v>
      </c>
      <c r="C54" s="164">
        <v>315170</v>
      </c>
      <c r="D54" s="164">
        <v>315498</v>
      </c>
      <c r="E54" s="164">
        <v>312604</v>
      </c>
      <c r="F54" s="164">
        <v>305320</v>
      </c>
      <c r="G54" s="164">
        <v>303247</v>
      </c>
      <c r="H54" s="164">
        <v>305337</v>
      </c>
      <c r="I54" s="164">
        <v>314137</v>
      </c>
      <c r="J54" s="164">
        <v>327926</v>
      </c>
      <c r="K54" s="164">
        <v>333871</v>
      </c>
      <c r="L54" s="164">
        <v>354146</v>
      </c>
      <c r="M54" s="164">
        <v>351180</v>
      </c>
      <c r="N54" s="164">
        <v>340019</v>
      </c>
      <c r="O54" s="164">
        <v>334398</v>
      </c>
      <c r="P54" s="164">
        <v>330223</v>
      </c>
      <c r="Q54" s="164">
        <v>328537</v>
      </c>
      <c r="R54" s="164">
        <v>331134</v>
      </c>
      <c r="S54" s="164">
        <v>335655</v>
      </c>
      <c r="T54" s="164">
        <v>344972</v>
      </c>
      <c r="U54" s="164">
        <v>354762</v>
      </c>
      <c r="V54" s="164">
        <v>370798</v>
      </c>
      <c r="W54" s="164">
        <v>381020</v>
      </c>
      <c r="X54" s="164">
        <v>394244</v>
      </c>
      <c r="Y54" s="164">
        <v>397731</v>
      </c>
      <c r="Z54" s="164">
        <v>403935</v>
      </c>
      <c r="AA54" s="164">
        <v>405258</v>
      </c>
      <c r="AB54" s="164">
        <v>404790</v>
      </c>
      <c r="AC54" s="164">
        <v>408058</v>
      </c>
      <c r="AD54" s="164">
        <v>412992</v>
      </c>
      <c r="AE54" s="164">
        <v>419215</v>
      </c>
      <c r="AF54" s="164">
        <v>414549</v>
      </c>
      <c r="AG54" s="164">
        <v>410059</v>
      </c>
      <c r="AH54" s="164">
        <v>411678</v>
      </c>
      <c r="AI54" s="164">
        <v>413251</v>
      </c>
      <c r="AJ54" s="164">
        <v>417162</v>
      </c>
      <c r="AK54" s="164">
        <v>413182</v>
      </c>
      <c r="AL54" s="164">
        <v>413286</v>
      </c>
      <c r="AM54" s="164">
        <v>411195</v>
      </c>
      <c r="AN54" s="164">
        <v>412778</v>
      </c>
      <c r="AO54" s="164">
        <v>413792</v>
      </c>
      <c r="AP54" s="164">
        <v>414993</v>
      </c>
      <c r="AQ54" s="164">
        <v>413326</v>
      </c>
      <c r="AR54" s="164">
        <v>416293</v>
      </c>
      <c r="AS54" s="164">
        <v>421603</v>
      </c>
      <c r="AT54" s="164">
        <v>428722</v>
      </c>
      <c r="AU54" s="164">
        <v>440350</v>
      </c>
      <c r="AV54" s="164">
        <v>443210</v>
      </c>
      <c r="AW54" s="164">
        <v>450127</v>
      </c>
      <c r="AX54" s="164">
        <v>454390</v>
      </c>
      <c r="AY54" s="164">
        <v>459490</v>
      </c>
      <c r="AZ54" s="164">
        <v>457341</v>
      </c>
      <c r="BA54" s="164">
        <v>462511</v>
      </c>
      <c r="BB54" s="164">
        <v>467767</v>
      </c>
      <c r="BC54" s="164">
        <v>472296</v>
      </c>
      <c r="BD54" s="164">
        <v>476735</v>
      </c>
      <c r="BE54" s="164">
        <v>480985</v>
      </c>
      <c r="BF54" s="164">
        <v>484963</v>
      </c>
      <c r="BG54" s="164">
        <v>488474</v>
      </c>
      <c r="BH54" s="164">
        <v>491500</v>
      </c>
      <c r="BI54" s="164">
        <v>494131</v>
      </c>
      <c r="BJ54" s="164">
        <v>496366</v>
      </c>
      <c r="BK54" s="164">
        <v>498195</v>
      </c>
      <c r="BL54" s="164">
        <v>499686</v>
      </c>
      <c r="BM54" s="164">
        <v>500918</v>
      </c>
      <c r="BN54" s="164">
        <v>501951</v>
      </c>
      <c r="BO54" s="164">
        <v>502835</v>
      </c>
      <c r="BP54" s="164">
        <v>503596</v>
      </c>
      <c r="BQ54" s="164">
        <v>504384</v>
      </c>
      <c r="BR54" s="164">
        <v>505301</v>
      </c>
      <c r="BS54" s="164">
        <v>506321</v>
      </c>
      <c r="BT54" s="164">
        <v>507530</v>
      </c>
      <c r="BU54" s="164">
        <v>508974</v>
      </c>
      <c r="BV54" s="164">
        <v>510703</v>
      </c>
      <c r="BW54" s="164">
        <v>512770</v>
      </c>
      <c r="BX54" s="164">
        <v>515143</v>
      </c>
      <c r="BY54" s="164">
        <v>517826</v>
      </c>
      <c r="BZ54" s="164">
        <v>520780</v>
      </c>
      <c r="CA54" s="164">
        <v>523958</v>
      </c>
      <c r="CB54" s="164">
        <v>527304</v>
      </c>
      <c r="CC54" s="164">
        <v>530792</v>
      </c>
      <c r="CD54" s="164">
        <v>534373</v>
      </c>
      <c r="CE54" s="164">
        <v>537974</v>
      </c>
      <c r="CF54" s="164">
        <v>541549</v>
      </c>
      <c r="CG54" s="164">
        <v>545067</v>
      </c>
      <c r="CH54" s="164">
        <v>548481</v>
      </c>
      <c r="CI54" s="164">
        <v>551764</v>
      </c>
      <c r="CJ54" s="164">
        <v>554886</v>
      </c>
      <c r="CK54" s="164">
        <v>557864</v>
      </c>
      <c r="CL54" s="164">
        <v>560696</v>
      </c>
      <c r="CM54" s="164">
        <v>563357</v>
      </c>
      <c r="CN54" s="164">
        <v>565860</v>
      </c>
      <c r="CO54" s="164">
        <v>568196</v>
      </c>
    </row>
    <row r="55" spans="2:93">
      <c r="B55" s="166">
        <v>51</v>
      </c>
      <c r="C55" s="164">
        <v>314091</v>
      </c>
      <c r="D55" s="164">
        <v>315488</v>
      </c>
      <c r="E55" s="164">
        <v>315783</v>
      </c>
      <c r="F55" s="164">
        <v>312862</v>
      </c>
      <c r="G55" s="164">
        <v>305559</v>
      </c>
      <c r="H55" s="164">
        <v>303456</v>
      </c>
      <c r="I55" s="164">
        <v>305506</v>
      </c>
      <c r="J55" s="164">
        <v>314303</v>
      </c>
      <c r="K55" s="164">
        <v>328080</v>
      </c>
      <c r="L55" s="164">
        <v>334029</v>
      </c>
      <c r="M55" s="164">
        <v>354281</v>
      </c>
      <c r="N55" s="164">
        <v>351337</v>
      </c>
      <c r="O55" s="164">
        <v>340213</v>
      </c>
      <c r="P55" s="164">
        <v>334617</v>
      </c>
      <c r="Q55" s="164">
        <v>330464</v>
      </c>
      <c r="R55" s="164">
        <v>328794</v>
      </c>
      <c r="S55" s="164">
        <v>331400</v>
      </c>
      <c r="T55" s="164">
        <v>335927</v>
      </c>
      <c r="U55" s="164">
        <v>345243</v>
      </c>
      <c r="V55" s="164">
        <v>355030</v>
      </c>
      <c r="W55" s="164">
        <v>371055</v>
      </c>
      <c r="X55" s="164">
        <v>381275</v>
      </c>
      <c r="Y55" s="164">
        <v>394494</v>
      </c>
      <c r="Z55" s="164">
        <v>397990</v>
      </c>
      <c r="AA55" s="164">
        <v>404199</v>
      </c>
      <c r="AB55" s="164">
        <v>405534</v>
      </c>
      <c r="AC55" s="164">
        <v>405080</v>
      </c>
      <c r="AD55" s="164">
        <v>408356</v>
      </c>
      <c r="AE55" s="164">
        <v>413297</v>
      </c>
      <c r="AF55" s="164">
        <v>419524</v>
      </c>
      <c r="AG55" s="164">
        <v>414877</v>
      </c>
      <c r="AH55" s="164">
        <v>410404</v>
      </c>
      <c r="AI55" s="164">
        <v>412032</v>
      </c>
      <c r="AJ55" s="164">
        <v>413614</v>
      </c>
      <c r="AK55" s="164">
        <v>417532</v>
      </c>
      <c r="AL55" s="164">
        <v>413567</v>
      </c>
      <c r="AM55" s="164">
        <v>413681</v>
      </c>
      <c r="AN55" s="164">
        <v>411602</v>
      </c>
      <c r="AO55" s="164">
        <v>413194</v>
      </c>
      <c r="AP55" s="164">
        <v>414217</v>
      </c>
      <c r="AQ55" s="164">
        <v>415426</v>
      </c>
      <c r="AR55" s="164">
        <v>413770</v>
      </c>
      <c r="AS55" s="164">
        <v>416740</v>
      </c>
      <c r="AT55" s="164">
        <v>422050</v>
      </c>
      <c r="AU55" s="164">
        <v>429168</v>
      </c>
      <c r="AV55" s="164">
        <v>440792</v>
      </c>
      <c r="AW55" s="164">
        <v>443655</v>
      </c>
      <c r="AX55" s="164">
        <v>450572</v>
      </c>
      <c r="AY55" s="164">
        <v>454837</v>
      </c>
      <c r="AZ55" s="164">
        <v>459938</v>
      </c>
      <c r="BA55" s="164">
        <v>457796</v>
      </c>
      <c r="BB55" s="164">
        <v>462967</v>
      </c>
      <c r="BC55" s="164">
        <v>468224</v>
      </c>
      <c r="BD55" s="164">
        <v>472755</v>
      </c>
      <c r="BE55" s="164">
        <v>477196</v>
      </c>
      <c r="BF55" s="164">
        <v>481448</v>
      </c>
      <c r="BG55" s="164">
        <v>485427</v>
      </c>
      <c r="BH55" s="164">
        <v>488940</v>
      </c>
      <c r="BI55" s="164">
        <v>491969</v>
      </c>
      <c r="BJ55" s="164">
        <v>494603</v>
      </c>
      <c r="BK55" s="164">
        <v>496841</v>
      </c>
      <c r="BL55" s="164">
        <v>498673</v>
      </c>
      <c r="BM55" s="164">
        <v>500168</v>
      </c>
      <c r="BN55" s="164">
        <v>501402</v>
      </c>
      <c r="BO55" s="164">
        <v>502438</v>
      </c>
      <c r="BP55" s="164">
        <v>503326</v>
      </c>
      <c r="BQ55" s="164">
        <v>504090</v>
      </c>
      <c r="BR55" s="164">
        <v>504881</v>
      </c>
      <c r="BS55" s="164">
        <v>505801</v>
      </c>
      <c r="BT55" s="164">
        <v>506824</v>
      </c>
      <c r="BU55" s="164">
        <v>508035</v>
      </c>
      <c r="BV55" s="164">
        <v>509481</v>
      </c>
      <c r="BW55" s="164">
        <v>511211</v>
      </c>
      <c r="BX55" s="164">
        <v>513280</v>
      </c>
      <c r="BY55" s="164">
        <v>515654</v>
      </c>
      <c r="BZ55" s="164">
        <v>518338</v>
      </c>
      <c r="CA55" s="164">
        <v>521293</v>
      </c>
      <c r="CB55" s="164">
        <v>524471</v>
      </c>
      <c r="CC55" s="164">
        <v>527817</v>
      </c>
      <c r="CD55" s="164">
        <v>531305</v>
      </c>
      <c r="CE55" s="164">
        <v>534886</v>
      </c>
      <c r="CF55" s="164">
        <v>538487</v>
      </c>
      <c r="CG55" s="164">
        <v>542062</v>
      </c>
      <c r="CH55" s="164">
        <v>545580</v>
      </c>
      <c r="CI55" s="164">
        <v>548993</v>
      </c>
      <c r="CJ55" s="164">
        <v>552276</v>
      </c>
      <c r="CK55" s="164">
        <v>555398</v>
      </c>
      <c r="CL55" s="164">
        <v>558376</v>
      </c>
      <c r="CM55" s="164">
        <v>561208</v>
      </c>
      <c r="CN55" s="164">
        <v>563869</v>
      </c>
      <c r="CO55" s="164">
        <v>566372</v>
      </c>
    </row>
    <row r="56" spans="2:93">
      <c r="B56" s="166">
        <v>52</v>
      </c>
      <c r="C56" s="164">
        <v>303661</v>
      </c>
      <c r="D56" s="164">
        <v>314281</v>
      </c>
      <c r="E56" s="164">
        <v>315646</v>
      </c>
      <c r="F56" s="164">
        <v>315913</v>
      </c>
      <c r="G56" s="164">
        <v>312970</v>
      </c>
      <c r="H56" s="164">
        <v>305655</v>
      </c>
      <c r="I56" s="164">
        <v>303526</v>
      </c>
      <c r="J56" s="164">
        <v>305589</v>
      </c>
      <c r="K56" s="164">
        <v>314384</v>
      </c>
      <c r="L56" s="164">
        <v>328149</v>
      </c>
      <c r="M56" s="164">
        <v>334103</v>
      </c>
      <c r="N56" s="164">
        <v>354332</v>
      </c>
      <c r="O56" s="164">
        <v>351412</v>
      </c>
      <c r="P56" s="164">
        <v>340326</v>
      </c>
      <c r="Q56" s="164">
        <v>334757</v>
      </c>
      <c r="R56" s="164">
        <v>330627</v>
      </c>
      <c r="S56" s="164">
        <v>328975</v>
      </c>
      <c r="T56" s="164">
        <v>331591</v>
      </c>
      <c r="U56" s="164">
        <v>336125</v>
      </c>
      <c r="V56" s="164">
        <v>345440</v>
      </c>
      <c r="W56" s="164">
        <v>355225</v>
      </c>
      <c r="X56" s="164">
        <v>371239</v>
      </c>
      <c r="Y56" s="164">
        <v>381457</v>
      </c>
      <c r="Z56" s="164">
        <v>394672</v>
      </c>
      <c r="AA56" s="164">
        <v>398178</v>
      </c>
      <c r="AB56" s="164">
        <v>404393</v>
      </c>
      <c r="AC56" s="164">
        <v>405740</v>
      </c>
      <c r="AD56" s="164">
        <v>405301</v>
      </c>
      <c r="AE56" s="164">
        <v>408587</v>
      </c>
      <c r="AF56" s="164">
        <v>413535</v>
      </c>
      <c r="AG56" s="164">
        <v>419767</v>
      </c>
      <c r="AH56" s="164">
        <v>415139</v>
      </c>
      <c r="AI56" s="164">
        <v>410684</v>
      </c>
      <c r="AJ56" s="164">
        <v>412322</v>
      </c>
      <c r="AK56" s="164">
        <v>413914</v>
      </c>
      <c r="AL56" s="164">
        <v>417839</v>
      </c>
      <c r="AM56" s="164">
        <v>413890</v>
      </c>
      <c r="AN56" s="164">
        <v>414015</v>
      </c>
      <c r="AO56" s="164">
        <v>411949</v>
      </c>
      <c r="AP56" s="164">
        <v>413550</v>
      </c>
      <c r="AQ56" s="164">
        <v>414582</v>
      </c>
      <c r="AR56" s="164">
        <v>415800</v>
      </c>
      <c r="AS56" s="164">
        <v>414152</v>
      </c>
      <c r="AT56" s="164">
        <v>417124</v>
      </c>
      <c r="AU56" s="164">
        <v>422435</v>
      </c>
      <c r="AV56" s="164">
        <v>429552</v>
      </c>
      <c r="AW56" s="164">
        <v>441172</v>
      </c>
      <c r="AX56" s="164">
        <v>444038</v>
      </c>
      <c r="AY56" s="164">
        <v>450955</v>
      </c>
      <c r="AZ56" s="164">
        <v>455222</v>
      </c>
      <c r="BA56" s="164">
        <v>460323</v>
      </c>
      <c r="BB56" s="164">
        <v>458189</v>
      </c>
      <c r="BC56" s="164">
        <v>463361</v>
      </c>
      <c r="BD56" s="164">
        <v>468619</v>
      </c>
      <c r="BE56" s="164">
        <v>473152</v>
      </c>
      <c r="BF56" s="164">
        <v>477595</v>
      </c>
      <c r="BG56" s="164">
        <v>481849</v>
      </c>
      <c r="BH56" s="164">
        <v>485829</v>
      </c>
      <c r="BI56" s="164">
        <v>489344</v>
      </c>
      <c r="BJ56" s="164">
        <v>492375</v>
      </c>
      <c r="BK56" s="164">
        <v>495013</v>
      </c>
      <c r="BL56" s="164">
        <v>497254</v>
      </c>
      <c r="BM56" s="164">
        <v>499088</v>
      </c>
      <c r="BN56" s="164">
        <v>500587</v>
      </c>
      <c r="BO56" s="164">
        <v>501824</v>
      </c>
      <c r="BP56" s="164">
        <v>502863</v>
      </c>
      <c r="BQ56" s="164">
        <v>503755</v>
      </c>
      <c r="BR56" s="164">
        <v>504522</v>
      </c>
      <c r="BS56" s="164">
        <v>505315</v>
      </c>
      <c r="BT56" s="164">
        <v>506238</v>
      </c>
      <c r="BU56" s="164">
        <v>507264</v>
      </c>
      <c r="BV56" s="164">
        <v>508478</v>
      </c>
      <c r="BW56" s="164">
        <v>509925</v>
      </c>
      <c r="BX56" s="164">
        <v>511657</v>
      </c>
      <c r="BY56" s="164">
        <v>513728</v>
      </c>
      <c r="BZ56" s="164">
        <v>516102</v>
      </c>
      <c r="CA56" s="164">
        <v>518788</v>
      </c>
      <c r="CB56" s="164">
        <v>521743</v>
      </c>
      <c r="CC56" s="164">
        <v>524921</v>
      </c>
      <c r="CD56" s="164">
        <v>528267</v>
      </c>
      <c r="CE56" s="164">
        <v>531755</v>
      </c>
      <c r="CF56" s="164">
        <v>535336</v>
      </c>
      <c r="CG56" s="164">
        <v>538937</v>
      </c>
      <c r="CH56" s="164">
        <v>542512</v>
      </c>
      <c r="CI56" s="164">
        <v>546030</v>
      </c>
      <c r="CJ56" s="164">
        <v>549441</v>
      </c>
      <c r="CK56" s="164">
        <v>552724</v>
      </c>
      <c r="CL56" s="164">
        <v>555846</v>
      </c>
      <c r="CM56" s="164">
        <v>558824</v>
      </c>
      <c r="CN56" s="164">
        <v>561656</v>
      </c>
      <c r="CO56" s="164">
        <v>564316</v>
      </c>
    </row>
    <row r="57" spans="2:93">
      <c r="B57" s="166">
        <v>53</v>
      </c>
      <c r="C57" s="164">
        <v>299295</v>
      </c>
      <c r="D57" s="164">
        <v>303746</v>
      </c>
      <c r="E57" s="164">
        <v>314313</v>
      </c>
      <c r="F57" s="164">
        <v>315652</v>
      </c>
      <c r="G57" s="164">
        <v>315896</v>
      </c>
      <c r="H57" s="164">
        <v>312936</v>
      </c>
      <c r="I57" s="164">
        <v>305615</v>
      </c>
      <c r="J57" s="164">
        <v>303511</v>
      </c>
      <c r="K57" s="164">
        <v>305588</v>
      </c>
      <c r="L57" s="164">
        <v>314381</v>
      </c>
      <c r="M57" s="164">
        <v>328135</v>
      </c>
      <c r="N57" s="164">
        <v>334095</v>
      </c>
      <c r="O57" s="164">
        <v>354300</v>
      </c>
      <c r="P57" s="164">
        <v>351406</v>
      </c>
      <c r="Q57" s="164">
        <v>340360</v>
      </c>
      <c r="R57" s="164">
        <v>334820</v>
      </c>
      <c r="S57" s="164">
        <v>330715</v>
      </c>
      <c r="T57" s="164">
        <v>329082</v>
      </c>
      <c r="U57" s="164">
        <v>331709</v>
      </c>
      <c r="V57" s="164">
        <v>336251</v>
      </c>
      <c r="W57" s="164">
        <v>345565</v>
      </c>
      <c r="X57" s="164">
        <v>355348</v>
      </c>
      <c r="Y57" s="164">
        <v>371352</v>
      </c>
      <c r="Z57" s="164">
        <v>381569</v>
      </c>
      <c r="AA57" s="164">
        <v>394780</v>
      </c>
      <c r="AB57" s="164">
        <v>398296</v>
      </c>
      <c r="AC57" s="164">
        <v>404519</v>
      </c>
      <c r="AD57" s="164">
        <v>405879</v>
      </c>
      <c r="AE57" s="164">
        <v>405455</v>
      </c>
      <c r="AF57" s="164">
        <v>408752</v>
      </c>
      <c r="AG57" s="164">
        <v>413708</v>
      </c>
      <c r="AH57" s="164">
        <v>419945</v>
      </c>
      <c r="AI57" s="164">
        <v>415337</v>
      </c>
      <c r="AJ57" s="164">
        <v>410901</v>
      </c>
      <c r="AK57" s="164">
        <v>412550</v>
      </c>
      <c r="AL57" s="164">
        <v>414152</v>
      </c>
      <c r="AM57" s="164">
        <v>418085</v>
      </c>
      <c r="AN57" s="164">
        <v>414153</v>
      </c>
      <c r="AO57" s="164">
        <v>414289</v>
      </c>
      <c r="AP57" s="164">
        <v>412237</v>
      </c>
      <c r="AQ57" s="164">
        <v>413848</v>
      </c>
      <c r="AR57" s="164">
        <v>414890</v>
      </c>
      <c r="AS57" s="164">
        <v>416112</v>
      </c>
      <c r="AT57" s="164">
        <v>414471</v>
      </c>
      <c r="AU57" s="164">
        <v>417447</v>
      </c>
      <c r="AV57" s="164">
        <v>422759</v>
      </c>
      <c r="AW57" s="164">
        <v>429875</v>
      </c>
      <c r="AX57" s="164">
        <v>441489</v>
      </c>
      <c r="AY57" s="164">
        <v>444359</v>
      </c>
      <c r="AZ57" s="164">
        <v>451276</v>
      </c>
      <c r="BA57" s="164">
        <v>455545</v>
      </c>
      <c r="BB57" s="164">
        <v>460647</v>
      </c>
      <c r="BC57" s="164">
        <v>458520</v>
      </c>
      <c r="BD57" s="164">
        <v>463693</v>
      </c>
      <c r="BE57" s="164">
        <v>468952</v>
      </c>
      <c r="BF57" s="164">
        <v>473486</v>
      </c>
      <c r="BG57" s="164">
        <v>477931</v>
      </c>
      <c r="BH57" s="164">
        <v>482187</v>
      </c>
      <c r="BI57" s="164">
        <v>486169</v>
      </c>
      <c r="BJ57" s="164">
        <v>489687</v>
      </c>
      <c r="BK57" s="164">
        <v>492720</v>
      </c>
      <c r="BL57" s="164">
        <v>495361</v>
      </c>
      <c r="BM57" s="164">
        <v>497604</v>
      </c>
      <c r="BN57" s="164">
        <v>499442</v>
      </c>
      <c r="BO57" s="164">
        <v>500944</v>
      </c>
      <c r="BP57" s="164">
        <v>502184</v>
      </c>
      <c r="BQ57" s="164">
        <v>503226</v>
      </c>
      <c r="BR57" s="164">
        <v>504121</v>
      </c>
      <c r="BS57" s="164">
        <v>504892</v>
      </c>
      <c r="BT57" s="164">
        <v>505688</v>
      </c>
      <c r="BU57" s="164">
        <v>506613</v>
      </c>
      <c r="BV57" s="164">
        <v>507642</v>
      </c>
      <c r="BW57" s="164">
        <v>508858</v>
      </c>
      <c r="BX57" s="164">
        <v>510307</v>
      </c>
      <c r="BY57" s="164">
        <v>512041</v>
      </c>
      <c r="BZ57" s="164">
        <v>514113</v>
      </c>
      <c r="CA57" s="164">
        <v>516488</v>
      </c>
      <c r="CB57" s="164">
        <v>519175</v>
      </c>
      <c r="CC57" s="164">
        <v>522130</v>
      </c>
      <c r="CD57" s="164">
        <v>525308</v>
      </c>
      <c r="CE57" s="164">
        <v>528654</v>
      </c>
      <c r="CF57" s="164">
        <v>532142</v>
      </c>
      <c r="CG57" s="164">
        <v>535723</v>
      </c>
      <c r="CH57" s="164">
        <v>539324</v>
      </c>
      <c r="CI57" s="164">
        <v>542898</v>
      </c>
      <c r="CJ57" s="164">
        <v>546416</v>
      </c>
      <c r="CK57" s="164">
        <v>549826</v>
      </c>
      <c r="CL57" s="164">
        <v>553109</v>
      </c>
      <c r="CM57" s="164">
        <v>556230</v>
      </c>
      <c r="CN57" s="164">
        <v>559208</v>
      </c>
      <c r="CO57" s="164">
        <v>562040</v>
      </c>
    </row>
    <row r="58" spans="2:93">
      <c r="B58" s="166">
        <v>54</v>
      </c>
      <c r="C58" s="164">
        <v>292268</v>
      </c>
      <c r="D58" s="164">
        <v>299256</v>
      </c>
      <c r="E58" s="164">
        <v>303677</v>
      </c>
      <c r="F58" s="164">
        <v>314196</v>
      </c>
      <c r="G58" s="164">
        <v>315513</v>
      </c>
      <c r="H58" s="164">
        <v>315739</v>
      </c>
      <c r="I58" s="164">
        <v>312768</v>
      </c>
      <c r="J58" s="164">
        <v>305488</v>
      </c>
      <c r="K58" s="164">
        <v>303410</v>
      </c>
      <c r="L58" s="164">
        <v>305503</v>
      </c>
      <c r="M58" s="164">
        <v>314295</v>
      </c>
      <c r="N58" s="164">
        <v>328037</v>
      </c>
      <c r="O58" s="164">
        <v>334004</v>
      </c>
      <c r="P58" s="164">
        <v>354186</v>
      </c>
      <c r="Q58" s="164">
        <v>351319</v>
      </c>
      <c r="R58" s="164">
        <v>340315</v>
      </c>
      <c r="S58" s="164">
        <v>334805</v>
      </c>
      <c r="T58" s="164">
        <v>330727</v>
      </c>
      <c r="U58" s="164">
        <v>329114</v>
      </c>
      <c r="V58" s="164">
        <v>331752</v>
      </c>
      <c r="W58" s="164">
        <v>336303</v>
      </c>
      <c r="X58" s="164">
        <v>345617</v>
      </c>
      <c r="Y58" s="164">
        <v>355399</v>
      </c>
      <c r="Z58" s="164">
        <v>371393</v>
      </c>
      <c r="AA58" s="164">
        <v>381609</v>
      </c>
      <c r="AB58" s="164">
        <v>394816</v>
      </c>
      <c r="AC58" s="164">
        <v>398344</v>
      </c>
      <c r="AD58" s="164">
        <v>404574</v>
      </c>
      <c r="AE58" s="164">
        <v>405948</v>
      </c>
      <c r="AF58" s="164">
        <v>405541</v>
      </c>
      <c r="AG58" s="164">
        <v>408849</v>
      </c>
      <c r="AH58" s="164">
        <v>413814</v>
      </c>
      <c r="AI58" s="164">
        <v>420057</v>
      </c>
      <c r="AJ58" s="164">
        <v>415470</v>
      </c>
      <c r="AK58" s="164">
        <v>411053</v>
      </c>
      <c r="AL58" s="164">
        <v>412714</v>
      </c>
      <c r="AM58" s="164">
        <v>414327</v>
      </c>
      <c r="AN58" s="164">
        <v>418268</v>
      </c>
      <c r="AO58" s="164">
        <v>414353</v>
      </c>
      <c r="AP58" s="164">
        <v>414502</v>
      </c>
      <c r="AQ58" s="164">
        <v>412464</v>
      </c>
      <c r="AR58" s="164">
        <v>414085</v>
      </c>
      <c r="AS58" s="164">
        <v>415132</v>
      </c>
      <c r="AT58" s="164">
        <v>416359</v>
      </c>
      <c r="AU58" s="164">
        <v>414726</v>
      </c>
      <c r="AV58" s="164">
        <v>417705</v>
      </c>
      <c r="AW58" s="164">
        <v>423018</v>
      </c>
      <c r="AX58" s="164">
        <v>430132</v>
      </c>
      <c r="AY58" s="164">
        <v>441742</v>
      </c>
      <c r="AZ58" s="164">
        <v>444615</v>
      </c>
      <c r="BA58" s="164">
        <v>451532</v>
      </c>
      <c r="BB58" s="164">
        <v>455803</v>
      </c>
      <c r="BC58" s="164">
        <v>460905</v>
      </c>
      <c r="BD58" s="164">
        <v>458787</v>
      </c>
      <c r="BE58" s="164">
        <v>463960</v>
      </c>
      <c r="BF58" s="164">
        <v>469221</v>
      </c>
      <c r="BG58" s="164">
        <v>473756</v>
      </c>
      <c r="BH58" s="164">
        <v>478203</v>
      </c>
      <c r="BI58" s="164">
        <v>482461</v>
      </c>
      <c r="BJ58" s="164">
        <v>486445</v>
      </c>
      <c r="BK58" s="164">
        <v>489965</v>
      </c>
      <c r="BL58" s="164">
        <v>493000</v>
      </c>
      <c r="BM58" s="164">
        <v>495644</v>
      </c>
      <c r="BN58" s="164">
        <v>497889</v>
      </c>
      <c r="BO58" s="164">
        <v>499731</v>
      </c>
      <c r="BP58" s="164">
        <v>501236</v>
      </c>
      <c r="BQ58" s="164">
        <v>502479</v>
      </c>
      <c r="BR58" s="164">
        <v>503525</v>
      </c>
      <c r="BS58" s="164">
        <v>504422</v>
      </c>
      <c r="BT58" s="164">
        <v>505196</v>
      </c>
      <c r="BU58" s="164">
        <v>505996</v>
      </c>
      <c r="BV58" s="164">
        <v>506923</v>
      </c>
      <c r="BW58" s="164">
        <v>507955</v>
      </c>
      <c r="BX58" s="164">
        <v>509173</v>
      </c>
      <c r="BY58" s="164">
        <v>510624</v>
      </c>
      <c r="BZ58" s="164">
        <v>512359</v>
      </c>
      <c r="CA58" s="164">
        <v>514433</v>
      </c>
      <c r="CB58" s="164">
        <v>516808</v>
      </c>
      <c r="CC58" s="164">
        <v>519497</v>
      </c>
      <c r="CD58" s="164">
        <v>522452</v>
      </c>
      <c r="CE58" s="164">
        <v>525630</v>
      </c>
      <c r="CF58" s="164">
        <v>528976</v>
      </c>
      <c r="CG58" s="164">
        <v>532464</v>
      </c>
      <c r="CH58" s="164">
        <v>536044</v>
      </c>
      <c r="CI58" s="164">
        <v>539645</v>
      </c>
      <c r="CJ58" s="164">
        <v>543218</v>
      </c>
      <c r="CK58" s="164">
        <v>546735</v>
      </c>
      <c r="CL58" s="164">
        <v>550145</v>
      </c>
      <c r="CM58" s="164">
        <v>553428</v>
      </c>
      <c r="CN58" s="164">
        <v>556548</v>
      </c>
      <c r="CO58" s="164">
        <v>559525</v>
      </c>
    </row>
    <row r="59" spans="2:93">
      <c r="B59" s="166">
        <v>55</v>
      </c>
      <c r="C59" s="164">
        <v>285246</v>
      </c>
      <c r="D59" s="164">
        <v>292100</v>
      </c>
      <c r="E59" s="164">
        <v>299054</v>
      </c>
      <c r="F59" s="164">
        <v>303450</v>
      </c>
      <c r="G59" s="164">
        <v>313924</v>
      </c>
      <c r="H59" s="164">
        <v>315226</v>
      </c>
      <c r="I59" s="164">
        <v>315438</v>
      </c>
      <c r="J59" s="164">
        <v>312501</v>
      </c>
      <c r="K59" s="164">
        <v>305264</v>
      </c>
      <c r="L59" s="164">
        <v>303214</v>
      </c>
      <c r="M59" s="164">
        <v>305324</v>
      </c>
      <c r="N59" s="164">
        <v>314115</v>
      </c>
      <c r="O59" s="164">
        <v>327846</v>
      </c>
      <c r="P59" s="164">
        <v>333820</v>
      </c>
      <c r="Q59" s="164">
        <v>353978</v>
      </c>
      <c r="R59" s="164">
        <v>351140</v>
      </c>
      <c r="S59" s="164">
        <v>340181</v>
      </c>
      <c r="T59" s="164">
        <v>334703</v>
      </c>
      <c r="U59" s="164">
        <v>330652</v>
      </c>
      <c r="V59" s="164">
        <v>329061</v>
      </c>
      <c r="W59" s="164">
        <v>331711</v>
      </c>
      <c r="X59" s="164">
        <v>336271</v>
      </c>
      <c r="Y59" s="164">
        <v>345585</v>
      </c>
      <c r="Z59" s="164">
        <v>355367</v>
      </c>
      <c r="AA59" s="164">
        <v>371351</v>
      </c>
      <c r="AB59" s="164">
        <v>381566</v>
      </c>
      <c r="AC59" s="164">
        <v>394769</v>
      </c>
      <c r="AD59" s="164">
        <v>398311</v>
      </c>
      <c r="AE59" s="164">
        <v>404549</v>
      </c>
      <c r="AF59" s="164">
        <v>405937</v>
      </c>
      <c r="AG59" s="164">
        <v>405548</v>
      </c>
      <c r="AH59" s="164">
        <v>408868</v>
      </c>
      <c r="AI59" s="164">
        <v>413842</v>
      </c>
      <c r="AJ59" s="164">
        <v>420092</v>
      </c>
      <c r="AK59" s="164">
        <v>415526</v>
      </c>
      <c r="AL59" s="164">
        <v>411130</v>
      </c>
      <c r="AM59" s="164">
        <v>412803</v>
      </c>
      <c r="AN59" s="164">
        <v>414428</v>
      </c>
      <c r="AO59" s="164">
        <v>418378</v>
      </c>
      <c r="AP59" s="164">
        <v>414481</v>
      </c>
      <c r="AQ59" s="164">
        <v>414643</v>
      </c>
      <c r="AR59" s="164">
        <v>412620</v>
      </c>
      <c r="AS59" s="164">
        <v>414246</v>
      </c>
      <c r="AT59" s="164">
        <v>415298</v>
      </c>
      <c r="AU59" s="164">
        <v>416530</v>
      </c>
      <c r="AV59" s="164">
        <v>414905</v>
      </c>
      <c r="AW59" s="164">
        <v>417887</v>
      </c>
      <c r="AX59" s="164">
        <v>423201</v>
      </c>
      <c r="AY59" s="164">
        <v>430314</v>
      </c>
      <c r="AZ59" s="164">
        <v>441919</v>
      </c>
      <c r="BA59" s="164">
        <v>444795</v>
      </c>
      <c r="BB59" s="164">
        <v>451712</v>
      </c>
      <c r="BC59" s="164">
        <v>455985</v>
      </c>
      <c r="BD59" s="164">
        <v>461088</v>
      </c>
      <c r="BE59" s="164">
        <v>458978</v>
      </c>
      <c r="BF59" s="164">
        <v>464152</v>
      </c>
      <c r="BG59" s="164">
        <v>469414</v>
      </c>
      <c r="BH59" s="164">
        <v>473951</v>
      </c>
      <c r="BI59" s="164">
        <v>478399</v>
      </c>
      <c r="BJ59" s="164">
        <v>482659</v>
      </c>
      <c r="BK59" s="164">
        <v>486645</v>
      </c>
      <c r="BL59" s="164">
        <v>490167</v>
      </c>
      <c r="BM59" s="164">
        <v>493204</v>
      </c>
      <c r="BN59" s="164">
        <v>495851</v>
      </c>
      <c r="BO59" s="164">
        <v>498099</v>
      </c>
      <c r="BP59" s="164">
        <v>499944</v>
      </c>
      <c r="BQ59" s="164">
        <v>501452</v>
      </c>
      <c r="BR59" s="164">
        <v>502699</v>
      </c>
      <c r="BS59" s="164">
        <v>503747</v>
      </c>
      <c r="BT59" s="164">
        <v>504648</v>
      </c>
      <c r="BU59" s="164">
        <v>505425</v>
      </c>
      <c r="BV59" s="164">
        <v>506228</v>
      </c>
      <c r="BW59" s="164">
        <v>507157</v>
      </c>
      <c r="BX59" s="164">
        <v>508192</v>
      </c>
      <c r="BY59" s="164">
        <v>509412</v>
      </c>
      <c r="BZ59" s="164">
        <v>510865</v>
      </c>
      <c r="CA59" s="164">
        <v>512602</v>
      </c>
      <c r="CB59" s="164">
        <v>514677</v>
      </c>
      <c r="CC59" s="164">
        <v>517053</v>
      </c>
      <c r="CD59" s="164">
        <v>519742</v>
      </c>
      <c r="CE59" s="164">
        <v>522697</v>
      </c>
      <c r="CF59" s="164">
        <v>525875</v>
      </c>
      <c r="CG59" s="164">
        <v>529221</v>
      </c>
      <c r="CH59" s="164">
        <v>532709</v>
      </c>
      <c r="CI59" s="164">
        <v>536289</v>
      </c>
      <c r="CJ59" s="164">
        <v>539889</v>
      </c>
      <c r="CK59" s="164">
        <v>543461</v>
      </c>
      <c r="CL59" s="164">
        <v>546978</v>
      </c>
      <c r="CM59" s="164">
        <v>550387</v>
      </c>
      <c r="CN59" s="164">
        <v>553670</v>
      </c>
      <c r="CO59" s="164">
        <v>556788</v>
      </c>
    </row>
    <row r="60" spans="2:93">
      <c r="B60" s="166">
        <v>56</v>
      </c>
      <c r="C60" s="164">
        <v>281317</v>
      </c>
      <c r="D60" s="164">
        <v>284988</v>
      </c>
      <c r="E60" s="164">
        <v>291811</v>
      </c>
      <c r="F60" s="164">
        <v>298734</v>
      </c>
      <c r="G60" s="164">
        <v>303108</v>
      </c>
      <c r="H60" s="164">
        <v>313541</v>
      </c>
      <c r="I60" s="164">
        <v>314829</v>
      </c>
      <c r="J60" s="164">
        <v>315069</v>
      </c>
      <c r="K60" s="164">
        <v>312166</v>
      </c>
      <c r="L60" s="164">
        <v>304975</v>
      </c>
      <c r="M60" s="164">
        <v>302955</v>
      </c>
      <c r="N60" s="164">
        <v>305083</v>
      </c>
      <c r="O60" s="164">
        <v>313874</v>
      </c>
      <c r="P60" s="164">
        <v>327593</v>
      </c>
      <c r="Q60" s="164">
        <v>333575</v>
      </c>
      <c r="R60" s="164">
        <v>353709</v>
      </c>
      <c r="S60" s="164">
        <v>350900</v>
      </c>
      <c r="T60" s="164">
        <v>339989</v>
      </c>
      <c r="U60" s="164">
        <v>334544</v>
      </c>
      <c r="V60" s="164">
        <v>330521</v>
      </c>
      <c r="W60" s="164">
        <v>328953</v>
      </c>
      <c r="X60" s="164">
        <v>331617</v>
      </c>
      <c r="Y60" s="164">
        <v>336186</v>
      </c>
      <c r="Z60" s="164">
        <v>345501</v>
      </c>
      <c r="AA60" s="164">
        <v>355283</v>
      </c>
      <c r="AB60" s="164">
        <v>371256</v>
      </c>
      <c r="AC60" s="164">
        <v>381472</v>
      </c>
      <c r="AD60" s="164">
        <v>394671</v>
      </c>
      <c r="AE60" s="164">
        <v>398226</v>
      </c>
      <c r="AF60" s="164">
        <v>404472</v>
      </c>
      <c r="AG60" s="164">
        <v>405876</v>
      </c>
      <c r="AH60" s="164">
        <v>405505</v>
      </c>
      <c r="AI60" s="164">
        <v>408838</v>
      </c>
      <c r="AJ60" s="164">
        <v>413822</v>
      </c>
      <c r="AK60" s="164">
        <v>420079</v>
      </c>
      <c r="AL60" s="164">
        <v>415536</v>
      </c>
      <c r="AM60" s="164">
        <v>411161</v>
      </c>
      <c r="AN60" s="164">
        <v>412847</v>
      </c>
      <c r="AO60" s="164">
        <v>414484</v>
      </c>
      <c r="AP60" s="164">
        <v>418444</v>
      </c>
      <c r="AQ60" s="164">
        <v>414565</v>
      </c>
      <c r="AR60" s="164">
        <v>414741</v>
      </c>
      <c r="AS60" s="164">
        <v>412727</v>
      </c>
      <c r="AT60" s="164">
        <v>414358</v>
      </c>
      <c r="AU60" s="164">
        <v>415416</v>
      </c>
      <c r="AV60" s="164">
        <v>416653</v>
      </c>
      <c r="AW60" s="164">
        <v>415036</v>
      </c>
      <c r="AX60" s="164">
        <v>418021</v>
      </c>
      <c r="AY60" s="164">
        <v>423336</v>
      </c>
      <c r="AZ60" s="164">
        <v>430448</v>
      </c>
      <c r="BA60" s="164">
        <v>442047</v>
      </c>
      <c r="BB60" s="164">
        <v>444927</v>
      </c>
      <c r="BC60" s="164">
        <v>451844</v>
      </c>
      <c r="BD60" s="164">
        <v>456119</v>
      </c>
      <c r="BE60" s="164">
        <v>461223</v>
      </c>
      <c r="BF60" s="164">
        <v>459121</v>
      </c>
      <c r="BG60" s="164">
        <v>464296</v>
      </c>
      <c r="BH60" s="164">
        <v>469559</v>
      </c>
      <c r="BI60" s="164">
        <v>474097</v>
      </c>
      <c r="BJ60" s="164">
        <v>478547</v>
      </c>
      <c r="BK60" s="164">
        <v>482808</v>
      </c>
      <c r="BL60" s="164">
        <v>486796</v>
      </c>
      <c r="BM60" s="164">
        <v>490321</v>
      </c>
      <c r="BN60" s="164">
        <v>493360</v>
      </c>
      <c r="BO60" s="164">
        <v>496009</v>
      </c>
      <c r="BP60" s="164">
        <v>498261</v>
      </c>
      <c r="BQ60" s="164">
        <v>500109</v>
      </c>
      <c r="BR60" s="164">
        <v>501620</v>
      </c>
      <c r="BS60" s="164">
        <v>502870</v>
      </c>
      <c r="BT60" s="164">
        <v>503921</v>
      </c>
      <c r="BU60" s="164">
        <v>504826</v>
      </c>
      <c r="BV60" s="164">
        <v>505606</v>
      </c>
      <c r="BW60" s="164">
        <v>506412</v>
      </c>
      <c r="BX60" s="164">
        <v>507344</v>
      </c>
      <c r="BY60" s="164">
        <v>508381</v>
      </c>
      <c r="BZ60" s="164">
        <v>509603</v>
      </c>
      <c r="CA60" s="164">
        <v>511058</v>
      </c>
      <c r="CB60" s="164">
        <v>512796</v>
      </c>
      <c r="CC60" s="164">
        <v>514873</v>
      </c>
      <c r="CD60" s="164">
        <v>517249</v>
      </c>
      <c r="CE60" s="164">
        <v>519938</v>
      </c>
      <c r="CF60" s="164">
        <v>522893</v>
      </c>
      <c r="CG60" s="164">
        <v>526071</v>
      </c>
      <c r="CH60" s="164">
        <v>529417</v>
      </c>
      <c r="CI60" s="164">
        <v>532905</v>
      </c>
      <c r="CJ60" s="164">
        <v>536485</v>
      </c>
      <c r="CK60" s="164">
        <v>540084</v>
      </c>
      <c r="CL60" s="164">
        <v>543655</v>
      </c>
      <c r="CM60" s="164">
        <v>547171</v>
      </c>
      <c r="CN60" s="164">
        <v>550580</v>
      </c>
      <c r="CO60" s="164">
        <v>553861</v>
      </c>
    </row>
    <row r="61" spans="2:93">
      <c r="B61" s="166">
        <v>57</v>
      </c>
      <c r="C61" s="164">
        <v>272937</v>
      </c>
      <c r="D61" s="164">
        <v>280998</v>
      </c>
      <c r="E61" s="164">
        <v>284651</v>
      </c>
      <c r="F61" s="164">
        <v>291444</v>
      </c>
      <c r="G61" s="164">
        <v>298336</v>
      </c>
      <c r="H61" s="164">
        <v>302689</v>
      </c>
      <c r="I61" s="164">
        <v>313080</v>
      </c>
      <c r="J61" s="164">
        <v>314393</v>
      </c>
      <c r="K61" s="164">
        <v>314662</v>
      </c>
      <c r="L61" s="164">
        <v>311795</v>
      </c>
      <c r="M61" s="164">
        <v>304652</v>
      </c>
      <c r="N61" s="164">
        <v>302663</v>
      </c>
      <c r="O61" s="164">
        <v>304810</v>
      </c>
      <c r="P61" s="164">
        <v>313601</v>
      </c>
      <c r="Q61" s="164">
        <v>327308</v>
      </c>
      <c r="R61" s="164">
        <v>333299</v>
      </c>
      <c r="S61" s="164">
        <v>353408</v>
      </c>
      <c r="T61" s="164">
        <v>350630</v>
      </c>
      <c r="U61" s="164">
        <v>339768</v>
      </c>
      <c r="V61" s="164">
        <v>334358</v>
      </c>
      <c r="W61" s="164">
        <v>330365</v>
      </c>
      <c r="X61" s="164">
        <v>328821</v>
      </c>
      <c r="Y61" s="164">
        <v>331499</v>
      </c>
      <c r="Z61" s="164">
        <v>336079</v>
      </c>
      <c r="AA61" s="164">
        <v>345394</v>
      </c>
      <c r="AB61" s="164">
        <v>355177</v>
      </c>
      <c r="AC61" s="164">
        <v>371139</v>
      </c>
      <c r="AD61" s="164">
        <v>381356</v>
      </c>
      <c r="AE61" s="164">
        <v>394551</v>
      </c>
      <c r="AF61" s="164">
        <v>398120</v>
      </c>
      <c r="AG61" s="164">
        <v>404375</v>
      </c>
      <c r="AH61" s="164">
        <v>405795</v>
      </c>
      <c r="AI61" s="164">
        <v>405444</v>
      </c>
      <c r="AJ61" s="164">
        <v>408789</v>
      </c>
      <c r="AK61" s="164">
        <v>413784</v>
      </c>
      <c r="AL61" s="164">
        <v>420049</v>
      </c>
      <c r="AM61" s="164">
        <v>415530</v>
      </c>
      <c r="AN61" s="164">
        <v>411177</v>
      </c>
      <c r="AO61" s="164">
        <v>412876</v>
      </c>
      <c r="AP61" s="164">
        <v>414526</v>
      </c>
      <c r="AQ61" s="164">
        <v>418496</v>
      </c>
      <c r="AR61" s="164">
        <v>414636</v>
      </c>
      <c r="AS61" s="164">
        <v>414820</v>
      </c>
      <c r="AT61" s="164">
        <v>412815</v>
      </c>
      <c r="AU61" s="164">
        <v>414452</v>
      </c>
      <c r="AV61" s="164">
        <v>415516</v>
      </c>
      <c r="AW61" s="164">
        <v>416759</v>
      </c>
      <c r="AX61" s="164">
        <v>415150</v>
      </c>
      <c r="AY61" s="164">
        <v>418138</v>
      </c>
      <c r="AZ61" s="164">
        <v>423454</v>
      </c>
      <c r="BA61" s="164">
        <v>430565</v>
      </c>
      <c r="BB61" s="164">
        <v>442158</v>
      </c>
      <c r="BC61" s="164">
        <v>445042</v>
      </c>
      <c r="BD61" s="164">
        <v>451958</v>
      </c>
      <c r="BE61" s="164">
        <v>456235</v>
      </c>
      <c r="BF61" s="164">
        <v>461341</v>
      </c>
      <c r="BG61" s="164">
        <v>459247</v>
      </c>
      <c r="BH61" s="164">
        <v>464423</v>
      </c>
      <c r="BI61" s="164">
        <v>469687</v>
      </c>
      <c r="BJ61" s="164">
        <v>474226</v>
      </c>
      <c r="BK61" s="164">
        <v>478678</v>
      </c>
      <c r="BL61" s="164">
        <v>482941</v>
      </c>
      <c r="BM61" s="164">
        <v>486931</v>
      </c>
      <c r="BN61" s="164">
        <v>490458</v>
      </c>
      <c r="BO61" s="164">
        <v>493499</v>
      </c>
      <c r="BP61" s="164">
        <v>496151</v>
      </c>
      <c r="BQ61" s="164">
        <v>498405</v>
      </c>
      <c r="BR61" s="164">
        <v>500257</v>
      </c>
      <c r="BS61" s="164">
        <v>501771</v>
      </c>
      <c r="BT61" s="164">
        <v>503025</v>
      </c>
      <c r="BU61" s="164">
        <v>504078</v>
      </c>
      <c r="BV61" s="164">
        <v>504987</v>
      </c>
      <c r="BW61" s="164">
        <v>505770</v>
      </c>
      <c r="BX61" s="164">
        <v>506579</v>
      </c>
      <c r="BY61" s="164">
        <v>507513</v>
      </c>
      <c r="BZ61" s="164">
        <v>508553</v>
      </c>
      <c r="CA61" s="164">
        <v>509778</v>
      </c>
      <c r="CB61" s="164">
        <v>511234</v>
      </c>
      <c r="CC61" s="164">
        <v>512973</v>
      </c>
      <c r="CD61" s="164">
        <v>515052</v>
      </c>
      <c r="CE61" s="164">
        <v>517428</v>
      </c>
      <c r="CF61" s="164">
        <v>520118</v>
      </c>
      <c r="CG61" s="164">
        <v>523073</v>
      </c>
      <c r="CH61" s="164">
        <v>526250</v>
      </c>
      <c r="CI61" s="164">
        <v>529596</v>
      </c>
      <c r="CJ61" s="164">
        <v>533084</v>
      </c>
      <c r="CK61" s="164">
        <v>536662</v>
      </c>
      <c r="CL61" s="164">
        <v>540261</v>
      </c>
      <c r="CM61" s="164">
        <v>543831</v>
      </c>
      <c r="CN61" s="164">
        <v>547346</v>
      </c>
      <c r="CO61" s="164">
        <v>550754</v>
      </c>
    </row>
    <row r="62" spans="2:93">
      <c r="B62" s="166">
        <v>58</v>
      </c>
      <c r="C62" s="164">
        <v>264538</v>
      </c>
      <c r="D62" s="164">
        <v>272487</v>
      </c>
      <c r="E62" s="164">
        <v>280514</v>
      </c>
      <c r="F62" s="164">
        <v>284154</v>
      </c>
      <c r="G62" s="164">
        <v>290921</v>
      </c>
      <c r="H62" s="164">
        <v>297786</v>
      </c>
      <c r="I62" s="164">
        <v>302123</v>
      </c>
      <c r="J62" s="164">
        <v>312508</v>
      </c>
      <c r="K62" s="164">
        <v>313848</v>
      </c>
      <c r="L62" s="164">
        <v>314147</v>
      </c>
      <c r="M62" s="164">
        <v>311317</v>
      </c>
      <c r="N62" s="164">
        <v>304225</v>
      </c>
      <c r="O62" s="164">
        <v>302269</v>
      </c>
      <c r="P62" s="164">
        <v>304435</v>
      </c>
      <c r="Q62" s="164">
        <v>313226</v>
      </c>
      <c r="R62" s="164">
        <v>326921</v>
      </c>
      <c r="S62" s="164">
        <v>332922</v>
      </c>
      <c r="T62" s="164">
        <v>353004</v>
      </c>
      <c r="U62" s="164">
        <v>350259</v>
      </c>
      <c r="V62" s="164">
        <v>339449</v>
      </c>
      <c r="W62" s="164">
        <v>334076</v>
      </c>
      <c r="X62" s="164">
        <v>330114</v>
      </c>
      <c r="Y62" s="164">
        <v>328595</v>
      </c>
      <c r="Z62" s="164">
        <v>331288</v>
      </c>
      <c r="AA62" s="164">
        <v>335879</v>
      </c>
      <c r="AB62" s="164">
        <v>345194</v>
      </c>
      <c r="AC62" s="164">
        <v>354978</v>
      </c>
      <c r="AD62" s="164">
        <v>370929</v>
      </c>
      <c r="AE62" s="164">
        <v>381146</v>
      </c>
      <c r="AF62" s="164">
        <v>394338</v>
      </c>
      <c r="AG62" s="164">
        <v>397922</v>
      </c>
      <c r="AH62" s="164">
        <v>404186</v>
      </c>
      <c r="AI62" s="164">
        <v>405624</v>
      </c>
      <c r="AJ62" s="164">
        <v>405292</v>
      </c>
      <c r="AK62" s="164">
        <v>408651</v>
      </c>
      <c r="AL62" s="164">
        <v>413657</v>
      </c>
      <c r="AM62" s="164">
        <v>419930</v>
      </c>
      <c r="AN62" s="164">
        <v>415436</v>
      </c>
      <c r="AO62" s="164">
        <v>411106</v>
      </c>
      <c r="AP62" s="164">
        <v>412819</v>
      </c>
      <c r="AQ62" s="164">
        <v>414483</v>
      </c>
      <c r="AR62" s="164">
        <v>418463</v>
      </c>
      <c r="AS62" s="164">
        <v>414617</v>
      </c>
      <c r="AT62" s="164">
        <v>414808</v>
      </c>
      <c r="AU62" s="164">
        <v>412813</v>
      </c>
      <c r="AV62" s="164">
        <v>414456</v>
      </c>
      <c r="AW62" s="164">
        <v>415526</v>
      </c>
      <c r="AX62" s="164">
        <v>416775</v>
      </c>
      <c r="AY62" s="164">
        <v>415175</v>
      </c>
      <c r="AZ62" s="164">
        <v>418167</v>
      </c>
      <c r="BA62" s="164">
        <v>423483</v>
      </c>
      <c r="BB62" s="164">
        <v>430593</v>
      </c>
      <c r="BC62" s="164">
        <v>442180</v>
      </c>
      <c r="BD62" s="164">
        <v>445068</v>
      </c>
      <c r="BE62" s="164">
        <v>451984</v>
      </c>
      <c r="BF62" s="164">
        <v>456263</v>
      </c>
      <c r="BG62" s="164">
        <v>461370</v>
      </c>
      <c r="BH62" s="164">
        <v>459285</v>
      </c>
      <c r="BI62" s="164">
        <v>464461</v>
      </c>
      <c r="BJ62" s="164">
        <v>469727</v>
      </c>
      <c r="BK62" s="164">
        <v>474267</v>
      </c>
      <c r="BL62" s="164">
        <v>478720</v>
      </c>
      <c r="BM62" s="164">
        <v>482985</v>
      </c>
      <c r="BN62" s="164">
        <v>486977</v>
      </c>
      <c r="BO62" s="164">
        <v>490506</v>
      </c>
      <c r="BP62" s="164">
        <v>493550</v>
      </c>
      <c r="BQ62" s="164">
        <v>496204</v>
      </c>
      <c r="BR62" s="164">
        <v>498461</v>
      </c>
      <c r="BS62" s="164">
        <v>500316</v>
      </c>
      <c r="BT62" s="164">
        <v>501833</v>
      </c>
      <c r="BU62" s="164">
        <v>503091</v>
      </c>
      <c r="BV62" s="164">
        <v>504147</v>
      </c>
      <c r="BW62" s="164">
        <v>505060</v>
      </c>
      <c r="BX62" s="164">
        <v>505845</v>
      </c>
      <c r="BY62" s="164">
        <v>506658</v>
      </c>
      <c r="BZ62" s="164">
        <v>507594</v>
      </c>
      <c r="CA62" s="164">
        <v>508637</v>
      </c>
      <c r="CB62" s="164">
        <v>509864</v>
      </c>
      <c r="CC62" s="164">
        <v>511322</v>
      </c>
      <c r="CD62" s="164">
        <v>513063</v>
      </c>
      <c r="CE62" s="164">
        <v>515142</v>
      </c>
      <c r="CF62" s="164">
        <v>517519</v>
      </c>
      <c r="CG62" s="164">
        <v>520210</v>
      </c>
      <c r="CH62" s="164">
        <v>523165</v>
      </c>
      <c r="CI62" s="164">
        <v>526341</v>
      </c>
      <c r="CJ62" s="164">
        <v>529686</v>
      </c>
      <c r="CK62" s="164">
        <v>533174</v>
      </c>
      <c r="CL62" s="164">
        <v>536751</v>
      </c>
      <c r="CM62" s="164">
        <v>540349</v>
      </c>
      <c r="CN62" s="164">
        <v>543918</v>
      </c>
      <c r="CO62" s="164">
        <v>547432</v>
      </c>
    </row>
    <row r="63" spans="2:93">
      <c r="B63" s="166">
        <v>59</v>
      </c>
      <c r="C63" s="164">
        <v>261647</v>
      </c>
      <c r="D63" s="164">
        <v>263998</v>
      </c>
      <c r="E63" s="164">
        <v>271916</v>
      </c>
      <c r="F63" s="164">
        <v>279911</v>
      </c>
      <c r="G63" s="164">
        <v>283541</v>
      </c>
      <c r="H63" s="164">
        <v>290284</v>
      </c>
      <c r="I63" s="164">
        <v>297124</v>
      </c>
      <c r="J63" s="164">
        <v>301479</v>
      </c>
      <c r="K63" s="164">
        <v>311858</v>
      </c>
      <c r="L63" s="164">
        <v>313225</v>
      </c>
      <c r="M63" s="164">
        <v>313556</v>
      </c>
      <c r="N63" s="164">
        <v>310766</v>
      </c>
      <c r="O63" s="164">
        <v>303727</v>
      </c>
      <c r="P63" s="164">
        <v>301805</v>
      </c>
      <c r="Q63" s="164">
        <v>303991</v>
      </c>
      <c r="R63" s="164">
        <v>312783</v>
      </c>
      <c r="S63" s="164">
        <v>326466</v>
      </c>
      <c r="T63" s="164">
        <v>332476</v>
      </c>
      <c r="U63" s="164">
        <v>352531</v>
      </c>
      <c r="V63" s="164">
        <v>349821</v>
      </c>
      <c r="W63" s="164">
        <v>339065</v>
      </c>
      <c r="X63" s="164">
        <v>333730</v>
      </c>
      <c r="Y63" s="164">
        <v>329801</v>
      </c>
      <c r="Z63" s="164">
        <v>328308</v>
      </c>
      <c r="AA63" s="164">
        <v>331018</v>
      </c>
      <c r="AB63" s="164">
        <v>335619</v>
      </c>
      <c r="AC63" s="164">
        <v>344935</v>
      </c>
      <c r="AD63" s="164">
        <v>354720</v>
      </c>
      <c r="AE63" s="164">
        <v>370659</v>
      </c>
      <c r="AF63" s="164">
        <v>380878</v>
      </c>
      <c r="AG63" s="164">
        <v>394065</v>
      </c>
      <c r="AH63" s="164">
        <v>397665</v>
      </c>
      <c r="AI63" s="164">
        <v>403938</v>
      </c>
      <c r="AJ63" s="164">
        <v>405395</v>
      </c>
      <c r="AK63" s="164">
        <v>405085</v>
      </c>
      <c r="AL63" s="164">
        <v>408458</v>
      </c>
      <c r="AM63" s="164">
        <v>413474</v>
      </c>
      <c r="AN63" s="164">
        <v>419757</v>
      </c>
      <c r="AO63" s="164">
        <v>415288</v>
      </c>
      <c r="AP63" s="164">
        <v>410983</v>
      </c>
      <c r="AQ63" s="164">
        <v>412710</v>
      </c>
      <c r="AR63" s="164">
        <v>414390</v>
      </c>
      <c r="AS63" s="164">
        <v>418372</v>
      </c>
      <c r="AT63" s="164">
        <v>414540</v>
      </c>
      <c r="AU63" s="164">
        <v>414740</v>
      </c>
      <c r="AV63" s="164">
        <v>412755</v>
      </c>
      <c r="AW63" s="164">
        <v>414404</v>
      </c>
      <c r="AX63" s="164">
        <v>415480</v>
      </c>
      <c r="AY63" s="164">
        <v>416736</v>
      </c>
      <c r="AZ63" s="164">
        <v>415145</v>
      </c>
      <c r="BA63" s="164">
        <v>418141</v>
      </c>
      <c r="BB63" s="164">
        <v>423458</v>
      </c>
      <c r="BC63" s="164">
        <v>430567</v>
      </c>
      <c r="BD63" s="164">
        <v>442147</v>
      </c>
      <c r="BE63" s="164">
        <v>445039</v>
      </c>
      <c r="BF63" s="164">
        <v>451954</v>
      </c>
      <c r="BG63" s="164">
        <v>456236</v>
      </c>
      <c r="BH63" s="164">
        <v>461344</v>
      </c>
      <c r="BI63" s="164">
        <v>459268</v>
      </c>
      <c r="BJ63" s="164">
        <v>464444</v>
      </c>
      <c r="BK63" s="164">
        <v>469712</v>
      </c>
      <c r="BL63" s="164">
        <v>474253</v>
      </c>
      <c r="BM63" s="164">
        <v>478707</v>
      </c>
      <c r="BN63" s="164">
        <v>482974</v>
      </c>
      <c r="BO63" s="164">
        <v>486968</v>
      </c>
      <c r="BP63" s="164">
        <v>490499</v>
      </c>
      <c r="BQ63" s="164">
        <v>493546</v>
      </c>
      <c r="BR63" s="164">
        <v>496202</v>
      </c>
      <c r="BS63" s="164">
        <v>498462</v>
      </c>
      <c r="BT63" s="164">
        <v>500320</v>
      </c>
      <c r="BU63" s="164">
        <v>501840</v>
      </c>
      <c r="BV63" s="164">
        <v>503102</v>
      </c>
      <c r="BW63" s="164">
        <v>504162</v>
      </c>
      <c r="BX63" s="164">
        <v>505078</v>
      </c>
      <c r="BY63" s="164">
        <v>505866</v>
      </c>
      <c r="BZ63" s="164">
        <v>506682</v>
      </c>
      <c r="CA63" s="164">
        <v>507620</v>
      </c>
      <c r="CB63" s="164">
        <v>508666</v>
      </c>
      <c r="CC63" s="164">
        <v>509895</v>
      </c>
      <c r="CD63" s="164">
        <v>511355</v>
      </c>
      <c r="CE63" s="164">
        <v>513098</v>
      </c>
      <c r="CF63" s="164">
        <v>515177</v>
      </c>
      <c r="CG63" s="164">
        <v>517555</v>
      </c>
      <c r="CH63" s="164">
        <v>520246</v>
      </c>
      <c r="CI63" s="164">
        <v>523201</v>
      </c>
      <c r="CJ63" s="164">
        <v>526377</v>
      </c>
      <c r="CK63" s="164">
        <v>529721</v>
      </c>
      <c r="CL63" s="164">
        <v>533208</v>
      </c>
      <c r="CM63" s="164">
        <v>536784</v>
      </c>
      <c r="CN63" s="164">
        <v>540381</v>
      </c>
      <c r="CO63" s="164">
        <v>543948</v>
      </c>
    </row>
    <row r="64" spans="2:93">
      <c r="B64" s="166">
        <v>60</v>
      </c>
      <c r="C64" s="164">
        <v>252714</v>
      </c>
      <c r="D64" s="164">
        <v>261010</v>
      </c>
      <c r="E64" s="164">
        <v>263358</v>
      </c>
      <c r="F64" s="164">
        <v>271245</v>
      </c>
      <c r="G64" s="164">
        <v>279208</v>
      </c>
      <c r="H64" s="164">
        <v>282829</v>
      </c>
      <c r="I64" s="164">
        <v>289549</v>
      </c>
      <c r="J64" s="164">
        <v>296396</v>
      </c>
      <c r="K64" s="164">
        <v>300770</v>
      </c>
      <c r="L64" s="164">
        <v>311143</v>
      </c>
      <c r="M64" s="164">
        <v>312538</v>
      </c>
      <c r="N64" s="164">
        <v>312902</v>
      </c>
      <c r="O64" s="164">
        <v>310155</v>
      </c>
      <c r="P64" s="164">
        <v>303172</v>
      </c>
      <c r="Q64" s="164">
        <v>301286</v>
      </c>
      <c r="R64" s="164">
        <v>303493</v>
      </c>
      <c r="S64" s="164">
        <v>312286</v>
      </c>
      <c r="T64" s="164">
        <v>325955</v>
      </c>
      <c r="U64" s="164">
        <v>331975</v>
      </c>
      <c r="V64" s="164">
        <v>352002</v>
      </c>
      <c r="W64" s="164">
        <v>349328</v>
      </c>
      <c r="X64" s="164">
        <v>338629</v>
      </c>
      <c r="Y64" s="164">
        <v>333334</v>
      </c>
      <c r="Z64" s="164">
        <v>329440</v>
      </c>
      <c r="AA64" s="164">
        <v>327975</v>
      </c>
      <c r="AB64" s="164">
        <v>330701</v>
      </c>
      <c r="AC64" s="164">
        <v>335314</v>
      </c>
      <c r="AD64" s="164">
        <v>344632</v>
      </c>
      <c r="AE64" s="164">
        <v>354417</v>
      </c>
      <c r="AF64" s="164">
        <v>370344</v>
      </c>
      <c r="AG64" s="164">
        <v>380564</v>
      </c>
      <c r="AH64" s="164">
        <v>393747</v>
      </c>
      <c r="AI64" s="164">
        <v>397363</v>
      </c>
      <c r="AJ64" s="164">
        <v>403646</v>
      </c>
      <c r="AK64" s="164">
        <v>405123</v>
      </c>
      <c r="AL64" s="164">
        <v>404834</v>
      </c>
      <c r="AM64" s="164">
        <v>408223</v>
      </c>
      <c r="AN64" s="164">
        <v>413251</v>
      </c>
      <c r="AO64" s="164">
        <v>419543</v>
      </c>
      <c r="AP64" s="164">
        <v>415101</v>
      </c>
      <c r="AQ64" s="164">
        <v>410822</v>
      </c>
      <c r="AR64" s="164">
        <v>412564</v>
      </c>
      <c r="AS64" s="164">
        <v>414251</v>
      </c>
      <c r="AT64" s="164">
        <v>418236</v>
      </c>
      <c r="AU64" s="164">
        <v>414419</v>
      </c>
      <c r="AV64" s="164">
        <v>414628</v>
      </c>
      <c r="AW64" s="164">
        <v>412654</v>
      </c>
      <c r="AX64" s="164">
        <v>414309</v>
      </c>
      <c r="AY64" s="164">
        <v>415393</v>
      </c>
      <c r="AZ64" s="164">
        <v>416655</v>
      </c>
      <c r="BA64" s="164">
        <v>415074</v>
      </c>
      <c r="BB64" s="164">
        <v>418074</v>
      </c>
      <c r="BC64" s="164">
        <v>423392</v>
      </c>
      <c r="BD64" s="164">
        <v>430500</v>
      </c>
      <c r="BE64" s="164">
        <v>442073</v>
      </c>
      <c r="BF64" s="164">
        <v>444969</v>
      </c>
      <c r="BG64" s="164">
        <v>451882</v>
      </c>
      <c r="BH64" s="164">
        <v>456167</v>
      </c>
      <c r="BI64" s="164">
        <v>461276</v>
      </c>
      <c r="BJ64" s="164">
        <v>459210</v>
      </c>
      <c r="BK64" s="164">
        <v>464387</v>
      </c>
      <c r="BL64" s="164">
        <v>469656</v>
      </c>
      <c r="BM64" s="164">
        <v>474198</v>
      </c>
      <c r="BN64" s="164">
        <v>478653</v>
      </c>
      <c r="BO64" s="164">
        <v>482922</v>
      </c>
      <c r="BP64" s="164">
        <v>486918</v>
      </c>
      <c r="BQ64" s="164">
        <v>490451</v>
      </c>
      <c r="BR64" s="164">
        <v>493500</v>
      </c>
      <c r="BS64" s="164">
        <v>496159</v>
      </c>
      <c r="BT64" s="164">
        <v>498422</v>
      </c>
      <c r="BU64" s="164">
        <v>500283</v>
      </c>
      <c r="BV64" s="164">
        <v>501807</v>
      </c>
      <c r="BW64" s="164">
        <v>503072</v>
      </c>
      <c r="BX64" s="164">
        <v>504136</v>
      </c>
      <c r="BY64" s="164">
        <v>505055</v>
      </c>
      <c r="BZ64" s="164">
        <v>505846</v>
      </c>
      <c r="CA64" s="164">
        <v>506666</v>
      </c>
      <c r="CB64" s="164">
        <v>507606</v>
      </c>
      <c r="CC64" s="164">
        <v>508655</v>
      </c>
      <c r="CD64" s="164">
        <v>509886</v>
      </c>
      <c r="CE64" s="164">
        <v>511348</v>
      </c>
      <c r="CF64" s="164">
        <v>513091</v>
      </c>
      <c r="CG64" s="164">
        <v>515172</v>
      </c>
      <c r="CH64" s="164">
        <v>517550</v>
      </c>
      <c r="CI64" s="164">
        <v>520241</v>
      </c>
      <c r="CJ64" s="164">
        <v>523196</v>
      </c>
      <c r="CK64" s="164">
        <v>526372</v>
      </c>
      <c r="CL64" s="164">
        <v>529714</v>
      </c>
      <c r="CM64" s="164">
        <v>533201</v>
      </c>
      <c r="CN64" s="164">
        <v>536775</v>
      </c>
      <c r="CO64" s="164">
        <v>540371</v>
      </c>
    </row>
    <row r="65" spans="2:93">
      <c r="B65" s="166">
        <v>61</v>
      </c>
      <c r="C65" s="164">
        <v>249455</v>
      </c>
      <c r="D65" s="164">
        <v>251933</v>
      </c>
      <c r="E65" s="164">
        <v>260199</v>
      </c>
      <c r="F65" s="164">
        <v>262549</v>
      </c>
      <c r="G65" s="164">
        <v>270408</v>
      </c>
      <c r="H65" s="164">
        <v>278343</v>
      </c>
      <c r="I65" s="164">
        <v>281960</v>
      </c>
      <c r="J65" s="164">
        <v>288688</v>
      </c>
      <c r="K65" s="164">
        <v>295543</v>
      </c>
      <c r="L65" s="164">
        <v>299936</v>
      </c>
      <c r="M65" s="164">
        <v>310302</v>
      </c>
      <c r="N65" s="164">
        <v>311727</v>
      </c>
      <c r="O65" s="164">
        <v>312127</v>
      </c>
      <c r="P65" s="164">
        <v>309424</v>
      </c>
      <c r="Q65" s="164">
        <v>302500</v>
      </c>
      <c r="R65" s="164">
        <v>300652</v>
      </c>
      <c r="S65" s="164">
        <v>302882</v>
      </c>
      <c r="T65" s="164">
        <v>311674</v>
      </c>
      <c r="U65" s="164">
        <v>325330</v>
      </c>
      <c r="V65" s="164">
        <v>331361</v>
      </c>
      <c r="W65" s="164">
        <v>351357</v>
      </c>
      <c r="X65" s="164">
        <v>348722</v>
      </c>
      <c r="Y65" s="164">
        <v>338082</v>
      </c>
      <c r="Z65" s="164">
        <v>332830</v>
      </c>
      <c r="AA65" s="164">
        <v>328973</v>
      </c>
      <c r="AB65" s="164">
        <v>327538</v>
      </c>
      <c r="AC65" s="164">
        <v>330281</v>
      </c>
      <c r="AD65" s="164">
        <v>334906</v>
      </c>
      <c r="AE65" s="164">
        <v>344225</v>
      </c>
      <c r="AF65" s="164">
        <v>354011</v>
      </c>
      <c r="AG65" s="164">
        <v>369925</v>
      </c>
      <c r="AH65" s="164">
        <v>380146</v>
      </c>
      <c r="AI65" s="164">
        <v>393325</v>
      </c>
      <c r="AJ65" s="164">
        <v>396958</v>
      </c>
      <c r="AK65" s="164">
        <v>403252</v>
      </c>
      <c r="AL65" s="164">
        <v>404749</v>
      </c>
      <c r="AM65" s="164">
        <v>404484</v>
      </c>
      <c r="AN65" s="164">
        <v>407889</v>
      </c>
      <c r="AO65" s="164">
        <v>412929</v>
      </c>
      <c r="AP65" s="164">
        <v>419231</v>
      </c>
      <c r="AQ65" s="164">
        <v>414818</v>
      </c>
      <c r="AR65" s="164">
        <v>410566</v>
      </c>
      <c r="AS65" s="164">
        <v>412316</v>
      </c>
      <c r="AT65" s="164">
        <v>414009</v>
      </c>
      <c r="AU65" s="164">
        <v>417998</v>
      </c>
      <c r="AV65" s="164">
        <v>414197</v>
      </c>
      <c r="AW65" s="164">
        <v>414415</v>
      </c>
      <c r="AX65" s="164">
        <v>412453</v>
      </c>
      <c r="AY65" s="164">
        <v>414114</v>
      </c>
      <c r="AZ65" s="164">
        <v>415206</v>
      </c>
      <c r="BA65" s="164">
        <v>416475</v>
      </c>
      <c r="BB65" s="164">
        <v>414905</v>
      </c>
      <c r="BC65" s="164">
        <v>417909</v>
      </c>
      <c r="BD65" s="164">
        <v>423228</v>
      </c>
      <c r="BE65" s="164">
        <v>430334</v>
      </c>
      <c r="BF65" s="164">
        <v>441900</v>
      </c>
      <c r="BG65" s="164">
        <v>444800</v>
      </c>
      <c r="BH65" s="164">
        <v>451712</v>
      </c>
      <c r="BI65" s="164">
        <v>455999</v>
      </c>
      <c r="BJ65" s="164">
        <v>461109</v>
      </c>
      <c r="BK65" s="164">
        <v>459054</v>
      </c>
      <c r="BL65" s="164">
        <v>464232</v>
      </c>
      <c r="BM65" s="164">
        <v>469501</v>
      </c>
      <c r="BN65" s="164">
        <v>474044</v>
      </c>
      <c r="BO65" s="164">
        <v>478501</v>
      </c>
      <c r="BP65" s="164">
        <v>482772</v>
      </c>
      <c r="BQ65" s="164">
        <v>486770</v>
      </c>
      <c r="BR65" s="164">
        <v>490305</v>
      </c>
      <c r="BS65" s="164">
        <v>493356</v>
      </c>
      <c r="BT65" s="164">
        <v>496017</v>
      </c>
      <c r="BU65" s="164">
        <v>498284</v>
      </c>
      <c r="BV65" s="164">
        <v>500148</v>
      </c>
      <c r="BW65" s="164">
        <v>501676</v>
      </c>
      <c r="BX65" s="164">
        <v>502943</v>
      </c>
      <c r="BY65" s="164">
        <v>504011</v>
      </c>
      <c r="BZ65" s="164">
        <v>504934</v>
      </c>
      <c r="CA65" s="164">
        <v>505728</v>
      </c>
      <c r="CB65" s="164">
        <v>506552</v>
      </c>
      <c r="CC65" s="164">
        <v>507494</v>
      </c>
      <c r="CD65" s="164">
        <v>508545</v>
      </c>
      <c r="CE65" s="164">
        <v>509779</v>
      </c>
      <c r="CF65" s="164">
        <v>511243</v>
      </c>
      <c r="CG65" s="164">
        <v>512987</v>
      </c>
      <c r="CH65" s="164">
        <v>515069</v>
      </c>
      <c r="CI65" s="164">
        <v>517447</v>
      </c>
      <c r="CJ65" s="164">
        <v>520138</v>
      </c>
      <c r="CK65" s="164">
        <v>523093</v>
      </c>
      <c r="CL65" s="164">
        <v>526268</v>
      </c>
      <c r="CM65" s="164">
        <v>529609</v>
      </c>
      <c r="CN65" s="164">
        <v>533095</v>
      </c>
      <c r="CO65" s="164">
        <v>536667</v>
      </c>
    </row>
    <row r="66" spans="2:93">
      <c r="B66" s="166">
        <v>62</v>
      </c>
      <c r="C66" s="164">
        <v>244620</v>
      </c>
      <c r="D66" s="164">
        <v>248519</v>
      </c>
      <c r="E66" s="164">
        <v>251001</v>
      </c>
      <c r="F66" s="164">
        <v>259239</v>
      </c>
      <c r="G66" s="164">
        <v>261595</v>
      </c>
      <c r="H66" s="164">
        <v>269429</v>
      </c>
      <c r="I66" s="164">
        <v>277338</v>
      </c>
      <c r="J66" s="164">
        <v>280980</v>
      </c>
      <c r="K66" s="164">
        <v>287716</v>
      </c>
      <c r="L66" s="164">
        <v>294580</v>
      </c>
      <c r="M66" s="164">
        <v>298992</v>
      </c>
      <c r="N66" s="164">
        <v>309352</v>
      </c>
      <c r="O66" s="164">
        <v>310809</v>
      </c>
      <c r="P66" s="164">
        <v>311245</v>
      </c>
      <c r="Q66" s="164">
        <v>308589</v>
      </c>
      <c r="R66" s="164">
        <v>301727</v>
      </c>
      <c r="S66" s="164">
        <v>299919</v>
      </c>
      <c r="T66" s="164">
        <v>302174</v>
      </c>
      <c r="U66" s="164">
        <v>310965</v>
      </c>
      <c r="V66" s="164">
        <v>324606</v>
      </c>
      <c r="W66" s="164">
        <v>330649</v>
      </c>
      <c r="X66" s="164">
        <v>350612</v>
      </c>
      <c r="Y66" s="164">
        <v>348018</v>
      </c>
      <c r="Z66" s="164">
        <v>337442</v>
      </c>
      <c r="AA66" s="164">
        <v>332235</v>
      </c>
      <c r="AB66" s="164">
        <v>328417</v>
      </c>
      <c r="AC66" s="164">
        <v>327013</v>
      </c>
      <c r="AD66" s="164">
        <v>329775</v>
      </c>
      <c r="AE66" s="164">
        <v>334413</v>
      </c>
      <c r="AF66" s="164">
        <v>343733</v>
      </c>
      <c r="AG66" s="164">
        <v>353519</v>
      </c>
      <c r="AH66" s="164">
        <v>369419</v>
      </c>
      <c r="AI66" s="164">
        <v>379643</v>
      </c>
      <c r="AJ66" s="164">
        <v>392816</v>
      </c>
      <c r="AK66" s="164">
        <v>396467</v>
      </c>
      <c r="AL66" s="164">
        <v>402773</v>
      </c>
      <c r="AM66" s="164">
        <v>404292</v>
      </c>
      <c r="AN66" s="164">
        <v>404052</v>
      </c>
      <c r="AO66" s="164">
        <v>407473</v>
      </c>
      <c r="AP66" s="164">
        <v>412527</v>
      </c>
      <c r="AQ66" s="164">
        <v>418839</v>
      </c>
      <c r="AR66" s="164">
        <v>414456</v>
      </c>
      <c r="AS66" s="164">
        <v>410223</v>
      </c>
      <c r="AT66" s="164">
        <v>411980</v>
      </c>
      <c r="AU66" s="164">
        <v>413681</v>
      </c>
      <c r="AV66" s="164">
        <v>417674</v>
      </c>
      <c r="AW66" s="164">
        <v>413889</v>
      </c>
      <c r="AX66" s="164">
        <v>414118</v>
      </c>
      <c r="AY66" s="164">
        <v>412168</v>
      </c>
      <c r="AZ66" s="164">
        <v>413837</v>
      </c>
      <c r="BA66" s="164">
        <v>414937</v>
      </c>
      <c r="BB66" s="164">
        <v>416213</v>
      </c>
      <c r="BC66" s="164">
        <v>414655</v>
      </c>
      <c r="BD66" s="164">
        <v>417663</v>
      </c>
      <c r="BE66" s="164">
        <v>422983</v>
      </c>
      <c r="BF66" s="164">
        <v>430087</v>
      </c>
      <c r="BG66" s="164">
        <v>441644</v>
      </c>
      <c r="BH66" s="164">
        <v>444549</v>
      </c>
      <c r="BI66" s="164">
        <v>451460</v>
      </c>
      <c r="BJ66" s="164">
        <v>455749</v>
      </c>
      <c r="BK66" s="164">
        <v>460860</v>
      </c>
      <c r="BL66" s="164">
        <v>458816</v>
      </c>
      <c r="BM66" s="164">
        <v>463995</v>
      </c>
      <c r="BN66" s="164">
        <v>469264</v>
      </c>
      <c r="BO66" s="164">
        <v>473809</v>
      </c>
      <c r="BP66" s="164">
        <v>478267</v>
      </c>
      <c r="BQ66" s="164">
        <v>482540</v>
      </c>
      <c r="BR66" s="164">
        <v>486539</v>
      </c>
      <c r="BS66" s="164">
        <v>490076</v>
      </c>
      <c r="BT66" s="164">
        <v>493130</v>
      </c>
      <c r="BU66" s="164">
        <v>495793</v>
      </c>
      <c r="BV66" s="164">
        <v>498064</v>
      </c>
      <c r="BW66" s="164">
        <v>499930</v>
      </c>
      <c r="BX66" s="164">
        <v>501462</v>
      </c>
      <c r="BY66" s="164">
        <v>502732</v>
      </c>
      <c r="BZ66" s="164">
        <v>503804</v>
      </c>
      <c r="CA66" s="164">
        <v>504731</v>
      </c>
      <c r="CB66" s="164">
        <v>505528</v>
      </c>
      <c r="CC66" s="164">
        <v>506356</v>
      </c>
      <c r="CD66" s="164">
        <v>507300</v>
      </c>
      <c r="CE66" s="164">
        <v>508354</v>
      </c>
      <c r="CF66" s="164">
        <v>509590</v>
      </c>
      <c r="CG66" s="164">
        <v>511056</v>
      </c>
      <c r="CH66" s="164">
        <v>512801</v>
      </c>
      <c r="CI66" s="164">
        <v>514884</v>
      </c>
      <c r="CJ66" s="164">
        <v>517262</v>
      </c>
      <c r="CK66" s="164">
        <v>519953</v>
      </c>
      <c r="CL66" s="164">
        <v>522907</v>
      </c>
      <c r="CM66" s="164">
        <v>526082</v>
      </c>
      <c r="CN66" s="164">
        <v>529421</v>
      </c>
      <c r="CO66" s="164">
        <v>532905</v>
      </c>
    </row>
    <row r="67" spans="2:93">
      <c r="B67" s="166">
        <v>63</v>
      </c>
      <c r="C67" s="164">
        <v>237717</v>
      </c>
      <c r="D67" s="164">
        <v>243557</v>
      </c>
      <c r="E67" s="164">
        <v>247455</v>
      </c>
      <c r="F67" s="164">
        <v>249942</v>
      </c>
      <c r="G67" s="164">
        <v>258153</v>
      </c>
      <c r="H67" s="164">
        <v>260517</v>
      </c>
      <c r="I67" s="164">
        <v>268327</v>
      </c>
      <c r="J67" s="164">
        <v>276235</v>
      </c>
      <c r="K67" s="164">
        <v>279902</v>
      </c>
      <c r="L67" s="164">
        <v>286648</v>
      </c>
      <c r="M67" s="164">
        <v>293519</v>
      </c>
      <c r="N67" s="164">
        <v>297952</v>
      </c>
      <c r="O67" s="164">
        <v>308305</v>
      </c>
      <c r="P67" s="164">
        <v>309796</v>
      </c>
      <c r="Q67" s="164">
        <v>310271</v>
      </c>
      <c r="R67" s="164">
        <v>307664</v>
      </c>
      <c r="S67" s="164">
        <v>300869</v>
      </c>
      <c r="T67" s="164">
        <v>299103</v>
      </c>
      <c r="U67" s="164">
        <v>301383</v>
      </c>
      <c r="V67" s="164">
        <v>310175</v>
      </c>
      <c r="W67" s="164">
        <v>323799</v>
      </c>
      <c r="X67" s="164">
        <v>329854</v>
      </c>
      <c r="Y67" s="164">
        <v>349783</v>
      </c>
      <c r="Z67" s="164">
        <v>347232</v>
      </c>
      <c r="AA67" s="164">
        <v>336724</v>
      </c>
      <c r="AB67" s="164">
        <v>331564</v>
      </c>
      <c r="AC67" s="164">
        <v>327788</v>
      </c>
      <c r="AD67" s="164">
        <v>326417</v>
      </c>
      <c r="AE67" s="164">
        <v>329199</v>
      </c>
      <c r="AF67" s="164">
        <v>333851</v>
      </c>
      <c r="AG67" s="164">
        <v>343172</v>
      </c>
      <c r="AH67" s="164">
        <v>352959</v>
      </c>
      <c r="AI67" s="164">
        <v>368844</v>
      </c>
      <c r="AJ67" s="164">
        <v>379069</v>
      </c>
      <c r="AK67" s="164">
        <v>392237</v>
      </c>
      <c r="AL67" s="164">
        <v>395907</v>
      </c>
      <c r="AM67" s="164">
        <v>402225</v>
      </c>
      <c r="AN67" s="164">
        <v>403767</v>
      </c>
      <c r="AO67" s="164">
        <v>403554</v>
      </c>
      <c r="AP67" s="164">
        <v>406992</v>
      </c>
      <c r="AQ67" s="164">
        <v>412061</v>
      </c>
      <c r="AR67" s="164">
        <v>418384</v>
      </c>
      <c r="AS67" s="164">
        <v>414022</v>
      </c>
      <c r="AT67" s="164">
        <v>409810</v>
      </c>
      <c r="AU67" s="164">
        <v>411574</v>
      </c>
      <c r="AV67" s="164">
        <v>413283</v>
      </c>
      <c r="AW67" s="164">
        <v>417281</v>
      </c>
      <c r="AX67" s="164">
        <v>413513</v>
      </c>
      <c r="AY67" s="164">
        <v>413753</v>
      </c>
      <c r="AZ67" s="164">
        <v>411817</v>
      </c>
      <c r="BA67" s="164">
        <v>413494</v>
      </c>
      <c r="BB67" s="164">
        <v>414603</v>
      </c>
      <c r="BC67" s="164">
        <v>415886</v>
      </c>
      <c r="BD67" s="164">
        <v>414341</v>
      </c>
      <c r="BE67" s="164">
        <v>417353</v>
      </c>
      <c r="BF67" s="164">
        <v>422675</v>
      </c>
      <c r="BG67" s="164">
        <v>429776</v>
      </c>
      <c r="BH67" s="164">
        <v>441324</v>
      </c>
      <c r="BI67" s="164">
        <v>444234</v>
      </c>
      <c r="BJ67" s="164">
        <v>451143</v>
      </c>
      <c r="BK67" s="164">
        <v>455434</v>
      </c>
      <c r="BL67" s="164">
        <v>460546</v>
      </c>
      <c r="BM67" s="164">
        <v>458514</v>
      </c>
      <c r="BN67" s="164">
        <v>463694</v>
      </c>
      <c r="BO67" s="164">
        <v>468963</v>
      </c>
      <c r="BP67" s="164">
        <v>473509</v>
      </c>
      <c r="BQ67" s="164">
        <v>477968</v>
      </c>
      <c r="BR67" s="164">
        <v>482243</v>
      </c>
      <c r="BS67" s="164">
        <v>486243</v>
      </c>
      <c r="BT67" s="164">
        <v>489782</v>
      </c>
      <c r="BU67" s="164">
        <v>492838</v>
      </c>
      <c r="BV67" s="164">
        <v>495505</v>
      </c>
      <c r="BW67" s="164">
        <v>497778</v>
      </c>
      <c r="BX67" s="164">
        <v>499648</v>
      </c>
      <c r="BY67" s="164">
        <v>501183</v>
      </c>
      <c r="BZ67" s="164">
        <v>502457</v>
      </c>
      <c r="CA67" s="164">
        <v>503533</v>
      </c>
      <c r="CB67" s="164">
        <v>504463</v>
      </c>
      <c r="CC67" s="164">
        <v>505264</v>
      </c>
      <c r="CD67" s="164">
        <v>506095</v>
      </c>
      <c r="CE67" s="164">
        <v>507042</v>
      </c>
      <c r="CF67" s="164">
        <v>508098</v>
      </c>
      <c r="CG67" s="164">
        <v>509337</v>
      </c>
      <c r="CH67" s="164">
        <v>510805</v>
      </c>
      <c r="CI67" s="164">
        <v>512551</v>
      </c>
      <c r="CJ67" s="164">
        <v>514635</v>
      </c>
      <c r="CK67" s="164">
        <v>517013</v>
      </c>
      <c r="CL67" s="164">
        <v>519703</v>
      </c>
      <c r="CM67" s="164">
        <v>522657</v>
      </c>
      <c r="CN67" s="164">
        <v>525830</v>
      </c>
      <c r="CO67" s="164">
        <v>529167</v>
      </c>
    </row>
    <row r="68" spans="2:93">
      <c r="B68" s="166">
        <v>64</v>
      </c>
      <c r="C68" s="164">
        <v>239776</v>
      </c>
      <c r="D68" s="164">
        <v>236407</v>
      </c>
      <c r="E68" s="164">
        <v>242240</v>
      </c>
      <c r="F68" s="164">
        <v>246144</v>
      </c>
      <c r="G68" s="164">
        <v>248646</v>
      </c>
      <c r="H68" s="164">
        <v>256837</v>
      </c>
      <c r="I68" s="164">
        <v>259217</v>
      </c>
      <c r="J68" s="164">
        <v>267027</v>
      </c>
      <c r="K68" s="164">
        <v>274934</v>
      </c>
      <c r="L68" s="164">
        <v>278628</v>
      </c>
      <c r="M68" s="164">
        <v>285383</v>
      </c>
      <c r="N68" s="164">
        <v>292262</v>
      </c>
      <c r="O68" s="164">
        <v>296718</v>
      </c>
      <c r="P68" s="164">
        <v>307063</v>
      </c>
      <c r="Q68" s="164">
        <v>308589</v>
      </c>
      <c r="R68" s="164">
        <v>309105</v>
      </c>
      <c r="S68" s="164">
        <v>306551</v>
      </c>
      <c r="T68" s="164">
        <v>299826</v>
      </c>
      <c r="U68" s="164">
        <v>298105</v>
      </c>
      <c r="V68" s="164">
        <v>300412</v>
      </c>
      <c r="W68" s="164">
        <v>309204</v>
      </c>
      <c r="X68" s="164">
        <v>322811</v>
      </c>
      <c r="Y68" s="164">
        <v>328878</v>
      </c>
      <c r="Z68" s="164">
        <v>348771</v>
      </c>
      <c r="AA68" s="164">
        <v>346266</v>
      </c>
      <c r="AB68" s="164">
        <v>335829</v>
      </c>
      <c r="AC68" s="164">
        <v>330720</v>
      </c>
      <c r="AD68" s="164">
        <v>326988</v>
      </c>
      <c r="AE68" s="164">
        <v>325652</v>
      </c>
      <c r="AF68" s="164">
        <v>328455</v>
      </c>
      <c r="AG68" s="164">
        <v>333122</v>
      </c>
      <c r="AH68" s="164">
        <v>342444</v>
      </c>
      <c r="AI68" s="164">
        <v>352232</v>
      </c>
      <c r="AJ68" s="164">
        <v>368101</v>
      </c>
      <c r="AK68" s="164">
        <v>378328</v>
      </c>
      <c r="AL68" s="164">
        <v>391491</v>
      </c>
      <c r="AM68" s="164">
        <v>395181</v>
      </c>
      <c r="AN68" s="164">
        <v>401512</v>
      </c>
      <c r="AO68" s="164">
        <v>403079</v>
      </c>
      <c r="AP68" s="164">
        <v>402894</v>
      </c>
      <c r="AQ68" s="164">
        <v>406350</v>
      </c>
      <c r="AR68" s="164">
        <v>411434</v>
      </c>
      <c r="AS68" s="164">
        <v>417757</v>
      </c>
      <c r="AT68" s="164">
        <v>413418</v>
      </c>
      <c r="AU68" s="164">
        <v>409228</v>
      </c>
      <c r="AV68" s="164">
        <v>411000</v>
      </c>
      <c r="AW68" s="164">
        <v>412718</v>
      </c>
      <c r="AX68" s="164">
        <v>416719</v>
      </c>
      <c r="AY68" s="164">
        <v>412971</v>
      </c>
      <c r="AZ68" s="164">
        <v>413222</v>
      </c>
      <c r="BA68" s="164">
        <v>411302</v>
      </c>
      <c r="BB68" s="164">
        <v>412987</v>
      </c>
      <c r="BC68" s="164">
        <v>414105</v>
      </c>
      <c r="BD68" s="164">
        <v>415396</v>
      </c>
      <c r="BE68" s="164">
        <v>413864</v>
      </c>
      <c r="BF68" s="164">
        <v>416881</v>
      </c>
      <c r="BG68" s="164">
        <v>422204</v>
      </c>
      <c r="BH68" s="164">
        <v>429303</v>
      </c>
      <c r="BI68" s="164">
        <v>440840</v>
      </c>
      <c r="BJ68" s="164">
        <v>443756</v>
      </c>
      <c r="BK68" s="164">
        <v>450663</v>
      </c>
      <c r="BL68" s="164">
        <v>454956</v>
      </c>
      <c r="BM68" s="164">
        <v>460069</v>
      </c>
      <c r="BN68" s="164">
        <v>458049</v>
      </c>
      <c r="BO68" s="164">
        <v>463229</v>
      </c>
      <c r="BP68" s="164">
        <v>468498</v>
      </c>
      <c r="BQ68" s="164">
        <v>473046</v>
      </c>
      <c r="BR68" s="164">
        <v>477506</v>
      </c>
      <c r="BS68" s="164">
        <v>481782</v>
      </c>
      <c r="BT68" s="164">
        <v>485783</v>
      </c>
      <c r="BU68" s="164">
        <v>489324</v>
      </c>
      <c r="BV68" s="164">
        <v>492382</v>
      </c>
      <c r="BW68" s="164">
        <v>495053</v>
      </c>
      <c r="BX68" s="164">
        <v>497328</v>
      </c>
      <c r="BY68" s="164">
        <v>499202</v>
      </c>
      <c r="BZ68" s="164">
        <v>500740</v>
      </c>
      <c r="CA68" s="164">
        <v>502018</v>
      </c>
      <c r="CB68" s="164">
        <v>503098</v>
      </c>
      <c r="CC68" s="164">
        <v>504031</v>
      </c>
      <c r="CD68" s="164">
        <v>504836</v>
      </c>
      <c r="CE68" s="164">
        <v>505670</v>
      </c>
      <c r="CF68" s="164">
        <v>506620</v>
      </c>
      <c r="CG68" s="164">
        <v>507679</v>
      </c>
      <c r="CH68" s="164">
        <v>508920</v>
      </c>
      <c r="CI68" s="164">
        <v>510390</v>
      </c>
      <c r="CJ68" s="164">
        <v>512137</v>
      </c>
      <c r="CK68" s="164">
        <v>514222</v>
      </c>
      <c r="CL68" s="164">
        <v>516600</v>
      </c>
      <c r="CM68" s="164">
        <v>519289</v>
      </c>
      <c r="CN68" s="164">
        <v>522242</v>
      </c>
      <c r="CO68" s="164">
        <v>525413</v>
      </c>
    </row>
    <row r="69" spans="2:93">
      <c r="B69" s="166">
        <v>65</v>
      </c>
      <c r="C69" s="164">
        <v>248544</v>
      </c>
      <c r="D69" s="164">
        <v>238112</v>
      </c>
      <c r="E69" s="164">
        <v>234816</v>
      </c>
      <c r="F69" s="164">
        <v>240651</v>
      </c>
      <c r="G69" s="164">
        <v>244570</v>
      </c>
      <c r="H69" s="164">
        <v>247096</v>
      </c>
      <c r="I69" s="164">
        <v>255274</v>
      </c>
      <c r="J69" s="164">
        <v>257690</v>
      </c>
      <c r="K69" s="164">
        <v>265500</v>
      </c>
      <c r="L69" s="164">
        <v>273405</v>
      </c>
      <c r="M69" s="164">
        <v>277127</v>
      </c>
      <c r="N69" s="164">
        <v>283892</v>
      </c>
      <c r="O69" s="164">
        <v>290779</v>
      </c>
      <c r="P69" s="164">
        <v>295259</v>
      </c>
      <c r="Q69" s="164">
        <v>305595</v>
      </c>
      <c r="R69" s="164">
        <v>307158</v>
      </c>
      <c r="S69" s="164">
        <v>307718</v>
      </c>
      <c r="T69" s="164">
        <v>305220</v>
      </c>
      <c r="U69" s="164">
        <v>298570</v>
      </c>
      <c r="V69" s="164">
        <v>296897</v>
      </c>
      <c r="W69" s="164">
        <v>299232</v>
      </c>
      <c r="X69" s="164">
        <v>308024</v>
      </c>
      <c r="Y69" s="164">
        <v>321613</v>
      </c>
      <c r="Z69" s="164">
        <v>327694</v>
      </c>
      <c r="AA69" s="164">
        <v>347547</v>
      </c>
      <c r="AB69" s="164">
        <v>345091</v>
      </c>
      <c r="AC69" s="164">
        <v>334730</v>
      </c>
      <c r="AD69" s="164">
        <v>329675</v>
      </c>
      <c r="AE69" s="164">
        <v>325989</v>
      </c>
      <c r="AF69" s="164">
        <v>324691</v>
      </c>
      <c r="AG69" s="164">
        <v>327516</v>
      </c>
      <c r="AH69" s="164">
        <v>332199</v>
      </c>
      <c r="AI69" s="164">
        <v>341522</v>
      </c>
      <c r="AJ69" s="164">
        <v>351311</v>
      </c>
      <c r="AK69" s="164">
        <v>367163</v>
      </c>
      <c r="AL69" s="164">
        <v>377391</v>
      </c>
      <c r="AM69" s="164">
        <v>390550</v>
      </c>
      <c r="AN69" s="164">
        <v>394261</v>
      </c>
      <c r="AO69" s="164">
        <v>400606</v>
      </c>
      <c r="AP69" s="164">
        <v>402199</v>
      </c>
      <c r="AQ69" s="164">
        <v>402044</v>
      </c>
      <c r="AR69" s="164">
        <v>405521</v>
      </c>
      <c r="AS69" s="164">
        <v>410607</v>
      </c>
      <c r="AT69" s="164">
        <v>416929</v>
      </c>
      <c r="AU69" s="164">
        <v>412615</v>
      </c>
      <c r="AV69" s="164">
        <v>408447</v>
      </c>
      <c r="AW69" s="164">
        <v>410229</v>
      </c>
      <c r="AX69" s="164">
        <v>411956</v>
      </c>
      <c r="AY69" s="164">
        <v>415962</v>
      </c>
      <c r="AZ69" s="164">
        <v>412234</v>
      </c>
      <c r="BA69" s="164">
        <v>412497</v>
      </c>
      <c r="BB69" s="164">
        <v>410593</v>
      </c>
      <c r="BC69" s="164">
        <v>412288</v>
      </c>
      <c r="BD69" s="164">
        <v>413415</v>
      </c>
      <c r="BE69" s="164">
        <v>414715</v>
      </c>
      <c r="BF69" s="164">
        <v>413198</v>
      </c>
      <c r="BG69" s="164">
        <v>416220</v>
      </c>
      <c r="BH69" s="164">
        <v>421543</v>
      </c>
      <c r="BI69" s="164">
        <v>428639</v>
      </c>
      <c r="BJ69" s="164">
        <v>440165</v>
      </c>
      <c r="BK69" s="164">
        <v>443086</v>
      </c>
      <c r="BL69" s="164">
        <v>449991</v>
      </c>
      <c r="BM69" s="164">
        <v>454286</v>
      </c>
      <c r="BN69" s="164">
        <v>459400</v>
      </c>
      <c r="BO69" s="164">
        <v>457393</v>
      </c>
      <c r="BP69" s="164">
        <v>462573</v>
      </c>
      <c r="BQ69" s="164">
        <v>467842</v>
      </c>
      <c r="BR69" s="164">
        <v>472392</v>
      </c>
      <c r="BS69" s="164">
        <v>476852</v>
      </c>
      <c r="BT69" s="164">
        <v>481130</v>
      </c>
      <c r="BU69" s="164">
        <v>485131</v>
      </c>
      <c r="BV69" s="164">
        <v>488674</v>
      </c>
      <c r="BW69" s="164">
        <v>491734</v>
      </c>
      <c r="BX69" s="164">
        <v>494408</v>
      </c>
      <c r="BY69" s="164">
        <v>496686</v>
      </c>
      <c r="BZ69" s="164">
        <v>498563</v>
      </c>
      <c r="CA69" s="164">
        <v>500105</v>
      </c>
      <c r="CB69" s="164">
        <v>501386</v>
      </c>
      <c r="CC69" s="164">
        <v>502470</v>
      </c>
      <c r="CD69" s="164">
        <v>503407</v>
      </c>
      <c r="CE69" s="164">
        <v>504216</v>
      </c>
      <c r="CF69" s="164">
        <v>505053</v>
      </c>
      <c r="CG69" s="164">
        <v>506006</v>
      </c>
      <c r="CH69" s="164">
        <v>507068</v>
      </c>
      <c r="CI69" s="164">
        <v>508312</v>
      </c>
      <c r="CJ69" s="164">
        <v>509783</v>
      </c>
      <c r="CK69" s="164">
        <v>511531</v>
      </c>
      <c r="CL69" s="164">
        <v>513616</v>
      </c>
      <c r="CM69" s="164">
        <v>515994</v>
      </c>
      <c r="CN69" s="164">
        <v>518683</v>
      </c>
      <c r="CO69" s="164">
        <v>521634</v>
      </c>
    </row>
    <row r="70" spans="2:93">
      <c r="B70" s="166">
        <v>66</v>
      </c>
      <c r="C70" s="164">
        <v>209965</v>
      </c>
      <c r="D70" s="164">
        <v>246629</v>
      </c>
      <c r="E70" s="164">
        <v>236336</v>
      </c>
      <c r="F70" s="164">
        <v>233117</v>
      </c>
      <c r="G70" s="164">
        <v>238953</v>
      </c>
      <c r="H70" s="164">
        <v>242888</v>
      </c>
      <c r="I70" s="164">
        <v>245439</v>
      </c>
      <c r="J70" s="164">
        <v>253613</v>
      </c>
      <c r="K70" s="164">
        <v>256066</v>
      </c>
      <c r="L70" s="164">
        <v>263875</v>
      </c>
      <c r="M70" s="164">
        <v>271778</v>
      </c>
      <c r="N70" s="164">
        <v>275530</v>
      </c>
      <c r="O70" s="164">
        <v>282305</v>
      </c>
      <c r="P70" s="164">
        <v>289200</v>
      </c>
      <c r="Q70" s="164">
        <v>293705</v>
      </c>
      <c r="R70" s="164">
        <v>304031</v>
      </c>
      <c r="S70" s="164">
        <v>305634</v>
      </c>
      <c r="T70" s="164">
        <v>306241</v>
      </c>
      <c r="U70" s="164">
        <v>303802</v>
      </c>
      <c r="V70" s="164">
        <v>297231</v>
      </c>
      <c r="W70" s="164">
        <v>295609</v>
      </c>
      <c r="X70" s="164">
        <v>297974</v>
      </c>
      <c r="Y70" s="164">
        <v>306766</v>
      </c>
      <c r="Z70" s="164">
        <v>320335</v>
      </c>
      <c r="AA70" s="164">
        <v>326431</v>
      </c>
      <c r="AB70" s="164">
        <v>346241</v>
      </c>
      <c r="AC70" s="164">
        <v>343837</v>
      </c>
      <c r="AD70" s="164">
        <v>333558</v>
      </c>
      <c r="AE70" s="164">
        <v>328560</v>
      </c>
      <c r="AF70" s="164">
        <v>324923</v>
      </c>
      <c r="AG70" s="164">
        <v>323665</v>
      </c>
      <c r="AH70" s="164">
        <v>326514</v>
      </c>
      <c r="AI70" s="164">
        <v>331214</v>
      </c>
      <c r="AJ70" s="164">
        <v>340538</v>
      </c>
      <c r="AK70" s="164">
        <v>350328</v>
      </c>
      <c r="AL70" s="164">
        <v>366162</v>
      </c>
      <c r="AM70" s="164">
        <v>376392</v>
      </c>
      <c r="AN70" s="164">
        <v>389545</v>
      </c>
      <c r="AO70" s="164">
        <v>393278</v>
      </c>
      <c r="AP70" s="164">
        <v>399639</v>
      </c>
      <c r="AQ70" s="164">
        <v>401260</v>
      </c>
      <c r="AR70" s="164">
        <v>401136</v>
      </c>
      <c r="AS70" s="164">
        <v>404620</v>
      </c>
      <c r="AT70" s="164">
        <v>409709</v>
      </c>
      <c r="AU70" s="164">
        <v>416030</v>
      </c>
      <c r="AV70" s="164">
        <v>411742</v>
      </c>
      <c r="AW70" s="164">
        <v>407600</v>
      </c>
      <c r="AX70" s="164">
        <v>409391</v>
      </c>
      <c r="AY70" s="164">
        <v>411128</v>
      </c>
      <c r="AZ70" s="164">
        <v>415139</v>
      </c>
      <c r="BA70" s="164">
        <v>411433</v>
      </c>
      <c r="BB70" s="164">
        <v>411710</v>
      </c>
      <c r="BC70" s="164">
        <v>409823</v>
      </c>
      <c r="BD70" s="164">
        <v>411527</v>
      </c>
      <c r="BE70" s="164">
        <v>412665</v>
      </c>
      <c r="BF70" s="164">
        <v>413974</v>
      </c>
      <c r="BG70" s="164">
        <v>412472</v>
      </c>
      <c r="BH70" s="164">
        <v>415500</v>
      </c>
      <c r="BI70" s="164">
        <v>420823</v>
      </c>
      <c r="BJ70" s="164">
        <v>427916</v>
      </c>
      <c r="BK70" s="164">
        <v>439429</v>
      </c>
      <c r="BL70" s="164">
        <v>442356</v>
      </c>
      <c r="BM70" s="164">
        <v>449258</v>
      </c>
      <c r="BN70" s="164">
        <v>453555</v>
      </c>
      <c r="BO70" s="164">
        <v>458670</v>
      </c>
      <c r="BP70" s="164">
        <v>456677</v>
      </c>
      <c r="BQ70" s="164">
        <v>461856</v>
      </c>
      <c r="BR70" s="164">
        <v>467125</v>
      </c>
      <c r="BS70" s="164">
        <v>471676</v>
      </c>
      <c r="BT70" s="164">
        <v>476137</v>
      </c>
      <c r="BU70" s="164">
        <v>480415</v>
      </c>
      <c r="BV70" s="164">
        <v>484418</v>
      </c>
      <c r="BW70" s="164">
        <v>487962</v>
      </c>
      <c r="BX70" s="164">
        <v>491024</v>
      </c>
      <c r="BY70" s="164">
        <v>493701</v>
      </c>
      <c r="BZ70" s="164">
        <v>495982</v>
      </c>
      <c r="CA70" s="164">
        <v>497862</v>
      </c>
      <c r="CB70" s="164">
        <v>499408</v>
      </c>
      <c r="CC70" s="164">
        <v>500693</v>
      </c>
      <c r="CD70" s="164">
        <v>501781</v>
      </c>
      <c r="CE70" s="164">
        <v>502721</v>
      </c>
      <c r="CF70" s="164">
        <v>503534</v>
      </c>
      <c r="CG70" s="164">
        <v>504374</v>
      </c>
      <c r="CH70" s="164">
        <v>505331</v>
      </c>
      <c r="CI70" s="164">
        <v>506396</v>
      </c>
      <c r="CJ70" s="164">
        <v>507642</v>
      </c>
      <c r="CK70" s="164">
        <v>509115</v>
      </c>
      <c r="CL70" s="164">
        <v>510863</v>
      </c>
      <c r="CM70" s="164">
        <v>512948</v>
      </c>
      <c r="CN70" s="164">
        <v>515326</v>
      </c>
      <c r="CO70" s="164">
        <v>518014</v>
      </c>
    </row>
    <row r="71" spans="2:93">
      <c r="B71" s="166">
        <v>67</v>
      </c>
      <c r="C71" s="164">
        <v>201458</v>
      </c>
      <c r="D71" s="164">
        <v>208217</v>
      </c>
      <c r="E71" s="164">
        <v>244594</v>
      </c>
      <c r="F71" s="164">
        <v>234447</v>
      </c>
      <c r="G71" s="164">
        <v>231309</v>
      </c>
      <c r="H71" s="164">
        <v>237145</v>
      </c>
      <c r="I71" s="164">
        <v>241095</v>
      </c>
      <c r="J71" s="164">
        <v>243684</v>
      </c>
      <c r="K71" s="164">
        <v>251852</v>
      </c>
      <c r="L71" s="164">
        <v>254345</v>
      </c>
      <c r="M71" s="164">
        <v>262152</v>
      </c>
      <c r="N71" s="164">
        <v>270053</v>
      </c>
      <c r="O71" s="164">
        <v>273835</v>
      </c>
      <c r="P71" s="164">
        <v>280621</v>
      </c>
      <c r="Q71" s="164">
        <v>287524</v>
      </c>
      <c r="R71" s="164">
        <v>292056</v>
      </c>
      <c r="S71" s="164">
        <v>302371</v>
      </c>
      <c r="T71" s="164">
        <v>304016</v>
      </c>
      <c r="U71" s="164">
        <v>304673</v>
      </c>
      <c r="V71" s="164">
        <v>302297</v>
      </c>
      <c r="W71" s="164">
        <v>295810</v>
      </c>
      <c r="X71" s="164">
        <v>294241</v>
      </c>
      <c r="Y71" s="164">
        <v>296638</v>
      </c>
      <c r="Z71" s="164">
        <v>305430</v>
      </c>
      <c r="AA71" s="164">
        <v>318977</v>
      </c>
      <c r="AB71" s="164">
        <v>325089</v>
      </c>
      <c r="AC71" s="164">
        <v>344854</v>
      </c>
      <c r="AD71" s="164">
        <v>342505</v>
      </c>
      <c r="AE71" s="164">
        <v>332312</v>
      </c>
      <c r="AF71" s="164">
        <v>327375</v>
      </c>
      <c r="AG71" s="164">
        <v>323791</v>
      </c>
      <c r="AH71" s="164">
        <v>322575</v>
      </c>
      <c r="AI71" s="164">
        <v>325449</v>
      </c>
      <c r="AJ71" s="164">
        <v>330168</v>
      </c>
      <c r="AK71" s="164">
        <v>339493</v>
      </c>
      <c r="AL71" s="164">
        <v>349284</v>
      </c>
      <c r="AM71" s="164">
        <v>365098</v>
      </c>
      <c r="AN71" s="164">
        <v>375330</v>
      </c>
      <c r="AO71" s="164">
        <v>388476</v>
      </c>
      <c r="AP71" s="164">
        <v>392234</v>
      </c>
      <c r="AQ71" s="164">
        <v>398611</v>
      </c>
      <c r="AR71" s="164">
        <v>400262</v>
      </c>
      <c r="AS71" s="164">
        <v>400155</v>
      </c>
      <c r="AT71" s="164">
        <v>403646</v>
      </c>
      <c r="AU71" s="164">
        <v>408738</v>
      </c>
      <c r="AV71" s="164">
        <v>415058</v>
      </c>
      <c r="AW71" s="164">
        <v>410799</v>
      </c>
      <c r="AX71" s="164">
        <v>406684</v>
      </c>
      <c r="AY71" s="164">
        <v>408486</v>
      </c>
      <c r="AZ71" s="164">
        <v>410233</v>
      </c>
      <c r="BA71" s="164">
        <v>414249</v>
      </c>
      <c r="BB71" s="164">
        <v>410568</v>
      </c>
      <c r="BC71" s="164">
        <v>410858</v>
      </c>
      <c r="BD71" s="164">
        <v>408990</v>
      </c>
      <c r="BE71" s="164">
        <v>410704</v>
      </c>
      <c r="BF71" s="164">
        <v>411854</v>
      </c>
      <c r="BG71" s="164">
        <v>413172</v>
      </c>
      <c r="BH71" s="164">
        <v>411687</v>
      </c>
      <c r="BI71" s="164">
        <v>414721</v>
      </c>
      <c r="BJ71" s="164">
        <v>420043</v>
      </c>
      <c r="BK71" s="164">
        <v>427133</v>
      </c>
      <c r="BL71" s="164">
        <v>438632</v>
      </c>
      <c r="BM71" s="164">
        <v>441564</v>
      </c>
      <c r="BN71" s="164">
        <v>448464</v>
      </c>
      <c r="BO71" s="164">
        <v>452763</v>
      </c>
      <c r="BP71" s="164">
        <v>457878</v>
      </c>
      <c r="BQ71" s="164">
        <v>455900</v>
      </c>
      <c r="BR71" s="164">
        <v>461078</v>
      </c>
      <c r="BS71" s="164">
        <v>466347</v>
      </c>
      <c r="BT71" s="164">
        <v>470898</v>
      </c>
      <c r="BU71" s="164">
        <v>475359</v>
      </c>
      <c r="BV71" s="164">
        <v>479638</v>
      </c>
      <c r="BW71" s="164">
        <v>483642</v>
      </c>
      <c r="BX71" s="164">
        <v>487187</v>
      </c>
      <c r="BY71" s="164">
        <v>490251</v>
      </c>
      <c r="BZ71" s="164">
        <v>492931</v>
      </c>
      <c r="CA71" s="164">
        <v>495214</v>
      </c>
      <c r="CB71" s="164">
        <v>497098</v>
      </c>
      <c r="CC71" s="164">
        <v>498647</v>
      </c>
      <c r="CD71" s="164">
        <v>499936</v>
      </c>
      <c r="CE71" s="164">
        <v>501029</v>
      </c>
      <c r="CF71" s="164">
        <v>501972</v>
      </c>
      <c r="CG71" s="164">
        <v>502789</v>
      </c>
      <c r="CH71" s="164">
        <v>503633</v>
      </c>
      <c r="CI71" s="164">
        <v>504593</v>
      </c>
      <c r="CJ71" s="164">
        <v>505661</v>
      </c>
      <c r="CK71" s="164">
        <v>506909</v>
      </c>
      <c r="CL71" s="164">
        <v>508384</v>
      </c>
      <c r="CM71" s="164">
        <v>510132</v>
      </c>
      <c r="CN71" s="164">
        <v>512217</v>
      </c>
      <c r="CO71" s="164">
        <v>514595</v>
      </c>
    </row>
    <row r="72" spans="2:93">
      <c r="B72" s="166">
        <v>68</v>
      </c>
      <c r="C72" s="164">
        <v>191801</v>
      </c>
      <c r="D72" s="164">
        <v>199566</v>
      </c>
      <c r="E72" s="164">
        <v>206305</v>
      </c>
      <c r="F72" s="164">
        <v>242379</v>
      </c>
      <c r="G72" s="164">
        <v>232389</v>
      </c>
      <c r="H72" s="164">
        <v>229337</v>
      </c>
      <c r="I72" s="164">
        <v>235175</v>
      </c>
      <c r="J72" s="164">
        <v>239153</v>
      </c>
      <c r="K72" s="164">
        <v>241781</v>
      </c>
      <c r="L72" s="164">
        <v>249943</v>
      </c>
      <c r="M72" s="164">
        <v>252477</v>
      </c>
      <c r="N72" s="164">
        <v>260281</v>
      </c>
      <c r="O72" s="164">
        <v>268180</v>
      </c>
      <c r="P72" s="164">
        <v>271994</v>
      </c>
      <c r="Q72" s="164">
        <v>278791</v>
      </c>
      <c r="R72" s="164">
        <v>285703</v>
      </c>
      <c r="S72" s="164">
        <v>290261</v>
      </c>
      <c r="T72" s="164">
        <v>300565</v>
      </c>
      <c r="U72" s="164">
        <v>302255</v>
      </c>
      <c r="V72" s="164">
        <v>302963</v>
      </c>
      <c r="W72" s="164">
        <v>300654</v>
      </c>
      <c r="X72" s="164">
        <v>294257</v>
      </c>
      <c r="Y72" s="164">
        <v>292745</v>
      </c>
      <c r="Z72" s="164">
        <v>295175</v>
      </c>
      <c r="AA72" s="164">
        <v>303966</v>
      </c>
      <c r="AB72" s="164">
        <v>317491</v>
      </c>
      <c r="AC72" s="164">
        <v>323618</v>
      </c>
      <c r="AD72" s="164">
        <v>343335</v>
      </c>
      <c r="AE72" s="164">
        <v>341044</v>
      </c>
      <c r="AF72" s="164">
        <v>330944</v>
      </c>
      <c r="AG72" s="164">
        <v>326072</v>
      </c>
      <c r="AH72" s="164">
        <v>322544</v>
      </c>
      <c r="AI72" s="164">
        <v>321373</v>
      </c>
      <c r="AJ72" s="164">
        <v>324274</v>
      </c>
      <c r="AK72" s="164">
        <v>329011</v>
      </c>
      <c r="AL72" s="164">
        <v>338338</v>
      </c>
      <c r="AM72" s="164">
        <v>348130</v>
      </c>
      <c r="AN72" s="164">
        <v>363923</v>
      </c>
      <c r="AO72" s="164">
        <v>374156</v>
      </c>
      <c r="AP72" s="164">
        <v>387295</v>
      </c>
      <c r="AQ72" s="164">
        <v>391079</v>
      </c>
      <c r="AR72" s="164">
        <v>397473</v>
      </c>
      <c r="AS72" s="164">
        <v>399138</v>
      </c>
      <c r="AT72" s="164">
        <v>399050</v>
      </c>
      <c r="AU72" s="164">
        <v>402549</v>
      </c>
      <c r="AV72" s="164">
        <v>407643</v>
      </c>
      <c r="AW72" s="164">
        <v>413963</v>
      </c>
      <c r="AX72" s="164">
        <v>409735</v>
      </c>
      <c r="AY72" s="164">
        <v>405649</v>
      </c>
      <c r="AZ72" s="164">
        <v>407463</v>
      </c>
      <c r="BA72" s="164">
        <v>409221</v>
      </c>
      <c r="BB72" s="164">
        <v>413241</v>
      </c>
      <c r="BC72" s="164">
        <v>409587</v>
      </c>
      <c r="BD72" s="164">
        <v>409892</v>
      </c>
      <c r="BE72" s="164">
        <v>408044</v>
      </c>
      <c r="BF72" s="164">
        <v>409769</v>
      </c>
      <c r="BG72" s="164">
        <v>410931</v>
      </c>
      <c r="BH72" s="164">
        <v>412260</v>
      </c>
      <c r="BI72" s="164">
        <v>410793</v>
      </c>
      <c r="BJ72" s="164">
        <v>413833</v>
      </c>
      <c r="BK72" s="164">
        <v>419155</v>
      </c>
      <c r="BL72" s="164">
        <v>426239</v>
      </c>
      <c r="BM72" s="164">
        <v>437724</v>
      </c>
      <c r="BN72" s="164">
        <v>440661</v>
      </c>
      <c r="BO72" s="164">
        <v>447558</v>
      </c>
      <c r="BP72" s="164">
        <v>451858</v>
      </c>
      <c r="BQ72" s="164">
        <v>456973</v>
      </c>
      <c r="BR72" s="164">
        <v>455011</v>
      </c>
      <c r="BS72" s="164">
        <v>460188</v>
      </c>
      <c r="BT72" s="164">
        <v>465456</v>
      </c>
      <c r="BU72" s="164">
        <v>470007</v>
      </c>
      <c r="BV72" s="164">
        <v>474468</v>
      </c>
      <c r="BW72" s="164">
        <v>478747</v>
      </c>
      <c r="BX72" s="164">
        <v>482752</v>
      </c>
      <c r="BY72" s="164">
        <v>486298</v>
      </c>
      <c r="BZ72" s="164">
        <v>489364</v>
      </c>
      <c r="CA72" s="164">
        <v>492046</v>
      </c>
      <c r="CB72" s="164">
        <v>494331</v>
      </c>
      <c r="CC72" s="164">
        <v>496219</v>
      </c>
      <c r="CD72" s="164">
        <v>497771</v>
      </c>
      <c r="CE72" s="164">
        <v>499065</v>
      </c>
      <c r="CF72" s="164">
        <v>500162</v>
      </c>
      <c r="CG72" s="164">
        <v>501109</v>
      </c>
      <c r="CH72" s="164">
        <v>501930</v>
      </c>
      <c r="CI72" s="164">
        <v>502778</v>
      </c>
      <c r="CJ72" s="164">
        <v>503740</v>
      </c>
      <c r="CK72" s="164">
        <v>504811</v>
      </c>
      <c r="CL72" s="164">
        <v>506061</v>
      </c>
      <c r="CM72" s="164">
        <v>507538</v>
      </c>
      <c r="CN72" s="164">
        <v>509286</v>
      </c>
      <c r="CO72" s="164">
        <v>511371</v>
      </c>
    </row>
    <row r="73" spans="2:93">
      <c r="B73" s="166">
        <v>69</v>
      </c>
      <c r="C73" s="164">
        <v>172880</v>
      </c>
      <c r="D73" s="164">
        <v>189772</v>
      </c>
      <c r="E73" s="164">
        <v>197507</v>
      </c>
      <c r="F73" s="164">
        <v>204224</v>
      </c>
      <c r="G73" s="164">
        <v>239977</v>
      </c>
      <c r="H73" s="164">
        <v>230155</v>
      </c>
      <c r="I73" s="164">
        <v>227197</v>
      </c>
      <c r="J73" s="164">
        <v>233047</v>
      </c>
      <c r="K73" s="164">
        <v>237053</v>
      </c>
      <c r="L73" s="164">
        <v>239722</v>
      </c>
      <c r="M73" s="164">
        <v>247876</v>
      </c>
      <c r="N73" s="164">
        <v>250453</v>
      </c>
      <c r="O73" s="164">
        <v>258254</v>
      </c>
      <c r="P73" s="164">
        <v>266149</v>
      </c>
      <c r="Q73" s="164">
        <v>269997</v>
      </c>
      <c r="R73" s="164">
        <v>276805</v>
      </c>
      <c r="S73" s="164">
        <v>283725</v>
      </c>
      <c r="T73" s="164">
        <v>288311</v>
      </c>
      <c r="U73" s="164">
        <v>298603</v>
      </c>
      <c r="V73" s="164">
        <v>300339</v>
      </c>
      <c r="W73" s="164">
        <v>301103</v>
      </c>
      <c r="X73" s="164">
        <v>298864</v>
      </c>
      <c r="Y73" s="164">
        <v>292562</v>
      </c>
      <c r="Z73" s="164">
        <v>291110</v>
      </c>
      <c r="AA73" s="164">
        <v>293575</v>
      </c>
      <c r="AB73" s="164">
        <v>302366</v>
      </c>
      <c r="AC73" s="164">
        <v>315866</v>
      </c>
      <c r="AD73" s="164">
        <v>322009</v>
      </c>
      <c r="AE73" s="164">
        <v>341675</v>
      </c>
      <c r="AF73" s="164">
        <v>339446</v>
      </c>
      <c r="AG73" s="164">
        <v>329444</v>
      </c>
      <c r="AH73" s="164">
        <v>324641</v>
      </c>
      <c r="AI73" s="164">
        <v>321173</v>
      </c>
      <c r="AJ73" s="164">
        <v>320050</v>
      </c>
      <c r="AK73" s="164">
        <v>322980</v>
      </c>
      <c r="AL73" s="164">
        <v>327737</v>
      </c>
      <c r="AM73" s="164">
        <v>337064</v>
      </c>
      <c r="AN73" s="164">
        <v>346856</v>
      </c>
      <c r="AO73" s="164">
        <v>362627</v>
      </c>
      <c r="AP73" s="164">
        <v>372861</v>
      </c>
      <c r="AQ73" s="164">
        <v>385992</v>
      </c>
      <c r="AR73" s="164">
        <v>389804</v>
      </c>
      <c r="AS73" s="164">
        <v>396197</v>
      </c>
      <c r="AT73" s="164">
        <v>397877</v>
      </c>
      <c r="AU73" s="164">
        <v>397809</v>
      </c>
      <c r="AV73" s="164">
        <v>401317</v>
      </c>
      <c r="AW73" s="164">
        <v>406414</v>
      </c>
      <c r="AX73" s="164">
        <v>412732</v>
      </c>
      <c r="AY73" s="164">
        <v>408538</v>
      </c>
      <c r="AZ73" s="164">
        <v>404483</v>
      </c>
      <c r="BA73" s="164">
        <v>406310</v>
      </c>
      <c r="BB73" s="164">
        <v>408080</v>
      </c>
      <c r="BC73" s="164">
        <v>412106</v>
      </c>
      <c r="BD73" s="164">
        <v>408480</v>
      </c>
      <c r="BE73" s="164">
        <v>408801</v>
      </c>
      <c r="BF73" s="164">
        <v>406975</v>
      </c>
      <c r="BG73" s="164">
        <v>408712</v>
      </c>
      <c r="BH73" s="164">
        <v>409887</v>
      </c>
      <c r="BI73" s="164">
        <v>411227</v>
      </c>
      <c r="BJ73" s="164">
        <v>409780</v>
      </c>
      <c r="BK73" s="164">
        <v>412826</v>
      </c>
      <c r="BL73" s="164">
        <v>418146</v>
      </c>
      <c r="BM73" s="164">
        <v>425225</v>
      </c>
      <c r="BN73" s="164">
        <v>436694</v>
      </c>
      <c r="BO73" s="164">
        <v>439636</v>
      </c>
      <c r="BP73" s="164">
        <v>446529</v>
      </c>
      <c r="BQ73" s="164">
        <v>450830</v>
      </c>
      <c r="BR73" s="164">
        <v>455944</v>
      </c>
      <c r="BS73" s="164">
        <v>453999</v>
      </c>
      <c r="BT73" s="164">
        <v>459175</v>
      </c>
      <c r="BU73" s="164">
        <v>464442</v>
      </c>
      <c r="BV73" s="164">
        <v>468992</v>
      </c>
      <c r="BW73" s="164">
        <v>473453</v>
      </c>
      <c r="BX73" s="164">
        <v>477731</v>
      </c>
      <c r="BY73" s="164">
        <v>481736</v>
      </c>
      <c r="BZ73" s="164">
        <v>485284</v>
      </c>
      <c r="CA73" s="164">
        <v>488351</v>
      </c>
      <c r="CB73" s="164">
        <v>491036</v>
      </c>
      <c r="CC73" s="164">
        <v>493323</v>
      </c>
      <c r="CD73" s="164">
        <v>495214</v>
      </c>
      <c r="CE73" s="164">
        <v>496770</v>
      </c>
      <c r="CF73" s="164">
        <v>498068</v>
      </c>
      <c r="CG73" s="164">
        <v>499169</v>
      </c>
      <c r="CH73" s="164">
        <v>500120</v>
      </c>
      <c r="CI73" s="164">
        <v>500946</v>
      </c>
      <c r="CJ73" s="164">
        <v>501797</v>
      </c>
      <c r="CK73" s="164">
        <v>502763</v>
      </c>
      <c r="CL73" s="164">
        <v>503836</v>
      </c>
      <c r="CM73" s="164">
        <v>505088</v>
      </c>
      <c r="CN73" s="164">
        <v>506567</v>
      </c>
      <c r="CO73" s="164">
        <v>508315</v>
      </c>
    </row>
    <row r="74" spans="2:93">
      <c r="B74" s="166">
        <v>70</v>
      </c>
      <c r="C74" s="164">
        <v>169246</v>
      </c>
      <c r="D74" s="164">
        <v>170829</v>
      </c>
      <c r="E74" s="164">
        <v>187567</v>
      </c>
      <c r="F74" s="164">
        <v>195270</v>
      </c>
      <c r="G74" s="164">
        <v>201966</v>
      </c>
      <c r="H74" s="164">
        <v>237375</v>
      </c>
      <c r="I74" s="164">
        <v>227733</v>
      </c>
      <c r="J74" s="164">
        <v>224881</v>
      </c>
      <c r="K74" s="164">
        <v>230743</v>
      </c>
      <c r="L74" s="164">
        <v>234778</v>
      </c>
      <c r="M74" s="164">
        <v>237489</v>
      </c>
      <c r="N74" s="164">
        <v>245634</v>
      </c>
      <c r="O74" s="164">
        <v>248256</v>
      </c>
      <c r="P74" s="164">
        <v>256053</v>
      </c>
      <c r="Q74" s="164">
        <v>263942</v>
      </c>
      <c r="R74" s="164">
        <v>267825</v>
      </c>
      <c r="S74" s="164">
        <v>274643</v>
      </c>
      <c r="T74" s="164">
        <v>281571</v>
      </c>
      <c r="U74" s="164">
        <v>286187</v>
      </c>
      <c r="V74" s="164">
        <v>296464</v>
      </c>
      <c r="W74" s="164">
        <v>298250</v>
      </c>
      <c r="X74" s="164">
        <v>299072</v>
      </c>
      <c r="Y74" s="164">
        <v>296909</v>
      </c>
      <c r="Z74" s="164">
        <v>290708</v>
      </c>
      <c r="AA74" s="164">
        <v>289320</v>
      </c>
      <c r="AB74" s="164">
        <v>291823</v>
      </c>
      <c r="AC74" s="164">
        <v>300611</v>
      </c>
      <c r="AD74" s="164">
        <v>314084</v>
      </c>
      <c r="AE74" s="164">
        <v>320244</v>
      </c>
      <c r="AF74" s="164">
        <v>339853</v>
      </c>
      <c r="AG74" s="164">
        <v>337690</v>
      </c>
      <c r="AH74" s="164">
        <v>327794</v>
      </c>
      <c r="AI74" s="164">
        <v>323066</v>
      </c>
      <c r="AJ74" s="164">
        <v>319662</v>
      </c>
      <c r="AK74" s="164">
        <v>318591</v>
      </c>
      <c r="AL74" s="164">
        <v>321550</v>
      </c>
      <c r="AM74" s="164">
        <v>326329</v>
      </c>
      <c r="AN74" s="164">
        <v>335656</v>
      </c>
      <c r="AO74" s="164">
        <v>345448</v>
      </c>
      <c r="AP74" s="164">
        <v>361194</v>
      </c>
      <c r="AQ74" s="164">
        <v>371429</v>
      </c>
      <c r="AR74" s="164">
        <v>384551</v>
      </c>
      <c r="AS74" s="164">
        <v>388371</v>
      </c>
      <c r="AT74" s="164">
        <v>394762</v>
      </c>
      <c r="AU74" s="164">
        <v>396459</v>
      </c>
      <c r="AV74" s="164">
        <v>396413</v>
      </c>
      <c r="AW74" s="164">
        <v>399930</v>
      </c>
      <c r="AX74" s="164">
        <v>405031</v>
      </c>
      <c r="AY74" s="164">
        <v>411347</v>
      </c>
      <c r="AZ74" s="164">
        <v>407190</v>
      </c>
      <c r="BA74" s="164">
        <v>403169</v>
      </c>
      <c r="BB74" s="164">
        <v>405010</v>
      </c>
      <c r="BC74" s="164">
        <v>406794</v>
      </c>
      <c r="BD74" s="164">
        <v>410825</v>
      </c>
      <c r="BE74" s="164">
        <v>407230</v>
      </c>
      <c r="BF74" s="164">
        <v>407569</v>
      </c>
      <c r="BG74" s="164">
        <v>405767</v>
      </c>
      <c r="BH74" s="164">
        <v>407516</v>
      </c>
      <c r="BI74" s="164">
        <v>408705</v>
      </c>
      <c r="BJ74" s="164">
        <v>410058</v>
      </c>
      <c r="BK74" s="164">
        <v>408631</v>
      </c>
      <c r="BL74" s="164">
        <v>411684</v>
      </c>
      <c r="BM74" s="164">
        <v>417003</v>
      </c>
      <c r="BN74" s="164">
        <v>424075</v>
      </c>
      <c r="BO74" s="164">
        <v>435526</v>
      </c>
      <c r="BP74" s="164">
        <v>438473</v>
      </c>
      <c r="BQ74" s="164">
        <v>445361</v>
      </c>
      <c r="BR74" s="164">
        <v>449663</v>
      </c>
      <c r="BS74" s="164">
        <v>454776</v>
      </c>
      <c r="BT74" s="164">
        <v>452850</v>
      </c>
      <c r="BU74" s="164">
        <v>458024</v>
      </c>
      <c r="BV74" s="164">
        <v>463288</v>
      </c>
      <c r="BW74" s="164">
        <v>467837</v>
      </c>
      <c r="BX74" s="164">
        <v>472297</v>
      </c>
      <c r="BY74" s="164">
        <v>476575</v>
      </c>
      <c r="BZ74" s="164">
        <v>480580</v>
      </c>
      <c r="CA74" s="164">
        <v>484128</v>
      </c>
      <c r="CB74" s="164">
        <v>487195</v>
      </c>
      <c r="CC74" s="164">
        <v>489882</v>
      </c>
      <c r="CD74" s="164">
        <v>492173</v>
      </c>
      <c r="CE74" s="164">
        <v>494067</v>
      </c>
      <c r="CF74" s="164">
        <v>495627</v>
      </c>
      <c r="CG74" s="164">
        <v>496928</v>
      </c>
      <c r="CH74" s="164">
        <v>498034</v>
      </c>
      <c r="CI74" s="164">
        <v>498989</v>
      </c>
      <c r="CJ74" s="164">
        <v>499820</v>
      </c>
      <c r="CK74" s="164">
        <v>500675</v>
      </c>
      <c r="CL74" s="164">
        <v>501644</v>
      </c>
      <c r="CM74" s="164">
        <v>502719</v>
      </c>
      <c r="CN74" s="164">
        <v>503973</v>
      </c>
      <c r="CO74" s="164">
        <v>505454</v>
      </c>
    </row>
    <row r="75" spans="2:93">
      <c r="B75" s="166">
        <v>71</v>
      </c>
      <c r="C75" s="164">
        <v>157196</v>
      </c>
      <c r="D75" s="164">
        <v>167001</v>
      </c>
      <c r="E75" s="164">
        <v>168627</v>
      </c>
      <c r="F75" s="164">
        <v>185198</v>
      </c>
      <c r="G75" s="164">
        <v>192864</v>
      </c>
      <c r="H75" s="164">
        <v>199535</v>
      </c>
      <c r="I75" s="164">
        <v>234573</v>
      </c>
      <c r="J75" s="164">
        <v>225129</v>
      </c>
      <c r="K75" s="164">
        <v>222391</v>
      </c>
      <c r="L75" s="164">
        <v>228263</v>
      </c>
      <c r="M75" s="164">
        <v>232327</v>
      </c>
      <c r="N75" s="164">
        <v>235081</v>
      </c>
      <c r="O75" s="164">
        <v>243215</v>
      </c>
      <c r="P75" s="164">
        <v>245883</v>
      </c>
      <c r="Q75" s="164">
        <v>253673</v>
      </c>
      <c r="R75" s="164">
        <v>261554</v>
      </c>
      <c r="S75" s="164">
        <v>265474</v>
      </c>
      <c r="T75" s="164">
        <v>272301</v>
      </c>
      <c r="U75" s="164">
        <v>279237</v>
      </c>
      <c r="V75" s="164">
        <v>283883</v>
      </c>
      <c r="W75" s="164">
        <v>294142</v>
      </c>
      <c r="X75" s="164">
        <v>295981</v>
      </c>
      <c r="Y75" s="164">
        <v>296865</v>
      </c>
      <c r="Z75" s="164">
        <v>294782</v>
      </c>
      <c r="AA75" s="164">
        <v>288690</v>
      </c>
      <c r="AB75" s="164">
        <v>287371</v>
      </c>
      <c r="AC75" s="164">
        <v>289913</v>
      </c>
      <c r="AD75" s="164">
        <v>298698</v>
      </c>
      <c r="AE75" s="164">
        <v>312140</v>
      </c>
      <c r="AF75" s="164">
        <v>318316</v>
      </c>
      <c r="AG75" s="164">
        <v>337862</v>
      </c>
      <c r="AH75" s="164">
        <v>335771</v>
      </c>
      <c r="AI75" s="164">
        <v>325989</v>
      </c>
      <c r="AJ75" s="164">
        <v>321341</v>
      </c>
      <c r="AK75" s="164">
        <v>318008</v>
      </c>
      <c r="AL75" s="164">
        <v>316992</v>
      </c>
      <c r="AM75" s="164">
        <v>319982</v>
      </c>
      <c r="AN75" s="164">
        <v>324785</v>
      </c>
      <c r="AO75" s="164">
        <v>334111</v>
      </c>
      <c r="AP75" s="164">
        <v>343901</v>
      </c>
      <c r="AQ75" s="164">
        <v>359619</v>
      </c>
      <c r="AR75" s="164">
        <v>369855</v>
      </c>
      <c r="AS75" s="164">
        <v>382943</v>
      </c>
      <c r="AT75" s="164">
        <v>386771</v>
      </c>
      <c r="AU75" s="164">
        <v>393160</v>
      </c>
      <c r="AV75" s="164">
        <v>394875</v>
      </c>
      <c r="AW75" s="164">
        <v>394854</v>
      </c>
      <c r="AX75" s="164">
        <v>398382</v>
      </c>
      <c r="AY75" s="164">
        <v>403485</v>
      </c>
      <c r="AZ75" s="164">
        <v>409800</v>
      </c>
      <c r="BA75" s="164">
        <v>405684</v>
      </c>
      <c r="BB75" s="164">
        <v>401701</v>
      </c>
      <c r="BC75" s="164">
        <v>403557</v>
      </c>
      <c r="BD75" s="164">
        <v>405356</v>
      </c>
      <c r="BE75" s="164">
        <v>409393</v>
      </c>
      <c r="BF75" s="164">
        <v>405832</v>
      </c>
      <c r="BG75" s="164">
        <v>406191</v>
      </c>
      <c r="BH75" s="164">
        <v>404416</v>
      </c>
      <c r="BI75" s="164">
        <v>406178</v>
      </c>
      <c r="BJ75" s="164">
        <v>407381</v>
      </c>
      <c r="BK75" s="164">
        <v>408748</v>
      </c>
      <c r="BL75" s="164">
        <v>407344</v>
      </c>
      <c r="BM75" s="164">
        <v>410404</v>
      </c>
      <c r="BN75" s="164">
        <v>415721</v>
      </c>
      <c r="BO75" s="164">
        <v>422786</v>
      </c>
      <c r="BP75" s="164">
        <v>434216</v>
      </c>
      <c r="BQ75" s="164">
        <v>437168</v>
      </c>
      <c r="BR75" s="164">
        <v>444050</v>
      </c>
      <c r="BS75" s="164">
        <v>448352</v>
      </c>
      <c r="BT75" s="164">
        <v>453463</v>
      </c>
      <c r="BU75" s="164">
        <v>451558</v>
      </c>
      <c r="BV75" s="164">
        <v>456729</v>
      </c>
      <c r="BW75" s="164">
        <v>461990</v>
      </c>
      <c r="BX75" s="164">
        <v>466537</v>
      </c>
      <c r="BY75" s="164">
        <v>470996</v>
      </c>
      <c r="BZ75" s="164">
        <v>475272</v>
      </c>
      <c r="CA75" s="164">
        <v>479276</v>
      </c>
      <c r="CB75" s="164">
        <v>482824</v>
      </c>
      <c r="CC75" s="164">
        <v>485892</v>
      </c>
      <c r="CD75" s="164">
        <v>488581</v>
      </c>
      <c r="CE75" s="164">
        <v>490874</v>
      </c>
      <c r="CF75" s="164">
        <v>492772</v>
      </c>
      <c r="CG75" s="164">
        <v>494336</v>
      </c>
      <c r="CH75" s="164">
        <v>495641</v>
      </c>
      <c r="CI75" s="164">
        <v>496751</v>
      </c>
      <c r="CJ75" s="164">
        <v>497710</v>
      </c>
      <c r="CK75" s="164">
        <v>498546</v>
      </c>
      <c r="CL75" s="164">
        <v>499405</v>
      </c>
      <c r="CM75" s="164">
        <v>500378</v>
      </c>
      <c r="CN75" s="164">
        <v>501456</v>
      </c>
      <c r="CO75" s="164">
        <v>502712</v>
      </c>
    </row>
    <row r="76" spans="2:93">
      <c r="B76" s="166">
        <v>72</v>
      </c>
      <c r="C76" s="164">
        <v>150920</v>
      </c>
      <c r="D76" s="164">
        <v>154896</v>
      </c>
      <c r="E76" s="164">
        <v>164610</v>
      </c>
      <c r="F76" s="164">
        <v>166279</v>
      </c>
      <c r="G76" s="164">
        <v>182669</v>
      </c>
      <c r="H76" s="164">
        <v>190293</v>
      </c>
      <c r="I76" s="164">
        <v>196935</v>
      </c>
      <c r="J76" s="164">
        <v>231582</v>
      </c>
      <c r="K76" s="164">
        <v>222347</v>
      </c>
      <c r="L76" s="164">
        <v>219728</v>
      </c>
      <c r="M76" s="164">
        <v>225608</v>
      </c>
      <c r="N76" s="164">
        <v>229701</v>
      </c>
      <c r="O76" s="164">
        <v>232500</v>
      </c>
      <c r="P76" s="164">
        <v>240619</v>
      </c>
      <c r="Q76" s="164">
        <v>243335</v>
      </c>
      <c r="R76" s="164">
        <v>251116</v>
      </c>
      <c r="S76" s="164">
        <v>258986</v>
      </c>
      <c r="T76" s="164">
        <v>262944</v>
      </c>
      <c r="U76" s="164">
        <v>269779</v>
      </c>
      <c r="V76" s="164">
        <v>276720</v>
      </c>
      <c r="W76" s="164">
        <v>281397</v>
      </c>
      <c r="X76" s="164">
        <v>291635</v>
      </c>
      <c r="Y76" s="164">
        <v>293529</v>
      </c>
      <c r="Z76" s="164">
        <v>294478</v>
      </c>
      <c r="AA76" s="164">
        <v>292480</v>
      </c>
      <c r="AB76" s="164">
        <v>286506</v>
      </c>
      <c r="AC76" s="164">
        <v>285260</v>
      </c>
      <c r="AD76" s="164">
        <v>287843</v>
      </c>
      <c r="AE76" s="164">
        <v>296623</v>
      </c>
      <c r="AF76" s="164">
        <v>310029</v>
      </c>
      <c r="AG76" s="164">
        <v>316223</v>
      </c>
      <c r="AH76" s="164">
        <v>335698</v>
      </c>
      <c r="AI76" s="164">
        <v>333684</v>
      </c>
      <c r="AJ76" s="164">
        <v>324026</v>
      </c>
      <c r="AK76" s="164">
        <v>319464</v>
      </c>
      <c r="AL76" s="164">
        <v>316205</v>
      </c>
      <c r="AM76" s="164">
        <v>315248</v>
      </c>
      <c r="AN76" s="164">
        <v>318272</v>
      </c>
      <c r="AO76" s="164">
        <v>323099</v>
      </c>
      <c r="AP76" s="164">
        <v>332423</v>
      </c>
      <c r="AQ76" s="164">
        <v>342211</v>
      </c>
      <c r="AR76" s="164">
        <v>357896</v>
      </c>
      <c r="AS76" s="164">
        <v>368108</v>
      </c>
      <c r="AT76" s="164">
        <v>381158</v>
      </c>
      <c r="AU76" s="164">
        <v>384995</v>
      </c>
      <c r="AV76" s="164">
        <v>391381</v>
      </c>
      <c r="AW76" s="164">
        <v>393116</v>
      </c>
      <c r="AX76" s="164">
        <v>393123</v>
      </c>
      <c r="AY76" s="164">
        <v>396662</v>
      </c>
      <c r="AZ76" s="164">
        <v>401769</v>
      </c>
      <c r="BA76" s="164">
        <v>408080</v>
      </c>
      <c r="BB76" s="164">
        <v>404010</v>
      </c>
      <c r="BC76" s="164">
        <v>400070</v>
      </c>
      <c r="BD76" s="164">
        <v>401942</v>
      </c>
      <c r="BE76" s="164">
        <v>403757</v>
      </c>
      <c r="BF76" s="164">
        <v>407800</v>
      </c>
      <c r="BG76" s="164">
        <v>404277</v>
      </c>
      <c r="BH76" s="164">
        <v>404658</v>
      </c>
      <c r="BI76" s="164">
        <v>402912</v>
      </c>
      <c r="BJ76" s="164">
        <v>404689</v>
      </c>
      <c r="BK76" s="164">
        <v>405908</v>
      </c>
      <c r="BL76" s="164">
        <v>407289</v>
      </c>
      <c r="BM76" s="164">
        <v>405910</v>
      </c>
      <c r="BN76" s="164">
        <v>408978</v>
      </c>
      <c r="BO76" s="164">
        <v>414292</v>
      </c>
      <c r="BP76" s="164">
        <v>421349</v>
      </c>
      <c r="BQ76" s="164">
        <v>432754</v>
      </c>
      <c r="BR76" s="164">
        <v>435712</v>
      </c>
      <c r="BS76" s="164">
        <v>442586</v>
      </c>
      <c r="BT76" s="164">
        <v>446888</v>
      </c>
      <c r="BU76" s="164">
        <v>451997</v>
      </c>
      <c r="BV76" s="164">
        <v>450114</v>
      </c>
      <c r="BW76" s="164">
        <v>455281</v>
      </c>
      <c r="BX76" s="164">
        <v>460537</v>
      </c>
      <c r="BY76" s="164">
        <v>465082</v>
      </c>
      <c r="BZ76" s="164">
        <v>469539</v>
      </c>
      <c r="CA76" s="164">
        <v>473813</v>
      </c>
      <c r="CB76" s="164">
        <v>477815</v>
      </c>
      <c r="CC76" s="164">
        <v>481363</v>
      </c>
      <c r="CD76" s="164">
        <v>484431</v>
      </c>
      <c r="CE76" s="164">
        <v>487122</v>
      </c>
      <c r="CF76" s="164">
        <v>489417</v>
      </c>
      <c r="CG76" s="164">
        <v>491318</v>
      </c>
      <c r="CH76" s="164">
        <v>492887</v>
      </c>
      <c r="CI76" s="164">
        <v>494195</v>
      </c>
      <c r="CJ76" s="164">
        <v>495309</v>
      </c>
      <c r="CK76" s="164">
        <v>496273</v>
      </c>
      <c r="CL76" s="164">
        <v>497115</v>
      </c>
      <c r="CM76" s="164">
        <v>497977</v>
      </c>
      <c r="CN76" s="164">
        <v>498954</v>
      </c>
      <c r="CO76" s="164">
        <v>500035</v>
      </c>
    </row>
    <row r="77" spans="2:93">
      <c r="B77" s="166">
        <v>73</v>
      </c>
      <c r="C77" s="164">
        <v>143438</v>
      </c>
      <c r="D77" s="164">
        <v>148452</v>
      </c>
      <c r="E77" s="164">
        <v>152425</v>
      </c>
      <c r="F77" s="164">
        <v>162041</v>
      </c>
      <c r="G77" s="164">
        <v>163754</v>
      </c>
      <c r="H77" s="164">
        <v>179952</v>
      </c>
      <c r="I77" s="164">
        <v>187530</v>
      </c>
      <c r="J77" s="164">
        <v>194148</v>
      </c>
      <c r="K77" s="164">
        <v>228376</v>
      </c>
      <c r="L77" s="164">
        <v>219362</v>
      </c>
      <c r="M77" s="164">
        <v>216867</v>
      </c>
      <c r="N77" s="164">
        <v>222753</v>
      </c>
      <c r="O77" s="164">
        <v>226875</v>
      </c>
      <c r="P77" s="164">
        <v>229718</v>
      </c>
      <c r="Q77" s="164">
        <v>237820</v>
      </c>
      <c r="R77" s="164">
        <v>240585</v>
      </c>
      <c r="S77" s="164">
        <v>248353</v>
      </c>
      <c r="T77" s="164">
        <v>256210</v>
      </c>
      <c r="U77" s="164">
        <v>260206</v>
      </c>
      <c r="V77" s="164">
        <v>267047</v>
      </c>
      <c r="W77" s="164">
        <v>273993</v>
      </c>
      <c r="X77" s="164">
        <v>278700</v>
      </c>
      <c r="Y77" s="164">
        <v>288914</v>
      </c>
      <c r="Z77" s="164">
        <v>290865</v>
      </c>
      <c r="AA77" s="164">
        <v>291882</v>
      </c>
      <c r="AB77" s="164">
        <v>289975</v>
      </c>
      <c r="AC77" s="164">
        <v>284124</v>
      </c>
      <c r="AD77" s="164">
        <v>282956</v>
      </c>
      <c r="AE77" s="164">
        <v>285583</v>
      </c>
      <c r="AF77" s="164">
        <v>294355</v>
      </c>
      <c r="AG77" s="164">
        <v>307721</v>
      </c>
      <c r="AH77" s="164">
        <v>313932</v>
      </c>
      <c r="AI77" s="164">
        <v>333330</v>
      </c>
      <c r="AJ77" s="164">
        <v>331397</v>
      </c>
      <c r="AK77" s="164">
        <v>321871</v>
      </c>
      <c r="AL77" s="164">
        <v>317402</v>
      </c>
      <c r="AM77" s="164">
        <v>314222</v>
      </c>
      <c r="AN77" s="164">
        <v>313328</v>
      </c>
      <c r="AO77" s="164">
        <v>316388</v>
      </c>
      <c r="AP77" s="164">
        <v>321240</v>
      </c>
      <c r="AQ77" s="164">
        <v>330561</v>
      </c>
      <c r="AR77" s="164">
        <v>340345</v>
      </c>
      <c r="AS77" s="164">
        <v>355968</v>
      </c>
      <c r="AT77" s="164">
        <v>366151</v>
      </c>
      <c r="AU77" s="164">
        <v>379160</v>
      </c>
      <c r="AV77" s="164">
        <v>383008</v>
      </c>
      <c r="AW77" s="164">
        <v>389390</v>
      </c>
      <c r="AX77" s="164">
        <v>391146</v>
      </c>
      <c r="AY77" s="164">
        <v>391184</v>
      </c>
      <c r="AZ77" s="164">
        <v>394736</v>
      </c>
      <c r="BA77" s="164">
        <v>399845</v>
      </c>
      <c r="BB77" s="164">
        <v>406153</v>
      </c>
      <c r="BC77" s="164">
        <v>402133</v>
      </c>
      <c r="BD77" s="164">
        <v>398240</v>
      </c>
      <c r="BE77" s="164">
        <v>400129</v>
      </c>
      <c r="BF77" s="164">
        <v>401961</v>
      </c>
      <c r="BG77" s="164">
        <v>406011</v>
      </c>
      <c r="BH77" s="164">
        <v>402530</v>
      </c>
      <c r="BI77" s="164">
        <v>402934</v>
      </c>
      <c r="BJ77" s="164">
        <v>401220</v>
      </c>
      <c r="BK77" s="164">
        <v>403012</v>
      </c>
      <c r="BL77" s="164">
        <v>404249</v>
      </c>
      <c r="BM77" s="164">
        <v>405645</v>
      </c>
      <c r="BN77" s="164">
        <v>404293</v>
      </c>
      <c r="BO77" s="164">
        <v>407369</v>
      </c>
      <c r="BP77" s="164">
        <v>412680</v>
      </c>
      <c r="BQ77" s="164">
        <v>419727</v>
      </c>
      <c r="BR77" s="164">
        <v>431104</v>
      </c>
      <c r="BS77" s="164">
        <v>434067</v>
      </c>
      <c r="BT77" s="164">
        <v>440932</v>
      </c>
      <c r="BU77" s="164">
        <v>445234</v>
      </c>
      <c r="BV77" s="164">
        <v>450339</v>
      </c>
      <c r="BW77" s="164">
        <v>448480</v>
      </c>
      <c r="BX77" s="164">
        <v>453642</v>
      </c>
      <c r="BY77" s="164">
        <v>458893</v>
      </c>
      <c r="BZ77" s="164">
        <v>463434</v>
      </c>
      <c r="CA77" s="164">
        <v>467888</v>
      </c>
      <c r="CB77" s="164">
        <v>472159</v>
      </c>
      <c r="CC77" s="164">
        <v>476159</v>
      </c>
      <c r="CD77" s="164">
        <v>479706</v>
      </c>
      <c r="CE77" s="164">
        <v>482774</v>
      </c>
      <c r="CF77" s="164">
        <v>485465</v>
      </c>
      <c r="CG77" s="164">
        <v>487762</v>
      </c>
      <c r="CH77" s="164">
        <v>489667</v>
      </c>
      <c r="CI77" s="164">
        <v>491240</v>
      </c>
      <c r="CJ77" s="164">
        <v>492551</v>
      </c>
      <c r="CK77" s="164">
        <v>493670</v>
      </c>
      <c r="CL77" s="164">
        <v>494640</v>
      </c>
      <c r="CM77" s="164">
        <v>495486</v>
      </c>
      <c r="CN77" s="164">
        <v>496353</v>
      </c>
      <c r="CO77" s="164">
        <v>497333</v>
      </c>
    </row>
    <row r="78" spans="2:93">
      <c r="B78" s="166">
        <v>74</v>
      </c>
      <c r="C78" s="164">
        <v>135053</v>
      </c>
      <c r="D78" s="164">
        <v>140782</v>
      </c>
      <c r="E78" s="164">
        <v>145768</v>
      </c>
      <c r="F78" s="164">
        <v>149739</v>
      </c>
      <c r="G78" s="164">
        <v>159252</v>
      </c>
      <c r="H78" s="164">
        <v>161011</v>
      </c>
      <c r="I78" s="164">
        <v>177006</v>
      </c>
      <c r="J78" s="164">
        <v>184541</v>
      </c>
      <c r="K78" s="164">
        <v>191130</v>
      </c>
      <c r="L78" s="164">
        <v>224909</v>
      </c>
      <c r="M78" s="164">
        <v>216128</v>
      </c>
      <c r="N78" s="164">
        <v>213762</v>
      </c>
      <c r="O78" s="164">
        <v>219651</v>
      </c>
      <c r="P78" s="164">
        <v>223802</v>
      </c>
      <c r="Q78" s="164">
        <v>226689</v>
      </c>
      <c r="R78" s="164">
        <v>234769</v>
      </c>
      <c r="S78" s="164">
        <v>237585</v>
      </c>
      <c r="T78" s="164">
        <v>245337</v>
      </c>
      <c r="U78" s="164">
        <v>253177</v>
      </c>
      <c r="V78" s="164">
        <v>257211</v>
      </c>
      <c r="W78" s="164">
        <v>264056</v>
      </c>
      <c r="X78" s="164">
        <v>271005</v>
      </c>
      <c r="Y78" s="164">
        <v>275743</v>
      </c>
      <c r="Z78" s="164">
        <v>285928</v>
      </c>
      <c r="AA78" s="164">
        <v>287938</v>
      </c>
      <c r="AB78" s="164">
        <v>289026</v>
      </c>
      <c r="AC78" s="164">
        <v>287215</v>
      </c>
      <c r="AD78" s="164">
        <v>281496</v>
      </c>
      <c r="AE78" s="164">
        <v>280410</v>
      </c>
      <c r="AF78" s="164">
        <v>283082</v>
      </c>
      <c r="AG78" s="164">
        <v>291845</v>
      </c>
      <c r="AH78" s="164">
        <v>305165</v>
      </c>
      <c r="AI78" s="164">
        <v>311393</v>
      </c>
      <c r="AJ78" s="164">
        <v>330704</v>
      </c>
      <c r="AK78" s="164">
        <v>328858</v>
      </c>
      <c r="AL78" s="164">
        <v>319474</v>
      </c>
      <c r="AM78" s="164">
        <v>315104</v>
      </c>
      <c r="AN78" s="164">
        <v>312009</v>
      </c>
      <c r="AO78" s="164">
        <v>311182</v>
      </c>
      <c r="AP78" s="164">
        <v>314280</v>
      </c>
      <c r="AQ78" s="164">
        <v>319157</v>
      </c>
      <c r="AR78" s="164">
        <v>328473</v>
      </c>
      <c r="AS78" s="164">
        <v>338225</v>
      </c>
      <c r="AT78" s="164">
        <v>353779</v>
      </c>
      <c r="AU78" s="164">
        <v>363931</v>
      </c>
      <c r="AV78" s="164">
        <v>376893</v>
      </c>
      <c r="AW78" s="164">
        <v>380753</v>
      </c>
      <c r="AX78" s="164">
        <v>387130</v>
      </c>
      <c r="AY78" s="164">
        <v>388910</v>
      </c>
      <c r="AZ78" s="164">
        <v>388982</v>
      </c>
      <c r="BA78" s="164">
        <v>392547</v>
      </c>
      <c r="BB78" s="164">
        <v>397659</v>
      </c>
      <c r="BC78" s="164">
        <v>403962</v>
      </c>
      <c r="BD78" s="164">
        <v>399998</v>
      </c>
      <c r="BE78" s="164">
        <v>396156</v>
      </c>
      <c r="BF78" s="164">
        <v>398064</v>
      </c>
      <c r="BG78" s="164">
        <v>399914</v>
      </c>
      <c r="BH78" s="164">
        <v>403971</v>
      </c>
      <c r="BI78" s="164">
        <v>400536</v>
      </c>
      <c r="BJ78" s="164">
        <v>400965</v>
      </c>
      <c r="BK78" s="164">
        <v>399286</v>
      </c>
      <c r="BL78" s="164">
        <v>401095</v>
      </c>
      <c r="BM78" s="164">
        <v>402351</v>
      </c>
      <c r="BN78" s="164">
        <v>403763</v>
      </c>
      <c r="BO78" s="164">
        <v>402441</v>
      </c>
      <c r="BP78" s="164">
        <v>405524</v>
      </c>
      <c r="BQ78" s="164">
        <v>410831</v>
      </c>
      <c r="BR78" s="164">
        <v>417866</v>
      </c>
      <c r="BS78" s="164">
        <v>429211</v>
      </c>
      <c r="BT78" s="164">
        <v>432180</v>
      </c>
      <c r="BU78" s="164">
        <v>439033</v>
      </c>
      <c r="BV78" s="164">
        <v>443334</v>
      </c>
      <c r="BW78" s="164">
        <v>448434</v>
      </c>
      <c r="BX78" s="164">
        <v>446601</v>
      </c>
      <c r="BY78" s="164">
        <v>451756</v>
      </c>
      <c r="BZ78" s="164">
        <v>457000</v>
      </c>
      <c r="CA78" s="164">
        <v>461538</v>
      </c>
      <c r="CB78" s="164">
        <v>465987</v>
      </c>
      <c r="CC78" s="164">
        <v>470254</v>
      </c>
      <c r="CD78" s="164">
        <v>474251</v>
      </c>
      <c r="CE78" s="164">
        <v>477795</v>
      </c>
      <c r="CF78" s="164">
        <v>480863</v>
      </c>
      <c r="CG78" s="164">
        <v>483555</v>
      </c>
      <c r="CH78" s="164">
        <v>485854</v>
      </c>
      <c r="CI78" s="164">
        <v>487761</v>
      </c>
      <c r="CJ78" s="164">
        <v>489338</v>
      </c>
      <c r="CK78" s="164">
        <v>490654</v>
      </c>
      <c r="CL78" s="164">
        <v>491777</v>
      </c>
      <c r="CM78" s="164">
        <v>492752</v>
      </c>
      <c r="CN78" s="164">
        <v>493603</v>
      </c>
      <c r="CO78" s="164">
        <v>494474</v>
      </c>
    </row>
    <row r="79" spans="2:93">
      <c r="B79" s="166">
        <v>75</v>
      </c>
      <c r="C79" s="164">
        <v>128679</v>
      </c>
      <c r="D79" s="164">
        <v>132262</v>
      </c>
      <c r="E79" s="164">
        <v>137942</v>
      </c>
      <c r="F79" s="164">
        <v>142896</v>
      </c>
      <c r="G79" s="164">
        <v>146862</v>
      </c>
      <c r="H79" s="164">
        <v>156263</v>
      </c>
      <c r="I79" s="164">
        <v>158069</v>
      </c>
      <c r="J79" s="164">
        <v>173850</v>
      </c>
      <c r="K79" s="164">
        <v>181335</v>
      </c>
      <c r="L79" s="164">
        <v>187892</v>
      </c>
      <c r="M79" s="164">
        <v>221187</v>
      </c>
      <c r="N79" s="164">
        <v>212651</v>
      </c>
      <c r="O79" s="164">
        <v>210419</v>
      </c>
      <c r="P79" s="164">
        <v>216308</v>
      </c>
      <c r="Q79" s="164">
        <v>220486</v>
      </c>
      <c r="R79" s="164">
        <v>223418</v>
      </c>
      <c r="S79" s="164">
        <v>231471</v>
      </c>
      <c r="T79" s="164">
        <v>234338</v>
      </c>
      <c r="U79" s="164">
        <v>242071</v>
      </c>
      <c r="V79" s="164">
        <v>249889</v>
      </c>
      <c r="W79" s="164">
        <v>253961</v>
      </c>
      <c r="X79" s="164">
        <v>260808</v>
      </c>
      <c r="Y79" s="164">
        <v>267756</v>
      </c>
      <c r="Z79" s="164">
        <v>272525</v>
      </c>
      <c r="AA79" s="164">
        <v>282676</v>
      </c>
      <c r="AB79" s="164">
        <v>284747</v>
      </c>
      <c r="AC79" s="164">
        <v>285910</v>
      </c>
      <c r="AD79" s="164">
        <v>284200</v>
      </c>
      <c r="AE79" s="164">
        <v>278622</v>
      </c>
      <c r="AF79" s="164">
        <v>277622</v>
      </c>
      <c r="AG79" s="164">
        <v>280341</v>
      </c>
      <c r="AH79" s="164">
        <v>289091</v>
      </c>
      <c r="AI79" s="164">
        <v>302359</v>
      </c>
      <c r="AJ79" s="164">
        <v>308603</v>
      </c>
      <c r="AK79" s="164">
        <v>327817</v>
      </c>
      <c r="AL79" s="164">
        <v>326064</v>
      </c>
      <c r="AM79" s="164">
        <v>316833</v>
      </c>
      <c r="AN79" s="164">
        <v>312569</v>
      </c>
      <c r="AO79" s="164">
        <v>309566</v>
      </c>
      <c r="AP79" s="164">
        <v>308811</v>
      </c>
      <c r="AQ79" s="164">
        <v>311947</v>
      </c>
      <c r="AR79" s="164">
        <v>316851</v>
      </c>
      <c r="AS79" s="164">
        <v>326131</v>
      </c>
      <c r="AT79" s="164">
        <v>335848</v>
      </c>
      <c r="AU79" s="164">
        <v>351325</v>
      </c>
      <c r="AV79" s="164">
        <v>361442</v>
      </c>
      <c r="AW79" s="164">
        <v>374351</v>
      </c>
      <c r="AX79" s="164">
        <v>378223</v>
      </c>
      <c r="AY79" s="164">
        <v>384596</v>
      </c>
      <c r="AZ79" s="164">
        <v>386401</v>
      </c>
      <c r="BA79" s="164">
        <v>386510</v>
      </c>
      <c r="BB79" s="164">
        <v>390089</v>
      </c>
      <c r="BC79" s="164">
        <v>395205</v>
      </c>
      <c r="BD79" s="164">
        <v>401503</v>
      </c>
      <c r="BE79" s="164">
        <v>397600</v>
      </c>
      <c r="BF79" s="164">
        <v>393814</v>
      </c>
      <c r="BG79" s="164">
        <v>395743</v>
      </c>
      <c r="BH79" s="164">
        <v>397612</v>
      </c>
      <c r="BI79" s="164">
        <v>401676</v>
      </c>
      <c r="BJ79" s="164">
        <v>398292</v>
      </c>
      <c r="BK79" s="164">
        <v>398749</v>
      </c>
      <c r="BL79" s="164">
        <v>397107</v>
      </c>
      <c r="BM79" s="164">
        <v>398935</v>
      </c>
      <c r="BN79" s="164">
        <v>400211</v>
      </c>
      <c r="BO79" s="164">
        <v>401640</v>
      </c>
      <c r="BP79" s="164">
        <v>400351</v>
      </c>
      <c r="BQ79" s="164">
        <v>403441</v>
      </c>
      <c r="BR79" s="164">
        <v>408743</v>
      </c>
      <c r="BS79" s="164">
        <v>415762</v>
      </c>
      <c r="BT79" s="164">
        <v>427071</v>
      </c>
      <c r="BU79" s="164">
        <v>430046</v>
      </c>
      <c r="BV79" s="164">
        <v>436886</v>
      </c>
      <c r="BW79" s="164">
        <v>441184</v>
      </c>
      <c r="BX79" s="164">
        <v>446278</v>
      </c>
      <c r="BY79" s="164">
        <v>444472</v>
      </c>
      <c r="BZ79" s="164">
        <v>449620</v>
      </c>
      <c r="CA79" s="164">
        <v>454855</v>
      </c>
      <c r="CB79" s="164">
        <v>459387</v>
      </c>
      <c r="CC79" s="164">
        <v>463831</v>
      </c>
      <c r="CD79" s="164">
        <v>468093</v>
      </c>
      <c r="CE79" s="164">
        <v>472085</v>
      </c>
      <c r="CF79" s="164">
        <v>475626</v>
      </c>
      <c r="CG79" s="164">
        <v>478693</v>
      </c>
      <c r="CH79" s="164">
        <v>481385</v>
      </c>
      <c r="CI79" s="164">
        <v>483685</v>
      </c>
      <c r="CJ79" s="164">
        <v>485595</v>
      </c>
      <c r="CK79" s="164">
        <v>487176</v>
      </c>
      <c r="CL79" s="164">
        <v>488496</v>
      </c>
      <c r="CM79" s="164">
        <v>489624</v>
      </c>
      <c r="CN79" s="164">
        <v>490603</v>
      </c>
      <c r="CO79" s="164">
        <v>491459</v>
      </c>
    </row>
    <row r="80" spans="2:93">
      <c r="B80" s="166">
        <v>76</v>
      </c>
      <c r="C80" s="164">
        <v>122128</v>
      </c>
      <c r="D80" s="164">
        <v>125684</v>
      </c>
      <c r="E80" s="164">
        <v>129257</v>
      </c>
      <c r="F80" s="164">
        <v>134883</v>
      </c>
      <c r="G80" s="164">
        <v>139801</v>
      </c>
      <c r="H80" s="164">
        <v>143758</v>
      </c>
      <c r="I80" s="164">
        <v>153038</v>
      </c>
      <c r="J80" s="164">
        <v>154896</v>
      </c>
      <c r="K80" s="164">
        <v>170444</v>
      </c>
      <c r="L80" s="164">
        <v>177871</v>
      </c>
      <c r="M80" s="164">
        <v>184388</v>
      </c>
      <c r="N80" s="164">
        <v>217159</v>
      </c>
      <c r="O80" s="164">
        <v>208882</v>
      </c>
      <c r="P80" s="164">
        <v>206791</v>
      </c>
      <c r="Q80" s="164">
        <v>212675</v>
      </c>
      <c r="R80" s="164">
        <v>216878</v>
      </c>
      <c r="S80" s="164">
        <v>219856</v>
      </c>
      <c r="T80" s="164">
        <v>227875</v>
      </c>
      <c r="U80" s="164">
        <v>230793</v>
      </c>
      <c r="V80" s="164">
        <v>238501</v>
      </c>
      <c r="W80" s="164">
        <v>246292</v>
      </c>
      <c r="X80" s="164">
        <v>250401</v>
      </c>
      <c r="Y80" s="164">
        <v>257246</v>
      </c>
      <c r="Z80" s="164">
        <v>264190</v>
      </c>
      <c r="AA80" s="164">
        <v>268989</v>
      </c>
      <c r="AB80" s="164">
        <v>279099</v>
      </c>
      <c r="AC80" s="164">
        <v>281233</v>
      </c>
      <c r="AD80" s="164">
        <v>282474</v>
      </c>
      <c r="AE80" s="164">
        <v>280871</v>
      </c>
      <c r="AF80" s="164">
        <v>275444</v>
      </c>
      <c r="AG80" s="164">
        <v>274536</v>
      </c>
      <c r="AH80" s="164">
        <v>277303</v>
      </c>
      <c r="AI80" s="164">
        <v>286037</v>
      </c>
      <c r="AJ80" s="164">
        <v>299245</v>
      </c>
      <c r="AK80" s="164">
        <v>305503</v>
      </c>
      <c r="AL80" s="164">
        <v>324608</v>
      </c>
      <c r="AM80" s="164">
        <v>322953</v>
      </c>
      <c r="AN80" s="164">
        <v>313890</v>
      </c>
      <c r="AO80" s="164">
        <v>309739</v>
      </c>
      <c r="AP80" s="164">
        <v>306834</v>
      </c>
      <c r="AQ80" s="164">
        <v>306157</v>
      </c>
      <c r="AR80" s="164">
        <v>309334</v>
      </c>
      <c r="AS80" s="164">
        <v>314236</v>
      </c>
      <c r="AT80" s="164">
        <v>323476</v>
      </c>
      <c r="AU80" s="164">
        <v>333152</v>
      </c>
      <c r="AV80" s="164">
        <v>348542</v>
      </c>
      <c r="AW80" s="164">
        <v>358619</v>
      </c>
      <c r="AX80" s="164">
        <v>371469</v>
      </c>
      <c r="AY80" s="164">
        <v>375355</v>
      </c>
      <c r="AZ80" s="164">
        <v>381722</v>
      </c>
      <c r="BA80" s="164">
        <v>383554</v>
      </c>
      <c r="BB80" s="164">
        <v>383705</v>
      </c>
      <c r="BC80" s="164">
        <v>387299</v>
      </c>
      <c r="BD80" s="164">
        <v>392419</v>
      </c>
      <c r="BE80" s="164">
        <v>398710</v>
      </c>
      <c r="BF80" s="164">
        <v>394874</v>
      </c>
      <c r="BG80" s="164">
        <v>391151</v>
      </c>
      <c r="BH80" s="164">
        <v>393102</v>
      </c>
      <c r="BI80" s="164">
        <v>394994</v>
      </c>
      <c r="BJ80" s="164">
        <v>399064</v>
      </c>
      <c r="BK80" s="164">
        <v>395736</v>
      </c>
      <c r="BL80" s="164">
        <v>396224</v>
      </c>
      <c r="BM80" s="164">
        <v>394624</v>
      </c>
      <c r="BN80" s="164">
        <v>396471</v>
      </c>
      <c r="BO80" s="164">
        <v>397768</v>
      </c>
      <c r="BP80" s="164">
        <v>399216</v>
      </c>
      <c r="BQ80" s="164">
        <v>397963</v>
      </c>
      <c r="BR80" s="164">
        <v>401060</v>
      </c>
      <c r="BS80" s="164">
        <v>406355</v>
      </c>
      <c r="BT80" s="164">
        <v>413357</v>
      </c>
      <c r="BU80" s="164">
        <v>424623</v>
      </c>
      <c r="BV80" s="164">
        <v>427603</v>
      </c>
      <c r="BW80" s="164">
        <v>434428</v>
      </c>
      <c r="BX80" s="164">
        <v>438722</v>
      </c>
      <c r="BY80" s="164">
        <v>443807</v>
      </c>
      <c r="BZ80" s="164">
        <v>442032</v>
      </c>
      <c r="CA80" s="164">
        <v>447171</v>
      </c>
      <c r="CB80" s="164">
        <v>452395</v>
      </c>
      <c r="CC80" s="164">
        <v>456919</v>
      </c>
      <c r="CD80" s="164">
        <v>461356</v>
      </c>
      <c r="CE80" s="164">
        <v>465611</v>
      </c>
      <c r="CF80" s="164">
        <v>469598</v>
      </c>
      <c r="CG80" s="164">
        <v>473134</v>
      </c>
      <c r="CH80" s="164">
        <v>476198</v>
      </c>
      <c r="CI80" s="164">
        <v>478890</v>
      </c>
      <c r="CJ80" s="164">
        <v>481191</v>
      </c>
      <c r="CK80" s="164">
        <v>483103</v>
      </c>
      <c r="CL80" s="164">
        <v>484687</v>
      </c>
      <c r="CM80" s="164">
        <v>486011</v>
      </c>
      <c r="CN80" s="164">
        <v>487144</v>
      </c>
      <c r="CO80" s="164">
        <v>488129</v>
      </c>
    </row>
    <row r="81" spans="2:93">
      <c r="B81" s="166">
        <v>77</v>
      </c>
      <c r="C81" s="164">
        <v>113152</v>
      </c>
      <c r="D81" s="164">
        <v>118922</v>
      </c>
      <c r="E81" s="164">
        <v>122446</v>
      </c>
      <c r="F81" s="164">
        <v>126008</v>
      </c>
      <c r="G81" s="164">
        <v>131572</v>
      </c>
      <c r="H81" s="164">
        <v>136449</v>
      </c>
      <c r="I81" s="164">
        <v>140394</v>
      </c>
      <c r="J81" s="164">
        <v>149544</v>
      </c>
      <c r="K81" s="164">
        <v>151452</v>
      </c>
      <c r="L81" s="164">
        <v>166744</v>
      </c>
      <c r="M81" s="164">
        <v>174104</v>
      </c>
      <c r="N81" s="164">
        <v>180573</v>
      </c>
      <c r="O81" s="164">
        <v>212772</v>
      </c>
      <c r="P81" s="164">
        <v>204770</v>
      </c>
      <c r="Q81" s="164">
        <v>202825</v>
      </c>
      <c r="R81" s="164">
        <v>208700</v>
      </c>
      <c r="S81" s="164">
        <v>212925</v>
      </c>
      <c r="T81" s="164">
        <v>215947</v>
      </c>
      <c r="U81" s="164">
        <v>223925</v>
      </c>
      <c r="V81" s="164">
        <v>226893</v>
      </c>
      <c r="W81" s="164">
        <v>234569</v>
      </c>
      <c r="X81" s="164">
        <v>242326</v>
      </c>
      <c r="Y81" s="164">
        <v>246471</v>
      </c>
      <c r="Z81" s="164">
        <v>253310</v>
      </c>
      <c r="AA81" s="164">
        <v>260245</v>
      </c>
      <c r="AB81" s="164">
        <v>265072</v>
      </c>
      <c r="AC81" s="164">
        <v>275132</v>
      </c>
      <c r="AD81" s="164">
        <v>277331</v>
      </c>
      <c r="AE81" s="164">
        <v>278654</v>
      </c>
      <c r="AF81" s="164">
        <v>277165</v>
      </c>
      <c r="AG81" s="164">
        <v>271901</v>
      </c>
      <c r="AH81" s="164">
        <v>271090</v>
      </c>
      <c r="AI81" s="164">
        <v>273907</v>
      </c>
      <c r="AJ81" s="164">
        <v>282619</v>
      </c>
      <c r="AK81" s="164">
        <v>295757</v>
      </c>
      <c r="AL81" s="164">
        <v>302027</v>
      </c>
      <c r="AM81" s="164">
        <v>321007</v>
      </c>
      <c r="AN81" s="164">
        <v>319458</v>
      </c>
      <c r="AO81" s="164">
        <v>310577</v>
      </c>
      <c r="AP81" s="164">
        <v>306550</v>
      </c>
      <c r="AQ81" s="164">
        <v>303751</v>
      </c>
      <c r="AR81" s="164">
        <v>303157</v>
      </c>
      <c r="AS81" s="164">
        <v>306347</v>
      </c>
      <c r="AT81" s="164">
        <v>311245</v>
      </c>
      <c r="AU81" s="164">
        <v>320440</v>
      </c>
      <c r="AV81" s="164">
        <v>330070</v>
      </c>
      <c r="AW81" s="164">
        <v>345361</v>
      </c>
      <c r="AX81" s="164">
        <v>355392</v>
      </c>
      <c r="AY81" s="164">
        <v>368174</v>
      </c>
      <c r="AZ81" s="164">
        <v>372075</v>
      </c>
      <c r="BA81" s="164">
        <v>378434</v>
      </c>
      <c r="BB81" s="164">
        <v>380297</v>
      </c>
      <c r="BC81" s="164">
        <v>380495</v>
      </c>
      <c r="BD81" s="164">
        <v>384106</v>
      </c>
      <c r="BE81" s="164">
        <v>389229</v>
      </c>
      <c r="BF81" s="164">
        <v>395511</v>
      </c>
      <c r="BG81" s="164">
        <v>391751</v>
      </c>
      <c r="BH81" s="164">
        <v>388098</v>
      </c>
      <c r="BI81" s="164">
        <v>390073</v>
      </c>
      <c r="BJ81" s="164">
        <v>391989</v>
      </c>
      <c r="BK81" s="164">
        <v>396066</v>
      </c>
      <c r="BL81" s="164">
        <v>392801</v>
      </c>
      <c r="BM81" s="164">
        <v>393322</v>
      </c>
      <c r="BN81" s="164">
        <v>391768</v>
      </c>
      <c r="BO81" s="164">
        <v>393637</v>
      </c>
      <c r="BP81" s="164">
        <v>394957</v>
      </c>
      <c r="BQ81" s="164">
        <v>396426</v>
      </c>
      <c r="BR81" s="164">
        <v>395212</v>
      </c>
      <c r="BS81" s="164">
        <v>398316</v>
      </c>
      <c r="BT81" s="164">
        <v>403602</v>
      </c>
      <c r="BU81" s="164">
        <v>410582</v>
      </c>
      <c r="BV81" s="164">
        <v>421799</v>
      </c>
      <c r="BW81" s="164">
        <v>424784</v>
      </c>
      <c r="BX81" s="164">
        <v>431589</v>
      </c>
      <c r="BY81" s="164">
        <v>435878</v>
      </c>
      <c r="BZ81" s="164">
        <v>440952</v>
      </c>
      <c r="CA81" s="164">
        <v>439211</v>
      </c>
      <c r="CB81" s="164">
        <v>444337</v>
      </c>
      <c r="CC81" s="164">
        <v>449549</v>
      </c>
      <c r="CD81" s="164">
        <v>454063</v>
      </c>
      <c r="CE81" s="164">
        <v>458491</v>
      </c>
      <c r="CF81" s="164">
        <v>462737</v>
      </c>
      <c r="CG81" s="164">
        <v>466716</v>
      </c>
      <c r="CH81" s="164">
        <v>470246</v>
      </c>
      <c r="CI81" s="164">
        <v>473307</v>
      </c>
      <c r="CJ81" s="164">
        <v>475998</v>
      </c>
      <c r="CK81" s="164">
        <v>478299</v>
      </c>
      <c r="CL81" s="164">
        <v>480213</v>
      </c>
      <c r="CM81" s="164">
        <v>481799</v>
      </c>
      <c r="CN81" s="164">
        <v>483128</v>
      </c>
      <c r="CO81" s="164">
        <v>484265</v>
      </c>
    </row>
    <row r="82" spans="2:93">
      <c r="B82" s="166">
        <v>78</v>
      </c>
      <c r="C82" s="164">
        <v>106558</v>
      </c>
      <c r="D82" s="164">
        <v>109836</v>
      </c>
      <c r="E82" s="164">
        <v>115505</v>
      </c>
      <c r="F82" s="164">
        <v>118991</v>
      </c>
      <c r="G82" s="164">
        <v>122534</v>
      </c>
      <c r="H82" s="164">
        <v>128026</v>
      </c>
      <c r="I82" s="164">
        <v>132852</v>
      </c>
      <c r="J82" s="164">
        <v>136782</v>
      </c>
      <c r="K82" s="164">
        <v>145786</v>
      </c>
      <c r="L82" s="164">
        <v>147742</v>
      </c>
      <c r="M82" s="164">
        <v>162751</v>
      </c>
      <c r="N82" s="164">
        <v>170034</v>
      </c>
      <c r="O82" s="164">
        <v>176445</v>
      </c>
      <c r="P82" s="164">
        <v>208017</v>
      </c>
      <c r="Q82" s="164">
        <v>200306</v>
      </c>
      <c r="R82" s="164">
        <v>198515</v>
      </c>
      <c r="S82" s="164">
        <v>204373</v>
      </c>
      <c r="T82" s="164">
        <v>208616</v>
      </c>
      <c r="U82" s="164">
        <v>211680</v>
      </c>
      <c r="V82" s="164">
        <v>219608</v>
      </c>
      <c r="W82" s="164">
        <v>222625</v>
      </c>
      <c r="X82" s="164">
        <v>230260</v>
      </c>
      <c r="Y82" s="164">
        <v>237974</v>
      </c>
      <c r="Z82" s="164">
        <v>242154</v>
      </c>
      <c r="AA82" s="164">
        <v>248979</v>
      </c>
      <c r="AB82" s="164">
        <v>255899</v>
      </c>
      <c r="AC82" s="164">
        <v>260751</v>
      </c>
      <c r="AD82" s="164">
        <v>270750</v>
      </c>
      <c r="AE82" s="164">
        <v>273017</v>
      </c>
      <c r="AF82" s="164">
        <v>274425</v>
      </c>
      <c r="AG82" s="164">
        <v>273058</v>
      </c>
      <c r="AH82" s="164">
        <v>267969</v>
      </c>
      <c r="AI82" s="164">
        <v>267262</v>
      </c>
      <c r="AJ82" s="164">
        <v>270130</v>
      </c>
      <c r="AK82" s="164">
        <v>278813</v>
      </c>
      <c r="AL82" s="164">
        <v>291868</v>
      </c>
      <c r="AM82" s="164">
        <v>298147</v>
      </c>
      <c r="AN82" s="164">
        <v>316983</v>
      </c>
      <c r="AO82" s="164">
        <v>315548</v>
      </c>
      <c r="AP82" s="164">
        <v>306866</v>
      </c>
      <c r="AQ82" s="164">
        <v>302974</v>
      </c>
      <c r="AR82" s="164">
        <v>300291</v>
      </c>
      <c r="AS82" s="164">
        <v>299755</v>
      </c>
      <c r="AT82" s="164">
        <v>302959</v>
      </c>
      <c r="AU82" s="164">
        <v>307852</v>
      </c>
      <c r="AV82" s="164">
        <v>316995</v>
      </c>
      <c r="AW82" s="164">
        <v>326571</v>
      </c>
      <c r="AX82" s="164">
        <v>341749</v>
      </c>
      <c r="AY82" s="164">
        <v>351727</v>
      </c>
      <c r="AZ82" s="164">
        <v>364431</v>
      </c>
      <c r="BA82" s="164">
        <v>368348</v>
      </c>
      <c r="BB82" s="164">
        <v>374698</v>
      </c>
      <c r="BC82" s="164">
        <v>376596</v>
      </c>
      <c r="BD82" s="164">
        <v>376846</v>
      </c>
      <c r="BE82" s="164">
        <v>380475</v>
      </c>
      <c r="BF82" s="164">
        <v>385600</v>
      </c>
      <c r="BG82" s="164">
        <v>391871</v>
      </c>
      <c r="BH82" s="164">
        <v>388197</v>
      </c>
      <c r="BI82" s="164">
        <v>384624</v>
      </c>
      <c r="BJ82" s="164">
        <v>386624</v>
      </c>
      <c r="BK82" s="164">
        <v>388567</v>
      </c>
      <c r="BL82" s="164">
        <v>392651</v>
      </c>
      <c r="BM82" s="164">
        <v>389456</v>
      </c>
      <c r="BN82" s="164">
        <v>390014</v>
      </c>
      <c r="BO82" s="164">
        <v>388511</v>
      </c>
      <c r="BP82" s="164">
        <v>390402</v>
      </c>
      <c r="BQ82" s="164">
        <v>391749</v>
      </c>
      <c r="BR82" s="164">
        <v>393239</v>
      </c>
      <c r="BS82" s="164">
        <v>392070</v>
      </c>
      <c r="BT82" s="164">
        <v>395180</v>
      </c>
      <c r="BU82" s="164">
        <v>400453</v>
      </c>
      <c r="BV82" s="164">
        <v>407407</v>
      </c>
      <c r="BW82" s="164">
        <v>418567</v>
      </c>
      <c r="BX82" s="164">
        <v>421556</v>
      </c>
      <c r="BY82" s="164">
        <v>428336</v>
      </c>
      <c r="BZ82" s="164">
        <v>432619</v>
      </c>
      <c r="CA82" s="164">
        <v>437679</v>
      </c>
      <c r="CB82" s="164">
        <v>435975</v>
      </c>
      <c r="CC82" s="164">
        <v>441086</v>
      </c>
      <c r="CD82" s="164">
        <v>446282</v>
      </c>
      <c r="CE82" s="164">
        <v>450784</v>
      </c>
      <c r="CF82" s="164">
        <v>455200</v>
      </c>
      <c r="CG82" s="164">
        <v>459435</v>
      </c>
      <c r="CH82" s="164">
        <v>463404</v>
      </c>
      <c r="CI82" s="164">
        <v>466926</v>
      </c>
      <c r="CJ82" s="164">
        <v>469983</v>
      </c>
      <c r="CK82" s="164">
        <v>472671</v>
      </c>
      <c r="CL82" s="164">
        <v>474971</v>
      </c>
      <c r="CM82" s="164">
        <v>476886</v>
      </c>
      <c r="CN82" s="164">
        <v>478475</v>
      </c>
      <c r="CO82" s="164">
        <v>479809</v>
      </c>
    </row>
    <row r="83" spans="2:93">
      <c r="B83" s="166">
        <v>79</v>
      </c>
      <c r="C83" s="164">
        <v>101710</v>
      </c>
      <c r="D83" s="164">
        <v>103002</v>
      </c>
      <c r="E83" s="164">
        <v>106256</v>
      </c>
      <c r="F83" s="164">
        <v>111813</v>
      </c>
      <c r="G83" s="164">
        <v>115253</v>
      </c>
      <c r="H83" s="164">
        <v>118771</v>
      </c>
      <c r="I83" s="164">
        <v>124180</v>
      </c>
      <c r="J83" s="164">
        <v>128948</v>
      </c>
      <c r="K83" s="164">
        <v>132856</v>
      </c>
      <c r="L83" s="164">
        <v>141694</v>
      </c>
      <c r="M83" s="164">
        <v>143696</v>
      </c>
      <c r="N83" s="164">
        <v>158392</v>
      </c>
      <c r="O83" s="164">
        <v>165583</v>
      </c>
      <c r="P83" s="164">
        <v>171924</v>
      </c>
      <c r="Q83" s="164">
        <v>202804</v>
      </c>
      <c r="R83" s="164">
        <v>195404</v>
      </c>
      <c r="S83" s="164">
        <v>193774</v>
      </c>
      <c r="T83" s="164">
        <v>199606</v>
      </c>
      <c r="U83" s="164">
        <v>203861</v>
      </c>
      <c r="V83" s="164">
        <v>206965</v>
      </c>
      <c r="W83" s="164">
        <v>214830</v>
      </c>
      <c r="X83" s="164">
        <v>217895</v>
      </c>
      <c r="Y83" s="164">
        <v>225477</v>
      </c>
      <c r="Z83" s="164">
        <v>233137</v>
      </c>
      <c r="AA83" s="164">
        <v>237347</v>
      </c>
      <c r="AB83" s="164">
        <v>244151</v>
      </c>
      <c r="AC83" s="164">
        <v>251047</v>
      </c>
      <c r="AD83" s="164">
        <v>255920</v>
      </c>
      <c r="AE83" s="164">
        <v>265845</v>
      </c>
      <c r="AF83" s="164">
        <v>268181</v>
      </c>
      <c r="AG83" s="164">
        <v>269677</v>
      </c>
      <c r="AH83" s="164">
        <v>268440</v>
      </c>
      <c r="AI83" s="164">
        <v>263542</v>
      </c>
      <c r="AJ83" s="164">
        <v>262945</v>
      </c>
      <c r="AK83" s="164">
        <v>265865</v>
      </c>
      <c r="AL83" s="164">
        <v>274509</v>
      </c>
      <c r="AM83" s="164">
        <v>287465</v>
      </c>
      <c r="AN83" s="164">
        <v>293749</v>
      </c>
      <c r="AO83" s="164">
        <v>312416</v>
      </c>
      <c r="AP83" s="164">
        <v>311104</v>
      </c>
      <c r="AQ83" s="164">
        <v>302642</v>
      </c>
      <c r="AR83" s="164">
        <v>298898</v>
      </c>
      <c r="AS83" s="164">
        <v>296309</v>
      </c>
      <c r="AT83" s="164">
        <v>295838</v>
      </c>
      <c r="AU83" s="164">
        <v>299056</v>
      </c>
      <c r="AV83" s="164">
        <v>303944</v>
      </c>
      <c r="AW83" s="164">
        <v>313026</v>
      </c>
      <c r="AX83" s="164">
        <v>322540</v>
      </c>
      <c r="AY83" s="164">
        <v>337588</v>
      </c>
      <c r="AZ83" s="164">
        <v>347504</v>
      </c>
      <c r="BA83" s="164">
        <v>360117</v>
      </c>
      <c r="BB83" s="164">
        <v>364052</v>
      </c>
      <c r="BC83" s="164">
        <v>370391</v>
      </c>
      <c r="BD83" s="164">
        <v>372327</v>
      </c>
      <c r="BE83" s="164">
        <v>372635</v>
      </c>
      <c r="BF83" s="164">
        <v>376284</v>
      </c>
      <c r="BG83" s="164">
        <v>381410</v>
      </c>
      <c r="BH83" s="164">
        <v>387668</v>
      </c>
      <c r="BI83" s="164">
        <v>384091</v>
      </c>
      <c r="BJ83" s="164">
        <v>380608</v>
      </c>
      <c r="BK83" s="164">
        <v>382636</v>
      </c>
      <c r="BL83" s="164">
        <v>384607</v>
      </c>
      <c r="BM83" s="164">
        <v>388697</v>
      </c>
      <c r="BN83" s="164">
        <v>385581</v>
      </c>
      <c r="BO83" s="164">
        <v>386181</v>
      </c>
      <c r="BP83" s="164">
        <v>384735</v>
      </c>
      <c r="BQ83" s="164">
        <v>386651</v>
      </c>
      <c r="BR83" s="164">
        <v>388027</v>
      </c>
      <c r="BS83" s="164">
        <v>389540</v>
      </c>
      <c r="BT83" s="164">
        <v>388420</v>
      </c>
      <c r="BU83" s="164">
        <v>391536</v>
      </c>
      <c r="BV83" s="164">
        <v>396792</v>
      </c>
      <c r="BW83" s="164">
        <v>403716</v>
      </c>
      <c r="BX83" s="164">
        <v>414807</v>
      </c>
      <c r="BY83" s="164">
        <v>417800</v>
      </c>
      <c r="BZ83" s="164">
        <v>424550</v>
      </c>
      <c r="CA83" s="164">
        <v>428823</v>
      </c>
      <c r="CB83" s="164">
        <v>433866</v>
      </c>
      <c r="CC83" s="164">
        <v>432205</v>
      </c>
      <c r="CD83" s="164">
        <v>437296</v>
      </c>
      <c r="CE83" s="164">
        <v>442472</v>
      </c>
      <c r="CF83" s="164">
        <v>446958</v>
      </c>
      <c r="CG83" s="164">
        <v>451360</v>
      </c>
      <c r="CH83" s="164">
        <v>455580</v>
      </c>
      <c r="CI83" s="164">
        <v>459536</v>
      </c>
      <c r="CJ83" s="164">
        <v>463049</v>
      </c>
      <c r="CK83" s="164">
        <v>466099</v>
      </c>
      <c r="CL83" s="164">
        <v>468782</v>
      </c>
      <c r="CM83" s="164">
        <v>471081</v>
      </c>
      <c r="CN83" s="164">
        <v>472996</v>
      </c>
      <c r="CO83" s="164">
        <v>474588</v>
      </c>
    </row>
    <row r="84" spans="2:93">
      <c r="B84" s="166">
        <v>80</v>
      </c>
      <c r="C84" s="164">
        <v>96631</v>
      </c>
      <c r="D84" s="164">
        <v>97857</v>
      </c>
      <c r="E84" s="164">
        <v>99176</v>
      </c>
      <c r="F84" s="164">
        <v>102398</v>
      </c>
      <c r="G84" s="164">
        <v>107829</v>
      </c>
      <c r="H84" s="164">
        <v>111215</v>
      </c>
      <c r="I84" s="164">
        <v>114698</v>
      </c>
      <c r="J84" s="164">
        <v>120013</v>
      </c>
      <c r="K84" s="164">
        <v>124712</v>
      </c>
      <c r="L84" s="164">
        <v>128588</v>
      </c>
      <c r="M84" s="164">
        <v>137239</v>
      </c>
      <c r="N84" s="164">
        <v>139283</v>
      </c>
      <c r="O84" s="164">
        <v>153630</v>
      </c>
      <c r="P84" s="164">
        <v>160712</v>
      </c>
      <c r="Q84" s="164">
        <v>166969</v>
      </c>
      <c r="R84" s="164">
        <v>197084</v>
      </c>
      <c r="S84" s="164">
        <v>190016</v>
      </c>
      <c r="T84" s="164">
        <v>188552</v>
      </c>
      <c r="U84" s="164">
        <v>194348</v>
      </c>
      <c r="V84" s="164">
        <v>198608</v>
      </c>
      <c r="W84" s="164">
        <v>201748</v>
      </c>
      <c r="X84" s="164">
        <v>209535</v>
      </c>
      <c r="Y84" s="164">
        <v>212644</v>
      </c>
      <c r="Z84" s="164">
        <v>220160</v>
      </c>
      <c r="AA84" s="164">
        <v>227752</v>
      </c>
      <c r="AB84" s="164">
        <v>231988</v>
      </c>
      <c r="AC84" s="164">
        <v>238760</v>
      </c>
      <c r="AD84" s="164">
        <v>245621</v>
      </c>
      <c r="AE84" s="164">
        <v>250510</v>
      </c>
      <c r="AF84" s="164">
        <v>260345</v>
      </c>
      <c r="AG84" s="164">
        <v>262749</v>
      </c>
      <c r="AH84" s="164">
        <v>264337</v>
      </c>
      <c r="AI84" s="164">
        <v>263237</v>
      </c>
      <c r="AJ84" s="164">
        <v>258547</v>
      </c>
      <c r="AK84" s="164">
        <v>258068</v>
      </c>
      <c r="AL84" s="164">
        <v>261039</v>
      </c>
      <c r="AM84" s="164">
        <v>269632</v>
      </c>
      <c r="AN84" s="164">
        <v>282470</v>
      </c>
      <c r="AO84" s="164">
        <v>288752</v>
      </c>
      <c r="AP84" s="164">
        <v>307221</v>
      </c>
      <c r="AQ84" s="164">
        <v>306041</v>
      </c>
      <c r="AR84" s="164">
        <v>297824</v>
      </c>
      <c r="AS84" s="164">
        <v>294207</v>
      </c>
      <c r="AT84" s="164">
        <v>291724</v>
      </c>
      <c r="AU84" s="164">
        <v>291326</v>
      </c>
      <c r="AV84" s="164">
        <v>294561</v>
      </c>
      <c r="AW84" s="164">
        <v>299441</v>
      </c>
      <c r="AX84" s="164">
        <v>308452</v>
      </c>
      <c r="AY84" s="164">
        <v>317894</v>
      </c>
      <c r="AZ84" s="164">
        <v>332791</v>
      </c>
      <c r="BA84" s="164">
        <v>342634</v>
      </c>
      <c r="BB84" s="164">
        <v>355142</v>
      </c>
      <c r="BC84" s="164">
        <v>359096</v>
      </c>
      <c r="BD84" s="164">
        <v>365420</v>
      </c>
      <c r="BE84" s="164">
        <v>367399</v>
      </c>
      <c r="BF84" s="164">
        <v>367772</v>
      </c>
      <c r="BG84" s="164">
        <v>371443</v>
      </c>
      <c r="BH84" s="164">
        <v>376569</v>
      </c>
      <c r="BI84" s="164">
        <v>382809</v>
      </c>
      <c r="BJ84" s="164">
        <v>379342</v>
      </c>
      <c r="BK84" s="164">
        <v>375961</v>
      </c>
      <c r="BL84" s="164">
        <v>378020</v>
      </c>
      <c r="BM84" s="164">
        <v>380023</v>
      </c>
      <c r="BN84" s="164">
        <v>384118</v>
      </c>
      <c r="BO84" s="164">
        <v>381092</v>
      </c>
      <c r="BP84" s="164">
        <v>381737</v>
      </c>
      <c r="BQ84" s="164">
        <v>380355</v>
      </c>
      <c r="BR84" s="164">
        <v>382299</v>
      </c>
      <c r="BS84" s="164">
        <v>383705</v>
      </c>
      <c r="BT84" s="164">
        <v>385243</v>
      </c>
      <c r="BU84" s="164">
        <v>384178</v>
      </c>
      <c r="BV84" s="164">
        <v>387299</v>
      </c>
      <c r="BW84" s="164">
        <v>392535</v>
      </c>
      <c r="BX84" s="164">
        <v>399421</v>
      </c>
      <c r="BY84" s="164">
        <v>410430</v>
      </c>
      <c r="BZ84" s="164">
        <v>413425</v>
      </c>
      <c r="CA84" s="164">
        <v>420139</v>
      </c>
      <c r="CB84" s="164">
        <v>424400</v>
      </c>
      <c r="CC84" s="164">
        <v>429421</v>
      </c>
      <c r="CD84" s="164">
        <v>427807</v>
      </c>
      <c r="CE84" s="164">
        <v>432873</v>
      </c>
      <c r="CF84" s="164">
        <v>438025</v>
      </c>
      <c r="CG84" s="164">
        <v>442492</v>
      </c>
      <c r="CH84" s="164">
        <v>446874</v>
      </c>
      <c r="CI84" s="164">
        <v>451076</v>
      </c>
      <c r="CJ84" s="164">
        <v>455016</v>
      </c>
      <c r="CK84" s="164">
        <v>458517</v>
      </c>
      <c r="CL84" s="164">
        <v>461557</v>
      </c>
      <c r="CM84" s="164">
        <v>464234</v>
      </c>
      <c r="CN84" s="164">
        <v>466529</v>
      </c>
      <c r="CO84" s="164">
        <v>468445</v>
      </c>
    </row>
    <row r="85" spans="2:93">
      <c r="B85" s="166">
        <v>81</v>
      </c>
      <c r="C85" s="164">
        <v>95860</v>
      </c>
      <c r="D85" s="164">
        <v>92487</v>
      </c>
      <c r="E85" s="164">
        <v>93747</v>
      </c>
      <c r="F85" s="164">
        <v>95088</v>
      </c>
      <c r="G85" s="164">
        <v>98266</v>
      </c>
      <c r="H85" s="164">
        <v>103554</v>
      </c>
      <c r="I85" s="164">
        <v>106875</v>
      </c>
      <c r="J85" s="164">
        <v>110314</v>
      </c>
      <c r="K85" s="164">
        <v>115519</v>
      </c>
      <c r="L85" s="164">
        <v>120135</v>
      </c>
      <c r="M85" s="164">
        <v>123967</v>
      </c>
      <c r="N85" s="164">
        <v>132407</v>
      </c>
      <c r="O85" s="164">
        <v>134487</v>
      </c>
      <c r="P85" s="164">
        <v>148446</v>
      </c>
      <c r="Q85" s="164">
        <v>155399</v>
      </c>
      <c r="R85" s="164">
        <v>161556</v>
      </c>
      <c r="S85" s="164">
        <v>190823</v>
      </c>
      <c r="T85" s="164">
        <v>184106</v>
      </c>
      <c r="U85" s="164">
        <v>182816</v>
      </c>
      <c r="V85" s="164">
        <v>188562</v>
      </c>
      <c r="W85" s="164">
        <v>192817</v>
      </c>
      <c r="X85" s="164">
        <v>195987</v>
      </c>
      <c r="Y85" s="164">
        <v>203678</v>
      </c>
      <c r="Z85" s="164">
        <v>206826</v>
      </c>
      <c r="AA85" s="164">
        <v>214259</v>
      </c>
      <c r="AB85" s="164">
        <v>221767</v>
      </c>
      <c r="AC85" s="164">
        <v>226022</v>
      </c>
      <c r="AD85" s="164">
        <v>232748</v>
      </c>
      <c r="AE85" s="164">
        <v>239561</v>
      </c>
      <c r="AF85" s="164">
        <v>244459</v>
      </c>
      <c r="AG85" s="164">
        <v>254182</v>
      </c>
      <c r="AH85" s="164">
        <v>256655</v>
      </c>
      <c r="AI85" s="164">
        <v>258335</v>
      </c>
      <c r="AJ85" s="164">
        <v>257381</v>
      </c>
      <c r="AK85" s="164">
        <v>252917</v>
      </c>
      <c r="AL85" s="164">
        <v>252563</v>
      </c>
      <c r="AM85" s="164">
        <v>255584</v>
      </c>
      <c r="AN85" s="164">
        <v>264111</v>
      </c>
      <c r="AO85" s="164">
        <v>276807</v>
      </c>
      <c r="AP85" s="164">
        <v>283079</v>
      </c>
      <c r="AQ85" s="164">
        <v>301312</v>
      </c>
      <c r="AR85" s="164">
        <v>300276</v>
      </c>
      <c r="AS85" s="164">
        <v>292295</v>
      </c>
      <c r="AT85" s="164">
        <v>288823</v>
      </c>
      <c r="AU85" s="164">
        <v>286461</v>
      </c>
      <c r="AV85" s="164">
        <v>286145</v>
      </c>
      <c r="AW85" s="164">
        <v>289397</v>
      </c>
      <c r="AX85" s="164">
        <v>294267</v>
      </c>
      <c r="AY85" s="164">
        <v>303195</v>
      </c>
      <c r="AZ85" s="164">
        <v>312553</v>
      </c>
      <c r="BA85" s="164">
        <v>327275</v>
      </c>
      <c r="BB85" s="164">
        <v>337032</v>
      </c>
      <c r="BC85" s="164">
        <v>349418</v>
      </c>
      <c r="BD85" s="164">
        <v>353392</v>
      </c>
      <c r="BE85" s="164">
        <v>359697</v>
      </c>
      <c r="BF85" s="164">
        <v>361723</v>
      </c>
      <c r="BG85" s="164">
        <v>362170</v>
      </c>
      <c r="BH85" s="164">
        <v>365863</v>
      </c>
      <c r="BI85" s="164">
        <v>370986</v>
      </c>
      <c r="BJ85" s="164">
        <v>377204</v>
      </c>
      <c r="BK85" s="164">
        <v>373863</v>
      </c>
      <c r="BL85" s="164">
        <v>370596</v>
      </c>
      <c r="BM85" s="164">
        <v>372690</v>
      </c>
      <c r="BN85" s="164">
        <v>374727</v>
      </c>
      <c r="BO85" s="164">
        <v>378826</v>
      </c>
      <c r="BP85" s="164">
        <v>375901</v>
      </c>
      <c r="BQ85" s="164">
        <v>376596</v>
      </c>
      <c r="BR85" s="164">
        <v>375286</v>
      </c>
      <c r="BS85" s="164">
        <v>377259</v>
      </c>
      <c r="BT85" s="164">
        <v>378698</v>
      </c>
      <c r="BU85" s="164">
        <v>380262</v>
      </c>
      <c r="BV85" s="164">
        <v>379259</v>
      </c>
      <c r="BW85" s="164">
        <v>382384</v>
      </c>
      <c r="BX85" s="164">
        <v>387594</v>
      </c>
      <c r="BY85" s="164">
        <v>394433</v>
      </c>
      <c r="BZ85" s="164">
        <v>405345</v>
      </c>
      <c r="CA85" s="164">
        <v>408341</v>
      </c>
      <c r="CB85" s="164">
        <v>415011</v>
      </c>
      <c r="CC85" s="164">
        <v>419255</v>
      </c>
      <c r="CD85" s="164">
        <v>424248</v>
      </c>
      <c r="CE85" s="164">
        <v>422688</v>
      </c>
      <c r="CF85" s="164">
        <v>427723</v>
      </c>
      <c r="CG85" s="164">
        <v>432844</v>
      </c>
      <c r="CH85" s="164">
        <v>437288</v>
      </c>
      <c r="CI85" s="164">
        <v>441646</v>
      </c>
      <c r="CJ85" s="164">
        <v>445825</v>
      </c>
      <c r="CK85" s="164">
        <v>449744</v>
      </c>
      <c r="CL85" s="164">
        <v>453229</v>
      </c>
      <c r="CM85" s="164">
        <v>456258</v>
      </c>
      <c r="CN85" s="164">
        <v>458926</v>
      </c>
      <c r="CO85" s="164">
        <v>461215</v>
      </c>
    </row>
    <row r="86" spans="2:93">
      <c r="B86" s="166">
        <v>82</v>
      </c>
      <c r="C86" s="164">
        <v>90762</v>
      </c>
      <c r="D86" s="164">
        <v>91193</v>
      </c>
      <c r="E86" s="164">
        <v>88067</v>
      </c>
      <c r="F86" s="164">
        <v>89353</v>
      </c>
      <c r="G86" s="164">
        <v>90710</v>
      </c>
      <c r="H86" s="164">
        <v>93831</v>
      </c>
      <c r="I86" s="164">
        <v>98958</v>
      </c>
      <c r="J86" s="164">
        <v>102203</v>
      </c>
      <c r="K86" s="164">
        <v>105586</v>
      </c>
      <c r="L86" s="164">
        <v>110663</v>
      </c>
      <c r="M86" s="164">
        <v>115178</v>
      </c>
      <c r="N86" s="164">
        <v>118953</v>
      </c>
      <c r="O86" s="164">
        <v>127154</v>
      </c>
      <c r="P86" s="164">
        <v>129262</v>
      </c>
      <c r="Q86" s="164">
        <v>142787</v>
      </c>
      <c r="R86" s="164">
        <v>149590</v>
      </c>
      <c r="S86" s="164">
        <v>155626</v>
      </c>
      <c r="T86" s="164">
        <v>183951</v>
      </c>
      <c r="U86" s="164">
        <v>177608</v>
      </c>
      <c r="V86" s="164">
        <v>176497</v>
      </c>
      <c r="W86" s="164">
        <v>182175</v>
      </c>
      <c r="X86" s="164">
        <v>186415</v>
      </c>
      <c r="Y86" s="164">
        <v>189605</v>
      </c>
      <c r="Z86" s="164">
        <v>197179</v>
      </c>
      <c r="AA86" s="164">
        <v>200359</v>
      </c>
      <c r="AB86" s="164">
        <v>207688</v>
      </c>
      <c r="AC86" s="164">
        <v>215091</v>
      </c>
      <c r="AD86" s="164">
        <v>219355</v>
      </c>
      <c r="AE86" s="164">
        <v>226020</v>
      </c>
      <c r="AF86" s="164">
        <v>232766</v>
      </c>
      <c r="AG86" s="164">
        <v>237663</v>
      </c>
      <c r="AH86" s="164">
        <v>247250</v>
      </c>
      <c r="AI86" s="164">
        <v>249788</v>
      </c>
      <c r="AJ86" s="164">
        <v>251562</v>
      </c>
      <c r="AK86" s="164">
        <v>250762</v>
      </c>
      <c r="AL86" s="164">
        <v>246542</v>
      </c>
      <c r="AM86" s="164">
        <v>246319</v>
      </c>
      <c r="AN86" s="164">
        <v>249387</v>
      </c>
      <c r="AO86" s="164">
        <v>257829</v>
      </c>
      <c r="AP86" s="164">
        <v>270353</v>
      </c>
      <c r="AQ86" s="164">
        <v>276603</v>
      </c>
      <c r="AR86" s="164">
        <v>294558</v>
      </c>
      <c r="AS86" s="164">
        <v>293641</v>
      </c>
      <c r="AT86" s="164">
        <v>285930</v>
      </c>
      <c r="AU86" s="164">
        <v>282622</v>
      </c>
      <c r="AV86" s="164">
        <v>280397</v>
      </c>
      <c r="AW86" s="164">
        <v>280176</v>
      </c>
      <c r="AX86" s="164">
        <v>283446</v>
      </c>
      <c r="AY86" s="164">
        <v>288301</v>
      </c>
      <c r="AZ86" s="164">
        <v>297133</v>
      </c>
      <c r="BA86" s="164">
        <v>306391</v>
      </c>
      <c r="BB86" s="164">
        <v>320908</v>
      </c>
      <c r="BC86" s="164">
        <v>330566</v>
      </c>
      <c r="BD86" s="164">
        <v>342807</v>
      </c>
      <c r="BE86" s="164">
        <v>346802</v>
      </c>
      <c r="BF86" s="164">
        <v>353083</v>
      </c>
      <c r="BG86" s="164">
        <v>355161</v>
      </c>
      <c r="BH86" s="164">
        <v>355690</v>
      </c>
      <c r="BI86" s="164">
        <v>359406</v>
      </c>
      <c r="BJ86" s="164">
        <v>364523</v>
      </c>
      <c r="BK86" s="164">
        <v>370714</v>
      </c>
      <c r="BL86" s="164">
        <v>367514</v>
      </c>
      <c r="BM86" s="164">
        <v>364378</v>
      </c>
      <c r="BN86" s="164">
        <v>366508</v>
      </c>
      <c r="BO86" s="164">
        <v>368582</v>
      </c>
      <c r="BP86" s="164">
        <v>372682</v>
      </c>
      <c r="BQ86" s="164">
        <v>369872</v>
      </c>
      <c r="BR86" s="164">
        <v>370622</v>
      </c>
      <c r="BS86" s="164">
        <v>369393</v>
      </c>
      <c r="BT86" s="164">
        <v>371397</v>
      </c>
      <c r="BU86" s="164">
        <v>372871</v>
      </c>
      <c r="BV86" s="164">
        <v>374464</v>
      </c>
      <c r="BW86" s="164">
        <v>373529</v>
      </c>
      <c r="BX86" s="164">
        <v>376656</v>
      </c>
      <c r="BY86" s="164">
        <v>381833</v>
      </c>
      <c r="BZ86" s="164">
        <v>388615</v>
      </c>
      <c r="CA86" s="164">
        <v>399412</v>
      </c>
      <c r="CB86" s="164">
        <v>402407</v>
      </c>
      <c r="CC86" s="164">
        <v>409022</v>
      </c>
      <c r="CD86" s="164">
        <v>413244</v>
      </c>
      <c r="CE86" s="164">
        <v>418203</v>
      </c>
      <c r="CF86" s="164">
        <v>416702</v>
      </c>
      <c r="CG86" s="164">
        <v>421700</v>
      </c>
      <c r="CH86" s="164">
        <v>426783</v>
      </c>
      <c r="CI86" s="164">
        <v>431197</v>
      </c>
      <c r="CJ86" s="164">
        <v>435525</v>
      </c>
      <c r="CK86" s="164">
        <v>439676</v>
      </c>
      <c r="CL86" s="164">
        <v>443570</v>
      </c>
      <c r="CM86" s="164">
        <v>447033</v>
      </c>
      <c r="CN86" s="164">
        <v>450047</v>
      </c>
      <c r="CO86" s="164">
        <v>452703</v>
      </c>
    </row>
    <row r="87" spans="2:93">
      <c r="B87" s="166">
        <v>83</v>
      </c>
      <c r="C87" s="164">
        <v>83582</v>
      </c>
      <c r="D87" s="164">
        <v>85715</v>
      </c>
      <c r="E87" s="164">
        <v>86213</v>
      </c>
      <c r="F87" s="164">
        <v>83341</v>
      </c>
      <c r="G87" s="164">
        <v>84646</v>
      </c>
      <c r="H87" s="164">
        <v>86011</v>
      </c>
      <c r="I87" s="164">
        <v>89063</v>
      </c>
      <c r="J87" s="164">
        <v>94010</v>
      </c>
      <c r="K87" s="164">
        <v>97166</v>
      </c>
      <c r="L87" s="164">
        <v>100478</v>
      </c>
      <c r="M87" s="164">
        <v>105405</v>
      </c>
      <c r="N87" s="164">
        <v>109802</v>
      </c>
      <c r="O87" s="164">
        <v>113504</v>
      </c>
      <c r="P87" s="164">
        <v>121435</v>
      </c>
      <c r="Q87" s="164">
        <v>123561</v>
      </c>
      <c r="R87" s="164">
        <v>136604</v>
      </c>
      <c r="S87" s="164">
        <v>143230</v>
      </c>
      <c r="T87" s="164">
        <v>149123</v>
      </c>
      <c r="U87" s="164">
        <v>176404</v>
      </c>
      <c r="V87" s="164">
        <v>170457</v>
      </c>
      <c r="W87" s="164">
        <v>169527</v>
      </c>
      <c r="X87" s="164">
        <v>175117</v>
      </c>
      <c r="Y87" s="164">
        <v>179327</v>
      </c>
      <c r="Z87" s="164">
        <v>182527</v>
      </c>
      <c r="AA87" s="164">
        <v>189956</v>
      </c>
      <c r="AB87" s="164">
        <v>193159</v>
      </c>
      <c r="AC87" s="164">
        <v>200360</v>
      </c>
      <c r="AD87" s="164">
        <v>207633</v>
      </c>
      <c r="AE87" s="164">
        <v>211893</v>
      </c>
      <c r="AF87" s="164">
        <v>218476</v>
      </c>
      <c r="AG87" s="164">
        <v>225135</v>
      </c>
      <c r="AH87" s="164">
        <v>230016</v>
      </c>
      <c r="AI87" s="164">
        <v>239438</v>
      </c>
      <c r="AJ87" s="164">
        <v>242035</v>
      </c>
      <c r="AK87" s="164">
        <v>243901</v>
      </c>
      <c r="AL87" s="164">
        <v>243263</v>
      </c>
      <c r="AM87" s="164">
        <v>239306</v>
      </c>
      <c r="AN87" s="164">
        <v>239219</v>
      </c>
      <c r="AO87" s="164">
        <v>242329</v>
      </c>
      <c r="AP87" s="164">
        <v>250663</v>
      </c>
      <c r="AQ87" s="164">
        <v>262980</v>
      </c>
      <c r="AR87" s="164">
        <v>269192</v>
      </c>
      <c r="AS87" s="164">
        <v>286787</v>
      </c>
      <c r="AT87" s="164">
        <v>286004</v>
      </c>
      <c r="AU87" s="164">
        <v>278600</v>
      </c>
      <c r="AV87" s="164">
        <v>275478</v>
      </c>
      <c r="AW87" s="164">
        <v>273409</v>
      </c>
      <c r="AX87" s="164">
        <v>273293</v>
      </c>
      <c r="AY87" s="164">
        <v>276581</v>
      </c>
      <c r="AZ87" s="164">
        <v>281417</v>
      </c>
      <c r="BA87" s="164">
        <v>290136</v>
      </c>
      <c r="BB87" s="164">
        <v>299275</v>
      </c>
      <c r="BC87" s="164">
        <v>313555</v>
      </c>
      <c r="BD87" s="164">
        <v>323095</v>
      </c>
      <c r="BE87" s="164">
        <v>335167</v>
      </c>
      <c r="BF87" s="164">
        <v>339183</v>
      </c>
      <c r="BG87" s="164">
        <v>345432</v>
      </c>
      <c r="BH87" s="164">
        <v>347567</v>
      </c>
      <c r="BI87" s="164">
        <v>348187</v>
      </c>
      <c r="BJ87" s="164">
        <v>351927</v>
      </c>
      <c r="BK87" s="164">
        <v>357033</v>
      </c>
      <c r="BL87" s="164">
        <v>363189</v>
      </c>
      <c r="BM87" s="164">
        <v>360149</v>
      </c>
      <c r="BN87" s="164">
        <v>357161</v>
      </c>
      <c r="BO87" s="164">
        <v>359330</v>
      </c>
      <c r="BP87" s="164">
        <v>361442</v>
      </c>
      <c r="BQ87" s="164">
        <v>365540</v>
      </c>
      <c r="BR87" s="164">
        <v>362859</v>
      </c>
      <c r="BS87" s="164">
        <v>363670</v>
      </c>
      <c r="BT87" s="164">
        <v>362531</v>
      </c>
      <c r="BU87" s="164">
        <v>364567</v>
      </c>
      <c r="BV87" s="164">
        <v>366079</v>
      </c>
      <c r="BW87" s="164">
        <v>367702</v>
      </c>
      <c r="BX87" s="164">
        <v>366843</v>
      </c>
      <c r="BY87" s="164">
        <v>369969</v>
      </c>
      <c r="BZ87" s="164">
        <v>375105</v>
      </c>
      <c r="CA87" s="164">
        <v>381817</v>
      </c>
      <c r="CB87" s="164">
        <v>392476</v>
      </c>
      <c r="CC87" s="164">
        <v>395467</v>
      </c>
      <c r="CD87" s="164">
        <v>402015</v>
      </c>
      <c r="CE87" s="164">
        <v>406209</v>
      </c>
      <c r="CF87" s="164">
        <v>411126</v>
      </c>
      <c r="CG87" s="164">
        <v>409691</v>
      </c>
      <c r="CH87" s="164">
        <v>414644</v>
      </c>
      <c r="CI87" s="164">
        <v>419680</v>
      </c>
      <c r="CJ87" s="164">
        <v>424056</v>
      </c>
      <c r="CK87" s="164">
        <v>428347</v>
      </c>
      <c r="CL87" s="164">
        <v>432463</v>
      </c>
      <c r="CM87" s="164">
        <v>436325</v>
      </c>
      <c r="CN87" s="164">
        <v>439761</v>
      </c>
      <c r="CO87" s="164">
        <v>442756</v>
      </c>
    </row>
    <row r="88" spans="2:93">
      <c r="B88" s="166">
        <v>84</v>
      </c>
      <c r="C88" s="164">
        <v>77747</v>
      </c>
      <c r="D88" s="164">
        <v>78305</v>
      </c>
      <c r="E88" s="164">
        <v>80388</v>
      </c>
      <c r="F88" s="164">
        <v>80945</v>
      </c>
      <c r="G88" s="164">
        <v>78330</v>
      </c>
      <c r="H88" s="164">
        <v>79645</v>
      </c>
      <c r="I88" s="164">
        <v>81009</v>
      </c>
      <c r="J88" s="164">
        <v>83975</v>
      </c>
      <c r="K88" s="164">
        <v>88722</v>
      </c>
      <c r="L88" s="164">
        <v>91773</v>
      </c>
      <c r="M88" s="164">
        <v>94996</v>
      </c>
      <c r="N88" s="164">
        <v>99752</v>
      </c>
      <c r="O88" s="164">
        <v>104010</v>
      </c>
      <c r="P88" s="164">
        <v>107621</v>
      </c>
      <c r="Q88" s="164">
        <v>115247</v>
      </c>
      <c r="R88" s="164">
        <v>117381</v>
      </c>
      <c r="S88" s="164">
        <v>129886</v>
      </c>
      <c r="T88" s="164">
        <v>136307</v>
      </c>
      <c r="U88" s="164">
        <v>142030</v>
      </c>
      <c r="V88" s="164">
        <v>168158</v>
      </c>
      <c r="W88" s="164">
        <v>162626</v>
      </c>
      <c r="X88" s="164">
        <v>161880</v>
      </c>
      <c r="Y88" s="164">
        <v>167358</v>
      </c>
      <c r="Z88" s="164">
        <v>171519</v>
      </c>
      <c r="AA88" s="164">
        <v>174715</v>
      </c>
      <c r="AB88" s="164">
        <v>181970</v>
      </c>
      <c r="AC88" s="164">
        <v>185181</v>
      </c>
      <c r="AD88" s="164">
        <v>192226</v>
      </c>
      <c r="AE88" s="164">
        <v>199340</v>
      </c>
      <c r="AF88" s="164">
        <v>203580</v>
      </c>
      <c r="AG88" s="164">
        <v>210055</v>
      </c>
      <c r="AH88" s="164">
        <v>216603</v>
      </c>
      <c r="AI88" s="164">
        <v>221450</v>
      </c>
      <c r="AJ88" s="164">
        <v>230670</v>
      </c>
      <c r="AK88" s="164">
        <v>233320</v>
      </c>
      <c r="AL88" s="164">
        <v>235273</v>
      </c>
      <c r="AM88" s="164">
        <v>234803</v>
      </c>
      <c r="AN88" s="164">
        <v>231128</v>
      </c>
      <c r="AO88" s="164">
        <v>231181</v>
      </c>
      <c r="AP88" s="164">
        <v>234324</v>
      </c>
      <c r="AQ88" s="164">
        <v>242522</v>
      </c>
      <c r="AR88" s="164">
        <v>254588</v>
      </c>
      <c r="AS88" s="164">
        <v>260721</v>
      </c>
      <c r="AT88" s="164">
        <v>277900</v>
      </c>
      <c r="AU88" s="164">
        <v>277267</v>
      </c>
      <c r="AV88" s="164">
        <v>270210</v>
      </c>
      <c r="AW88" s="164">
        <v>267299</v>
      </c>
      <c r="AX88" s="164">
        <v>265403</v>
      </c>
      <c r="AY88" s="164">
        <v>265405</v>
      </c>
      <c r="AZ88" s="164">
        <v>268710</v>
      </c>
      <c r="BA88" s="164">
        <v>273521</v>
      </c>
      <c r="BB88" s="164">
        <v>282106</v>
      </c>
      <c r="BC88" s="164">
        <v>291106</v>
      </c>
      <c r="BD88" s="164">
        <v>305111</v>
      </c>
      <c r="BE88" s="164">
        <v>314512</v>
      </c>
      <c r="BF88" s="164">
        <v>326386</v>
      </c>
      <c r="BG88" s="164">
        <v>330421</v>
      </c>
      <c r="BH88" s="164">
        <v>336629</v>
      </c>
      <c r="BI88" s="164">
        <v>338825</v>
      </c>
      <c r="BJ88" s="164">
        <v>339545</v>
      </c>
      <c r="BK88" s="164">
        <v>343308</v>
      </c>
      <c r="BL88" s="164">
        <v>348397</v>
      </c>
      <c r="BM88" s="164">
        <v>354508</v>
      </c>
      <c r="BN88" s="164">
        <v>351648</v>
      </c>
      <c r="BO88" s="164">
        <v>348825</v>
      </c>
      <c r="BP88" s="164">
        <v>351036</v>
      </c>
      <c r="BQ88" s="164">
        <v>353188</v>
      </c>
      <c r="BR88" s="164">
        <v>357279</v>
      </c>
      <c r="BS88" s="164">
        <v>354743</v>
      </c>
      <c r="BT88" s="164">
        <v>355619</v>
      </c>
      <c r="BU88" s="164">
        <v>354580</v>
      </c>
      <c r="BV88" s="164">
        <v>356649</v>
      </c>
      <c r="BW88" s="164">
        <v>358200</v>
      </c>
      <c r="BX88" s="164">
        <v>359854</v>
      </c>
      <c r="BY88" s="164">
        <v>359079</v>
      </c>
      <c r="BZ88" s="164">
        <v>362201</v>
      </c>
      <c r="CA88" s="164">
        <v>367285</v>
      </c>
      <c r="CB88" s="164">
        <v>373912</v>
      </c>
      <c r="CC88" s="164">
        <v>384408</v>
      </c>
      <c r="CD88" s="164">
        <v>387390</v>
      </c>
      <c r="CE88" s="164">
        <v>393858</v>
      </c>
      <c r="CF88" s="164">
        <v>398015</v>
      </c>
      <c r="CG88" s="164">
        <v>402880</v>
      </c>
      <c r="CH88" s="164">
        <v>401519</v>
      </c>
      <c r="CI88" s="164">
        <v>406416</v>
      </c>
      <c r="CJ88" s="164">
        <v>411394</v>
      </c>
      <c r="CK88" s="164">
        <v>415725</v>
      </c>
      <c r="CL88" s="164">
        <v>419970</v>
      </c>
      <c r="CM88" s="164">
        <v>424042</v>
      </c>
      <c r="CN88" s="164">
        <v>427864</v>
      </c>
      <c r="CO88" s="164">
        <v>431267</v>
      </c>
    </row>
    <row r="89" spans="2:93">
      <c r="B89" s="166">
        <v>85</v>
      </c>
      <c r="C89" s="164">
        <v>70263</v>
      </c>
      <c r="D89" s="164">
        <v>72198</v>
      </c>
      <c r="E89" s="164">
        <v>72796</v>
      </c>
      <c r="F89" s="164">
        <v>74815</v>
      </c>
      <c r="G89" s="164">
        <v>75422</v>
      </c>
      <c r="H89" s="164">
        <v>73065</v>
      </c>
      <c r="I89" s="164">
        <v>74377</v>
      </c>
      <c r="J89" s="164">
        <v>75730</v>
      </c>
      <c r="K89" s="164">
        <v>78593</v>
      </c>
      <c r="L89" s="164">
        <v>83117</v>
      </c>
      <c r="M89" s="164">
        <v>86047</v>
      </c>
      <c r="N89" s="164">
        <v>89163</v>
      </c>
      <c r="O89" s="164">
        <v>93724</v>
      </c>
      <c r="P89" s="164">
        <v>97821</v>
      </c>
      <c r="Q89" s="164">
        <v>101321</v>
      </c>
      <c r="R89" s="164">
        <v>108607</v>
      </c>
      <c r="S89" s="164">
        <v>110733</v>
      </c>
      <c r="T89" s="164">
        <v>122646</v>
      </c>
      <c r="U89" s="164">
        <v>128829</v>
      </c>
      <c r="V89" s="164">
        <v>134355</v>
      </c>
      <c r="W89" s="164">
        <v>159215</v>
      </c>
      <c r="X89" s="164">
        <v>154118</v>
      </c>
      <c r="Y89" s="164">
        <v>153554</v>
      </c>
      <c r="Z89" s="164">
        <v>158893</v>
      </c>
      <c r="AA89" s="164">
        <v>162984</v>
      </c>
      <c r="AB89" s="164">
        <v>166159</v>
      </c>
      <c r="AC89" s="164">
        <v>173205</v>
      </c>
      <c r="AD89" s="164">
        <v>176409</v>
      </c>
      <c r="AE89" s="164">
        <v>183264</v>
      </c>
      <c r="AF89" s="164">
        <v>190187</v>
      </c>
      <c r="AG89" s="164">
        <v>194388</v>
      </c>
      <c r="AH89" s="164">
        <v>200726</v>
      </c>
      <c r="AI89" s="164">
        <v>207133</v>
      </c>
      <c r="AJ89" s="164">
        <v>211925</v>
      </c>
      <c r="AK89" s="164">
        <v>220904</v>
      </c>
      <c r="AL89" s="164">
        <v>223594</v>
      </c>
      <c r="AM89" s="164">
        <v>225628</v>
      </c>
      <c r="AN89" s="164">
        <v>225328</v>
      </c>
      <c r="AO89" s="164">
        <v>221953</v>
      </c>
      <c r="AP89" s="164">
        <v>222148</v>
      </c>
      <c r="AQ89" s="164">
        <v>225312</v>
      </c>
      <c r="AR89" s="164">
        <v>233342</v>
      </c>
      <c r="AS89" s="164">
        <v>245093</v>
      </c>
      <c r="AT89" s="164">
        <v>251133</v>
      </c>
      <c r="AU89" s="164">
        <v>267834</v>
      </c>
      <c r="AV89" s="164">
        <v>267366</v>
      </c>
      <c r="AW89" s="164">
        <v>260698</v>
      </c>
      <c r="AX89" s="164">
        <v>258021</v>
      </c>
      <c r="AY89" s="164">
        <v>256319</v>
      </c>
      <c r="AZ89" s="164">
        <v>256448</v>
      </c>
      <c r="BA89" s="164">
        <v>259770</v>
      </c>
      <c r="BB89" s="164">
        <v>264547</v>
      </c>
      <c r="BC89" s="164">
        <v>272976</v>
      </c>
      <c r="BD89" s="164">
        <v>281813</v>
      </c>
      <c r="BE89" s="164">
        <v>295500</v>
      </c>
      <c r="BF89" s="164">
        <v>304739</v>
      </c>
      <c r="BG89" s="164">
        <v>316381</v>
      </c>
      <c r="BH89" s="164">
        <v>320432</v>
      </c>
      <c r="BI89" s="164">
        <v>326588</v>
      </c>
      <c r="BJ89" s="164">
        <v>328847</v>
      </c>
      <c r="BK89" s="164">
        <v>329677</v>
      </c>
      <c r="BL89" s="164">
        <v>333459</v>
      </c>
      <c r="BM89" s="164">
        <v>338524</v>
      </c>
      <c r="BN89" s="164">
        <v>344577</v>
      </c>
      <c r="BO89" s="164">
        <v>341918</v>
      </c>
      <c r="BP89" s="164">
        <v>339279</v>
      </c>
      <c r="BQ89" s="164">
        <v>341531</v>
      </c>
      <c r="BR89" s="164">
        <v>343723</v>
      </c>
      <c r="BS89" s="164">
        <v>347802</v>
      </c>
      <c r="BT89" s="164">
        <v>345427</v>
      </c>
      <c r="BU89" s="164">
        <v>346372</v>
      </c>
      <c r="BV89" s="164">
        <v>345444</v>
      </c>
      <c r="BW89" s="164">
        <v>347544</v>
      </c>
      <c r="BX89" s="164">
        <v>349136</v>
      </c>
      <c r="BY89" s="164">
        <v>350819</v>
      </c>
      <c r="BZ89" s="164">
        <v>350137</v>
      </c>
      <c r="CA89" s="164">
        <v>353249</v>
      </c>
      <c r="CB89" s="164">
        <v>358269</v>
      </c>
      <c r="CC89" s="164">
        <v>364795</v>
      </c>
      <c r="CD89" s="164">
        <v>375099</v>
      </c>
      <c r="CE89" s="164">
        <v>378066</v>
      </c>
      <c r="CF89" s="164">
        <v>384437</v>
      </c>
      <c r="CG89" s="164">
        <v>388548</v>
      </c>
      <c r="CH89" s="164">
        <v>393349</v>
      </c>
      <c r="CI89" s="164">
        <v>392071</v>
      </c>
      <c r="CJ89" s="164">
        <v>396899</v>
      </c>
      <c r="CK89" s="164">
        <v>401808</v>
      </c>
      <c r="CL89" s="164">
        <v>406082</v>
      </c>
      <c r="CM89" s="164">
        <v>410271</v>
      </c>
      <c r="CN89" s="164">
        <v>414289</v>
      </c>
      <c r="CO89" s="164">
        <v>418062</v>
      </c>
    </row>
    <row r="90" spans="2:93">
      <c r="B90" s="166">
        <v>86</v>
      </c>
      <c r="C90" s="164">
        <v>63746</v>
      </c>
      <c r="D90" s="164">
        <v>64593</v>
      </c>
      <c r="E90" s="164">
        <v>66454</v>
      </c>
      <c r="F90" s="164">
        <v>67082</v>
      </c>
      <c r="G90" s="164">
        <v>69022</v>
      </c>
      <c r="H90" s="164">
        <v>69667</v>
      </c>
      <c r="I90" s="164">
        <v>67568</v>
      </c>
      <c r="J90" s="164">
        <v>68864</v>
      </c>
      <c r="K90" s="164">
        <v>70194</v>
      </c>
      <c r="L90" s="164">
        <v>72936</v>
      </c>
      <c r="M90" s="164">
        <v>77212</v>
      </c>
      <c r="N90" s="164">
        <v>80004</v>
      </c>
      <c r="O90" s="164">
        <v>82994</v>
      </c>
      <c r="P90" s="164">
        <v>87335</v>
      </c>
      <c r="Q90" s="164">
        <v>91247</v>
      </c>
      <c r="R90" s="164">
        <v>94615</v>
      </c>
      <c r="S90" s="164">
        <v>101523</v>
      </c>
      <c r="T90" s="164">
        <v>103625</v>
      </c>
      <c r="U90" s="164">
        <v>114888</v>
      </c>
      <c r="V90" s="164">
        <v>120801</v>
      </c>
      <c r="W90" s="164">
        <v>126098</v>
      </c>
      <c r="X90" s="164">
        <v>149575</v>
      </c>
      <c r="Y90" s="164">
        <v>144928</v>
      </c>
      <c r="Z90" s="164">
        <v>144540</v>
      </c>
      <c r="AA90" s="164">
        <v>149709</v>
      </c>
      <c r="AB90" s="164">
        <v>153704</v>
      </c>
      <c r="AC90" s="164">
        <v>156839</v>
      </c>
      <c r="AD90" s="164">
        <v>163638</v>
      </c>
      <c r="AE90" s="164">
        <v>166814</v>
      </c>
      <c r="AF90" s="164">
        <v>173443</v>
      </c>
      <c r="AG90" s="164">
        <v>180138</v>
      </c>
      <c r="AH90" s="164">
        <v>184276</v>
      </c>
      <c r="AI90" s="164">
        <v>190443</v>
      </c>
      <c r="AJ90" s="164">
        <v>196675</v>
      </c>
      <c r="AK90" s="164">
        <v>201386</v>
      </c>
      <c r="AL90" s="164">
        <v>210078</v>
      </c>
      <c r="AM90" s="164">
        <v>212794</v>
      </c>
      <c r="AN90" s="164">
        <v>214897</v>
      </c>
      <c r="AO90" s="164">
        <v>214766</v>
      </c>
      <c r="AP90" s="164">
        <v>211706</v>
      </c>
      <c r="AQ90" s="164">
        <v>212041</v>
      </c>
      <c r="AR90" s="164">
        <v>215211</v>
      </c>
      <c r="AS90" s="164">
        <v>223031</v>
      </c>
      <c r="AT90" s="164">
        <v>234421</v>
      </c>
      <c r="AU90" s="164">
        <v>240350</v>
      </c>
      <c r="AV90" s="164">
        <v>256507</v>
      </c>
      <c r="AW90" s="164">
        <v>256219</v>
      </c>
      <c r="AX90" s="164">
        <v>249982</v>
      </c>
      <c r="AY90" s="164">
        <v>247564</v>
      </c>
      <c r="AZ90" s="164">
        <v>246074</v>
      </c>
      <c r="BA90" s="164">
        <v>246341</v>
      </c>
      <c r="BB90" s="164">
        <v>249675</v>
      </c>
      <c r="BC90" s="164">
        <v>254409</v>
      </c>
      <c r="BD90" s="164">
        <v>262655</v>
      </c>
      <c r="BE90" s="164">
        <v>271304</v>
      </c>
      <c r="BF90" s="164">
        <v>284625</v>
      </c>
      <c r="BG90" s="164">
        <v>293673</v>
      </c>
      <c r="BH90" s="164">
        <v>305046</v>
      </c>
      <c r="BI90" s="164">
        <v>309107</v>
      </c>
      <c r="BJ90" s="164">
        <v>315198</v>
      </c>
      <c r="BK90" s="164">
        <v>317522</v>
      </c>
      <c r="BL90" s="164">
        <v>318468</v>
      </c>
      <c r="BM90" s="164">
        <v>322265</v>
      </c>
      <c r="BN90" s="164">
        <v>327295</v>
      </c>
      <c r="BO90" s="164">
        <v>333276</v>
      </c>
      <c r="BP90" s="164">
        <v>330837</v>
      </c>
      <c r="BQ90" s="164">
        <v>328400</v>
      </c>
      <c r="BR90" s="164">
        <v>330693</v>
      </c>
      <c r="BS90" s="164">
        <v>332924</v>
      </c>
      <c r="BT90" s="164">
        <v>336982</v>
      </c>
      <c r="BU90" s="164">
        <v>334784</v>
      </c>
      <c r="BV90" s="164">
        <v>335801</v>
      </c>
      <c r="BW90" s="164">
        <v>334993</v>
      </c>
      <c r="BX90" s="164">
        <v>337124</v>
      </c>
      <c r="BY90" s="164">
        <v>338755</v>
      </c>
      <c r="BZ90" s="164">
        <v>340468</v>
      </c>
      <c r="CA90" s="164">
        <v>339886</v>
      </c>
      <c r="CB90" s="164">
        <v>342982</v>
      </c>
      <c r="CC90" s="164">
        <v>347923</v>
      </c>
      <c r="CD90" s="164">
        <v>354329</v>
      </c>
      <c r="CE90" s="164">
        <v>364407</v>
      </c>
      <c r="CF90" s="164">
        <v>367352</v>
      </c>
      <c r="CG90" s="164">
        <v>373607</v>
      </c>
      <c r="CH90" s="164">
        <v>377661</v>
      </c>
      <c r="CI90" s="164">
        <v>382384</v>
      </c>
      <c r="CJ90" s="164">
        <v>381197</v>
      </c>
      <c r="CK90" s="164">
        <v>385942</v>
      </c>
      <c r="CL90" s="164">
        <v>390767</v>
      </c>
      <c r="CM90" s="164">
        <v>394973</v>
      </c>
      <c r="CN90" s="164">
        <v>399094</v>
      </c>
      <c r="CO90" s="164">
        <v>403046</v>
      </c>
    </row>
    <row r="91" spans="2:93">
      <c r="B91" s="166">
        <v>87</v>
      </c>
      <c r="C91" s="164">
        <v>56409</v>
      </c>
      <c r="D91" s="164">
        <v>57954</v>
      </c>
      <c r="E91" s="164">
        <v>58795</v>
      </c>
      <c r="F91" s="164">
        <v>60567</v>
      </c>
      <c r="G91" s="164">
        <v>61213</v>
      </c>
      <c r="H91" s="164">
        <v>63058</v>
      </c>
      <c r="I91" s="164">
        <v>63728</v>
      </c>
      <c r="J91" s="164">
        <v>61883</v>
      </c>
      <c r="K91" s="164">
        <v>63149</v>
      </c>
      <c r="L91" s="164">
        <v>64443</v>
      </c>
      <c r="M91" s="164">
        <v>67045</v>
      </c>
      <c r="N91" s="164">
        <v>71051</v>
      </c>
      <c r="O91" s="164">
        <v>73687</v>
      </c>
      <c r="P91" s="164">
        <v>76530</v>
      </c>
      <c r="Q91" s="164">
        <v>80625</v>
      </c>
      <c r="R91" s="164">
        <v>84329</v>
      </c>
      <c r="S91" s="164">
        <v>87541</v>
      </c>
      <c r="T91" s="164">
        <v>94034</v>
      </c>
      <c r="U91" s="164">
        <v>96093</v>
      </c>
      <c r="V91" s="164">
        <v>106650</v>
      </c>
      <c r="W91" s="164">
        <v>112257</v>
      </c>
      <c r="X91" s="164">
        <v>117294</v>
      </c>
      <c r="Y91" s="164">
        <v>139274</v>
      </c>
      <c r="Z91" s="164">
        <v>135085</v>
      </c>
      <c r="AA91" s="164">
        <v>134865</v>
      </c>
      <c r="AB91" s="164">
        <v>139831</v>
      </c>
      <c r="AC91" s="164">
        <v>143702</v>
      </c>
      <c r="AD91" s="164">
        <v>146772</v>
      </c>
      <c r="AE91" s="164">
        <v>153282</v>
      </c>
      <c r="AF91" s="164">
        <v>156406</v>
      </c>
      <c r="AG91" s="164">
        <v>162769</v>
      </c>
      <c r="AH91" s="164">
        <v>169195</v>
      </c>
      <c r="AI91" s="164">
        <v>173241</v>
      </c>
      <c r="AJ91" s="164">
        <v>179199</v>
      </c>
      <c r="AK91" s="164">
        <v>185218</v>
      </c>
      <c r="AL91" s="164">
        <v>189817</v>
      </c>
      <c r="AM91" s="164">
        <v>198171</v>
      </c>
      <c r="AN91" s="164">
        <v>200894</v>
      </c>
      <c r="AO91" s="164">
        <v>203049</v>
      </c>
      <c r="AP91" s="164">
        <v>203084</v>
      </c>
      <c r="AQ91" s="164">
        <v>200350</v>
      </c>
      <c r="AR91" s="164">
        <v>200819</v>
      </c>
      <c r="AS91" s="164">
        <v>203983</v>
      </c>
      <c r="AT91" s="164">
        <v>211562</v>
      </c>
      <c r="AU91" s="164">
        <v>222543</v>
      </c>
      <c r="AV91" s="164">
        <v>228341</v>
      </c>
      <c r="AW91" s="164">
        <v>243882</v>
      </c>
      <c r="AX91" s="164">
        <v>243786</v>
      </c>
      <c r="AY91" s="164">
        <v>238023</v>
      </c>
      <c r="AZ91" s="164">
        <v>235885</v>
      </c>
      <c r="BA91" s="164">
        <v>234625</v>
      </c>
      <c r="BB91" s="164">
        <v>235040</v>
      </c>
      <c r="BC91" s="164">
        <v>238379</v>
      </c>
      <c r="BD91" s="164">
        <v>243057</v>
      </c>
      <c r="BE91" s="164">
        <v>251092</v>
      </c>
      <c r="BF91" s="164">
        <v>259521</v>
      </c>
      <c r="BG91" s="164">
        <v>272425</v>
      </c>
      <c r="BH91" s="164">
        <v>281250</v>
      </c>
      <c r="BI91" s="164">
        <v>292313</v>
      </c>
      <c r="BJ91" s="164">
        <v>296375</v>
      </c>
      <c r="BK91" s="164">
        <v>302383</v>
      </c>
      <c r="BL91" s="164">
        <v>304772</v>
      </c>
      <c r="BM91" s="164">
        <v>305840</v>
      </c>
      <c r="BN91" s="164">
        <v>309643</v>
      </c>
      <c r="BO91" s="164">
        <v>314625</v>
      </c>
      <c r="BP91" s="164">
        <v>320516</v>
      </c>
      <c r="BQ91" s="164">
        <v>318316</v>
      </c>
      <c r="BR91" s="164">
        <v>316099</v>
      </c>
      <c r="BS91" s="164">
        <v>318431</v>
      </c>
      <c r="BT91" s="164">
        <v>320698</v>
      </c>
      <c r="BU91" s="164">
        <v>324724</v>
      </c>
      <c r="BV91" s="164">
        <v>322719</v>
      </c>
      <c r="BW91" s="164">
        <v>323810</v>
      </c>
      <c r="BX91" s="164">
        <v>323131</v>
      </c>
      <c r="BY91" s="164">
        <v>325289</v>
      </c>
      <c r="BZ91" s="164">
        <v>326958</v>
      </c>
      <c r="CA91" s="164">
        <v>328697</v>
      </c>
      <c r="CB91" s="164">
        <v>328223</v>
      </c>
      <c r="CC91" s="164">
        <v>331294</v>
      </c>
      <c r="CD91" s="164">
        <v>336140</v>
      </c>
      <c r="CE91" s="164">
        <v>342403</v>
      </c>
      <c r="CF91" s="164">
        <v>352217</v>
      </c>
      <c r="CG91" s="164">
        <v>355133</v>
      </c>
      <c r="CH91" s="164">
        <v>361249</v>
      </c>
      <c r="CI91" s="164">
        <v>365233</v>
      </c>
      <c r="CJ91" s="164">
        <v>369862</v>
      </c>
      <c r="CK91" s="164">
        <v>368775</v>
      </c>
      <c r="CL91" s="164">
        <v>373421</v>
      </c>
      <c r="CM91" s="164">
        <v>378145</v>
      </c>
      <c r="CN91" s="164">
        <v>382268</v>
      </c>
      <c r="CO91" s="164">
        <v>386308</v>
      </c>
    </row>
    <row r="92" spans="2:93">
      <c r="B92" s="166">
        <v>88</v>
      </c>
      <c r="C92" s="164">
        <v>48544</v>
      </c>
      <c r="D92" s="164">
        <v>50660</v>
      </c>
      <c r="E92" s="164">
        <v>52104</v>
      </c>
      <c r="F92" s="164">
        <v>52925</v>
      </c>
      <c r="G92" s="164">
        <v>54593</v>
      </c>
      <c r="H92" s="164">
        <v>55244</v>
      </c>
      <c r="I92" s="164">
        <v>56979</v>
      </c>
      <c r="J92" s="164">
        <v>57660</v>
      </c>
      <c r="K92" s="164">
        <v>56059</v>
      </c>
      <c r="L92" s="164">
        <v>57281</v>
      </c>
      <c r="M92" s="164">
        <v>58523</v>
      </c>
      <c r="N92" s="164">
        <v>60966</v>
      </c>
      <c r="O92" s="164">
        <v>64679</v>
      </c>
      <c r="P92" s="164">
        <v>67143</v>
      </c>
      <c r="Q92" s="164">
        <v>69818</v>
      </c>
      <c r="R92" s="164">
        <v>73641</v>
      </c>
      <c r="S92" s="164">
        <v>77112</v>
      </c>
      <c r="T92" s="164">
        <v>80143</v>
      </c>
      <c r="U92" s="164">
        <v>86186</v>
      </c>
      <c r="V92" s="164">
        <v>88180</v>
      </c>
      <c r="W92" s="164">
        <v>97976</v>
      </c>
      <c r="X92" s="164">
        <v>103240</v>
      </c>
      <c r="Y92" s="164">
        <v>107983</v>
      </c>
      <c r="Z92" s="164">
        <v>128356</v>
      </c>
      <c r="AA92" s="164">
        <v>124630</v>
      </c>
      <c r="AB92" s="164">
        <v>124562</v>
      </c>
      <c r="AC92" s="164">
        <v>129288</v>
      </c>
      <c r="AD92" s="164">
        <v>133002</v>
      </c>
      <c r="AE92" s="164">
        <v>135980</v>
      </c>
      <c r="AF92" s="164">
        <v>142156</v>
      </c>
      <c r="AG92" s="164">
        <v>145198</v>
      </c>
      <c r="AH92" s="164">
        <v>151250</v>
      </c>
      <c r="AI92" s="164">
        <v>157363</v>
      </c>
      <c r="AJ92" s="164">
        <v>161283</v>
      </c>
      <c r="AK92" s="164">
        <v>166987</v>
      </c>
      <c r="AL92" s="164">
        <v>172750</v>
      </c>
      <c r="AM92" s="164">
        <v>177200</v>
      </c>
      <c r="AN92" s="164">
        <v>185160</v>
      </c>
      <c r="AO92" s="164">
        <v>187864</v>
      </c>
      <c r="AP92" s="164">
        <v>190048</v>
      </c>
      <c r="AQ92" s="164">
        <v>190239</v>
      </c>
      <c r="AR92" s="164">
        <v>187838</v>
      </c>
      <c r="AS92" s="164">
        <v>188455</v>
      </c>
      <c r="AT92" s="164">
        <v>191604</v>
      </c>
      <c r="AU92" s="164">
        <v>198906</v>
      </c>
      <c r="AV92" s="164">
        <v>209425</v>
      </c>
      <c r="AW92" s="164">
        <v>215068</v>
      </c>
      <c r="AX92" s="164">
        <v>229917</v>
      </c>
      <c r="AY92" s="164">
        <v>230023</v>
      </c>
      <c r="AZ92" s="164">
        <v>224773</v>
      </c>
      <c r="BA92" s="164">
        <v>222937</v>
      </c>
      <c r="BB92" s="164">
        <v>221921</v>
      </c>
      <c r="BC92" s="164">
        <v>222490</v>
      </c>
      <c r="BD92" s="164">
        <v>225826</v>
      </c>
      <c r="BE92" s="164">
        <v>230433</v>
      </c>
      <c r="BF92" s="164">
        <v>238224</v>
      </c>
      <c r="BG92" s="164">
        <v>246398</v>
      </c>
      <c r="BH92" s="164">
        <v>258828</v>
      </c>
      <c r="BI92" s="164">
        <v>267395</v>
      </c>
      <c r="BJ92" s="164">
        <v>278100</v>
      </c>
      <c r="BK92" s="164">
        <v>282152</v>
      </c>
      <c r="BL92" s="164">
        <v>288055</v>
      </c>
      <c r="BM92" s="164">
        <v>290506</v>
      </c>
      <c r="BN92" s="164">
        <v>291698</v>
      </c>
      <c r="BO92" s="164">
        <v>295496</v>
      </c>
      <c r="BP92" s="164">
        <v>300414</v>
      </c>
      <c r="BQ92" s="164">
        <v>306193</v>
      </c>
      <c r="BR92" s="164">
        <v>304249</v>
      </c>
      <c r="BS92" s="164">
        <v>302271</v>
      </c>
      <c r="BT92" s="164">
        <v>304636</v>
      </c>
      <c r="BU92" s="164">
        <v>306934</v>
      </c>
      <c r="BV92" s="164">
        <v>310915</v>
      </c>
      <c r="BW92" s="164">
        <v>309117</v>
      </c>
      <c r="BX92" s="164">
        <v>310282</v>
      </c>
      <c r="BY92" s="164">
        <v>309740</v>
      </c>
      <c r="BZ92" s="164">
        <v>311919</v>
      </c>
      <c r="CA92" s="164">
        <v>313622</v>
      </c>
      <c r="CB92" s="164">
        <v>315384</v>
      </c>
      <c r="CC92" s="164">
        <v>315024</v>
      </c>
      <c r="CD92" s="164">
        <v>318059</v>
      </c>
      <c r="CE92" s="164">
        <v>322791</v>
      </c>
      <c r="CF92" s="164">
        <v>328886</v>
      </c>
      <c r="CG92" s="164">
        <v>338394</v>
      </c>
      <c r="CH92" s="164">
        <v>341271</v>
      </c>
      <c r="CI92" s="164">
        <v>347225</v>
      </c>
      <c r="CJ92" s="164">
        <v>351123</v>
      </c>
      <c r="CK92" s="164">
        <v>355640</v>
      </c>
      <c r="CL92" s="164">
        <v>354660</v>
      </c>
      <c r="CM92" s="164">
        <v>359188</v>
      </c>
      <c r="CN92" s="164">
        <v>363793</v>
      </c>
      <c r="CO92" s="164">
        <v>367817</v>
      </c>
    </row>
    <row r="93" spans="2:93">
      <c r="B93" s="166">
        <v>89</v>
      </c>
      <c r="C93" s="164">
        <v>41435</v>
      </c>
      <c r="D93" s="164">
        <v>43011</v>
      </c>
      <c r="E93" s="164">
        <v>44943</v>
      </c>
      <c r="F93" s="164">
        <v>46274</v>
      </c>
      <c r="G93" s="164">
        <v>47062</v>
      </c>
      <c r="H93" s="164">
        <v>48610</v>
      </c>
      <c r="I93" s="164">
        <v>49251</v>
      </c>
      <c r="J93" s="164">
        <v>50861</v>
      </c>
      <c r="K93" s="164">
        <v>51536</v>
      </c>
      <c r="L93" s="164">
        <v>50167</v>
      </c>
      <c r="M93" s="164">
        <v>51328</v>
      </c>
      <c r="N93" s="164">
        <v>52502</v>
      </c>
      <c r="O93" s="164">
        <v>54767</v>
      </c>
      <c r="P93" s="164">
        <v>58168</v>
      </c>
      <c r="Q93" s="164">
        <v>60441</v>
      </c>
      <c r="R93" s="164">
        <v>62926</v>
      </c>
      <c r="S93" s="164">
        <v>66453</v>
      </c>
      <c r="T93" s="164">
        <v>69665</v>
      </c>
      <c r="U93" s="164">
        <v>72491</v>
      </c>
      <c r="V93" s="164">
        <v>78047</v>
      </c>
      <c r="W93" s="164">
        <v>79952</v>
      </c>
      <c r="X93" s="164">
        <v>88935</v>
      </c>
      <c r="Y93" s="164">
        <v>93818</v>
      </c>
      <c r="Z93" s="164">
        <v>98230</v>
      </c>
      <c r="AA93" s="164">
        <v>116895</v>
      </c>
      <c r="AB93" s="164">
        <v>113626</v>
      </c>
      <c r="AC93" s="164">
        <v>113692</v>
      </c>
      <c r="AD93" s="164">
        <v>118136</v>
      </c>
      <c r="AE93" s="164">
        <v>121657</v>
      </c>
      <c r="AF93" s="164">
        <v>124509</v>
      </c>
      <c r="AG93" s="164">
        <v>130302</v>
      </c>
      <c r="AH93" s="164">
        <v>133228</v>
      </c>
      <c r="AI93" s="164">
        <v>138919</v>
      </c>
      <c r="AJ93" s="164">
        <v>144669</v>
      </c>
      <c r="AK93" s="164">
        <v>148423</v>
      </c>
      <c r="AL93" s="164">
        <v>153824</v>
      </c>
      <c r="AM93" s="164">
        <v>159280</v>
      </c>
      <c r="AN93" s="164">
        <v>163538</v>
      </c>
      <c r="AO93" s="164">
        <v>171040</v>
      </c>
      <c r="AP93" s="164">
        <v>173693</v>
      </c>
      <c r="AQ93" s="164">
        <v>175876</v>
      </c>
      <c r="AR93" s="164">
        <v>176207</v>
      </c>
      <c r="AS93" s="164">
        <v>174186</v>
      </c>
      <c r="AT93" s="164">
        <v>174951</v>
      </c>
      <c r="AU93" s="164">
        <v>178071</v>
      </c>
      <c r="AV93" s="164">
        <v>185057</v>
      </c>
      <c r="AW93" s="164">
        <v>195057</v>
      </c>
      <c r="AX93" s="164">
        <v>200518</v>
      </c>
      <c r="AY93" s="164">
        <v>214593</v>
      </c>
      <c r="AZ93" s="164">
        <v>214906</v>
      </c>
      <c r="BA93" s="164">
        <v>210207</v>
      </c>
      <c r="BB93" s="164">
        <v>208690</v>
      </c>
      <c r="BC93" s="164">
        <v>207931</v>
      </c>
      <c r="BD93" s="164">
        <v>208658</v>
      </c>
      <c r="BE93" s="164">
        <v>211978</v>
      </c>
      <c r="BF93" s="164">
        <v>216494</v>
      </c>
      <c r="BG93" s="164">
        <v>224004</v>
      </c>
      <c r="BH93" s="164">
        <v>231884</v>
      </c>
      <c r="BI93" s="164">
        <v>243777</v>
      </c>
      <c r="BJ93" s="164">
        <v>252045</v>
      </c>
      <c r="BK93" s="164">
        <v>262339</v>
      </c>
      <c r="BL93" s="164">
        <v>266366</v>
      </c>
      <c r="BM93" s="164">
        <v>272138</v>
      </c>
      <c r="BN93" s="164">
        <v>274643</v>
      </c>
      <c r="BO93" s="164">
        <v>275959</v>
      </c>
      <c r="BP93" s="164">
        <v>279738</v>
      </c>
      <c r="BQ93" s="164">
        <v>284570</v>
      </c>
      <c r="BR93" s="164">
        <v>290211</v>
      </c>
      <c r="BS93" s="164">
        <v>288538</v>
      </c>
      <c r="BT93" s="164">
        <v>286815</v>
      </c>
      <c r="BU93" s="164">
        <v>289205</v>
      </c>
      <c r="BV93" s="164">
        <v>291527</v>
      </c>
      <c r="BW93" s="164">
        <v>295446</v>
      </c>
      <c r="BX93" s="164">
        <v>293869</v>
      </c>
      <c r="BY93" s="164">
        <v>295106</v>
      </c>
      <c r="BZ93" s="164">
        <v>294707</v>
      </c>
      <c r="CA93" s="164">
        <v>296899</v>
      </c>
      <c r="CB93" s="164">
        <v>298630</v>
      </c>
      <c r="CC93" s="164">
        <v>300410</v>
      </c>
      <c r="CD93" s="164">
        <v>300168</v>
      </c>
      <c r="CE93" s="164">
        <v>303154</v>
      </c>
      <c r="CF93" s="164">
        <v>307752</v>
      </c>
      <c r="CG93" s="164">
        <v>313649</v>
      </c>
      <c r="CH93" s="164">
        <v>322804</v>
      </c>
      <c r="CI93" s="164">
        <v>325629</v>
      </c>
      <c r="CJ93" s="164">
        <v>331393</v>
      </c>
      <c r="CK93" s="164">
        <v>335188</v>
      </c>
      <c r="CL93" s="164">
        <v>339571</v>
      </c>
      <c r="CM93" s="164">
        <v>338706</v>
      </c>
      <c r="CN93" s="164">
        <v>343096</v>
      </c>
      <c r="CO93" s="164">
        <v>347560</v>
      </c>
    </row>
    <row r="94" spans="2:93">
      <c r="B94" s="166">
        <v>90</v>
      </c>
      <c r="C94" s="164">
        <v>35886</v>
      </c>
      <c r="D94" s="164">
        <v>36175</v>
      </c>
      <c r="E94" s="164">
        <v>37597</v>
      </c>
      <c r="F94" s="164">
        <v>39335</v>
      </c>
      <c r="G94" s="164">
        <v>40543</v>
      </c>
      <c r="H94" s="164">
        <v>41284</v>
      </c>
      <c r="I94" s="164">
        <v>42698</v>
      </c>
      <c r="J94" s="164">
        <v>43313</v>
      </c>
      <c r="K94" s="164">
        <v>44784</v>
      </c>
      <c r="L94" s="164">
        <v>45436</v>
      </c>
      <c r="M94" s="164">
        <v>44283</v>
      </c>
      <c r="N94" s="164">
        <v>45366</v>
      </c>
      <c r="O94" s="164">
        <v>46458</v>
      </c>
      <c r="P94" s="164">
        <v>48527</v>
      </c>
      <c r="Q94" s="164">
        <v>51597</v>
      </c>
      <c r="R94" s="164">
        <v>53664</v>
      </c>
      <c r="S94" s="164">
        <v>55938</v>
      </c>
      <c r="T94" s="164">
        <v>59145</v>
      </c>
      <c r="U94" s="164">
        <v>62075</v>
      </c>
      <c r="V94" s="164">
        <v>64671</v>
      </c>
      <c r="W94" s="164">
        <v>69709</v>
      </c>
      <c r="X94" s="164">
        <v>71497</v>
      </c>
      <c r="Y94" s="164">
        <v>79622</v>
      </c>
      <c r="Z94" s="164">
        <v>84088</v>
      </c>
      <c r="AA94" s="164">
        <v>88135</v>
      </c>
      <c r="AB94" s="164">
        <v>105000</v>
      </c>
      <c r="AC94" s="164">
        <v>102176</v>
      </c>
      <c r="AD94" s="164">
        <v>102351</v>
      </c>
      <c r="AE94" s="164">
        <v>106471</v>
      </c>
      <c r="AF94" s="164">
        <v>109761</v>
      </c>
      <c r="AG94" s="164">
        <v>112451</v>
      </c>
      <c r="AH94" s="164">
        <v>117809</v>
      </c>
      <c r="AI94" s="164">
        <v>120583</v>
      </c>
      <c r="AJ94" s="164">
        <v>125860</v>
      </c>
      <c r="AK94" s="164">
        <v>131194</v>
      </c>
      <c r="AL94" s="164">
        <v>134737</v>
      </c>
      <c r="AM94" s="164">
        <v>139781</v>
      </c>
      <c r="AN94" s="164">
        <v>144876</v>
      </c>
      <c r="AO94" s="164">
        <v>148894</v>
      </c>
      <c r="AP94" s="164">
        <v>155869</v>
      </c>
      <c r="AQ94" s="164">
        <v>158432</v>
      </c>
      <c r="AR94" s="164">
        <v>160578</v>
      </c>
      <c r="AS94" s="164">
        <v>161098</v>
      </c>
      <c r="AT94" s="164">
        <v>159467</v>
      </c>
      <c r="AU94" s="164">
        <v>160377</v>
      </c>
      <c r="AV94" s="164">
        <v>163449</v>
      </c>
      <c r="AW94" s="164">
        <v>170077</v>
      </c>
      <c r="AX94" s="164">
        <v>179497</v>
      </c>
      <c r="AY94" s="164">
        <v>184745</v>
      </c>
      <c r="AZ94" s="164">
        <v>197962</v>
      </c>
      <c r="BA94" s="164">
        <v>198483</v>
      </c>
      <c r="BB94" s="164">
        <v>194365</v>
      </c>
      <c r="BC94" s="164">
        <v>193179</v>
      </c>
      <c r="BD94" s="164">
        <v>192686</v>
      </c>
      <c r="BE94" s="164">
        <v>193568</v>
      </c>
      <c r="BF94" s="164">
        <v>196856</v>
      </c>
      <c r="BG94" s="164">
        <v>201257</v>
      </c>
      <c r="BH94" s="164">
        <v>208444</v>
      </c>
      <c r="BI94" s="164">
        <v>215986</v>
      </c>
      <c r="BJ94" s="164">
        <v>227276</v>
      </c>
      <c r="BK94" s="164">
        <v>235197</v>
      </c>
      <c r="BL94" s="164">
        <v>245024</v>
      </c>
      <c r="BM94" s="164">
        <v>249004</v>
      </c>
      <c r="BN94" s="164">
        <v>254614</v>
      </c>
      <c r="BO94" s="164">
        <v>257162</v>
      </c>
      <c r="BP94" s="164">
        <v>258597</v>
      </c>
      <c r="BQ94" s="164">
        <v>262337</v>
      </c>
      <c r="BR94" s="164">
        <v>267057</v>
      </c>
      <c r="BS94" s="164">
        <v>272532</v>
      </c>
      <c r="BT94" s="164">
        <v>271142</v>
      </c>
      <c r="BU94" s="164">
        <v>269686</v>
      </c>
      <c r="BV94" s="164">
        <v>272089</v>
      </c>
      <c r="BW94" s="164">
        <v>274425</v>
      </c>
      <c r="BX94" s="164">
        <v>278260</v>
      </c>
      <c r="BY94" s="164">
        <v>276916</v>
      </c>
      <c r="BZ94" s="164">
        <v>278219</v>
      </c>
      <c r="CA94" s="164">
        <v>277968</v>
      </c>
      <c r="CB94" s="164">
        <v>280162</v>
      </c>
      <c r="CC94" s="164">
        <v>281913</v>
      </c>
      <c r="CD94" s="164">
        <v>283701</v>
      </c>
      <c r="CE94" s="164">
        <v>283581</v>
      </c>
      <c r="CF94" s="164">
        <v>286502</v>
      </c>
      <c r="CG94" s="164">
        <v>290941</v>
      </c>
      <c r="CH94" s="164">
        <v>296609</v>
      </c>
      <c r="CI94" s="164">
        <v>305360</v>
      </c>
      <c r="CJ94" s="164">
        <v>308118</v>
      </c>
      <c r="CK94" s="164">
        <v>313660</v>
      </c>
      <c r="CL94" s="164">
        <v>317332</v>
      </c>
      <c r="CM94" s="164">
        <v>321559</v>
      </c>
      <c r="CN94" s="164">
        <v>320814</v>
      </c>
      <c r="CO94" s="164">
        <v>325042</v>
      </c>
    </row>
    <row r="95" spans="2:93">
      <c r="B95" s="166">
        <v>91</v>
      </c>
      <c r="C95" s="164">
        <v>29421</v>
      </c>
      <c r="D95" s="164">
        <v>30817</v>
      </c>
      <c r="E95" s="164">
        <v>31108</v>
      </c>
      <c r="F95" s="164">
        <v>32369</v>
      </c>
      <c r="G95" s="164">
        <v>33905</v>
      </c>
      <c r="H95" s="164">
        <v>34981</v>
      </c>
      <c r="I95" s="164">
        <v>35663</v>
      </c>
      <c r="J95" s="164">
        <v>36930</v>
      </c>
      <c r="K95" s="164">
        <v>37506</v>
      </c>
      <c r="L95" s="164">
        <v>38825</v>
      </c>
      <c r="M95" s="164">
        <v>39438</v>
      </c>
      <c r="N95" s="164">
        <v>38482</v>
      </c>
      <c r="O95" s="164">
        <v>39473</v>
      </c>
      <c r="P95" s="164">
        <v>40469</v>
      </c>
      <c r="Q95" s="164">
        <v>42324</v>
      </c>
      <c r="R95" s="164">
        <v>45050</v>
      </c>
      <c r="S95" s="164">
        <v>46898</v>
      </c>
      <c r="T95" s="164">
        <v>48944</v>
      </c>
      <c r="U95" s="164">
        <v>51810</v>
      </c>
      <c r="V95" s="164">
        <v>54437</v>
      </c>
      <c r="W95" s="164">
        <v>56780</v>
      </c>
      <c r="X95" s="164">
        <v>61272</v>
      </c>
      <c r="Y95" s="164">
        <v>62920</v>
      </c>
      <c r="Z95" s="164">
        <v>70148</v>
      </c>
      <c r="AA95" s="164">
        <v>74165</v>
      </c>
      <c r="AB95" s="164">
        <v>77815</v>
      </c>
      <c r="AC95" s="164">
        <v>92808</v>
      </c>
      <c r="AD95" s="164">
        <v>90410</v>
      </c>
      <c r="AE95" s="164">
        <v>90667</v>
      </c>
      <c r="AF95" s="164">
        <v>94420</v>
      </c>
      <c r="AG95" s="164">
        <v>97441</v>
      </c>
      <c r="AH95" s="164">
        <v>99932</v>
      </c>
      <c r="AI95" s="164">
        <v>104805</v>
      </c>
      <c r="AJ95" s="164">
        <v>107386</v>
      </c>
      <c r="AK95" s="164">
        <v>112198</v>
      </c>
      <c r="AL95" s="164">
        <v>117063</v>
      </c>
      <c r="AM95" s="164">
        <v>120349</v>
      </c>
      <c r="AN95" s="164">
        <v>124981</v>
      </c>
      <c r="AO95" s="164">
        <v>129659</v>
      </c>
      <c r="AP95" s="164">
        <v>133386</v>
      </c>
      <c r="AQ95" s="164">
        <v>139766</v>
      </c>
      <c r="AR95" s="164">
        <v>142194</v>
      </c>
      <c r="AS95" s="164">
        <v>144363</v>
      </c>
      <c r="AT95" s="164">
        <v>145062</v>
      </c>
      <c r="AU95" s="164">
        <v>143824</v>
      </c>
      <c r="AV95" s="164">
        <v>144868</v>
      </c>
      <c r="AW95" s="164">
        <v>147868</v>
      </c>
      <c r="AX95" s="164">
        <v>154094</v>
      </c>
      <c r="AY95" s="164">
        <v>162872</v>
      </c>
      <c r="AZ95" s="164">
        <v>167872</v>
      </c>
      <c r="BA95" s="164">
        <v>180145</v>
      </c>
      <c r="BB95" s="164">
        <v>180868</v>
      </c>
      <c r="BC95" s="164">
        <v>177353</v>
      </c>
      <c r="BD95" s="164">
        <v>176502</v>
      </c>
      <c r="BE95" s="164">
        <v>176275</v>
      </c>
      <c r="BF95" s="164">
        <v>177305</v>
      </c>
      <c r="BG95" s="164">
        <v>180539</v>
      </c>
      <c r="BH95" s="164">
        <v>184796</v>
      </c>
      <c r="BI95" s="164">
        <v>191613</v>
      </c>
      <c r="BJ95" s="164">
        <v>198770</v>
      </c>
      <c r="BK95" s="164">
        <v>209386</v>
      </c>
      <c r="BL95" s="164">
        <v>216912</v>
      </c>
      <c r="BM95" s="164">
        <v>226209</v>
      </c>
      <c r="BN95" s="164">
        <v>230116</v>
      </c>
      <c r="BO95" s="164">
        <v>235528</v>
      </c>
      <c r="BP95" s="164">
        <v>238102</v>
      </c>
      <c r="BQ95" s="164">
        <v>239645</v>
      </c>
      <c r="BR95" s="164">
        <v>243321</v>
      </c>
      <c r="BS95" s="164">
        <v>247899</v>
      </c>
      <c r="BT95" s="164">
        <v>253172</v>
      </c>
      <c r="BU95" s="164">
        <v>252072</v>
      </c>
      <c r="BV95" s="164">
        <v>250891</v>
      </c>
      <c r="BW95" s="164">
        <v>253293</v>
      </c>
      <c r="BX95" s="164">
        <v>255627</v>
      </c>
      <c r="BY95" s="164">
        <v>259355</v>
      </c>
      <c r="BZ95" s="164">
        <v>258251</v>
      </c>
      <c r="CA95" s="164">
        <v>259610</v>
      </c>
      <c r="CB95" s="164">
        <v>259509</v>
      </c>
      <c r="CC95" s="164">
        <v>261690</v>
      </c>
      <c r="CD95" s="164">
        <v>263450</v>
      </c>
      <c r="CE95" s="164">
        <v>265235</v>
      </c>
      <c r="CF95" s="164">
        <v>265237</v>
      </c>
      <c r="CG95" s="164">
        <v>268075</v>
      </c>
      <c r="CH95" s="164">
        <v>272327</v>
      </c>
      <c r="CI95" s="164">
        <v>277730</v>
      </c>
      <c r="CJ95" s="164">
        <v>286024</v>
      </c>
      <c r="CK95" s="164">
        <v>288698</v>
      </c>
      <c r="CL95" s="164">
        <v>293982</v>
      </c>
      <c r="CM95" s="164">
        <v>297508</v>
      </c>
      <c r="CN95" s="164">
        <v>301553</v>
      </c>
      <c r="CO95" s="164">
        <v>300933</v>
      </c>
    </row>
    <row r="96" spans="2:93">
      <c r="B96" s="166">
        <v>92</v>
      </c>
      <c r="C96" s="164">
        <v>22276</v>
      </c>
      <c r="D96" s="164">
        <v>24857</v>
      </c>
      <c r="E96" s="164">
        <v>26065</v>
      </c>
      <c r="F96" s="164">
        <v>26346</v>
      </c>
      <c r="G96" s="164">
        <v>27443</v>
      </c>
      <c r="H96" s="164">
        <v>28778</v>
      </c>
      <c r="I96" s="164">
        <v>29719</v>
      </c>
      <c r="J96" s="164">
        <v>30333</v>
      </c>
      <c r="K96" s="164">
        <v>31448</v>
      </c>
      <c r="L96" s="164">
        <v>31973</v>
      </c>
      <c r="M96" s="164">
        <v>33135</v>
      </c>
      <c r="N96" s="164">
        <v>33698</v>
      </c>
      <c r="O96" s="164">
        <v>32919</v>
      </c>
      <c r="P96" s="164">
        <v>33807</v>
      </c>
      <c r="Q96" s="164">
        <v>34697</v>
      </c>
      <c r="R96" s="164">
        <v>36331</v>
      </c>
      <c r="S96" s="164">
        <v>38711</v>
      </c>
      <c r="T96" s="164">
        <v>40335</v>
      </c>
      <c r="U96" s="164">
        <v>42142</v>
      </c>
      <c r="V96" s="164">
        <v>44660</v>
      </c>
      <c r="W96" s="164">
        <v>46975</v>
      </c>
      <c r="X96" s="164">
        <v>49052</v>
      </c>
      <c r="Y96" s="164">
        <v>52991</v>
      </c>
      <c r="Z96" s="164">
        <v>54480</v>
      </c>
      <c r="AA96" s="164">
        <v>60805</v>
      </c>
      <c r="AB96" s="164">
        <v>64355</v>
      </c>
      <c r="AC96" s="164">
        <v>67590</v>
      </c>
      <c r="AD96" s="164">
        <v>80700</v>
      </c>
      <c r="AE96" s="164">
        <v>78699</v>
      </c>
      <c r="AF96" s="164">
        <v>79010</v>
      </c>
      <c r="AG96" s="164">
        <v>82369</v>
      </c>
      <c r="AH96" s="164">
        <v>85092</v>
      </c>
      <c r="AI96" s="164">
        <v>87357</v>
      </c>
      <c r="AJ96" s="164">
        <v>91712</v>
      </c>
      <c r="AK96" s="164">
        <v>94068</v>
      </c>
      <c r="AL96" s="164">
        <v>98381</v>
      </c>
      <c r="AM96" s="164">
        <v>102742</v>
      </c>
      <c r="AN96" s="164">
        <v>105734</v>
      </c>
      <c r="AO96" s="164">
        <v>109913</v>
      </c>
      <c r="AP96" s="164">
        <v>114135</v>
      </c>
      <c r="AQ96" s="164">
        <v>117530</v>
      </c>
      <c r="AR96" s="164">
        <v>123266</v>
      </c>
      <c r="AS96" s="164">
        <v>125647</v>
      </c>
      <c r="AT96" s="164">
        <v>127810</v>
      </c>
      <c r="AU96" s="164">
        <v>128666</v>
      </c>
      <c r="AV96" s="164">
        <v>127804</v>
      </c>
      <c r="AW96" s="164">
        <v>128961</v>
      </c>
      <c r="AX96" s="164">
        <v>131862</v>
      </c>
      <c r="AY96" s="164">
        <v>137649</v>
      </c>
      <c r="AZ96" s="164">
        <v>145740</v>
      </c>
      <c r="BA96" s="164">
        <v>150459</v>
      </c>
      <c r="BB96" s="164">
        <v>161728</v>
      </c>
      <c r="BC96" s="164">
        <v>162634</v>
      </c>
      <c r="BD96" s="164">
        <v>159719</v>
      </c>
      <c r="BE96" s="164">
        <v>159190</v>
      </c>
      <c r="BF96" s="164">
        <v>159216</v>
      </c>
      <c r="BG96" s="164">
        <v>160376</v>
      </c>
      <c r="BH96" s="164">
        <v>163530</v>
      </c>
      <c r="BI96" s="164">
        <v>167613</v>
      </c>
      <c r="BJ96" s="164">
        <v>174022</v>
      </c>
      <c r="BK96" s="164">
        <v>180752</v>
      </c>
      <c r="BL96" s="164">
        <v>190638</v>
      </c>
      <c r="BM96" s="164">
        <v>197725</v>
      </c>
      <c r="BN96" s="164">
        <v>206440</v>
      </c>
      <c r="BO96" s="164">
        <v>210243</v>
      </c>
      <c r="BP96" s="164">
        <v>215421</v>
      </c>
      <c r="BQ96" s="164">
        <v>217998</v>
      </c>
      <c r="BR96" s="164">
        <v>219630</v>
      </c>
      <c r="BS96" s="164">
        <v>223214</v>
      </c>
      <c r="BT96" s="164">
        <v>227619</v>
      </c>
      <c r="BU96" s="164">
        <v>232656</v>
      </c>
      <c r="BV96" s="164">
        <v>231841</v>
      </c>
      <c r="BW96" s="164">
        <v>230932</v>
      </c>
      <c r="BX96" s="164">
        <v>233313</v>
      </c>
      <c r="BY96" s="164">
        <v>235625</v>
      </c>
      <c r="BZ96" s="164">
        <v>239220</v>
      </c>
      <c r="CA96" s="164">
        <v>238354</v>
      </c>
      <c r="CB96" s="164">
        <v>239755</v>
      </c>
      <c r="CC96" s="164">
        <v>239798</v>
      </c>
      <c r="CD96" s="164">
        <v>241949</v>
      </c>
      <c r="CE96" s="164">
        <v>243704</v>
      </c>
      <c r="CF96" s="164">
        <v>245472</v>
      </c>
      <c r="CG96" s="164">
        <v>245590</v>
      </c>
      <c r="CH96" s="164">
        <v>248326</v>
      </c>
      <c r="CI96" s="164">
        <v>252366</v>
      </c>
      <c r="CJ96" s="164">
        <v>257474</v>
      </c>
      <c r="CK96" s="164">
        <v>265263</v>
      </c>
      <c r="CL96" s="164">
        <v>267837</v>
      </c>
      <c r="CM96" s="164">
        <v>272833</v>
      </c>
      <c r="CN96" s="164">
        <v>276193</v>
      </c>
      <c r="CO96" s="164">
        <v>280031</v>
      </c>
    </row>
    <row r="97" spans="1:93">
      <c r="B97" s="166">
        <v>93</v>
      </c>
      <c r="C97" s="164">
        <v>14719</v>
      </c>
      <c r="D97" s="164">
        <v>18474</v>
      </c>
      <c r="E97" s="164">
        <v>20639</v>
      </c>
      <c r="F97" s="164">
        <v>21664</v>
      </c>
      <c r="G97" s="164">
        <v>21925</v>
      </c>
      <c r="H97" s="164">
        <v>22861</v>
      </c>
      <c r="I97" s="164">
        <v>23998</v>
      </c>
      <c r="J97" s="164">
        <v>24806</v>
      </c>
      <c r="K97" s="164">
        <v>25345</v>
      </c>
      <c r="L97" s="164">
        <v>26307</v>
      </c>
      <c r="M97" s="164">
        <v>26774</v>
      </c>
      <c r="N97" s="164">
        <v>27777</v>
      </c>
      <c r="O97" s="164">
        <v>28281</v>
      </c>
      <c r="P97" s="164">
        <v>27657</v>
      </c>
      <c r="Q97" s="164">
        <v>28435</v>
      </c>
      <c r="R97" s="164">
        <v>29214</v>
      </c>
      <c r="S97" s="164">
        <v>30626</v>
      </c>
      <c r="T97" s="164">
        <v>32664</v>
      </c>
      <c r="U97" s="164">
        <v>34063</v>
      </c>
      <c r="V97" s="164">
        <v>35628</v>
      </c>
      <c r="W97" s="164">
        <v>37798</v>
      </c>
      <c r="X97" s="164">
        <v>39799</v>
      </c>
      <c r="Y97" s="164">
        <v>41604</v>
      </c>
      <c r="Z97" s="164">
        <v>44992</v>
      </c>
      <c r="AA97" s="164">
        <v>46309</v>
      </c>
      <c r="AB97" s="164">
        <v>51740</v>
      </c>
      <c r="AC97" s="164">
        <v>54818</v>
      </c>
      <c r="AD97" s="164">
        <v>57629</v>
      </c>
      <c r="AE97" s="164">
        <v>68878</v>
      </c>
      <c r="AF97" s="164">
        <v>67241</v>
      </c>
      <c r="AG97" s="164">
        <v>67579</v>
      </c>
      <c r="AH97" s="164">
        <v>70526</v>
      </c>
      <c r="AI97" s="164">
        <v>72931</v>
      </c>
      <c r="AJ97" s="164">
        <v>74947</v>
      </c>
      <c r="AK97" s="164">
        <v>78764</v>
      </c>
      <c r="AL97" s="164">
        <v>80870</v>
      </c>
      <c r="AM97" s="164">
        <v>84659</v>
      </c>
      <c r="AN97" s="164">
        <v>88493</v>
      </c>
      <c r="AO97" s="164">
        <v>91162</v>
      </c>
      <c r="AP97" s="164">
        <v>94858</v>
      </c>
      <c r="AQ97" s="164">
        <v>98593</v>
      </c>
      <c r="AR97" s="164">
        <v>101623</v>
      </c>
      <c r="AS97" s="164">
        <v>106823</v>
      </c>
      <c r="AT97" s="164">
        <v>109125</v>
      </c>
      <c r="AU97" s="164">
        <v>111251</v>
      </c>
      <c r="AV97" s="164">
        <v>112233</v>
      </c>
      <c r="AW97" s="164">
        <v>111717</v>
      </c>
      <c r="AX97" s="164">
        <v>112959</v>
      </c>
      <c r="AY97" s="164">
        <v>115731</v>
      </c>
      <c r="AZ97" s="164">
        <v>121048</v>
      </c>
      <c r="BA97" s="164">
        <v>128414</v>
      </c>
      <c r="BB97" s="164">
        <v>132820</v>
      </c>
      <c r="BC97" s="164">
        <v>143038</v>
      </c>
      <c r="BD97" s="164">
        <v>144098</v>
      </c>
      <c r="BE97" s="164">
        <v>141764</v>
      </c>
      <c r="BF97" s="164">
        <v>141535</v>
      </c>
      <c r="BG97" s="164">
        <v>141792</v>
      </c>
      <c r="BH97" s="164">
        <v>143058</v>
      </c>
      <c r="BI97" s="164">
        <v>146101</v>
      </c>
      <c r="BJ97" s="164">
        <v>149979</v>
      </c>
      <c r="BK97" s="164">
        <v>155943</v>
      </c>
      <c r="BL97" s="164">
        <v>162206</v>
      </c>
      <c r="BM97" s="164">
        <v>171313</v>
      </c>
      <c r="BN97" s="164">
        <v>177919</v>
      </c>
      <c r="BO97" s="164">
        <v>186003</v>
      </c>
      <c r="BP97" s="164">
        <v>189669</v>
      </c>
      <c r="BQ97" s="164">
        <v>194575</v>
      </c>
      <c r="BR97" s="164">
        <v>197127</v>
      </c>
      <c r="BS97" s="164">
        <v>198823</v>
      </c>
      <c r="BT97" s="164">
        <v>202284</v>
      </c>
      <c r="BU97" s="164">
        <v>206482</v>
      </c>
      <c r="BV97" s="164">
        <v>211249</v>
      </c>
      <c r="BW97" s="164">
        <v>210705</v>
      </c>
      <c r="BX97" s="164">
        <v>210056</v>
      </c>
      <c r="BY97" s="164">
        <v>212394</v>
      </c>
      <c r="BZ97" s="164">
        <v>214663</v>
      </c>
      <c r="CA97" s="164">
        <v>218098</v>
      </c>
      <c r="CB97" s="164">
        <v>217461</v>
      </c>
      <c r="CC97" s="164">
        <v>218887</v>
      </c>
      <c r="CD97" s="164">
        <v>219063</v>
      </c>
      <c r="CE97" s="164">
        <v>221165</v>
      </c>
      <c r="CF97" s="164">
        <v>222897</v>
      </c>
      <c r="CG97" s="164">
        <v>224632</v>
      </c>
      <c r="CH97" s="164">
        <v>224857</v>
      </c>
      <c r="CI97" s="164">
        <v>227472</v>
      </c>
      <c r="CJ97" s="164">
        <v>231275</v>
      </c>
      <c r="CK97" s="164">
        <v>236057</v>
      </c>
      <c r="CL97" s="164">
        <v>243299</v>
      </c>
      <c r="CM97" s="164">
        <v>245755</v>
      </c>
      <c r="CN97" s="164">
        <v>250434</v>
      </c>
      <c r="CO97" s="164">
        <v>253606</v>
      </c>
    </row>
    <row r="98" spans="1:93">
      <c r="B98" s="166">
        <v>94</v>
      </c>
      <c r="C98" s="164">
        <v>11492</v>
      </c>
      <c r="D98" s="164">
        <v>11927</v>
      </c>
      <c r="E98" s="164">
        <v>14982</v>
      </c>
      <c r="F98" s="164">
        <v>16757</v>
      </c>
      <c r="G98" s="164">
        <v>17606</v>
      </c>
      <c r="H98" s="164">
        <v>17840</v>
      </c>
      <c r="I98" s="164">
        <v>18620</v>
      </c>
      <c r="J98" s="164">
        <v>19567</v>
      </c>
      <c r="K98" s="164">
        <v>20243</v>
      </c>
      <c r="L98" s="164">
        <v>20704</v>
      </c>
      <c r="M98" s="164">
        <v>21512</v>
      </c>
      <c r="N98" s="164">
        <v>21917</v>
      </c>
      <c r="O98" s="164">
        <v>22761</v>
      </c>
      <c r="P98" s="164">
        <v>23199</v>
      </c>
      <c r="Q98" s="164">
        <v>22711</v>
      </c>
      <c r="R98" s="164">
        <v>23375</v>
      </c>
      <c r="S98" s="164">
        <v>24040</v>
      </c>
      <c r="T98" s="164">
        <v>25229</v>
      </c>
      <c r="U98" s="164">
        <v>26934</v>
      </c>
      <c r="V98" s="164">
        <v>28111</v>
      </c>
      <c r="W98" s="164">
        <v>29433</v>
      </c>
      <c r="X98" s="164">
        <v>31259</v>
      </c>
      <c r="Y98" s="164">
        <v>32946</v>
      </c>
      <c r="Z98" s="164">
        <v>34477</v>
      </c>
      <c r="AA98" s="164">
        <v>37323</v>
      </c>
      <c r="AB98" s="164">
        <v>38458</v>
      </c>
      <c r="AC98" s="164">
        <v>43011</v>
      </c>
      <c r="AD98" s="164">
        <v>45617</v>
      </c>
      <c r="AE98" s="164">
        <v>48001</v>
      </c>
      <c r="AF98" s="164">
        <v>57429</v>
      </c>
      <c r="AG98" s="164">
        <v>56120</v>
      </c>
      <c r="AH98" s="164">
        <v>56462</v>
      </c>
      <c r="AI98" s="164">
        <v>58984</v>
      </c>
      <c r="AJ98" s="164">
        <v>61056</v>
      </c>
      <c r="AK98" s="164">
        <v>62804</v>
      </c>
      <c r="AL98" s="164">
        <v>66069</v>
      </c>
      <c r="AM98" s="164">
        <v>67902</v>
      </c>
      <c r="AN98" s="164">
        <v>71151</v>
      </c>
      <c r="AO98" s="164">
        <v>74441</v>
      </c>
      <c r="AP98" s="164">
        <v>76761</v>
      </c>
      <c r="AQ98" s="164">
        <v>79950</v>
      </c>
      <c r="AR98" s="164">
        <v>83174</v>
      </c>
      <c r="AS98" s="164">
        <v>85963</v>
      </c>
      <c r="AT98" s="164">
        <v>90599</v>
      </c>
      <c r="AU98" s="164">
        <v>92788</v>
      </c>
      <c r="AV98" s="164">
        <v>94839</v>
      </c>
      <c r="AW98" s="164">
        <v>95912</v>
      </c>
      <c r="AX98" s="164">
        <v>95706</v>
      </c>
      <c r="AY98" s="164">
        <v>96999</v>
      </c>
      <c r="AZ98" s="164">
        <v>99610</v>
      </c>
      <c r="BA98" s="164">
        <v>104424</v>
      </c>
      <c r="BB98" s="164">
        <v>111029</v>
      </c>
      <c r="BC98" s="164">
        <v>115086</v>
      </c>
      <c r="BD98" s="164">
        <v>124210</v>
      </c>
      <c r="BE98" s="164">
        <v>125390</v>
      </c>
      <c r="BF98" s="164">
        <v>123608</v>
      </c>
      <c r="BG98" s="164">
        <v>123650</v>
      </c>
      <c r="BH98" s="164">
        <v>124110</v>
      </c>
      <c r="BI98" s="164">
        <v>125451</v>
      </c>
      <c r="BJ98" s="164">
        <v>128351</v>
      </c>
      <c r="BK98" s="164">
        <v>131989</v>
      </c>
      <c r="BL98" s="164">
        <v>137468</v>
      </c>
      <c r="BM98" s="164">
        <v>143222</v>
      </c>
      <c r="BN98" s="164">
        <v>151500</v>
      </c>
      <c r="BO98" s="164">
        <v>157580</v>
      </c>
      <c r="BP98" s="164">
        <v>164982</v>
      </c>
      <c r="BQ98" s="164">
        <v>168473</v>
      </c>
      <c r="BR98" s="164">
        <v>173066</v>
      </c>
      <c r="BS98" s="164">
        <v>175560</v>
      </c>
      <c r="BT98" s="164">
        <v>177291</v>
      </c>
      <c r="BU98" s="164">
        <v>180594</v>
      </c>
      <c r="BV98" s="164">
        <v>184548</v>
      </c>
      <c r="BW98" s="164">
        <v>189006</v>
      </c>
      <c r="BX98" s="164">
        <v>188715</v>
      </c>
      <c r="BY98" s="164">
        <v>188313</v>
      </c>
      <c r="BZ98" s="164">
        <v>190581</v>
      </c>
      <c r="CA98" s="164">
        <v>192781</v>
      </c>
      <c r="CB98" s="164">
        <v>196027</v>
      </c>
      <c r="CC98" s="164">
        <v>195607</v>
      </c>
      <c r="CD98" s="164">
        <v>197038</v>
      </c>
      <c r="CE98" s="164">
        <v>197334</v>
      </c>
      <c r="CF98" s="164">
        <v>199363</v>
      </c>
      <c r="CG98" s="164">
        <v>201052</v>
      </c>
      <c r="CH98" s="164">
        <v>202737</v>
      </c>
      <c r="CI98" s="164">
        <v>203057</v>
      </c>
      <c r="CJ98" s="164">
        <v>205529</v>
      </c>
      <c r="CK98" s="164">
        <v>209068</v>
      </c>
      <c r="CL98" s="164">
        <v>213493</v>
      </c>
      <c r="CM98" s="164">
        <v>220145</v>
      </c>
      <c r="CN98" s="164">
        <v>222462</v>
      </c>
      <c r="CO98" s="164">
        <v>226793</v>
      </c>
    </row>
    <row r="99" spans="1:93">
      <c r="B99" s="166">
        <v>95</v>
      </c>
      <c r="C99" s="164">
        <v>8993</v>
      </c>
      <c r="D99" s="164">
        <v>9101</v>
      </c>
      <c r="E99" s="164">
        <v>9453</v>
      </c>
      <c r="F99" s="164">
        <v>11884</v>
      </c>
      <c r="G99" s="164">
        <v>13307</v>
      </c>
      <c r="H99" s="164">
        <v>13995</v>
      </c>
      <c r="I99" s="164">
        <v>14197</v>
      </c>
      <c r="J99" s="164">
        <v>14833</v>
      </c>
      <c r="K99" s="164">
        <v>15603</v>
      </c>
      <c r="L99" s="164">
        <v>16155</v>
      </c>
      <c r="M99" s="164">
        <v>16540</v>
      </c>
      <c r="N99" s="164">
        <v>17203</v>
      </c>
      <c r="O99" s="164">
        <v>17544</v>
      </c>
      <c r="P99" s="164">
        <v>18238</v>
      </c>
      <c r="Q99" s="164">
        <v>18609</v>
      </c>
      <c r="R99" s="164">
        <v>18235</v>
      </c>
      <c r="S99" s="164">
        <v>18789</v>
      </c>
      <c r="T99" s="164">
        <v>19343</v>
      </c>
      <c r="U99" s="164">
        <v>20322</v>
      </c>
      <c r="V99" s="164">
        <v>21714</v>
      </c>
      <c r="W99" s="164">
        <v>22682</v>
      </c>
      <c r="X99" s="164">
        <v>23773</v>
      </c>
      <c r="Y99" s="164">
        <v>25275</v>
      </c>
      <c r="Z99" s="164">
        <v>26664</v>
      </c>
      <c r="AA99" s="164">
        <v>27932</v>
      </c>
      <c r="AB99" s="164">
        <v>30269</v>
      </c>
      <c r="AC99" s="164">
        <v>31223</v>
      </c>
      <c r="AD99" s="164">
        <v>34954</v>
      </c>
      <c r="AE99" s="164">
        <v>37109</v>
      </c>
      <c r="AF99" s="164">
        <v>39084</v>
      </c>
      <c r="AG99" s="164">
        <v>46808</v>
      </c>
      <c r="AH99" s="164">
        <v>45786</v>
      </c>
      <c r="AI99" s="164">
        <v>46113</v>
      </c>
      <c r="AJ99" s="164">
        <v>48221</v>
      </c>
      <c r="AK99" s="164">
        <v>49963</v>
      </c>
      <c r="AL99" s="164">
        <v>51443</v>
      </c>
      <c r="AM99" s="164">
        <v>54171</v>
      </c>
      <c r="AN99" s="164">
        <v>55728</v>
      </c>
      <c r="AO99" s="164">
        <v>58450</v>
      </c>
      <c r="AP99" s="164">
        <v>61206</v>
      </c>
      <c r="AQ99" s="164">
        <v>63175</v>
      </c>
      <c r="AR99" s="164">
        <v>65863</v>
      </c>
      <c r="AS99" s="164">
        <v>68731</v>
      </c>
      <c r="AT99" s="164">
        <v>71254</v>
      </c>
      <c r="AU99" s="164">
        <v>75319</v>
      </c>
      <c r="AV99" s="164">
        <v>77364</v>
      </c>
      <c r="AW99" s="164">
        <v>79304</v>
      </c>
      <c r="AX99" s="164">
        <v>80424</v>
      </c>
      <c r="AY99" s="164">
        <v>80474</v>
      </c>
      <c r="AZ99" s="164">
        <v>81779</v>
      </c>
      <c r="BA99" s="164">
        <v>84201</v>
      </c>
      <c r="BB99" s="164">
        <v>88496</v>
      </c>
      <c r="BC99" s="164">
        <v>94333</v>
      </c>
      <c r="BD99" s="164">
        <v>98018</v>
      </c>
      <c r="BE99" s="164">
        <v>106046</v>
      </c>
      <c r="BF99" s="164">
        <v>107302</v>
      </c>
      <c r="BG99" s="164">
        <v>106016</v>
      </c>
      <c r="BH99" s="164">
        <v>106285</v>
      </c>
      <c r="BI99" s="164">
        <v>106906</v>
      </c>
      <c r="BJ99" s="164">
        <v>108286</v>
      </c>
      <c r="BK99" s="164">
        <v>111012</v>
      </c>
      <c r="BL99" s="164">
        <v>114380</v>
      </c>
      <c r="BM99" s="164">
        <v>119350</v>
      </c>
      <c r="BN99" s="164">
        <v>124570</v>
      </c>
      <c r="BO99" s="164">
        <v>131998</v>
      </c>
      <c r="BP99" s="164">
        <v>137524</v>
      </c>
      <c r="BQ99" s="164">
        <v>144217</v>
      </c>
      <c r="BR99" s="164">
        <v>147498</v>
      </c>
      <c r="BS99" s="164">
        <v>151744</v>
      </c>
      <c r="BT99" s="164">
        <v>154147</v>
      </c>
      <c r="BU99" s="164">
        <v>155879</v>
      </c>
      <c r="BV99" s="164">
        <v>158990</v>
      </c>
      <c r="BW99" s="164">
        <v>162669</v>
      </c>
      <c r="BX99" s="164">
        <v>166789</v>
      </c>
      <c r="BY99" s="164">
        <v>166720</v>
      </c>
      <c r="BZ99" s="164">
        <v>166537</v>
      </c>
      <c r="CA99" s="164">
        <v>168708</v>
      </c>
      <c r="CB99" s="164">
        <v>170815</v>
      </c>
      <c r="CC99" s="164">
        <v>173846</v>
      </c>
      <c r="CD99" s="164">
        <v>173620</v>
      </c>
      <c r="CE99" s="164">
        <v>175032</v>
      </c>
      <c r="CF99" s="164">
        <v>175429</v>
      </c>
      <c r="CG99" s="164">
        <v>177363</v>
      </c>
      <c r="CH99" s="164">
        <v>178989</v>
      </c>
      <c r="CI99" s="164">
        <v>180604</v>
      </c>
      <c r="CJ99" s="164">
        <v>181002</v>
      </c>
      <c r="CK99" s="164">
        <v>183312</v>
      </c>
      <c r="CL99" s="164">
        <v>186569</v>
      </c>
      <c r="CM99" s="164">
        <v>190616</v>
      </c>
      <c r="CN99" s="164">
        <v>196654</v>
      </c>
      <c r="CO99" s="164">
        <v>198817</v>
      </c>
    </row>
    <row r="100" spans="1:93">
      <c r="B100" s="166">
        <v>96</v>
      </c>
      <c r="C100" s="164">
        <v>6698</v>
      </c>
      <c r="D100" s="164">
        <v>6971</v>
      </c>
      <c r="E100" s="164">
        <v>7062</v>
      </c>
      <c r="F100" s="164">
        <v>7342</v>
      </c>
      <c r="G100" s="164">
        <v>9239</v>
      </c>
      <c r="H100" s="164">
        <v>10357</v>
      </c>
      <c r="I100" s="164">
        <v>10903</v>
      </c>
      <c r="J100" s="164">
        <v>11073</v>
      </c>
      <c r="K100" s="164">
        <v>11581</v>
      </c>
      <c r="L100" s="164">
        <v>12194</v>
      </c>
      <c r="M100" s="164">
        <v>12637</v>
      </c>
      <c r="N100" s="164">
        <v>12951</v>
      </c>
      <c r="O100" s="164">
        <v>13484</v>
      </c>
      <c r="P100" s="164">
        <v>13766</v>
      </c>
      <c r="Q100" s="164">
        <v>14324</v>
      </c>
      <c r="R100" s="164">
        <v>14631</v>
      </c>
      <c r="S100" s="164">
        <v>14352</v>
      </c>
      <c r="T100" s="164">
        <v>14803</v>
      </c>
      <c r="U100" s="164">
        <v>15255</v>
      </c>
      <c r="V100" s="164">
        <v>16044</v>
      </c>
      <c r="W100" s="164">
        <v>17160</v>
      </c>
      <c r="X100" s="164">
        <v>17939</v>
      </c>
      <c r="Y100" s="164">
        <v>18822</v>
      </c>
      <c r="Z100" s="164">
        <v>20032</v>
      </c>
      <c r="AA100" s="164">
        <v>21153</v>
      </c>
      <c r="AB100" s="164">
        <v>22182</v>
      </c>
      <c r="AC100" s="164">
        <v>24063</v>
      </c>
      <c r="AD100" s="164">
        <v>24848</v>
      </c>
      <c r="AE100" s="164">
        <v>27845</v>
      </c>
      <c r="AF100" s="164">
        <v>29592</v>
      </c>
      <c r="AG100" s="164">
        <v>31196</v>
      </c>
      <c r="AH100" s="164">
        <v>37398</v>
      </c>
      <c r="AI100" s="164">
        <v>36618</v>
      </c>
      <c r="AJ100" s="164">
        <v>36917</v>
      </c>
      <c r="AK100" s="164">
        <v>38643</v>
      </c>
      <c r="AL100" s="164">
        <v>40079</v>
      </c>
      <c r="AM100" s="164">
        <v>41306</v>
      </c>
      <c r="AN100" s="164">
        <v>43539</v>
      </c>
      <c r="AO100" s="164">
        <v>44835</v>
      </c>
      <c r="AP100" s="164">
        <v>47070</v>
      </c>
      <c r="AQ100" s="164">
        <v>49333</v>
      </c>
      <c r="AR100" s="164">
        <v>50970</v>
      </c>
      <c r="AS100" s="164">
        <v>53326</v>
      </c>
      <c r="AT100" s="164">
        <v>55837</v>
      </c>
      <c r="AU100" s="164">
        <v>58082</v>
      </c>
      <c r="AV100" s="164">
        <v>61596</v>
      </c>
      <c r="AW100" s="164">
        <v>63471</v>
      </c>
      <c r="AX100" s="164">
        <v>65269</v>
      </c>
      <c r="AY100" s="164">
        <v>66393</v>
      </c>
      <c r="AZ100" s="164">
        <v>66636</v>
      </c>
      <c r="BA100" s="164">
        <v>67914</v>
      </c>
      <c r="BB100" s="164">
        <v>70126</v>
      </c>
      <c r="BC100" s="164">
        <v>73910</v>
      </c>
      <c r="BD100" s="164">
        <v>79002</v>
      </c>
      <c r="BE100" s="164">
        <v>82306</v>
      </c>
      <c r="BF100" s="164">
        <v>89282</v>
      </c>
      <c r="BG100" s="164">
        <v>90567</v>
      </c>
      <c r="BH100" s="164">
        <v>89702</v>
      </c>
      <c r="BI100" s="164">
        <v>90143</v>
      </c>
      <c r="BJ100" s="164">
        <v>90878</v>
      </c>
      <c r="BK100" s="164">
        <v>92257</v>
      </c>
      <c r="BL100" s="164">
        <v>94784</v>
      </c>
      <c r="BM100" s="164">
        <v>97864</v>
      </c>
      <c r="BN100" s="164">
        <v>102320</v>
      </c>
      <c r="BO100" s="164">
        <v>107002</v>
      </c>
      <c r="BP100" s="164">
        <v>113592</v>
      </c>
      <c r="BQ100" s="164">
        <v>118559</v>
      </c>
      <c r="BR100" s="164">
        <v>124544</v>
      </c>
      <c r="BS100" s="164">
        <v>127587</v>
      </c>
      <c r="BT100" s="164">
        <v>131468</v>
      </c>
      <c r="BU100" s="164">
        <v>133748</v>
      </c>
      <c r="BV100" s="164">
        <v>135446</v>
      </c>
      <c r="BW100" s="164">
        <v>138338</v>
      </c>
      <c r="BX100" s="164">
        <v>141723</v>
      </c>
      <c r="BY100" s="164">
        <v>145488</v>
      </c>
      <c r="BZ100" s="164">
        <v>145600</v>
      </c>
      <c r="CA100" s="164">
        <v>145600</v>
      </c>
      <c r="CB100" s="164">
        <v>147651</v>
      </c>
      <c r="CC100" s="164">
        <v>149642</v>
      </c>
      <c r="CD100" s="164">
        <v>152440</v>
      </c>
      <c r="CE100" s="164">
        <v>152379</v>
      </c>
      <c r="CF100" s="164">
        <v>153749</v>
      </c>
      <c r="CG100" s="164">
        <v>154221</v>
      </c>
      <c r="CH100" s="164">
        <v>156042</v>
      </c>
      <c r="CI100" s="164">
        <v>157586</v>
      </c>
      <c r="CJ100" s="164">
        <v>159115</v>
      </c>
      <c r="CK100" s="164">
        <v>159570</v>
      </c>
      <c r="CL100" s="164">
        <v>161706</v>
      </c>
      <c r="CM100" s="164">
        <v>164672</v>
      </c>
      <c r="CN100" s="164">
        <v>168336</v>
      </c>
      <c r="CO100" s="164">
        <v>173760</v>
      </c>
    </row>
    <row r="101" spans="1:93">
      <c r="B101" s="166">
        <v>97</v>
      </c>
      <c r="C101" s="164">
        <v>5131</v>
      </c>
      <c r="D101" s="164">
        <v>5093</v>
      </c>
      <c r="E101" s="164">
        <v>5307</v>
      </c>
      <c r="F101" s="164">
        <v>5382</v>
      </c>
      <c r="G101" s="164">
        <v>5600</v>
      </c>
      <c r="H101" s="164">
        <v>7055</v>
      </c>
      <c r="I101" s="164">
        <v>7918</v>
      </c>
      <c r="J101" s="164">
        <v>8345</v>
      </c>
      <c r="K101" s="164">
        <v>8485</v>
      </c>
      <c r="L101" s="164">
        <v>8884</v>
      </c>
      <c r="M101" s="164">
        <v>9365</v>
      </c>
      <c r="N101" s="164">
        <v>9714</v>
      </c>
      <c r="O101" s="164">
        <v>9966</v>
      </c>
      <c r="P101" s="164">
        <v>10388</v>
      </c>
      <c r="Q101" s="164">
        <v>10617</v>
      </c>
      <c r="R101" s="164">
        <v>11059</v>
      </c>
      <c r="S101" s="164">
        <v>11309</v>
      </c>
      <c r="T101" s="164">
        <v>11105</v>
      </c>
      <c r="U101" s="164">
        <v>11466</v>
      </c>
      <c r="V101" s="164">
        <v>11829</v>
      </c>
      <c r="W101" s="164">
        <v>12455</v>
      </c>
      <c r="X101" s="164">
        <v>13335</v>
      </c>
      <c r="Y101" s="164">
        <v>13955</v>
      </c>
      <c r="Z101" s="164">
        <v>14657</v>
      </c>
      <c r="AA101" s="164">
        <v>15616</v>
      </c>
      <c r="AB101" s="164">
        <v>16507</v>
      </c>
      <c r="AC101" s="164">
        <v>17329</v>
      </c>
      <c r="AD101" s="164">
        <v>18818</v>
      </c>
      <c r="AE101" s="164">
        <v>19454</v>
      </c>
      <c r="AF101" s="164">
        <v>21823</v>
      </c>
      <c r="AG101" s="164">
        <v>23217</v>
      </c>
      <c r="AH101" s="164">
        <v>24500</v>
      </c>
      <c r="AI101" s="164">
        <v>29401</v>
      </c>
      <c r="AJ101" s="164">
        <v>28818</v>
      </c>
      <c r="AK101" s="164">
        <v>29084</v>
      </c>
      <c r="AL101" s="164">
        <v>30476</v>
      </c>
      <c r="AM101" s="164">
        <v>31640</v>
      </c>
      <c r="AN101" s="164">
        <v>32643</v>
      </c>
      <c r="AO101" s="164">
        <v>34442</v>
      </c>
      <c r="AP101" s="164">
        <v>35504</v>
      </c>
      <c r="AQ101" s="164">
        <v>37311</v>
      </c>
      <c r="AR101" s="164">
        <v>39142</v>
      </c>
      <c r="AS101" s="164">
        <v>40596</v>
      </c>
      <c r="AT101" s="164">
        <v>42632</v>
      </c>
      <c r="AU101" s="164">
        <v>44802</v>
      </c>
      <c r="AV101" s="164">
        <v>46770</v>
      </c>
      <c r="AW101" s="164">
        <v>49773</v>
      </c>
      <c r="AX101" s="164">
        <v>51463</v>
      </c>
      <c r="AY101" s="164">
        <v>53099</v>
      </c>
      <c r="AZ101" s="164">
        <v>54190</v>
      </c>
      <c r="BA101" s="164">
        <v>54563</v>
      </c>
      <c r="BB101" s="164">
        <v>55782</v>
      </c>
      <c r="BC101" s="164">
        <v>57774</v>
      </c>
      <c r="BD101" s="164">
        <v>61073</v>
      </c>
      <c r="BE101" s="164">
        <v>65471</v>
      </c>
      <c r="BF101" s="164">
        <v>68400</v>
      </c>
      <c r="BG101" s="164">
        <v>74404</v>
      </c>
      <c r="BH101" s="164">
        <v>75675</v>
      </c>
      <c r="BI101" s="164">
        <v>75146</v>
      </c>
      <c r="BJ101" s="164">
        <v>75704</v>
      </c>
      <c r="BK101" s="164">
        <v>76506</v>
      </c>
      <c r="BL101" s="164">
        <v>77849</v>
      </c>
      <c r="BM101" s="164">
        <v>80163</v>
      </c>
      <c r="BN101" s="164">
        <v>82948</v>
      </c>
      <c r="BO101" s="164">
        <v>86906</v>
      </c>
      <c r="BP101" s="164">
        <v>91065</v>
      </c>
      <c r="BQ101" s="164">
        <v>96860</v>
      </c>
      <c r="BR101" s="164">
        <v>101283</v>
      </c>
      <c r="BS101" s="164">
        <v>106584</v>
      </c>
      <c r="BT101" s="164">
        <v>109375</v>
      </c>
      <c r="BU101" s="164">
        <v>112885</v>
      </c>
      <c r="BV101" s="164">
        <v>115020</v>
      </c>
      <c r="BW101" s="164">
        <v>116652</v>
      </c>
      <c r="BX101" s="164">
        <v>119311</v>
      </c>
      <c r="BY101" s="164">
        <v>122392</v>
      </c>
      <c r="BZ101" s="164">
        <v>125800</v>
      </c>
      <c r="CA101" s="164">
        <v>126050</v>
      </c>
      <c r="CB101" s="164">
        <v>126191</v>
      </c>
      <c r="CC101" s="164">
        <v>128106</v>
      </c>
      <c r="CD101" s="164">
        <v>129964</v>
      </c>
      <c r="CE101" s="164">
        <v>132522</v>
      </c>
      <c r="CF101" s="164">
        <v>132591</v>
      </c>
      <c r="CG101" s="164">
        <v>133900</v>
      </c>
      <c r="CH101" s="164">
        <v>134420</v>
      </c>
      <c r="CI101" s="164">
        <v>136116</v>
      </c>
      <c r="CJ101" s="164">
        <v>137564</v>
      </c>
      <c r="CK101" s="164">
        <v>138995</v>
      </c>
      <c r="CL101" s="164">
        <v>139486</v>
      </c>
      <c r="CM101" s="164">
        <v>141441</v>
      </c>
      <c r="CN101" s="164">
        <v>144120</v>
      </c>
      <c r="CO101" s="164">
        <v>147410</v>
      </c>
    </row>
    <row r="102" spans="1:93">
      <c r="B102" s="166">
        <v>98</v>
      </c>
      <c r="C102" s="164">
        <v>3287</v>
      </c>
      <c r="D102" s="164">
        <v>3832</v>
      </c>
      <c r="E102" s="164">
        <v>3807</v>
      </c>
      <c r="F102" s="164">
        <v>3972</v>
      </c>
      <c r="G102" s="164">
        <v>4033</v>
      </c>
      <c r="H102" s="164">
        <v>4202</v>
      </c>
      <c r="I102" s="164">
        <v>5299</v>
      </c>
      <c r="J102" s="164">
        <v>5955</v>
      </c>
      <c r="K102" s="164">
        <v>6284</v>
      </c>
      <c r="L102" s="164">
        <v>6397</v>
      </c>
      <c r="M102" s="164">
        <v>6705</v>
      </c>
      <c r="N102" s="164">
        <v>7077</v>
      </c>
      <c r="O102" s="164">
        <v>7348</v>
      </c>
      <c r="P102" s="164">
        <v>7548</v>
      </c>
      <c r="Q102" s="164">
        <v>7878</v>
      </c>
      <c r="R102" s="164">
        <v>8060</v>
      </c>
      <c r="S102" s="164">
        <v>8405</v>
      </c>
      <c r="T102" s="164">
        <v>8605</v>
      </c>
      <c r="U102" s="164">
        <v>8460</v>
      </c>
      <c r="V102" s="164">
        <v>8746</v>
      </c>
      <c r="W102" s="164">
        <v>9033</v>
      </c>
      <c r="X102" s="164">
        <v>9522</v>
      </c>
      <c r="Y102" s="164">
        <v>10206</v>
      </c>
      <c r="Z102" s="164">
        <v>10691</v>
      </c>
      <c r="AA102" s="164">
        <v>11242</v>
      </c>
      <c r="AB102" s="164">
        <v>11991</v>
      </c>
      <c r="AC102" s="164">
        <v>12689</v>
      </c>
      <c r="AD102" s="164">
        <v>13336</v>
      </c>
      <c r="AE102" s="164">
        <v>14498</v>
      </c>
      <c r="AF102" s="164">
        <v>15006</v>
      </c>
      <c r="AG102" s="164">
        <v>16851</v>
      </c>
      <c r="AH102" s="164">
        <v>17948</v>
      </c>
      <c r="AI102" s="164">
        <v>18960</v>
      </c>
      <c r="AJ102" s="164">
        <v>22777</v>
      </c>
      <c r="AK102" s="164">
        <v>22350</v>
      </c>
      <c r="AL102" s="164">
        <v>22581</v>
      </c>
      <c r="AM102" s="164">
        <v>23688</v>
      </c>
      <c r="AN102" s="164">
        <v>24619</v>
      </c>
      <c r="AO102" s="164">
        <v>25427</v>
      </c>
      <c r="AP102" s="164">
        <v>26857</v>
      </c>
      <c r="AQ102" s="164">
        <v>27715</v>
      </c>
      <c r="AR102" s="164">
        <v>29156</v>
      </c>
      <c r="AS102" s="164">
        <v>30711</v>
      </c>
      <c r="AT102" s="164">
        <v>31981</v>
      </c>
      <c r="AU102" s="164">
        <v>33716</v>
      </c>
      <c r="AV102" s="164">
        <v>35568</v>
      </c>
      <c r="AW102" s="164">
        <v>37271</v>
      </c>
      <c r="AX102" s="164">
        <v>39809</v>
      </c>
      <c r="AY102" s="164">
        <v>41308</v>
      </c>
      <c r="AZ102" s="164">
        <v>42771</v>
      </c>
      <c r="BA102" s="164">
        <v>43799</v>
      </c>
      <c r="BB102" s="164">
        <v>44249</v>
      </c>
      <c r="BC102" s="164">
        <v>45385</v>
      </c>
      <c r="BD102" s="164">
        <v>47155</v>
      </c>
      <c r="BE102" s="164">
        <v>50001</v>
      </c>
      <c r="BF102" s="164">
        <v>53766</v>
      </c>
      <c r="BG102" s="164">
        <v>56334</v>
      </c>
      <c r="BH102" s="164">
        <v>61457</v>
      </c>
      <c r="BI102" s="164">
        <v>62680</v>
      </c>
      <c r="BJ102" s="164">
        <v>62408</v>
      </c>
      <c r="BK102" s="164">
        <v>63034</v>
      </c>
      <c r="BL102" s="164">
        <v>63861</v>
      </c>
      <c r="BM102" s="164">
        <v>65139</v>
      </c>
      <c r="BN102" s="164">
        <v>67231</v>
      </c>
      <c r="BO102" s="164">
        <v>69723</v>
      </c>
      <c r="BP102" s="164">
        <v>73207</v>
      </c>
      <c r="BQ102" s="164">
        <v>76869</v>
      </c>
      <c r="BR102" s="164">
        <v>81921</v>
      </c>
      <c r="BS102" s="164">
        <v>85823</v>
      </c>
      <c r="BT102" s="164">
        <v>90479</v>
      </c>
      <c r="BU102" s="164">
        <v>93010</v>
      </c>
      <c r="BV102" s="164">
        <v>96154</v>
      </c>
      <c r="BW102" s="164">
        <v>98126</v>
      </c>
      <c r="BX102" s="164">
        <v>99667</v>
      </c>
      <c r="BY102" s="164">
        <v>102085</v>
      </c>
      <c r="BZ102" s="164">
        <v>104862</v>
      </c>
      <c r="CA102" s="164">
        <v>107918</v>
      </c>
      <c r="CB102" s="164">
        <v>108266</v>
      </c>
      <c r="CC102" s="164">
        <v>108510</v>
      </c>
      <c r="CD102" s="164">
        <v>110276</v>
      </c>
      <c r="CE102" s="164">
        <v>111989</v>
      </c>
      <c r="CF102" s="164">
        <v>114305</v>
      </c>
      <c r="CG102" s="164">
        <v>114470</v>
      </c>
      <c r="CH102" s="164">
        <v>115703</v>
      </c>
      <c r="CI102" s="164">
        <v>116248</v>
      </c>
      <c r="CJ102" s="164">
        <v>117808</v>
      </c>
      <c r="CK102" s="164">
        <v>119151</v>
      </c>
      <c r="CL102" s="164">
        <v>120475</v>
      </c>
      <c r="CM102" s="164">
        <v>120983</v>
      </c>
      <c r="CN102" s="164">
        <v>122756</v>
      </c>
      <c r="CO102" s="164">
        <v>125155</v>
      </c>
    </row>
    <row r="103" spans="1:93">
      <c r="B103" s="166">
        <v>99</v>
      </c>
      <c r="C103" s="164">
        <v>2217</v>
      </c>
      <c r="D103" s="164">
        <v>2410</v>
      </c>
      <c r="E103" s="164">
        <v>2814</v>
      </c>
      <c r="F103" s="164">
        <v>2799</v>
      </c>
      <c r="G103" s="164">
        <v>2924</v>
      </c>
      <c r="H103" s="164">
        <v>2974</v>
      </c>
      <c r="I103" s="164">
        <v>3102</v>
      </c>
      <c r="J103" s="164">
        <v>3917</v>
      </c>
      <c r="K103" s="164">
        <v>4408</v>
      </c>
      <c r="L103" s="164">
        <v>4658</v>
      </c>
      <c r="M103" s="164">
        <v>4747</v>
      </c>
      <c r="N103" s="164">
        <v>4982</v>
      </c>
      <c r="O103" s="164">
        <v>5266</v>
      </c>
      <c r="P103" s="164">
        <v>5474</v>
      </c>
      <c r="Q103" s="164">
        <v>5630</v>
      </c>
      <c r="R103" s="164">
        <v>5883</v>
      </c>
      <c r="S103" s="164">
        <v>6026</v>
      </c>
      <c r="T103" s="164">
        <v>6292</v>
      </c>
      <c r="U103" s="164">
        <v>6450</v>
      </c>
      <c r="V103" s="164">
        <v>6349</v>
      </c>
      <c r="W103" s="164">
        <v>6572</v>
      </c>
      <c r="X103" s="164">
        <v>6795</v>
      </c>
      <c r="Y103" s="164">
        <v>7172</v>
      </c>
      <c r="Z103" s="164">
        <v>7696</v>
      </c>
      <c r="AA103" s="164">
        <v>8071</v>
      </c>
      <c r="AB103" s="164">
        <v>8497</v>
      </c>
      <c r="AC103" s="164">
        <v>9074</v>
      </c>
      <c r="AD103" s="164">
        <v>9613</v>
      </c>
      <c r="AE103" s="164">
        <v>10116</v>
      </c>
      <c r="AF103" s="164">
        <v>11010</v>
      </c>
      <c r="AG103" s="164">
        <v>11410</v>
      </c>
      <c r="AH103" s="164">
        <v>12827</v>
      </c>
      <c r="AI103" s="164">
        <v>13678</v>
      </c>
      <c r="AJ103" s="164">
        <v>14465</v>
      </c>
      <c r="AK103" s="164">
        <v>17398</v>
      </c>
      <c r="AL103" s="164">
        <v>17091</v>
      </c>
      <c r="AM103" s="164">
        <v>17288</v>
      </c>
      <c r="AN103" s="164">
        <v>18157</v>
      </c>
      <c r="AO103" s="164">
        <v>18891</v>
      </c>
      <c r="AP103" s="164">
        <v>19533</v>
      </c>
      <c r="AQ103" s="164">
        <v>20655</v>
      </c>
      <c r="AR103" s="164">
        <v>21338</v>
      </c>
      <c r="AS103" s="164">
        <v>22546</v>
      </c>
      <c r="AT103" s="164">
        <v>23849</v>
      </c>
      <c r="AU103" s="164">
        <v>24941</v>
      </c>
      <c r="AV103" s="164">
        <v>26401</v>
      </c>
      <c r="AW103" s="164">
        <v>27963</v>
      </c>
      <c r="AX103" s="164">
        <v>29417</v>
      </c>
      <c r="AY103" s="164">
        <v>31540</v>
      </c>
      <c r="AZ103" s="164">
        <v>32850</v>
      </c>
      <c r="BA103" s="164">
        <v>34139</v>
      </c>
      <c r="BB103" s="164">
        <v>35083</v>
      </c>
      <c r="BC103" s="164">
        <v>35567</v>
      </c>
      <c r="BD103" s="164">
        <v>36604</v>
      </c>
      <c r="BE103" s="164">
        <v>38157</v>
      </c>
      <c r="BF103" s="164">
        <v>40590</v>
      </c>
      <c r="BG103" s="164">
        <v>43784</v>
      </c>
      <c r="BH103" s="164">
        <v>46014</v>
      </c>
      <c r="BI103" s="164">
        <v>50348</v>
      </c>
      <c r="BJ103" s="164">
        <v>51497</v>
      </c>
      <c r="BK103" s="164">
        <v>51414</v>
      </c>
      <c r="BL103" s="164">
        <v>52068</v>
      </c>
      <c r="BM103" s="164">
        <v>52886</v>
      </c>
      <c r="BN103" s="164">
        <v>54078</v>
      </c>
      <c r="BO103" s="164">
        <v>55948</v>
      </c>
      <c r="BP103" s="164">
        <v>58154</v>
      </c>
      <c r="BQ103" s="164">
        <v>61194</v>
      </c>
      <c r="BR103" s="164">
        <v>64390</v>
      </c>
      <c r="BS103" s="164">
        <v>68760</v>
      </c>
      <c r="BT103" s="164">
        <v>72173</v>
      </c>
      <c r="BU103" s="164">
        <v>76228</v>
      </c>
      <c r="BV103" s="164">
        <v>78499</v>
      </c>
      <c r="BW103" s="164">
        <v>81288</v>
      </c>
      <c r="BX103" s="164">
        <v>83086</v>
      </c>
      <c r="BY103" s="164">
        <v>84519</v>
      </c>
      <c r="BZ103" s="164">
        <v>86694</v>
      </c>
      <c r="CA103" s="164">
        <v>89174</v>
      </c>
      <c r="CB103" s="164">
        <v>91889</v>
      </c>
      <c r="CC103" s="164">
        <v>92300</v>
      </c>
      <c r="CD103" s="164">
        <v>92613</v>
      </c>
      <c r="CE103" s="164">
        <v>94223</v>
      </c>
      <c r="CF103" s="164">
        <v>95785</v>
      </c>
      <c r="CG103" s="164">
        <v>97861</v>
      </c>
      <c r="CH103" s="164">
        <v>98095</v>
      </c>
      <c r="CI103" s="164">
        <v>99239</v>
      </c>
      <c r="CJ103" s="164">
        <v>99789</v>
      </c>
      <c r="CK103" s="164">
        <v>101210</v>
      </c>
      <c r="CL103" s="164">
        <v>102440</v>
      </c>
      <c r="CM103" s="164">
        <v>103652</v>
      </c>
      <c r="CN103" s="164">
        <v>104159</v>
      </c>
      <c r="CO103" s="164">
        <v>105754</v>
      </c>
    </row>
    <row r="104" spans="1:93">
      <c r="A104" t="s">
        <v>2</v>
      </c>
      <c r="B104" s="166" t="s">
        <v>2</v>
      </c>
      <c r="C104" s="164">
        <v>3485</v>
      </c>
      <c r="D104" s="164">
        <v>4017</v>
      </c>
      <c r="E104" s="164">
        <v>4543</v>
      </c>
      <c r="F104" s="164">
        <v>5223</v>
      </c>
      <c r="G104" s="164">
        <v>5711</v>
      </c>
      <c r="H104" s="164">
        <v>6168</v>
      </c>
      <c r="I104" s="164">
        <v>6552</v>
      </c>
      <c r="J104" s="164">
        <v>6943</v>
      </c>
      <c r="K104" s="164">
        <v>7845</v>
      </c>
      <c r="L104" s="164">
        <v>8881</v>
      </c>
      <c r="M104" s="164">
        <v>9841</v>
      </c>
      <c r="N104" s="164">
        <v>10636</v>
      </c>
      <c r="O104" s="164">
        <v>11424</v>
      </c>
      <c r="P104" s="164">
        <v>12247</v>
      </c>
      <c r="Q104" s="164">
        <v>13044</v>
      </c>
      <c r="R104" s="164">
        <v>13786</v>
      </c>
      <c r="S104" s="164">
        <v>14566</v>
      </c>
      <c r="T104" s="164">
        <v>15294</v>
      </c>
      <c r="U104" s="164">
        <v>16081</v>
      </c>
      <c r="V104" s="164">
        <v>16835</v>
      </c>
      <c r="W104" s="164">
        <v>17374</v>
      </c>
      <c r="X104" s="164">
        <v>17998</v>
      </c>
      <c r="Y104" s="164">
        <v>18689</v>
      </c>
      <c r="Z104" s="164">
        <v>19551</v>
      </c>
      <c r="AA104" s="164">
        <v>20655</v>
      </c>
      <c r="AB104" s="164">
        <v>21834</v>
      </c>
      <c r="AC104" s="164">
        <v>23116</v>
      </c>
      <c r="AD104" s="164">
        <v>24598</v>
      </c>
      <c r="AE104" s="164">
        <v>26211</v>
      </c>
      <c r="AF104" s="164">
        <v>27905</v>
      </c>
      <c r="AG104" s="164">
        <v>29969</v>
      </c>
      <c r="AH104" s="164">
        <v>31953</v>
      </c>
      <c r="AI104" s="164">
        <v>34662</v>
      </c>
      <c r="AJ104" s="164">
        <v>37514</v>
      </c>
      <c r="AK104" s="164">
        <v>40442</v>
      </c>
      <c r="AL104" s="164">
        <v>45090</v>
      </c>
      <c r="AM104" s="164">
        <v>48618</v>
      </c>
      <c r="AN104" s="164">
        <v>51672</v>
      </c>
      <c r="AO104" s="164">
        <v>54887</v>
      </c>
      <c r="AP104" s="164">
        <v>58138</v>
      </c>
      <c r="AQ104" s="164">
        <v>61361</v>
      </c>
      <c r="AR104" s="164">
        <v>64948</v>
      </c>
      <c r="AS104" s="164">
        <v>68605</v>
      </c>
      <c r="AT104" s="164">
        <v>72747</v>
      </c>
      <c r="AU104" s="164">
        <v>77375</v>
      </c>
      <c r="AV104" s="164">
        <v>82256</v>
      </c>
      <c r="AW104" s="164">
        <v>87662</v>
      </c>
      <c r="AX104" s="164">
        <v>93604</v>
      </c>
      <c r="AY104" s="164">
        <v>99930</v>
      </c>
      <c r="AZ104" s="164">
        <v>107136</v>
      </c>
      <c r="BA104" s="164">
        <v>114449</v>
      </c>
      <c r="BB104" s="164">
        <v>121871</v>
      </c>
      <c r="BC104" s="164">
        <v>129139</v>
      </c>
      <c r="BD104" s="164">
        <v>135939</v>
      </c>
      <c r="BE104" s="164">
        <v>142828</v>
      </c>
      <c r="BF104" s="164">
        <v>150237</v>
      </c>
      <c r="BG104" s="164">
        <v>158828</v>
      </c>
      <c r="BH104" s="164">
        <v>169065</v>
      </c>
      <c r="BI104" s="164">
        <v>179929</v>
      </c>
      <c r="BJ104" s="164">
        <v>193099</v>
      </c>
      <c r="BK104" s="164">
        <v>205628</v>
      </c>
      <c r="BL104" s="164">
        <v>216635</v>
      </c>
      <c r="BM104" s="164">
        <v>226996</v>
      </c>
      <c r="BN104" s="164">
        <v>236969</v>
      </c>
      <c r="BO104" s="164">
        <v>246947</v>
      </c>
      <c r="BP104" s="164">
        <v>257515</v>
      </c>
      <c r="BQ104" s="164">
        <v>268886</v>
      </c>
      <c r="BR104" s="164">
        <v>281664</v>
      </c>
      <c r="BS104" s="164">
        <v>295801</v>
      </c>
      <c r="BT104" s="164">
        <v>312116</v>
      </c>
      <c r="BU104" s="164">
        <v>329523</v>
      </c>
      <c r="BV104" s="164">
        <v>348445</v>
      </c>
      <c r="BW104" s="164">
        <v>367194</v>
      </c>
      <c r="BX104" s="164">
        <v>386264</v>
      </c>
      <c r="BY104" s="164">
        <v>404794</v>
      </c>
      <c r="BZ104" s="164">
        <v>422570</v>
      </c>
      <c r="CA104" s="164">
        <v>440345</v>
      </c>
      <c r="CB104" s="164">
        <v>458392</v>
      </c>
      <c r="CC104" s="164">
        <v>476887</v>
      </c>
      <c r="CD104" s="164">
        <v>493813</v>
      </c>
      <c r="CE104" s="164">
        <v>509295</v>
      </c>
      <c r="CF104" s="164">
        <v>524633</v>
      </c>
      <c r="CG104" s="164">
        <v>539802</v>
      </c>
      <c r="CH104" s="164">
        <v>555263</v>
      </c>
      <c r="CI104" s="164">
        <v>569395</v>
      </c>
      <c r="CJ104" s="164">
        <v>583150</v>
      </c>
      <c r="CK104" s="164">
        <v>596058</v>
      </c>
      <c r="CL104" s="164">
        <v>608974</v>
      </c>
      <c r="CM104" s="164">
        <v>621729</v>
      </c>
      <c r="CN104" s="164">
        <v>634319</v>
      </c>
      <c r="CO104" s="164">
        <v>646151</v>
      </c>
    </row>
    <row r="105" spans="1:93">
      <c r="B105" t="s">
        <v>1</v>
      </c>
      <c r="C105">
        <f>SUM(C4:C104)</f>
        <v>22710352</v>
      </c>
      <c r="D105" s="28">
        <f t="shared" ref="D105:BO105" si="0">SUM(D4:D104)</f>
        <v>23102235</v>
      </c>
      <c r="E105" s="28">
        <f t="shared" si="0"/>
        <v>23485787</v>
      </c>
      <c r="F105" s="28">
        <f t="shared" si="0"/>
        <v>23860779</v>
      </c>
      <c r="G105" s="28">
        <f t="shared" si="0"/>
        <v>24226860</v>
      </c>
      <c r="H105" s="28">
        <f t="shared" si="0"/>
        <v>24583630</v>
      </c>
      <c r="I105" s="28">
        <f t="shared" si="0"/>
        <v>24930535</v>
      </c>
      <c r="J105" s="28">
        <f t="shared" si="0"/>
        <v>25278429</v>
      </c>
      <c r="K105" s="28">
        <f t="shared" si="0"/>
        <v>25626874</v>
      </c>
      <c r="L105" s="28">
        <f t="shared" si="0"/>
        <v>25975412</v>
      </c>
      <c r="M105" s="28">
        <f t="shared" si="0"/>
        <v>26323532</v>
      </c>
      <c r="N105" s="28">
        <f t="shared" si="0"/>
        <v>26670785</v>
      </c>
      <c r="O105" s="28">
        <f t="shared" si="0"/>
        <v>27016753</v>
      </c>
      <c r="P105" s="28">
        <f t="shared" si="0"/>
        <v>27361065</v>
      </c>
      <c r="Q105" s="28">
        <f t="shared" si="0"/>
        <v>27703351</v>
      </c>
      <c r="R105" s="28">
        <f t="shared" si="0"/>
        <v>28043295</v>
      </c>
      <c r="S105" s="28">
        <f t="shared" si="0"/>
        <v>28380704</v>
      </c>
      <c r="T105" s="28">
        <f t="shared" si="0"/>
        <v>28715464</v>
      </c>
      <c r="U105" s="28">
        <f t="shared" si="0"/>
        <v>29047471</v>
      </c>
      <c r="V105" s="28">
        <f t="shared" si="0"/>
        <v>29376695</v>
      </c>
      <c r="W105" s="28">
        <f t="shared" si="0"/>
        <v>29703177</v>
      </c>
      <c r="X105" s="28">
        <f t="shared" si="0"/>
        <v>30027055</v>
      </c>
      <c r="Y105" s="28">
        <f t="shared" si="0"/>
        <v>30348527</v>
      </c>
      <c r="Z105" s="28">
        <f t="shared" si="0"/>
        <v>30667799</v>
      </c>
      <c r="AA105" s="28">
        <f t="shared" si="0"/>
        <v>30985105</v>
      </c>
      <c r="AB105" s="28">
        <f t="shared" si="0"/>
        <v>31300684</v>
      </c>
      <c r="AC105" s="28">
        <f t="shared" si="0"/>
        <v>31614746</v>
      </c>
      <c r="AD105" s="28">
        <f t="shared" si="0"/>
        <v>31927515</v>
      </c>
      <c r="AE105" s="28">
        <f t="shared" si="0"/>
        <v>32239210</v>
      </c>
      <c r="AF105" s="28">
        <f t="shared" si="0"/>
        <v>32549989</v>
      </c>
      <c r="AG105" s="28">
        <f t="shared" si="0"/>
        <v>32860019</v>
      </c>
      <c r="AH105" s="28">
        <f t="shared" si="0"/>
        <v>33169418</v>
      </c>
      <c r="AI105" s="28">
        <f t="shared" si="0"/>
        <v>33478286</v>
      </c>
      <c r="AJ105" s="28">
        <f t="shared" si="0"/>
        <v>33786627</v>
      </c>
      <c r="AK105" s="28">
        <f t="shared" si="0"/>
        <v>34094401</v>
      </c>
      <c r="AL105" s="28">
        <f t="shared" si="0"/>
        <v>34401560</v>
      </c>
      <c r="AM105" s="28">
        <f t="shared" si="0"/>
        <v>34708038</v>
      </c>
      <c r="AN105" s="28">
        <f t="shared" si="0"/>
        <v>35013720</v>
      </c>
      <c r="AO105" s="28">
        <f t="shared" si="0"/>
        <v>35318503</v>
      </c>
      <c r="AP105" s="28">
        <f t="shared" si="0"/>
        <v>35622321</v>
      </c>
      <c r="AQ105" s="28">
        <f t="shared" si="0"/>
        <v>35925093</v>
      </c>
      <c r="AR105" s="28">
        <f t="shared" si="0"/>
        <v>36226790</v>
      </c>
      <c r="AS105" s="28">
        <f t="shared" si="0"/>
        <v>36528094</v>
      </c>
      <c r="AT105" s="28">
        <f t="shared" si="0"/>
        <v>36828793</v>
      </c>
      <c r="AU105" s="28">
        <f t="shared" si="0"/>
        <v>37128770</v>
      </c>
      <c r="AV105" s="28">
        <f t="shared" si="0"/>
        <v>37427892</v>
      </c>
      <c r="AW105" s="28">
        <f t="shared" si="0"/>
        <v>37726058</v>
      </c>
      <c r="AX105" s="28">
        <f t="shared" si="0"/>
        <v>38023166</v>
      </c>
      <c r="AY105" s="28">
        <f t="shared" si="0"/>
        <v>38319127</v>
      </c>
      <c r="AZ105" s="28">
        <f t="shared" si="0"/>
        <v>38613862</v>
      </c>
      <c r="BA105" s="28">
        <f t="shared" si="0"/>
        <v>38907323</v>
      </c>
      <c r="BB105" s="28">
        <f t="shared" si="0"/>
        <v>39199496</v>
      </c>
      <c r="BC105" s="28">
        <f t="shared" si="0"/>
        <v>39490428</v>
      </c>
      <c r="BD105" s="28">
        <f t="shared" si="0"/>
        <v>39780169</v>
      </c>
      <c r="BE105" s="28">
        <f t="shared" si="0"/>
        <v>40068818</v>
      </c>
      <c r="BF105" s="28">
        <f t="shared" si="0"/>
        <v>40356504</v>
      </c>
      <c r="BG105" s="28">
        <f t="shared" si="0"/>
        <v>40643345</v>
      </c>
      <c r="BH105" s="28">
        <f t="shared" si="0"/>
        <v>40929412</v>
      </c>
      <c r="BI105" s="28">
        <f t="shared" si="0"/>
        <v>41214688</v>
      </c>
      <c r="BJ105" s="28">
        <f t="shared" si="0"/>
        <v>41499110</v>
      </c>
      <c r="BK105" s="28">
        <f t="shared" si="0"/>
        <v>41782587</v>
      </c>
      <c r="BL105" s="28">
        <f t="shared" si="0"/>
        <v>42064927</v>
      </c>
      <c r="BM105" s="28">
        <f t="shared" si="0"/>
        <v>42345958</v>
      </c>
      <c r="BN105" s="28">
        <f t="shared" si="0"/>
        <v>42625540</v>
      </c>
      <c r="BO105" s="28">
        <f t="shared" si="0"/>
        <v>42903631</v>
      </c>
      <c r="BP105" s="28">
        <f t="shared" ref="BP105:CO105" si="1">SUM(BP4:BP104)</f>
        <v>43180226</v>
      </c>
      <c r="BQ105" s="28">
        <f t="shared" si="1"/>
        <v>43455400</v>
      </c>
      <c r="BR105" s="28">
        <f t="shared" si="1"/>
        <v>43729259</v>
      </c>
      <c r="BS105" s="28">
        <f t="shared" si="1"/>
        <v>44001932</v>
      </c>
      <c r="BT105" s="28">
        <f t="shared" si="1"/>
        <v>44273588</v>
      </c>
      <c r="BU105" s="28">
        <f t="shared" si="1"/>
        <v>44544365</v>
      </c>
      <c r="BV105" s="28">
        <f t="shared" si="1"/>
        <v>44814386</v>
      </c>
      <c r="BW105" s="28">
        <f t="shared" si="1"/>
        <v>45083721</v>
      </c>
      <c r="BX105" s="28">
        <f t="shared" si="1"/>
        <v>45352406</v>
      </c>
      <c r="BY105" s="28">
        <f t="shared" si="1"/>
        <v>45620483</v>
      </c>
      <c r="BZ105" s="28">
        <f t="shared" si="1"/>
        <v>45887932</v>
      </c>
      <c r="CA105" s="28">
        <f t="shared" si="1"/>
        <v>46154716</v>
      </c>
      <c r="CB105" s="28">
        <f t="shared" si="1"/>
        <v>46420775</v>
      </c>
      <c r="CC105" s="28">
        <f t="shared" si="1"/>
        <v>46686063</v>
      </c>
      <c r="CD105" s="28">
        <f t="shared" si="1"/>
        <v>46950486</v>
      </c>
      <c r="CE105" s="28">
        <f t="shared" si="1"/>
        <v>47213921</v>
      </c>
      <c r="CF105" s="28">
        <f t="shared" si="1"/>
        <v>47476217</v>
      </c>
      <c r="CG105" s="28">
        <f t="shared" si="1"/>
        <v>47737250</v>
      </c>
      <c r="CH105" s="28">
        <f t="shared" si="1"/>
        <v>47996890</v>
      </c>
      <c r="CI105" s="28">
        <f t="shared" si="1"/>
        <v>48255005</v>
      </c>
      <c r="CJ105" s="28">
        <f t="shared" si="1"/>
        <v>48511439</v>
      </c>
      <c r="CK105" s="28">
        <f t="shared" si="1"/>
        <v>48766059</v>
      </c>
      <c r="CL105" s="28">
        <f t="shared" si="1"/>
        <v>49018742</v>
      </c>
      <c r="CM105" s="28">
        <f t="shared" si="1"/>
        <v>49269413</v>
      </c>
      <c r="CN105" s="28">
        <f t="shared" si="1"/>
        <v>49518015</v>
      </c>
      <c r="CO105" s="28">
        <f t="shared" si="1"/>
        <v>49764527</v>
      </c>
    </row>
    <row r="106" spans="1:93">
      <c r="B106" t="s">
        <v>748</v>
      </c>
      <c r="C106" s="28">
        <f>SUM(C79:C104)</f>
        <v>1440811</v>
      </c>
      <c r="D106" s="196">
        <f t="shared" ref="D106:BO106" si="2">SUM(D79:D104)</f>
        <v>1477353</v>
      </c>
      <c r="E106" s="196">
        <f t="shared" si="2"/>
        <v>1517466</v>
      </c>
      <c r="F106" s="196">
        <f t="shared" si="2"/>
        <v>1560452</v>
      </c>
      <c r="G106" s="196">
        <f t="shared" si="2"/>
        <v>1605351</v>
      </c>
      <c r="H106" s="196">
        <f t="shared" si="2"/>
        <v>1657662</v>
      </c>
      <c r="I106" s="196">
        <f t="shared" si="2"/>
        <v>1709708</v>
      </c>
      <c r="J106" s="196">
        <f t="shared" si="2"/>
        <v>1775548</v>
      </c>
      <c r="K106" s="196">
        <f t="shared" si="2"/>
        <v>1846641</v>
      </c>
      <c r="L106" s="196">
        <f t="shared" si="2"/>
        <v>1921938</v>
      </c>
      <c r="M106" s="196">
        <f t="shared" si="2"/>
        <v>2028043</v>
      </c>
      <c r="N106" s="196">
        <f t="shared" si="2"/>
        <v>2122495</v>
      </c>
      <c r="O106" s="196">
        <f t="shared" si="2"/>
        <v>2211661</v>
      </c>
      <c r="P106" s="196">
        <f t="shared" si="2"/>
        <v>2303603</v>
      </c>
      <c r="Q106" s="196">
        <f t="shared" si="2"/>
        <v>2396377</v>
      </c>
      <c r="R106" s="196">
        <f t="shared" si="2"/>
        <v>2488536</v>
      </c>
      <c r="S106" s="196">
        <f t="shared" si="2"/>
        <v>2585002</v>
      </c>
      <c r="T106" s="196">
        <f t="shared" si="2"/>
        <v>2680293</v>
      </c>
      <c r="U106" s="196">
        <f t="shared" si="2"/>
        <v>2779081</v>
      </c>
      <c r="V106" s="196">
        <f t="shared" si="2"/>
        <v>2881195</v>
      </c>
      <c r="W106" s="196">
        <f t="shared" si="2"/>
        <v>2982639</v>
      </c>
      <c r="X106" s="196">
        <f t="shared" si="2"/>
        <v>3086027</v>
      </c>
      <c r="Y106" s="196">
        <f t="shared" si="2"/>
        <v>3191295</v>
      </c>
      <c r="Z106" s="196">
        <f t="shared" si="2"/>
        <v>3296107</v>
      </c>
      <c r="AA106" s="196">
        <f t="shared" si="2"/>
        <v>3405766</v>
      </c>
      <c r="AB106" s="196">
        <f t="shared" si="2"/>
        <v>3512070</v>
      </c>
      <c r="AC106" s="196">
        <f t="shared" si="2"/>
        <v>3614110</v>
      </c>
      <c r="AD106" s="196">
        <f t="shared" si="2"/>
        <v>3709089</v>
      </c>
      <c r="AE106" s="196">
        <f t="shared" si="2"/>
        <v>3793279</v>
      </c>
      <c r="AF106" s="196">
        <f t="shared" si="2"/>
        <v>3871445</v>
      </c>
      <c r="AG106" s="196">
        <f t="shared" si="2"/>
        <v>3947503</v>
      </c>
      <c r="AH106" s="196">
        <f t="shared" si="2"/>
        <v>4027662</v>
      </c>
      <c r="AI106" s="196">
        <f t="shared" si="2"/>
        <v>4116546</v>
      </c>
      <c r="AJ106" s="196">
        <f t="shared" si="2"/>
        <v>4207161</v>
      </c>
      <c r="AK106" s="196">
        <f t="shared" si="2"/>
        <v>4312549</v>
      </c>
      <c r="AL106" s="196">
        <f t="shared" si="2"/>
        <v>4411699</v>
      </c>
      <c r="AM106" s="196">
        <f t="shared" si="2"/>
        <v>4497266</v>
      </c>
      <c r="AN106" s="196">
        <f t="shared" si="2"/>
        <v>4574374</v>
      </c>
      <c r="AO106" s="196">
        <f t="shared" si="2"/>
        <v>4644417</v>
      </c>
      <c r="AP106" s="196">
        <f t="shared" si="2"/>
        <v>4709801</v>
      </c>
      <c r="AQ106" s="196">
        <f t="shared" si="2"/>
        <v>4774568</v>
      </c>
      <c r="AR106" s="196">
        <f t="shared" si="2"/>
        <v>4840638</v>
      </c>
      <c r="AS106" s="196">
        <f t="shared" si="2"/>
        <v>4913586</v>
      </c>
      <c r="AT106" s="196">
        <f t="shared" si="2"/>
        <v>4993781</v>
      </c>
      <c r="AU106" s="196">
        <f t="shared" si="2"/>
        <v>5086946</v>
      </c>
      <c r="AV106" s="196">
        <f t="shared" si="2"/>
        <v>5187628</v>
      </c>
      <c r="AW106" s="196">
        <f t="shared" si="2"/>
        <v>5298553</v>
      </c>
      <c r="AX106" s="196">
        <f t="shared" si="2"/>
        <v>5410562</v>
      </c>
      <c r="AY106" s="196">
        <f t="shared" si="2"/>
        <v>5526078</v>
      </c>
      <c r="AZ106" s="196">
        <f t="shared" si="2"/>
        <v>5640417</v>
      </c>
      <c r="BA106" s="196">
        <f t="shared" si="2"/>
        <v>5751790</v>
      </c>
      <c r="BB106" s="196">
        <f t="shared" si="2"/>
        <v>5863594</v>
      </c>
      <c r="BC106" s="196">
        <f t="shared" si="2"/>
        <v>5977310</v>
      </c>
      <c r="BD106" s="196">
        <f t="shared" si="2"/>
        <v>6094041</v>
      </c>
      <c r="BE106" s="196">
        <f t="shared" si="2"/>
        <v>6203529</v>
      </c>
      <c r="BF106" s="196">
        <f t="shared" si="2"/>
        <v>6305930</v>
      </c>
      <c r="BG106" s="196">
        <f t="shared" si="2"/>
        <v>6406981</v>
      </c>
      <c r="BH106" s="196">
        <f t="shared" si="2"/>
        <v>6506571</v>
      </c>
      <c r="BI106" s="196">
        <f t="shared" si="2"/>
        <v>6606767</v>
      </c>
      <c r="BJ106" s="196">
        <f t="shared" si="2"/>
        <v>6699953</v>
      </c>
      <c r="BK106" s="196">
        <f t="shared" si="2"/>
        <v>6789824</v>
      </c>
      <c r="BL106" s="196">
        <f t="shared" si="2"/>
        <v>6874051</v>
      </c>
      <c r="BM106" s="196">
        <f t="shared" si="2"/>
        <v>6955926</v>
      </c>
      <c r="BN106" s="196">
        <f t="shared" si="2"/>
        <v>7034768</v>
      </c>
      <c r="BO106" s="196">
        <f t="shared" si="2"/>
        <v>7110706</v>
      </c>
      <c r="BP106" s="196">
        <f t="shared" ref="BP106:CO106" si="3">SUM(BP79:BP104)</f>
        <v>7181071</v>
      </c>
      <c r="BQ106" s="196">
        <f t="shared" si="3"/>
        <v>7250404</v>
      </c>
      <c r="BR106" s="196">
        <f t="shared" si="3"/>
        <v>7321102</v>
      </c>
      <c r="BS106" s="196">
        <f t="shared" si="3"/>
        <v>7395106</v>
      </c>
      <c r="BT106" s="196">
        <f t="shared" si="3"/>
        <v>7476942</v>
      </c>
      <c r="BU106" s="196">
        <f t="shared" si="3"/>
        <v>7558480</v>
      </c>
      <c r="BV106" s="196">
        <f t="shared" si="3"/>
        <v>7643815</v>
      </c>
      <c r="BW106" s="196">
        <f t="shared" si="3"/>
        <v>7730567</v>
      </c>
      <c r="BX106" s="196">
        <f t="shared" si="3"/>
        <v>7819673</v>
      </c>
      <c r="BY106" s="196">
        <f t="shared" si="3"/>
        <v>7904347</v>
      </c>
      <c r="BZ106" s="196">
        <f t="shared" si="3"/>
        <v>7991650</v>
      </c>
      <c r="CA106" s="196">
        <f t="shared" si="3"/>
        <v>8081692</v>
      </c>
      <c r="CB106" s="196">
        <f t="shared" si="3"/>
        <v>8173772</v>
      </c>
      <c r="CC106" s="196">
        <f t="shared" si="3"/>
        <v>8267795</v>
      </c>
      <c r="CD106" s="196">
        <f t="shared" si="3"/>
        <v>8363516</v>
      </c>
      <c r="CE106" s="196">
        <f t="shared" si="3"/>
        <v>8460554</v>
      </c>
      <c r="CF106" s="196">
        <f t="shared" si="3"/>
        <v>8558317</v>
      </c>
      <c r="CG106" s="196">
        <f t="shared" si="3"/>
        <v>8656183</v>
      </c>
      <c r="CH106" s="196">
        <f t="shared" si="3"/>
        <v>8753623</v>
      </c>
      <c r="CI106" s="196">
        <f t="shared" si="3"/>
        <v>8850074</v>
      </c>
      <c r="CJ106" s="196">
        <f t="shared" si="3"/>
        <v>8944954</v>
      </c>
      <c r="CK106" s="196">
        <f t="shared" si="3"/>
        <v>9037752</v>
      </c>
      <c r="CL106" s="196">
        <f t="shared" si="3"/>
        <v>9128032</v>
      </c>
      <c r="CM106" s="196">
        <f t="shared" si="3"/>
        <v>9215469</v>
      </c>
      <c r="CN106" s="196">
        <f t="shared" si="3"/>
        <v>9299813</v>
      </c>
      <c r="CO106" s="196">
        <f t="shared" si="3"/>
        <v>9380881</v>
      </c>
    </row>
    <row r="107" spans="1:93" s="28" customFormat="1">
      <c r="B107" s="166" t="s">
        <v>749</v>
      </c>
      <c r="C107" s="28">
        <f>C106/C105*100</f>
        <v>6.3442918013776275</v>
      </c>
      <c r="D107" s="196">
        <f t="shared" ref="D107:AY107" si="4">D106/D105*100</f>
        <v>6.394848810082661</v>
      </c>
      <c r="E107" s="196">
        <f t="shared" si="4"/>
        <v>6.461209922409668</v>
      </c>
      <c r="F107" s="196">
        <f t="shared" si="4"/>
        <v>6.5398200117439593</v>
      </c>
      <c r="G107" s="196">
        <f t="shared" si="4"/>
        <v>6.6263271426837811</v>
      </c>
      <c r="H107" s="196">
        <f t="shared" si="4"/>
        <v>6.7429504918516914</v>
      </c>
      <c r="I107" s="196">
        <f t="shared" si="4"/>
        <v>6.8578873257232553</v>
      </c>
      <c r="J107" s="196">
        <f t="shared" si="4"/>
        <v>7.0239649782033524</v>
      </c>
      <c r="K107" s="196">
        <f t="shared" si="4"/>
        <v>7.2058769243568301</v>
      </c>
      <c r="L107" s="196">
        <f t="shared" si="4"/>
        <v>7.3990664710149741</v>
      </c>
      <c r="M107" s="196">
        <f t="shared" si="4"/>
        <v>7.7042966726501598</v>
      </c>
      <c r="N107" s="196">
        <f t="shared" si="4"/>
        <v>7.9581272167279673</v>
      </c>
      <c r="O107" s="196">
        <f t="shared" si="4"/>
        <v>8.1862576157838074</v>
      </c>
      <c r="P107" s="196">
        <f t="shared" si="4"/>
        <v>8.4192738842585246</v>
      </c>
      <c r="Q107" s="196">
        <f t="shared" si="4"/>
        <v>8.6501340577896162</v>
      </c>
      <c r="R107" s="196">
        <f t="shared" si="4"/>
        <v>8.8739072922778863</v>
      </c>
      <c r="S107" s="196">
        <f t="shared" si="4"/>
        <v>9.1083082364693979</v>
      </c>
      <c r="T107" s="196">
        <f t="shared" si="4"/>
        <v>9.3339707134803742</v>
      </c>
      <c r="U107" s="196">
        <f t="shared" si="4"/>
        <v>9.5673767950400919</v>
      </c>
      <c r="V107" s="196">
        <f t="shared" si="4"/>
        <v>9.807757475781397</v>
      </c>
      <c r="W107" s="196">
        <f t="shared" si="4"/>
        <v>10.04148142133079</v>
      </c>
      <c r="X107" s="196">
        <f t="shared" si="4"/>
        <v>10.277488085328383</v>
      </c>
      <c r="Y107" s="196">
        <f t="shared" si="4"/>
        <v>10.515485644492729</v>
      </c>
      <c r="Z107" s="196">
        <f t="shared" si="4"/>
        <v>10.747778149974179</v>
      </c>
      <c r="AA107" s="196">
        <f t="shared" si="4"/>
        <v>10.99162323316316</v>
      </c>
      <c r="AB107" s="196">
        <f t="shared" si="4"/>
        <v>11.220425726159849</v>
      </c>
      <c r="AC107" s="196">
        <f t="shared" si="4"/>
        <v>11.4317223994145</v>
      </c>
      <c r="AD107" s="196">
        <f t="shared" si="4"/>
        <v>11.617217938821735</v>
      </c>
      <c r="AE107" s="196">
        <f t="shared" si="4"/>
        <v>11.766042033908398</v>
      </c>
      <c r="AF107" s="196">
        <f t="shared" si="4"/>
        <v>11.893844265200828</v>
      </c>
      <c r="AG107" s="196">
        <f t="shared" si="4"/>
        <v>12.013088002170662</v>
      </c>
      <c r="AH107" s="196">
        <f t="shared" si="4"/>
        <v>12.142697227910359</v>
      </c>
      <c r="AI107" s="196">
        <f t="shared" si="4"/>
        <v>12.29616713352649</v>
      </c>
      <c r="AJ107" s="196">
        <f t="shared" si="4"/>
        <v>12.452148597135784</v>
      </c>
      <c r="AK107" s="196">
        <f t="shared" si="4"/>
        <v>12.648848120252943</v>
      </c>
      <c r="AL107" s="196">
        <f t="shared" si="4"/>
        <v>12.824124836199289</v>
      </c>
      <c r="AM107" s="196">
        <f t="shared" si="4"/>
        <v>12.957419258328576</v>
      </c>
      <c r="AN107" s="196">
        <f t="shared" si="4"/>
        <v>13.064518708666203</v>
      </c>
      <c r="AO107" s="196">
        <f t="shared" si="4"/>
        <v>13.150095857686834</v>
      </c>
      <c r="AP107" s="196">
        <f t="shared" si="4"/>
        <v>13.221488291007203</v>
      </c>
      <c r="AQ107" s="196">
        <f t="shared" si="4"/>
        <v>13.290342769606747</v>
      </c>
      <c r="AR107" s="196">
        <f t="shared" si="4"/>
        <v>13.362039529309664</v>
      </c>
      <c r="AS107" s="196">
        <f t="shared" si="4"/>
        <v>13.451525831049382</v>
      </c>
      <c r="AT107" s="196">
        <f t="shared" si="4"/>
        <v>13.559447902623365</v>
      </c>
      <c r="AU107" s="196">
        <f t="shared" si="4"/>
        <v>13.700820145671402</v>
      </c>
      <c r="AV107" s="196">
        <f t="shared" si="4"/>
        <v>13.860326411116072</v>
      </c>
      <c r="AW107" s="196">
        <f t="shared" si="4"/>
        <v>14.044809558422457</v>
      </c>
      <c r="AX107" s="196">
        <f t="shared" si="4"/>
        <v>14.229646210944139</v>
      </c>
      <c r="AY107" s="196">
        <f t="shared" si="4"/>
        <v>14.421200148949115</v>
      </c>
      <c r="AZ107" s="196">
        <f t="shared" ref="AZ107" si="5">AZ106/AZ105*100</f>
        <v>14.607233537013212</v>
      </c>
      <c r="BA107" s="196">
        <f t="shared" ref="BA107" si="6">BA106/BA105*100</f>
        <v>14.783309558460243</v>
      </c>
      <c r="BB107" s="196">
        <f t="shared" ref="BB107" si="7">BB106/BB105*100</f>
        <v>14.958340280701568</v>
      </c>
      <c r="BC107" s="196">
        <f t="shared" ref="BC107" si="8">BC106/BC105*100</f>
        <v>15.136098297035424</v>
      </c>
      <c r="BD107" s="196">
        <f t="shared" ref="BD107" si="9">BD106/BD105*100</f>
        <v>15.319293892391459</v>
      </c>
      <c r="BE107" s="196">
        <f t="shared" ref="BE107" si="10">BE106/BE105*100</f>
        <v>15.482186172799009</v>
      </c>
      <c r="BF107" s="196">
        <f t="shared" ref="BF107" si="11">BF106/BF105*100</f>
        <v>15.625560628343823</v>
      </c>
      <c r="BG107" s="196">
        <f t="shared" ref="BG107" si="12">BG106/BG105*100</f>
        <v>15.763911656385565</v>
      </c>
      <c r="BH107" s="196">
        <f t="shared" ref="BH107" si="13">BH106/BH105*100</f>
        <v>15.897054665725468</v>
      </c>
      <c r="BI107" s="196">
        <f t="shared" ref="BI107" si="14">BI106/BI105*100</f>
        <v>16.030127414770192</v>
      </c>
      <c r="BJ107" s="196">
        <f t="shared" ref="BJ107" si="15">BJ106/BJ105*100</f>
        <v>16.144811298362786</v>
      </c>
      <c r="BK107" s="196">
        <f t="shared" ref="BK107" si="16">BK106/BK105*100</f>
        <v>16.25036764717321</v>
      </c>
      <c r="BL107" s="196">
        <f t="shared" ref="BL107" si="17">BL106/BL105*100</f>
        <v>16.341526041397859</v>
      </c>
      <c r="BM107" s="196">
        <f t="shared" ref="BM107" si="18">BM106/BM105*100</f>
        <v>16.426422564344868</v>
      </c>
      <c r="BN107" s="196">
        <f t="shared" ref="BN107" si="19">BN106/BN105*100</f>
        <v>16.503645467013438</v>
      </c>
      <c r="BO107" s="196">
        <f t="shared" ref="BO107" si="20">BO106/BO105*100</f>
        <v>16.573669487321482</v>
      </c>
      <c r="BP107" s="196">
        <f t="shared" ref="BP107" si="21">BP106/BP105*100</f>
        <v>16.630461822964985</v>
      </c>
      <c r="BQ107" s="196">
        <f t="shared" ref="BQ107" si="22">BQ106/BQ105*100</f>
        <v>16.68470201632018</v>
      </c>
      <c r="BR107" s="196">
        <f t="shared" ref="BR107" si="23">BR106/BR105*100</f>
        <v>16.741884421137801</v>
      </c>
      <c r="BS107" s="196">
        <f t="shared" ref="BS107" si="24">BS106/BS105*100</f>
        <v>16.806321140626281</v>
      </c>
      <c r="BT107" s="196">
        <f t="shared" ref="BT107" si="25">BT106/BT105*100</f>
        <v>16.88804169203544</v>
      </c>
      <c r="BU107" s="196">
        <f t="shared" ref="BU107" si="26">BU106/BU105*100</f>
        <v>16.968431360509907</v>
      </c>
      <c r="BV107" s="196">
        <f t="shared" ref="BV107" si="27">BV106/BV105*100</f>
        <v>17.056609902007803</v>
      </c>
      <c r="BW107" s="196">
        <f t="shared" ref="BW107" si="28">BW106/BW105*100</f>
        <v>17.147136102630036</v>
      </c>
      <c r="BX107" s="196">
        <f t="shared" ref="BX107" si="29">BX106/BX105*100</f>
        <v>17.242024601737775</v>
      </c>
      <c r="BY107" s="196">
        <f t="shared" ref="BY107" si="30">BY106/BY105*100</f>
        <v>17.32631151669306</v>
      </c>
      <c r="BZ107" s="196">
        <f t="shared" ref="BZ107" si="31">BZ106/BZ105*100</f>
        <v>17.415581072600961</v>
      </c>
      <c r="CA107" s="196">
        <f t="shared" ref="CA107" si="32">CA106/CA105*100</f>
        <v>17.510002661483174</v>
      </c>
      <c r="CB107" s="196">
        <f t="shared" ref="CB107" si="33">CB106/CB105*100</f>
        <v>17.608004174854898</v>
      </c>
      <c r="CC107" s="196">
        <f t="shared" ref="CC107" si="34">CC106/CC105*100</f>
        <v>17.709342936027824</v>
      </c>
      <c r="CD107" s="196">
        <f t="shared" ref="CD107" si="35">CD106/CD105*100</f>
        <v>17.813481206563019</v>
      </c>
      <c r="CE107" s="196">
        <f t="shared" ref="CE107" si="36">CE106/CE105*100</f>
        <v>17.919617394200323</v>
      </c>
      <c r="CF107" s="196">
        <f t="shared" ref="CF107" si="37">CF106/CF105*100</f>
        <v>18.0265352650149</v>
      </c>
      <c r="CG107" s="196">
        <f t="shared" ref="CG107" si="38">CG106/CG105*100</f>
        <v>18.132973725968714</v>
      </c>
      <c r="CH107" s="196">
        <f t="shared" ref="CH107" si="39">CH106/CH105*100</f>
        <v>18.23789624702767</v>
      </c>
      <c r="CI107" s="196">
        <f t="shared" ref="CI107" si="40">CI106/CI105*100</f>
        <v>18.34021983833594</v>
      </c>
      <c r="CJ107" s="196">
        <f t="shared" ref="CJ107" si="41">CJ106/CJ105*100</f>
        <v>18.438855215158632</v>
      </c>
      <c r="CK107" s="196">
        <f t="shared" ref="CK107" si="42">CK106/CK105*100</f>
        <v>18.53287344790359</v>
      </c>
      <c r="CL107" s="196">
        <f t="shared" ref="CL107" si="43">CL106/CL105*100</f>
        <v>18.621514195529539</v>
      </c>
      <c r="CM107" s="196">
        <f t="shared" ref="CM107" si="44">CM106/CM105*100</f>
        <v>18.704239484241469</v>
      </c>
      <c r="CN107" s="196">
        <f t="shared" ref="CN107" si="45">CN106/CN105*100</f>
        <v>18.780665985904321</v>
      </c>
      <c r="CO107" s="196">
        <f t="shared" ref="CO107" si="46">CO106/CO105*100</f>
        <v>18.85053785400191</v>
      </c>
    </row>
    <row r="108" spans="1:93">
      <c r="B108" s="163" t="s">
        <v>43</v>
      </c>
      <c r="C108" s="169" t="s">
        <v>98</v>
      </c>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c r="BJ108" s="164"/>
      <c r="BK108" s="164"/>
      <c r="BL108" s="164"/>
      <c r="BM108" s="164"/>
      <c r="BN108" s="164"/>
      <c r="BO108" s="164"/>
      <c r="BP108" s="164"/>
      <c r="BQ108" s="164"/>
      <c r="BR108" s="164"/>
      <c r="BS108" s="164"/>
      <c r="BT108" s="164"/>
      <c r="BU108" s="164"/>
      <c r="BV108" s="164"/>
      <c r="BW108" s="164"/>
      <c r="BX108" s="164"/>
      <c r="BY108" s="164"/>
      <c r="BZ108" s="164"/>
      <c r="CA108" s="164"/>
      <c r="CB108" s="164"/>
      <c r="CC108" s="164"/>
      <c r="CD108" s="164"/>
      <c r="CE108" s="164"/>
      <c r="CF108" s="164"/>
      <c r="CG108" s="164"/>
      <c r="CH108" s="164"/>
      <c r="CI108" s="164"/>
      <c r="CJ108" s="164"/>
      <c r="CK108" s="164"/>
      <c r="CL108" s="164"/>
      <c r="CM108" s="164"/>
      <c r="CN108" s="164"/>
      <c r="CO108" s="164"/>
    </row>
    <row r="109" spans="1:93">
      <c r="B109" s="166"/>
      <c r="C109" s="165">
        <v>2012</v>
      </c>
      <c r="D109" s="165">
        <v>2013</v>
      </c>
      <c r="E109" s="165">
        <v>2014</v>
      </c>
      <c r="F109" s="165">
        <v>2015</v>
      </c>
      <c r="G109" s="165">
        <v>2016</v>
      </c>
      <c r="H109" s="165">
        <v>2017</v>
      </c>
      <c r="I109" s="165">
        <v>2018</v>
      </c>
      <c r="J109" s="165">
        <v>2019</v>
      </c>
      <c r="K109" s="165">
        <v>2020</v>
      </c>
      <c r="L109" s="165">
        <v>2021</v>
      </c>
      <c r="M109" s="165">
        <v>2022</v>
      </c>
      <c r="N109" s="165">
        <v>2023</v>
      </c>
      <c r="O109" s="165">
        <v>2024</v>
      </c>
      <c r="P109" s="165">
        <v>2025</v>
      </c>
      <c r="Q109" s="165">
        <v>2026</v>
      </c>
      <c r="R109" s="165">
        <v>2027</v>
      </c>
      <c r="S109" s="165">
        <v>2028</v>
      </c>
      <c r="T109" s="165">
        <v>2029</v>
      </c>
      <c r="U109" s="165">
        <v>2030</v>
      </c>
      <c r="V109" s="165">
        <v>2031</v>
      </c>
      <c r="W109" s="165">
        <v>2032</v>
      </c>
      <c r="X109" s="165">
        <v>2033</v>
      </c>
      <c r="Y109" s="165">
        <v>2034</v>
      </c>
      <c r="Z109" s="165">
        <v>2035</v>
      </c>
      <c r="AA109" s="165">
        <v>2036</v>
      </c>
      <c r="AB109" s="165">
        <v>2037</v>
      </c>
      <c r="AC109" s="165">
        <v>2038</v>
      </c>
      <c r="AD109" s="165">
        <v>2039</v>
      </c>
      <c r="AE109" s="165">
        <v>2040</v>
      </c>
      <c r="AF109" s="165">
        <v>2041</v>
      </c>
      <c r="AG109" s="165">
        <v>2042</v>
      </c>
      <c r="AH109" s="165">
        <v>2043</v>
      </c>
      <c r="AI109" s="165">
        <v>2044</v>
      </c>
      <c r="AJ109" s="165">
        <v>2045</v>
      </c>
      <c r="AK109" s="165">
        <v>2046</v>
      </c>
      <c r="AL109" s="165">
        <v>2047</v>
      </c>
      <c r="AM109" s="165">
        <v>2048</v>
      </c>
      <c r="AN109" s="165">
        <v>2049</v>
      </c>
      <c r="AO109" s="165">
        <v>2050</v>
      </c>
      <c r="AP109" s="165">
        <v>2051</v>
      </c>
      <c r="AQ109" s="165">
        <v>2052</v>
      </c>
      <c r="AR109" s="165">
        <v>2053</v>
      </c>
      <c r="AS109" s="165">
        <v>2054</v>
      </c>
      <c r="AT109" s="165">
        <v>2055</v>
      </c>
      <c r="AU109" s="165">
        <v>2056</v>
      </c>
      <c r="AV109" s="165">
        <v>2057</v>
      </c>
      <c r="AW109" s="165">
        <v>2058</v>
      </c>
      <c r="AX109" s="165">
        <v>2059</v>
      </c>
      <c r="AY109" s="165">
        <v>2060</v>
      </c>
      <c r="AZ109" s="165">
        <v>2061</v>
      </c>
      <c r="BA109" s="165">
        <v>2062</v>
      </c>
      <c r="BB109" s="165">
        <v>2063</v>
      </c>
      <c r="BC109" s="165">
        <v>2064</v>
      </c>
      <c r="BD109" s="165">
        <v>2065</v>
      </c>
      <c r="BE109" s="165">
        <v>2066</v>
      </c>
      <c r="BF109" s="165">
        <v>2067</v>
      </c>
      <c r="BG109" s="165">
        <v>2068</v>
      </c>
      <c r="BH109" s="165">
        <v>2069</v>
      </c>
      <c r="BI109" s="165">
        <v>2070</v>
      </c>
      <c r="BJ109" s="165">
        <v>2071</v>
      </c>
      <c r="BK109" s="165">
        <v>2072</v>
      </c>
      <c r="BL109" s="165">
        <v>2073</v>
      </c>
      <c r="BM109" s="165">
        <v>2074</v>
      </c>
      <c r="BN109" s="165">
        <v>2075</v>
      </c>
      <c r="BO109" s="165">
        <v>2076</v>
      </c>
      <c r="BP109" s="165">
        <v>2077</v>
      </c>
      <c r="BQ109" s="165">
        <v>2078</v>
      </c>
      <c r="BR109" s="165">
        <v>2079</v>
      </c>
      <c r="BS109" s="165">
        <v>2080</v>
      </c>
      <c r="BT109" s="165">
        <v>2081</v>
      </c>
      <c r="BU109" s="165">
        <v>2082</v>
      </c>
      <c r="BV109" s="165">
        <v>2083</v>
      </c>
      <c r="BW109" s="165">
        <v>2084</v>
      </c>
      <c r="BX109" s="165">
        <v>2085</v>
      </c>
      <c r="BY109" s="165">
        <v>2086</v>
      </c>
      <c r="BZ109" s="165">
        <v>2087</v>
      </c>
      <c r="CA109" s="165">
        <v>2088</v>
      </c>
      <c r="CB109" s="165">
        <v>2089</v>
      </c>
      <c r="CC109" s="165">
        <v>2090</v>
      </c>
      <c r="CD109" s="165">
        <v>2091</v>
      </c>
      <c r="CE109" s="165">
        <v>2092</v>
      </c>
      <c r="CF109" s="165">
        <v>2093</v>
      </c>
      <c r="CG109" s="165">
        <v>2094</v>
      </c>
      <c r="CH109" s="165">
        <v>2095</v>
      </c>
      <c r="CI109" s="165">
        <v>2096</v>
      </c>
      <c r="CJ109" s="165">
        <v>2097</v>
      </c>
      <c r="CK109" s="165">
        <v>2098</v>
      </c>
      <c r="CL109" s="165">
        <v>2099</v>
      </c>
      <c r="CM109" s="165">
        <v>2100</v>
      </c>
      <c r="CN109" s="165">
        <v>2101</v>
      </c>
      <c r="CO109" s="165">
        <v>2102</v>
      </c>
    </row>
    <row r="110" spans="1:93">
      <c r="B110" s="166">
        <v>0</v>
      </c>
      <c r="C110" s="167">
        <v>152641</v>
      </c>
      <c r="D110" s="168">
        <v>155690</v>
      </c>
      <c r="E110" s="168">
        <v>158345</v>
      </c>
      <c r="F110" s="168">
        <v>160847</v>
      </c>
      <c r="G110" s="168">
        <v>163148</v>
      </c>
      <c r="H110" s="168">
        <v>165207</v>
      </c>
      <c r="I110" s="168">
        <v>166979</v>
      </c>
      <c r="J110" s="168">
        <v>168494</v>
      </c>
      <c r="K110" s="168">
        <v>169806</v>
      </c>
      <c r="L110" s="168">
        <v>170909</v>
      </c>
      <c r="M110" s="168">
        <v>171806</v>
      </c>
      <c r="N110" s="168">
        <v>172523</v>
      </c>
      <c r="O110" s="168">
        <v>173106</v>
      </c>
      <c r="P110" s="168">
        <v>173587</v>
      </c>
      <c r="Q110" s="168">
        <v>173992</v>
      </c>
      <c r="R110" s="168">
        <v>174336</v>
      </c>
      <c r="S110" s="168">
        <v>174698</v>
      </c>
      <c r="T110" s="168">
        <v>175125</v>
      </c>
      <c r="U110" s="168">
        <v>175609</v>
      </c>
      <c r="V110" s="168">
        <v>176190</v>
      </c>
      <c r="W110" s="168">
        <v>176895</v>
      </c>
      <c r="X110" s="168">
        <v>177755</v>
      </c>
      <c r="Y110" s="168">
        <v>178785</v>
      </c>
      <c r="Z110" s="168">
        <v>179981</v>
      </c>
      <c r="AA110" s="168">
        <v>181337</v>
      </c>
      <c r="AB110" s="168">
        <v>182836</v>
      </c>
      <c r="AC110" s="168">
        <v>184450</v>
      </c>
      <c r="AD110" s="168">
        <v>186156</v>
      </c>
      <c r="AE110" s="168">
        <v>187936</v>
      </c>
      <c r="AF110" s="168">
        <v>189762</v>
      </c>
      <c r="AG110" s="168">
        <v>191601</v>
      </c>
      <c r="AH110" s="168">
        <v>193426</v>
      </c>
      <c r="AI110" s="168">
        <v>195224</v>
      </c>
      <c r="AJ110" s="168">
        <v>196969</v>
      </c>
      <c r="AK110" s="168">
        <v>198644</v>
      </c>
      <c r="AL110" s="168">
        <v>200243</v>
      </c>
      <c r="AM110" s="168">
        <v>201765</v>
      </c>
      <c r="AN110" s="168">
        <v>203208</v>
      </c>
      <c r="AO110" s="168">
        <v>204568</v>
      </c>
      <c r="AP110" s="168">
        <v>205844</v>
      </c>
      <c r="AQ110" s="168">
        <v>207036</v>
      </c>
      <c r="AR110" s="168">
        <v>208144</v>
      </c>
      <c r="AS110" s="168">
        <v>209165</v>
      </c>
      <c r="AT110" s="168">
        <v>210110</v>
      </c>
      <c r="AU110" s="168">
        <v>210984</v>
      </c>
      <c r="AV110" s="168">
        <v>211801</v>
      </c>
      <c r="AW110" s="168">
        <v>212574</v>
      </c>
      <c r="AX110" s="168">
        <v>213321</v>
      </c>
      <c r="AY110" s="168">
        <v>214058</v>
      </c>
      <c r="AZ110" s="168">
        <v>214804</v>
      </c>
      <c r="BA110" s="168">
        <v>215572</v>
      </c>
      <c r="BB110" s="168">
        <v>216379</v>
      </c>
      <c r="BC110" s="168">
        <v>217236</v>
      </c>
      <c r="BD110" s="168">
        <v>218152</v>
      </c>
      <c r="BE110" s="168">
        <v>219133</v>
      </c>
      <c r="BF110" s="168">
        <v>220184</v>
      </c>
      <c r="BG110" s="168">
        <v>221302</v>
      </c>
      <c r="BH110" s="168">
        <v>222488</v>
      </c>
      <c r="BI110" s="168">
        <v>223734</v>
      </c>
      <c r="BJ110" s="168">
        <v>225033</v>
      </c>
      <c r="BK110" s="168">
        <v>226376</v>
      </c>
      <c r="BL110" s="168">
        <v>227750</v>
      </c>
      <c r="BM110" s="168">
        <v>229144</v>
      </c>
      <c r="BN110" s="168">
        <v>230547</v>
      </c>
      <c r="BO110" s="168">
        <v>231945</v>
      </c>
      <c r="BP110" s="168">
        <v>233328</v>
      </c>
      <c r="BQ110" s="168">
        <v>234685</v>
      </c>
      <c r="BR110" s="168">
        <v>236010</v>
      </c>
      <c r="BS110" s="168">
        <v>237293</v>
      </c>
      <c r="BT110" s="168">
        <v>238531</v>
      </c>
      <c r="BU110" s="168">
        <v>239722</v>
      </c>
      <c r="BV110" s="168">
        <v>240861</v>
      </c>
      <c r="BW110" s="168">
        <v>241950</v>
      </c>
      <c r="BX110" s="168">
        <v>242990</v>
      </c>
      <c r="BY110" s="168">
        <v>243985</v>
      </c>
      <c r="BZ110" s="168">
        <v>244939</v>
      </c>
      <c r="CA110" s="168">
        <v>245857</v>
      </c>
      <c r="CB110" s="168">
        <v>246745</v>
      </c>
      <c r="CC110" s="168">
        <v>247609</v>
      </c>
      <c r="CD110" s="168">
        <v>248460</v>
      </c>
      <c r="CE110" s="168">
        <v>249302</v>
      </c>
      <c r="CF110" s="168">
        <v>250142</v>
      </c>
      <c r="CG110" s="168">
        <v>250991</v>
      </c>
      <c r="CH110" s="168">
        <v>251851</v>
      </c>
      <c r="CI110" s="168">
        <v>252732</v>
      </c>
      <c r="CJ110" s="168">
        <v>253635</v>
      </c>
      <c r="CK110" s="168">
        <v>254566</v>
      </c>
      <c r="CL110" s="168">
        <v>255526</v>
      </c>
      <c r="CM110" s="168">
        <v>256518</v>
      </c>
      <c r="CN110" s="168">
        <v>257539</v>
      </c>
      <c r="CO110" s="168">
        <v>258589</v>
      </c>
    </row>
    <row r="111" spans="1:93">
      <c r="B111" s="166">
        <v>1</v>
      </c>
      <c r="C111" s="167">
        <v>150249</v>
      </c>
      <c r="D111" s="168">
        <v>153601</v>
      </c>
      <c r="E111" s="168">
        <v>156601</v>
      </c>
      <c r="F111" s="168">
        <v>159207</v>
      </c>
      <c r="G111" s="168">
        <v>161660</v>
      </c>
      <c r="H111" s="168">
        <v>163913</v>
      </c>
      <c r="I111" s="168">
        <v>165923</v>
      </c>
      <c r="J111" s="168">
        <v>167698</v>
      </c>
      <c r="K111" s="168">
        <v>169215</v>
      </c>
      <c r="L111" s="168">
        <v>170530</v>
      </c>
      <c r="M111" s="168">
        <v>171636</v>
      </c>
      <c r="N111" s="168">
        <v>172535</v>
      </c>
      <c r="O111" s="168">
        <v>173255</v>
      </c>
      <c r="P111" s="168">
        <v>173841</v>
      </c>
      <c r="Q111" s="168">
        <v>174324</v>
      </c>
      <c r="R111" s="168">
        <v>174732</v>
      </c>
      <c r="S111" s="168">
        <v>175078</v>
      </c>
      <c r="T111" s="168">
        <v>175443</v>
      </c>
      <c r="U111" s="168">
        <v>175872</v>
      </c>
      <c r="V111" s="168">
        <v>176358</v>
      </c>
      <c r="W111" s="168">
        <v>176941</v>
      </c>
      <c r="X111" s="168">
        <v>177648</v>
      </c>
      <c r="Y111" s="168">
        <v>178510</v>
      </c>
      <c r="Z111" s="168">
        <v>179542</v>
      </c>
      <c r="AA111" s="168">
        <v>180740</v>
      </c>
      <c r="AB111" s="168">
        <v>182097</v>
      </c>
      <c r="AC111" s="168">
        <v>183598</v>
      </c>
      <c r="AD111" s="168">
        <v>185213</v>
      </c>
      <c r="AE111" s="168">
        <v>186920</v>
      </c>
      <c r="AF111" s="168">
        <v>188702</v>
      </c>
      <c r="AG111" s="168">
        <v>190529</v>
      </c>
      <c r="AH111" s="168">
        <v>192369</v>
      </c>
      <c r="AI111" s="168">
        <v>194195</v>
      </c>
      <c r="AJ111" s="168">
        <v>195995</v>
      </c>
      <c r="AK111" s="168">
        <v>197741</v>
      </c>
      <c r="AL111" s="168">
        <v>199417</v>
      </c>
      <c r="AM111" s="168">
        <v>201017</v>
      </c>
      <c r="AN111" s="168">
        <v>202540</v>
      </c>
      <c r="AO111" s="168">
        <v>203984</v>
      </c>
      <c r="AP111" s="168">
        <v>205345</v>
      </c>
      <c r="AQ111" s="168">
        <v>206622</v>
      </c>
      <c r="AR111" s="168">
        <v>207815</v>
      </c>
      <c r="AS111" s="168">
        <v>208924</v>
      </c>
      <c r="AT111" s="168">
        <v>209945</v>
      </c>
      <c r="AU111" s="168">
        <v>210890</v>
      </c>
      <c r="AV111" s="168">
        <v>211764</v>
      </c>
      <c r="AW111" s="168">
        <v>212582</v>
      </c>
      <c r="AX111" s="168">
        <v>213355</v>
      </c>
      <c r="AY111" s="168">
        <v>214102</v>
      </c>
      <c r="AZ111" s="168">
        <v>214840</v>
      </c>
      <c r="BA111" s="168">
        <v>215586</v>
      </c>
      <c r="BB111" s="168">
        <v>216354</v>
      </c>
      <c r="BC111" s="168">
        <v>217162</v>
      </c>
      <c r="BD111" s="168">
        <v>218019</v>
      </c>
      <c r="BE111" s="168">
        <v>218935</v>
      </c>
      <c r="BF111" s="168">
        <v>219916</v>
      </c>
      <c r="BG111" s="168">
        <v>220968</v>
      </c>
      <c r="BH111" s="168">
        <v>222086</v>
      </c>
      <c r="BI111" s="168">
        <v>223272</v>
      </c>
      <c r="BJ111" s="168">
        <v>224518</v>
      </c>
      <c r="BK111" s="168">
        <v>225818</v>
      </c>
      <c r="BL111" s="168">
        <v>227161</v>
      </c>
      <c r="BM111" s="168">
        <v>228535</v>
      </c>
      <c r="BN111" s="168">
        <v>229929</v>
      </c>
      <c r="BO111" s="168">
        <v>231332</v>
      </c>
      <c r="BP111" s="168">
        <v>232730</v>
      </c>
      <c r="BQ111" s="168">
        <v>234113</v>
      </c>
      <c r="BR111" s="168">
        <v>235471</v>
      </c>
      <c r="BS111" s="168">
        <v>236796</v>
      </c>
      <c r="BT111" s="168">
        <v>238079</v>
      </c>
      <c r="BU111" s="168">
        <v>239317</v>
      </c>
      <c r="BV111" s="168">
        <v>240508</v>
      </c>
      <c r="BW111" s="168">
        <v>241647</v>
      </c>
      <c r="BX111" s="168">
        <v>242736</v>
      </c>
      <c r="BY111" s="168">
        <v>243776</v>
      </c>
      <c r="BZ111" s="168">
        <v>244771</v>
      </c>
      <c r="CA111" s="168">
        <v>245725</v>
      </c>
      <c r="CB111" s="168">
        <v>246644</v>
      </c>
      <c r="CC111" s="168">
        <v>247532</v>
      </c>
      <c r="CD111" s="168">
        <v>248396</v>
      </c>
      <c r="CE111" s="168">
        <v>249247</v>
      </c>
      <c r="CF111" s="168">
        <v>250089</v>
      </c>
      <c r="CG111" s="168">
        <v>250929</v>
      </c>
      <c r="CH111" s="168">
        <v>251778</v>
      </c>
      <c r="CI111" s="168">
        <v>252638</v>
      </c>
      <c r="CJ111" s="168">
        <v>253519</v>
      </c>
      <c r="CK111" s="168">
        <v>254422</v>
      </c>
      <c r="CL111" s="168">
        <v>255353</v>
      </c>
      <c r="CM111" s="168">
        <v>256313</v>
      </c>
      <c r="CN111" s="168">
        <v>257305</v>
      </c>
      <c r="CO111" s="168">
        <v>258326</v>
      </c>
    </row>
    <row r="112" spans="1:93">
      <c r="B112" s="166">
        <v>2</v>
      </c>
      <c r="C112" s="167">
        <v>153115</v>
      </c>
      <c r="D112" s="168">
        <v>152411</v>
      </c>
      <c r="E112" s="168">
        <v>155658</v>
      </c>
      <c r="F112" s="168">
        <v>158553</v>
      </c>
      <c r="G112" s="168">
        <v>161054</v>
      </c>
      <c r="H112" s="168">
        <v>163403</v>
      </c>
      <c r="I112" s="168">
        <v>165551</v>
      </c>
      <c r="J112" s="168">
        <v>167562</v>
      </c>
      <c r="K112" s="168">
        <v>169337</v>
      </c>
      <c r="L112" s="168">
        <v>170855</v>
      </c>
      <c r="M112" s="168">
        <v>172171</v>
      </c>
      <c r="N112" s="168">
        <v>173278</v>
      </c>
      <c r="O112" s="168">
        <v>174178</v>
      </c>
      <c r="P112" s="168">
        <v>174899</v>
      </c>
      <c r="Q112" s="168">
        <v>175486</v>
      </c>
      <c r="R112" s="168">
        <v>175970</v>
      </c>
      <c r="S112" s="168">
        <v>176379</v>
      </c>
      <c r="T112" s="168">
        <v>176726</v>
      </c>
      <c r="U112" s="168">
        <v>177091</v>
      </c>
      <c r="V112" s="168">
        <v>177521</v>
      </c>
      <c r="W112" s="168">
        <v>178008</v>
      </c>
      <c r="X112" s="168">
        <v>178592</v>
      </c>
      <c r="Y112" s="168">
        <v>179300</v>
      </c>
      <c r="Z112" s="168">
        <v>180162</v>
      </c>
      <c r="AA112" s="168">
        <v>181195</v>
      </c>
      <c r="AB112" s="168">
        <v>182393</v>
      </c>
      <c r="AC112" s="168">
        <v>183751</v>
      </c>
      <c r="AD112" s="168">
        <v>185252</v>
      </c>
      <c r="AE112" s="168">
        <v>186868</v>
      </c>
      <c r="AF112" s="168">
        <v>188575</v>
      </c>
      <c r="AG112" s="168">
        <v>190358</v>
      </c>
      <c r="AH112" s="168">
        <v>192185</v>
      </c>
      <c r="AI112" s="168">
        <v>194026</v>
      </c>
      <c r="AJ112" s="168">
        <v>195852</v>
      </c>
      <c r="AK112" s="168">
        <v>197653</v>
      </c>
      <c r="AL112" s="168">
        <v>199399</v>
      </c>
      <c r="AM112" s="168">
        <v>201075</v>
      </c>
      <c r="AN112" s="168">
        <v>202676</v>
      </c>
      <c r="AO112" s="168">
        <v>204199</v>
      </c>
      <c r="AP112" s="168">
        <v>205644</v>
      </c>
      <c r="AQ112" s="168">
        <v>207005</v>
      </c>
      <c r="AR112" s="168">
        <v>208283</v>
      </c>
      <c r="AS112" s="168">
        <v>209476</v>
      </c>
      <c r="AT112" s="168">
        <v>210585</v>
      </c>
      <c r="AU112" s="168">
        <v>211606</v>
      </c>
      <c r="AV112" s="168">
        <v>212551</v>
      </c>
      <c r="AW112" s="168">
        <v>213425</v>
      </c>
      <c r="AX112" s="168">
        <v>214243</v>
      </c>
      <c r="AY112" s="168">
        <v>215016</v>
      </c>
      <c r="AZ112" s="168">
        <v>215764</v>
      </c>
      <c r="BA112" s="168">
        <v>216502</v>
      </c>
      <c r="BB112" s="168">
        <v>217248</v>
      </c>
      <c r="BC112" s="168">
        <v>218016</v>
      </c>
      <c r="BD112" s="168">
        <v>218824</v>
      </c>
      <c r="BE112" s="168">
        <v>219681</v>
      </c>
      <c r="BF112" s="168">
        <v>220597</v>
      </c>
      <c r="BG112" s="168">
        <v>221578</v>
      </c>
      <c r="BH112" s="168">
        <v>222631</v>
      </c>
      <c r="BI112" s="168">
        <v>223749</v>
      </c>
      <c r="BJ112" s="168">
        <v>224935</v>
      </c>
      <c r="BK112" s="168">
        <v>226181</v>
      </c>
      <c r="BL112" s="168">
        <v>227481</v>
      </c>
      <c r="BM112" s="168">
        <v>228824</v>
      </c>
      <c r="BN112" s="168">
        <v>230198</v>
      </c>
      <c r="BO112" s="168">
        <v>231592</v>
      </c>
      <c r="BP112" s="168">
        <v>232995</v>
      </c>
      <c r="BQ112" s="168">
        <v>234393</v>
      </c>
      <c r="BR112" s="168">
        <v>235776</v>
      </c>
      <c r="BS112" s="168">
        <v>237134</v>
      </c>
      <c r="BT112" s="168">
        <v>238459</v>
      </c>
      <c r="BU112" s="168">
        <v>239742</v>
      </c>
      <c r="BV112" s="168">
        <v>240980</v>
      </c>
      <c r="BW112" s="168">
        <v>242172</v>
      </c>
      <c r="BX112" s="168">
        <v>243311</v>
      </c>
      <c r="BY112" s="168">
        <v>244400</v>
      </c>
      <c r="BZ112" s="168">
        <v>245440</v>
      </c>
      <c r="CA112" s="168">
        <v>246435</v>
      </c>
      <c r="CB112" s="168">
        <v>247389</v>
      </c>
      <c r="CC112" s="168">
        <v>248308</v>
      </c>
      <c r="CD112" s="168">
        <v>249196</v>
      </c>
      <c r="CE112" s="168">
        <v>250060</v>
      </c>
      <c r="CF112" s="168">
        <v>250911</v>
      </c>
      <c r="CG112" s="168">
        <v>251753</v>
      </c>
      <c r="CH112" s="168">
        <v>252593</v>
      </c>
      <c r="CI112" s="168">
        <v>253442</v>
      </c>
      <c r="CJ112" s="168">
        <v>254302</v>
      </c>
      <c r="CK112" s="168">
        <v>255183</v>
      </c>
      <c r="CL112" s="168">
        <v>256086</v>
      </c>
      <c r="CM112" s="168">
        <v>257017</v>
      </c>
      <c r="CN112" s="168">
        <v>257977</v>
      </c>
      <c r="CO112" s="168">
        <v>258969</v>
      </c>
    </row>
    <row r="113" spans="2:93">
      <c r="B113" s="166">
        <v>3</v>
      </c>
      <c r="C113" s="167">
        <v>152105</v>
      </c>
      <c r="D113" s="168">
        <v>155449</v>
      </c>
      <c r="E113" s="168">
        <v>154634</v>
      </c>
      <c r="F113" s="168">
        <v>157768</v>
      </c>
      <c r="G113" s="168">
        <v>160551</v>
      </c>
      <c r="H113" s="168">
        <v>162939</v>
      </c>
      <c r="I113" s="168">
        <v>165176</v>
      </c>
      <c r="J113" s="168">
        <v>167324</v>
      </c>
      <c r="K113" s="168">
        <v>169336</v>
      </c>
      <c r="L113" s="168">
        <v>171112</v>
      </c>
      <c r="M113" s="168">
        <v>172630</v>
      </c>
      <c r="N113" s="168">
        <v>173947</v>
      </c>
      <c r="O113" s="168">
        <v>175054</v>
      </c>
      <c r="P113" s="168">
        <v>175955</v>
      </c>
      <c r="Q113" s="168">
        <v>176676</v>
      </c>
      <c r="R113" s="168">
        <v>177264</v>
      </c>
      <c r="S113" s="168">
        <v>177749</v>
      </c>
      <c r="T113" s="168">
        <v>178158</v>
      </c>
      <c r="U113" s="168">
        <v>178506</v>
      </c>
      <c r="V113" s="168">
        <v>178871</v>
      </c>
      <c r="W113" s="168">
        <v>179302</v>
      </c>
      <c r="X113" s="168">
        <v>179789</v>
      </c>
      <c r="Y113" s="168">
        <v>180374</v>
      </c>
      <c r="Z113" s="168">
        <v>181082</v>
      </c>
      <c r="AA113" s="168">
        <v>181944</v>
      </c>
      <c r="AB113" s="168">
        <v>182978</v>
      </c>
      <c r="AC113" s="168">
        <v>184176</v>
      </c>
      <c r="AD113" s="168">
        <v>185534</v>
      </c>
      <c r="AE113" s="168">
        <v>187036</v>
      </c>
      <c r="AF113" s="168">
        <v>188652</v>
      </c>
      <c r="AG113" s="168">
        <v>190359</v>
      </c>
      <c r="AH113" s="168">
        <v>192143</v>
      </c>
      <c r="AI113" s="168">
        <v>193970</v>
      </c>
      <c r="AJ113" s="168">
        <v>195811</v>
      </c>
      <c r="AK113" s="168">
        <v>197637</v>
      </c>
      <c r="AL113" s="168">
        <v>199439</v>
      </c>
      <c r="AM113" s="168">
        <v>201185</v>
      </c>
      <c r="AN113" s="168">
        <v>202861</v>
      </c>
      <c r="AO113" s="168">
        <v>204462</v>
      </c>
      <c r="AP113" s="168">
        <v>205985</v>
      </c>
      <c r="AQ113" s="168">
        <v>207431</v>
      </c>
      <c r="AR113" s="168">
        <v>208792</v>
      </c>
      <c r="AS113" s="168">
        <v>210070</v>
      </c>
      <c r="AT113" s="168">
        <v>211263</v>
      </c>
      <c r="AU113" s="168">
        <v>212372</v>
      </c>
      <c r="AV113" s="168">
        <v>213393</v>
      </c>
      <c r="AW113" s="168">
        <v>214338</v>
      </c>
      <c r="AX113" s="168">
        <v>215212</v>
      </c>
      <c r="AY113" s="168">
        <v>216030</v>
      </c>
      <c r="AZ113" s="168">
        <v>216803</v>
      </c>
      <c r="BA113" s="168">
        <v>217551</v>
      </c>
      <c r="BB113" s="168">
        <v>218289</v>
      </c>
      <c r="BC113" s="168">
        <v>219035</v>
      </c>
      <c r="BD113" s="168">
        <v>219803</v>
      </c>
      <c r="BE113" s="168">
        <v>220612</v>
      </c>
      <c r="BF113" s="168">
        <v>221469</v>
      </c>
      <c r="BG113" s="168">
        <v>222385</v>
      </c>
      <c r="BH113" s="168">
        <v>223366</v>
      </c>
      <c r="BI113" s="168">
        <v>224419</v>
      </c>
      <c r="BJ113" s="168">
        <v>225537</v>
      </c>
      <c r="BK113" s="168">
        <v>226723</v>
      </c>
      <c r="BL113" s="168">
        <v>227969</v>
      </c>
      <c r="BM113" s="168">
        <v>229269</v>
      </c>
      <c r="BN113" s="168">
        <v>230612</v>
      </c>
      <c r="BO113" s="168">
        <v>231986</v>
      </c>
      <c r="BP113" s="168">
        <v>233380</v>
      </c>
      <c r="BQ113" s="168">
        <v>234783</v>
      </c>
      <c r="BR113" s="168">
        <v>236181</v>
      </c>
      <c r="BS113" s="168">
        <v>237564</v>
      </c>
      <c r="BT113" s="168">
        <v>238922</v>
      </c>
      <c r="BU113" s="168">
        <v>240247</v>
      </c>
      <c r="BV113" s="168">
        <v>241530</v>
      </c>
      <c r="BW113" s="168">
        <v>242768</v>
      </c>
      <c r="BX113" s="168">
        <v>243960</v>
      </c>
      <c r="BY113" s="168">
        <v>245099</v>
      </c>
      <c r="BZ113" s="168">
        <v>246188</v>
      </c>
      <c r="CA113" s="168">
        <v>247228</v>
      </c>
      <c r="CB113" s="168">
        <v>248223</v>
      </c>
      <c r="CC113" s="168">
        <v>249177</v>
      </c>
      <c r="CD113" s="168">
        <v>250096</v>
      </c>
      <c r="CE113" s="168">
        <v>250984</v>
      </c>
      <c r="CF113" s="168">
        <v>251848</v>
      </c>
      <c r="CG113" s="168">
        <v>252699</v>
      </c>
      <c r="CH113" s="168">
        <v>253541</v>
      </c>
      <c r="CI113" s="168">
        <v>254381</v>
      </c>
      <c r="CJ113" s="168">
        <v>255230</v>
      </c>
      <c r="CK113" s="168">
        <v>256090</v>
      </c>
      <c r="CL113" s="168">
        <v>256971</v>
      </c>
      <c r="CM113" s="168">
        <v>257874</v>
      </c>
      <c r="CN113" s="168">
        <v>258805</v>
      </c>
      <c r="CO113" s="168">
        <v>259765</v>
      </c>
    </row>
    <row r="114" spans="2:93">
      <c r="B114" s="166">
        <v>4</v>
      </c>
      <c r="C114" s="167">
        <v>151523</v>
      </c>
      <c r="D114" s="168">
        <v>154386</v>
      </c>
      <c r="E114" s="168">
        <v>157621</v>
      </c>
      <c r="F114" s="168">
        <v>156696</v>
      </c>
      <c r="G114" s="168">
        <v>159720</v>
      </c>
      <c r="H114" s="168">
        <v>162394</v>
      </c>
      <c r="I114" s="168">
        <v>164672</v>
      </c>
      <c r="J114" s="168">
        <v>166909</v>
      </c>
      <c r="K114" s="168">
        <v>169058</v>
      </c>
      <c r="L114" s="168">
        <v>171070</v>
      </c>
      <c r="M114" s="168">
        <v>172847</v>
      </c>
      <c r="N114" s="168">
        <v>174365</v>
      </c>
      <c r="O114" s="168">
        <v>175683</v>
      </c>
      <c r="P114" s="168">
        <v>176790</v>
      </c>
      <c r="Q114" s="168">
        <v>177692</v>
      </c>
      <c r="R114" s="168">
        <v>178413</v>
      </c>
      <c r="S114" s="168">
        <v>179002</v>
      </c>
      <c r="T114" s="168">
        <v>179487</v>
      </c>
      <c r="U114" s="168">
        <v>179897</v>
      </c>
      <c r="V114" s="168">
        <v>180245</v>
      </c>
      <c r="W114" s="168">
        <v>180611</v>
      </c>
      <c r="X114" s="168">
        <v>181042</v>
      </c>
      <c r="Y114" s="168">
        <v>181529</v>
      </c>
      <c r="Z114" s="168">
        <v>182115</v>
      </c>
      <c r="AA114" s="168">
        <v>182823</v>
      </c>
      <c r="AB114" s="168">
        <v>183686</v>
      </c>
      <c r="AC114" s="168">
        <v>184720</v>
      </c>
      <c r="AD114" s="168">
        <v>185918</v>
      </c>
      <c r="AE114" s="168">
        <v>187276</v>
      </c>
      <c r="AF114" s="168">
        <v>188779</v>
      </c>
      <c r="AG114" s="168">
        <v>190395</v>
      </c>
      <c r="AH114" s="168">
        <v>192102</v>
      </c>
      <c r="AI114" s="168">
        <v>193886</v>
      </c>
      <c r="AJ114" s="168">
        <v>195714</v>
      </c>
      <c r="AK114" s="168">
        <v>197555</v>
      </c>
      <c r="AL114" s="168">
        <v>199381</v>
      </c>
      <c r="AM114" s="168">
        <v>201183</v>
      </c>
      <c r="AN114" s="168">
        <v>202929</v>
      </c>
      <c r="AO114" s="168">
        <v>204606</v>
      </c>
      <c r="AP114" s="168">
        <v>206207</v>
      </c>
      <c r="AQ114" s="168">
        <v>207730</v>
      </c>
      <c r="AR114" s="168">
        <v>209176</v>
      </c>
      <c r="AS114" s="168">
        <v>210537</v>
      </c>
      <c r="AT114" s="168">
        <v>211815</v>
      </c>
      <c r="AU114" s="168">
        <v>213008</v>
      </c>
      <c r="AV114" s="168">
        <v>214117</v>
      </c>
      <c r="AW114" s="168">
        <v>215138</v>
      </c>
      <c r="AX114" s="168">
        <v>216083</v>
      </c>
      <c r="AY114" s="168">
        <v>216957</v>
      </c>
      <c r="AZ114" s="168">
        <v>217775</v>
      </c>
      <c r="BA114" s="168">
        <v>218549</v>
      </c>
      <c r="BB114" s="168">
        <v>219297</v>
      </c>
      <c r="BC114" s="168">
        <v>220035</v>
      </c>
      <c r="BD114" s="168">
        <v>220781</v>
      </c>
      <c r="BE114" s="168">
        <v>221549</v>
      </c>
      <c r="BF114" s="168">
        <v>222358</v>
      </c>
      <c r="BG114" s="168">
        <v>223215</v>
      </c>
      <c r="BH114" s="168">
        <v>224131</v>
      </c>
      <c r="BI114" s="168">
        <v>225112</v>
      </c>
      <c r="BJ114" s="168">
        <v>226165</v>
      </c>
      <c r="BK114" s="168">
        <v>227283</v>
      </c>
      <c r="BL114" s="168">
        <v>228469</v>
      </c>
      <c r="BM114" s="168">
        <v>229715</v>
      </c>
      <c r="BN114" s="168">
        <v>231015</v>
      </c>
      <c r="BO114" s="168">
        <v>232358</v>
      </c>
      <c r="BP114" s="168">
        <v>233732</v>
      </c>
      <c r="BQ114" s="168">
        <v>235126</v>
      </c>
      <c r="BR114" s="168">
        <v>236529</v>
      </c>
      <c r="BS114" s="168">
        <v>237927</v>
      </c>
      <c r="BT114" s="168">
        <v>239310</v>
      </c>
      <c r="BU114" s="168">
        <v>240668</v>
      </c>
      <c r="BV114" s="168">
        <v>241993</v>
      </c>
      <c r="BW114" s="168">
        <v>243276</v>
      </c>
      <c r="BX114" s="168">
        <v>244514</v>
      </c>
      <c r="BY114" s="168">
        <v>245706</v>
      </c>
      <c r="BZ114" s="168">
        <v>246845</v>
      </c>
      <c r="CA114" s="168">
        <v>247934</v>
      </c>
      <c r="CB114" s="168">
        <v>248974</v>
      </c>
      <c r="CC114" s="168">
        <v>249969</v>
      </c>
      <c r="CD114" s="168">
        <v>250923</v>
      </c>
      <c r="CE114" s="168">
        <v>251842</v>
      </c>
      <c r="CF114" s="168">
        <v>252730</v>
      </c>
      <c r="CG114" s="168">
        <v>253594</v>
      </c>
      <c r="CH114" s="168">
        <v>254445</v>
      </c>
      <c r="CI114" s="168">
        <v>255287</v>
      </c>
      <c r="CJ114" s="168">
        <v>256127</v>
      </c>
      <c r="CK114" s="168">
        <v>256976</v>
      </c>
      <c r="CL114" s="168">
        <v>257836</v>
      </c>
      <c r="CM114" s="168">
        <v>258717</v>
      </c>
      <c r="CN114" s="168">
        <v>259620</v>
      </c>
      <c r="CO114" s="168">
        <v>260551</v>
      </c>
    </row>
    <row r="115" spans="2:93">
      <c r="B115" s="166">
        <v>5</v>
      </c>
      <c r="C115" s="167">
        <v>149969</v>
      </c>
      <c r="D115" s="168">
        <v>153715</v>
      </c>
      <c r="E115" s="168">
        <v>156473</v>
      </c>
      <c r="F115" s="168">
        <v>159602</v>
      </c>
      <c r="G115" s="168">
        <v>158572</v>
      </c>
      <c r="H115" s="168">
        <v>161491</v>
      </c>
      <c r="I115" s="168">
        <v>164059</v>
      </c>
      <c r="J115" s="168">
        <v>166338</v>
      </c>
      <c r="K115" s="168">
        <v>168575</v>
      </c>
      <c r="L115" s="168">
        <v>170725</v>
      </c>
      <c r="M115" s="168">
        <v>172737</v>
      </c>
      <c r="N115" s="168">
        <v>174514</v>
      </c>
      <c r="O115" s="168">
        <v>176033</v>
      </c>
      <c r="P115" s="168">
        <v>177351</v>
      </c>
      <c r="Q115" s="168">
        <v>178459</v>
      </c>
      <c r="R115" s="168">
        <v>179361</v>
      </c>
      <c r="S115" s="168">
        <v>180083</v>
      </c>
      <c r="T115" s="168">
        <v>180672</v>
      </c>
      <c r="U115" s="168">
        <v>181157</v>
      </c>
      <c r="V115" s="168">
        <v>181568</v>
      </c>
      <c r="W115" s="168">
        <v>181916</v>
      </c>
      <c r="X115" s="168">
        <v>182282</v>
      </c>
      <c r="Y115" s="168">
        <v>182714</v>
      </c>
      <c r="Z115" s="168">
        <v>183201</v>
      </c>
      <c r="AA115" s="168">
        <v>183787</v>
      </c>
      <c r="AB115" s="168">
        <v>184496</v>
      </c>
      <c r="AC115" s="168">
        <v>185359</v>
      </c>
      <c r="AD115" s="168">
        <v>186393</v>
      </c>
      <c r="AE115" s="168">
        <v>187591</v>
      </c>
      <c r="AF115" s="168">
        <v>188950</v>
      </c>
      <c r="AG115" s="168">
        <v>190453</v>
      </c>
      <c r="AH115" s="168">
        <v>192069</v>
      </c>
      <c r="AI115" s="168">
        <v>193776</v>
      </c>
      <c r="AJ115" s="168">
        <v>195560</v>
      </c>
      <c r="AK115" s="168">
        <v>197389</v>
      </c>
      <c r="AL115" s="168">
        <v>199230</v>
      </c>
      <c r="AM115" s="168">
        <v>201056</v>
      </c>
      <c r="AN115" s="168">
        <v>202858</v>
      </c>
      <c r="AO115" s="168">
        <v>204604</v>
      </c>
      <c r="AP115" s="168">
        <v>206282</v>
      </c>
      <c r="AQ115" s="168">
        <v>207883</v>
      </c>
      <c r="AR115" s="168">
        <v>209406</v>
      </c>
      <c r="AS115" s="168">
        <v>210852</v>
      </c>
      <c r="AT115" s="168">
        <v>212213</v>
      </c>
      <c r="AU115" s="168">
        <v>213491</v>
      </c>
      <c r="AV115" s="168">
        <v>214684</v>
      </c>
      <c r="AW115" s="168">
        <v>215793</v>
      </c>
      <c r="AX115" s="168">
        <v>216814</v>
      </c>
      <c r="AY115" s="168">
        <v>217759</v>
      </c>
      <c r="AZ115" s="168">
        <v>218633</v>
      </c>
      <c r="BA115" s="168">
        <v>219451</v>
      </c>
      <c r="BB115" s="168">
        <v>220225</v>
      </c>
      <c r="BC115" s="168">
        <v>220973</v>
      </c>
      <c r="BD115" s="168">
        <v>221711</v>
      </c>
      <c r="BE115" s="168">
        <v>222457</v>
      </c>
      <c r="BF115" s="168">
        <v>223225</v>
      </c>
      <c r="BG115" s="168">
        <v>224034</v>
      </c>
      <c r="BH115" s="168">
        <v>224891</v>
      </c>
      <c r="BI115" s="168">
        <v>225807</v>
      </c>
      <c r="BJ115" s="168">
        <v>226788</v>
      </c>
      <c r="BK115" s="168">
        <v>227842</v>
      </c>
      <c r="BL115" s="168">
        <v>228960</v>
      </c>
      <c r="BM115" s="168">
        <v>230146</v>
      </c>
      <c r="BN115" s="168">
        <v>231392</v>
      </c>
      <c r="BO115" s="168">
        <v>232692</v>
      </c>
      <c r="BP115" s="168">
        <v>234035</v>
      </c>
      <c r="BQ115" s="168">
        <v>235409</v>
      </c>
      <c r="BR115" s="168">
        <v>236803</v>
      </c>
      <c r="BS115" s="168">
        <v>238206</v>
      </c>
      <c r="BT115" s="168">
        <v>239604</v>
      </c>
      <c r="BU115" s="168">
        <v>240987</v>
      </c>
      <c r="BV115" s="168">
        <v>242345</v>
      </c>
      <c r="BW115" s="168">
        <v>243670</v>
      </c>
      <c r="BX115" s="168">
        <v>244953</v>
      </c>
      <c r="BY115" s="168">
        <v>246191</v>
      </c>
      <c r="BZ115" s="168">
        <v>247383</v>
      </c>
      <c r="CA115" s="168">
        <v>248522</v>
      </c>
      <c r="CB115" s="168">
        <v>249611</v>
      </c>
      <c r="CC115" s="168">
        <v>250651</v>
      </c>
      <c r="CD115" s="168">
        <v>251646</v>
      </c>
      <c r="CE115" s="168">
        <v>252600</v>
      </c>
      <c r="CF115" s="168">
        <v>253519</v>
      </c>
      <c r="CG115" s="168">
        <v>254407</v>
      </c>
      <c r="CH115" s="168">
        <v>255271</v>
      </c>
      <c r="CI115" s="168">
        <v>256122</v>
      </c>
      <c r="CJ115" s="168">
        <v>256964</v>
      </c>
      <c r="CK115" s="168">
        <v>257804</v>
      </c>
      <c r="CL115" s="168">
        <v>258653</v>
      </c>
      <c r="CM115" s="168">
        <v>259513</v>
      </c>
      <c r="CN115" s="168">
        <v>260394</v>
      </c>
      <c r="CO115" s="168">
        <v>261297</v>
      </c>
    </row>
    <row r="116" spans="2:93">
      <c r="B116" s="166">
        <v>6</v>
      </c>
      <c r="C116" s="167">
        <v>149874</v>
      </c>
      <c r="D116" s="168">
        <v>152019</v>
      </c>
      <c r="E116" s="168">
        <v>155666</v>
      </c>
      <c r="F116" s="168">
        <v>158326</v>
      </c>
      <c r="G116" s="168">
        <v>161356</v>
      </c>
      <c r="H116" s="168">
        <v>160228</v>
      </c>
      <c r="I116" s="168">
        <v>163048</v>
      </c>
      <c r="J116" s="168">
        <v>165616</v>
      </c>
      <c r="K116" s="168">
        <v>167896</v>
      </c>
      <c r="L116" s="168">
        <v>170133</v>
      </c>
      <c r="M116" s="168">
        <v>172283</v>
      </c>
      <c r="N116" s="168">
        <v>174296</v>
      </c>
      <c r="O116" s="168">
        <v>176073</v>
      </c>
      <c r="P116" s="168">
        <v>177593</v>
      </c>
      <c r="Q116" s="168">
        <v>178911</v>
      </c>
      <c r="R116" s="168">
        <v>180019</v>
      </c>
      <c r="S116" s="168">
        <v>180922</v>
      </c>
      <c r="T116" s="168">
        <v>181644</v>
      </c>
      <c r="U116" s="168">
        <v>182233</v>
      </c>
      <c r="V116" s="168">
        <v>182719</v>
      </c>
      <c r="W116" s="168">
        <v>183130</v>
      </c>
      <c r="X116" s="168">
        <v>183478</v>
      </c>
      <c r="Y116" s="168">
        <v>183845</v>
      </c>
      <c r="Z116" s="168">
        <v>184277</v>
      </c>
      <c r="AA116" s="168">
        <v>184764</v>
      </c>
      <c r="AB116" s="168">
        <v>185350</v>
      </c>
      <c r="AC116" s="168">
        <v>186060</v>
      </c>
      <c r="AD116" s="168">
        <v>186923</v>
      </c>
      <c r="AE116" s="168">
        <v>187957</v>
      </c>
      <c r="AF116" s="168">
        <v>189155</v>
      </c>
      <c r="AG116" s="168">
        <v>190515</v>
      </c>
      <c r="AH116" s="168">
        <v>192018</v>
      </c>
      <c r="AI116" s="168">
        <v>193634</v>
      </c>
      <c r="AJ116" s="168">
        <v>195341</v>
      </c>
      <c r="AK116" s="168">
        <v>197125</v>
      </c>
      <c r="AL116" s="168">
        <v>198954</v>
      </c>
      <c r="AM116" s="168">
        <v>200796</v>
      </c>
      <c r="AN116" s="168">
        <v>202622</v>
      </c>
      <c r="AO116" s="168">
        <v>204424</v>
      </c>
      <c r="AP116" s="168">
        <v>206170</v>
      </c>
      <c r="AQ116" s="168">
        <v>207848</v>
      </c>
      <c r="AR116" s="168">
        <v>209449</v>
      </c>
      <c r="AS116" s="168">
        <v>210972</v>
      </c>
      <c r="AT116" s="168">
        <v>212418</v>
      </c>
      <c r="AU116" s="168">
        <v>213779</v>
      </c>
      <c r="AV116" s="168">
        <v>215058</v>
      </c>
      <c r="AW116" s="168">
        <v>216251</v>
      </c>
      <c r="AX116" s="168">
        <v>217360</v>
      </c>
      <c r="AY116" s="168">
        <v>218381</v>
      </c>
      <c r="AZ116" s="168">
        <v>219326</v>
      </c>
      <c r="BA116" s="168">
        <v>220200</v>
      </c>
      <c r="BB116" s="168">
        <v>221018</v>
      </c>
      <c r="BC116" s="168">
        <v>221792</v>
      </c>
      <c r="BD116" s="168">
        <v>222540</v>
      </c>
      <c r="BE116" s="168">
        <v>223278</v>
      </c>
      <c r="BF116" s="168">
        <v>224024</v>
      </c>
      <c r="BG116" s="168">
        <v>224792</v>
      </c>
      <c r="BH116" s="168">
        <v>225601</v>
      </c>
      <c r="BI116" s="168">
        <v>226458</v>
      </c>
      <c r="BJ116" s="168">
        <v>227374</v>
      </c>
      <c r="BK116" s="168">
        <v>228355</v>
      </c>
      <c r="BL116" s="168">
        <v>229409</v>
      </c>
      <c r="BM116" s="168">
        <v>230527</v>
      </c>
      <c r="BN116" s="168">
        <v>231713</v>
      </c>
      <c r="BO116" s="168">
        <v>232959</v>
      </c>
      <c r="BP116" s="168">
        <v>234259</v>
      </c>
      <c r="BQ116" s="168">
        <v>235602</v>
      </c>
      <c r="BR116" s="168">
        <v>236976</v>
      </c>
      <c r="BS116" s="168">
        <v>238370</v>
      </c>
      <c r="BT116" s="168">
        <v>239773</v>
      </c>
      <c r="BU116" s="168">
        <v>241171</v>
      </c>
      <c r="BV116" s="168">
        <v>242554</v>
      </c>
      <c r="BW116" s="168">
        <v>243912</v>
      </c>
      <c r="BX116" s="168">
        <v>245237</v>
      </c>
      <c r="BY116" s="168">
        <v>246520</v>
      </c>
      <c r="BZ116" s="168">
        <v>247758</v>
      </c>
      <c r="CA116" s="168">
        <v>248950</v>
      </c>
      <c r="CB116" s="168">
        <v>250089</v>
      </c>
      <c r="CC116" s="168">
        <v>251178</v>
      </c>
      <c r="CD116" s="168">
        <v>252218</v>
      </c>
      <c r="CE116" s="168">
        <v>253213</v>
      </c>
      <c r="CF116" s="168">
        <v>254167</v>
      </c>
      <c r="CG116" s="168">
        <v>255086</v>
      </c>
      <c r="CH116" s="168">
        <v>255974</v>
      </c>
      <c r="CI116" s="168">
        <v>256838</v>
      </c>
      <c r="CJ116" s="168">
        <v>257689</v>
      </c>
      <c r="CK116" s="168">
        <v>258531</v>
      </c>
      <c r="CL116" s="168">
        <v>259371</v>
      </c>
      <c r="CM116" s="168">
        <v>260220</v>
      </c>
      <c r="CN116" s="168">
        <v>261080</v>
      </c>
      <c r="CO116" s="168">
        <v>261961</v>
      </c>
    </row>
    <row r="117" spans="2:93">
      <c r="B117" s="166">
        <v>7</v>
      </c>
      <c r="C117" s="167">
        <v>145474</v>
      </c>
      <c r="D117" s="168">
        <v>151686</v>
      </c>
      <c r="E117" s="168">
        <v>153744</v>
      </c>
      <c r="F117" s="168">
        <v>157304</v>
      </c>
      <c r="G117" s="168">
        <v>159877</v>
      </c>
      <c r="H117" s="168">
        <v>162820</v>
      </c>
      <c r="I117" s="168">
        <v>161605</v>
      </c>
      <c r="J117" s="168">
        <v>164425</v>
      </c>
      <c r="K117" s="168">
        <v>166993</v>
      </c>
      <c r="L117" s="168">
        <v>169273</v>
      </c>
      <c r="M117" s="168">
        <v>171511</v>
      </c>
      <c r="N117" s="168">
        <v>173661</v>
      </c>
      <c r="O117" s="168">
        <v>175674</v>
      </c>
      <c r="P117" s="168">
        <v>177452</v>
      </c>
      <c r="Q117" s="168">
        <v>178972</v>
      </c>
      <c r="R117" s="168">
        <v>180290</v>
      </c>
      <c r="S117" s="168">
        <v>181399</v>
      </c>
      <c r="T117" s="168">
        <v>182302</v>
      </c>
      <c r="U117" s="168">
        <v>183024</v>
      </c>
      <c r="V117" s="168">
        <v>183614</v>
      </c>
      <c r="W117" s="168">
        <v>184100</v>
      </c>
      <c r="X117" s="168">
        <v>184511</v>
      </c>
      <c r="Y117" s="168">
        <v>184859</v>
      </c>
      <c r="Z117" s="168">
        <v>185227</v>
      </c>
      <c r="AA117" s="168">
        <v>185659</v>
      </c>
      <c r="AB117" s="168">
        <v>186146</v>
      </c>
      <c r="AC117" s="168">
        <v>186732</v>
      </c>
      <c r="AD117" s="168">
        <v>187443</v>
      </c>
      <c r="AE117" s="168">
        <v>188306</v>
      </c>
      <c r="AF117" s="168">
        <v>189340</v>
      </c>
      <c r="AG117" s="168">
        <v>190538</v>
      </c>
      <c r="AH117" s="168">
        <v>191898</v>
      </c>
      <c r="AI117" s="168">
        <v>193402</v>
      </c>
      <c r="AJ117" s="168">
        <v>195018</v>
      </c>
      <c r="AK117" s="168">
        <v>196725</v>
      </c>
      <c r="AL117" s="168">
        <v>198509</v>
      </c>
      <c r="AM117" s="168">
        <v>200338</v>
      </c>
      <c r="AN117" s="168">
        <v>202180</v>
      </c>
      <c r="AO117" s="168">
        <v>204007</v>
      </c>
      <c r="AP117" s="168">
        <v>205809</v>
      </c>
      <c r="AQ117" s="168">
        <v>207555</v>
      </c>
      <c r="AR117" s="168">
        <v>209233</v>
      </c>
      <c r="AS117" s="168">
        <v>210834</v>
      </c>
      <c r="AT117" s="168">
        <v>212357</v>
      </c>
      <c r="AU117" s="168">
        <v>213803</v>
      </c>
      <c r="AV117" s="168">
        <v>215164</v>
      </c>
      <c r="AW117" s="168">
        <v>216443</v>
      </c>
      <c r="AX117" s="168">
        <v>217636</v>
      </c>
      <c r="AY117" s="168">
        <v>218745</v>
      </c>
      <c r="AZ117" s="168">
        <v>219766</v>
      </c>
      <c r="BA117" s="168">
        <v>220711</v>
      </c>
      <c r="BB117" s="168">
        <v>221585</v>
      </c>
      <c r="BC117" s="168">
        <v>222403</v>
      </c>
      <c r="BD117" s="168">
        <v>223177</v>
      </c>
      <c r="BE117" s="168">
        <v>223925</v>
      </c>
      <c r="BF117" s="168">
        <v>224663</v>
      </c>
      <c r="BG117" s="168">
        <v>225409</v>
      </c>
      <c r="BH117" s="168">
        <v>226177</v>
      </c>
      <c r="BI117" s="168">
        <v>226987</v>
      </c>
      <c r="BJ117" s="168">
        <v>227844</v>
      </c>
      <c r="BK117" s="168">
        <v>228760</v>
      </c>
      <c r="BL117" s="168">
        <v>229741</v>
      </c>
      <c r="BM117" s="168">
        <v>230795</v>
      </c>
      <c r="BN117" s="168">
        <v>231913</v>
      </c>
      <c r="BO117" s="168">
        <v>233099</v>
      </c>
      <c r="BP117" s="168">
        <v>234345</v>
      </c>
      <c r="BQ117" s="168">
        <v>235645</v>
      </c>
      <c r="BR117" s="168">
        <v>236988</v>
      </c>
      <c r="BS117" s="168">
        <v>238362</v>
      </c>
      <c r="BT117" s="168">
        <v>239756</v>
      </c>
      <c r="BU117" s="168">
        <v>241159</v>
      </c>
      <c r="BV117" s="168">
        <v>242557</v>
      </c>
      <c r="BW117" s="168">
        <v>243940</v>
      </c>
      <c r="BX117" s="168">
        <v>245298</v>
      </c>
      <c r="BY117" s="168">
        <v>246623</v>
      </c>
      <c r="BZ117" s="168">
        <v>247906</v>
      </c>
      <c r="CA117" s="168">
        <v>249144</v>
      </c>
      <c r="CB117" s="168">
        <v>250336</v>
      </c>
      <c r="CC117" s="168">
        <v>251475</v>
      </c>
      <c r="CD117" s="168">
        <v>252564</v>
      </c>
      <c r="CE117" s="168">
        <v>253604</v>
      </c>
      <c r="CF117" s="168">
        <v>254599</v>
      </c>
      <c r="CG117" s="168">
        <v>255553</v>
      </c>
      <c r="CH117" s="168">
        <v>256472</v>
      </c>
      <c r="CI117" s="168">
        <v>257360</v>
      </c>
      <c r="CJ117" s="168">
        <v>258224</v>
      </c>
      <c r="CK117" s="168">
        <v>259075</v>
      </c>
      <c r="CL117" s="168">
        <v>259917</v>
      </c>
      <c r="CM117" s="168">
        <v>260757</v>
      </c>
      <c r="CN117" s="168">
        <v>261606</v>
      </c>
      <c r="CO117" s="168">
        <v>262466</v>
      </c>
    </row>
    <row r="118" spans="2:93">
      <c r="B118" s="166">
        <v>8</v>
      </c>
      <c r="C118" s="167">
        <v>142871</v>
      </c>
      <c r="D118" s="168">
        <v>147212</v>
      </c>
      <c r="E118" s="168">
        <v>153340</v>
      </c>
      <c r="F118" s="168">
        <v>155314</v>
      </c>
      <c r="G118" s="168">
        <v>158791</v>
      </c>
      <c r="H118" s="168">
        <v>161280</v>
      </c>
      <c r="I118" s="168">
        <v>164139</v>
      </c>
      <c r="J118" s="168">
        <v>162925</v>
      </c>
      <c r="K118" s="168">
        <v>165745</v>
      </c>
      <c r="L118" s="168">
        <v>168313</v>
      </c>
      <c r="M118" s="168">
        <v>170594</v>
      </c>
      <c r="N118" s="168">
        <v>172832</v>
      </c>
      <c r="O118" s="168">
        <v>174982</v>
      </c>
      <c r="P118" s="168">
        <v>176996</v>
      </c>
      <c r="Q118" s="168">
        <v>178774</v>
      </c>
      <c r="R118" s="168">
        <v>180294</v>
      </c>
      <c r="S118" s="168">
        <v>181612</v>
      </c>
      <c r="T118" s="168">
        <v>182722</v>
      </c>
      <c r="U118" s="168">
        <v>183625</v>
      </c>
      <c r="V118" s="168">
        <v>184347</v>
      </c>
      <c r="W118" s="168">
        <v>184938</v>
      </c>
      <c r="X118" s="168">
        <v>185424</v>
      </c>
      <c r="Y118" s="168">
        <v>185835</v>
      </c>
      <c r="Z118" s="168">
        <v>186184</v>
      </c>
      <c r="AA118" s="168">
        <v>186552</v>
      </c>
      <c r="AB118" s="168">
        <v>186984</v>
      </c>
      <c r="AC118" s="168">
        <v>187471</v>
      </c>
      <c r="AD118" s="168">
        <v>188058</v>
      </c>
      <c r="AE118" s="168">
        <v>188769</v>
      </c>
      <c r="AF118" s="168">
        <v>189632</v>
      </c>
      <c r="AG118" s="168">
        <v>190666</v>
      </c>
      <c r="AH118" s="168">
        <v>191864</v>
      </c>
      <c r="AI118" s="168">
        <v>193224</v>
      </c>
      <c r="AJ118" s="168">
        <v>194729</v>
      </c>
      <c r="AK118" s="168">
        <v>196345</v>
      </c>
      <c r="AL118" s="168">
        <v>198052</v>
      </c>
      <c r="AM118" s="168">
        <v>199836</v>
      </c>
      <c r="AN118" s="168">
        <v>201665</v>
      </c>
      <c r="AO118" s="168">
        <v>203507</v>
      </c>
      <c r="AP118" s="168">
        <v>205335</v>
      </c>
      <c r="AQ118" s="168">
        <v>207137</v>
      </c>
      <c r="AR118" s="168">
        <v>208883</v>
      </c>
      <c r="AS118" s="168">
        <v>210561</v>
      </c>
      <c r="AT118" s="168">
        <v>212162</v>
      </c>
      <c r="AU118" s="168">
        <v>213685</v>
      </c>
      <c r="AV118" s="168">
        <v>215131</v>
      </c>
      <c r="AW118" s="168">
        <v>216492</v>
      </c>
      <c r="AX118" s="168">
        <v>217771</v>
      </c>
      <c r="AY118" s="168">
        <v>218964</v>
      </c>
      <c r="AZ118" s="168">
        <v>220073</v>
      </c>
      <c r="BA118" s="168">
        <v>221094</v>
      </c>
      <c r="BB118" s="168">
        <v>222039</v>
      </c>
      <c r="BC118" s="168">
        <v>222913</v>
      </c>
      <c r="BD118" s="168">
        <v>223731</v>
      </c>
      <c r="BE118" s="168">
        <v>224505</v>
      </c>
      <c r="BF118" s="168">
        <v>225253</v>
      </c>
      <c r="BG118" s="168">
        <v>225991</v>
      </c>
      <c r="BH118" s="168">
        <v>226737</v>
      </c>
      <c r="BI118" s="168">
        <v>227505</v>
      </c>
      <c r="BJ118" s="168">
        <v>228315</v>
      </c>
      <c r="BK118" s="168">
        <v>229172</v>
      </c>
      <c r="BL118" s="168">
        <v>230088</v>
      </c>
      <c r="BM118" s="168">
        <v>231069</v>
      </c>
      <c r="BN118" s="168">
        <v>232123</v>
      </c>
      <c r="BO118" s="168">
        <v>233242</v>
      </c>
      <c r="BP118" s="168">
        <v>234428</v>
      </c>
      <c r="BQ118" s="168">
        <v>235674</v>
      </c>
      <c r="BR118" s="168">
        <v>236974</v>
      </c>
      <c r="BS118" s="168">
        <v>238317</v>
      </c>
      <c r="BT118" s="168">
        <v>239691</v>
      </c>
      <c r="BU118" s="168">
        <v>241085</v>
      </c>
      <c r="BV118" s="168">
        <v>242488</v>
      </c>
      <c r="BW118" s="168">
        <v>243886</v>
      </c>
      <c r="BX118" s="168">
        <v>245269</v>
      </c>
      <c r="BY118" s="168">
        <v>246627</v>
      </c>
      <c r="BZ118" s="168">
        <v>247952</v>
      </c>
      <c r="CA118" s="168">
        <v>249235</v>
      </c>
      <c r="CB118" s="168">
        <v>250473</v>
      </c>
      <c r="CC118" s="168">
        <v>251665</v>
      </c>
      <c r="CD118" s="168">
        <v>252804</v>
      </c>
      <c r="CE118" s="168">
        <v>253893</v>
      </c>
      <c r="CF118" s="168">
        <v>254933</v>
      </c>
      <c r="CG118" s="168">
        <v>255928</v>
      </c>
      <c r="CH118" s="168">
        <v>256882</v>
      </c>
      <c r="CI118" s="168">
        <v>257801</v>
      </c>
      <c r="CJ118" s="168">
        <v>258689</v>
      </c>
      <c r="CK118" s="168">
        <v>259553</v>
      </c>
      <c r="CL118" s="168">
        <v>260404</v>
      </c>
      <c r="CM118" s="168">
        <v>261246</v>
      </c>
      <c r="CN118" s="168">
        <v>262086</v>
      </c>
      <c r="CO118" s="168">
        <v>262935</v>
      </c>
    </row>
    <row r="119" spans="2:93">
      <c r="B119" s="166">
        <v>9</v>
      </c>
      <c r="C119" s="167">
        <v>140842</v>
      </c>
      <c r="D119" s="168">
        <v>144572</v>
      </c>
      <c r="E119" s="168">
        <v>148831</v>
      </c>
      <c r="F119" s="168">
        <v>154877</v>
      </c>
      <c r="G119" s="168">
        <v>156769</v>
      </c>
      <c r="H119" s="168">
        <v>160164</v>
      </c>
      <c r="I119" s="168">
        <v>162571</v>
      </c>
      <c r="J119" s="168">
        <v>165431</v>
      </c>
      <c r="K119" s="168">
        <v>164217</v>
      </c>
      <c r="L119" s="168">
        <v>167037</v>
      </c>
      <c r="M119" s="168">
        <v>169606</v>
      </c>
      <c r="N119" s="168">
        <v>171887</v>
      </c>
      <c r="O119" s="168">
        <v>174125</v>
      </c>
      <c r="P119" s="168">
        <v>176275</v>
      </c>
      <c r="Q119" s="168">
        <v>178290</v>
      </c>
      <c r="R119" s="168">
        <v>180068</v>
      </c>
      <c r="S119" s="168">
        <v>181588</v>
      </c>
      <c r="T119" s="168">
        <v>182906</v>
      </c>
      <c r="U119" s="168">
        <v>184017</v>
      </c>
      <c r="V119" s="168">
        <v>184920</v>
      </c>
      <c r="W119" s="168">
        <v>185642</v>
      </c>
      <c r="X119" s="168">
        <v>186233</v>
      </c>
      <c r="Y119" s="168">
        <v>186720</v>
      </c>
      <c r="Z119" s="168">
        <v>187131</v>
      </c>
      <c r="AA119" s="168">
        <v>187480</v>
      </c>
      <c r="AB119" s="168">
        <v>187848</v>
      </c>
      <c r="AC119" s="168">
        <v>188281</v>
      </c>
      <c r="AD119" s="168">
        <v>188768</v>
      </c>
      <c r="AE119" s="168">
        <v>189355</v>
      </c>
      <c r="AF119" s="168">
        <v>190066</v>
      </c>
      <c r="AG119" s="168">
        <v>190929</v>
      </c>
      <c r="AH119" s="168">
        <v>191964</v>
      </c>
      <c r="AI119" s="168">
        <v>193162</v>
      </c>
      <c r="AJ119" s="168">
        <v>194522</v>
      </c>
      <c r="AK119" s="168">
        <v>196027</v>
      </c>
      <c r="AL119" s="168">
        <v>197643</v>
      </c>
      <c r="AM119" s="168">
        <v>199350</v>
      </c>
      <c r="AN119" s="168">
        <v>201134</v>
      </c>
      <c r="AO119" s="168">
        <v>202964</v>
      </c>
      <c r="AP119" s="168">
        <v>204806</v>
      </c>
      <c r="AQ119" s="168">
        <v>206634</v>
      </c>
      <c r="AR119" s="168">
        <v>208436</v>
      </c>
      <c r="AS119" s="168">
        <v>210182</v>
      </c>
      <c r="AT119" s="168">
        <v>211860</v>
      </c>
      <c r="AU119" s="168">
        <v>213461</v>
      </c>
      <c r="AV119" s="168">
        <v>214984</v>
      </c>
      <c r="AW119" s="168">
        <v>216430</v>
      </c>
      <c r="AX119" s="168">
        <v>217791</v>
      </c>
      <c r="AY119" s="168">
        <v>219070</v>
      </c>
      <c r="AZ119" s="168">
        <v>220263</v>
      </c>
      <c r="BA119" s="168">
        <v>221372</v>
      </c>
      <c r="BB119" s="168">
        <v>222393</v>
      </c>
      <c r="BC119" s="168">
        <v>223338</v>
      </c>
      <c r="BD119" s="168">
        <v>224212</v>
      </c>
      <c r="BE119" s="168">
        <v>225030</v>
      </c>
      <c r="BF119" s="168">
        <v>225804</v>
      </c>
      <c r="BG119" s="168">
        <v>226552</v>
      </c>
      <c r="BH119" s="168">
        <v>227290</v>
      </c>
      <c r="BI119" s="168">
        <v>228036</v>
      </c>
      <c r="BJ119" s="168">
        <v>228804</v>
      </c>
      <c r="BK119" s="168">
        <v>229615</v>
      </c>
      <c r="BL119" s="168">
        <v>230472</v>
      </c>
      <c r="BM119" s="168">
        <v>231388</v>
      </c>
      <c r="BN119" s="168">
        <v>232369</v>
      </c>
      <c r="BO119" s="168">
        <v>233423</v>
      </c>
      <c r="BP119" s="168">
        <v>234542</v>
      </c>
      <c r="BQ119" s="168">
        <v>235728</v>
      </c>
      <c r="BR119" s="168">
        <v>236974</v>
      </c>
      <c r="BS119" s="168">
        <v>238274</v>
      </c>
      <c r="BT119" s="168">
        <v>239617</v>
      </c>
      <c r="BU119" s="168">
        <v>240991</v>
      </c>
      <c r="BV119" s="168">
        <v>242385</v>
      </c>
      <c r="BW119" s="168">
        <v>243788</v>
      </c>
      <c r="BX119" s="168">
        <v>245186</v>
      </c>
      <c r="BY119" s="168">
        <v>246569</v>
      </c>
      <c r="BZ119" s="168">
        <v>247927</v>
      </c>
      <c r="CA119" s="168">
        <v>249252</v>
      </c>
      <c r="CB119" s="168">
        <v>250535</v>
      </c>
      <c r="CC119" s="168">
        <v>251773</v>
      </c>
      <c r="CD119" s="168">
        <v>252965</v>
      </c>
      <c r="CE119" s="168">
        <v>254104</v>
      </c>
      <c r="CF119" s="168">
        <v>255193</v>
      </c>
      <c r="CG119" s="168">
        <v>256233</v>
      </c>
      <c r="CH119" s="168">
        <v>257228</v>
      </c>
      <c r="CI119" s="168">
        <v>258182</v>
      </c>
      <c r="CJ119" s="168">
        <v>259101</v>
      </c>
      <c r="CK119" s="168">
        <v>259989</v>
      </c>
      <c r="CL119" s="168">
        <v>260853</v>
      </c>
      <c r="CM119" s="168">
        <v>261704</v>
      </c>
      <c r="CN119" s="168">
        <v>262546</v>
      </c>
      <c r="CO119" s="168">
        <v>263386</v>
      </c>
    </row>
    <row r="120" spans="2:93">
      <c r="B120" s="166">
        <v>10</v>
      </c>
      <c r="C120" s="167">
        <v>140456</v>
      </c>
      <c r="D120" s="168">
        <v>142487</v>
      </c>
      <c r="E120" s="168">
        <v>146138</v>
      </c>
      <c r="F120" s="168">
        <v>150318</v>
      </c>
      <c r="G120" s="168">
        <v>156285</v>
      </c>
      <c r="H120" s="168">
        <v>158098</v>
      </c>
      <c r="I120" s="168">
        <v>161413</v>
      </c>
      <c r="J120" s="168">
        <v>163821</v>
      </c>
      <c r="K120" s="168">
        <v>166681</v>
      </c>
      <c r="L120" s="168">
        <v>165467</v>
      </c>
      <c r="M120" s="168">
        <v>168288</v>
      </c>
      <c r="N120" s="168">
        <v>170857</v>
      </c>
      <c r="O120" s="168">
        <v>173138</v>
      </c>
      <c r="P120" s="168">
        <v>175376</v>
      </c>
      <c r="Q120" s="168">
        <v>177527</v>
      </c>
      <c r="R120" s="168">
        <v>179542</v>
      </c>
      <c r="S120" s="168">
        <v>181320</v>
      </c>
      <c r="T120" s="168">
        <v>182841</v>
      </c>
      <c r="U120" s="168">
        <v>184159</v>
      </c>
      <c r="V120" s="168">
        <v>185270</v>
      </c>
      <c r="W120" s="168">
        <v>186173</v>
      </c>
      <c r="X120" s="168">
        <v>186896</v>
      </c>
      <c r="Y120" s="168">
        <v>187487</v>
      </c>
      <c r="Z120" s="168">
        <v>187974</v>
      </c>
      <c r="AA120" s="168">
        <v>188385</v>
      </c>
      <c r="AB120" s="168">
        <v>188735</v>
      </c>
      <c r="AC120" s="168">
        <v>189103</v>
      </c>
      <c r="AD120" s="168">
        <v>189536</v>
      </c>
      <c r="AE120" s="168">
        <v>190023</v>
      </c>
      <c r="AF120" s="168">
        <v>190610</v>
      </c>
      <c r="AG120" s="168">
        <v>191322</v>
      </c>
      <c r="AH120" s="168">
        <v>192185</v>
      </c>
      <c r="AI120" s="168">
        <v>193220</v>
      </c>
      <c r="AJ120" s="168">
        <v>194418</v>
      </c>
      <c r="AK120" s="168">
        <v>195778</v>
      </c>
      <c r="AL120" s="168">
        <v>197283</v>
      </c>
      <c r="AM120" s="168">
        <v>198899</v>
      </c>
      <c r="AN120" s="168">
        <v>200607</v>
      </c>
      <c r="AO120" s="168">
        <v>202391</v>
      </c>
      <c r="AP120" s="168">
        <v>204221</v>
      </c>
      <c r="AQ120" s="168">
        <v>206063</v>
      </c>
      <c r="AR120" s="168">
        <v>207891</v>
      </c>
      <c r="AS120" s="168">
        <v>209693</v>
      </c>
      <c r="AT120" s="168">
        <v>211439</v>
      </c>
      <c r="AU120" s="168">
        <v>213117</v>
      </c>
      <c r="AV120" s="168">
        <v>214718</v>
      </c>
      <c r="AW120" s="168">
        <v>216241</v>
      </c>
      <c r="AX120" s="168">
        <v>217687</v>
      </c>
      <c r="AY120" s="168">
        <v>219048</v>
      </c>
      <c r="AZ120" s="168">
        <v>220327</v>
      </c>
      <c r="BA120" s="168">
        <v>221520</v>
      </c>
      <c r="BB120" s="168">
        <v>222629</v>
      </c>
      <c r="BC120" s="168">
        <v>223650</v>
      </c>
      <c r="BD120" s="168">
        <v>224595</v>
      </c>
      <c r="BE120" s="168">
        <v>225469</v>
      </c>
      <c r="BF120" s="168">
        <v>226287</v>
      </c>
      <c r="BG120" s="168">
        <v>227061</v>
      </c>
      <c r="BH120" s="168">
        <v>227809</v>
      </c>
      <c r="BI120" s="168">
        <v>228548</v>
      </c>
      <c r="BJ120" s="168">
        <v>229294</v>
      </c>
      <c r="BK120" s="168">
        <v>230062</v>
      </c>
      <c r="BL120" s="168">
        <v>230873</v>
      </c>
      <c r="BM120" s="168">
        <v>231730</v>
      </c>
      <c r="BN120" s="168">
        <v>232646</v>
      </c>
      <c r="BO120" s="168">
        <v>233627</v>
      </c>
      <c r="BP120" s="168">
        <v>234681</v>
      </c>
      <c r="BQ120" s="168">
        <v>235800</v>
      </c>
      <c r="BR120" s="168">
        <v>236986</v>
      </c>
      <c r="BS120" s="168">
        <v>238232</v>
      </c>
      <c r="BT120" s="168">
        <v>239532</v>
      </c>
      <c r="BU120" s="168">
        <v>240875</v>
      </c>
      <c r="BV120" s="168">
        <v>242249</v>
      </c>
      <c r="BW120" s="168">
        <v>243643</v>
      </c>
      <c r="BX120" s="168">
        <v>245046</v>
      </c>
      <c r="BY120" s="168">
        <v>246444</v>
      </c>
      <c r="BZ120" s="168">
        <v>247827</v>
      </c>
      <c r="CA120" s="168">
        <v>249185</v>
      </c>
      <c r="CB120" s="168">
        <v>250510</v>
      </c>
      <c r="CC120" s="168">
        <v>251793</v>
      </c>
      <c r="CD120" s="168">
        <v>253031</v>
      </c>
      <c r="CE120" s="168">
        <v>254223</v>
      </c>
      <c r="CF120" s="168">
        <v>255362</v>
      </c>
      <c r="CG120" s="168">
        <v>256451</v>
      </c>
      <c r="CH120" s="168">
        <v>257491</v>
      </c>
      <c r="CI120" s="168">
        <v>258486</v>
      </c>
      <c r="CJ120" s="168">
        <v>259440</v>
      </c>
      <c r="CK120" s="168">
        <v>260359</v>
      </c>
      <c r="CL120" s="168">
        <v>261247</v>
      </c>
      <c r="CM120" s="168">
        <v>262111</v>
      </c>
      <c r="CN120" s="168">
        <v>262962</v>
      </c>
      <c r="CO120" s="168">
        <v>263804</v>
      </c>
    </row>
    <row r="121" spans="2:93">
      <c r="B121" s="166">
        <v>11</v>
      </c>
      <c r="C121" s="167">
        <v>142752</v>
      </c>
      <c r="D121" s="168">
        <v>142059</v>
      </c>
      <c r="E121" s="168">
        <v>144013</v>
      </c>
      <c r="F121" s="168">
        <v>147587</v>
      </c>
      <c r="G121" s="168">
        <v>151689</v>
      </c>
      <c r="H121" s="168">
        <v>157579</v>
      </c>
      <c r="I121" s="168">
        <v>159315</v>
      </c>
      <c r="J121" s="168">
        <v>162630</v>
      </c>
      <c r="K121" s="168">
        <v>165039</v>
      </c>
      <c r="L121" s="168">
        <v>167899</v>
      </c>
      <c r="M121" s="168">
        <v>166685</v>
      </c>
      <c r="N121" s="168">
        <v>169506</v>
      </c>
      <c r="O121" s="168">
        <v>172076</v>
      </c>
      <c r="P121" s="168">
        <v>174357</v>
      </c>
      <c r="Q121" s="168">
        <v>176595</v>
      </c>
      <c r="R121" s="168">
        <v>178746</v>
      </c>
      <c r="S121" s="168">
        <v>180762</v>
      </c>
      <c r="T121" s="168">
        <v>182540</v>
      </c>
      <c r="U121" s="168">
        <v>184061</v>
      </c>
      <c r="V121" s="168">
        <v>185380</v>
      </c>
      <c r="W121" s="168">
        <v>186491</v>
      </c>
      <c r="X121" s="168">
        <v>187394</v>
      </c>
      <c r="Y121" s="168">
        <v>188117</v>
      </c>
      <c r="Z121" s="168">
        <v>188709</v>
      </c>
      <c r="AA121" s="168">
        <v>189196</v>
      </c>
      <c r="AB121" s="168">
        <v>189607</v>
      </c>
      <c r="AC121" s="168">
        <v>189957</v>
      </c>
      <c r="AD121" s="168">
        <v>190325</v>
      </c>
      <c r="AE121" s="168">
        <v>190759</v>
      </c>
      <c r="AF121" s="168">
        <v>191246</v>
      </c>
      <c r="AG121" s="168">
        <v>191833</v>
      </c>
      <c r="AH121" s="168">
        <v>192545</v>
      </c>
      <c r="AI121" s="168">
        <v>193408</v>
      </c>
      <c r="AJ121" s="168">
        <v>194444</v>
      </c>
      <c r="AK121" s="168">
        <v>195642</v>
      </c>
      <c r="AL121" s="168">
        <v>197002</v>
      </c>
      <c r="AM121" s="168">
        <v>198507</v>
      </c>
      <c r="AN121" s="168">
        <v>200123</v>
      </c>
      <c r="AO121" s="168">
        <v>201831</v>
      </c>
      <c r="AP121" s="168">
        <v>203615</v>
      </c>
      <c r="AQ121" s="168">
        <v>205445</v>
      </c>
      <c r="AR121" s="168">
        <v>207288</v>
      </c>
      <c r="AS121" s="168">
        <v>209116</v>
      </c>
      <c r="AT121" s="168">
        <v>210918</v>
      </c>
      <c r="AU121" s="168">
        <v>212664</v>
      </c>
      <c r="AV121" s="168">
        <v>214342</v>
      </c>
      <c r="AW121" s="168">
        <v>215943</v>
      </c>
      <c r="AX121" s="168">
        <v>217466</v>
      </c>
      <c r="AY121" s="168">
        <v>218912</v>
      </c>
      <c r="AZ121" s="168">
        <v>220273</v>
      </c>
      <c r="BA121" s="168">
        <v>221552</v>
      </c>
      <c r="BB121" s="168">
        <v>222745</v>
      </c>
      <c r="BC121" s="168">
        <v>223854</v>
      </c>
      <c r="BD121" s="168">
        <v>224875</v>
      </c>
      <c r="BE121" s="168">
        <v>225820</v>
      </c>
      <c r="BF121" s="168">
        <v>226694</v>
      </c>
      <c r="BG121" s="168">
        <v>227512</v>
      </c>
      <c r="BH121" s="168">
        <v>228286</v>
      </c>
      <c r="BI121" s="168">
        <v>229034</v>
      </c>
      <c r="BJ121" s="168">
        <v>229773</v>
      </c>
      <c r="BK121" s="168">
        <v>230519</v>
      </c>
      <c r="BL121" s="168">
        <v>231287</v>
      </c>
      <c r="BM121" s="168">
        <v>232098</v>
      </c>
      <c r="BN121" s="168">
        <v>232955</v>
      </c>
      <c r="BO121" s="168">
        <v>233871</v>
      </c>
      <c r="BP121" s="168">
        <v>234852</v>
      </c>
      <c r="BQ121" s="168">
        <v>235906</v>
      </c>
      <c r="BR121" s="168">
        <v>237025</v>
      </c>
      <c r="BS121" s="168">
        <v>238211</v>
      </c>
      <c r="BT121" s="168">
        <v>239457</v>
      </c>
      <c r="BU121" s="168">
        <v>240757</v>
      </c>
      <c r="BV121" s="168">
        <v>242100</v>
      </c>
      <c r="BW121" s="168">
        <v>243474</v>
      </c>
      <c r="BX121" s="168">
        <v>244868</v>
      </c>
      <c r="BY121" s="168">
        <v>246271</v>
      </c>
      <c r="BZ121" s="168">
        <v>247669</v>
      </c>
      <c r="CA121" s="168">
        <v>249052</v>
      </c>
      <c r="CB121" s="168">
        <v>250410</v>
      </c>
      <c r="CC121" s="168">
        <v>251735</v>
      </c>
      <c r="CD121" s="168">
        <v>253018</v>
      </c>
      <c r="CE121" s="168">
        <v>254256</v>
      </c>
      <c r="CF121" s="168">
        <v>255448</v>
      </c>
      <c r="CG121" s="168">
        <v>256587</v>
      </c>
      <c r="CH121" s="168">
        <v>257676</v>
      </c>
      <c r="CI121" s="168">
        <v>258716</v>
      </c>
      <c r="CJ121" s="168">
        <v>259711</v>
      </c>
      <c r="CK121" s="168">
        <v>260665</v>
      </c>
      <c r="CL121" s="168">
        <v>261584</v>
      </c>
      <c r="CM121" s="168">
        <v>262472</v>
      </c>
      <c r="CN121" s="168">
        <v>263336</v>
      </c>
      <c r="CO121" s="168">
        <v>264187</v>
      </c>
    </row>
    <row r="122" spans="2:93">
      <c r="B122" s="166">
        <v>12</v>
      </c>
      <c r="C122" s="167">
        <v>142727</v>
      </c>
      <c r="D122" s="168">
        <v>144306</v>
      </c>
      <c r="E122" s="168">
        <v>143539</v>
      </c>
      <c r="F122" s="168">
        <v>145418</v>
      </c>
      <c r="G122" s="168">
        <v>148917</v>
      </c>
      <c r="H122" s="168">
        <v>152944</v>
      </c>
      <c r="I122" s="168">
        <v>158759</v>
      </c>
      <c r="J122" s="168">
        <v>160495</v>
      </c>
      <c r="K122" s="168">
        <v>163811</v>
      </c>
      <c r="L122" s="168">
        <v>166220</v>
      </c>
      <c r="M122" s="168">
        <v>169080</v>
      </c>
      <c r="N122" s="168">
        <v>167867</v>
      </c>
      <c r="O122" s="168">
        <v>170688</v>
      </c>
      <c r="P122" s="168">
        <v>173258</v>
      </c>
      <c r="Q122" s="168">
        <v>175539</v>
      </c>
      <c r="R122" s="168">
        <v>177778</v>
      </c>
      <c r="S122" s="168">
        <v>179929</v>
      </c>
      <c r="T122" s="168">
        <v>181945</v>
      </c>
      <c r="U122" s="168">
        <v>183723</v>
      </c>
      <c r="V122" s="168">
        <v>185245</v>
      </c>
      <c r="W122" s="168">
        <v>186564</v>
      </c>
      <c r="X122" s="168">
        <v>187675</v>
      </c>
      <c r="Y122" s="168">
        <v>188579</v>
      </c>
      <c r="Z122" s="168">
        <v>189302</v>
      </c>
      <c r="AA122" s="168">
        <v>189894</v>
      </c>
      <c r="AB122" s="168">
        <v>190381</v>
      </c>
      <c r="AC122" s="168">
        <v>190793</v>
      </c>
      <c r="AD122" s="168">
        <v>191143</v>
      </c>
      <c r="AE122" s="168">
        <v>191511</v>
      </c>
      <c r="AF122" s="168">
        <v>191945</v>
      </c>
      <c r="AG122" s="168">
        <v>192432</v>
      </c>
      <c r="AH122" s="168">
        <v>193020</v>
      </c>
      <c r="AI122" s="168">
        <v>193732</v>
      </c>
      <c r="AJ122" s="168">
        <v>194595</v>
      </c>
      <c r="AK122" s="168">
        <v>195631</v>
      </c>
      <c r="AL122" s="168">
        <v>196829</v>
      </c>
      <c r="AM122" s="168">
        <v>198190</v>
      </c>
      <c r="AN122" s="168">
        <v>199695</v>
      </c>
      <c r="AO122" s="168">
        <v>201311</v>
      </c>
      <c r="AP122" s="168">
        <v>203019</v>
      </c>
      <c r="AQ122" s="168">
        <v>204803</v>
      </c>
      <c r="AR122" s="168">
        <v>206633</v>
      </c>
      <c r="AS122" s="168">
        <v>208476</v>
      </c>
      <c r="AT122" s="168">
        <v>210304</v>
      </c>
      <c r="AU122" s="168">
        <v>212106</v>
      </c>
      <c r="AV122" s="168">
        <v>213852</v>
      </c>
      <c r="AW122" s="168">
        <v>215530</v>
      </c>
      <c r="AX122" s="168">
        <v>217131</v>
      </c>
      <c r="AY122" s="168">
        <v>218654</v>
      </c>
      <c r="AZ122" s="168">
        <v>220100</v>
      </c>
      <c r="BA122" s="168">
        <v>221461</v>
      </c>
      <c r="BB122" s="168">
        <v>222740</v>
      </c>
      <c r="BC122" s="168">
        <v>223933</v>
      </c>
      <c r="BD122" s="168">
        <v>225043</v>
      </c>
      <c r="BE122" s="168">
        <v>226064</v>
      </c>
      <c r="BF122" s="168">
        <v>227009</v>
      </c>
      <c r="BG122" s="168">
        <v>227883</v>
      </c>
      <c r="BH122" s="168">
        <v>228701</v>
      </c>
      <c r="BI122" s="168">
        <v>229475</v>
      </c>
      <c r="BJ122" s="168">
        <v>230223</v>
      </c>
      <c r="BK122" s="168">
        <v>230962</v>
      </c>
      <c r="BL122" s="168">
        <v>231708</v>
      </c>
      <c r="BM122" s="168">
        <v>232476</v>
      </c>
      <c r="BN122" s="168">
        <v>233287</v>
      </c>
      <c r="BO122" s="168">
        <v>234144</v>
      </c>
      <c r="BP122" s="168">
        <v>235060</v>
      </c>
      <c r="BQ122" s="168">
        <v>236041</v>
      </c>
      <c r="BR122" s="168">
        <v>237095</v>
      </c>
      <c r="BS122" s="168">
        <v>238214</v>
      </c>
      <c r="BT122" s="168">
        <v>239400</v>
      </c>
      <c r="BU122" s="168">
        <v>240646</v>
      </c>
      <c r="BV122" s="168">
        <v>241946</v>
      </c>
      <c r="BW122" s="168">
        <v>243289</v>
      </c>
      <c r="BX122" s="168">
        <v>244663</v>
      </c>
      <c r="BY122" s="168">
        <v>246057</v>
      </c>
      <c r="BZ122" s="168">
        <v>247460</v>
      </c>
      <c r="CA122" s="168">
        <v>248858</v>
      </c>
      <c r="CB122" s="168">
        <v>250241</v>
      </c>
      <c r="CC122" s="168">
        <v>251599</v>
      </c>
      <c r="CD122" s="168">
        <v>252924</v>
      </c>
      <c r="CE122" s="168">
        <v>254207</v>
      </c>
      <c r="CF122" s="168">
        <v>255445</v>
      </c>
      <c r="CG122" s="168">
        <v>256637</v>
      </c>
      <c r="CH122" s="168">
        <v>257776</v>
      </c>
      <c r="CI122" s="168">
        <v>258865</v>
      </c>
      <c r="CJ122" s="168">
        <v>259905</v>
      </c>
      <c r="CK122" s="168">
        <v>260900</v>
      </c>
      <c r="CL122" s="168">
        <v>261854</v>
      </c>
      <c r="CM122" s="168">
        <v>262773</v>
      </c>
      <c r="CN122" s="168">
        <v>263661</v>
      </c>
      <c r="CO122" s="168">
        <v>264525</v>
      </c>
    </row>
    <row r="123" spans="2:93">
      <c r="B123" s="166">
        <v>13</v>
      </c>
      <c r="C123" s="167">
        <v>143273</v>
      </c>
      <c r="D123" s="168">
        <v>144295</v>
      </c>
      <c r="E123" s="168">
        <v>145799</v>
      </c>
      <c r="F123" s="168">
        <v>144957</v>
      </c>
      <c r="G123" s="168">
        <v>146760</v>
      </c>
      <c r="H123" s="168">
        <v>150184</v>
      </c>
      <c r="I123" s="168">
        <v>154135</v>
      </c>
      <c r="J123" s="168">
        <v>159950</v>
      </c>
      <c r="K123" s="168">
        <v>161686</v>
      </c>
      <c r="L123" s="168">
        <v>165003</v>
      </c>
      <c r="M123" s="168">
        <v>167412</v>
      </c>
      <c r="N123" s="168">
        <v>170272</v>
      </c>
      <c r="O123" s="168">
        <v>169060</v>
      </c>
      <c r="P123" s="168">
        <v>171881</v>
      </c>
      <c r="Q123" s="168">
        <v>174451</v>
      </c>
      <c r="R123" s="168">
        <v>176732</v>
      </c>
      <c r="S123" s="168">
        <v>178971</v>
      </c>
      <c r="T123" s="168">
        <v>181123</v>
      </c>
      <c r="U123" s="168">
        <v>183139</v>
      </c>
      <c r="V123" s="168">
        <v>184917</v>
      </c>
      <c r="W123" s="168">
        <v>186440</v>
      </c>
      <c r="X123" s="168">
        <v>187759</v>
      </c>
      <c r="Y123" s="168">
        <v>188870</v>
      </c>
      <c r="Z123" s="168">
        <v>189774</v>
      </c>
      <c r="AA123" s="168">
        <v>190498</v>
      </c>
      <c r="AB123" s="168">
        <v>191090</v>
      </c>
      <c r="AC123" s="168">
        <v>191577</v>
      </c>
      <c r="AD123" s="168">
        <v>191989</v>
      </c>
      <c r="AE123" s="168">
        <v>192340</v>
      </c>
      <c r="AF123" s="168">
        <v>192708</v>
      </c>
      <c r="AG123" s="168">
        <v>193142</v>
      </c>
      <c r="AH123" s="168">
        <v>193629</v>
      </c>
      <c r="AI123" s="168">
        <v>194217</v>
      </c>
      <c r="AJ123" s="168">
        <v>194930</v>
      </c>
      <c r="AK123" s="168">
        <v>195793</v>
      </c>
      <c r="AL123" s="168">
        <v>196829</v>
      </c>
      <c r="AM123" s="168">
        <v>198027</v>
      </c>
      <c r="AN123" s="168">
        <v>199388</v>
      </c>
      <c r="AO123" s="168">
        <v>200893</v>
      </c>
      <c r="AP123" s="168">
        <v>202509</v>
      </c>
      <c r="AQ123" s="168">
        <v>204218</v>
      </c>
      <c r="AR123" s="168">
        <v>206002</v>
      </c>
      <c r="AS123" s="168">
        <v>207832</v>
      </c>
      <c r="AT123" s="168">
        <v>209675</v>
      </c>
      <c r="AU123" s="168">
        <v>211503</v>
      </c>
      <c r="AV123" s="168">
        <v>213305</v>
      </c>
      <c r="AW123" s="168">
        <v>215051</v>
      </c>
      <c r="AX123" s="168">
        <v>216729</v>
      </c>
      <c r="AY123" s="168">
        <v>218330</v>
      </c>
      <c r="AZ123" s="168">
        <v>219853</v>
      </c>
      <c r="BA123" s="168">
        <v>221299</v>
      </c>
      <c r="BB123" s="168">
        <v>222660</v>
      </c>
      <c r="BC123" s="168">
        <v>223939</v>
      </c>
      <c r="BD123" s="168">
        <v>225132</v>
      </c>
      <c r="BE123" s="168">
        <v>226242</v>
      </c>
      <c r="BF123" s="168">
        <v>227263</v>
      </c>
      <c r="BG123" s="168">
        <v>228208</v>
      </c>
      <c r="BH123" s="168">
        <v>229082</v>
      </c>
      <c r="BI123" s="168">
        <v>229900</v>
      </c>
      <c r="BJ123" s="168">
        <v>230674</v>
      </c>
      <c r="BK123" s="168">
        <v>231422</v>
      </c>
      <c r="BL123" s="168">
        <v>232161</v>
      </c>
      <c r="BM123" s="168">
        <v>232907</v>
      </c>
      <c r="BN123" s="168">
        <v>233675</v>
      </c>
      <c r="BO123" s="168">
        <v>234486</v>
      </c>
      <c r="BP123" s="168">
        <v>235343</v>
      </c>
      <c r="BQ123" s="168">
        <v>236259</v>
      </c>
      <c r="BR123" s="168">
        <v>237240</v>
      </c>
      <c r="BS123" s="168">
        <v>238295</v>
      </c>
      <c r="BT123" s="168">
        <v>239414</v>
      </c>
      <c r="BU123" s="168">
        <v>240600</v>
      </c>
      <c r="BV123" s="168">
        <v>241846</v>
      </c>
      <c r="BW123" s="168">
        <v>243146</v>
      </c>
      <c r="BX123" s="168">
        <v>244489</v>
      </c>
      <c r="BY123" s="168">
        <v>245863</v>
      </c>
      <c r="BZ123" s="168">
        <v>247257</v>
      </c>
      <c r="CA123" s="168">
        <v>248660</v>
      </c>
      <c r="CB123" s="168">
        <v>250058</v>
      </c>
      <c r="CC123" s="168">
        <v>251441</v>
      </c>
      <c r="CD123" s="168">
        <v>252799</v>
      </c>
      <c r="CE123" s="168">
        <v>254124</v>
      </c>
      <c r="CF123" s="168">
        <v>255407</v>
      </c>
      <c r="CG123" s="168">
        <v>256645</v>
      </c>
      <c r="CH123" s="168">
        <v>257837</v>
      </c>
      <c r="CI123" s="168">
        <v>258976</v>
      </c>
      <c r="CJ123" s="168">
        <v>260065</v>
      </c>
      <c r="CK123" s="168">
        <v>261105</v>
      </c>
      <c r="CL123" s="168">
        <v>262100</v>
      </c>
      <c r="CM123" s="168">
        <v>263054</v>
      </c>
      <c r="CN123" s="168">
        <v>263973</v>
      </c>
      <c r="CO123" s="168">
        <v>264861</v>
      </c>
    </row>
    <row r="124" spans="2:93">
      <c r="B124" s="166">
        <v>14</v>
      </c>
      <c r="C124" s="167">
        <v>143781</v>
      </c>
      <c r="D124" s="168">
        <v>144900</v>
      </c>
      <c r="E124" s="168">
        <v>145844</v>
      </c>
      <c r="F124" s="168">
        <v>147269</v>
      </c>
      <c r="G124" s="168">
        <v>146349</v>
      </c>
      <c r="H124" s="168">
        <v>148074</v>
      </c>
      <c r="I124" s="168">
        <v>151419</v>
      </c>
      <c r="J124" s="168">
        <v>155370</v>
      </c>
      <c r="K124" s="168">
        <v>161185</v>
      </c>
      <c r="L124" s="168">
        <v>162922</v>
      </c>
      <c r="M124" s="168">
        <v>166239</v>
      </c>
      <c r="N124" s="168">
        <v>168648</v>
      </c>
      <c r="O124" s="168">
        <v>171508</v>
      </c>
      <c r="P124" s="168">
        <v>170297</v>
      </c>
      <c r="Q124" s="168">
        <v>173118</v>
      </c>
      <c r="R124" s="168">
        <v>175689</v>
      </c>
      <c r="S124" s="168">
        <v>177970</v>
      </c>
      <c r="T124" s="168">
        <v>180209</v>
      </c>
      <c r="U124" s="168">
        <v>182362</v>
      </c>
      <c r="V124" s="168">
        <v>184378</v>
      </c>
      <c r="W124" s="168">
        <v>186156</v>
      </c>
      <c r="X124" s="168">
        <v>187680</v>
      </c>
      <c r="Y124" s="168">
        <v>188999</v>
      </c>
      <c r="Z124" s="168">
        <v>190110</v>
      </c>
      <c r="AA124" s="168">
        <v>191015</v>
      </c>
      <c r="AB124" s="168">
        <v>191739</v>
      </c>
      <c r="AC124" s="168">
        <v>192331</v>
      </c>
      <c r="AD124" s="168">
        <v>192819</v>
      </c>
      <c r="AE124" s="168">
        <v>193231</v>
      </c>
      <c r="AF124" s="168">
        <v>193582</v>
      </c>
      <c r="AG124" s="168">
        <v>193951</v>
      </c>
      <c r="AH124" s="168">
        <v>194385</v>
      </c>
      <c r="AI124" s="168">
        <v>194872</v>
      </c>
      <c r="AJ124" s="168">
        <v>195460</v>
      </c>
      <c r="AK124" s="168">
        <v>196174</v>
      </c>
      <c r="AL124" s="168">
        <v>197037</v>
      </c>
      <c r="AM124" s="168">
        <v>198073</v>
      </c>
      <c r="AN124" s="168">
        <v>199271</v>
      </c>
      <c r="AO124" s="168">
        <v>200633</v>
      </c>
      <c r="AP124" s="168">
        <v>202138</v>
      </c>
      <c r="AQ124" s="168">
        <v>203754</v>
      </c>
      <c r="AR124" s="168">
        <v>205463</v>
      </c>
      <c r="AS124" s="168">
        <v>207247</v>
      </c>
      <c r="AT124" s="168">
        <v>209077</v>
      </c>
      <c r="AU124" s="168">
        <v>210920</v>
      </c>
      <c r="AV124" s="168">
        <v>212748</v>
      </c>
      <c r="AW124" s="168">
        <v>214550</v>
      </c>
      <c r="AX124" s="168">
        <v>216296</v>
      </c>
      <c r="AY124" s="168">
        <v>217974</v>
      </c>
      <c r="AZ124" s="168">
        <v>219575</v>
      </c>
      <c r="BA124" s="168">
        <v>221098</v>
      </c>
      <c r="BB124" s="168">
        <v>222545</v>
      </c>
      <c r="BC124" s="168">
        <v>223906</v>
      </c>
      <c r="BD124" s="168">
        <v>225185</v>
      </c>
      <c r="BE124" s="168">
        <v>226378</v>
      </c>
      <c r="BF124" s="168">
        <v>227488</v>
      </c>
      <c r="BG124" s="168">
        <v>228509</v>
      </c>
      <c r="BH124" s="168">
        <v>229454</v>
      </c>
      <c r="BI124" s="168">
        <v>230328</v>
      </c>
      <c r="BJ124" s="168">
        <v>231146</v>
      </c>
      <c r="BK124" s="168">
        <v>231920</v>
      </c>
      <c r="BL124" s="168">
        <v>232668</v>
      </c>
      <c r="BM124" s="168">
        <v>233407</v>
      </c>
      <c r="BN124" s="168">
        <v>234153</v>
      </c>
      <c r="BO124" s="168">
        <v>234921</v>
      </c>
      <c r="BP124" s="168">
        <v>235732</v>
      </c>
      <c r="BQ124" s="168">
        <v>236589</v>
      </c>
      <c r="BR124" s="168">
        <v>237505</v>
      </c>
      <c r="BS124" s="168">
        <v>238486</v>
      </c>
      <c r="BT124" s="168">
        <v>239541</v>
      </c>
      <c r="BU124" s="168">
        <v>240660</v>
      </c>
      <c r="BV124" s="168">
        <v>241846</v>
      </c>
      <c r="BW124" s="168">
        <v>243092</v>
      </c>
      <c r="BX124" s="168">
        <v>244392</v>
      </c>
      <c r="BY124" s="168">
        <v>245736</v>
      </c>
      <c r="BZ124" s="168">
        <v>247110</v>
      </c>
      <c r="CA124" s="168">
        <v>248504</v>
      </c>
      <c r="CB124" s="168">
        <v>249907</v>
      </c>
      <c r="CC124" s="168">
        <v>251305</v>
      </c>
      <c r="CD124" s="168">
        <v>252688</v>
      </c>
      <c r="CE124" s="168">
        <v>254046</v>
      </c>
      <c r="CF124" s="168">
        <v>255371</v>
      </c>
      <c r="CG124" s="168">
        <v>256654</v>
      </c>
      <c r="CH124" s="168">
        <v>257892</v>
      </c>
      <c r="CI124" s="168">
        <v>259084</v>
      </c>
      <c r="CJ124" s="168">
        <v>260223</v>
      </c>
      <c r="CK124" s="168">
        <v>261312</v>
      </c>
      <c r="CL124" s="168">
        <v>262352</v>
      </c>
      <c r="CM124" s="168">
        <v>263347</v>
      </c>
      <c r="CN124" s="168">
        <v>264301</v>
      </c>
      <c r="CO124" s="168">
        <v>265220</v>
      </c>
    </row>
    <row r="125" spans="2:93">
      <c r="B125" s="166">
        <v>15</v>
      </c>
      <c r="C125" s="167">
        <v>145483</v>
      </c>
      <c r="D125" s="168">
        <v>145652</v>
      </c>
      <c r="E125" s="168">
        <v>146681</v>
      </c>
      <c r="F125" s="168">
        <v>147535</v>
      </c>
      <c r="G125" s="168">
        <v>148869</v>
      </c>
      <c r="H125" s="168">
        <v>147859</v>
      </c>
      <c r="I125" s="168">
        <v>149494</v>
      </c>
      <c r="J125" s="168">
        <v>152839</v>
      </c>
      <c r="K125" s="168">
        <v>156790</v>
      </c>
      <c r="L125" s="168">
        <v>162605</v>
      </c>
      <c r="M125" s="168">
        <v>164342</v>
      </c>
      <c r="N125" s="168">
        <v>167660</v>
      </c>
      <c r="O125" s="168">
        <v>170069</v>
      </c>
      <c r="P125" s="168">
        <v>172930</v>
      </c>
      <c r="Q125" s="168">
        <v>171719</v>
      </c>
      <c r="R125" s="168">
        <v>174541</v>
      </c>
      <c r="S125" s="168">
        <v>177112</v>
      </c>
      <c r="T125" s="168">
        <v>179394</v>
      </c>
      <c r="U125" s="168">
        <v>181633</v>
      </c>
      <c r="V125" s="168">
        <v>183786</v>
      </c>
      <c r="W125" s="168">
        <v>185803</v>
      </c>
      <c r="X125" s="168">
        <v>187581</v>
      </c>
      <c r="Y125" s="168">
        <v>189106</v>
      </c>
      <c r="Z125" s="168">
        <v>190425</v>
      </c>
      <c r="AA125" s="168">
        <v>191537</v>
      </c>
      <c r="AB125" s="168">
        <v>192442</v>
      </c>
      <c r="AC125" s="168">
        <v>193167</v>
      </c>
      <c r="AD125" s="168">
        <v>193759</v>
      </c>
      <c r="AE125" s="168">
        <v>194248</v>
      </c>
      <c r="AF125" s="168">
        <v>194660</v>
      </c>
      <c r="AG125" s="168">
        <v>195012</v>
      </c>
      <c r="AH125" s="168">
        <v>195381</v>
      </c>
      <c r="AI125" s="168">
        <v>195815</v>
      </c>
      <c r="AJ125" s="168">
        <v>196303</v>
      </c>
      <c r="AK125" s="168">
        <v>196891</v>
      </c>
      <c r="AL125" s="168">
        <v>197606</v>
      </c>
      <c r="AM125" s="168">
        <v>198469</v>
      </c>
      <c r="AN125" s="168">
        <v>199505</v>
      </c>
      <c r="AO125" s="168">
        <v>200704</v>
      </c>
      <c r="AP125" s="168">
        <v>202066</v>
      </c>
      <c r="AQ125" s="168">
        <v>203571</v>
      </c>
      <c r="AR125" s="168">
        <v>205188</v>
      </c>
      <c r="AS125" s="168">
        <v>206897</v>
      </c>
      <c r="AT125" s="168">
        <v>208681</v>
      </c>
      <c r="AU125" s="168">
        <v>210511</v>
      </c>
      <c r="AV125" s="168">
        <v>212354</v>
      </c>
      <c r="AW125" s="168">
        <v>214182</v>
      </c>
      <c r="AX125" s="168">
        <v>215984</v>
      </c>
      <c r="AY125" s="168">
        <v>217730</v>
      </c>
      <c r="AZ125" s="168">
        <v>219408</v>
      </c>
      <c r="BA125" s="168">
        <v>221009</v>
      </c>
      <c r="BB125" s="168">
        <v>222532</v>
      </c>
      <c r="BC125" s="168">
        <v>223979</v>
      </c>
      <c r="BD125" s="168">
        <v>225340</v>
      </c>
      <c r="BE125" s="168">
        <v>226619</v>
      </c>
      <c r="BF125" s="168">
        <v>227813</v>
      </c>
      <c r="BG125" s="168">
        <v>228923</v>
      </c>
      <c r="BH125" s="168">
        <v>229944</v>
      </c>
      <c r="BI125" s="168">
        <v>230889</v>
      </c>
      <c r="BJ125" s="168">
        <v>231763</v>
      </c>
      <c r="BK125" s="168">
        <v>232581</v>
      </c>
      <c r="BL125" s="168">
        <v>233355</v>
      </c>
      <c r="BM125" s="168">
        <v>234103</v>
      </c>
      <c r="BN125" s="168">
        <v>234842</v>
      </c>
      <c r="BO125" s="168">
        <v>235588</v>
      </c>
      <c r="BP125" s="168">
        <v>236356</v>
      </c>
      <c r="BQ125" s="168">
        <v>237168</v>
      </c>
      <c r="BR125" s="168">
        <v>238025</v>
      </c>
      <c r="BS125" s="168">
        <v>238941</v>
      </c>
      <c r="BT125" s="168">
        <v>239922</v>
      </c>
      <c r="BU125" s="168">
        <v>240977</v>
      </c>
      <c r="BV125" s="168">
        <v>242096</v>
      </c>
      <c r="BW125" s="168">
        <v>243282</v>
      </c>
      <c r="BX125" s="168">
        <v>244528</v>
      </c>
      <c r="BY125" s="168">
        <v>245828</v>
      </c>
      <c r="BZ125" s="168">
        <v>247172</v>
      </c>
      <c r="CA125" s="168">
        <v>248546</v>
      </c>
      <c r="CB125" s="168">
        <v>249940</v>
      </c>
      <c r="CC125" s="168">
        <v>251343</v>
      </c>
      <c r="CD125" s="168">
        <v>252741</v>
      </c>
      <c r="CE125" s="168">
        <v>254124</v>
      </c>
      <c r="CF125" s="168">
        <v>255482</v>
      </c>
      <c r="CG125" s="168">
        <v>256807</v>
      </c>
      <c r="CH125" s="168">
        <v>258090</v>
      </c>
      <c r="CI125" s="168">
        <v>259328</v>
      </c>
      <c r="CJ125" s="168">
        <v>260520</v>
      </c>
      <c r="CK125" s="168">
        <v>261659</v>
      </c>
      <c r="CL125" s="168">
        <v>262748</v>
      </c>
      <c r="CM125" s="168">
        <v>263788</v>
      </c>
      <c r="CN125" s="168">
        <v>264783</v>
      </c>
      <c r="CO125" s="168">
        <v>265737</v>
      </c>
    </row>
    <row r="126" spans="2:93">
      <c r="B126" s="166">
        <v>16</v>
      </c>
      <c r="C126" s="167">
        <v>147039</v>
      </c>
      <c r="D126" s="168">
        <v>147873</v>
      </c>
      <c r="E126" s="168">
        <v>147927</v>
      </c>
      <c r="F126" s="168">
        <v>148840</v>
      </c>
      <c r="G126" s="168">
        <v>149579</v>
      </c>
      <c r="H126" s="168">
        <v>150797</v>
      </c>
      <c r="I126" s="168">
        <v>149672</v>
      </c>
      <c r="J126" s="168">
        <v>151308</v>
      </c>
      <c r="K126" s="168">
        <v>154653</v>
      </c>
      <c r="L126" s="168">
        <v>158604</v>
      </c>
      <c r="M126" s="168">
        <v>164419</v>
      </c>
      <c r="N126" s="168">
        <v>166157</v>
      </c>
      <c r="O126" s="168">
        <v>169475</v>
      </c>
      <c r="P126" s="168">
        <v>171885</v>
      </c>
      <c r="Q126" s="168">
        <v>174747</v>
      </c>
      <c r="R126" s="168">
        <v>173537</v>
      </c>
      <c r="S126" s="168">
        <v>176359</v>
      </c>
      <c r="T126" s="168">
        <v>178931</v>
      </c>
      <c r="U126" s="168">
        <v>181213</v>
      </c>
      <c r="V126" s="168">
        <v>183453</v>
      </c>
      <c r="W126" s="168">
        <v>185607</v>
      </c>
      <c r="X126" s="168">
        <v>187624</v>
      </c>
      <c r="Y126" s="168">
        <v>189403</v>
      </c>
      <c r="Z126" s="168">
        <v>190928</v>
      </c>
      <c r="AA126" s="168">
        <v>192248</v>
      </c>
      <c r="AB126" s="168">
        <v>193361</v>
      </c>
      <c r="AC126" s="168">
        <v>194266</v>
      </c>
      <c r="AD126" s="168">
        <v>194992</v>
      </c>
      <c r="AE126" s="168">
        <v>195585</v>
      </c>
      <c r="AF126" s="168">
        <v>196074</v>
      </c>
      <c r="AG126" s="168">
        <v>196487</v>
      </c>
      <c r="AH126" s="168">
        <v>196840</v>
      </c>
      <c r="AI126" s="168">
        <v>197209</v>
      </c>
      <c r="AJ126" s="168">
        <v>197644</v>
      </c>
      <c r="AK126" s="168">
        <v>198133</v>
      </c>
      <c r="AL126" s="168">
        <v>198721</v>
      </c>
      <c r="AM126" s="168">
        <v>199437</v>
      </c>
      <c r="AN126" s="168">
        <v>200300</v>
      </c>
      <c r="AO126" s="168">
        <v>201337</v>
      </c>
      <c r="AP126" s="168">
        <v>202536</v>
      </c>
      <c r="AQ126" s="168">
        <v>203899</v>
      </c>
      <c r="AR126" s="168">
        <v>205404</v>
      </c>
      <c r="AS126" s="168">
        <v>207021</v>
      </c>
      <c r="AT126" s="168">
        <v>208730</v>
      </c>
      <c r="AU126" s="168">
        <v>210514</v>
      </c>
      <c r="AV126" s="168">
        <v>212344</v>
      </c>
      <c r="AW126" s="168">
        <v>214187</v>
      </c>
      <c r="AX126" s="168">
        <v>216016</v>
      </c>
      <c r="AY126" s="168">
        <v>217818</v>
      </c>
      <c r="AZ126" s="168">
        <v>219564</v>
      </c>
      <c r="BA126" s="168">
        <v>221242</v>
      </c>
      <c r="BB126" s="168">
        <v>222843</v>
      </c>
      <c r="BC126" s="168">
        <v>224366</v>
      </c>
      <c r="BD126" s="168">
        <v>225813</v>
      </c>
      <c r="BE126" s="168">
        <v>227174</v>
      </c>
      <c r="BF126" s="168">
        <v>228453</v>
      </c>
      <c r="BG126" s="168">
        <v>229648</v>
      </c>
      <c r="BH126" s="168">
        <v>230758</v>
      </c>
      <c r="BI126" s="168">
        <v>231779</v>
      </c>
      <c r="BJ126" s="168">
        <v>232724</v>
      </c>
      <c r="BK126" s="168">
        <v>233598</v>
      </c>
      <c r="BL126" s="168">
        <v>234416</v>
      </c>
      <c r="BM126" s="168">
        <v>235190</v>
      </c>
      <c r="BN126" s="168">
        <v>235938</v>
      </c>
      <c r="BO126" s="168">
        <v>236678</v>
      </c>
      <c r="BP126" s="168">
        <v>237424</v>
      </c>
      <c r="BQ126" s="168">
        <v>238192</v>
      </c>
      <c r="BR126" s="168">
        <v>239004</v>
      </c>
      <c r="BS126" s="168">
        <v>239861</v>
      </c>
      <c r="BT126" s="168">
        <v>240777</v>
      </c>
      <c r="BU126" s="168">
        <v>241758</v>
      </c>
      <c r="BV126" s="168">
        <v>242813</v>
      </c>
      <c r="BW126" s="168">
        <v>243932</v>
      </c>
      <c r="BX126" s="168">
        <v>245118</v>
      </c>
      <c r="BY126" s="168">
        <v>246364</v>
      </c>
      <c r="BZ126" s="168">
        <v>247664</v>
      </c>
      <c r="CA126" s="168">
        <v>249008</v>
      </c>
      <c r="CB126" s="168">
        <v>250382</v>
      </c>
      <c r="CC126" s="168">
        <v>251776</v>
      </c>
      <c r="CD126" s="168">
        <v>253179</v>
      </c>
      <c r="CE126" s="168">
        <v>254577</v>
      </c>
      <c r="CF126" s="168">
        <v>255960</v>
      </c>
      <c r="CG126" s="168">
        <v>257318</v>
      </c>
      <c r="CH126" s="168">
        <v>258643</v>
      </c>
      <c r="CI126" s="168">
        <v>259926</v>
      </c>
      <c r="CJ126" s="168">
        <v>261164</v>
      </c>
      <c r="CK126" s="168">
        <v>262356</v>
      </c>
      <c r="CL126" s="168">
        <v>263495</v>
      </c>
      <c r="CM126" s="168">
        <v>264584</v>
      </c>
      <c r="CN126" s="168">
        <v>265625</v>
      </c>
      <c r="CO126" s="168">
        <v>266620</v>
      </c>
    </row>
    <row r="127" spans="2:93">
      <c r="B127" s="166">
        <v>17</v>
      </c>
      <c r="C127" s="167">
        <v>151017</v>
      </c>
      <c r="D127" s="168">
        <v>150133</v>
      </c>
      <c r="E127" s="168">
        <v>150817</v>
      </c>
      <c r="F127" s="168">
        <v>150722</v>
      </c>
      <c r="G127" s="168">
        <v>151486</v>
      </c>
      <c r="H127" s="168">
        <v>152075</v>
      </c>
      <c r="I127" s="168">
        <v>153144</v>
      </c>
      <c r="J127" s="168">
        <v>152021</v>
      </c>
      <c r="K127" s="168">
        <v>153658</v>
      </c>
      <c r="L127" s="168">
        <v>157004</v>
      </c>
      <c r="M127" s="168">
        <v>160955</v>
      </c>
      <c r="N127" s="168">
        <v>166770</v>
      </c>
      <c r="O127" s="168">
        <v>168509</v>
      </c>
      <c r="P127" s="168">
        <v>171828</v>
      </c>
      <c r="Q127" s="168">
        <v>174239</v>
      </c>
      <c r="R127" s="168">
        <v>177101</v>
      </c>
      <c r="S127" s="168">
        <v>175893</v>
      </c>
      <c r="T127" s="168">
        <v>178716</v>
      </c>
      <c r="U127" s="168">
        <v>181289</v>
      </c>
      <c r="V127" s="168">
        <v>183572</v>
      </c>
      <c r="W127" s="168">
        <v>185812</v>
      </c>
      <c r="X127" s="168">
        <v>187967</v>
      </c>
      <c r="Y127" s="168">
        <v>189985</v>
      </c>
      <c r="Z127" s="168">
        <v>191765</v>
      </c>
      <c r="AA127" s="168">
        <v>193291</v>
      </c>
      <c r="AB127" s="168">
        <v>194612</v>
      </c>
      <c r="AC127" s="168">
        <v>195726</v>
      </c>
      <c r="AD127" s="168">
        <v>196632</v>
      </c>
      <c r="AE127" s="168">
        <v>197359</v>
      </c>
      <c r="AF127" s="168">
        <v>197953</v>
      </c>
      <c r="AG127" s="168">
        <v>198443</v>
      </c>
      <c r="AH127" s="168">
        <v>198857</v>
      </c>
      <c r="AI127" s="168">
        <v>199210</v>
      </c>
      <c r="AJ127" s="168">
        <v>199580</v>
      </c>
      <c r="AK127" s="168">
        <v>200016</v>
      </c>
      <c r="AL127" s="168">
        <v>200506</v>
      </c>
      <c r="AM127" s="168">
        <v>201095</v>
      </c>
      <c r="AN127" s="168">
        <v>201811</v>
      </c>
      <c r="AO127" s="168">
        <v>202675</v>
      </c>
      <c r="AP127" s="168">
        <v>203713</v>
      </c>
      <c r="AQ127" s="168">
        <v>204912</v>
      </c>
      <c r="AR127" s="168">
        <v>206276</v>
      </c>
      <c r="AS127" s="168">
        <v>207781</v>
      </c>
      <c r="AT127" s="168">
        <v>209398</v>
      </c>
      <c r="AU127" s="168">
        <v>211107</v>
      </c>
      <c r="AV127" s="168">
        <v>212891</v>
      </c>
      <c r="AW127" s="168">
        <v>214722</v>
      </c>
      <c r="AX127" s="168">
        <v>216565</v>
      </c>
      <c r="AY127" s="168">
        <v>218394</v>
      </c>
      <c r="AZ127" s="168">
        <v>220196</v>
      </c>
      <c r="BA127" s="168">
        <v>221942</v>
      </c>
      <c r="BB127" s="168">
        <v>223620</v>
      </c>
      <c r="BC127" s="168">
        <v>225221</v>
      </c>
      <c r="BD127" s="168">
        <v>226744</v>
      </c>
      <c r="BE127" s="168">
        <v>228192</v>
      </c>
      <c r="BF127" s="168">
        <v>229553</v>
      </c>
      <c r="BG127" s="168">
        <v>230832</v>
      </c>
      <c r="BH127" s="168">
        <v>232027</v>
      </c>
      <c r="BI127" s="168">
        <v>233137</v>
      </c>
      <c r="BJ127" s="168">
        <v>234158</v>
      </c>
      <c r="BK127" s="168">
        <v>235104</v>
      </c>
      <c r="BL127" s="168">
        <v>235978</v>
      </c>
      <c r="BM127" s="168">
        <v>236796</v>
      </c>
      <c r="BN127" s="168">
        <v>237570</v>
      </c>
      <c r="BO127" s="168">
        <v>238318</v>
      </c>
      <c r="BP127" s="168">
        <v>239058</v>
      </c>
      <c r="BQ127" s="168">
        <v>239804</v>
      </c>
      <c r="BR127" s="168">
        <v>240573</v>
      </c>
      <c r="BS127" s="168">
        <v>241385</v>
      </c>
      <c r="BT127" s="168">
        <v>242242</v>
      </c>
      <c r="BU127" s="168">
        <v>243158</v>
      </c>
      <c r="BV127" s="168">
        <v>244139</v>
      </c>
      <c r="BW127" s="168">
        <v>245194</v>
      </c>
      <c r="BX127" s="168">
        <v>246313</v>
      </c>
      <c r="BY127" s="168">
        <v>247499</v>
      </c>
      <c r="BZ127" s="168">
        <v>248745</v>
      </c>
      <c r="CA127" s="168">
        <v>250045</v>
      </c>
      <c r="CB127" s="168">
        <v>251389</v>
      </c>
      <c r="CC127" s="168">
        <v>252763</v>
      </c>
      <c r="CD127" s="168">
        <v>254157</v>
      </c>
      <c r="CE127" s="168">
        <v>255560</v>
      </c>
      <c r="CF127" s="168">
        <v>256958</v>
      </c>
      <c r="CG127" s="168">
        <v>258341</v>
      </c>
      <c r="CH127" s="168">
        <v>259699</v>
      </c>
      <c r="CI127" s="168">
        <v>261024</v>
      </c>
      <c r="CJ127" s="168">
        <v>262307</v>
      </c>
      <c r="CK127" s="168">
        <v>263545</v>
      </c>
      <c r="CL127" s="168">
        <v>264737</v>
      </c>
      <c r="CM127" s="168">
        <v>265876</v>
      </c>
      <c r="CN127" s="168">
        <v>266965</v>
      </c>
      <c r="CO127" s="168">
        <v>268006</v>
      </c>
    </row>
    <row r="128" spans="2:93">
      <c r="B128" s="166">
        <v>18</v>
      </c>
      <c r="C128" s="167">
        <v>151627</v>
      </c>
      <c r="D128" s="168">
        <v>155051</v>
      </c>
      <c r="E128" s="168">
        <v>153973</v>
      </c>
      <c r="F128" s="168">
        <v>154463</v>
      </c>
      <c r="G128" s="168">
        <v>154173</v>
      </c>
      <c r="H128" s="168">
        <v>154743</v>
      </c>
      <c r="I128" s="168">
        <v>155137</v>
      </c>
      <c r="J128" s="168">
        <v>156208</v>
      </c>
      <c r="K128" s="168">
        <v>155087</v>
      </c>
      <c r="L128" s="168">
        <v>156726</v>
      </c>
      <c r="M128" s="168">
        <v>160072</v>
      </c>
      <c r="N128" s="168">
        <v>164024</v>
      </c>
      <c r="O128" s="168">
        <v>169839</v>
      </c>
      <c r="P128" s="168">
        <v>171579</v>
      </c>
      <c r="Q128" s="168">
        <v>174899</v>
      </c>
      <c r="R128" s="168">
        <v>177311</v>
      </c>
      <c r="S128" s="168">
        <v>180174</v>
      </c>
      <c r="T128" s="168">
        <v>178968</v>
      </c>
      <c r="U128" s="168">
        <v>181792</v>
      </c>
      <c r="V128" s="168">
        <v>184366</v>
      </c>
      <c r="W128" s="168">
        <v>186650</v>
      </c>
      <c r="X128" s="168">
        <v>188892</v>
      </c>
      <c r="Y128" s="168">
        <v>191048</v>
      </c>
      <c r="Z128" s="168">
        <v>193067</v>
      </c>
      <c r="AA128" s="168">
        <v>194848</v>
      </c>
      <c r="AB128" s="168">
        <v>196375</v>
      </c>
      <c r="AC128" s="168">
        <v>197697</v>
      </c>
      <c r="AD128" s="168">
        <v>198812</v>
      </c>
      <c r="AE128" s="168">
        <v>199719</v>
      </c>
      <c r="AF128" s="168">
        <v>200447</v>
      </c>
      <c r="AG128" s="168">
        <v>201042</v>
      </c>
      <c r="AH128" s="168">
        <v>201533</v>
      </c>
      <c r="AI128" s="168">
        <v>201949</v>
      </c>
      <c r="AJ128" s="168">
        <v>202303</v>
      </c>
      <c r="AK128" s="168">
        <v>202674</v>
      </c>
      <c r="AL128" s="168">
        <v>203111</v>
      </c>
      <c r="AM128" s="168">
        <v>203601</v>
      </c>
      <c r="AN128" s="168">
        <v>204191</v>
      </c>
      <c r="AO128" s="168">
        <v>204908</v>
      </c>
      <c r="AP128" s="168">
        <v>205773</v>
      </c>
      <c r="AQ128" s="168">
        <v>206812</v>
      </c>
      <c r="AR128" s="168">
        <v>208011</v>
      </c>
      <c r="AS128" s="168">
        <v>209376</v>
      </c>
      <c r="AT128" s="168">
        <v>210881</v>
      </c>
      <c r="AU128" s="168">
        <v>212498</v>
      </c>
      <c r="AV128" s="168">
        <v>214207</v>
      </c>
      <c r="AW128" s="168">
        <v>215991</v>
      </c>
      <c r="AX128" s="168">
        <v>217822</v>
      </c>
      <c r="AY128" s="168">
        <v>219665</v>
      </c>
      <c r="AZ128" s="168">
        <v>221495</v>
      </c>
      <c r="BA128" s="168">
        <v>223297</v>
      </c>
      <c r="BB128" s="168">
        <v>225043</v>
      </c>
      <c r="BC128" s="168">
        <v>226721</v>
      </c>
      <c r="BD128" s="168">
        <v>228322</v>
      </c>
      <c r="BE128" s="168">
        <v>229845</v>
      </c>
      <c r="BF128" s="168">
        <v>231293</v>
      </c>
      <c r="BG128" s="168">
        <v>232655</v>
      </c>
      <c r="BH128" s="168">
        <v>233934</v>
      </c>
      <c r="BI128" s="168">
        <v>235129</v>
      </c>
      <c r="BJ128" s="168">
        <v>236239</v>
      </c>
      <c r="BK128" s="168">
        <v>237260</v>
      </c>
      <c r="BL128" s="168">
        <v>238206</v>
      </c>
      <c r="BM128" s="168">
        <v>239081</v>
      </c>
      <c r="BN128" s="168">
        <v>239899</v>
      </c>
      <c r="BO128" s="168">
        <v>240673</v>
      </c>
      <c r="BP128" s="168">
        <v>241421</v>
      </c>
      <c r="BQ128" s="168">
        <v>242161</v>
      </c>
      <c r="BR128" s="168">
        <v>242907</v>
      </c>
      <c r="BS128" s="168">
        <v>243677</v>
      </c>
      <c r="BT128" s="168">
        <v>244489</v>
      </c>
      <c r="BU128" s="168">
        <v>245346</v>
      </c>
      <c r="BV128" s="168">
        <v>246262</v>
      </c>
      <c r="BW128" s="168">
        <v>247243</v>
      </c>
      <c r="BX128" s="168">
        <v>248298</v>
      </c>
      <c r="BY128" s="168">
        <v>249417</v>
      </c>
      <c r="BZ128" s="168">
        <v>250603</v>
      </c>
      <c r="CA128" s="168">
        <v>251849</v>
      </c>
      <c r="CB128" s="168">
        <v>253149</v>
      </c>
      <c r="CC128" s="168">
        <v>254493</v>
      </c>
      <c r="CD128" s="168">
        <v>255867</v>
      </c>
      <c r="CE128" s="168">
        <v>257261</v>
      </c>
      <c r="CF128" s="168">
        <v>258664</v>
      </c>
      <c r="CG128" s="168">
        <v>260062</v>
      </c>
      <c r="CH128" s="168">
        <v>261445</v>
      </c>
      <c r="CI128" s="168">
        <v>262803</v>
      </c>
      <c r="CJ128" s="168">
        <v>264128</v>
      </c>
      <c r="CK128" s="168">
        <v>265411</v>
      </c>
      <c r="CL128" s="168">
        <v>266649</v>
      </c>
      <c r="CM128" s="168">
        <v>267841</v>
      </c>
      <c r="CN128" s="168">
        <v>268980</v>
      </c>
      <c r="CO128" s="168">
        <v>270069</v>
      </c>
    </row>
    <row r="129" spans="2:93">
      <c r="B129" s="166">
        <v>19</v>
      </c>
      <c r="C129" s="167">
        <v>154133</v>
      </c>
      <c r="D129" s="168">
        <v>156483</v>
      </c>
      <c r="E129" s="168">
        <v>159671</v>
      </c>
      <c r="F129" s="168">
        <v>158360</v>
      </c>
      <c r="G129" s="168">
        <v>158616</v>
      </c>
      <c r="H129" s="168">
        <v>158093</v>
      </c>
      <c r="I129" s="168">
        <v>158428</v>
      </c>
      <c r="J129" s="168">
        <v>158825</v>
      </c>
      <c r="K129" s="168">
        <v>159898</v>
      </c>
      <c r="L129" s="168">
        <v>158779</v>
      </c>
      <c r="M129" s="168">
        <v>160420</v>
      </c>
      <c r="N129" s="168">
        <v>163767</v>
      </c>
      <c r="O129" s="168">
        <v>167720</v>
      </c>
      <c r="P129" s="168">
        <v>173535</v>
      </c>
      <c r="Q129" s="168">
        <v>175276</v>
      </c>
      <c r="R129" s="168">
        <v>178597</v>
      </c>
      <c r="S129" s="168">
        <v>181011</v>
      </c>
      <c r="T129" s="168">
        <v>183875</v>
      </c>
      <c r="U129" s="168">
        <v>182671</v>
      </c>
      <c r="V129" s="168">
        <v>185496</v>
      </c>
      <c r="W129" s="168">
        <v>188071</v>
      </c>
      <c r="X129" s="168">
        <v>190357</v>
      </c>
      <c r="Y129" s="168">
        <v>192600</v>
      </c>
      <c r="Z129" s="168">
        <v>194757</v>
      </c>
      <c r="AA129" s="168">
        <v>196777</v>
      </c>
      <c r="AB129" s="168">
        <v>198560</v>
      </c>
      <c r="AC129" s="168">
        <v>200088</v>
      </c>
      <c r="AD129" s="168">
        <v>201411</v>
      </c>
      <c r="AE129" s="168">
        <v>202527</v>
      </c>
      <c r="AF129" s="168">
        <v>203436</v>
      </c>
      <c r="AG129" s="168">
        <v>204165</v>
      </c>
      <c r="AH129" s="168">
        <v>204761</v>
      </c>
      <c r="AI129" s="168">
        <v>205253</v>
      </c>
      <c r="AJ129" s="168">
        <v>205671</v>
      </c>
      <c r="AK129" s="168">
        <v>206026</v>
      </c>
      <c r="AL129" s="168">
        <v>206398</v>
      </c>
      <c r="AM129" s="168">
        <v>206836</v>
      </c>
      <c r="AN129" s="168">
        <v>207327</v>
      </c>
      <c r="AO129" s="168">
        <v>207918</v>
      </c>
      <c r="AP129" s="168">
        <v>208636</v>
      </c>
      <c r="AQ129" s="168">
        <v>209502</v>
      </c>
      <c r="AR129" s="168">
        <v>210542</v>
      </c>
      <c r="AS129" s="168">
        <v>211741</v>
      </c>
      <c r="AT129" s="168">
        <v>213106</v>
      </c>
      <c r="AU129" s="168">
        <v>214611</v>
      </c>
      <c r="AV129" s="168">
        <v>216229</v>
      </c>
      <c r="AW129" s="168">
        <v>217938</v>
      </c>
      <c r="AX129" s="168">
        <v>219722</v>
      </c>
      <c r="AY129" s="168">
        <v>221553</v>
      </c>
      <c r="AZ129" s="168">
        <v>223396</v>
      </c>
      <c r="BA129" s="168">
        <v>225226</v>
      </c>
      <c r="BB129" s="168">
        <v>227029</v>
      </c>
      <c r="BC129" s="168">
        <v>228775</v>
      </c>
      <c r="BD129" s="168">
        <v>230453</v>
      </c>
      <c r="BE129" s="168">
        <v>232054</v>
      </c>
      <c r="BF129" s="168">
        <v>233577</v>
      </c>
      <c r="BG129" s="168">
        <v>235025</v>
      </c>
      <c r="BH129" s="168">
        <v>236388</v>
      </c>
      <c r="BI129" s="168">
        <v>237667</v>
      </c>
      <c r="BJ129" s="168">
        <v>238862</v>
      </c>
      <c r="BK129" s="168">
        <v>239972</v>
      </c>
      <c r="BL129" s="168">
        <v>240993</v>
      </c>
      <c r="BM129" s="168">
        <v>241940</v>
      </c>
      <c r="BN129" s="168">
        <v>242815</v>
      </c>
      <c r="BO129" s="168">
        <v>243633</v>
      </c>
      <c r="BP129" s="168">
        <v>244407</v>
      </c>
      <c r="BQ129" s="168">
        <v>245155</v>
      </c>
      <c r="BR129" s="168">
        <v>245895</v>
      </c>
      <c r="BS129" s="168">
        <v>246642</v>
      </c>
      <c r="BT129" s="168">
        <v>247412</v>
      </c>
      <c r="BU129" s="168">
        <v>248224</v>
      </c>
      <c r="BV129" s="168">
        <v>249081</v>
      </c>
      <c r="BW129" s="168">
        <v>249997</v>
      </c>
      <c r="BX129" s="168">
        <v>250978</v>
      </c>
      <c r="BY129" s="168">
        <v>252033</v>
      </c>
      <c r="BZ129" s="168">
        <v>253152</v>
      </c>
      <c r="CA129" s="168">
        <v>254338</v>
      </c>
      <c r="CB129" s="168">
        <v>255585</v>
      </c>
      <c r="CC129" s="168">
        <v>256885</v>
      </c>
      <c r="CD129" s="168">
        <v>258229</v>
      </c>
      <c r="CE129" s="168">
        <v>259603</v>
      </c>
      <c r="CF129" s="168">
        <v>260997</v>
      </c>
      <c r="CG129" s="168">
        <v>262400</v>
      </c>
      <c r="CH129" s="168">
        <v>263798</v>
      </c>
      <c r="CI129" s="168">
        <v>265181</v>
      </c>
      <c r="CJ129" s="168">
        <v>266539</v>
      </c>
      <c r="CK129" s="168">
        <v>267864</v>
      </c>
      <c r="CL129" s="168">
        <v>269147</v>
      </c>
      <c r="CM129" s="168">
        <v>270385</v>
      </c>
      <c r="CN129" s="168">
        <v>271577</v>
      </c>
      <c r="CO129" s="168">
        <v>272716</v>
      </c>
    </row>
    <row r="130" spans="2:93">
      <c r="B130" s="166">
        <v>20</v>
      </c>
      <c r="C130" s="167">
        <v>156900</v>
      </c>
      <c r="D130" s="168">
        <v>159110</v>
      </c>
      <c r="E130" s="168">
        <v>161219</v>
      </c>
      <c r="F130" s="168">
        <v>164166</v>
      </c>
      <c r="G130" s="168">
        <v>162616</v>
      </c>
      <c r="H130" s="168">
        <v>162632</v>
      </c>
      <c r="I130" s="168">
        <v>161869</v>
      </c>
      <c r="J130" s="168">
        <v>162207</v>
      </c>
      <c r="K130" s="168">
        <v>162606</v>
      </c>
      <c r="L130" s="168">
        <v>163681</v>
      </c>
      <c r="M130" s="168">
        <v>162565</v>
      </c>
      <c r="N130" s="168">
        <v>164208</v>
      </c>
      <c r="O130" s="168">
        <v>167556</v>
      </c>
      <c r="P130" s="168">
        <v>171509</v>
      </c>
      <c r="Q130" s="168">
        <v>177324</v>
      </c>
      <c r="R130" s="168">
        <v>179067</v>
      </c>
      <c r="S130" s="168">
        <v>182389</v>
      </c>
      <c r="T130" s="168">
        <v>184804</v>
      </c>
      <c r="U130" s="168">
        <v>187670</v>
      </c>
      <c r="V130" s="168">
        <v>186468</v>
      </c>
      <c r="W130" s="168">
        <v>189294</v>
      </c>
      <c r="X130" s="168">
        <v>191870</v>
      </c>
      <c r="Y130" s="168">
        <v>194158</v>
      </c>
      <c r="Z130" s="168">
        <v>196402</v>
      </c>
      <c r="AA130" s="168">
        <v>198560</v>
      </c>
      <c r="AB130" s="168">
        <v>200581</v>
      </c>
      <c r="AC130" s="168">
        <v>202366</v>
      </c>
      <c r="AD130" s="168">
        <v>203895</v>
      </c>
      <c r="AE130" s="168">
        <v>205219</v>
      </c>
      <c r="AF130" s="168">
        <v>206336</v>
      </c>
      <c r="AG130" s="168">
        <v>207247</v>
      </c>
      <c r="AH130" s="168">
        <v>207977</v>
      </c>
      <c r="AI130" s="168">
        <v>208574</v>
      </c>
      <c r="AJ130" s="168">
        <v>209068</v>
      </c>
      <c r="AK130" s="168">
        <v>209487</v>
      </c>
      <c r="AL130" s="168">
        <v>209843</v>
      </c>
      <c r="AM130" s="168">
        <v>210216</v>
      </c>
      <c r="AN130" s="168">
        <v>210656</v>
      </c>
      <c r="AO130" s="168">
        <v>211148</v>
      </c>
      <c r="AP130" s="168">
        <v>211740</v>
      </c>
      <c r="AQ130" s="168">
        <v>212459</v>
      </c>
      <c r="AR130" s="168">
        <v>213326</v>
      </c>
      <c r="AS130" s="168">
        <v>214366</v>
      </c>
      <c r="AT130" s="168">
        <v>215565</v>
      </c>
      <c r="AU130" s="168">
        <v>216930</v>
      </c>
      <c r="AV130" s="168">
        <v>218436</v>
      </c>
      <c r="AW130" s="168">
        <v>220054</v>
      </c>
      <c r="AX130" s="168">
        <v>221763</v>
      </c>
      <c r="AY130" s="168">
        <v>223547</v>
      </c>
      <c r="AZ130" s="168">
        <v>225378</v>
      </c>
      <c r="BA130" s="168">
        <v>227221</v>
      </c>
      <c r="BB130" s="168">
        <v>229052</v>
      </c>
      <c r="BC130" s="168">
        <v>230855</v>
      </c>
      <c r="BD130" s="168">
        <v>232601</v>
      </c>
      <c r="BE130" s="168">
        <v>234279</v>
      </c>
      <c r="BF130" s="168">
        <v>235880</v>
      </c>
      <c r="BG130" s="168">
        <v>237404</v>
      </c>
      <c r="BH130" s="168">
        <v>238852</v>
      </c>
      <c r="BI130" s="168">
        <v>240215</v>
      </c>
      <c r="BJ130" s="168">
        <v>241494</v>
      </c>
      <c r="BK130" s="168">
        <v>242689</v>
      </c>
      <c r="BL130" s="168">
        <v>243800</v>
      </c>
      <c r="BM130" s="168">
        <v>244821</v>
      </c>
      <c r="BN130" s="168">
        <v>245768</v>
      </c>
      <c r="BO130" s="168">
        <v>246643</v>
      </c>
      <c r="BP130" s="168">
        <v>247461</v>
      </c>
      <c r="BQ130" s="168">
        <v>248236</v>
      </c>
      <c r="BR130" s="168">
        <v>248984</v>
      </c>
      <c r="BS130" s="168">
        <v>249724</v>
      </c>
      <c r="BT130" s="168">
        <v>250471</v>
      </c>
      <c r="BU130" s="168">
        <v>251241</v>
      </c>
      <c r="BV130" s="168">
        <v>252053</v>
      </c>
      <c r="BW130" s="168">
        <v>252911</v>
      </c>
      <c r="BX130" s="168">
        <v>253827</v>
      </c>
      <c r="BY130" s="168">
        <v>254808</v>
      </c>
      <c r="BZ130" s="168">
        <v>255863</v>
      </c>
      <c r="CA130" s="168">
        <v>256982</v>
      </c>
      <c r="CB130" s="168">
        <v>258168</v>
      </c>
      <c r="CC130" s="168">
        <v>259415</v>
      </c>
      <c r="CD130" s="168">
        <v>260715</v>
      </c>
      <c r="CE130" s="168">
        <v>262059</v>
      </c>
      <c r="CF130" s="168">
        <v>263433</v>
      </c>
      <c r="CG130" s="168">
        <v>264827</v>
      </c>
      <c r="CH130" s="168">
        <v>266230</v>
      </c>
      <c r="CI130" s="168">
        <v>267628</v>
      </c>
      <c r="CJ130" s="168">
        <v>269011</v>
      </c>
      <c r="CK130" s="168">
        <v>270369</v>
      </c>
      <c r="CL130" s="168">
        <v>271694</v>
      </c>
      <c r="CM130" s="168">
        <v>272977</v>
      </c>
      <c r="CN130" s="168">
        <v>274215</v>
      </c>
      <c r="CO130" s="168">
        <v>275407</v>
      </c>
    </row>
    <row r="131" spans="2:93">
      <c r="B131" s="166">
        <v>21</v>
      </c>
      <c r="C131" s="167">
        <v>162513</v>
      </c>
      <c r="D131" s="168">
        <v>161455</v>
      </c>
      <c r="E131" s="168">
        <v>163444</v>
      </c>
      <c r="F131" s="168">
        <v>165332</v>
      </c>
      <c r="G131" s="168">
        <v>168058</v>
      </c>
      <c r="H131" s="168">
        <v>166289</v>
      </c>
      <c r="I131" s="168">
        <v>166085</v>
      </c>
      <c r="J131" s="168">
        <v>165325</v>
      </c>
      <c r="K131" s="168">
        <v>165666</v>
      </c>
      <c r="L131" s="168">
        <v>166067</v>
      </c>
      <c r="M131" s="168">
        <v>167144</v>
      </c>
      <c r="N131" s="168">
        <v>166031</v>
      </c>
      <c r="O131" s="168">
        <v>167676</v>
      </c>
      <c r="P131" s="168">
        <v>171025</v>
      </c>
      <c r="Q131" s="168">
        <v>174978</v>
      </c>
      <c r="R131" s="168">
        <v>180793</v>
      </c>
      <c r="S131" s="168">
        <v>182538</v>
      </c>
      <c r="T131" s="168">
        <v>185861</v>
      </c>
      <c r="U131" s="168">
        <v>188277</v>
      </c>
      <c r="V131" s="168">
        <v>191144</v>
      </c>
      <c r="W131" s="168">
        <v>189945</v>
      </c>
      <c r="X131" s="168">
        <v>192772</v>
      </c>
      <c r="Y131" s="168">
        <v>195349</v>
      </c>
      <c r="Z131" s="168">
        <v>197638</v>
      </c>
      <c r="AA131" s="168">
        <v>199883</v>
      </c>
      <c r="AB131" s="168">
        <v>202043</v>
      </c>
      <c r="AC131" s="168">
        <v>204065</v>
      </c>
      <c r="AD131" s="168">
        <v>205851</v>
      </c>
      <c r="AE131" s="168">
        <v>207381</v>
      </c>
      <c r="AF131" s="168">
        <v>208707</v>
      </c>
      <c r="AG131" s="168">
        <v>209825</v>
      </c>
      <c r="AH131" s="168">
        <v>210737</v>
      </c>
      <c r="AI131" s="168">
        <v>211469</v>
      </c>
      <c r="AJ131" s="168">
        <v>212067</v>
      </c>
      <c r="AK131" s="168">
        <v>212562</v>
      </c>
      <c r="AL131" s="168">
        <v>212983</v>
      </c>
      <c r="AM131" s="168">
        <v>213340</v>
      </c>
      <c r="AN131" s="168">
        <v>213714</v>
      </c>
      <c r="AO131" s="168">
        <v>214155</v>
      </c>
      <c r="AP131" s="168">
        <v>214648</v>
      </c>
      <c r="AQ131" s="168">
        <v>215241</v>
      </c>
      <c r="AR131" s="168">
        <v>215961</v>
      </c>
      <c r="AS131" s="168">
        <v>216829</v>
      </c>
      <c r="AT131" s="168">
        <v>217869</v>
      </c>
      <c r="AU131" s="168">
        <v>219068</v>
      </c>
      <c r="AV131" s="168">
        <v>220434</v>
      </c>
      <c r="AW131" s="168">
        <v>221940</v>
      </c>
      <c r="AX131" s="168">
        <v>223558</v>
      </c>
      <c r="AY131" s="168">
        <v>225267</v>
      </c>
      <c r="AZ131" s="168">
        <v>227051</v>
      </c>
      <c r="BA131" s="168">
        <v>228883</v>
      </c>
      <c r="BB131" s="168">
        <v>230726</v>
      </c>
      <c r="BC131" s="168">
        <v>232557</v>
      </c>
      <c r="BD131" s="168">
        <v>234360</v>
      </c>
      <c r="BE131" s="168">
        <v>236106</v>
      </c>
      <c r="BF131" s="168">
        <v>237785</v>
      </c>
      <c r="BG131" s="168">
        <v>239386</v>
      </c>
      <c r="BH131" s="168">
        <v>240910</v>
      </c>
      <c r="BI131" s="168">
        <v>242358</v>
      </c>
      <c r="BJ131" s="168">
        <v>243721</v>
      </c>
      <c r="BK131" s="168">
        <v>245001</v>
      </c>
      <c r="BL131" s="168">
        <v>246196</v>
      </c>
      <c r="BM131" s="168">
        <v>247307</v>
      </c>
      <c r="BN131" s="168">
        <v>248328</v>
      </c>
      <c r="BO131" s="168">
        <v>249275</v>
      </c>
      <c r="BP131" s="168">
        <v>250151</v>
      </c>
      <c r="BQ131" s="168">
        <v>250969</v>
      </c>
      <c r="BR131" s="168">
        <v>251744</v>
      </c>
      <c r="BS131" s="168">
        <v>252492</v>
      </c>
      <c r="BT131" s="168">
        <v>253232</v>
      </c>
      <c r="BU131" s="168">
        <v>253980</v>
      </c>
      <c r="BV131" s="168">
        <v>254750</v>
      </c>
      <c r="BW131" s="168">
        <v>255562</v>
      </c>
      <c r="BX131" s="168">
        <v>256420</v>
      </c>
      <c r="BY131" s="168">
        <v>257336</v>
      </c>
      <c r="BZ131" s="168">
        <v>258317</v>
      </c>
      <c r="CA131" s="168">
        <v>259372</v>
      </c>
      <c r="CB131" s="168">
        <v>260492</v>
      </c>
      <c r="CC131" s="168">
        <v>261678</v>
      </c>
      <c r="CD131" s="168">
        <v>262925</v>
      </c>
      <c r="CE131" s="168">
        <v>264225</v>
      </c>
      <c r="CF131" s="168">
        <v>265569</v>
      </c>
      <c r="CG131" s="168">
        <v>266943</v>
      </c>
      <c r="CH131" s="168">
        <v>268337</v>
      </c>
      <c r="CI131" s="168">
        <v>269740</v>
      </c>
      <c r="CJ131" s="168">
        <v>271138</v>
      </c>
      <c r="CK131" s="168">
        <v>272521</v>
      </c>
      <c r="CL131" s="168">
        <v>273879</v>
      </c>
      <c r="CM131" s="168">
        <v>275204</v>
      </c>
      <c r="CN131" s="168">
        <v>276487</v>
      </c>
      <c r="CO131" s="168">
        <v>277725</v>
      </c>
    </row>
    <row r="132" spans="2:93">
      <c r="B132" s="166">
        <v>22</v>
      </c>
      <c r="C132" s="167">
        <v>169415</v>
      </c>
      <c r="D132" s="168">
        <v>166910</v>
      </c>
      <c r="E132" s="168">
        <v>165641</v>
      </c>
      <c r="F132" s="168">
        <v>167416</v>
      </c>
      <c r="G132" s="168">
        <v>169091</v>
      </c>
      <c r="H132" s="168">
        <v>171603</v>
      </c>
      <c r="I132" s="168">
        <v>169622</v>
      </c>
      <c r="J132" s="168">
        <v>169421</v>
      </c>
      <c r="K132" s="168">
        <v>168664</v>
      </c>
      <c r="L132" s="168">
        <v>169007</v>
      </c>
      <c r="M132" s="168">
        <v>169411</v>
      </c>
      <c r="N132" s="168">
        <v>170490</v>
      </c>
      <c r="O132" s="168">
        <v>169379</v>
      </c>
      <c r="P132" s="168">
        <v>171026</v>
      </c>
      <c r="Q132" s="168">
        <v>174376</v>
      </c>
      <c r="R132" s="168">
        <v>178329</v>
      </c>
      <c r="S132" s="168">
        <v>184144</v>
      </c>
      <c r="T132" s="168">
        <v>185891</v>
      </c>
      <c r="U132" s="168">
        <v>189215</v>
      </c>
      <c r="V132" s="168">
        <v>191632</v>
      </c>
      <c r="W132" s="168">
        <v>194500</v>
      </c>
      <c r="X132" s="168">
        <v>193303</v>
      </c>
      <c r="Y132" s="168">
        <v>196131</v>
      </c>
      <c r="Z132" s="168">
        <v>198709</v>
      </c>
      <c r="AA132" s="168">
        <v>200999</v>
      </c>
      <c r="AB132" s="168">
        <v>203246</v>
      </c>
      <c r="AC132" s="168">
        <v>205407</v>
      </c>
      <c r="AD132" s="168">
        <v>207430</v>
      </c>
      <c r="AE132" s="168">
        <v>209217</v>
      </c>
      <c r="AF132" s="168">
        <v>210748</v>
      </c>
      <c r="AG132" s="168">
        <v>212076</v>
      </c>
      <c r="AH132" s="168">
        <v>213195</v>
      </c>
      <c r="AI132" s="168">
        <v>214108</v>
      </c>
      <c r="AJ132" s="168">
        <v>214841</v>
      </c>
      <c r="AK132" s="168">
        <v>215441</v>
      </c>
      <c r="AL132" s="168">
        <v>215937</v>
      </c>
      <c r="AM132" s="168">
        <v>216359</v>
      </c>
      <c r="AN132" s="168">
        <v>216718</v>
      </c>
      <c r="AO132" s="168">
        <v>217093</v>
      </c>
      <c r="AP132" s="168">
        <v>217535</v>
      </c>
      <c r="AQ132" s="168">
        <v>218029</v>
      </c>
      <c r="AR132" s="168">
        <v>218623</v>
      </c>
      <c r="AS132" s="168">
        <v>219343</v>
      </c>
      <c r="AT132" s="168">
        <v>220212</v>
      </c>
      <c r="AU132" s="168">
        <v>221252</v>
      </c>
      <c r="AV132" s="168">
        <v>222451</v>
      </c>
      <c r="AW132" s="168">
        <v>223818</v>
      </c>
      <c r="AX132" s="168">
        <v>225324</v>
      </c>
      <c r="AY132" s="168">
        <v>226942</v>
      </c>
      <c r="AZ132" s="168">
        <v>228651</v>
      </c>
      <c r="BA132" s="168">
        <v>230436</v>
      </c>
      <c r="BB132" s="168">
        <v>232268</v>
      </c>
      <c r="BC132" s="168">
        <v>234111</v>
      </c>
      <c r="BD132" s="168">
        <v>235942</v>
      </c>
      <c r="BE132" s="168">
        <v>237746</v>
      </c>
      <c r="BF132" s="168">
        <v>239492</v>
      </c>
      <c r="BG132" s="168">
        <v>241171</v>
      </c>
      <c r="BH132" s="168">
        <v>242772</v>
      </c>
      <c r="BI132" s="168">
        <v>244296</v>
      </c>
      <c r="BJ132" s="168">
        <v>245745</v>
      </c>
      <c r="BK132" s="168">
        <v>247108</v>
      </c>
      <c r="BL132" s="168">
        <v>248388</v>
      </c>
      <c r="BM132" s="168">
        <v>249583</v>
      </c>
      <c r="BN132" s="168">
        <v>250695</v>
      </c>
      <c r="BO132" s="168">
        <v>251716</v>
      </c>
      <c r="BP132" s="168">
        <v>252663</v>
      </c>
      <c r="BQ132" s="168">
        <v>253539</v>
      </c>
      <c r="BR132" s="168">
        <v>254357</v>
      </c>
      <c r="BS132" s="168">
        <v>255133</v>
      </c>
      <c r="BT132" s="168">
        <v>255881</v>
      </c>
      <c r="BU132" s="168">
        <v>256621</v>
      </c>
      <c r="BV132" s="168">
        <v>257369</v>
      </c>
      <c r="BW132" s="168">
        <v>258139</v>
      </c>
      <c r="BX132" s="168">
        <v>258952</v>
      </c>
      <c r="BY132" s="168">
        <v>259810</v>
      </c>
      <c r="BZ132" s="168">
        <v>260726</v>
      </c>
      <c r="CA132" s="168">
        <v>261707</v>
      </c>
      <c r="CB132" s="168">
        <v>262762</v>
      </c>
      <c r="CC132" s="168">
        <v>263882</v>
      </c>
      <c r="CD132" s="168">
        <v>265068</v>
      </c>
      <c r="CE132" s="168">
        <v>266315</v>
      </c>
      <c r="CF132" s="168">
        <v>267615</v>
      </c>
      <c r="CG132" s="168">
        <v>268959</v>
      </c>
      <c r="CH132" s="168">
        <v>270333</v>
      </c>
      <c r="CI132" s="168">
        <v>271727</v>
      </c>
      <c r="CJ132" s="168">
        <v>273130</v>
      </c>
      <c r="CK132" s="168">
        <v>274528</v>
      </c>
      <c r="CL132" s="168">
        <v>275911</v>
      </c>
      <c r="CM132" s="168">
        <v>277269</v>
      </c>
      <c r="CN132" s="168">
        <v>278594</v>
      </c>
      <c r="CO132" s="168">
        <v>279877</v>
      </c>
    </row>
    <row r="133" spans="2:93">
      <c r="B133" s="166">
        <v>23</v>
      </c>
      <c r="C133" s="167">
        <v>169495</v>
      </c>
      <c r="D133" s="168">
        <v>173747</v>
      </c>
      <c r="E133" s="168">
        <v>171034</v>
      </c>
      <c r="F133" s="168">
        <v>169556</v>
      </c>
      <c r="G133" s="168">
        <v>171121</v>
      </c>
      <c r="H133" s="168">
        <v>172586</v>
      </c>
      <c r="I133" s="168">
        <v>174887</v>
      </c>
      <c r="J133" s="168">
        <v>172909</v>
      </c>
      <c r="K133" s="168">
        <v>172711</v>
      </c>
      <c r="L133" s="168">
        <v>171957</v>
      </c>
      <c r="M133" s="168">
        <v>172302</v>
      </c>
      <c r="N133" s="168">
        <v>172708</v>
      </c>
      <c r="O133" s="168">
        <v>173789</v>
      </c>
      <c r="P133" s="168">
        <v>172680</v>
      </c>
      <c r="Q133" s="168">
        <v>174329</v>
      </c>
      <c r="R133" s="168">
        <v>177680</v>
      </c>
      <c r="S133" s="168">
        <v>181633</v>
      </c>
      <c r="T133" s="168">
        <v>187448</v>
      </c>
      <c r="U133" s="168">
        <v>189197</v>
      </c>
      <c r="V133" s="168">
        <v>192521</v>
      </c>
      <c r="W133" s="168">
        <v>194940</v>
      </c>
      <c r="X133" s="168">
        <v>197809</v>
      </c>
      <c r="Y133" s="168">
        <v>196614</v>
      </c>
      <c r="Z133" s="168">
        <v>199443</v>
      </c>
      <c r="AA133" s="168">
        <v>202022</v>
      </c>
      <c r="AB133" s="168">
        <v>204313</v>
      </c>
      <c r="AC133" s="168">
        <v>206561</v>
      </c>
      <c r="AD133" s="168">
        <v>208723</v>
      </c>
      <c r="AE133" s="168">
        <v>210747</v>
      </c>
      <c r="AF133" s="168">
        <v>212536</v>
      </c>
      <c r="AG133" s="168">
        <v>214068</v>
      </c>
      <c r="AH133" s="168">
        <v>215397</v>
      </c>
      <c r="AI133" s="168">
        <v>216517</v>
      </c>
      <c r="AJ133" s="168">
        <v>217432</v>
      </c>
      <c r="AK133" s="168">
        <v>218166</v>
      </c>
      <c r="AL133" s="168">
        <v>218767</v>
      </c>
      <c r="AM133" s="168">
        <v>219264</v>
      </c>
      <c r="AN133" s="168">
        <v>219688</v>
      </c>
      <c r="AO133" s="168">
        <v>220048</v>
      </c>
      <c r="AP133" s="168">
        <v>220424</v>
      </c>
      <c r="AQ133" s="168">
        <v>220867</v>
      </c>
      <c r="AR133" s="168">
        <v>221362</v>
      </c>
      <c r="AS133" s="168">
        <v>221957</v>
      </c>
      <c r="AT133" s="168">
        <v>222677</v>
      </c>
      <c r="AU133" s="168">
        <v>223547</v>
      </c>
      <c r="AV133" s="168">
        <v>224587</v>
      </c>
      <c r="AW133" s="168">
        <v>225786</v>
      </c>
      <c r="AX133" s="168">
        <v>227154</v>
      </c>
      <c r="AY133" s="168">
        <v>228660</v>
      </c>
      <c r="AZ133" s="168">
        <v>230278</v>
      </c>
      <c r="BA133" s="168">
        <v>231987</v>
      </c>
      <c r="BB133" s="168">
        <v>233773</v>
      </c>
      <c r="BC133" s="168">
        <v>235605</v>
      </c>
      <c r="BD133" s="168">
        <v>237448</v>
      </c>
      <c r="BE133" s="168">
        <v>239279</v>
      </c>
      <c r="BF133" s="168">
        <v>241083</v>
      </c>
      <c r="BG133" s="168">
        <v>242830</v>
      </c>
      <c r="BH133" s="168">
        <v>244509</v>
      </c>
      <c r="BI133" s="168">
        <v>246110</v>
      </c>
      <c r="BJ133" s="168">
        <v>247634</v>
      </c>
      <c r="BK133" s="168">
        <v>249084</v>
      </c>
      <c r="BL133" s="168">
        <v>250447</v>
      </c>
      <c r="BM133" s="168">
        <v>251727</v>
      </c>
      <c r="BN133" s="168">
        <v>252922</v>
      </c>
      <c r="BO133" s="168">
        <v>254035</v>
      </c>
      <c r="BP133" s="168">
        <v>255056</v>
      </c>
      <c r="BQ133" s="168">
        <v>256003</v>
      </c>
      <c r="BR133" s="168">
        <v>256879</v>
      </c>
      <c r="BS133" s="168">
        <v>257697</v>
      </c>
      <c r="BT133" s="168">
        <v>258474</v>
      </c>
      <c r="BU133" s="168">
        <v>259222</v>
      </c>
      <c r="BV133" s="168">
        <v>259962</v>
      </c>
      <c r="BW133" s="168">
        <v>260710</v>
      </c>
      <c r="BX133" s="168">
        <v>261480</v>
      </c>
      <c r="BY133" s="168">
        <v>262294</v>
      </c>
      <c r="BZ133" s="168">
        <v>263152</v>
      </c>
      <c r="CA133" s="168">
        <v>264068</v>
      </c>
      <c r="CB133" s="168">
        <v>265049</v>
      </c>
      <c r="CC133" s="168">
        <v>266104</v>
      </c>
      <c r="CD133" s="168">
        <v>267224</v>
      </c>
      <c r="CE133" s="168">
        <v>268410</v>
      </c>
      <c r="CF133" s="168">
        <v>269657</v>
      </c>
      <c r="CG133" s="168">
        <v>270957</v>
      </c>
      <c r="CH133" s="168">
        <v>272301</v>
      </c>
      <c r="CI133" s="168">
        <v>273675</v>
      </c>
      <c r="CJ133" s="168">
        <v>275069</v>
      </c>
      <c r="CK133" s="168">
        <v>276472</v>
      </c>
      <c r="CL133" s="168">
        <v>277870</v>
      </c>
      <c r="CM133" s="168">
        <v>279253</v>
      </c>
      <c r="CN133" s="168">
        <v>280611</v>
      </c>
      <c r="CO133" s="168">
        <v>281936</v>
      </c>
    </row>
    <row r="134" spans="2:93">
      <c r="B134" s="166">
        <v>24</v>
      </c>
      <c r="C134" s="167">
        <v>169852</v>
      </c>
      <c r="D134" s="168">
        <v>172808</v>
      </c>
      <c r="E134" s="168">
        <v>176897</v>
      </c>
      <c r="F134" s="168">
        <v>174024</v>
      </c>
      <c r="G134" s="168">
        <v>172386</v>
      </c>
      <c r="H134" s="168">
        <v>173789</v>
      </c>
      <c r="I134" s="168">
        <v>175093</v>
      </c>
      <c r="J134" s="168">
        <v>177395</v>
      </c>
      <c r="K134" s="168">
        <v>175420</v>
      </c>
      <c r="L134" s="168">
        <v>175225</v>
      </c>
      <c r="M134" s="168">
        <v>174474</v>
      </c>
      <c r="N134" s="168">
        <v>174821</v>
      </c>
      <c r="O134" s="168">
        <v>175229</v>
      </c>
      <c r="P134" s="168">
        <v>176312</v>
      </c>
      <c r="Q134" s="168">
        <v>175205</v>
      </c>
      <c r="R134" s="168">
        <v>176856</v>
      </c>
      <c r="S134" s="168">
        <v>180207</v>
      </c>
      <c r="T134" s="168">
        <v>184161</v>
      </c>
      <c r="U134" s="168">
        <v>189975</v>
      </c>
      <c r="V134" s="168">
        <v>191726</v>
      </c>
      <c r="W134" s="168">
        <v>195051</v>
      </c>
      <c r="X134" s="168">
        <v>197471</v>
      </c>
      <c r="Y134" s="168">
        <v>200341</v>
      </c>
      <c r="Z134" s="168">
        <v>199148</v>
      </c>
      <c r="AA134" s="168">
        <v>201978</v>
      </c>
      <c r="AB134" s="168">
        <v>204558</v>
      </c>
      <c r="AC134" s="168">
        <v>206850</v>
      </c>
      <c r="AD134" s="168">
        <v>209099</v>
      </c>
      <c r="AE134" s="168">
        <v>211262</v>
      </c>
      <c r="AF134" s="168">
        <v>213287</v>
      </c>
      <c r="AG134" s="168">
        <v>215077</v>
      </c>
      <c r="AH134" s="168">
        <v>216610</v>
      </c>
      <c r="AI134" s="168">
        <v>217941</v>
      </c>
      <c r="AJ134" s="168">
        <v>219062</v>
      </c>
      <c r="AK134" s="168">
        <v>219978</v>
      </c>
      <c r="AL134" s="168">
        <v>220713</v>
      </c>
      <c r="AM134" s="168">
        <v>221316</v>
      </c>
      <c r="AN134" s="168">
        <v>221814</v>
      </c>
      <c r="AO134" s="168">
        <v>222239</v>
      </c>
      <c r="AP134" s="168">
        <v>222601</v>
      </c>
      <c r="AQ134" s="168">
        <v>222978</v>
      </c>
      <c r="AR134" s="168">
        <v>223422</v>
      </c>
      <c r="AS134" s="168">
        <v>223918</v>
      </c>
      <c r="AT134" s="168">
        <v>224513</v>
      </c>
      <c r="AU134" s="168">
        <v>225234</v>
      </c>
      <c r="AV134" s="168">
        <v>226104</v>
      </c>
      <c r="AW134" s="168">
        <v>227144</v>
      </c>
      <c r="AX134" s="168">
        <v>228344</v>
      </c>
      <c r="AY134" s="168">
        <v>229712</v>
      </c>
      <c r="AZ134" s="168">
        <v>231218</v>
      </c>
      <c r="BA134" s="168">
        <v>232837</v>
      </c>
      <c r="BB134" s="168">
        <v>234546</v>
      </c>
      <c r="BC134" s="168">
        <v>236332</v>
      </c>
      <c r="BD134" s="168">
        <v>238165</v>
      </c>
      <c r="BE134" s="168">
        <v>240008</v>
      </c>
      <c r="BF134" s="168">
        <v>241839</v>
      </c>
      <c r="BG134" s="168">
        <v>243643</v>
      </c>
      <c r="BH134" s="168">
        <v>245391</v>
      </c>
      <c r="BI134" s="168">
        <v>247070</v>
      </c>
      <c r="BJ134" s="168">
        <v>248671</v>
      </c>
      <c r="BK134" s="168">
        <v>250195</v>
      </c>
      <c r="BL134" s="168">
        <v>251646</v>
      </c>
      <c r="BM134" s="168">
        <v>253009</v>
      </c>
      <c r="BN134" s="168">
        <v>254289</v>
      </c>
      <c r="BO134" s="168">
        <v>255484</v>
      </c>
      <c r="BP134" s="168">
        <v>256598</v>
      </c>
      <c r="BQ134" s="168">
        <v>257619</v>
      </c>
      <c r="BR134" s="168">
        <v>258566</v>
      </c>
      <c r="BS134" s="168">
        <v>259442</v>
      </c>
      <c r="BT134" s="168">
        <v>260261</v>
      </c>
      <c r="BU134" s="168">
        <v>261038</v>
      </c>
      <c r="BV134" s="168">
        <v>261786</v>
      </c>
      <c r="BW134" s="168">
        <v>262526</v>
      </c>
      <c r="BX134" s="168">
        <v>263275</v>
      </c>
      <c r="BY134" s="168">
        <v>264045</v>
      </c>
      <c r="BZ134" s="168">
        <v>264859</v>
      </c>
      <c r="CA134" s="168">
        <v>265717</v>
      </c>
      <c r="CB134" s="168">
        <v>266633</v>
      </c>
      <c r="CC134" s="168">
        <v>267614</v>
      </c>
      <c r="CD134" s="168">
        <v>268669</v>
      </c>
      <c r="CE134" s="168">
        <v>269789</v>
      </c>
      <c r="CF134" s="168">
        <v>270975</v>
      </c>
      <c r="CG134" s="168">
        <v>272223</v>
      </c>
      <c r="CH134" s="168">
        <v>273523</v>
      </c>
      <c r="CI134" s="168">
        <v>274867</v>
      </c>
      <c r="CJ134" s="168">
        <v>276241</v>
      </c>
      <c r="CK134" s="168">
        <v>277635</v>
      </c>
      <c r="CL134" s="168">
        <v>279038</v>
      </c>
      <c r="CM134" s="168">
        <v>280436</v>
      </c>
      <c r="CN134" s="168">
        <v>281819</v>
      </c>
      <c r="CO134" s="168">
        <v>283176</v>
      </c>
    </row>
    <row r="135" spans="2:93">
      <c r="B135" s="166">
        <v>25</v>
      </c>
      <c r="C135" s="167">
        <v>170197</v>
      </c>
      <c r="D135" s="168">
        <v>171811</v>
      </c>
      <c r="E135" s="168">
        <v>174669</v>
      </c>
      <c r="F135" s="168">
        <v>178659</v>
      </c>
      <c r="G135" s="168">
        <v>175692</v>
      </c>
      <c r="H135" s="168">
        <v>173958</v>
      </c>
      <c r="I135" s="168">
        <v>175264</v>
      </c>
      <c r="J135" s="168">
        <v>176570</v>
      </c>
      <c r="K135" s="168">
        <v>178873</v>
      </c>
      <c r="L135" s="168">
        <v>176901</v>
      </c>
      <c r="M135" s="168">
        <v>176709</v>
      </c>
      <c r="N135" s="168">
        <v>175960</v>
      </c>
      <c r="O135" s="168">
        <v>176309</v>
      </c>
      <c r="P135" s="168">
        <v>176719</v>
      </c>
      <c r="Q135" s="168">
        <v>177804</v>
      </c>
      <c r="R135" s="168">
        <v>176699</v>
      </c>
      <c r="S135" s="168">
        <v>178351</v>
      </c>
      <c r="T135" s="168">
        <v>181703</v>
      </c>
      <c r="U135" s="168">
        <v>185657</v>
      </c>
      <c r="V135" s="168">
        <v>191471</v>
      </c>
      <c r="W135" s="168">
        <v>193223</v>
      </c>
      <c r="X135" s="168">
        <v>196549</v>
      </c>
      <c r="Y135" s="168">
        <v>198970</v>
      </c>
      <c r="Z135" s="168">
        <v>201841</v>
      </c>
      <c r="AA135" s="168">
        <v>200650</v>
      </c>
      <c r="AB135" s="168">
        <v>203481</v>
      </c>
      <c r="AC135" s="168">
        <v>206062</v>
      </c>
      <c r="AD135" s="168">
        <v>208355</v>
      </c>
      <c r="AE135" s="168">
        <v>210605</v>
      </c>
      <c r="AF135" s="168">
        <v>212769</v>
      </c>
      <c r="AG135" s="168">
        <v>214795</v>
      </c>
      <c r="AH135" s="168">
        <v>216586</v>
      </c>
      <c r="AI135" s="168">
        <v>218120</v>
      </c>
      <c r="AJ135" s="168">
        <v>219452</v>
      </c>
      <c r="AK135" s="168">
        <v>220574</v>
      </c>
      <c r="AL135" s="168">
        <v>221492</v>
      </c>
      <c r="AM135" s="168">
        <v>222228</v>
      </c>
      <c r="AN135" s="168">
        <v>222832</v>
      </c>
      <c r="AO135" s="168">
        <v>223331</v>
      </c>
      <c r="AP135" s="168">
        <v>223758</v>
      </c>
      <c r="AQ135" s="168">
        <v>224121</v>
      </c>
      <c r="AR135" s="168">
        <v>224499</v>
      </c>
      <c r="AS135" s="168">
        <v>224944</v>
      </c>
      <c r="AT135" s="168">
        <v>225440</v>
      </c>
      <c r="AU135" s="168">
        <v>226036</v>
      </c>
      <c r="AV135" s="168">
        <v>226758</v>
      </c>
      <c r="AW135" s="168">
        <v>227628</v>
      </c>
      <c r="AX135" s="168">
        <v>228668</v>
      </c>
      <c r="AY135" s="168">
        <v>229869</v>
      </c>
      <c r="AZ135" s="168">
        <v>231237</v>
      </c>
      <c r="BA135" s="168">
        <v>232744</v>
      </c>
      <c r="BB135" s="168">
        <v>234363</v>
      </c>
      <c r="BC135" s="168">
        <v>236072</v>
      </c>
      <c r="BD135" s="168">
        <v>237859</v>
      </c>
      <c r="BE135" s="168">
        <v>239692</v>
      </c>
      <c r="BF135" s="168">
        <v>241535</v>
      </c>
      <c r="BG135" s="168">
        <v>243366</v>
      </c>
      <c r="BH135" s="168">
        <v>245171</v>
      </c>
      <c r="BI135" s="168">
        <v>246919</v>
      </c>
      <c r="BJ135" s="168">
        <v>248598</v>
      </c>
      <c r="BK135" s="168">
        <v>250199</v>
      </c>
      <c r="BL135" s="168">
        <v>251724</v>
      </c>
      <c r="BM135" s="168">
        <v>253175</v>
      </c>
      <c r="BN135" s="168">
        <v>254538</v>
      </c>
      <c r="BO135" s="168">
        <v>255819</v>
      </c>
      <c r="BP135" s="168">
        <v>257014</v>
      </c>
      <c r="BQ135" s="168">
        <v>258128</v>
      </c>
      <c r="BR135" s="168">
        <v>259149</v>
      </c>
      <c r="BS135" s="168">
        <v>260097</v>
      </c>
      <c r="BT135" s="168">
        <v>260973</v>
      </c>
      <c r="BU135" s="168">
        <v>261792</v>
      </c>
      <c r="BV135" s="168">
        <v>262569</v>
      </c>
      <c r="BW135" s="168">
        <v>263318</v>
      </c>
      <c r="BX135" s="168">
        <v>264058</v>
      </c>
      <c r="BY135" s="168">
        <v>264807</v>
      </c>
      <c r="BZ135" s="168">
        <v>265577</v>
      </c>
      <c r="CA135" s="168">
        <v>266392</v>
      </c>
      <c r="CB135" s="168">
        <v>267250</v>
      </c>
      <c r="CC135" s="168">
        <v>268166</v>
      </c>
      <c r="CD135" s="168">
        <v>269147</v>
      </c>
      <c r="CE135" s="168">
        <v>270202</v>
      </c>
      <c r="CF135" s="168">
        <v>271322</v>
      </c>
      <c r="CG135" s="168">
        <v>272508</v>
      </c>
      <c r="CH135" s="168">
        <v>273756</v>
      </c>
      <c r="CI135" s="168">
        <v>275056</v>
      </c>
      <c r="CJ135" s="168">
        <v>276400</v>
      </c>
      <c r="CK135" s="168">
        <v>277774</v>
      </c>
      <c r="CL135" s="168">
        <v>279168</v>
      </c>
      <c r="CM135" s="168">
        <v>280571</v>
      </c>
      <c r="CN135" s="168">
        <v>281969</v>
      </c>
      <c r="CO135" s="168">
        <v>283352</v>
      </c>
    </row>
    <row r="136" spans="2:93">
      <c r="B136" s="166">
        <v>26</v>
      </c>
      <c r="C136" s="167">
        <v>171861</v>
      </c>
      <c r="D136" s="168">
        <v>171737</v>
      </c>
      <c r="E136" s="168">
        <v>173273</v>
      </c>
      <c r="F136" s="168">
        <v>176053</v>
      </c>
      <c r="G136" s="168">
        <v>179964</v>
      </c>
      <c r="H136" s="168">
        <v>176922</v>
      </c>
      <c r="I136" s="168">
        <v>175112</v>
      </c>
      <c r="J136" s="168">
        <v>176420</v>
      </c>
      <c r="K136" s="168">
        <v>177728</v>
      </c>
      <c r="L136" s="168">
        <v>180032</v>
      </c>
      <c r="M136" s="168">
        <v>178063</v>
      </c>
      <c r="N136" s="168">
        <v>177873</v>
      </c>
      <c r="O136" s="168">
        <v>177127</v>
      </c>
      <c r="P136" s="168">
        <v>177478</v>
      </c>
      <c r="Q136" s="168">
        <v>177889</v>
      </c>
      <c r="R136" s="168">
        <v>178976</v>
      </c>
      <c r="S136" s="168">
        <v>177873</v>
      </c>
      <c r="T136" s="168">
        <v>179526</v>
      </c>
      <c r="U136" s="168">
        <v>182879</v>
      </c>
      <c r="V136" s="168">
        <v>186833</v>
      </c>
      <c r="W136" s="168">
        <v>192646</v>
      </c>
      <c r="X136" s="168">
        <v>194399</v>
      </c>
      <c r="Y136" s="168">
        <v>197726</v>
      </c>
      <c r="Z136" s="168">
        <v>200148</v>
      </c>
      <c r="AA136" s="168">
        <v>203020</v>
      </c>
      <c r="AB136" s="168">
        <v>201831</v>
      </c>
      <c r="AC136" s="168">
        <v>204662</v>
      </c>
      <c r="AD136" s="168">
        <v>207244</v>
      </c>
      <c r="AE136" s="168">
        <v>209538</v>
      </c>
      <c r="AF136" s="168">
        <v>211789</v>
      </c>
      <c r="AG136" s="168">
        <v>213954</v>
      </c>
      <c r="AH136" s="168">
        <v>215981</v>
      </c>
      <c r="AI136" s="168">
        <v>217773</v>
      </c>
      <c r="AJ136" s="168">
        <v>219308</v>
      </c>
      <c r="AK136" s="168">
        <v>220641</v>
      </c>
      <c r="AL136" s="168">
        <v>221764</v>
      </c>
      <c r="AM136" s="168">
        <v>222684</v>
      </c>
      <c r="AN136" s="168">
        <v>223421</v>
      </c>
      <c r="AO136" s="168">
        <v>224026</v>
      </c>
      <c r="AP136" s="168">
        <v>224527</v>
      </c>
      <c r="AQ136" s="168">
        <v>224955</v>
      </c>
      <c r="AR136" s="168">
        <v>225319</v>
      </c>
      <c r="AS136" s="168">
        <v>225698</v>
      </c>
      <c r="AT136" s="168">
        <v>226144</v>
      </c>
      <c r="AU136" s="168">
        <v>226640</v>
      </c>
      <c r="AV136" s="168">
        <v>227237</v>
      </c>
      <c r="AW136" s="168">
        <v>227959</v>
      </c>
      <c r="AX136" s="168">
        <v>228830</v>
      </c>
      <c r="AY136" s="168">
        <v>229871</v>
      </c>
      <c r="AZ136" s="168">
        <v>231072</v>
      </c>
      <c r="BA136" s="168">
        <v>232440</v>
      </c>
      <c r="BB136" s="168">
        <v>233948</v>
      </c>
      <c r="BC136" s="168">
        <v>235567</v>
      </c>
      <c r="BD136" s="168">
        <v>237277</v>
      </c>
      <c r="BE136" s="168">
        <v>239064</v>
      </c>
      <c r="BF136" s="168">
        <v>240897</v>
      </c>
      <c r="BG136" s="168">
        <v>242741</v>
      </c>
      <c r="BH136" s="168">
        <v>244572</v>
      </c>
      <c r="BI136" s="168">
        <v>246377</v>
      </c>
      <c r="BJ136" s="168">
        <v>248125</v>
      </c>
      <c r="BK136" s="168">
        <v>249805</v>
      </c>
      <c r="BL136" s="168">
        <v>251406</v>
      </c>
      <c r="BM136" s="168">
        <v>252931</v>
      </c>
      <c r="BN136" s="168">
        <v>254383</v>
      </c>
      <c r="BO136" s="168">
        <v>255746</v>
      </c>
      <c r="BP136" s="168">
        <v>257027</v>
      </c>
      <c r="BQ136" s="168">
        <v>258223</v>
      </c>
      <c r="BR136" s="168">
        <v>259337</v>
      </c>
      <c r="BS136" s="168">
        <v>260358</v>
      </c>
      <c r="BT136" s="168">
        <v>261306</v>
      </c>
      <c r="BU136" s="168">
        <v>262183</v>
      </c>
      <c r="BV136" s="168">
        <v>263002</v>
      </c>
      <c r="BW136" s="168">
        <v>263779</v>
      </c>
      <c r="BX136" s="168">
        <v>264529</v>
      </c>
      <c r="BY136" s="168">
        <v>265269</v>
      </c>
      <c r="BZ136" s="168">
        <v>266018</v>
      </c>
      <c r="CA136" s="168">
        <v>266788</v>
      </c>
      <c r="CB136" s="168">
        <v>267603</v>
      </c>
      <c r="CC136" s="168">
        <v>268462</v>
      </c>
      <c r="CD136" s="168">
        <v>269378</v>
      </c>
      <c r="CE136" s="168">
        <v>270359</v>
      </c>
      <c r="CF136" s="168">
        <v>271414</v>
      </c>
      <c r="CG136" s="168">
        <v>272534</v>
      </c>
      <c r="CH136" s="168">
        <v>273720</v>
      </c>
      <c r="CI136" s="168">
        <v>274968</v>
      </c>
      <c r="CJ136" s="168">
        <v>276268</v>
      </c>
      <c r="CK136" s="168">
        <v>277612</v>
      </c>
      <c r="CL136" s="168">
        <v>278986</v>
      </c>
      <c r="CM136" s="168">
        <v>280380</v>
      </c>
      <c r="CN136" s="168">
        <v>281783</v>
      </c>
      <c r="CO136" s="168">
        <v>283181</v>
      </c>
    </row>
    <row r="137" spans="2:93">
      <c r="B137" s="166">
        <v>27</v>
      </c>
      <c r="C137" s="167">
        <v>172182</v>
      </c>
      <c r="D137" s="168">
        <v>173689</v>
      </c>
      <c r="E137" s="168">
        <v>173475</v>
      </c>
      <c r="F137" s="168">
        <v>174919</v>
      </c>
      <c r="G137" s="168">
        <v>177606</v>
      </c>
      <c r="H137" s="168">
        <v>181424</v>
      </c>
      <c r="I137" s="168">
        <v>178293</v>
      </c>
      <c r="J137" s="168">
        <v>176486</v>
      </c>
      <c r="K137" s="168">
        <v>177795</v>
      </c>
      <c r="L137" s="168">
        <v>179105</v>
      </c>
      <c r="M137" s="168">
        <v>181410</v>
      </c>
      <c r="N137" s="168">
        <v>179444</v>
      </c>
      <c r="O137" s="168">
        <v>179256</v>
      </c>
      <c r="P137" s="168">
        <v>178513</v>
      </c>
      <c r="Q137" s="168">
        <v>178865</v>
      </c>
      <c r="R137" s="168">
        <v>179278</v>
      </c>
      <c r="S137" s="168">
        <v>180366</v>
      </c>
      <c r="T137" s="168">
        <v>179266</v>
      </c>
      <c r="U137" s="168">
        <v>180920</v>
      </c>
      <c r="V137" s="168">
        <v>184273</v>
      </c>
      <c r="W137" s="168">
        <v>188227</v>
      </c>
      <c r="X137" s="168">
        <v>194039</v>
      </c>
      <c r="Y137" s="168">
        <v>195793</v>
      </c>
      <c r="Z137" s="168">
        <v>199121</v>
      </c>
      <c r="AA137" s="168">
        <v>201543</v>
      </c>
      <c r="AB137" s="168">
        <v>204416</v>
      </c>
      <c r="AC137" s="168">
        <v>203229</v>
      </c>
      <c r="AD137" s="168">
        <v>206061</v>
      </c>
      <c r="AE137" s="168">
        <v>208643</v>
      </c>
      <c r="AF137" s="168">
        <v>210938</v>
      </c>
      <c r="AG137" s="168">
        <v>213190</v>
      </c>
      <c r="AH137" s="168">
        <v>215356</v>
      </c>
      <c r="AI137" s="168">
        <v>217384</v>
      </c>
      <c r="AJ137" s="168">
        <v>219177</v>
      </c>
      <c r="AK137" s="168">
        <v>220713</v>
      </c>
      <c r="AL137" s="168">
        <v>222047</v>
      </c>
      <c r="AM137" s="168">
        <v>223171</v>
      </c>
      <c r="AN137" s="168">
        <v>224092</v>
      </c>
      <c r="AO137" s="168">
        <v>224831</v>
      </c>
      <c r="AP137" s="168">
        <v>225437</v>
      </c>
      <c r="AQ137" s="168">
        <v>225939</v>
      </c>
      <c r="AR137" s="168">
        <v>226369</v>
      </c>
      <c r="AS137" s="168">
        <v>226734</v>
      </c>
      <c r="AT137" s="168">
        <v>227113</v>
      </c>
      <c r="AU137" s="168">
        <v>227560</v>
      </c>
      <c r="AV137" s="168">
        <v>228057</v>
      </c>
      <c r="AW137" s="168">
        <v>228655</v>
      </c>
      <c r="AX137" s="168">
        <v>229378</v>
      </c>
      <c r="AY137" s="168">
        <v>230249</v>
      </c>
      <c r="AZ137" s="168">
        <v>231291</v>
      </c>
      <c r="BA137" s="168">
        <v>232492</v>
      </c>
      <c r="BB137" s="168">
        <v>233861</v>
      </c>
      <c r="BC137" s="168">
        <v>235369</v>
      </c>
      <c r="BD137" s="168">
        <v>236989</v>
      </c>
      <c r="BE137" s="168">
        <v>238699</v>
      </c>
      <c r="BF137" s="168">
        <v>240487</v>
      </c>
      <c r="BG137" s="168">
        <v>242320</v>
      </c>
      <c r="BH137" s="168">
        <v>244164</v>
      </c>
      <c r="BI137" s="168">
        <v>245996</v>
      </c>
      <c r="BJ137" s="168">
        <v>247801</v>
      </c>
      <c r="BK137" s="168">
        <v>249549</v>
      </c>
      <c r="BL137" s="168">
        <v>251230</v>
      </c>
      <c r="BM137" s="168">
        <v>252831</v>
      </c>
      <c r="BN137" s="168">
        <v>254356</v>
      </c>
      <c r="BO137" s="168">
        <v>255809</v>
      </c>
      <c r="BP137" s="168">
        <v>257172</v>
      </c>
      <c r="BQ137" s="168">
        <v>258453</v>
      </c>
      <c r="BR137" s="168">
        <v>259650</v>
      </c>
      <c r="BS137" s="168">
        <v>260764</v>
      </c>
      <c r="BT137" s="168">
        <v>261785</v>
      </c>
      <c r="BU137" s="168">
        <v>262734</v>
      </c>
      <c r="BV137" s="168">
        <v>263611</v>
      </c>
      <c r="BW137" s="168">
        <v>264430</v>
      </c>
      <c r="BX137" s="168">
        <v>265208</v>
      </c>
      <c r="BY137" s="168">
        <v>265958</v>
      </c>
      <c r="BZ137" s="168">
        <v>266698</v>
      </c>
      <c r="CA137" s="168">
        <v>267447</v>
      </c>
      <c r="CB137" s="168">
        <v>268218</v>
      </c>
      <c r="CC137" s="168">
        <v>269033</v>
      </c>
      <c r="CD137" s="168">
        <v>269892</v>
      </c>
      <c r="CE137" s="168">
        <v>270808</v>
      </c>
      <c r="CF137" s="168">
        <v>271789</v>
      </c>
      <c r="CG137" s="168">
        <v>272844</v>
      </c>
      <c r="CH137" s="168">
        <v>273964</v>
      </c>
      <c r="CI137" s="168">
        <v>275151</v>
      </c>
      <c r="CJ137" s="168">
        <v>276399</v>
      </c>
      <c r="CK137" s="168">
        <v>277699</v>
      </c>
      <c r="CL137" s="168">
        <v>279043</v>
      </c>
      <c r="CM137" s="168">
        <v>280417</v>
      </c>
      <c r="CN137" s="168">
        <v>281810</v>
      </c>
      <c r="CO137" s="168">
        <v>283213</v>
      </c>
    </row>
    <row r="138" spans="2:93">
      <c r="B138" s="166">
        <v>28</v>
      </c>
      <c r="C138" s="167">
        <v>170913</v>
      </c>
      <c r="D138" s="168">
        <v>174356</v>
      </c>
      <c r="E138" s="168">
        <v>175754</v>
      </c>
      <c r="F138" s="168">
        <v>175433</v>
      </c>
      <c r="G138" s="168">
        <v>176768</v>
      </c>
      <c r="H138" s="168">
        <v>179345</v>
      </c>
      <c r="I138" s="168">
        <v>183052</v>
      </c>
      <c r="J138" s="168">
        <v>179926</v>
      </c>
      <c r="K138" s="168">
        <v>178122</v>
      </c>
      <c r="L138" s="168">
        <v>179432</v>
      </c>
      <c r="M138" s="168">
        <v>180744</v>
      </c>
      <c r="N138" s="168">
        <v>183049</v>
      </c>
      <c r="O138" s="168">
        <v>181087</v>
      </c>
      <c r="P138" s="168">
        <v>180901</v>
      </c>
      <c r="Q138" s="168">
        <v>180160</v>
      </c>
      <c r="R138" s="168">
        <v>180514</v>
      </c>
      <c r="S138" s="168">
        <v>180928</v>
      </c>
      <c r="T138" s="168">
        <v>182018</v>
      </c>
      <c r="U138" s="168">
        <v>180920</v>
      </c>
      <c r="V138" s="168">
        <v>182575</v>
      </c>
      <c r="W138" s="168">
        <v>185928</v>
      </c>
      <c r="X138" s="168">
        <v>189882</v>
      </c>
      <c r="Y138" s="168">
        <v>195693</v>
      </c>
      <c r="Z138" s="168">
        <v>197448</v>
      </c>
      <c r="AA138" s="168">
        <v>200776</v>
      </c>
      <c r="AB138" s="168">
        <v>203199</v>
      </c>
      <c r="AC138" s="168">
        <v>206072</v>
      </c>
      <c r="AD138" s="168">
        <v>204887</v>
      </c>
      <c r="AE138" s="168">
        <v>207720</v>
      </c>
      <c r="AF138" s="168">
        <v>210302</v>
      </c>
      <c r="AG138" s="168">
        <v>212598</v>
      </c>
      <c r="AH138" s="168">
        <v>214851</v>
      </c>
      <c r="AI138" s="168">
        <v>217018</v>
      </c>
      <c r="AJ138" s="168">
        <v>219046</v>
      </c>
      <c r="AK138" s="168">
        <v>220840</v>
      </c>
      <c r="AL138" s="168">
        <v>222377</v>
      </c>
      <c r="AM138" s="168">
        <v>223712</v>
      </c>
      <c r="AN138" s="168">
        <v>224838</v>
      </c>
      <c r="AO138" s="168">
        <v>225760</v>
      </c>
      <c r="AP138" s="168">
        <v>226500</v>
      </c>
      <c r="AQ138" s="168">
        <v>227107</v>
      </c>
      <c r="AR138" s="168">
        <v>227611</v>
      </c>
      <c r="AS138" s="168">
        <v>228042</v>
      </c>
      <c r="AT138" s="168">
        <v>228408</v>
      </c>
      <c r="AU138" s="168">
        <v>228788</v>
      </c>
      <c r="AV138" s="168">
        <v>229236</v>
      </c>
      <c r="AW138" s="168">
        <v>229734</v>
      </c>
      <c r="AX138" s="168">
        <v>230332</v>
      </c>
      <c r="AY138" s="168">
        <v>231056</v>
      </c>
      <c r="AZ138" s="168">
        <v>231928</v>
      </c>
      <c r="BA138" s="168">
        <v>232971</v>
      </c>
      <c r="BB138" s="168">
        <v>234172</v>
      </c>
      <c r="BC138" s="168">
        <v>235542</v>
      </c>
      <c r="BD138" s="168">
        <v>237050</v>
      </c>
      <c r="BE138" s="168">
        <v>238671</v>
      </c>
      <c r="BF138" s="168">
        <v>240381</v>
      </c>
      <c r="BG138" s="168">
        <v>242170</v>
      </c>
      <c r="BH138" s="168">
        <v>244003</v>
      </c>
      <c r="BI138" s="168">
        <v>245848</v>
      </c>
      <c r="BJ138" s="168">
        <v>247680</v>
      </c>
      <c r="BK138" s="168">
        <v>249485</v>
      </c>
      <c r="BL138" s="168">
        <v>251234</v>
      </c>
      <c r="BM138" s="168">
        <v>252915</v>
      </c>
      <c r="BN138" s="168">
        <v>254516</v>
      </c>
      <c r="BO138" s="168">
        <v>256042</v>
      </c>
      <c r="BP138" s="168">
        <v>257495</v>
      </c>
      <c r="BQ138" s="168">
        <v>258859</v>
      </c>
      <c r="BR138" s="168">
        <v>260140</v>
      </c>
      <c r="BS138" s="168">
        <v>261337</v>
      </c>
      <c r="BT138" s="168">
        <v>262452</v>
      </c>
      <c r="BU138" s="168">
        <v>263473</v>
      </c>
      <c r="BV138" s="168">
        <v>264422</v>
      </c>
      <c r="BW138" s="168">
        <v>265300</v>
      </c>
      <c r="BX138" s="168">
        <v>266119</v>
      </c>
      <c r="BY138" s="168">
        <v>266897</v>
      </c>
      <c r="BZ138" s="168">
        <v>267648</v>
      </c>
      <c r="CA138" s="168">
        <v>268388</v>
      </c>
      <c r="CB138" s="168">
        <v>269137</v>
      </c>
      <c r="CC138" s="168">
        <v>269909</v>
      </c>
      <c r="CD138" s="168">
        <v>270724</v>
      </c>
      <c r="CE138" s="168">
        <v>271583</v>
      </c>
      <c r="CF138" s="168">
        <v>272499</v>
      </c>
      <c r="CG138" s="168">
        <v>273480</v>
      </c>
      <c r="CH138" s="168">
        <v>274535</v>
      </c>
      <c r="CI138" s="168">
        <v>275655</v>
      </c>
      <c r="CJ138" s="168">
        <v>276843</v>
      </c>
      <c r="CK138" s="168">
        <v>278091</v>
      </c>
      <c r="CL138" s="168">
        <v>279391</v>
      </c>
      <c r="CM138" s="168">
        <v>280735</v>
      </c>
      <c r="CN138" s="168">
        <v>282108</v>
      </c>
      <c r="CO138" s="168">
        <v>283501</v>
      </c>
    </row>
    <row r="139" spans="2:93">
      <c r="B139" s="166">
        <v>29</v>
      </c>
      <c r="C139" s="167">
        <v>171791</v>
      </c>
      <c r="D139" s="168">
        <v>173613</v>
      </c>
      <c r="E139" s="168">
        <v>176920</v>
      </c>
      <c r="F139" s="168">
        <v>178183</v>
      </c>
      <c r="G139" s="168">
        <v>177729</v>
      </c>
      <c r="H139" s="168">
        <v>178930</v>
      </c>
      <c r="I139" s="168">
        <v>181371</v>
      </c>
      <c r="J139" s="168">
        <v>185078</v>
      </c>
      <c r="K139" s="168">
        <v>181956</v>
      </c>
      <c r="L139" s="168">
        <v>180155</v>
      </c>
      <c r="M139" s="168">
        <v>181466</v>
      </c>
      <c r="N139" s="168">
        <v>182779</v>
      </c>
      <c r="O139" s="168">
        <v>185085</v>
      </c>
      <c r="P139" s="168">
        <v>183126</v>
      </c>
      <c r="Q139" s="168">
        <v>182942</v>
      </c>
      <c r="R139" s="168">
        <v>182203</v>
      </c>
      <c r="S139" s="168">
        <v>182559</v>
      </c>
      <c r="T139" s="168">
        <v>182974</v>
      </c>
      <c r="U139" s="168">
        <v>184065</v>
      </c>
      <c r="V139" s="168">
        <v>182970</v>
      </c>
      <c r="W139" s="168">
        <v>184625</v>
      </c>
      <c r="X139" s="168">
        <v>187978</v>
      </c>
      <c r="Y139" s="168">
        <v>191932</v>
      </c>
      <c r="Z139" s="168">
        <v>197741</v>
      </c>
      <c r="AA139" s="168">
        <v>199497</v>
      </c>
      <c r="AB139" s="168">
        <v>202825</v>
      </c>
      <c r="AC139" s="168">
        <v>205248</v>
      </c>
      <c r="AD139" s="168">
        <v>208122</v>
      </c>
      <c r="AE139" s="168">
        <v>206939</v>
      </c>
      <c r="AF139" s="168">
        <v>209772</v>
      </c>
      <c r="AG139" s="168">
        <v>212355</v>
      </c>
      <c r="AH139" s="168">
        <v>214651</v>
      </c>
      <c r="AI139" s="168">
        <v>216905</v>
      </c>
      <c r="AJ139" s="168">
        <v>219072</v>
      </c>
      <c r="AK139" s="168">
        <v>221101</v>
      </c>
      <c r="AL139" s="168">
        <v>222896</v>
      </c>
      <c r="AM139" s="168">
        <v>224434</v>
      </c>
      <c r="AN139" s="168">
        <v>225770</v>
      </c>
      <c r="AO139" s="168">
        <v>226897</v>
      </c>
      <c r="AP139" s="168">
        <v>227820</v>
      </c>
      <c r="AQ139" s="168">
        <v>228561</v>
      </c>
      <c r="AR139" s="168">
        <v>229169</v>
      </c>
      <c r="AS139" s="168">
        <v>229675</v>
      </c>
      <c r="AT139" s="168">
        <v>230107</v>
      </c>
      <c r="AU139" s="168">
        <v>230474</v>
      </c>
      <c r="AV139" s="168">
        <v>230855</v>
      </c>
      <c r="AW139" s="168">
        <v>231304</v>
      </c>
      <c r="AX139" s="168">
        <v>231803</v>
      </c>
      <c r="AY139" s="168">
        <v>232402</v>
      </c>
      <c r="AZ139" s="168">
        <v>233127</v>
      </c>
      <c r="BA139" s="168">
        <v>234000</v>
      </c>
      <c r="BB139" s="168">
        <v>235044</v>
      </c>
      <c r="BC139" s="168">
        <v>236246</v>
      </c>
      <c r="BD139" s="168">
        <v>237616</v>
      </c>
      <c r="BE139" s="168">
        <v>239125</v>
      </c>
      <c r="BF139" s="168">
        <v>240746</v>
      </c>
      <c r="BG139" s="168">
        <v>242457</v>
      </c>
      <c r="BH139" s="168">
        <v>244246</v>
      </c>
      <c r="BI139" s="168">
        <v>246080</v>
      </c>
      <c r="BJ139" s="168">
        <v>247925</v>
      </c>
      <c r="BK139" s="168">
        <v>249758</v>
      </c>
      <c r="BL139" s="168">
        <v>251563</v>
      </c>
      <c r="BM139" s="168">
        <v>253312</v>
      </c>
      <c r="BN139" s="168">
        <v>254994</v>
      </c>
      <c r="BO139" s="168">
        <v>256595</v>
      </c>
      <c r="BP139" s="168">
        <v>258122</v>
      </c>
      <c r="BQ139" s="168">
        <v>259575</v>
      </c>
      <c r="BR139" s="168">
        <v>260939</v>
      </c>
      <c r="BS139" s="168">
        <v>262221</v>
      </c>
      <c r="BT139" s="168">
        <v>263418</v>
      </c>
      <c r="BU139" s="168">
        <v>264534</v>
      </c>
      <c r="BV139" s="168">
        <v>265555</v>
      </c>
      <c r="BW139" s="168">
        <v>266505</v>
      </c>
      <c r="BX139" s="168">
        <v>267383</v>
      </c>
      <c r="BY139" s="168">
        <v>268202</v>
      </c>
      <c r="BZ139" s="168">
        <v>268981</v>
      </c>
      <c r="CA139" s="168">
        <v>269732</v>
      </c>
      <c r="CB139" s="168">
        <v>270472</v>
      </c>
      <c r="CC139" s="168">
        <v>271222</v>
      </c>
      <c r="CD139" s="168">
        <v>271994</v>
      </c>
      <c r="CE139" s="168">
        <v>272809</v>
      </c>
      <c r="CF139" s="168">
        <v>273668</v>
      </c>
      <c r="CG139" s="168">
        <v>274584</v>
      </c>
      <c r="CH139" s="168">
        <v>275566</v>
      </c>
      <c r="CI139" s="168">
        <v>276621</v>
      </c>
      <c r="CJ139" s="168">
        <v>277741</v>
      </c>
      <c r="CK139" s="168">
        <v>278929</v>
      </c>
      <c r="CL139" s="168">
        <v>280177</v>
      </c>
      <c r="CM139" s="168">
        <v>281477</v>
      </c>
      <c r="CN139" s="168">
        <v>282821</v>
      </c>
      <c r="CO139" s="168">
        <v>284194</v>
      </c>
    </row>
    <row r="140" spans="2:93">
      <c r="B140" s="166">
        <v>30</v>
      </c>
      <c r="C140" s="167">
        <v>167753</v>
      </c>
      <c r="D140" s="168">
        <v>174908</v>
      </c>
      <c r="E140" s="168">
        <v>176575</v>
      </c>
      <c r="F140" s="168">
        <v>179725</v>
      </c>
      <c r="G140" s="168">
        <v>180833</v>
      </c>
      <c r="H140" s="168">
        <v>180225</v>
      </c>
      <c r="I140" s="168">
        <v>181271</v>
      </c>
      <c r="J140" s="168">
        <v>183712</v>
      </c>
      <c r="K140" s="168">
        <v>187419</v>
      </c>
      <c r="L140" s="168">
        <v>184301</v>
      </c>
      <c r="M140" s="168">
        <v>182503</v>
      </c>
      <c r="N140" s="168">
        <v>183815</v>
      </c>
      <c r="O140" s="168">
        <v>185129</v>
      </c>
      <c r="P140" s="168">
        <v>187435</v>
      </c>
      <c r="Q140" s="168">
        <v>185479</v>
      </c>
      <c r="R140" s="168">
        <v>185297</v>
      </c>
      <c r="S140" s="168">
        <v>184560</v>
      </c>
      <c r="T140" s="168">
        <v>184917</v>
      </c>
      <c r="U140" s="168">
        <v>185334</v>
      </c>
      <c r="V140" s="168">
        <v>186426</v>
      </c>
      <c r="W140" s="168">
        <v>185333</v>
      </c>
      <c r="X140" s="168">
        <v>186989</v>
      </c>
      <c r="Y140" s="168">
        <v>190341</v>
      </c>
      <c r="Z140" s="168">
        <v>194294</v>
      </c>
      <c r="AA140" s="168">
        <v>200102</v>
      </c>
      <c r="AB140" s="168">
        <v>201858</v>
      </c>
      <c r="AC140" s="168">
        <v>205186</v>
      </c>
      <c r="AD140" s="168">
        <v>207609</v>
      </c>
      <c r="AE140" s="168">
        <v>210483</v>
      </c>
      <c r="AF140" s="168">
        <v>209302</v>
      </c>
      <c r="AG140" s="168">
        <v>212136</v>
      </c>
      <c r="AH140" s="168">
        <v>214719</v>
      </c>
      <c r="AI140" s="168">
        <v>217015</v>
      </c>
      <c r="AJ140" s="168">
        <v>219270</v>
      </c>
      <c r="AK140" s="168">
        <v>221437</v>
      </c>
      <c r="AL140" s="168">
        <v>223467</v>
      </c>
      <c r="AM140" s="168">
        <v>225262</v>
      </c>
      <c r="AN140" s="168">
        <v>226801</v>
      </c>
      <c r="AO140" s="168">
        <v>228138</v>
      </c>
      <c r="AP140" s="168">
        <v>229266</v>
      </c>
      <c r="AQ140" s="168">
        <v>230190</v>
      </c>
      <c r="AR140" s="168">
        <v>230932</v>
      </c>
      <c r="AS140" s="168">
        <v>231541</v>
      </c>
      <c r="AT140" s="168">
        <v>232049</v>
      </c>
      <c r="AU140" s="168">
        <v>232482</v>
      </c>
      <c r="AV140" s="168">
        <v>232850</v>
      </c>
      <c r="AW140" s="168">
        <v>233233</v>
      </c>
      <c r="AX140" s="168">
        <v>233683</v>
      </c>
      <c r="AY140" s="168">
        <v>234183</v>
      </c>
      <c r="AZ140" s="168">
        <v>234783</v>
      </c>
      <c r="BA140" s="168">
        <v>235509</v>
      </c>
      <c r="BB140" s="168">
        <v>236383</v>
      </c>
      <c r="BC140" s="168">
        <v>237428</v>
      </c>
      <c r="BD140" s="168">
        <v>238631</v>
      </c>
      <c r="BE140" s="168">
        <v>240002</v>
      </c>
      <c r="BF140" s="168">
        <v>241512</v>
      </c>
      <c r="BG140" s="168">
        <v>243133</v>
      </c>
      <c r="BH140" s="168">
        <v>244845</v>
      </c>
      <c r="BI140" s="168">
        <v>246634</v>
      </c>
      <c r="BJ140" s="168">
        <v>248469</v>
      </c>
      <c r="BK140" s="168">
        <v>250314</v>
      </c>
      <c r="BL140" s="168">
        <v>252148</v>
      </c>
      <c r="BM140" s="168">
        <v>253953</v>
      </c>
      <c r="BN140" s="168">
        <v>255703</v>
      </c>
      <c r="BO140" s="168">
        <v>257385</v>
      </c>
      <c r="BP140" s="168">
        <v>258987</v>
      </c>
      <c r="BQ140" s="168">
        <v>260514</v>
      </c>
      <c r="BR140" s="168">
        <v>261967</v>
      </c>
      <c r="BS140" s="168">
        <v>263332</v>
      </c>
      <c r="BT140" s="168">
        <v>264614</v>
      </c>
      <c r="BU140" s="168">
        <v>265812</v>
      </c>
      <c r="BV140" s="168">
        <v>266928</v>
      </c>
      <c r="BW140" s="168">
        <v>267950</v>
      </c>
      <c r="BX140" s="168">
        <v>268900</v>
      </c>
      <c r="BY140" s="168">
        <v>269779</v>
      </c>
      <c r="BZ140" s="168">
        <v>270598</v>
      </c>
      <c r="CA140" s="168">
        <v>271377</v>
      </c>
      <c r="CB140" s="168">
        <v>272129</v>
      </c>
      <c r="CC140" s="168">
        <v>272869</v>
      </c>
      <c r="CD140" s="168">
        <v>273619</v>
      </c>
      <c r="CE140" s="168">
        <v>274392</v>
      </c>
      <c r="CF140" s="168">
        <v>275207</v>
      </c>
      <c r="CG140" s="168">
        <v>276066</v>
      </c>
      <c r="CH140" s="168">
        <v>276982</v>
      </c>
      <c r="CI140" s="168">
        <v>277964</v>
      </c>
      <c r="CJ140" s="168">
        <v>279020</v>
      </c>
      <c r="CK140" s="168">
        <v>280140</v>
      </c>
      <c r="CL140" s="168">
        <v>281328</v>
      </c>
      <c r="CM140" s="168">
        <v>282576</v>
      </c>
      <c r="CN140" s="168">
        <v>283876</v>
      </c>
      <c r="CO140" s="168">
        <v>285220</v>
      </c>
    </row>
    <row r="141" spans="2:93">
      <c r="B141" s="166">
        <v>31</v>
      </c>
      <c r="C141" s="167">
        <v>164738</v>
      </c>
      <c r="D141" s="168">
        <v>170766</v>
      </c>
      <c r="E141" s="168">
        <v>177766</v>
      </c>
      <c r="F141" s="168">
        <v>179282</v>
      </c>
      <c r="G141" s="168">
        <v>182280</v>
      </c>
      <c r="H141" s="168">
        <v>183237</v>
      </c>
      <c r="I141" s="168">
        <v>182481</v>
      </c>
      <c r="J141" s="168">
        <v>183527</v>
      </c>
      <c r="K141" s="168">
        <v>185968</v>
      </c>
      <c r="L141" s="168">
        <v>189674</v>
      </c>
      <c r="M141" s="168">
        <v>186560</v>
      </c>
      <c r="N141" s="168">
        <v>184765</v>
      </c>
      <c r="O141" s="168">
        <v>186078</v>
      </c>
      <c r="P141" s="168">
        <v>187393</v>
      </c>
      <c r="Q141" s="168">
        <v>189699</v>
      </c>
      <c r="R141" s="168">
        <v>187746</v>
      </c>
      <c r="S141" s="168">
        <v>187566</v>
      </c>
      <c r="T141" s="168">
        <v>186831</v>
      </c>
      <c r="U141" s="168">
        <v>187189</v>
      </c>
      <c r="V141" s="168">
        <v>187608</v>
      </c>
      <c r="W141" s="168">
        <v>188700</v>
      </c>
      <c r="X141" s="168">
        <v>187610</v>
      </c>
      <c r="Y141" s="168">
        <v>189266</v>
      </c>
      <c r="Z141" s="168">
        <v>192617</v>
      </c>
      <c r="AA141" s="168">
        <v>196569</v>
      </c>
      <c r="AB141" s="168">
        <v>202375</v>
      </c>
      <c r="AC141" s="168">
        <v>204132</v>
      </c>
      <c r="AD141" s="168">
        <v>207459</v>
      </c>
      <c r="AE141" s="168">
        <v>209882</v>
      </c>
      <c r="AF141" s="168">
        <v>212756</v>
      </c>
      <c r="AG141" s="168">
        <v>211577</v>
      </c>
      <c r="AH141" s="168">
        <v>214411</v>
      </c>
      <c r="AI141" s="168">
        <v>216994</v>
      </c>
      <c r="AJ141" s="168">
        <v>219290</v>
      </c>
      <c r="AK141" s="168">
        <v>221546</v>
      </c>
      <c r="AL141" s="168">
        <v>223713</v>
      </c>
      <c r="AM141" s="168">
        <v>225743</v>
      </c>
      <c r="AN141" s="168">
        <v>227539</v>
      </c>
      <c r="AO141" s="168">
        <v>229079</v>
      </c>
      <c r="AP141" s="168">
        <v>230416</v>
      </c>
      <c r="AQ141" s="168">
        <v>231545</v>
      </c>
      <c r="AR141" s="168">
        <v>232470</v>
      </c>
      <c r="AS141" s="168">
        <v>233214</v>
      </c>
      <c r="AT141" s="168">
        <v>233824</v>
      </c>
      <c r="AU141" s="168">
        <v>234334</v>
      </c>
      <c r="AV141" s="168">
        <v>234768</v>
      </c>
      <c r="AW141" s="168">
        <v>235138</v>
      </c>
      <c r="AX141" s="168">
        <v>235522</v>
      </c>
      <c r="AY141" s="168">
        <v>235973</v>
      </c>
      <c r="AZ141" s="168">
        <v>236475</v>
      </c>
      <c r="BA141" s="168">
        <v>237076</v>
      </c>
      <c r="BB141" s="168">
        <v>237803</v>
      </c>
      <c r="BC141" s="168">
        <v>238678</v>
      </c>
      <c r="BD141" s="168">
        <v>239724</v>
      </c>
      <c r="BE141" s="168">
        <v>240928</v>
      </c>
      <c r="BF141" s="168">
        <v>242300</v>
      </c>
      <c r="BG141" s="168">
        <v>243811</v>
      </c>
      <c r="BH141" s="168">
        <v>245433</v>
      </c>
      <c r="BI141" s="168">
        <v>247145</v>
      </c>
      <c r="BJ141" s="168">
        <v>248935</v>
      </c>
      <c r="BK141" s="168">
        <v>250770</v>
      </c>
      <c r="BL141" s="168">
        <v>252616</v>
      </c>
      <c r="BM141" s="168">
        <v>254451</v>
      </c>
      <c r="BN141" s="168">
        <v>256256</v>
      </c>
      <c r="BO141" s="168">
        <v>258006</v>
      </c>
      <c r="BP141" s="168">
        <v>259689</v>
      </c>
      <c r="BQ141" s="168">
        <v>261291</v>
      </c>
      <c r="BR141" s="168">
        <v>262819</v>
      </c>
      <c r="BS141" s="168">
        <v>264272</v>
      </c>
      <c r="BT141" s="168">
        <v>265638</v>
      </c>
      <c r="BU141" s="168">
        <v>266920</v>
      </c>
      <c r="BV141" s="168">
        <v>268119</v>
      </c>
      <c r="BW141" s="168">
        <v>269235</v>
      </c>
      <c r="BX141" s="168">
        <v>270258</v>
      </c>
      <c r="BY141" s="168">
        <v>271208</v>
      </c>
      <c r="BZ141" s="168">
        <v>272088</v>
      </c>
      <c r="CA141" s="168">
        <v>272907</v>
      </c>
      <c r="CB141" s="168">
        <v>273687</v>
      </c>
      <c r="CC141" s="168">
        <v>274439</v>
      </c>
      <c r="CD141" s="168">
        <v>275179</v>
      </c>
      <c r="CE141" s="168">
        <v>275930</v>
      </c>
      <c r="CF141" s="168">
        <v>276703</v>
      </c>
      <c r="CG141" s="168">
        <v>277518</v>
      </c>
      <c r="CH141" s="168">
        <v>278377</v>
      </c>
      <c r="CI141" s="168">
        <v>279294</v>
      </c>
      <c r="CJ141" s="168">
        <v>280276</v>
      </c>
      <c r="CK141" s="168">
        <v>281332</v>
      </c>
      <c r="CL141" s="168">
        <v>282452</v>
      </c>
      <c r="CM141" s="168">
        <v>283640</v>
      </c>
      <c r="CN141" s="168">
        <v>284888</v>
      </c>
      <c r="CO141" s="168">
        <v>286188</v>
      </c>
    </row>
    <row r="142" spans="2:93">
      <c r="B142" s="166">
        <v>32</v>
      </c>
      <c r="C142" s="167">
        <v>158199</v>
      </c>
      <c r="D142" s="168">
        <v>167420</v>
      </c>
      <c r="E142" s="168">
        <v>173308</v>
      </c>
      <c r="F142" s="168">
        <v>180168</v>
      </c>
      <c r="G142" s="168">
        <v>181549</v>
      </c>
      <c r="H142" s="168">
        <v>184411</v>
      </c>
      <c r="I142" s="168">
        <v>185233</v>
      </c>
      <c r="J142" s="168">
        <v>184479</v>
      </c>
      <c r="K142" s="168">
        <v>185526</v>
      </c>
      <c r="L142" s="168">
        <v>187966</v>
      </c>
      <c r="M142" s="168">
        <v>191671</v>
      </c>
      <c r="N142" s="168">
        <v>188561</v>
      </c>
      <c r="O142" s="168">
        <v>186769</v>
      </c>
      <c r="P142" s="168">
        <v>188083</v>
      </c>
      <c r="Q142" s="168">
        <v>189398</v>
      </c>
      <c r="R142" s="168">
        <v>191704</v>
      </c>
      <c r="S142" s="168">
        <v>189754</v>
      </c>
      <c r="T142" s="168">
        <v>189576</v>
      </c>
      <c r="U142" s="168">
        <v>188843</v>
      </c>
      <c r="V142" s="168">
        <v>189202</v>
      </c>
      <c r="W142" s="168">
        <v>189622</v>
      </c>
      <c r="X142" s="168">
        <v>190715</v>
      </c>
      <c r="Y142" s="168">
        <v>189627</v>
      </c>
      <c r="Z142" s="168">
        <v>191283</v>
      </c>
      <c r="AA142" s="168">
        <v>194633</v>
      </c>
      <c r="AB142" s="168">
        <v>198584</v>
      </c>
      <c r="AC142" s="168">
        <v>204388</v>
      </c>
      <c r="AD142" s="168">
        <v>206145</v>
      </c>
      <c r="AE142" s="168">
        <v>209471</v>
      </c>
      <c r="AF142" s="168">
        <v>211894</v>
      </c>
      <c r="AG142" s="168">
        <v>214768</v>
      </c>
      <c r="AH142" s="168">
        <v>213591</v>
      </c>
      <c r="AI142" s="168">
        <v>216424</v>
      </c>
      <c r="AJ142" s="168">
        <v>219007</v>
      </c>
      <c r="AK142" s="168">
        <v>221303</v>
      </c>
      <c r="AL142" s="168">
        <v>223559</v>
      </c>
      <c r="AM142" s="168">
        <v>225726</v>
      </c>
      <c r="AN142" s="168">
        <v>227757</v>
      </c>
      <c r="AO142" s="168">
        <v>229553</v>
      </c>
      <c r="AP142" s="168">
        <v>231094</v>
      </c>
      <c r="AQ142" s="168">
        <v>232431</v>
      </c>
      <c r="AR142" s="168">
        <v>233561</v>
      </c>
      <c r="AS142" s="168">
        <v>234487</v>
      </c>
      <c r="AT142" s="168">
        <v>235233</v>
      </c>
      <c r="AU142" s="168">
        <v>235845</v>
      </c>
      <c r="AV142" s="168">
        <v>236356</v>
      </c>
      <c r="AW142" s="168">
        <v>236792</v>
      </c>
      <c r="AX142" s="168">
        <v>237164</v>
      </c>
      <c r="AY142" s="168">
        <v>237549</v>
      </c>
      <c r="AZ142" s="168">
        <v>238002</v>
      </c>
      <c r="BA142" s="168">
        <v>238505</v>
      </c>
      <c r="BB142" s="168">
        <v>239108</v>
      </c>
      <c r="BC142" s="168">
        <v>239836</v>
      </c>
      <c r="BD142" s="168">
        <v>240712</v>
      </c>
      <c r="BE142" s="168">
        <v>241759</v>
      </c>
      <c r="BF142" s="168">
        <v>242965</v>
      </c>
      <c r="BG142" s="168">
        <v>244337</v>
      </c>
      <c r="BH142" s="168">
        <v>245849</v>
      </c>
      <c r="BI142" s="168">
        <v>247472</v>
      </c>
      <c r="BJ142" s="168">
        <v>249185</v>
      </c>
      <c r="BK142" s="168">
        <v>250975</v>
      </c>
      <c r="BL142" s="168">
        <v>252811</v>
      </c>
      <c r="BM142" s="168">
        <v>254658</v>
      </c>
      <c r="BN142" s="168">
        <v>256493</v>
      </c>
      <c r="BO142" s="168">
        <v>258299</v>
      </c>
      <c r="BP142" s="168">
        <v>260049</v>
      </c>
      <c r="BQ142" s="168">
        <v>261733</v>
      </c>
      <c r="BR142" s="168">
        <v>263335</v>
      </c>
      <c r="BS142" s="168">
        <v>264864</v>
      </c>
      <c r="BT142" s="168">
        <v>266317</v>
      </c>
      <c r="BU142" s="168">
        <v>267684</v>
      </c>
      <c r="BV142" s="168">
        <v>268966</v>
      </c>
      <c r="BW142" s="168">
        <v>270166</v>
      </c>
      <c r="BX142" s="168">
        <v>271282</v>
      </c>
      <c r="BY142" s="168">
        <v>272306</v>
      </c>
      <c r="BZ142" s="168">
        <v>273256</v>
      </c>
      <c r="CA142" s="168">
        <v>274137</v>
      </c>
      <c r="CB142" s="168">
        <v>274956</v>
      </c>
      <c r="CC142" s="168">
        <v>275736</v>
      </c>
      <c r="CD142" s="168">
        <v>276489</v>
      </c>
      <c r="CE142" s="168">
        <v>277229</v>
      </c>
      <c r="CF142" s="168">
        <v>277981</v>
      </c>
      <c r="CG142" s="168">
        <v>278754</v>
      </c>
      <c r="CH142" s="168">
        <v>279569</v>
      </c>
      <c r="CI142" s="168">
        <v>280428</v>
      </c>
      <c r="CJ142" s="168">
        <v>281346</v>
      </c>
      <c r="CK142" s="168">
        <v>282328</v>
      </c>
      <c r="CL142" s="168">
        <v>283384</v>
      </c>
      <c r="CM142" s="168">
        <v>284504</v>
      </c>
      <c r="CN142" s="168">
        <v>285692</v>
      </c>
      <c r="CO142" s="168">
        <v>286940</v>
      </c>
    </row>
    <row r="143" spans="2:93">
      <c r="B143" s="166">
        <v>33</v>
      </c>
      <c r="C143" s="167">
        <v>154978</v>
      </c>
      <c r="D143" s="168">
        <v>160631</v>
      </c>
      <c r="E143" s="168">
        <v>169721</v>
      </c>
      <c r="F143" s="168">
        <v>175481</v>
      </c>
      <c r="G143" s="168">
        <v>182213</v>
      </c>
      <c r="H143" s="168">
        <v>183471</v>
      </c>
      <c r="I143" s="168">
        <v>186208</v>
      </c>
      <c r="J143" s="168">
        <v>187031</v>
      </c>
      <c r="K143" s="168">
        <v>186279</v>
      </c>
      <c r="L143" s="168">
        <v>187327</v>
      </c>
      <c r="M143" s="168">
        <v>189766</v>
      </c>
      <c r="N143" s="168">
        <v>193470</v>
      </c>
      <c r="O143" s="168">
        <v>190364</v>
      </c>
      <c r="P143" s="168">
        <v>188575</v>
      </c>
      <c r="Q143" s="168">
        <v>189889</v>
      </c>
      <c r="R143" s="168">
        <v>191205</v>
      </c>
      <c r="S143" s="168">
        <v>193510</v>
      </c>
      <c r="T143" s="168">
        <v>191563</v>
      </c>
      <c r="U143" s="168">
        <v>191387</v>
      </c>
      <c r="V143" s="168">
        <v>190656</v>
      </c>
      <c r="W143" s="168">
        <v>191016</v>
      </c>
      <c r="X143" s="168">
        <v>191437</v>
      </c>
      <c r="Y143" s="168">
        <v>192531</v>
      </c>
      <c r="Z143" s="168">
        <v>191445</v>
      </c>
      <c r="AA143" s="168">
        <v>193101</v>
      </c>
      <c r="AB143" s="168">
        <v>196450</v>
      </c>
      <c r="AC143" s="168">
        <v>200399</v>
      </c>
      <c r="AD143" s="168">
        <v>206200</v>
      </c>
      <c r="AE143" s="168">
        <v>207958</v>
      </c>
      <c r="AF143" s="168">
        <v>211283</v>
      </c>
      <c r="AG143" s="168">
        <v>213705</v>
      </c>
      <c r="AH143" s="168">
        <v>216579</v>
      </c>
      <c r="AI143" s="168">
        <v>215404</v>
      </c>
      <c r="AJ143" s="168">
        <v>218236</v>
      </c>
      <c r="AK143" s="168">
        <v>220819</v>
      </c>
      <c r="AL143" s="168">
        <v>223115</v>
      </c>
      <c r="AM143" s="168">
        <v>225371</v>
      </c>
      <c r="AN143" s="168">
        <v>227538</v>
      </c>
      <c r="AO143" s="168">
        <v>229569</v>
      </c>
      <c r="AP143" s="168">
        <v>231365</v>
      </c>
      <c r="AQ143" s="168">
        <v>232907</v>
      </c>
      <c r="AR143" s="168">
        <v>234244</v>
      </c>
      <c r="AS143" s="168">
        <v>235376</v>
      </c>
      <c r="AT143" s="168">
        <v>236303</v>
      </c>
      <c r="AU143" s="168">
        <v>237051</v>
      </c>
      <c r="AV143" s="168">
        <v>237665</v>
      </c>
      <c r="AW143" s="168">
        <v>238178</v>
      </c>
      <c r="AX143" s="168">
        <v>238615</v>
      </c>
      <c r="AY143" s="168">
        <v>238989</v>
      </c>
      <c r="AZ143" s="168">
        <v>239376</v>
      </c>
      <c r="BA143" s="168">
        <v>239831</v>
      </c>
      <c r="BB143" s="168">
        <v>240335</v>
      </c>
      <c r="BC143" s="168">
        <v>240940</v>
      </c>
      <c r="BD143" s="168">
        <v>241669</v>
      </c>
      <c r="BE143" s="168">
        <v>242547</v>
      </c>
      <c r="BF143" s="168">
        <v>243595</v>
      </c>
      <c r="BG143" s="168">
        <v>244802</v>
      </c>
      <c r="BH143" s="168">
        <v>246175</v>
      </c>
      <c r="BI143" s="168">
        <v>247688</v>
      </c>
      <c r="BJ143" s="168">
        <v>249312</v>
      </c>
      <c r="BK143" s="168">
        <v>251025</v>
      </c>
      <c r="BL143" s="168">
        <v>252816</v>
      </c>
      <c r="BM143" s="168">
        <v>254653</v>
      </c>
      <c r="BN143" s="168">
        <v>256500</v>
      </c>
      <c r="BO143" s="168">
        <v>258336</v>
      </c>
      <c r="BP143" s="168">
        <v>260142</v>
      </c>
      <c r="BQ143" s="168">
        <v>261893</v>
      </c>
      <c r="BR143" s="168">
        <v>263577</v>
      </c>
      <c r="BS143" s="168">
        <v>265180</v>
      </c>
      <c r="BT143" s="168">
        <v>266709</v>
      </c>
      <c r="BU143" s="168">
        <v>268163</v>
      </c>
      <c r="BV143" s="168">
        <v>269530</v>
      </c>
      <c r="BW143" s="168">
        <v>270813</v>
      </c>
      <c r="BX143" s="168">
        <v>272013</v>
      </c>
      <c r="BY143" s="168">
        <v>273130</v>
      </c>
      <c r="BZ143" s="168">
        <v>274154</v>
      </c>
      <c r="CA143" s="168">
        <v>275105</v>
      </c>
      <c r="CB143" s="168">
        <v>275986</v>
      </c>
      <c r="CC143" s="168">
        <v>276806</v>
      </c>
      <c r="CD143" s="168">
        <v>277586</v>
      </c>
      <c r="CE143" s="168">
        <v>278340</v>
      </c>
      <c r="CF143" s="168">
        <v>279080</v>
      </c>
      <c r="CG143" s="168">
        <v>279832</v>
      </c>
      <c r="CH143" s="168">
        <v>280606</v>
      </c>
      <c r="CI143" s="168">
        <v>281421</v>
      </c>
      <c r="CJ143" s="168">
        <v>282280</v>
      </c>
      <c r="CK143" s="168">
        <v>283198</v>
      </c>
      <c r="CL143" s="168">
        <v>284181</v>
      </c>
      <c r="CM143" s="168">
        <v>285237</v>
      </c>
      <c r="CN143" s="168">
        <v>286357</v>
      </c>
      <c r="CO143" s="168">
        <v>287545</v>
      </c>
    </row>
    <row r="144" spans="2:93">
      <c r="B144" s="166">
        <v>34</v>
      </c>
      <c r="C144" s="167">
        <v>151598</v>
      </c>
      <c r="D144" s="168">
        <v>157244</v>
      </c>
      <c r="E144" s="168">
        <v>162777</v>
      </c>
      <c r="F144" s="168">
        <v>171744</v>
      </c>
      <c r="G144" s="168">
        <v>177384</v>
      </c>
      <c r="H144" s="168">
        <v>183995</v>
      </c>
      <c r="I144" s="168">
        <v>185137</v>
      </c>
      <c r="J144" s="168">
        <v>187873</v>
      </c>
      <c r="K144" s="168">
        <v>188697</v>
      </c>
      <c r="L144" s="168">
        <v>187947</v>
      </c>
      <c r="M144" s="168">
        <v>188996</v>
      </c>
      <c r="N144" s="168">
        <v>191434</v>
      </c>
      <c r="O144" s="168">
        <v>195136</v>
      </c>
      <c r="P144" s="168">
        <v>192034</v>
      </c>
      <c r="Q144" s="168">
        <v>190249</v>
      </c>
      <c r="R144" s="168">
        <v>191563</v>
      </c>
      <c r="S144" s="168">
        <v>192879</v>
      </c>
      <c r="T144" s="168">
        <v>195184</v>
      </c>
      <c r="U144" s="168">
        <v>193240</v>
      </c>
      <c r="V144" s="168">
        <v>193065</v>
      </c>
      <c r="W144" s="168">
        <v>192336</v>
      </c>
      <c r="X144" s="168">
        <v>192698</v>
      </c>
      <c r="Y144" s="168">
        <v>193120</v>
      </c>
      <c r="Z144" s="168">
        <v>194214</v>
      </c>
      <c r="AA144" s="168">
        <v>193130</v>
      </c>
      <c r="AB144" s="168">
        <v>194786</v>
      </c>
      <c r="AC144" s="168">
        <v>198134</v>
      </c>
      <c r="AD144" s="168">
        <v>202081</v>
      </c>
      <c r="AE144" s="168">
        <v>207879</v>
      </c>
      <c r="AF144" s="168">
        <v>209637</v>
      </c>
      <c r="AG144" s="168">
        <v>212961</v>
      </c>
      <c r="AH144" s="168">
        <v>215383</v>
      </c>
      <c r="AI144" s="168">
        <v>218256</v>
      </c>
      <c r="AJ144" s="168">
        <v>217083</v>
      </c>
      <c r="AK144" s="168">
        <v>219915</v>
      </c>
      <c r="AL144" s="168">
        <v>222497</v>
      </c>
      <c r="AM144" s="168">
        <v>224793</v>
      </c>
      <c r="AN144" s="168">
        <v>227049</v>
      </c>
      <c r="AO144" s="168">
        <v>229216</v>
      </c>
      <c r="AP144" s="168">
        <v>231247</v>
      </c>
      <c r="AQ144" s="168">
        <v>233043</v>
      </c>
      <c r="AR144" s="168">
        <v>234585</v>
      </c>
      <c r="AS144" s="168">
        <v>235924</v>
      </c>
      <c r="AT144" s="168">
        <v>237057</v>
      </c>
      <c r="AU144" s="168">
        <v>237986</v>
      </c>
      <c r="AV144" s="168">
        <v>238736</v>
      </c>
      <c r="AW144" s="168">
        <v>239352</v>
      </c>
      <c r="AX144" s="168">
        <v>239867</v>
      </c>
      <c r="AY144" s="168">
        <v>240305</v>
      </c>
      <c r="AZ144" s="168">
        <v>240681</v>
      </c>
      <c r="BA144" s="168">
        <v>241070</v>
      </c>
      <c r="BB144" s="168">
        <v>241527</v>
      </c>
      <c r="BC144" s="168">
        <v>242033</v>
      </c>
      <c r="BD144" s="168">
        <v>242640</v>
      </c>
      <c r="BE144" s="168">
        <v>243370</v>
      </c>
      <c r="BF144" s="168">
        <v>244249</v>
      </c>
      <c r="BG144" s="168">
        <v>245299</v>
      </c>
      <c r="BH144" s="168">
        <v>246507</v>
      </c>
      <c r="BI144" s="168">
        <v>247881</v>
      </c>
      <c r="BJ144" s="168">
        <v>249395</v>
      </c>
      <c r="BK144" s="168">
        <v>251020</v>
      </c>
      <c r="BL144" s="168">
        <v>252734</v>
      </c>
      <c r="BM144" s="168">
        <v>254525</v>
      </c>
      <c r="BN144" s="168">
        <v>256363</v>
      </c>
      <c r="BO144" s="168">
        <v>258211</v>
      </c>
      <c r="BP144" s="168">
        <v>260047</v>
      </c>
      <c r="BQ144" s="168">
        <v>261854</v>
      </c>
      <c r="BR144" s="168">
        <v>263605</v>
      </c>
      <c r="BS144" s="168">
        <v>265290</v>
      </c>
      <c r="BT144" s="168">
        <v>266893</v>
      </c>
      <c r="BU144" s="168">
        <v>268423</v>
      </c>
      <c r="BV144" s="168">
        <v>269877</v>
      </c>
      <c r="BW144" s="168">
        <v>271245</v>
      </c>
      <c r="BX144" s="168">
        <v>272528</v>
      </c>
      <c r="BY144" s="168">
        <v>273729</v>
      </c>
      <c r="BZ144" s="168">
        <v>274846</v>
      </c>
      <c r="CA144" s="168">
        <v>275871</v>
      </c>
      <c r="CB144" s="168">
        <v>276822</v>
      </c>
      <c r="CC144" s="168">
        <v>277704</v>
      </c>
      <c r="CD144" s="168">
        <v>278524</v>
      </c>
      <c r="CE144" s="168">
        <v>279305</v>
      </c>
      <c r="CF144" s="168">
        <v>280059</v>
      </c>
      <c r="CG144" s="168">
        <v>280799</v>
      </c>
      <c r="CH144" s="168">
        <v>281552</v>
      </c>
      <c r="CI144" s="168">
        <v>282326</v>
      </c>
      <c r="CJ144" s="168">
        <v>283141</v>
      </c>
      <c r="CK144" s="168">
        <v>284001</v>
      </c>
      <c r="CL144" s="168">
        <v>284919</v>
      </c>
      <c r="CM144" s="168">
        <v>285902</v>
      </c>
      <c r="CN144" s="168">
        <v>286958</v>
      </c>
      <c r="CO144" s="168">
        <v>288078</v>
      </c>
    </row>
    <row r="145" spans="2:93">
      <c r="B145" s="166">
        <v>35</v>
      </c>
      <c r="C145" s="167">
        <v>151016</v>
      </c>
      <c r="D145" s="168">
        <v>153866</v>
      </c>
      <c r="E145" s="168">
        <v>159391</v>
      </c>
      <c r="F145" s="168">
        <v>164804</v>
      </c>
      <c r="G145" s="168">
        <v>173647</v>
      </c>
      <c r="H145" s="168">
        <v>179166</v>
      </c>
      <c r="I145" s="168">
        <v>185656</v>
      </c>
      <c r="J145" s="168">
        <v>186798</v>
      </c>
      <c r="K145" s="168">
        <v>189533</v>
      </c>
      <c r="L145" s="168">
        <v>190358</v>
      </c>
      <c r="M145" s="168">
        <v>189610</v>
      </c>
      <c r="N145" s="168">
        <v>190660</v>
      </c>
      <c r="O145" s="168">
        <v>193097</v>
      </c>
      <c r="P145" s="168">
        <v>196797</v>
      </c>
      <c r="Q145" s="168">
        <v>193700</v>
      </c>
      <c r="R145" s="168">
        <v>191918</v>
      </c>
      <c r="S145" s="168">
        <v>193232</v>
      </c>
      <c r="T145" s="168">
        <v>194548</v>
      </c>
      <c r="U145" s="168">
        <v>196853</v>
      </c>
      <c r="V145" s="168">
        <v>194912</v>
      </c>
      <c r="W145" s="168">
        <v>194739</v>
      </c>
      <c r="X145" s="168">
        <v>194012</v>
      </c>
      <c r="Y145" s="168">
        <v>194375</v>
      </c>
      <c r="Z145" s="168">
        <v>194798</v>
      </c>
      <c r="AA145" s="168">
        <v>195892</v>
      </c>
      <c r="AB145" s="168">
        <v>194811</v>
      </c>
      <c r="AC145" s="168">
        <v>196467</v>
      </c>
      <c r="AD145" s="168">
        <v>199813</v>
      </c>
      <c r="AE145" s="168">
        <v>203759</v>
      </c>
      <c r="AF145" s="168">
        <v>209553</v>
      </c>
      <c r="AG145" s="168">
        <v>211311</v>
      </c>
      <c r="AH145" s="168">
        <v>214634</v>
      </c>
      <c r="AI145" s="168">
        <v>217056</v>
      </c>
      <c r="AJ145" s="168">
        <v>219928</v>
      </c>
      <c r="AK145" s="168">
        <v>218757</v>
      </c>
      <c r="AL145" s="168">
        <v>221588</v>
      </c>
      <c r="AM145" s="168">
        <v>224170</v>
      </c>
      <c r="AN145" s="168">
        <v>226466</v>
      </c>
      <c r="AO145" s="168">
        <v>228721</v>
      </c>
      <c r="AP145" s="168">
        <v>230888</v>
      </c>
      <c r="AQ145" s="168">
        <v>232919</v>
      </c>
      <c r="AR145" s="168">
        <v>234715</v>
      </c>
      <c r="AS145" s="168">
        <v>236259</v>
      </c>
      <c r="AT145" s="168">
        <v>237599</v>
      </c>
      <c r="AU145" s="168">
        <v>238734</v>
      </c>
      <c r="AV145" s="168">
        <v>239665</v>
      </c>
      <c r="AW145" s="168">
        <v>240417</v>
      </c>
      <c r="AX145" s="168">
        <v>241035</v>
      </c>
      <c r="AY145" s="168">
        <v>241552</v>
      </c>
      <c r="AZ145" s="168">
        <v>241992</v>
      </c>
      <c r="BA145" s="168">
        <v>242370</v>
      </c>
      <c r="BB145" s="168">
        <v>242761</v>
      </c>
      <c r="BC145" s="168">
        <v>243220</v>
      </c>
      <c r="BD145" s="168">
        <v>243727</v>
      </c>
      <c r="BE145" s="168">
        <v>244336</v>
      </c>
      <c r="BF145" s="168">
        <v>245068</v>
      </c>
      <c r="BG145" s="168">
        <v>245948</v>
      </c>
      <c r="BH145" s="168">
        <v>247000</v>
      </c>
      <c r="BI145" s="168">
        <v>248209</v>
      </c>
      <c r="BJ145" s="168">
        <v>249584</v>
      </c>
      <c r="BK145" s="168">
        <v>251099</v>
      </c>
      <c r="BL145" s="168">
        <v>252725</v>
      </c>
      <c r="BM145" s="168">
        <v>254440</v>
      </c>
      <c r="BN145" s="168">
        <v>256231</v>
      </c>
      <c r="BO145" s="168">
        <v>258070</v>
      </c>
      <c r="BP145" s="168">
        <v>259918</v>
      </c>
      <c r="BQ145" s="168">
        <v>261755</v>
      </c>
      <c r="BR145" s="168">
        <v>263563</v>
      </c>
      <c r="BS145" s="168">
        <v>265314</v>
      </c>
      <c r="BT145" s="168">
        <v>267000</v>
      </c>
      <c r="BU145" s="168">
        <v>268603</v>
      </c>
      <c r="BV145" s="168">
        <v>270134</v>
      </c>
      <c r="BW145" s="168">
        <v>271588</v>
      </c>
      <c r="BX145" s="168">
        <v>272957</v>
      </c>
      <c r="BY145" s="168">
        <v>274240</v>
      </c>
      <c r="BZ145" s="168">
        <v>275442</v>
      </c>
      <c r="CA145" s="168">
        <v>276559</v>
      </c>
      <c r="CB145" s="168">
        <v>277585</v>
      </c>
      <c r="CC145" s="168">
        <v>278536</v>
      </c>
      <c r="CD145" s="168">
        <v>279419</v>
      </c>
      <c r="CE145" s="168">
        <v>280239</v>
      </c>
      <c r="CF145" s="168">
        <v>281020</v>
      </c>
      <c r="CG145" s="168">
        <v>281775</v>
      </c>
      <c r="CH145" s="168">
        <v>282515</v>
      </c>
      <c r="CI145" s="168">
        <v>283269</v>
      </c>
      <c r="CJ145" s="168">
        <v>284043</v>
      </c>
      <c r="CK145" s="168">
        <v>284858</v>
      </c>
      <c r="CL145" s="168">
        <v>285718</v>
      </c>
      <c r="CM145" s="168">
        <v>286637</v>
      </c>
      <c r="CN145" s="168">
        <v>287620</v>
      </c>
      <c r="CO145" s="168">
        <v>288676</v>
      </c>
    </row>
    <row r="146" spans="2:93">
      <c r="B146" s="166">
        <v>36</v>
      </c>
      <c r="C146" s="167">
        <v>151425</v>
      </c>
      <c r="D146" s="168">
        <v>153239</v>
      </c>
      <c r="E146" s="168">
        <v>155973</v>
      </c>
      <c r="F146" s="168">
        <v>161380</v>
      </c>
      <c r="G146" s="168">
        <v>166674</v>
      </c>
      <c r="H146" s="168">
        <v>175395</v>
      </c>
      <c r="I146" s="168">
        <v>180796</v>
      </c>
      <c r="J146" s="168">
        <v>187281</v>
      </c>
      <c r="K146" s="168">
        <v>188423</v>
      </c>
      <c r="L146" s="168">
        <v>191157</v>
      </c>
      <c r="M146" s="168">
        <v>191983</v>
      </c>
      <c r="N146" s="168">
        <v>191238</v>
      </c>
      <c r="O146" s="168">
        <v>192288</v>
      </c>
      <c r="P146" s="168">
        <v>194725</v>
      </c>
      <c r="Q146" s="168">
        <v>198423</v>
      </c>
      <c r="R146" s="168">
        <v>195330</v>
      </c>
      <c r="S146" s="168">
        <v>193552</v>
      </c>
      <c r="T146" s="168">
        <v>194866</v>
      </c>
      <c r="U146" s="168">
        <v>196183</v>
      </c>
      <c r="V146" s="168">
        <v>198487</v>
      </c>
      <c r="W146" s="168">
        <v>196550</v>
      </c>
      <c r="X146" s="168">
        <v>196378</v>
      </c>
      <c r="Y146" s="168">
        <v>195654</v>
      </c>
      <c r="Z146" s="168">
        <v>196018</v>
      </c>
      <c r="AA146" s="168">
        <v>196442</v>
      </c>
      <c r="AB146" s="168">
        <v>197537</v>
      </c>
      <c r="AC146" s="168">
        <v>196458</v>
      </c>
      <c r="AD146" s="168">
        <v>198114</v>
      </c>
      <c r="AE146" s="168">
        <v>201459</v>
      </c>
      <c r="AF146" s="168">
        <v>205403</v>
      </c>
      <c r="AG146" s="168">
        <v>211194</v>
      </c>
      <c r="AH146" s="168">
        <v>212952</v>
      </c>
      <c r="AI146" s="168">
        <v>216274</v>
      </c>
      <c r="AJ146" s="168">
        <v>218696</v>
      </c>
      <c r="AK146" s="168">
        <v>221567</v>
      </c>
      <c r="AL146" s="168">
        <v>220398</v>
      </c>
      <c r="AM146" s="168">
        <v>223229</v>
      </c>
      <c r="AN146" s="168">
        <v>225810</v>
      </c>
      <c r="AO146" s="168">
        <v>228106</v>
      </c>
      <c r="AP146" s="168">
        <v>230361</v>
      </c>
      <c r="AQ146" s="168">
        <v>232528</v>
      </c>
      <c r="AR146" s="168">
        <v>234559</v>
      </c>
      <c r="AS146" s="168">
        <v>236356</v>
      </c>
      <c r="AT146" s="168">
        <v>237902</v>
      </c>
      <c r="AU146" s="168">
        <v>239243</v>
      </c>
      <c r="AV146" s="168">
        <v>240380</v>
      </c>
      <c r="AW146" s="168">
        <v>241313</v>
      </c>
      <c r="AX146" s="168">
        <v>242067</v>
      </c>
      <c r="AY146" s="168">
        <v>242687</v>
      </c>
      <c r="AZ146" s="168">
        <v>243206</v>
      </c>
      <c r="BA146" s="168">
        <v>243648</v>
      </c>
      <c r="BB146" s="168">
        <v>244028</v>
      </c>
      <c r="BC146" s="168">
        <v>244421</v>
      </c>
      <c r="BD146" s="168">
        <v>244882</v>
      </c>
      <c r="BE146" s="168">
        <v>245391</v>
      </c>
      <c r="BF146" s="168">
        <v>246001</v>
      </c>
      <c r="BG146" s="168">
        <v>246735</v>
      </c>
      <c r="BH146" s="168">
        <v>247616</v>
      </c>
      <c r="BI146" s="168">
        <v>248670</v>
      </c>
      <c r="BJ146" s="168">
        <v>249880</v>
      </c>
      <c r="BK146" s="168">
        <v>251256</v>
      </c>
      <c r="BL146" s="168">
        <v>252772</v>
      </c>
      <c r="BM146" s="168">
        <v>254399</v>
      </c>
      <c r="BN146" s="168">
        <v>256115</v>
      </c>
      <c r="BO146" s="168">
        <v>257906</v>
      </c>
      <c r="BP146" s="168">
        <v>259746</v>
      </c>
      <c r="BQ146" s="168">
        <v>261594</v>
      </c>
      <c r="BR146" s="168">
        <v>263432</v>
      </c>
      <c r="BS146" s="168">
        <v>265240</v>
      </c>
      <c r="BT146" s="168">
        <v>266992</v>
      </c>
      <c r="BU146" s="168">
        <v>268678</v>
      </c>
      <c r="BV146" s="168">
        <v>270282</v>
      </c>
      <c r="BW146" s="168">
        <v>271813</v>
      </c>
      <c r="BX146" s="168">
        <v>273268</v>
      </c>
      <c r="BY146" s="168">
        <v>274637</v>
      </c>
      <c r="BZ146" s="168">
        <v>275921</v>
      </c>
      <c r="CA146" s="168">
        <v>277123</v>
      </c>
      <c r="CB146" s="168">
        <v>278241</v>
      </c>
      <c r="CC146" s="168">
        <v>279267</v>
      </c>
      <c r="CD146" s="168">
        <v>280219</v>
      </c>
      <c r="CE146" s="168">
        <v>281102</v>
      </c>
      <c r="CF146" s="168">
        <v>281922</v>
      </c>
      <c r="CG146" s="168">
        <v>282704</v>
      </c>
      <c r="CH146" s="168">
        <v>283459</v>
      </c>
      <c r="CI146" s="168">
        <v>284200</v>
      </c>
      <c r="CJ146" s="168">
        <v>284954</v>
      </c>
      <c r="CK146" s="168">
        <v>285728</v>
      </c>
      <c r="CL146" s="168">
        <v>286543</v>
      </c>
      <c r="CM146" s="168">
        <v>287404</v>
      </c>
      <c r="CN146" s="168">
        <v>288323</v>
      </c>
      <c r="CO146" s="168">
        <v>289306</v>
      </c>
    </row>
    <row r="147" spans="2:93">
      <c r="B147" s="166">
        <v>37</v>
      </c>
      <c r="C147" s="167">
        <v>153808</v>
      </c>
      <c r="D147" s="168">
        <v>153400</v>
      </c>
      <c r="E147" s="168">
        <v>155110</v>
      </c>
      <c r="F147" s="168">
        <v>157740</v>
      </c>
      <c r="G147" s="168">
        <v>163040</v>
      </c>
      <c r="H147" s="168">
        <v>168227</v>
      </c>
      <c r="I147" s="168">
        <v>176837</v>
      </c>
      <c r="J147" s="168">
        <v>182234</v>
      </c>
      <c r="K147" s="168">
        <v>188714</v>
      </c>
      <c r="L147" s="168">
        <v>189857</v>
      </c>
      <c r="M147" s="168">
        <v>192590</v>
      </c>
      <c r="N147" s="168">
        <v>193417</v>
      </c>
      <c r="O147" s="168">
        <v>192675</v>
      </c>
      <c r="P147" s="168">
        <v>193726</v>
      </c>
      <c r="Q147" s="168">
        <v>196162</v>
      </c>
      <c r="R147" s="168">
        <v>199859</v>
      </c>
      <c r="S147" s="168">
        <v>196771</v>
      </c>
      <c r="T147" s="168">
        <v>194996</v>
      </c>
      <c r="U147" s="168">
        <v>196311</v>
      </c>
      <c r="V147" s="168">
        <v>197628</v>
      </c>
      <c r="W147" s="168">
        <v>199932</v>
      </c>
      <c r="X147" s="168">
        <v>197999</v>
      </c>
      <c r="Y147" s="168">
        <v>197829</v>
      </c>
      <c r="Z147" s="168">
        <v>197107</v>
      </c>
      <c r="AA147" s="168">
        <v>197473</v>
      </c>
      <c r="AB147" s="168">
        <v>197898</v>
      </c>
      <c r="AC147" s="168">
        <v>198994</v>
      </c>
      <c r="AD147" s="168">
        <v>197917</v>
      </c>
      <c r="AE147" s="168">
        <v>199574</v>
      </c>
      <c r="AF147" s="168">
        <v>202917</v>
      </c>
      <c r="AG147" s="168">
        <v>206860</v>
      </c>
      <c r="AH147" s="168">
        <v>212648</v>
      </c>
      <c r="AI147" s="168">
        <v>214406</v>
      </c>
      <c r="AJ147" s="168">
        <v>217727</v>
      </c>
      <c r="AK147" s="168">
        <v>220149</v>
      </c>
      <c r="AL147" s="168">
        <v>223019</v>
      </c>
      <c r="AM147" s="168">
        <v>221853</v>
      </c>
      <c r="AN147" s="168">
        <v>224683</v>
      </c>
      <c r="AO147" s="168">
        <v>227264</v>
      </c>
      <c r="AP147" s="168">
        <v>229560</v>
      </c>
      <c r="AQ147" s="168">
        <v>231815</v>
      </c>
      <c r="AR147" s="168">
        <v>233982</v>
      </c>
      <c r="AS147" s="168">
        <v>236014</v>
      </c>
      <c r="AT147" s="168">
        <v>237812</v>
      </c>
      <c r="AU147" s="168">
        <v>239360</v>
      </c>
      <c r="AV147" s="168">
        <v>240702</v>
      </c>
      <c r="AW147" s="168">
        <v>241841</v>
      </c>
      <c r="AX147" s="168">
        <v>242776</v>
      </c>
      <c r="AY147" s="168">
        <v>243532</v>
      </c>
      <c r="AZ147" s="168">
        <v>244154</v>
      </c>
      <c r="BA147" s="168">
        <v>244675</v>
      </c>
      <c r="BB147" s="168">
        <v>245119</v>
      </c>
      <c r="BC147" s="168">
        <v>245501</v>
      </c>
      <c r="BD147" s="168">
        <v>245896</v>
      </c>
      <c r="BE147" s="168">
        <v>246359</v>
      </c>
      <c r="BF147" s="168">
        <v>246870</v>
      </c>
      <c r="BG147" s="168">
        <v>247482</v>
      </c>
      <c r="BH147" s="168">
        <v>248217</v>
      </c>
      <c r="BI147" s="168">
        <v>249100</v>
      </c>
      <c r="BJ147" s="168">
        <v>250155</v>
      </c>
      <c r="BK147" s="168">
        <v>251366</v>
      </c>
      <c r="BL147" s="168">
        <v>252743</v>
      </c>
      <c r="BM147" s="168">
        <v>254260</v>
      </c>
      <c r="BN147" s="168">
        <v>255888</v>
      </c>
      <c r="BO147" s="168">
        <v>257605</v>
      </c>
      <c r="BP147" s="168">
        <v>259396</v>
      </c>
      <c r="BQ147" s="168">
        <v>261237</v>
      </c>
      <c r="BR147" s="168">
        <v>263086</v>
      </c>
      <c r="BS147" s="168">
        <v>264924</v>
      </c>
      <c r="BT147" s="168">
        <v>266733</v>
      </c>
      <c r="BU147" s="168">
        <v>268485</v>
      </c>
      <c r="BV147" s="168">
        <v>270171</v>
      </c>
      <c r="BW147" s="168">
        <v>271776</v>
      </c>
      <c r="BX147" s="168">
        <v>273307</v>
      </c>
      <c r="BY147" s="168">
        <v>274763</v>
      </c>
      <c r="BZ147" s="168">
        <v>276132</v>
      </c>
      <c r="CA147" s="168">
        <v>277417</v>
      </c>
      <c r="CB147" s="168">
        <v>278619</v>
      </c>
      <c r="CC147" s="168">
        <v>279737</v>
      </c>
      <c r="CD147" s="168">
        <v>280764</v>
      </c>
      <c r="CE147" s="168">
        <v>281716</v>
      </c>
      <c r="CF147" s="168">
        <v>282600</v>
      </c>
      <c r="CG147" s="168">
        <v>283420</v>
      </c>
      <c r="CH147" s="168">
        <v>284202</v>
      </c>
      <c r="CI147" s="168">
        <v>284958</v>
      </c>
      <c r="CJ147" s="168">
        <v>285699</v>
      </c>
      <c r="CK147" s="168">
        <v>286453</v>
      </c>
      <c r="CL147" s="168">
        <v>287228</v>
      </c>
      <c r="CM147" s="168">
        <v>288043</v>
      </c>
      <c r="CN147" s="168">
        <v>288904</v>
      </c>
      <c r="CO147" s="168">
        <v>289823</v>
      </c>
    </row>
    <row r="148" spans="2:93">
      <c r="B148" s="166">
        <v>38</v>
      </c>
      <c r="C148" s="167">
        <v>156850</v>
      </c>
      <c r="D148" s="168">
        <v>155604</v>
      </c>
      <c r="E148" s="168">
        <v>155103</v>
      </c>
      <c r="F148" s="168">
        <v>156718</v>
      </c>
      <c r="G148" s="168">
        <v>159252</v>
      </c>
      <c r="H148" s="168">
        <v>164453</v>
      </c>
      <c r="I148" s="168">
        <v>169541</v>
      </c>
      <c r="J148" s="168">
        <v>178143</v>
      </c>
      <c r="K148" s="168">
        <v>183536</v>
      </c>
      <c r="L148" s="168">
        <v>190011</v>
      </c>
      <c r="M148" s="168">
        <v>191155</v>
      </c>
      <c r="N148" s="168">
        <v>193887</v>
      </c>
      <c r="O148" s="168">
        <v>194715</v>
      </c>
      <c r="P148" s="168">
        <v>193976</v>
      </c>
      <c r="Q148" s="168">
        <v>195028</v>
      </c>
      <c r="R148" s="168">
        <v>197464</v>
      </c>
      <c r="S148" s="168">
        <v>201159</v>
      </c>
      <c r="T148" s="168">
        <v>198076</v>
      </c>
      <c r="U148" s="168">
        <v>196305</v>
      </c>
      <c r="V148" s="168">
        <v>197621</v>
      </c>
      <c r="W148" s="168">
        <v>198938</v>
      </c>
      <c r="X148" s="168">
        <v>201242</v>
      </c>
      <c r="Y148" s="168">
        <v>199313</v>
      </c>
      <c r="Z148" s="168">
        <v>199145</v>
      </c>
      <c r="AA148" s="168">
        <v>198426</v>
      </c>
      <c r="AB148" s="168">
        <v>198793</v>
      </c>
      <c r="AC148" s="168">
        <v>199220</v>
      </c>
      <c r="AD148" s="168">
        <v>200317</v>
      </c>
      <c r="AE148" s="168">
        <v>199242</v>
      </c>
      <c r="AF148" s="168">
        <v>200900</v>
      </c>
      <c r="AG148" s="168">
        <v>204242</v>
      </c>
      <c r="AH148" s="168">
        <v>208183</v>
      </c>
      <c r="AI148" s="168">
        <v>213968</v>
      </c>
      <c r="AJ148" s="168">
        <v>215726</v>
      </c>
      <c r="AK148" s="168">
        <v>219046</v>
      </c>
      <c r="AL148" s="168">
        <v>221468</v>
      </c>
      <c r="AM148" s="168">
        <v>224338</v>
      </c>
      <c r="AN148" s="168">
        <v>223174</v>
      </c>
      <c r="AO148" s="168">
        <v>226004</v>
      </c>
      <c r="AP148" s="168">
        <v>228585</v>
      </c>
      <c r="AQ148" s="168">
        <v>230881</v>
      </c>
      <c r="AR148" s="168">
        <v>233136</v>
      </c>
      <c r="AS148" s="168">
        <v>235304</v>
      </c>
      <c r="AT148" s="168">
        <v>237337</v>
      </c>
      <c r="AU148" s="168">
        <v>239136</v>
      </c>
      <c r="AV148" s="168">
        <v>240686</v>
      </c>
      <c r="AW148" s="168">
        <v>242029</v>
      </c>
      <c r="AX148" s="168">
        <v>243170</v>
      </c>
      <c r="AY148" s="168">
        <v>244107</v>
      </c>
      <c r="AZ148" s="168">
        <v>244865</v>
      </c>
      <c r="BA148" s="168">
        <v>245489</v>
      </c>
      <c r="BB148" s="168">
        <v>246012</v>
      </c>
      <c r="BC148" s="168">
        <v>246458</v>
      </c>
      <c r="BD148" s="168">
        <v>246842</v>
      </c>
      <c r="BE148" s="168">
        <v>247239</v>
      </c>
      <c r="BF148" s="168">
        <v>247704</v>
      </c>
      <c r="BG148" s="168">
        <v>248217</v>
      </c>
      <c r="BH148" s="168">
        <v>248831</v>
      </c>
      <c r="BI148" s="168">
        <v>249568</v>
      </c>
      <c r="BJ148" s="168">
        <v>250452</v>
      </c>
      <c r="BK148" s="168">
        <v>251509</v>
      </c>
      <c r="BL148" s="168">
        <v>252721</v>
      </c>
      <c r="BM148" s="168">
        <v>254099</v>
      </c>
      <c r="BN148" s="168">
        <v>255617</v>
      </c>
      <c r="BO148" s="168">
        <v>257246</v>
      </c>
      <c r="BP148" s="168">
        <v>258963</v>
      </c>
      <c r="BQ148" s="168">
        <v>260755</v>
      </c>
      <c r="BR148" s="168">
        <v>262596</v>
      </c>
      <c r="BS148" s="168">
        <v>264446</v>
      </c>
      <c r="BT148" s="168">
        <v>266284</v>
      </c>
      <c r="BU148" s="168">
        <v>268094</v>
      </c>
      <c r="BV148" s="168">
        <v>269846</v>
      </c>
      <c r="BW148" s="168">
        <v>271533</v>
      </c>
      <c r="BX148" s="168">
        <v>273138</v>
      </c>
      <c r="BY148" s="168">
        <v>274670</v>
      </c>
      <c r="BZ148" s="168">
        <v>276126</v>
      </c>
      <c r="CA148" s="168">
        <v>277495</v>
      </c>
      <c r="CB148" s="168">
        <v>278781</v>
      </c>
      <c r="CC148" s="168">
        <v>279983</v>
      </c>
      <c r="CD148" s="168">
        <v>281101</v>
      </c>
      <c r="CE148" s="168">
        <v>282129</v>
      </c>
      <c r="CF148" s="168">
        <v>283081</v>
      </c>
      <c r="CG148" s="168">
        <v>283966</v>
      </c>
      <c r="CH148" s="168">
        <v>284786</v>
      </c>
      <c r="CI148" s="168">
        <v>285568</v>
      </c>
      <c r="CJ148" s="168">
        <v>286325</v>
      </c>
      <c r="CK148" s="168">
        <v>287066</v>
      </c>
      <c r="CL148" s="168">
        <v>287820</v>
      </c>
      <c r="CM148" s="168">
        <v>288596</v>
      </c>
      <c r="CN148" s="168">
        <v>289411</v>
      </c>
      <c r="CO148" s="168">
        <v>290272</v>
      </c>
    </row>
    <row r="149" spans="2:93">
      <c r="B149" s="166">
        <v>39</v>
      </c>
      <c r="C149" s="167">
        <v>160788</v>
      </c>
      <c r="D149" s="168">
        <v>158602</v>
      </c>
      <c r="E149" s="168">
        <v>157266</v>
      </c>
      <c r="F149" s="168">
        <v>156675</v>
      </c>
      <c r="G149" s="168">
        <v>158197</v>
      </c>
      <c r="H149" s="168">
        <v>160636</v>
      </c>
      <c r="I149" s="168">
        <v>165740</v>
      </c>
      <c r="J149" s="168">
        <v>170824</v>
      </c>
      <c r="K149" s="168">
        <v>179418</v>
      </c>
      <c r="L149" s="168">
        <v>184808</v>
      </c>
      <c r="M149" s="168">
        <v>191278</v>
      </c>
      <c r="N149" s="168">
        <v>192423</v>
      </c>
      <c r="O149" s="168">
        <v>195154</v>
      </c>
      <c r="P149" s="168">
        <v>195984</v>
      </c>
      <c r="Q149" s="168">
        <v>195248</v>
      </c>
      <c r="R149" s="168">
        <v>196301</v>
      </c>
      <c r="S149" s="168">
        <v>198737</v>
      </c>
      <c r="T149" s="168">
        <v>202431</v>
      </c>
      <c r="U149" s="168">
        <v>199353</v>
      </c>
      <c r="V149" s="168">
        <v>197587</v>
      </c>
      <c r="W149" s="168">
        <v>198904</v>
      </c>
      <c r="X149" s="168">
        <v>200222</v>
      </c>
      <c r="Y149" s="168">
        <v>202526</v>
      </c>
      <c r="Z149" s="168">
        <v>200601</v>
      </c>
      <c r="AA149" s="168">
        <v>200435</v>
      </c>
      <c r="AB149" s="168">
        <v>199719</v>
      </c>
      <c r="AC149" s="168">
        <v>200088</v>
      </c>
      <c r="AD149" s="168">
        <v>200517</v>
      </c>
      <c r="AE149" s="168">
        <v>201615</v>
      </c>
      <c r="AF149" s="168">
        <v>200543</v>
      </c>
      <c r="AG149" s="168">
        <v>202201</v>
      </c>
      <c r="AH149" s="168">
        <v>205543</v>
      </c>
      <c r="AI149" s="168">
        <v>209482</v>
      </c>
      <c r="AJ149" s="168">
        <v>215264</v>
      </c>
      <c r="AK149" s="168">
        <v>217023</v>
      </c>
      <c r="AL149" s="168">
        <v>220342</v>
      </c>
      <c r="AM149" s="168">
        <v>222764</v>
      </c>
      <c r="AN149" s="168">
        <v>225634</v>
      </c>
      <c r="AO149" s="168">
        <v>224473</v>
      </c>
      <c r="AP149" s="168">
        <v>227303</v>
      </c>
      <c r="AQ149" s="168">
        <v>229884</v>
      </c>
      <c r="AR149" s="168">
        <v>232180</v>
      </c>
      <c r="AS149" s="168">
        <v>234436</v>
      </c>
      <c r="AT149" s="168">
        <v>236605</v>
      </c>
      <c r="AU149" s="168">
        <v>238639</v>
      </c>
      <c r="AV149" s="168">
        <v>240440</v>
      </c>
      <c r="AW149" s="168">
        <v>241991</v>
      </c>
      <c r="AX149" s="168">
        <v>243336</v>
      </c>
      <c r="AY149" s="168">
        <v>244478</v>
      </c>
      <c r="AZ149" s="168">
        <v>245417</v>
      </c>
      <c r="BA149" s="168">
        <v>246177</v>
      </c>
      <c r="BB149" s="168">
        <v>246803</v>
      </c>
      <c r="BC149" s="168">
        <v>247328</v>
      </c>
      <c r="BD149" s="168">
        <v>247776</v>
      </c>
      <c r="BE149" s="168">
        <v>248162</v>
      </c>
      <c r="BF149" s="168">
        <v>248561</v>
      </c>
      <c r="BG149" s="168">
        <v>249028</v>
      </c>
      <c r="BH149" s="168">
        <v>249543</v>
      </c>
      <c r="BI149" s="168">
        <v>250159</v>
      </c>
      <c r="BJ149" s="168">
        <v>250897</v>
      </c>
      <c r="BK149" s="168">
        <v>251783</v>
      </c>
      <c r="BL149" s="168">
        <v>252841</v>
      </c>
      <c r="BM149" s="168">
        <v>254054</v>
      </c>
      <c r="BN149" s="168">
        <v>255433</v>
      </c>
      <c r="BO149" s="168">
        <v>256952</v>
      </c>
      <c r="BP149" s="168">
        <v>258582</v>
      </c>
      <c r="BQ149" s="168">
        <v>260300</v>
      </c>
      <c r="BR149" s="168">
        <v>262092</v>
      </c>
      <c r="BS149" s="168">
        <v>263934</v>
      </c>
      <c r="BT149" s="168">
        <v>265784</v>
      </c>
      <c r="BU149" s="168">
        <v>267623</v>
      </c>
      <c r="BV149" s="168">
        <v>269433</v>
      </c>
      <c r="BW149" s="168">
        <v>271185</v>
      </c>
      <c r="BX149" s="168">
        <v>272873</v>
      </c>
      <c r="BY149" s="168">
        <v>274478</v>
      </c>
      <c r="BZ149" s="168">
        <v>276010</v>
      </c>
      <c r="CA149" s="168">
        <v>277467</v>
      </c>
      <c r="CB149" s="168">
        <v>278836</v>
      </c>
      <c r="CC149" s="168">
        <v>280122</v>
      </c>
      <c r="CD149" s="168">
        <v>281325</v>
      </c>
      <c r="CE149" s="168">
        <v>282443</v>
      </c>
      <c r="CF149" s="168">
        <v>283471</v>
      </c>
      <c r="CG149" s="168">
        <v>284424</v>
      </c>
      <c r="CH149" s="168">
        <v>285309</v>
      </c>
      <c r="CI149" s="168">
        <v>286130</v>
      </c>
      <c r="CJ149" s="168">
        <v>286912</v>
      </c>
      <c r="CK149" s="168">
        <v>287669</v>
      </c>
      <c r="CL149" s="168">
        <v>288410</v>
      </c>
      <c r="CM149" s="168">
        <v>289165</v>
      </c>
      <c r="CN149" s="168">
        <v>289941</v>
      </c>
      <c r="CO149" s="168">
        <v>290756</v>
      </c>
    </row>
    <row r="150" spans="2:93">
      <c r="B150" s="166">
        <v>40</v>
      </c>
      <c r="C150" s="167">
        <v>167479</v>
      </c>
      <c r="D150" s="168">
        <v>162412</v>
      </c>
      <c r="E150" s="168">
        <v>160144</v>
      </c>
      <c r="F150" s="168">
        <v>158724</v>
      </c>
      <c r="G150" s="168">
        <v>158048</v>
      </c>
      <c r="H150" s="168">
        <v>159483</v>
      </c>
      <c r="I150" s="168">
        <v>161833</v>
      </c>
      <c r="J150" s="168">
        <v>166933</v>
      </c>
      <c r="K150" s="168">
        <v>172013</v>
      </c>
      <c r="L150" s="168">
        <v>180600</v>
      </c>
      <c r="M150" s="168">
        <v>185986</v>
      </c>
      <c r="N150" s="168">
        <v>192451</v>
      </c>
      <c r="O150" s="168">
        <v>193597</v>
      </c>
      <c r="P150" s="168">
        <v>196328</v>
      </c>
      <c r="Q150" s="168">
        <v>197160</v>
      </c>
      <c r="R150" s="168">
        <v>196427</v>
      </c>
      <c r="S150" s="168">
        <v>197482</v>
      </c>
      <c r="T150" s="168">
        <v>199918</v>
      </c>
      <c r="U150" s="168">
        <v>203611</v>
      </c>
      <c r="V150" s="168">
        <v>200539</v>
      </c>
      <c r="W150" s="168">
        <v>198777</v>
      </c>
      <c r="X150" s="168">
        <v>200095</v>
      </c>
      <c r="Y150" s="168">
        <v>201415</v>
      </c>
      <c r="Z150" s="168">
        <v>203719</v>
      </c>
      <c r="AA150" s="168">
        <v>201798</v>
      </c>
      <c r="AB150" s="168">
        <v>201635</v>
      </c>
      <c r="AC150" s="168">
        <v>200922</v>
      </c>
      <c r="AD150" s="168">
        <v>201293</v>
      </c>
      <c r="AE150" s="168">
        <v>201724</v>
      </c>
      <c r="AF150" s="168">
        <v>202823</v>
      </c>
      <c r="AG150" s="168">
        <v>201755</v>
      </c>
      <c r="AH150" s="168">
        <v>203414</v>
      </c>
      <c r="AI150" s="168">
        <v>206755</v>
      </c>
      <c r="AJ150" s="168">
        <v>210693</v>
      </c>
      <c r="AK150" s="168">
        <v>216472</v>
      </c>
      <c r="AL150" s="168">
        <v>218232</v>
      </c>
      <c r="AM150" s="168">
        <v>221550</v>
      </c>
      <c r="AN150" s="168">
        <v>223972</v>
      </c>
      <c r="AO150" s="168">
        <v>226842</v>
      </c>
      <c r="AP150" s="168">
        <v>225685</v>
      </c>
      <c r="AQ150" s="168">
        <v>228515</v>
      </c>
      <c r="AR150" s="168">
        <v>231096</v>
      </c>
      <c r="AS150" s="168">
        <v>233393</v>
      </c>
      <c r="AT150" s="168">
        <v>235650</v>
      </c>
      <c r="AU150" s="168">
        <v>237820</v>
      </c>
      <c r="AV150" s="168">
        <v>239855</v>
      </c>
      <c r="AW150" s="168">
        <v>241657</v>
      </c>
      <c r="AX150" s="168">
        <v>243210</v>
      </c>
      <c r="AY150" s="168">
        <v>244556</v>
      </c>
      <c r="AZ150" s="168">
        <v>245700</v>
      </c>
      <c r="BA150" s="168">
        <v>246641</v>
      </c>
      <c r="BB150" s="168">
        <v>247403</v>
      </c>
      <c r="BC150" s="168">
        <v>248031</v>
      </c>
      <c r="BD150" s="168">
        <v>248558</v>
      </c>
      <c r="BE150" s="168">
        <v>249008</v>
      </c>
      <c r="BF150" s="168">
        <v>249396</v>
      </c>
      <c r="BG150" s="168">
        <v>249797</v>
      </c>
      <c r="BH150" s="168">
        <v>250266</v>
      </c>
      <c r="BI150" s="168">
        <v>250783</v>
      </c>
      <c r="BJ150" s="168">
        <v>251400</v>
      </c>
      <c r="BK150" s="168">
        <v>252140</v>
      </c>
      <c r="BL150" s="168">
        <v>253027</v>
      </c>
      <c r="BM150" s="168">
        <v>254087</v>
      </c>
      <c r="BN150" s="168">
        <v>255301</v>
      </c>
      <c r="BO150" s="168">
        <v>256681</v>
      </c>
      <c r="BP150" s="168">
        <v>258200</v>
      </c>
      <c r="BQ150" s="168">
        <v>259831</v>
      </c>
      <c r="BR150" s="168">
        <v>261550</v>
      </c>
      <c r="BS150" s="168">
        <v>263342</v>
      </c>
      <c r="BT150" s="168">
        <v>265185</v>
      </c>
      <c r="BU150" s="168">
        <v>267035</v>
      </c>
      <c r="BV150" s="168">
        <v>268875</v>
      </c>
      <c r="BW150" s="168">
        <v>270685</v>
      </c>
      <c r="BX150" s="168">
        <v>272437</v>
      </c>
      <c r="BY150" s="168">
        <v>274126</v>
      </c>
      <c r="BZ150" s="168">
        <v>275731</v>
      </c>
      <c r="CA150" s="168">
        <v>277263</v>
      </c>
      <c r="CB150" s="168">
        <v>278721</v>
      </c>
      <c r="CC150" s="168">
        <v>280090</v>
      </c>
      <c r="CD150" s="168">
        <v>281376</v>
      </c>
      <c r="CE150" s="168">
        <v>282580</v>
      </c>
      <c r="CF150" s="168">
        <v>283698</v>
      </c>
      <c r="CG150" s="168">
        <v>284726</v>
      </c>
      <c r="CH150" s="168">
        <v>285679</v>
      </c>
      <c r="CI150" s="168">
        <v>286565</v>
      </c>
      <c r="CJ150" s="168">
        <v>287386</v>
      </c>
      <c r="CK150" s="168">
        <v>288168</v>
      </c>
      <c r="CL150" s="168">
        <v>288926</v>
      </c>
      <c r="CM150" s="168">
        <v>289667</v>
      </c>
      <c r="CN150" s="168">
        <v>290422</v>
      </c>
      <c r="CO150" s="168">
        <v>291198</v>
      </c>
    </row>
    <row r="151" spans="2:93">
      <c r="B151" s="166">
        <v>41</v>
      </c>
      <c r="C151" s="167">
        <v>169785</v>
      </c>
      <c r="D151" s="168">
        <v>168793</v>
      </c>
      <c r="E151" s="168">
        <v>163662</v>
      </c>
      <c r="F151" s="168">
        <v>161326</v>
      </c>
      <c r="G151" s="168">
        <v>159836</v>
      </c>
      <c r="H151" s="168">
        <v>159090</v>
      </c>
      <c r="I151" s="168">
        <v>160452</v>
      </c>
      <c r="J151" s="168">
        <v>162801</v>
      </c>
      <c r="K151" s="168">
        <v>167898</v>
      </c>
      <c r="L151" s="168">
        <v>172974</v>
      </c>
      <c r="M151" s="168">
        <v>181553</v>
      </c>
      <c r="N151" s="168">
        <v>186936</v>
      </c>
      <c r="O151" s="168">
        <v>193396</v>
      </c>
      <c r="P151" s="168">
        <v>194544</v>
      </c>
      <c r="Q151" s="168">
        <v>197275</v>
      </c>
      <c r="R151" s="168">
        <v>198109</v>
      </c>
      <c r="S151" s="168">
        <v>197380</v>
      </c>
      <c r="T151" s="168">
        <v>198436</v>
      </c>
      <c r="U151" s="168">
        <v>200873</v>
      </c>
      <c r="V151" s="168">
        <v>204565</v>
      </c>
      <c r="W151" s="168">
        <v>201499</v>
      </c>
      <c r="X151" s="168">
        <v>199742</v>
      </c>
      <c r="Y151" s="168">
        <v>201061</v>
      </c>
      <c r="Z151" s="168">
        <v>202383</v>
      </c>
      <c r="AA151" s="168">
        <v>204687</v>
      </c>
      <c r="AB151" s="168">
        <v>202771</v>
      </c>
      <c r="AC151" s="168">
        <v>202611</v>
      </c>
      <c r="AD151" s="168">
        <v>201901</v>
      </c>
      <c r="AE151" s="168">
        <v>202275</v>
      </c>
      <c r="AF151" s="168">
        <v>202708</v>
      </c>
      <c r="AG151" s="168">
        <v>203808</v>
      </c>
      <c r="AH151" s="168">
        <v>202744</v>
      </c>
      <c r="AI151" s="168">
        <v>204404</v>
      </c>
      <c r="AJ151" s="168">
        <v>207745</v>
      </c>
      <c r="AK151" s="168">
        <v>211682</v>
      </c>
      <c r="AL151" s="168">
        <v>217458</v>
      </c>
      <c r="AM151" s="168">
        <v>219219</v>
      </c>
      <c r="AN151" s="168">
        <v>222537</v>
      </c>
      <c r="AO151" s="168">
        <v>224959</v>
      </c>
      <c r="AP151" s="168">
        <v>227829</v>
      </c>
      <c r="AQ151" s="168">
        <v>226676</v>
      </c>
      <c r="AR151" s="168">
        <v>229506</v>
      </c>
      <c r="AS151" s="168">
        <v>232088</v>
      </c>
      <c r="AT151" s="168">
        <v>234386</v>
      </c>
      <c r="AU151" s="168">
        <v>236644</v>
      </c>
      <c r="AV151" s="168">
        <v>238815</v>
      </c>
      <c r="AW151" s="168">
        <v>240851</v>
      </c>
      <c r="AX151" s="168">
        <v>242654</v>
      </c>
      <c r="AY151" s="168">
        <v>244209</v>
      </c>
      <c r="AZ151" s="168">
        <v>245556</v>
      </c>
      <c r="BA151" s="168">
        <v>246702</v>
      </c>
      <c r="BB151" s="168">
        <v>247645</v>
      </c>
      <c r="BC151" s="168">
        <v>248409</v>
      </c>
      <c r="BD151" s="168">
        <v>249039</v>
      </c>
      <c r="BE151" s="168">
        <v>249568</v>
      </c>
      <c r="BF151" s="168">
        <v>250020</v>
      </c>
      <c r="BG151" s="168">
        <v>250410</v>
      </c>
      <c r="BH151" s="168">
        <v>250813</v>
      </c>
      <c r="BI151" s="168">
        <v>251284</v>
      </c>
      <c r="BJ151" s="168">
        <v>251802</v>
      </c>
      <c r="BK151" s="168">
        <v>252421</v>
      </c>
      <c r="BL151" s="168">
        <v>253163</v>
      </c>
      <c r="BM151" s="168">
        <v>254051</v>
      </c>
      <c r="BN151" s="168">
        <v>255112</v>
      </c>
      <c r="BO151" s="168">
        <v>256327</v>
      </c>
      <c r="BP151" s="168">
        <v>257708</v>
      </c>
      <c r="BQ151" s="168">
        <v>259228</v>
      </c>
      <c r="BR151" s="168">
        <v>260860</v>
      </c>
      <c r="BS151" s="168">
        <v>262579</v>
      </c>
      <c r="BT151" s="168">
        <v>264372</v>
      </c>
      <c r="BU151" s="168">
        <v>266215</v>
      </c>
      <c r="BV151" s="168">
        <v>268066</v>
      </c>
      <c r="BW151" s="168">
        <v>269906</v>
      </c>
      <c r="BX151" s="168">
        <v>271716</v>
      </c>
      <c r="BY151" s="168">
        <v>273469</v>
      </c>
      <c r="BZ151" s="168">
        <v>275158</v>
      </c>
      <c r="CA151" s="168">
        <v>276763</v>
      </c>
      <c r="CB151" s="168">
        <v>278295</v>
      </c>
      <c r="CC151" s="168">
        <v>279754</v>
      </c>
      <c r="CD151" s="168">
        <v>281123</v>
      </c>
      <c r="CE151" s="168">
        <v>282409</v>
      </c>
      <c r="CF151" s="168">
        <v>283614</v>
      </c>
      <c r="CG151" s="168">
        <v>284732</v>
      </c>
      <c r="CH151" s="168">
        <v>285760</v>
      </c>
      <c r="CI151" s="168">
        <v>286713</v>
      </c>
      <c r="CJ151" s="168">
        <v>287600</v>
      </c>
      <c r="CK151" s="168">
        <v>288421</v>
      </c>
      <c r="CL151" s="168">
        <v>289203</v>
      </c>
      <c r="CM151" s="168">
        <v>289962</v>
      </c>
      <c r="CN151" s="168">
        <v>290703</v>
      </c>
      <c r="CO151" s="168">
        <v>291458</v>
      </c>
    </row>
    <row r="152" spans="2:93">
      <c r="B152" s="166">
        <v>42</v>
      </c>
      <c r="C152" s="167">
        <v>161494</v>
      </c>
      <c r="D152" s="168">
        <v>170983</v>
      </c>
      <c r="E152" s="168">
        <v>169926</v>
      </c>
      <c r="F152" s="168">
        <v>164737</v>
      </c>
      <c r="G152" s="168">
        <v>162338</v>
      </c>
      <c r="H152" s="168">
        <v>160784</v>
      </c>
      <c r="I152" s="168">
        <v>159973</v>
      </c>
      <c r="J152" s="168">
        <v>161336</v>
      </c>
      <c r="K152" s="168">
        <v>163685</v>
      </c>
      <c r="L152" s="168">
        <v>168779</v>
      </c>
      <c r="M152" s="168">
        <v>173851</v>
      </c>
      <c r="N152" s="168">
        <v>182423</v>
      </c>
      <c r="O152" s="168">
        <v>187802</v>
      </c>
      <c r="P152" s="168">
        <v>194258</v>
      </c>
      <c r="Q152" s="168">
        <v>195408</v>
      </c>
      <c r="R152" s="168">
        <v>198139</v>
      </c>
      <c r="S152" s="168">
        <v>198975</v>
      </c>
      <c r="T152" s="168">
        <v>198251</v>
      </c>
      <c r="U152" s="168">
        <v>199309</v>
      </c>
      <c r="V152" s="168">
        <v>201746</v>
      </c>
      <c r="W152" s="168">
        <v>205437</v>
      </c>
      <c r="X152" s="168">
        <v>202378</v>
      </c>
      <c r="Y152" s="168">
        <v>200626</v>
      </c>
      <c r="Z152" s="168">
        <v>201947</v>
      </c>
      <c r="AA152" s="168">
        <v>203271</v>
      </c>
      <c r="AB152" s="168">
        <v>205576</v>
      </c>
      <c r="AC152" s="168">
        <v>203665</v>
      </c>
      <c r="AD152" s="168">
        <v>203508</v>
      </c>
      <c r="AE152" s="168">
        <v>202802</v>
      </c>
      <c r="AF152" s="168">
        <v>203178</v>
      </c>
      <c r="AG152" s="168">
        <v>203614</v>
      </c>
      <c r="AH152" s="168">
        <v>204716</v>
      </c>
      <c r="AI152" s="168">
        <v>203655</v>
      </c>
      <c r="AJ152" s="168">
        <v>205317</v>
      </c>
      <c r="AK152" s="168">
        <v>208657</v>
      </c>
      <c r="AL152" s="168">
        <v>212594</v>
      </c>
      <c r="AM152" s="168">
        <v>218367</v>
      </c>
      <c r="AN152" s="168">
        <v>220129</v>
      </c>
      <c r="AO152" s="168">
        <v>223447</v>
      </c>
      <c r="AP152" s="168">
        <v>225870</v>
      </c>
      <c r="AQ152" s="168">
        <v>228740</v>
      </c>
      <c r="AR152" s="168">
        <v>227591</v>
      </c>
      <c r="AS152" s="168">
        <v>230422</v>
      </c>
      <c r="AT152" s="168">
        <v>233004</v>
      </c>
      <c r="AU152" s="168">
        <v>235303</v>
      </c>
      <c r="AV152" s="168">
        <v>237562</v>
      </c>
      <c r="AW152" s="168">
        <v>239734</v>
      </c>
      <c r="AX152" s="168">
        <v>241771</v>
      </c>
      <c r="AY152" s="168">
        <v>243576</v>
      </c>
      <c r="AZ152" s="168">
        <v>245132</v>
      </c>
      <c r="BA152" s="168">
        <v>246481</v>
      </c>
      <c r="BB152" s="168">
        <v>247628</v>
      </c>
      <c r="BC152" s="168">
        <v>248573</v>
      </c>
      <c r="BD152" s="168">
        <v>249339</v>
      </c>
      <c r="BE152" s="168">
        <v>249971</v>
      </c>
      <c r="BF152" s="168">
        <v>250502</v>
      </c>
      <c r="BG152" s="168">
        <v>250956</v>
      </c>
      <c r="BH152" s="168">
        <v>251348</v>
      </c>
      <c r="BI152" s="168">
        <v>251753</v>
      </c>
      <c r="BJ152" s="168">
        <v>252226</v>
      </c>
      <c r="BK152" s="168">
        <v>252746</v>
      </c>
      <c r="BL152" s="168">
        <v>253366</v>
      </c>
      <c r="BM152" s="168">
        <v>254110</v>
      </c>
      <c r="BN152" s="168">
        <v>254999</v>
      </c>
      <c r="BO152" s="168">
        <v>256061</v>
      </c>
      <c r="BP152" s="168">
        <v>257277</v>
      </c>
      <c r="BQ152" s="168">
        <v>258659</v>
      </c>
      <c r="BR152" s="168">
        <v>260180</v>
      </c>
      <c r="BS152" s="168">
        <v>261813</v>
      </c>
      <c r="BT152" s="168">
        <v>263532</v>
      </c>
      <c r="BU152" s="168">
        <v>265326</v>
      </c>
      <c r="BV152" s="168">
        <v>267169</v>
      </c>
      <c r="BW152" s="168">
        <v>269020</v>
      </c>
      <c r="BX152" s="168">
        <v>270861</v>
      </c>
      <c r="BY152" s="168">
        <v>272671</v>
      </c>
      <c r="BZ152" s="168">
        <v>274424</v>
      </c>
      <c r="CA152" s="168">
        <v>276113</v>
      </c>
      <c r="CB152" s="168">
        <v>277719</v>
      </c>
      <c r="CC152" s="168">
        <v>279251</v>
      </c>
      <c r="CD152" s="168">
        <v>280710</v>
      </c>
      <c r="CE152" s="168">
        <v>282079</v>
      </c>
      <c r="CF152" s="168">
        <v>283366</v>
      </c>
      <c r="CG152" s="168">
        <v>284571</v>
      </c>
      <c r="CH152" s="168">
        <v>285689</v>
      </c>
      <c r="CI152" s="168">
        <v>286717</v>
      </c>
      <c r="CJ152" s="168">
        <v>287671</v>
      </c>
      <c r="CK152" s="168">
        <v>288558</v>
      </c>
      <c r="CL152" s="168">
        <v>289379</v>
      </c>
      <c r="CM152" s="168">
        <v>290161</v>
      </c>
      <c r="CN152" s="168">
        <v>290921</v>
      </c>
      <c r="CO152" s="168">
        <v>291662</v>
      </c>
    </row>
    <row r="153" spans="2:93">
      <c r="B153" s="166">
        <v>43</v>
      </c>
      <c r="C153" s="167">
        <v>158940</v>
      </c>
      <c r="D153" s="168">
        <v>162665</v>
      </c>
      <c r="E153" s="168">
        <v>172075</v>
      </c>
      <c r="F153" s="168">
        <v>170955</v>
      </c>
      <c r="G153" s="168">
        <v>165710</v>
      </c>
      <c r="H153" s="168">
        <v>163250</v>
      </c>
      <c r="I153" s="168">
        <v>161633</v>
      </c>
      <c r="J153" s="168">
        <v>160827</v>
      </c>
      <c r="K153" s="168">
        <v>162192</v>
      </c>
      <c r="L153" s="168">
        <v>164541</v>
      </c>
      <c r="M153" s="168">
        <v>169632</v>
      </c>
      <c r="N153" s="168">
        <v>174700</v>
      </c>
      <c r="O153" s="168">
        <v>183265</v>
      </c>
      <c r="P153" s="168">
        <v>188640</v>
      </c>
      <c r="Q153" s="168">
        <v>195092</v>
      </c>
      <c r="R153" s="168">
        <v>196244</v>
      </c>
      <c r="S153" s="168">
        <v>198976</v>
      </c>
      <c r="T153" s="168">
        <v>199814</v>
      </c>
      <c r="U153" s="168">
        <v>199095</v>
      </c>
      <c r="V153" s="168">
        <v>200156</v>
      </c>
      <c r="W153" s="168">
        <v>202593</v>
      </c>
      <c r="X153" s="168">
        <v>206284</v>
      </c>
      <c r="Y153" s="168">
        <v>203232</v>
      </c>
      <c r="Z153" s="168">
        <v>201486</v>
      </c>
      <c r="AA153" s="168">
        <v>202809</v>
      </c>
      <c r="AB153" s="168">
        <v>204135</v>
      </c>
      <c r="AC153" s="168">
        <v>206441</v>
      </c>
      <c r="AD153" s="168">
        <v>204535</v>
      </c>
      <c r="AE153" s="168">
        <v>204382</v>
      </c>
      <c r="AF153" s="168">
        <v>203680</v>
      </c>
      <c r="AG153" s="168">
        <v>204059</v>
      </c>
      <c r="AH153" s="168">
        <v>204497</v>
      </c>
      <c r="AI153" s="168">
        <v>205601</v>
      </c>
      <c r="AJ153" s="168">
        <v>204545</v>
      </c>
      <c r="AK153" s="168">
        <v>206208</v>
      </c>
      <c r="AL153" s="168">
        <v>209548</v>
      </c>
      <c r="AM153" s="168">
        <v>213484</v>
      </c>
      <c r="AN153" s="168">
        <v>219255</v>
      </c>
      <c r="AO153" s="168">
        <v>221019</v>
      </c>
      <c r="AP153" s="168">
        <v>224337</v>
      </c>
      <c r="AQ153" s="168">
        <v>226761</v>
      </c>
      <c r="AR153" s="168">
        <v>229631</v>
      </c>
      <c r="AS153" s="168">
        <v>228486</v>
      </c>
      <c r="AT153" s="168">
        <v>231318</v>
      </c>
      <c r="AU153" s="168">
        <v>233900</v>
      </c>
      <c r="AV153" s="168">
        <v>236200</v>
      </c>
      <c r="AW153" s="168">
        <v>238460</v>
      </c>
      <c r="AX153" s="168">
        <v>240633</v>
      </c>
      <c r="AY153" s="168">
        <v>242672</v>
      </c>
      <c r="AZ153" s="168">
        <v>244478</v>
      </c>
      <c r="BA153" s="168">
        <v>246035</v>
      </c>
      <c r="BB153" s="168">
        <v>247386</v>
      </c>
      <c r="BC153" s="168">
        <v>248535</v>
      </c>
      <c r="BD153" s="168">
        <v>249482</v>
      </c>
      <c r="BE153" s="168">
        <v>250249</v>
      </c>
      <c r="BF153" s="168">
        <v>250883</v>
      </c>
      <c r="BG153" s="168">
        <v>251417</v>
      </c>
      <c r="BH153" s="168">
        <v>251873</v>
      </c>
      <c r="BI153" s="168">
        <v>252267</v>
      </c>
      <c r="BJ153" s="168">
        <v>252673</v>
      </c>
      <c r="BK153" s="168">
        <v>253148</v>
      </c>
      <c r="BL153" s="168">
        <v>253670</v>
      </c>
      <c r="BM153" s="168">
        <v>254292</v>
      </c>
      <c r="BN153" s="168">
        <v>255037</v>
      </c>
      <c r="BO153" s="168">
        <v>255927</v>
      </c>
      <c r="BP153" s="168">
        <v>256991</v>
      </c>
      <c r="BQ153" s="168">
        <v>258208</v>
      </c>
      <c r="BR153" s="168">
        <v>259591</v>
      </c>
      <c r="BS153" s="168">
        <v>261112</v>
      </c>
      <c r="BT153" s="168">
        <v>262746</v>
      </c>
      <c r="BU153" s="168">
        <v>264465</v>
      </c>
      <c r="BV153" s="168">
        <v>266260</v>
      </c>
      <c r="BW153" s="168">
        <v>268103</v>
      </c>
      <c r="BX153" s="168">
        <v>269954</v>
      </c>
      <c r="BY153" s="168">
        <v>271796</v>
      </c>
      <c r="BZ153" s="168">
        <v>273606</v>
      </c>
      <c r="CA153" s="168">
        <v>275359</v>
      </c>
      <c r="CB153" s="168">
        <v>277048</v>
      </c>
      <c r="CC153" s="168">
        <v>278654</v>
      </c>
      <c r="CD153" s="168">
        <v>280187</v>
      </c>
      <c r="CE153" s="168">
        <v>281646</v>
      </c>
      <c r="CF153" s="168">
        <v>283015</v>
      </c>
      <c r="CG153" s="168">
        <v>284302</v>
      </c>
      <c r="CH153" s="168">
        <v>285507</v>
      </c>
      <c r="CI153" s="168">
        <v>286626</v>
      </c>
      <c r="CJ153" s="168">
        <v>287654</v>
      </c>
      <c r="CK153" s="168">
        <v>288608</v>
      </c>
      <c r="CL153" s="168">
        <v>289495</v>
      </c>
      <c r="CM153" s="168">
        <v>290317</v>
      </c>
      <c r="CN153" s="168">
        <v>291099</v>
      </c>
      <c r="CO153" s="168">
        <v>291859</v>
      </c>
    </row>
    <row r="154" spans="2:93">
      <c r="B154" s="166">
        <v>44</v>
      </c>
      <c r="C154" s="167">
        <v>153233</v>
      </c>
      <c r="D154" s="168">
        <v>159932</v>
      </c>
      <c r="E154" s="168">
        <v>163594</v>
      </c>
      <c r="F154" s="168">
        <v>172933</v>
      </c>
      <c r="G154" s="168">
        <v>171759</v>
      </c>
      <c r="H154" s="168">
        <v>166467</v>
      </c>
      <c r="I154" s="168">
        <v>163954</v>
      </c>
      <c r="J154" s="168">
        <v>162344</v>
      </c>
      <c r="K154" s="168">
        <v>161544</v>
      </c>
      <c r="L154" s="168">
        <v>162911</v>
      </c>
      <c r="M154" s="168">
        <v>165260</v>
      </c>
      <c r="N154" s="168">
        <v>170348</v>
      </c>
      <c r="O154" s="168">
        <v>175413</v>
      </c>
      <c r="P154" s="168">
        <v>183970</v>
      </c>
      <c r="Q154" s="168">
        <v>189342</v>
      </c>
      <c r="R154" s="168">
        <v>195790</v>
      </c>
      <c r="S154" s="168">
        <v>196944</v>
      </c>
      <c r="T154" s="168">
        <v>199677</v>
      </c>
      <c r="U154" s="168">
        <v>200518</v>
      </c>
      <c r="V154" s="168">
        <v>199805</v>
      </c>
      <c r="W154" s="168">
        <v>200868</v>
      </c>
      <c r="X154" s="168">
        <v>203307</v>
      </c>
      <c r="Y154" s="168">
        <v>206997</v>
      </c>
      <c r="Z154" s="168">
        <v>203953</v>
      </c>
      <c r="AA154" s="168">
        <v>202213</v>
      </c>
      <c r="AB154" s="168">
        <v>203538</v>
      </c>
      <c r="AC154" s="168">
        <v>204867</v>
      </c>
      <c r="AD154" s="168">
        <v>207174</v>
      </c>
      <c r="AE154" s="168">
        <v>205274</v>
      </c>
      <c r="AF154" s="168">
        <v>205125</v>
      </c>
      <c r="AG154" s="168">
        <v>204427</v>
      </c>
      <c r="AH154" s="168">
        <v>204809</v>
      </c>
      <c r="AI154" s="168">
        <v>205250</v>
      </c>
      <c r="AJ154" s="168">
        <v>206357</v>
      </c>
      <c r="AK154" s="168">
        <v>205305</v>
      </c>
      <c r="AL154" s="168">
        <v>206970</v>
      </c>
      <c r="AM154" s="168">
        <v>210310</v>
      </c>
      <c r="AN154" s="168">
        <v>214246</v>
      </c>
      <c r="AO154" s="168">
        <v>220015</v>
      </c>
      <c r="AP154" s="168">
        <v>221780</v>
      </c>
      <c r="AQ154" s="168">
        <v>225099</v>
      </c>
      <c r="AR154" s="168">
        <v>227524</v>
      </c>
      <c r="AS154" s="168">
        <v>230394</v>
      </c>
      <c r="AT154" s="168">
        <v>229253</v>
      </c>
      <c r="AU154" s="168">
        <v>232086</v>
      </c>
      <c r="AV154" s="168">
        <v>234668</v>
      </c>
      <c r="AW154" s="168">
        <v>236969</v>
      </c>
      <c r="AX154" s="168">
        <v>239230</v>
      </c>
      <c r="AY154" s="168">
        <v>241404</v>
      </c>
      <c r="AZ154" s="168">
        <v>243445</v>
      </c>
      <c r="BA154" s="168">
        <v>245252</v>
      </c>
      <c r="BB154" s="168">
        <v>246810</v>
      </c>
      <c r="BC154" s="168">
        <v>248163</v>
      </c>
      <c r="BD154" s="168">
        <v>249314</v>
      </c>
      <c r="BE154" s="168">
        <v>250263</v>
      </c>
      <c r="BF154" s="168">
        <v>251031</v>
      </c>
      <c r="BG154" s="168">
        <v>251667</v>
      </c>
      <c r="BH154" s="168">
        <v>252203</v>
      </c>
      <c r="BI154" s="168">
        <v>252661</v>
      </c>
      <c r="BJ154" s="168">
        <v>253057</v>
      </c>
      <c r="BK154" s="168">
        <v>253465</v>
      </c>
      <c r="BL154" s="168">
        <v>253942</v>
      </c>
      <c r="BM154" s="168">
        <v>254466</v>
      </c>
      <c r="BN154" s="168">
        <v>255089</v>
      </c>
      <c r="BO154" s="168">
        <v>255836</v>
      </c>
      <c r="BP154" s="168">
        <v>256727</v>
      </c>
      <c r="BQ154" s="168">
        <v>257792</v>
      </c>
      <c r="BR154" s="168">
        <v>259010</v>
      </c>
      <c r="BS154" s="168">
        <v>260394</v>
      </c>
      <c r="BT154" s="168">
        <v>261916</v>
      </c>
      <c r="BU154" s="168">
        <v>263550</v>
      </c>
      <c r="BV154" s="168">
        <v>265270</v>
      </c>
      <c r="BW154" s="168">
        <v>267065</v>
      </c>
      <c r="BX154" s="168">
        <v>268908</v>
      </c>
      <c r="BY154" s="168">
        <v>270760</v>
      </c>
      <c r="BZ154" s="168">
        <v>272602</v>
      </c>
      <c r="CA154" s="168">
        <v>274412</v>
      </c>
      <c r="CB154" s="168">
        <v>276165</v>
      </c>
      <c r="CC154" s="168">
        <v>277854</v>
      </c>
      <c r="CD154" s="168">
        <v>279460</v>
      </c>
      <c r="CE154" s="168">
        <v>280994</v>
      </c>
      <c r="CF154" s="168">
        <v>282453</v>
      </c>
      <c r="CG154" s="168">
        <v>283822</v>
      </c>
      <c r="CH154" s="168">
        <v>285109</v>
      </c>
      <c r="CI154" s="168">
        <v>286314</v>
      </c>
      <c r="CJ154" s="168">
        <v>287433</v>
      </c>
      <c r="CK154" s="168">
        <v>288462</v>
      </c>
      <c r="CL154" s="168">
        <v>289416</v>
      </c>
      <c r="CM154" s="168">
        <v>290303</v>
      </c>
      <c r="CN154" s="168">
        <v>291125</v>
      </c>
      <c r="CO154" s="168">
        <v>291907</v>
      </c>
    </row>
    <row r="155" spans="2:93">
      <c r="B155" s="166">
        <v>45</v>
      </c>
      <c r="C155" s="167">
        <v>149376</v>
      </c>
      <c r="D155" s="168">
        <v>154113</v>
      </c>
      <c r="E155" s="168">
        <v>160750</v>
      </c>
      <c r="F155" s="168">
        <v>164355</v>
      </c>
      <c r="G155" s="168">
        <v>173627</v>
      </c>
      <c r="H155" s="168">
        <v>172405</v>
      </c>
      <c r="I155" s="168">
        <v>167071</v>
      </c>
      <c r="J155" s="168">
        <v>164567</v>
      </c>
      <c r="K155" s="168">
        <v>162965</v>
      </c>
      <c r="L155" s="168">
        <v>162171</v>
      </c>
      <c r="M155" s="168">
        <v>163540</v>
      </c>
      <c r="N155" s="168">
        <v>165890</v>
      </c>
      <c r="O155" s="168">
        <v>170975</v>
      </c>
      <c r="P155" s="168">
        <v>176037</v>
      </c>
      <c r="Q155" s="168">
        <v>184586</v>
      </c>
      <c r="R155" s="168">
        <v>189955</v>
      </c>
      <c r="S155" s="168">
        <v>196399</v>
      </c>
      <c r="T155" s="168">
        <v>197556</v>
      </c>
      <c r="U155" s="168">
        <v>200290</v>
      </c>
      <c r="V155" s="168">
        <v>201135</v>
      </c>
      <c r="W155" s="168">
        <v>200428</v>
      </c>
      <c r="X155" s="168">
        <v>201494</v>
      </c>
      <c r="Y155" s="168">
        <v>203935</v>
      </c>
      <c r="Z155" s="168">
        <v>207625</v>
      </c>
      <c r="AA155" s="168">
        <v>204589</v>
      </c>
      <c r="AB155" s="168">
        <v>202855</v>
      </c>
      <c r="AC155" s="168">
        <v>204183</v>
      </c>
      <c r="AD155" s="168">
        <v>205515</v>
      </c>
      <c r="AE155" s="168">
        <v>207823</v>
      </c>
      <c r="AF155" s="168">
        <v>205930</v>
      </c>
      <c r="AG155" s="168">
        <v>205785</v>
      </c>
      <c r="AH155" s="168">
        <v>205092</v>
      </c>
      <c r="AI155" s="168">
        <v>205477</v>
      </c>
      <c r="AJ155" s="168">
        <v>205922</v>
      </c>
      <c r="AK155" s="168">
        <v>207031</v>
      </c>
      <c r="AL155" s="168">
        <v>205984</v>
      </c>
      <c r="AM155" s="168">
        <v>207651</v>
      </c>
      <c r="AN155" s="168">
        <v>210992</v>
      </c>
      <c r="AO155" s="168">
        <v>214927</v>
      </c>
      <c r="AP155" s="168">
        <v>220695</v>
      </c>
      <c r="AQ155" s="168">
        <v>222462</v>
      </c>
      <c r="AR155" s="168">
        <v>225781</v>
      </c>
      <c r="AS155" s="168">
        <v>228207</v>
      </c>
      <c r="AT155" s="168">
        <v>231078</v>
      </c>
      <c r="AU155" s="168">
        <v>229941</v>
      </c>
      <c r="AV155" s="168">
        <v>232774</v>
      </c>
      <c r="AW155" s="168">
        <v>235357</v>
      </c>
      <c r="AX155" s="168">
        <v>237659</v>
      </c>
      <c r="AY155" s="168">
        <v>239921</v>
      </c>
      <c r="AZ155" s="168">
        <v>242096</v>
      </c>
      <c r="BA155" s="168">
        <v>244138</v>
      </c>
      <c r="BB155" s="168">
        <v>245946</v>
      </c>
      <c r="BC155" s="168">
        <v>247506</v>
      </c>
      <c r="BD155" s="168">
        <v>248860</v>
      </c>
      <c r="BE155" s="168">
        <v>250013</v>
      </c>
      <c r="BF155" s="168">
        <v>250964</v>
      </c>
      <c r="BG155" s="168">
        <v>251734</v>
      </c>
      <c r="BH155" s="168">
        <v>252372</v>
      </c>
      <c r="BI155" s="168">
        <v>252910</v>
      </c>
      <c r="BJ155" s="168">
        <v>253370</v>
      </c>
      <c r="BK155" s="168">
        <v>253768</v>
      </c>
      <c r="BL155" s="168">
        <v>254178</v>
      </c>
      <c r="BM155" s="168">
        <v>254656</v>
      </c>
      <c r="BN155" s="168">
        <v>255182</v>
      </c>
      <c r="BO155" s="168">
        <v>255807</v>
      </c>
      <c r="BP155" s="168">
        <v>256555</v>
      </c>
      <c r="BQ155" s="168">
        <v>257447</v>
      </c>
      <c r="BR155" s="168">
        <v>258514</v>
      </c>
      <c r="BS155" s="168">
        <v>259732</v>
      </c>
      <c r="BT155" s="168">
        <v>261117</v>
      </c>
      <c r="BU155" s="168">
        <v>262640</v>
      </c>
      <c r="BV155" s="168">
        <v>264274</v>
      </c>
      <c r="BW155" s="168">
        <v>265995</v>
      </c>
      <c r="BX155" s="168">
        <v>267790</v>
      </c>
      <c r="BY155" s="168">
        <v>269633</v>
      </c>
      <c r="BZ155" s="168">
        <v>271486</v>
      </c>
      <c r="CA155" s="168">
        <v>273328</v>
      </c>
      <c r="CB155" s="168">
        <v>275138</v>
      </c>
      <c r="CC155" s="168">
        <v>276891</v>
      </c>
      <c r="CD155" s="168">
        <v>278580</v>
      </c>
      <c r="CE155" s="168">
        <v>280186</v>
      </c>
      <c r="CF155" s="168">
        <v>281720</v>
      </c>
      <c r="CG155" s="168">
        <v>283179</v>
      </c>
      <c r="CH155" s="168">
        <v>284549</v>
      </c>
      <c r="CI155" s="168">
        <v>285836</v>
      </c>
      <c r="CJ155" s="168">
        <v>287041</v>
      </c>
      <c r="CK155" s="168">
        <v>288160</v>
      </c>
      <c r="CL155" s="168">
        <v>289189</v>
      </c>
      <c r="CM155" s="168">
        <v>290143</v>
      </c>
      <c r="CN155" s="168">
        <v>291030</v>
      </c>
      <c r="CO155" s="168">
        <v>291853</v>
      </c>
    </row>
    <row r="156" spans="2:93">
      <c r="B156" s="166">
        <v>46</v>
      </c>
      <c r="C156" s="167">
        <v>148813</v>
      </c>
      <c r="D156" s="168">
        <v>150168</v>
      </c>
      <c r="E156" s="168">
        <v>154850</v>
      </c>
      <c r="F156" s="168">
        <v>161428</v>
      </c>
      <c r="G156" s="168">
        <v>164980</v>
      </c>
      <c r="H156" s="168">
        <v>174188</v>
      </c>
      <c r="I156" s="168">
        <v>172922</v>
      </c>
      <c r="J156" s="168">
        <v>167604</v>
      </c>
      <c r="K156" s="168">
        <v>165110</v>
      </c>
      <c r="L156" s="168">
        <v>163516</v>
      </c>
      <c r="M156" s="168">
        <v>162728</v>
      </c>
      <c r="N156" s="168">
        <v>164100</v>
      </c>
      <c r="O156" s="168">
        <v>166452</v>
      </c>
      <c r="P156" s="168">
        <v>171534</v>
      </c>
      <c r="Q156" s="168">
        <v>176593</v>
      </c>
      <c r="R156" s="168">
        <v>185134</v>
      </c>
      <c r="S156" s="168">
        <v>190500</v>
      </c>
      <c r="T156" s="168">
        <v>196940</v>
      </c>
      <c r="U156" s="168">
        <v>198101</v>
      </c>
      <c r="V156" s="168">
        <v>200837</v>
      </c>
      <c r="W156" s="168">
        <v>201686</v>
      </c>
      <c r="X156" s="168">
        <v>200985</v>
      </c>
      <c r="Y156" s="168">
        <v>202055</v>
      </c>
      <c r="Z156" s="168">
        <v>204498</v>
      </c>
      <c r="AA156" s="168">
        <v>208188</v>
      </c>
      <c r="AB156" s="168">
        <v>205161</v>
      </c>
      <c r="AC156" s="168">
        <v>203434</v>
      </c>
      <c r="AD156" s="168">
        <v>204765</v>
      </c>
      <c r="AE156" s="168">
        <v>206100</v>
      </c>
      <c r="AF156" s="168">
        <v>208410</v>
      </c>
      <c r="AG156" s="168">
        <v>206524</v>
      </c>
      <c r="AH156" s="168">
        <v>206383</v>
      </c>
      <c r="AI156" s="168">
        <v>205695</v>
      </c>
      <c r="AJ156" s="168">
        <v>206084</v>
      </c>
      <c r="AK156" s="168">
        <v>206533</v>
      </c>
      <c r="AL156" s="168">
        <v>207645</v>
      </c>
      <c r="AM156" s="168">
        <v>206603</v>
      </c>
      <c r="AN156" s="168">
        <v>208272</v>
      </c>
      <c r="AO156" s="168">
        <v>211614</v>
      </c>
      <c r="AP156" s="168">
        <v>215549</v>
      </c>
      <c r="AQ156" s="168">
        <v>221315</v>
      </c>
      <c r="AR156" s="168">
        <v>223085</v>
      </c>
      <c r="AS156" s="168">
        <v>226404</v>
      </c>
      <c r="AT156" s="168">
        <v>228831</v>
      </c>
      <c r="AU156" s="168">
        <v>231702</v>
      </c>
      <c r="AV156" s="168">
        <v>230569</v>
      </c>
      <c r="AW156" s="168">
        <v>233403</v>
      </c>
      <c r="AX156" s="168">
        <v>235986</v>
      </c>
      <c r="AY156" s="168">
        <v>238289</v>
      </c>
      <c r="AZ156" s="168">
        <v>240552</v>
      </c>
      <c r="BA156" s="168">
        <v>242728</v>
      </c>
      <c r="BB156" s="168">
        <v>244771</v>
      </c>
      <c r="BC156" s="168">
        <v>246581</v>
      </c>
      <c r="BD156" s="168">
        <v>248142</v>
      </c>
      <c r="BE156" s="168">
        <v>249498</v>
      </c>
      <c r="BF156" s="168">
        <v>250653</v>
      </c>
      <c r="BG156" s="168">
        <v>251605</v>
      </c>
      <c r="BH156" s="168">
        <v>252377</v>
      </c>
      <c r="BI156" s="168">
        <v>253017</v>
      </c>
      <c r="BJ156" s="168">
        <v>253557</v>
      </c>
      <c r="BK156" s="168">
        <v>254019</v>
      </c>
      <c r="BL156" s="168">
        <v>254419</v>
      </c>
      <c r="BM156" s="168">
        <v>254831</v>
      </c>
      <c r="BN156" s="168">
        <v>255311</v>
      </c>
      <c r="BO156" s="168">
        <v>255839</v>
      </c>
      <c r="BP156" s="168">
        <v>256465</v>
      </c>
      <c r="BQ156" s="168">
        <v>257215</v>
      </c>
      <c r="BR156" s="168">
        <v>258108</v>
      </c>
      <c r="BS156" s="168">
        <v>259176</v>
      </c>
      <c r="BT156" s="168">
        <v>260395</v>
      </c>
      <c r="BU156" s="168">
        <v>261781</v>
      </c>
      <c r="BV156" s="168">
        <v>263304</v>
      </c>
      <c r="BW156" s="168">
        <v>264939</v>
      </c>
      <c r="BX156" s="168">
        <v>266660</v>
      </c>
      <c r="BY156" s="168">
        <v>268455</v>
      </c>
      <c r="BZ156" s="168">
        <v>270298</v>
      </c>
      <c r="CA156" s="168">
        <v>272152</v>
      </c>
      <c r="CB156" s="168">
        <v>273994</v>
      </c>
      <c r="CC156" s="168">
        <v>275804</v>
      </c>
      <c r="CD156" s="168">
        <v>277557</v>
      </c>
      <c r="CE156" s="168">
        <v>279246</v>
      </c>
      <c r="CF156" s="168">
        <v>280852</v>
      </c>
      <c r="CG156" s="168">
        <v>282386</v>
      </c>
      <c r="CH156" s="168">
        <v>283845</v>
      </c>
      <c r="CI156" s="168">
        <v>285215</v>
      </c>
      <c r="CJ156" s="168">
        <v>286502</v>
      </c>
      <c r="CK156" s="168">
        <v>287707</v>
      </c>
      <c r="CL156" s="168">
        <v>288827</v>
      </c>
      <c r="CM156" s="168">
        <v>289856</v>
      </c>
      <c r="CN156" s="168">
        <v>290810</v>
      </c>
      <c r="CO156" s="168">
        <v>291697</v>
      </c>
    </row>
    <row r="157" spans="2:93">
      <c r="B157" s="166">
        <v>47</v>
      </c>
      <c r="C157" s="167">
        <v>150125</v>
      </c>
      <c r="D157" s="168">
        <v>149493</v>
      </c>
      <c r="E157" s="168">
        <v>150804</v>
      </c>
      <c r="F157" s="168">
        <v>155435</v>
      </c>
      <c r="G157" s="168">
        <v>161958</v>
      </c>
      <c r="H157" s="168">
        <v>165462</v>
      </c>
      <c r="I157" s="168">
        <v>174612</v>
      </c>
      <c r="J157" s="168">
        <v>173355</v>
      </c>
      <c r="K157" s="168">
        <v>168053</v>
      </c>
      <c r="L157" s="168">
        <v>165570</v>
      </c>
      <c r="M157" s="168">
        <v>163985</v>
      </c>
      <c r="N157" s="168">
        <v>163204</v>
      </c>
      <c r="O157" s="168">
        <v>164580</v>
      </c>
      <c r="P157" s="168">
        <v>166934</v>
      </c>
      <c r="Q157" s="168">
        <v>172013</v>
      </c>
      <c r="R157" s="168">
        <v>177070</v>
      </c>
      <c r="S157" s="168">
        <v>185603</v>
      </c>
      <c r="T157" s="168">
        <v>190967</v>
      </c>
      <c r="U157" s="168">
        <v>197403</v>
      </c>
      <c r="V157" s="168">
        <v>198568</v>
      </c>
      <c r="W157" s="168">
        <v>201307</v>
      </c>
      <c r="X157" s="168">
        <v>202160</v>
      </c>
      <c r="Y157" s="168">
        <v>201466</v>
      </c>
      <c r="Z157" s="168">
        <v>202540</v>
      </c>
      <c r="AA157" s="168">
        <v>204986</v>
      </c>
      <c r="AB157" s="168">
        <v>208676</v>
      </c>
      <c r="AC157" s="168">
        <v>205659</v>
      </c>
      <c r="AD157" s="168">
        <v>203939</v>
      </c>
      <c r="AE157" s="168">
        <v>205274</v>
      </c>
      <c r="AF157" s="168">
        <v>206612</v>
      </c>
      <c r="AG157" s="168">
        <v>208925</v>
      </c>
      <c r="AH157" s="168">
        <v>207046</v>
      </c>
      <c r="AI157" s="168">
        <v>206910</v>
      </c>
      <c r="AJ157" s="168">
        <v>206227</v>
      </c>
      <c r="AK157" s="168">
        <v>206620</v>
      </c>
      <c r="AL157" s="168">
        <v>207073</v>
      </c>
      <c r="AM157" s="168">
        <v>208189</v>
      </c>
      <c r="AN157" s="168">
        <v>207152</v>
      </c>
      <c r="AO157" s="168">
        <v>208824</v>
      </c>
      <c r="AP157" s="168">
        <v>212167</v>
      </c>
      <c r="AQ157" s="168">
        <v>216102</v>
      </c>
      <c r="AR157" s="168">
        <v>221867</v>
      </c>
      <c r="AS157" s="168">
        <v>223638</v>
      </c>
      <c r="AT157" s="168">
        <v>226957</v>
      </c>
      <c r="AU157" s="168">
        <v>229385</v>
      </c>
      <c r="AV157" s="168">
        <v>232257</v>
      </c>
      <c r="AW157" s="168">
        <v>231128</v>
      </c>
      <c r="AX157" s="168">
        <v>233962</v>
      </c>
      <c r="AY157" s="168">
        <v>236546</v>
      </c>
      <c r="AZ157" s="168">
        <v>238850</v>
      </c>
      <c r="BA157" s="168">
        <v>241114</v>
      </c>
      <c r="BB157" s="168">
        <v>243291</v>
      </c>
      <c r="BC157" s="168">
        <v>245335</v>
      </c>
      <c r="BD157" s="168">
        <v>247146</v>
      </c>
      <c r="BE157" s="168">
        <v>248709</v>
      </c>
      <c r="BF157" s="168">
        <v>250066</v>
      </c>
      <c r="BG157" s="168">
        <v>251223</v>
      </c>
      <c r="BH157" s="168">
        <v>252177</v>
      </c>
      <c r="BI157" s="168">
        <v>252951</v>
      </c>
      <c r="BJ157" s="168">
        <v>253593</v>
      </c>
      <c r="BK157" s="168">
        <v>254135</v>
      </c>
      <c r="BL157" s="168">
        <v>254599</v>
      </c>
      <c r="BM157" s="168">
        <v>255001</v>
      </c>
      <c r="BN157" s="168">
        <v>255414</v>
      </c>
      <c r="BO157" s="168">
        <v>255896</v>
      </c>
      <c r="BP157" s="168">
        <v>256426</v>
      </c>
      <c r="BQ157" s="168">
        <v>257053</v>
      </c>
      <c r="BR157" s="168">
        <v>257805</v>
      </c>
      <c r="BS157" s="168">
        <v>258699</v>
      </c>
      <c r="BT157" s="168">
        <v>259768</v>
      </c>
      <c r="BU157" s="168">
        <v>260988</v>
      </c>
      <c r="BV157" s="168">
        <v>262374</v>
      </c>
      <c r="BW157" s="168">
        <v>263898</v>
      </c>
      <c r="BX157" s="168">
        <v>265533</v>
      </c>
      <c r="BY157" s="168">
        <v>267255</v>
      </c>
      <c r="BZ157" s="168">
        <v>269050</v>
      </c>
      <c r="CA157" s="168">
        <v>270893</v>
      </c>
      <c r="CB157" s="168">
        <v>272747</v>
      </c>
      <c r="CC157" s="168">
        <v>274589</v>
      </c>
      <c r="CD157" s="168">
        <v>276399</v>
      </c>
      <c r="CE157" s="168">
        <v>278152</v>
      </c>
      <c r="CF157" s="168">
        <v>279841</v>
      </c>
      <c r="CG157" s="168">
        <v>281447</v>
      </c>
      <c r="CH157" s="168">
        <v>282981</v>
      </c>
      <c r="CI157" s="168">
        <v>284440</v>
      </c>
      <c r="CJ157" s="168">
        <v>285810</v>
      </c>
      <c r="CK157" s="168">
        <v>287097</v>
      </c>
      <c r="CL157" s="168">
        <v>288302</v>
      </c>
      <c r="CM157" s="168">
        <v>289422</v>
      </c>
      <c r="CN157" s="168">
        <v>290452</v>
      </c>
      <c r="CO157" s="168">
        <v>291406</v>
      </c>
    </row>
    <row r="158" spans="2:93">
      <c r="B158" s="166">
        <v>48</v>
      </c>
      <c r="C158" s="167">
        <v>154526</v>
      </c>
      <c r="D158" s="168">
        <v>150673</v>
      </c>
      <c r="E158" s="168">
        <v>150007</v>
      </c>
      <c r="F158" s="168">
        <v>151280</v>
      </c>
      <c r="G158" s="168">
        <v>155865</v>
      </c>
      <c r="H158" s="168">
        <v>162339</v>
      </c>
      <c r="I158" s="168">
        <v>165800</v>
      </c>
      <c r="J158" s="168">
        <v>174939</v>
      </c>
      <c r="K158" s="168">
        <v>173692</v>
      </c>
      <c r="L158" s="168">
        <v>168408</v>
      </c>
      <c r="M158" s="168">
        <v>165937</v>
      </c>
      <c r="N158" s="168">
        <v>164362</v>
      </c>
      <c r="O158" s="168">
        <v>163589</v>
      </c>
      <c r="P158" s="168">
        <v>164969</v>
      </c>
      <c r="Q158" s="168">
        <v>167325</v>
      </c>
      <c r="R158" s="168">
        <v>172402</v>
      </c>
      <c r="S158" s="168">
        <v>177457</v>
      </c>
      <c r="T158" s="168">
        <v>185982</v>
      </c>
      <c r="U158" s="168">
        <v>191344</v>
      </c>
      <c r="V158" s="168">
        <v>197777</v>
      </c>
      <c r="W158" s="168">
        <v>198947</v>
      </c>
      <c r="X158" s="168">
        <v>201688</v>
      </c>
      <c r="Y158" s="168">
        <v>202547</v>
      </c>
      <c r="Z158" s="168">
        <v>201860</v>
      </c>
      <c r="AA158" s="168">
        <v>202939</v>
      </c>
      <c r="AB158" s="168">
        <v>205388</v>
      </c>
      <c r="AC158" s="168">
        <v>209079</v>
      </c>
      <c r="AD158" s="168">
        <v>206072</v>
      </c>
      <c r="AE158" s="168">
        <v>204360</v>
      </c>
      <c r="AF158" s="168">
        <v>205699</v>
      </c>
      <c r="AG158" s="168">
        <v>207041</v>
      </c>
      <c r="AH158" s="168">
        <v>209356</v>
      </c>
      <c r="AI158" s="168">
        <v>207485</v>
      </c>
      <c r="AJ158" s="168">
        <v>207355</v>
      </c>
      <c r="AK158" s="168">
        <v>206677</v>
      </c>
      <c r="AL158" s="168">
        <v>207075</v>
      </c>
      <c r="AM158" s="168">
        <v>207532</v>
      </c>
      <c r="AN158" s="168">
        <v>208652</v>
      </c>
      <c r="AO158" s="168">
        <v>207621</v>
      </c>
      <c r="AP158" s="168">
        <v>209296</v>
      </c>
      <c r="AQ158" s="168">
        <v>212640</v>
      </c>
      <c r="AR158" s="168">
        <v>216576</v>
      </c>
      <c r="AS158" s="168">
        <v>222339</v>
      </c>
      <c r="AT158" s="168">
        <v>224111</v>
      </c>
      <c r="AU158" s="168">
        <v>227430</v>
      </c>
      <c r="AV158" s="168">
        <v>229859</v>
      </c>
      <c r="AW158" s="168">
        <v>232731</v>
      </c>
      <c r="AX158" s="168">
        <v>231606</v>
      </c>
      <c r="AY158" s="168">
        <v>234441</v>
      </c>
      <c r="AZ158" s="168">
        <v>237025</v>
      </c>
      <c r="BA158" s="168">
        <v>239330</v>
      </c>
      <c r="BB158" s="168">
        <v>241595</v>
      </c>
      <c r="BC158" s="168">
        <v>243773</v>
      </c>
      <c r="BD158" s="168">
        <v>245819</v>
      </c>
      <c r="BE158" s="168">
        <v>247631</v>
      </c>
      <c r="BF158" s="168">
        <v>249195</v>
      </c>
      <c r="BG158" s="168">
        <v>250554</v>
      </c>
      <c r="BH158" s="168">
        <v>251713</v>
      </c>
      <c r="BI158" s="168">
        <v>252669</v>
      </c>
      <c r="BJ158" s="168">
        <v>253444</v>
      </c>
      <c r="BK158" s="168">
        <v>254088</v>
      </c>
      <c r="BL158" s="168">
        <v>254632</v>
      </c>
      <c r="BM158" s="168">
        <v>255098</v>
      </c>
      <c r="BN158" s="168">
        <v>255502</v>
      </c>
      <c r="BO158" s="168">
        <v>255917</v>
      </c>
      <c r="BP158" s="168">
        <v>256401</v>
      </c>
      <c r="BQ158" s="168">
        <v>256932</v>
      </c>
      <c r="BR158" s="168">
        <v>257561</v>
      </c>
      <c r="BS158" s="168">
        <v>258314</v>
      </c>
      <c r="BT158" s="168">
        <v>259209</v>
      </c>
      <c r="BU158" s="168">
        <v>260279</v>
      </c>
      <c r="BV158" s="168">
        <v>261500</v>
      </c>
      <c r="BW158" s="168">
        <v>262887</v>
      </c>
      <c r="BX158" s="168">
        <v>264411</v>
      </c>
      <c r="BY158" s="168">
        <v>266047</v>
      </c>
      <c r="BZ158" s="168">
        <v>267769</v>
      </c>
      <c r="CA158" s="168">
        <v>269564</v>
      </c>
      <c r="CB158" s="168">
        <v>271407</v>
      </c>
      <c r="CC158" s="168">
        <v>273261</v>
      </c>
      <c r="CD158" s="168">
        <v>275103</v>
      </c>
      <c r="CE158" s="168">
        <v>276913</v>
      </c>
      <c r="CF158" s="168">
        <v>278666</v>
      </c>
      <c r="CG158" s="168">
        <v>280355</v>
      </c>
      <c r="CH158" s="168">
        <v>281961</v>
      </c>
      <c r="CI158" s="168">
        <v>283495</v>
      </c>
      <c r="CJ158" s="168">
        <v>284954</v>
      </c>
      <c r="CK158" s="168">
        <v>286324</v>
      </c>
      <c r="CL158" s="168">
        <v>287611</v>
      </c>
      <c r="CM158" s="168">
        <v>288816</v>
      </c>
      <c r="CN158" s="168">
        <v>289936</v>
      </c>
      <c r="CO158" s="168">
        <v>290966</v>
      </c>
    </row>
    <row r="159" spans="2:93">
      <c r="B159" s="166">
        <v>49</v>
      </c>
      <c r="C159" s="167">
        <v>155923</v>
      </c>
      <c r="D159" s="168">
        <v>154809</v>
      </c>
      <c r="E159" s="168">
        <v>150942</v>
      </c>
      <c r="F159" s="168">
        <v>150254</v>
      </c>
      <c r="G159" s="168">
        <v>151500</v>
      </c>
      <c r="H159" s="168">
        <v>156051</v>
      </c>
      <c r="I159" s="168">
        <v>162486</v>
      </c>
      <c r="J159" s="168">
        <v>165948</v>
      </c>
      <c r="K159" s="168">
        <v>175076</v>
      </c>
      <c r="L159" s="168">
        <v>173840</v>
      </c>
      <c r="M159" s="168">
        <v>168575</v>
      </c>
      <c r="N159" s="168">
        <v>166117</v>
      </c>
      <c r="O159" s="168">
        <v>164553</v>
      </c>
      <c r="P159" s="168">
        <v>163789</v>
      </c>
      <c r="Q159" s="168">
        <v>165173</v>
      </c>
      <c r="R159" s="168">
        <v>167532</v>
      </c>
      <c r="S159" s="168">
        <v>172607</v>
      </c>
      <c r="T159" s="168">
        <v>177660</v>
      </c>
      <c r="U159" s="168">
        <v>186178</v>
      </c>
      <c r="V159" s="168">
        <v>191538</v>
      </c>
      <c r="W159" s="168">
        <v>197968</v>
      </c>
      <c r="X159" s="168">
        <v>199144</v>
      </c>
      <c r="Y159" s="168">
        <v>201888</v>
      </c>
      <c r="Z159" s="168">
        <v>202753</v>
      </c>
      <c r="AA159" s="168">
        <v>202074</v>
      </c>
      <c r="AB159" s="168">
        <v>203158</v>
      </c>
      <c r="AC159" s="168">
        <v>205610</v>
      </c>
      <c r="AD159" s="168">
        <v>209303</v>
      </c>
      <c r="AE159" s="168">
        <v>206306</v>
      </c>
      <c r="AF159" s="168">
        <v>204603</v>
      </c>
      <c r="AG159" s="168">
        <v>205947</v>
      </c>
      <c r="AH159" s="168">
        <v>207293</v>
      </c>
      <c r="AI159" s="168">
        <v>209611</v>
      </c>
      <c r="AJ159" s="168">
        <v>207748</v>
      </c>
      <c r="AK159" s="168">
        <v>207624</v>
      </c>
      <c r="AL159" s="168">
        <v>206952</v>
      </c>
      <c r="AM159" s="168">
        <v>207355</v>
      </c>
      <c r="AN159" s="168">
        <v>207817</v>
      </c>
      <c r="AO159" s="168">
        <v>208941</v>
      </c>
      <c r="AP159" s="168">
        <v>207916</v>
      </c>
      <c r="AQ159" s="168">
        <v>209595</v>
      </c>
      <c r="AR159" s="168">
        <v>212940</v>
      </c>
      <c r="AS159" s="168">
        <v>216875</v>
      </c>
      <c r="AT159" s="168">
        <v>222636</v>
      </c>
      <c r="AU159" s="168">
        <v>224409</v>
      </c>
      <c r="AV159" s="168">
        <v>227728</v>
      </c>
      <c r="AW159" s="168">
        <v>230158</v>
      </c>
      <c r="AX159" s="168">
        <v>233031</v>
      </c>
      <c r="AY159" s="168">
        <v>231910</v>
      </c>
      <c r="AZ159" s="168">
        <v>234745</v>
      </c>
      <c r="BA159" s="168">
        <v>237330</v>
      </c>
      <c r="BB159" s="168">
        <v>239636</v>
      </c>
      <c r="BC159" s="168">
        <v>241902</v>
      </c>
      <c r="BD159" s="168">
        <v>244081</v>
      </c>
      <c r="BE159" s="168">
        <v>246128</v>
      </c>
      <c r="BF159" s="168">
        <v>247941</v>
      </c>
      <c r="BG159" s="168">
        <v>249507</v>
      </c>
      <c r="BH159" s="168">
        <v>250867</v>
      </c>
      <c r="BI159" s="168">
        <v>252028</v>
      </c>
      <c r="BJ159" s="168">
        <v>252986</v>
      </c>
      <c r="BK159" s="168">
        <v>253763</v>
      </c>
      <c r="BL159" s="168">
        <v>254409</v>
      </c>
      <c r="BM159" s="168">
        <v>254955</v>
      </c>
      <c r="BN159" s="168">
        <v>255423</v>
      </c>
      <c r="BO159" s="168">
        <v>255829</v>
      </c>
      <c r="BP159" s="168">
        <v>256245</v>
      </c>
      <c r="BQ159" s="168">
        <v>256731</v>
      </c>
      <c r="BR159" s="168">
        <v>257264</v>
      </c>
      <c r="BS159" s="168">
        <v>257894</v>
      </c>
      <c r="BT159" s="168">
        <v>258648</v>
      </c>
      <c r="BU159" s="168">
        <v>259544</v>
      </c>
      <c r="BV159" s="168">
        <v>260615</v>
      </c>
      <c r="BW159" s="168">
        <v>261837</v>
      </c>
      <c r="BX159" s="168">
        <v>263225</v>
      </c>
      <c r="BY159" s="168">
        <v>264749</v>
      </c>
      <c r="BZ159" s="168">
        <v>266386</v>
      </c>
      <c r="CA159" s="168">
        <v>268108</v>
      </c>
      <c r="CB159" s="168">
        <v>269903</v>
      </c>
      <c r="CC159" s="168">
        <v>271746</v>
      </c>
      <c r="CD159" s="168">
        <v>273600</v>
      </c>
      <c r="CE159" s="168">
        <v>275442</v>
      </c>
      <c r="CF159" s="168">
        <v>277252</v>
      </c>
      <c r="CG159" s="168">
        <v>279005</v>
      </c>
      <c r="CH159" s="168">
        <v>280694</v>
      </c>
      <c r="CI159" s="168">
        <v>282300</v>
      </c>
      <c r="CJ159" s="168">
        <v>283834</v>
      </c>
      <c r="CK159" s="168">
        <v>285292</v>
      </c>
      <c r="CL159" s="168">
        <v>286662</v>
      </c>
      <c r="CM159" s="168">
        <v>287949</v>
      </c>
      <c r="CN159" s="168">
        <v>289154</v>
      </c>
      <c r="CO159" s="168">
        <v>290274</v>
      </c>
    </row>
    <row r="160" spans="2:93">
      <c r="B160" s="166">
        <v>50</v>
      </c>
      <c r="C160" s="167">
        <v>156452</v>
      </c>
      <c r="D160" s="168">
        <v>156045</v>
      </c>
      <c r="E160" s="168">
        <v>154918</v>
      </c>
      <c r="F160" s="168">
        <v>151045</v>
      </c>
      <c r="G160" s="168">
        <v>150342</v>
      </c>
      <c r="H160" s="168">
        <v>151568</v>
      </c>
      <c r="I160" s="168">
        <v>156091</v>
      </c>
      <c r="J160" s="168">
        <v>162520</v>
      </c>
      <c r="K160" s="168">
        <v>165983</v>
      </c>
      <c r="L160" s="168">
        <v>175100</v>
      </c>
      <c r="M160" s="168">
        <v>173877</v>
      </c>
      <c r="N160" s="168">
        <v>168632</v>
      </c>
      <c r="O160" s="168">
        <v>166188</v>
      </c>
      <c r="P160" s="168">
        <v>164636</v>
      </c>
      <c r="Q160" s="168">
        <v>163881</v>
      </c>
      <c r="R160" s="168">
        <v>165271</v>
      </c>
      <c r="S160" s="168">
        <v>167633</v>
      </c>
      <c r="T160" s="168">
        <v>172706</v>
      </c>
      <c r="U160" s="168">
        <v>177758</v>
      </c>
      <c r="V160" s="168">
        <v>186269</v>
      </c>
      <c r="W160" s="168">
        <v>191628</v>
      </c>
      <c r="X160" s="168">
        <v>198055</v>
      </c>
      <c r="Y160" s="168">
        <v>199237</v>
      </c>
      <c r="Z160" s="168">
        <v>201985</v>
      </c>
      <c r="AA160" s="168">
        <v>202856</v>
      </c>
      <c r="AB160" s="168">
        <v>202186</v>
      </c>
      <c r="AC160" s="168">
        <v>203276</v>
      </c>
      <c r="AD160" s="168">
        <v>205732</v>
      </c>
      <c r="AE160" s="168">
        <v>209427</v>
      </c>
      <c r="AF160" s="168">
        <v>206441</v>
      </c>
      <c r="AG160" s="168">
        <v>204747</v>
      </c>
      <c r="AH160" s="168">
        <v>206096</v>
      </c>
      <c r="AI160" s="168">
        <v>207447</v>
      </c>
      <c r="AJ160" s="168">
        <v>209768</v>
      </c>
      <c r="AK160" s="168">
        <v>207914</v>
      </c>
      <c r="AL160" s="168">
        <v>207796</v>
      </c>
      <c r="AM160" s="168">
        <v>207131</v>
      </c>
      <c r="AN160" s="168">
        <v>207539</v>
      </c>
      <c r="AO160" s="168">
        <v>208007</v>
      </c>
      <c r="AP160" s="168">
        <v>209135</v>
      </c>
      <c r="AQ160" s="168">
        <v>208116</v>
      </c>
      <c r="AR160" s="168">
        <v>209799</v>
      </c>
      <c r="AS160" s="168">
        <v>213144</v>
      </c>
      <c r="AT160" s="168">
        <v>217078</v>
      </c>
      <c r="AU160" s="168">
        <v>222837</v>
      </c>
      <c r="AV160" s="168">
        <v>224611</v>
      </c>
      <c r="AW160" s="168">
        <v>227930</v>
      </c>
      <c r="AX160" s="168">
        <v>230361</v>
      </c>
      <c r="AY160" s="168">
        <v>233234</v>
      </c>
      <c r="AZ160" s="168">
        <v>232117</v>
      </c>
      <c r="BA160" s="168">
        <v>234953</v>
      </c>
      <c r="BB160" s="168">
        <v>237539</v>
      </c>
      <c r="BC160" s="168">
        <v>239846</v>
      </c>
      <c r="BD160" s="168">
        <v>242113</v>
      </c>
      <c r="BE160" s="168">
        <v>244293</v>
      </c>
      <c r="BF160" s="168">
        <v>246341</v>
      </c>
      <c r="BG160" s="168">
        <v>248155</v>
      </c>
      <c r="BH160" s="168">
        <v>249722</v>
      </c>
      <c r="BI160" s="168">
        <v>251084</v>
      </c>
      <c r="BJ160" s="168">
        <v>252247</v>
      </c>
      <c r="BK160" s="168">
        <v>253206</v>
      </c>
      <c r="BL160" s="168">
        <v>253985</v>
      </c>
      <c r="BM160" s="168">
        <v>254633</v>
      </c>
      <c r="BN160" s="168">
        <v>255181</v>
      </c>
      <c r="BO160" s="168">
        <v>255651</v>
      </c>
      <c r="BP160" s="168">
        <v>256059</v>
      </c>
      <c r="BQ160" s="168">
        <v>256477</v>
      </c>
      <c r="BR160" s="168">
        <v>256964</v>
      </c>
      <c r="BS160" s="168">
        <v>257499</v>
      </c>
      <c r="BT160" s="168">
        <v>258130</v>
      </c>
      <c r="BU160" s="168">
        <v>258885</v>
      </c>
      <c r="BV160" s="168">
        <v>259783</v>
      </c>
      <c r="BW160" s="168">
        <v>260854</v>
      </c>
      <c r="BX160" s="168">
        <v>262077</v>
      </c>
      <c r="BY160" s="168">
        <v>263466</v>
      </c>
      <c r="BZ160" s="168">
        <v>264990</v>
      </c>
      <c r="CA160" s="168">
        <v>266627</v>
      </c>
      <c r="CB160" s="168">
        <v>268350</v>
      </c>
      <c r="CC160" s="168">
        <v>270145</v>
      </c>
      <c r="CD160" s="168">
        <v>271988</v>
      </c>
      <c r="CE160" s="168">
        <v>273842</v>
      </c>
      <c r="CF160" s="168">
        <v>275683</v>
      </c>
      <c r="CG160" s="168">
        <v>277493</v>
      </c>
      <c r="CH160" s="168">
        <v>279246</v>
      </c>
      <c r="CI160" s="168">
        <v>280935</v>
      </c>
      <c r="CJ160" s="168">
        <v>282541</v>
      </c>
      <c r="CK160" s="168">
        <v>284075</v>
      </c>
      <c r="CL160" s="168">
        <v>285533</v>
      </c>
      <c r="CM160" s="168">
        <v>286903</v>
      </c>
      <c r="CN160" s="168">
        <v>288190</v>
      </c>
      <c r="CO160" s="168">
        <v>289395</v>
      </c>
    </row>
    <row r="161" spans="2:93">
      <c r="B161" s="166">
        <v>51</v>
      </c>
      <c r="C161" s="167">
        <v>155472</v>
      </c>
      <c r="D161" s="168">
        <v>156534</v>
      </c>
      <c r="E161" s="168">
        <v>156114</v>
      </c>
      <c r="F161" s="168">
        <v>154976</v>
      </c>
      <c r="G161" s="168">
        <v>151098</v>
      </c>
      <c r="H161" s="168">
        <v>150382</v>
      </c>
      <c r="I161" s="168">
        <v>151589</v>
      </c>
      <c r="J161" s="168">
        <v>156111</v>
      </c>
      <c r="K161" s="168">
        <v>162534</v>
      </c>
      <c r="L161" s="168">
        <v>165999</v>
      </c>
      <c r="M161" s="168">
        <v>175105</v>
      </c>
      <c r="N161" s="168">
        <v>173895</v>
      </c>
      <c r="O161" s="168">
        <v>168672</v>
      </c>
      <c r="P161" s="168">
        <v>166243</v>
      </c>
      <c r="Q161" s="168">
        <v>164704</v>
      </c>
      <c r="R161" s="168">
        <v>163959</v>
      </c>
      <c r="S161" s="168">
        <v>165355</v>
      </c>
      <c r="T161" s="168">
        <v>167721</v>
      </c>
      <c r="U161" s="168">
        <v>172793</v>
      </c>
      <c r="V161" s="168">
        <v>177844</v>
      </c>
      <c r="W161" s="168">
        <v>186348</v>
      </c>
      <c r="X161" s="168">
        <v>191706</v>
      </c>
      <c r="Y161" s="168">
        <v>198131</v>
      </c>
      <c r="Z161" s="168">
        <v>199320</v>
      </c>
      <c r="AA161" s="168">
        <v>202072</v>
      </c>
      <c r="AB161" s="168">
        <v>202950</v>
      </c>
      <c r="AC161" s="168">
        <v>202289</v>
      </c>
      <c r="AD161" s="168">
        <v>203385</v>
      </c>
      <c r="AE161" s="168">
        <v>205846</v>
      </c>
      <c r="AF161" s="168">
        <v>209543</v>
      </c>
      <c r="AG161" s="168">
        <v>206569</v>
      </c>
      <c r="AH161" s="168">
        <v>204885</v>
      </c>
      <c r="AI161" s="168">
        <v>206239</v>
      </c>
      <c r="AJ161" s="168">
        <v>207595</v>
      </c>
      <c r="AK161" s="168">
        <v>209920</v>
      </c>
      <c r="AL161" s="168">
        <v>208075</v>
      </c>
      <c r="AM161" s="168">
        <v>207964</v>
      </c>
      <c r="AN161" s="168">
        <v>207306</v>
      </c>
      <c r="AO161" s="168">
        <v>207720</v>
      </c>
      <c r="AP161" s="168">
        <v>208193</v>
      </c>
      <c r="AQ161" s="168">
        <v>209326</v>
      </c>
      <c r="AR161" s="168">
        <v>208314</v>
      </c>
      <c r="AS161" s="168">
        <v>209998</v>
      </c>
      <c r="AT161" s="168">
        <v>213343</v>
      </c>
      <c r="AU161" s="168">
        <v>217276</v>
      </c>
      <c r="AV161" s="168">
        <v>223033</v>
      </c>
      <c r="AW161" s="168">
        <v>224808</v>
      </c>
      <c r="AX161" s="168">
        <v>228127</v>
      </c>
      <c r="AY161" s="168">
        <v>230559</v>
      </c>
      <c r="AZ161" s="168">
        <v>233433</v>
      </c>
      <c r="BA161" s="168">
        <v>232320</v>
      </c>
      <c r="BB161" s="168">
        <v>235156</v>
      </c>
      <c r="BC161" s="168">
        <v>237743</v>
      </c>
      <c r="BD161" s="168">
        <v>240051</v>
      </c>
      <c r="BE161" s="168">
        <v>242319</v>
      </c>
      <c r="BF161" s="168">
        <v>244500</v>
      </c>
      <c r="BG161" s="168">
        <v>246549</v>
      </c>
      <c r="BH161" s="168">
        <v>248364</v>
      </c>
      <c r="BI161" s="168">
        <v>249933</v>
      </c>
      <c r="BJ161" s="168">
        <v>251296</v>
      </c>
      <c r="BK161" s="168">
        <v>252461</v>
      </c>
      <c r="BL161" s="168">
        <v>253422</v>
      </c>
      <c r="BM161" s="168">
        <v>254203</v>
      </c>
      <c r="BN161" s="168">
        <v>254852</v>
      </c>
      <c r="BO161" s="168">
        <v>255402</v>
      </c>
      <c r="BP161" s="168">
        <v>255874</v>
      </c>
      <c r="BQ161" s="168">
        <v>256284</v>
      </c>
      <c r="BR161" s="168">
        <v>256704</v>
      </c>
      <c r="BS161" s="168">
        <v>257192</v>
      </c>
      <c r="BT161" s="168">
        <v>257729</v>
      </c>
      <c r="BU161" s="168">
        <v>258361</v>
      </c>
      <c r="BV161" s="168">
        <v>259117</v>
      </c>
      <c r="BW161" s="168">
        <v>260016</v>
      </c>
      <c r="BX161" s="168">
        <v>261088</v>
      </c>
      <c r="BY161" s="168">
        <v>262312</v>
      </c>
      <c r="BZ161" s="168">
        <v>263701</v>
      </c>
      <c r="CA161" s="168">
        <v>265226</v>
      </c>
      <c r="CB161" s="168">
        <v>266863</v>
      </c>
      <c r="CC161" s="168">
        <v>268586</v>
      </c>
      <c r="CD161" s="168">
        <v>270381</v>
      </c>
      <c r="CE161" s="168">
        <v>272224</v>
      </c>
      <c r="CF161" s="168">
        <v>274078</v>
      </c>
      <c r="CG161" s="168">
        <v>275919</v>
      </c>
      <c r="CH161" s="168">
        <v>277729</v>
      </c>
      <c r="CI161" s="168">
        <v>279481</v>
      </c>
      <c r="CJ161" s="168">
        <v>281170</v>
      </c>
      <c r="CK161" s="168">
        <v>282776</v>
      </c>
      <c r="CL161" s="168">
        <v>284310</v>
      </c>
      <c r="CM161" s="168">
        <v>285768</v>
      </c>
      <c r="CN161" s="168">
        <v>287138</v>
      </c>
      <c r="CO161" s="168">
        <v>288425</v>
      </c>
    </row>
    <row r="162" spans="2:93">
      <c r="B162" s="166">
        <v>52</v>
      </c>
      <c r="C162" s="167">
        <v>150090</v>
      </c>
      <c r="D162" s="168">
        <v>155499</v>
      </c>
      <c r="E162" s="168">
        <v>156546</v>
      </c>
      <c r="F162" s="168">
        <v>156115</v>
      </c>
      <c r="G162" s="168">
        <v>154968</v>
      </c>
      <c r="H162" s="168">
        <v>151088</v>
      </c>
      <c r="I162" s="168">
        <v>150361</v>
      </c>
      <c r="J162" s="168">
        <v>151576</v>
      </c>
      <c r="K162" s="168">
        <v>156097</v>
      </c>
      <c r="L162" s="168">
        <v>162515</v>
      </c>
      <c r="M162" s="168">
        <v>165982</v>
      </c>
      <c r="N162" s="168">
        <v>175077</v>
      </c>
      <c r="O162" s="168">
        <v>173882</v>
      </c>
      <c r="P162" s="168">
        <v>168682</v>
      </c>
      <c r="Q162" s="168">
        <v>166269</v>
      </c>
      <c r="R162" s="168">
        <v>164743</v>
      </c>
      <c r="S162" s="168">
        <v>164010</v>
      </c>
      <c r="T162" s="168">
        <v>165412</v>
      </c>
      <c r="U162" s="168">
        <v>167783</v>
      </c>
      <c r="V162" s="168">
        <v>172854</v>
      </c>
      <c r="W162" s="168">
        <v>177904</v>
      </c>
      <c r="X162" s="168">
        <v>186402</v>
      </c>
      <c r="Y162" s="168">
        <v>191759</v>
      </c>
      <c r="Z162" s="168">
        <v>198183</v>
      </c>
      <c r="AA162" s="168">
        <v>199379</v>
      </c>
      <c r="AB162" s="168">
        <v>202136</v>
      </c>
      <c r="AC162" s="168">
        <v>203021</v>
      </c>
      <c r="AD162" s="168">
        <v>202370</v>
      </c>
      <c r="AE162" s="168">
        <v>203473</v>
      </c>
      <c r="AF162" s="168">
        <v>205939</v>
      </c>
      <c r="AG162" s="168">
        <v>209639</v>
      </c>
      <c r="AH162" s="168">
        <v>206677</v>
      </c>
      <c r="AI162" s="168">
        <v>205003</v>
      </c>
      <c r="AJ162" s="168">
        <v>206363</v>
      </c>
      <c r="AK162" s="168">
        <v>207725</v>
      </c>
      <c r="AL162" s="168">
        <v>210054</v>
      </c>
      <c r="AM162" s="168">
        <v>208219</v>
      </c>
      <c r="AN162" s="168">
        <v>208115</v>
      </c>
      <c r="AO162" s="168">
        <v>207464</v>
      </c>
      <c r="AP162" s="168">
        <v>207884</v>
      </c>
      <c r="AQ162" s="168">
        <v>208363</v>
      </c>
      <c r="AR162" s="168">
        <v>209501</v>
      </c>
      <c r="AS162" s="168">
        <v>208494</v>
      </c>
      <c r="AT162" s="168">
        <v>210179</v>
      </c>
      <c r="AU162" s="168">
        <v>213524</v>
      </c>
      <c r="AV162" s="168">
        <v>217456</v>
      </c>
      <c r="AW162" s="168">
        <v>223211</v>
      </c>
      <c r="AX162" s="168">
        <v>224987</v>
      </c>
      <c r="AY162" s="168">
        <v>228306</v>
      </c>
      <c r="AZ162" s="168">
        <v>230739</v>
      </c>
      <c r="BA162" s="168">
        <v>233613</v>
      </c>
      <c r="BB162" s="168">
        <v>232505</v>
      </c>
      <c r="BC162" s="168">
        <v>235341</v>
      </c>
      <c r="BD162" s="168">
        <v>237929</v>
      </c>
      <c r="BE162" s="168">
        <v>240238</v>
      </c>
      <c r="BF162" s="168">
        <v>242507</v>
      </c>
      <c r="BG162" s="168">
        <v>244689</v>
      </c>
      <c r="BH162" s="168">
        <v>246739</v>
      </c>
      <c r="BI162" s="168">
        <v>248555</v>
      </c>
      <c r="BJ162" s="168">
        <v>250125</v>
      </c>
      <c r="BK162" s="168">
        <v>251490</v>
      </c>
      <c r="BL162" s="168">
        <v>252657</v>
      </c>
      <c r="BM162" s="168">
        <v>253619</v>
      </c>
      <c r="BN162" s="168">
        <v>254402</v>
      </c>
      <c r="BO162" s="168">
        <v>255053</v>
      </c>
      <c r="BP162" s="168">
        <v>255605</v>
      </c>
      <c r="BQ162" s="168">
        <v>256079</v>
      </c>
      <c r="BR162" s="168">
        <v>256491</v>
      </c>
      <c r="BS162" s="168">
        <v>256912</v>
      </c>
      <c r="BT162" s="168">
        <v>257402</v>
      </c>
      <c r="BU162" s="168">
        <v>257940</v>
      </c>
      <c r="BV162" s="168">
        <v>258574</v>
      </c>
      <c r="BW162" s="168">
        <v>259331</v>
      </c>
      <c r="BX162" s="168">
        <v>260231</v>
      </c>
      <c r="BY162" s="168">
        <v>261304</v>
      </c>
      <c r="BZ162" s="168">
        <v>262528</v>
      </c>
      <c r="CA162" s="168">
        <v>263918</v>
      </c>
      <c r="CB162" s="168">
        <v>265443</v>
      </c>
      <c r="CC162" s="168">
        <v>267080</v>
      </c>
      <c r="CD162" s="168">
        <v>268803</v>
      </c>
      <c r="CE162" s="168">
        <v>270598</v>
      </c>
      <c r="CF162" s="168">
        <v>272441</v>
      </c>
      <c r="CG162" s="168">
        <v>274295</v>
      </c>
      <c r="CH162" s="168">
        <v>276136</v>
      </c>
      <c r="CI162" s="168">
        <v>277946</v>
      </c>
      <c r="CJ162" s="168">
        <v>279697</v>
      </c>
      <c r="CK162" s="168">
        <v>281386</v>
      </c>
      <c r="CL162" s="168">
        <v>282992</v>
      </c>
      <c r="CM162" s="168">
        <v>284526</v>
      </c>
      <c r="CN162" s="168">
        <v>285984</v>
      </c>
      <c r="CO162" s="168">
        <v>287353</v>
      </c>
    </row>
    <row r="163" spans="2:93">
      <c r="B163" s="166">
        <v>53</v>
      </c>
      <c r="C163" s="167">
        <v>148186</v>
      </c>
      <c r="D163" s="168">
        <v>150043</v>
      </c>
      <c r="E163" s="168">
        <v>155425</v>
      </c>
      <c r="F163" s="168">
        <v>156461</v>
      </c>
      <c r="G163" s="168">
        <v>156023</v>
      </c>
      <c r="H163" s="168">
        <v>154871</v>
      </c>
      <c r="I163" s="168">
        <v>150993</v>
      </c>
      <c r="J163" s="168">
        <v>150281</v>
      </c>
      <c r="K163" s="168">
        <v>151505</v>
      </c>
      <c r="L163" s="168">
        <v>156026</v>
      </c>
      <c r="M163" s="168">
        <v>162439</v>
      </c>
      <c r="N163" s="168">
        <v>165909</v>
      </c>
      <c r="O163" s="168">
        <v>174993</v>
      </c>
      <c r="P163" s="168">
        <v>173814</v>
      </c>
      <c r="Q163" s="168">
        <v>168638</v>
      </c>
      <c r="R163" s="168">
        <v>166242</v>
      </c>
      <c r="S163" s="168">
        <v>164731</v>
      </c>
      <c r="T163" s="168">
        <v>164010</v>
      </c>
      <c r="U163" s="168">
        <v>165419</v>
      </c>
      <c r="V163" s="168">
        <v>167795</v>
      </c>
      <c r="W163" s="168">
        <v>172866</v>
      </c>
      <c r="X163" s="168">
        <v>177915</v>
      </c>
      <c r="Y163" s="168">
        <v>186407</v>
      </c>
      <c r="Z163" s="168">
        <v>191764</v>
      </c>
      <c r="AA163" s="168">
        <v>198187</v>
      </c>
      <c r="AB163" s="168">
        <v>199390</v>
      </c>
      <c r="AC163" s="168">
        <v>202153</v>
      </c>
      <c r="AD163" s="168">
        <v>203046</v>
      </c>
      <c r="AE163" s="168">
        <v>202405</v>
      </c>
      <c r="AF163" s="168">
        <v>203516</v>
      </c>
      <c r="AG163" s="168">
        <v>205987</v>
      </c>
      <c r="AH163" s="168">
        <v>209690</v>
      </c>
      <c r="AI163" s="168">
        <v>206741</v>
      </c>
      <c r="AJ163" s="168">
        <v>205078</v>
      </c>
      <c r="AK163" s="168">
        <v>206444</v>
      </c>
      <c r="AL163" s="168">
        <v>207812</v>
      </c>
      <c r="AM163" s="168">
        <v>210146</v>
      </c>
      <c r="AN163" s="168">
        <v>208321</v>
      </c>
      <c r="AO163" s="168">
        <v>208224</v>
      </c>
      <c r="AP163" s="168">
        <v>207581</v>
      </c>
      <c r="AQ163" s="168">
        <v>208008</v>
      </c>
      <c r="AR163" s="168">
        <v>208493</v>
      </c>
      <c r="AS163" s="168">
        <v>209633</v>
      </c>
      <c r="AT163" s="168">
        <v>208630</v>
      </c>
      <c r="AU163" s="168">
        <v>210317</v>
      </c>
      <c r="AV163" s="168">
        <v>213662</v>
      </c>
      <c r="AW163" s="168">
        <v>217593</v>
      </c>
      <c r="AX163" s="168">
        <v>223345</v>
      </c>
      <c r="AY163" s="168">
        <v>225123</v>
      </c>
      <c r="AZ163" s="168">
        <v>228442</v>
      </c>
      <c r="BA163" s="168">
        <v>230876</v>
      </c>
      <c r="BB163" s="168">
        <v>233750</v>
      </c>
      <c r="BC163" s="168">
        <v>232646</v>
      </c>
      <c r="BD163" s="168">
        <v>235483</v>
      </c>
      <c r="BE163" s="168">
        <v>238071</v>
      </c>
      <c r="BF163" s="168">
        <v>240381</v>
      </c>
      <c r="BG163" s="168">
        <v>242651</v>
      </c>
      <c r="BH163" s="168">
        <v>244834</v>
      </c>
      <c r="BI163" s="168">
        <v>246885</v>
      </c>
      <c r="BJ163" s="168">
        <v>248703</v>
      </c>
      <c r="BK163" s="168">
        <v>250274</v>
      </c>
      <c r="BL163" s="168">
        <v>251641</v>
      </c>
      <c r="BM163" s="168">
        <v>252809</v>
      </c>
      <c r="BN163" s="168">
        <v>253773</v>
      </c>
      <c r="BO163" s="168">
        <v>254558</v>
      </c>
      <c r="BP163" s="168">
        <v>255211</v>
      </c>
      <c r="BQ163" s="168">
        <v>255764</v>
      </c>
      <c r="BR163" s="168">
        <v>256240</v>
      </c>
      <c r="BS163" s="168">
        <v>256654</v>
      </c>
      <c r="BT163" s="168">
        <v>257077</v>
      </c>
      <c r="BU163" s="168">
        <v>257568</v>
      </c>
      <c r="BV163" s="168">
        <v>258108</v>
      </c>
      <c r="BW163" s="168">
        <v>258743</v>
      </c>
      <c r="BX163" s="168">
        <v>259501</v>
      </c>
      <c r="BY163" s="168">
        <v>260402</v>
      </c>
      <c r="BZ163" s="168">
        <v>261476</v>
      </c>
      <c r="CA163" s="168">
        <v>262700</v>
      </c>
      <c r="CB163" s="168">
        <v>264091</v>
      </c>
      <c r="CC163" s="168">
        <v>265616</v>
      </c>
      <c r="CD163" s="168">
        <v>267253</v>
      </c>
      <c r="CE163" s="168">
        <v>268976</v>
      </c>
      <c r="CF163" s="168">
        <v>270771</v>
      </c>
      <c r="CG163" s="168">
        <v>272614</v>
      </c>
      <c r="CH163" s="168">
        <v>274468</v>
      </c>
      <c r="CI163" s="168">
        <v>276308</v>
      </c>
      <c r="CJ163" s="168">
        <v>278118</v>
      </c>
      <c r="CK163" s="168">
        <v>279869</v>
      </c>
      <c r="CL163" s="168">
        <v>281558</v>
      </c>
      <c r="CM163" s="168">
        <v>283163</v>
      </c>
      <c r="CN163" s="168">
        <v>284697</v>
      </c>
      <c r="CO163" s="168">
        <v>286155</v>
      </c>
    </row>
    <row r="164" spans="2:93">
      <c r="B164" s="166">
        <v>54</v>
      </c>
      <c r="C164" s="167">
        <v>144374</v>
      </c>
      <c r="D164" s="168">
        <v>148019</v>
      </c>
      <c r="E164" s="168">
        <v>149867</v>
      </c>
      <c r="F164" s="168">
        <v>155227</v>
      </c>
      <c r="G164" s="168">
        <v>156257</v>
      </c>
      <c r="H164" s="168">
        <v>155817</v>
      </c>
      <c r="I164" s="168">
        <v>154665</v>
      </c>
      <c r="J164" s="168">
        <v>150814</v>
      </c>
      <c r="K164" s="168">
        <v>150118</v>
      </c>
      <c r="L164" s="168">
        <v>151352</v>
      </c>
      <c r="M164" s="168">
        <v>155873</v>
      </c>
      <c r="N164" s="168">
        <v>162281</v>
      </c>
      <c r="O164" s="168">
        <v>165755</v>
      </c>
      <c r="P164" s="168">
        <v>174828</v>
      </c>
      <c r="Q164" s="168">
        <v>173666</v>
      </c>
      <c r="R164" s="168">
        <v>168515</v>
      </c>
      <c r="S164" s="168">
        <v>166137</v>
      </c>
      <c r="T164" s="168">
        <v>164642</v>
      </c>
      <c r="U164" s="168">
        <v>163934</v>
      </c>
      <c r="V164" s="168">
        <v>165350</v>
      </c>
      <c r="W164" s="168">
        <v>167732</v>
      </c>
      <c r="X164" s="168">
        <v>172803</v>
      </c>
      <c r="Y164" s="168">
        <v>177852</v>
      </c>
      <c r="Z164" s="168">
        <v>186338</v>
      </c>
      <c r="AA164" s="168">
        <v>191695</v>
      </c>
      <c r="AB164" s="168">
        <v>198117</v>
      </c>
      <c r="AC164" s="168">
        <v>199329</v>
      </c>
      <c r="AD164" s="168">
        <v>202097</v>
      </c>
      <c r="AE164" s="168">
        <v>202999</v>
      </c>
      <c r="AF164" s="168">
        <v>202369</v>
      </c>
      <c r="AG164" s="168">
        <v>203488</v>
      </c>
      <c r="AH164" s="168">
        <v>205965</v>
      </c>
      <c r="AI164" s="168">
        <v>209671</v>
      </c>
      <c r="AJ164" s="168">
        <v>206736</v>
      </c>
      <c r="AK164" s="168">
        <v>205084</v>
      </c>
      <c r="AL164" s="168">
        <v>206457</v>
      </c>
      <c r="AM164" s="168">
        <v>207831</v>
      </c>
      <c r="AN164" s="168">
        <v>210170</v>
      </c>
      <c r="AO164" s="168">
        <v>208355</v>
      </c>
      <c r="AP164" s="168">
        <v>208266</v>
      </c>
      <c r="AQ164" s="168">
        <v>207631</v>
      </c>
      <c r="AR164" s="168">
        <v>208065</v>
      </c>
      <c r="AS164" s="168">
        <v>208553</v>
      </c>
      <c r="AT164" s="168">
        <v>209695</v>
      </c>
      <c r="AU164" s="168">
        <v>208697</v>
      </c>
      <c r="AV164" s="168">
        <v>210385</v>
      </c>
      <c r="AW164" s="168">
        <v>213730</v>
      </c>
      <c r="AX164" s="168">
        <v>217660</v>
      </c>
      <c r="AY164" s="168">
        <v>223410</v>
      </c>
      <c r="AZ164" s="168">
        <v>225189</v>
      </c>
      <c r="BA164" s="168">
        <v>228508</v>
      </c>
      <c r="BB164" s="168">
        <v>230943</v>
      </c>
      <c r="BC164" s="168">
        <v>233817</v>
      </c>
      <c r="BD164" s="168">
        <v>232718</v>
      </c>
      <c r="BE164" s="168">
        <v>235555</v>
      </c>
      <c r="BF164" s="168">
        <v>238144</v>
      </c>
      <c r="BG164" s="168">
        <v>240455</v>
      </c>
      <c r="BH164" s="168">
        <v>242726</v>
      </c>
      <c r="BI164" s="168">
        <v>244910</v>
      </c>
      <c r="BJ164" s="168">
        <v>246962</v>
      </c>
      <c r="BK164" s="168">
        <v>248781</v>
      </c>
      <c r="BL164" s="168">
        <v>250353</v>
      </c>
      <c r="BM164" s="168">
        <v>251722</v>
      </c>
      <c r="BN164" s="168">
        <v>252891</v>
      </c>
      <c r="BO164" s="168">
        <v>253857</v>
      </c>
      <c r="BP164" s="168">
        <v>254644</v>
      </c>
      <c r="BQ164" s="168">
        <v>255299</v>
      </c>
      <c r="BR164" s="168">
        <v>255854</v>
      </c>
      <c r="BS164" s="168">
        <v>256331</v>
      </c>
      <c r="BT164" s="168">
        <v>256747</v>
      </c>
      <c r="BU164" s="168">
        <v>257172</v>
      </c>
      <c r="BV164" s="168">
        <v>257664</v>
      </c>
      <c r="BW164" s="168">
        <v>258206</v>
      </c>
      <c r="BX164" s="168">
        <v>258842</v>
      </c>
      <c r="BY164" s="168">
        <v>259601</v>
      </c>
      <c r="BZ164" s="168">
        <v>260503</v>
      </c>
      <c r="CA164" s="168">
        <v>261578</v>
      </c>
      <c r="CB164" s="168">
        <v>262802</v>
      </c>
      <c r="CC164" s="168">
        <v>264194</v>
      </c>
      <c r="CD164" s="168">
        <v>265719</v>
      </c>
      <c r="CE164" s="168">
        <v>267356</v>
      </c>
      <c r="CF164" s="168">
        <v>269079</v>
      </c>
      <c r="CG164" s="168">
        <v>270874</v>
      </c>
      <c r="CH164" s="168">
        <v>272716</v>
      </c>
      <c r="CI164" s="168">
        <v>274570</v>
      </c>
      <c r="CJ164" s="168">
        <v>276410</v>
      </c>
      <c r="CK164" s="168">
        <v>278219</v>
      </c>
      <c r="CL164" s="168">
        <v>279970</v>
      </c>
      <c r="CM164" s="168">
        <v>281659</v>
      </c>
      <c r="CN164" s="168">
        <v>283264</v>
      </c>
      <c r="CO164" s="168">
        <v>284797</v>
      </c>
    </row>
    <row r="165" spans="2:93">
      <c r="B165" s="166">
        <v>55</v>
      </c>
      <c r="C165" s="167">
        <v>141210</v>
      </c>
      <c r="D165" s="168">
        <v>144087</v>
      </c>
      <c r="E165" s="168">
        <v>147721</v>
      </c>
      <c r="F165" s="168">
        <v>149565</v>
      </c>
      <c r="G165" s="168">
        <v>154907</v>
      </c>
      <c r="H165" s="168">
        <v>155937</v>
      </c>
      <c r="I165" s="168">
        <v>155500</v>
      </c>
      <c r="J165" s="168">
        <v>154369</v>
      </c>
      <c r="K165" s="168">
        <v>150546</v>
      </c>
      <c r="L165" s="168">
        <v>149867</v>
      </c>
      <c r="M165" s="168">
        <v>151112</v>
      </c>
      <c r="N165" s="168">
        <v>155633</v>
      </c>
      <c r="O165" s="168">
        <v>162037</v>
      </c>
      <c r="P165" s="168">
        <v>165515</v>
      </c>
      <c r="Q165" s="168">
        <v>174577</v>
      </c>
      <c r="R165" s="168">
        <v>173433</v>
      </c>
      <c r="S165" s="168">
        <v>168309</v>
      </c>
      <c r="T165" s="168">
        <v>165950</v>
      </c>
      <c r="U165" s="168">
        <v>164471</v>
      </c>
      <c r="V165" s="168">
        <v>163777</v>
      </c>
      <c r="W165" s="168">
        <v>165201</v>
      </c>
      <c r="X165" s="168">
        <v>167589</v>
      </c>
      <c r="Y165" s="168">
        <v>172660</v>
      </c>
      <c r="Z165" s="168">
        <v>177710</v>
      </c>
      <c r="AA165" s="168">
        <v>186190</v>
      </c>
      <c r="AB165" s="168">
        <v>191547</v>
      </c>
      <c r="AC165" s="168">
        <v>197968</v>
      </c>
      <c r="AD165" s="168">
        <v>199190</v>
      </c>
      <c r="AE165" s="168">
        <v>201964</v>
      </c>
      <c r="AF165" s="168">
        <v>202875</v>
      </c>
      <c r="AG165" s="168">
        <v>202257</v>
      </c>
      <c r="AH165" s="168">
        <v>203384</v>
      </c>
      <c r="AI165" s="168">
        <v>205867</v>
      </c>
      <c r="AJ165" s="168">
        <v>209577</v>
      </c>
      <c r="AK165" s="168">
        <v>206656</v>
      </c>
      <c r="AL165" s="168">
        <v>205016</v>
      </c>
      <c r="AM165" s="168">
        <v>206396</v>
      </c>
      <c r="AN165" s="168">
        <v>207777</v>
      </c>
      <c r="AO165" s="168">
        <v>210121</v>
      </c>
      <c r="AP165" s="168">
        <v>208317</v>
      </c>
      <c r="AQ165" s="168">
        <v>208236</v>
      </c>
      <c r="AR165" s="168">
        <v>207610</v>
      </c>
      <c r="AS165" s="168">
        <v>208047</v>
      </c>
      <c r="AT165" s="168">
        <v>208538</v>
      </c>
      <c r="AU165" s="168">
        <v>209682</v>
      </c>
      <c r="AV165" s="168">
        <v>208689</v>
      </c>
      <c r="AW165" s="168">
        <v>210378</v>
      </c>
      <c r="AX165" s="168">
        <v>213723</v>
      </c>
      <c r="AY165" s="168">
        <v>217652</v>
      </c>
      <c r="AZ165" s="168">
        <v>223400</v>
      </c>
      <c r="BA165" s="168">
        <v>225180</v>
      </c>
      <c r="BB165" s="168">
        <v>228499</v>
      </c>
      <c r="BC165" s="168">
        <v>230935</v>
      </c>
      <c r="BD165" s="168">
        <v>233809</v>
      </c>
      <c r="BE165" s="168">
        <v>232715</v>
      </c>
      <c r="BF165" s="168">
        <v>235552</v>
      </c>
      <c r="BG165" s="168">
        <v>238142</v>
      </c>
      <c r="BH165" s="168">
        <v>240454</v>
      </c>
      <c r="BI165" s="168">
        <v>242726</v>
      </c>
      <c r="BJ165" s="168">
        <v>244911</v>
      </c>
      <c r="BK165" s="168">
        <v>246964</v>
      </c>
      <c r="BL165" s="168">
        <v>248784</v>
      </c>
      <c r="BM165" s="168">
        <v>250357</v>
      </c>
      <c r="BN165" s="168">
        <v>251728</v>
      </c>
      <c r="BO165" s="168">
        <v>252898</v>
      </c>
      <c r="BP165" s="168">
        <v>253866</v>
      </c>
      <c r="BQ165" s="168">
        <v>254655</v>
      </c>
      <c r="BR165" s="168">
        <v>255312</v>
      </c>
      <c r="BS165" s="168">
        <v>255868</v>
      </c>
      <c r="BT165" s="168">
        <v>256347</v>
      </c>
      <c r="BU165" s="168">
        <v>256765</v>
      </c>
      <c r="BV165" s="168">
        <v>257192</v>
      </c>
      <c r="BW165" s="168">
        <v>257685</v>
      </c>
      <c r="BX165" s="168">
        <v>258229</v>
      </c>
      <c r="BY165" s="168">
        <v>258866</v>
      </c>
      <c r="BZ165" s="168">
        <v>259626</v>
      </c>
      <c r="CA165" s="168">
        <v>260529</v>
      </c>
      <c r="CB165" s="168">
        <v>261604</v>
      </c>
      <c r="CC165" s="168">
        <v>262829</v>
      </c>
      <c r="CD165" s="168">
        <v>264221</v>
      </c>
      <c r="CE165" s="168">
        <v>265746</v>
      </c>
      <c r="CF165" s="168">
        <v>267383</v>
      </c>
      <c r="CG165" s="168">
        <v>269106</v>
      </c>
      <c r="CH165" s="168">
        <v>270901</v>
      </c>
      <c r="CI165" s="168">
        <v>272743</v>
      </c>
      <c r="CJ165" s="168">
        <v>274596</v>
      </c>
      <c r="CK165" s="168">
        <v>276436</v>
      </c>
      <c r="CL165" s="168">
        <v>278245</v>
      </c>
      <c r="CM165" s="168">
        <v>279995</v>
      </c>
      <c r="CN165" s="168">
        <v>281684</v>
      </c>
      <c r="CO165" s="168">
        <v>283288</v>
      </c>
    </row>
    <row r="166" spans="2:93">
      <c r="B166" s="166">
        <v>56</v>
      </c>
      <c r="C166" s="167">
        <v>139731</v>
      </c>
      <c r="D166" s="168">
        <v>140841</v>
      </c>
      <c r="E166" s="168">
        <v>143712</v>
      </c>
      <c r="F166" s="168">
        <v>147338</v>
      </c>
      <c r="G166" s="168">
        <v>149181</v>
      </c>
      <c r="H166" s="168">
        <v>154509</v>
      </c>
      <c r="I166" s="168">
        <v>155541</v>
      </c>
      <c r="J166" s="168">
        <v>155124</v>
      </c>
      <c r="K166" s="168">
        <v>154014</v>
      </c>
      <c r="L166" s="168">
        <v>150221</v>
      </c>
      <c r="M166" s="168">
        <v>149560</v>
      </c>
      <c r="N166" s="168">
        <v>150817</v>
      </c>
      <c r="O166" s="168">
        <v>155339</v>
      </c>
      <c r="P166" s="168">
        <v>161738</v>
      </c>
      <c r="Q166" s="168">
        <v>165221</v>
      </c>
      <c r="R166" s="168">
        <v>174272</v>
      </c>
      <c r="S166" s="168">
        <v>173146</v>
      </c>
      <c r="T166" s="168">
        <v>168051</v>
      </c>
      <c r="U166" s="168">
        <v>165712</v>
      </c>
      <c r="V166" s="168">
        <v>164250</v>
      </c>
      <c r="W166" s="168">
        <v>163570</v>
      </c>
      <c r="X166" s="168">
        <v>165003</v>
      </c>
      <c r="Y166" s="168">
        <v>167397</v>
      </c>
      <c r="Z166" s="168">
        <v>172469</v>
      </c>
      <c r="AA166" s="168">
        <v>177520</v>
      </c>
      <c r="AB166" s="168">
        <v>185994</v>
      </c>
      <c r="AC166" s="168">
        <v>191352</v>
      </c>
      <c r="AD166" s="168">
        <v>197772</v>
      </c>
      <c r="AE166" s="168">
        <v>199004</v>
      </c>
      <c r="AF166" s="168">
        <v>201784</v>
      </c>
      <c r="AG166" s="168">
        <v>202705</v>
      </c>
      <c r="AH166" s="168">
        <v>202099</v>
      </c>
      <c r="AI166" s="168">
        <v>203235</v>
      </c>
      <c r="AJ166" s="168">
        <v>205725</v>
      </c>
      <c r="AK166" s="168">
        <v>209439</v>
      </c>
      <c r="AL166" s="168">
        <v>206533</v>
      </c>
      <c r="AM166" s="168">
        <v>204905</v>
      </c>
      <c r="AN166" s="168">
        <v>206292</v>
      </c>
      <c r="AO166" s="168">
        <v>207680</v>
      </c>
      <c r="AP166" s="168">
        <v>210030</v>
      </c>
      <c r="AQ166" s="168">
        <v>208237</v>
      </c>
      <c r="AR166" s="168">
        <v>208165</v>
      </c>
      <c r="AS166" s="168">
        <v>207543</v>
      </c>
      <c r="AT166" s="168">
        <v>207984</v>
      </c>
      <c r="AU166" s="168">
        <v>208478</v>
      </c>
      <c r="AV166" s="168">
        <v>209624</v>
      </c>
      <c r="AW166" s="168">
        <v>208636</v>
      </c>
      <c r="AX166" s="168">
        <v>210326</v>
      </c>
      <c r="AY166" s="168">
        <v>213671</v>
      </c>
      <c r="AZ166" s="168">
        <v>217599</v>
      </c>
      <c r="BA166" s="168">
        <v>223344</v>
      </c>
      <c r="BB166" s="168">
        <v>225126</v>
      </c>
      <c r="BC166" s="168">
        <v>228445</v>
      </c>
      <c r="BD166" s="168">
        <v>230882</v>
      </c>
      <c r="BE166" s="168">
        <v>233756</v>
      </c>
      <c r="BF166" s="168">
        <v>232667</v>
      </c>
      <c r="BG166" s="168">
        <v>235504</v>
      </c>
      <c r="BH166" s="168">
        <v>238095</v>
      </c>
      <c r="BI166" s="168">
        <v>240407</v>
      </c>
      <c r="BJ166" s="168">
        <v>242680</v>
      </c>
      <c r="BK166" s="168">
        <v>244866</v>
      </c>
      <c r="BL166" s="168">
        <v>246920</v>
      </c>
      <c r="BM166" s="168">
        <v>248742</v>
      </c>
      <c r="BN166" s="168">
        <v>250316</v>
      </c>
      <c r="BO166" s="168">
        <v>251688</v>
      </c>
      <c r="BP166" s="168">
        <v>252860</v>
      </c>
      <c r="BQ166" s="168">
        <v>253830</v>
      </c>
      <c r="BR166" s="168">
        <v>254620</v>
      </c>
      <c r="BS166" s="168">
        <v>255279</v>
      </c>
      <c r="BT166" s="168">
        <v>255837</v>
      </c>
      <c r="BU166" s="168">
        <v>256318</v>
      </c>
      <c r="BV166" s="168">
        <v>256738</v>
      </c>
      <c r="BW166" s="168">
        <v>257166</v>
      </c>
      <c r="BX166" s="168">
        <v>257661</v>
      </c>
      <c r="BY166" s="168">
        <v>258206</v>
      </c>
      <c r="BZ166" s="168">
        <v>258844</v>
      </c>
      <c r="CA166" s="168">
        <v>259605</v>
      </c>
      <c r="CB166" s="168">
        <v>260509</v>
      </c>
      <c r="CC166" s="168">
        <v>261585</v>
      </c>
      <c r="CD166" s="168">
        <v>262810</v>
      </c>
      <c r="CE166" s="168">
        <v>264202</v>
      </c>
      <c r="CF166" s="168">
        <v>265727</v>
      </c>
      <c r="CG166" s="168">
        <v>267364</v>
      </c>
      <c r="CH166" s="168">
        <v>269087</v>
      </c>
      <c r="CI166" s="168">
        <v>270882</v>
      </c>
      <c r="CJ166" s="168">
        <v>272724</v>
      </c>
      <c r="CK166" s="168">
        <v>274576</v>
      </c>
      <c r="CL166" s="168">
        <v>276416</v>
      </c>
      <c r="CM166" s="168">
        <v>278224</v>
      </c>
      <c r="CN166" s="168">
        <v>279974</v>
      </c>
      <c r="CO166" s="168">
        <v>281662</v>
      </c>
    </row>
    <row r="167" spans="2:93">
      <c r="B167" s="166">
        <v>57</v>
      </c>
      <c r="C167" s="167">
        <v>134768</v>
      </c>
      <c r="D167" s="168">
        <v>139350</v>
      </c>
      <c r="E167" s="168">
        <v>140462</v>
      </c>
      <c r="F167" s="168">
        <v>143327</v>
      </c>
      <c r="G167" s="168">
        <v>146944</v>
      </c>
      <c r="H167" s="168">
        <v>148785</v>
      </c>
      <c r="I167" s="168">
        <v>154098</v>
      </c>
      <c r="J167" s="168">
        <v>155145</v>
      </c>
      <c r="K167" s="168">
        <v>154749</v>
      </c>
      <c r="L167" s="168">
        <v>153662</v>
      </c>
      <c r="M167" s="168">
        <v>149900</v>
      </c>
      <c r="N167" s="168">
        <v>149258</v>
      </c>
      <c r="O167" s="168">
        <v>150527</v>
      </c>
      <c r="P167" s="168">
        <v>155050</v>
      </c>
      <c r="Q167" s="168">
        <v>161445</v>
      </c>
      <c r="R167" s="168">
        <v>164933</v>
      </c>
      <c r="S167" s="168">
        <v>173973</v>
      </c>
      <c r="T167" s="168">
        <v>172866</v>
      </c>
      <c r="U167" s="168">
        <v>167801</v>
      </c>
      <c r="V167" s="168">
        <v>165483</v>
      </c>
      <c r="W167" s="168">
        <v>164039</v>
      </c>
      <c r="X167" s="168">
        <v>163374</v>
      </c>
      <c r="Y167" s="168">
        <v>164816</v>
      </c>
      <c r="Z167" s="168">
        <v>167217</v>
      </c>
      <c r="AA167" s="168">
        <v>172290</v>
      </c>
      <c r="AB167" s="168">
        <v>177342</v>
      </c>
      <c r="AC167" s="168">
        <v>185810</v>
      </c>
      <c r="AD167" s="168">
        <v>191170</v>
      </c>
      <c r="AE167" s="168">
        <v>197589</v>
      </c>
      <c r="AF167" s="168">
        <v>198831</v>
      </c>
      <c r="AG167" s="168">
        <v>201618</v>
      </c>
      <c r="AH167" s="168">
        <v>202549</v>
      </c>
      <c r="AI167" s="168">
        <v>201956</v>
      </c>
      <c r="AJ167" s="168">
        <v>203101</v>
      </c>
      <c r="AK167" s="168">
        <v>205598</v>
      </c>
      <c r="AL167" s="168">
        <v>209317</v>
      </c>
      <c r="AM167" s="168">
        <v>206426</v>
      </c>
      <c r="AN167" s="168">
        <v>204811</v>
      </c>
      <c r="AO167" s="168">
        <v>206205</v>
      </c>
      <c r="AP167" s="168">
        <v>207601</v>
      </c>
      <c r="AQ167" s="168">
        <v>209957</v>
      </c>
      <c r="AR167" s="168">
        <v>208175</v>
      </c>
      <c r="AS167" s="168">
        <v>208108</v>
      </c>
      <c r="AT167" s="168">
        <v>207490</v>
      </c>
      <c r="AU167" s="168">
        <v>207935</v>
      </c>
      <c r="AV167" s="168">
        <v>208432</v>
      </c>
      <c r="AW167" s="168">
        <v>209581</v>
      </c>
      <c r="AX167" s="168">
        <v>208598</v>
      </c>
      <c r="AY167" s="168">
        <v>210289</v>
      </c>
      <c r="AZ167" s="168">
        <v>213634</v>
      </c>
      <c r="BA167" s="168">
        <v>217561</v>
      </c>
      <c r="BB167" s="168">
        <v>223303</v>
      </c>
      <c r="BC167" s="168">
        <v>225087</v>
      </c>
      <c r="BD167" s="168">
        <v>228405</v>
      </c>
      <c r="BE167" s="168">
        <v>230843</v>
      </c>
      <c r="BF167" s="168">
        <v>233718</v>
      </c>
      <c r="BG167" s="168">
        <v>232633</v>
      </c>
      <c r="BH167" s="168">
        <v>235471</v>
      </c>
      <c r="BI167" s="168">
        <v>238062</v>
      </c>
      <c r="BJ167" s="168">
        <v>240375</v>
      </c>
      <c r="BK167" s="168">
        <v>242649</v>
      </c>
      <c r="BL167" s="168">
        <v>244836</v>
      </c>
      <c r="BM167" s="168">
        <v>246891</v>
      </c>
      <c r="BN167" s="168">
        <v>248714</v>
      </c>
      <c r="BO167" s="168">
        <v>250289</v>
      </c>
      <c r="BP167" s="168">
        <v>251663</v>
      </c>
      <c r="BQ167" s="168">
        <v>252836</v>
      </c>
      <c r="BR167" s="168">
        <v>253808</v>
      </c>
      <c r="BS167" s="168">
        <v>254600</v>
      </c>
      <c r="BT167" s="168">
        <v>255261</v>
      </c>
      <c r="BU167" s="168">
        <v>255820</v>
      </c>
      <c r="BV167" s="168">
        <v>256303</v>
      </c>
      <c r="BW167" s="168">
        <v>256725</v>
      </c>
      <c r="BX167" s="168">
        <v>257155</v>
      </c>
      <c r="BY167" s="168">
        <v>257651</v>
      </c>
      <c r="BZ167" s="168">
        <v>258197</v>
      </c>
      <c r="CA167" s="168">
        <v>258837</v>
      </c>
      <c r="CB167" s="168">
        <v>259599</v>
      </c>
      <c r="CC167" s="168">
        <v>260503</v>
      </c>
      <c r="CD167" s="168">
        <v>261580</v>
      </c>
      <c r="CE167" s="168">
        <v>262805</v>
      </c>
      <c r="CF167" s="168">
        <v>264198</v>
      </c>
      <c r="CG167" s="168">
        <v>265723</v>
      </c>
      <c r="CH167" s="168">
        <v>267359</v>
      </c>
      <c r="CI167" s="168">
        <v>269082</v>
      </c>
      <c r="CJ167" s="168">
        <v>270877</v>
      </c>
      <c r="CK167" s="168">
        <v>272718</v>
      </c>
      <c r="CL167" s="168">
        <v>274570</v>
      </c>
      <c r="CM167" s="168">
        <v>276409</v>
      </c>
      <c r="CN167" s="168">
        <v>278217</v>
      </c>
      <c r="CO167" s="168">
        <v>279966</v>
      </c>
    </row>
    <row r="168" spans="2:93">
      <c r="B168" s="166">
        <v>58</v>
      </c>
      <c r="C168" s="167">
        <v>130519</v>
      </c>
      <c r="D168" s="168">
        <v>134363</v>
      </c>
      <c r="E168" s="168">
        <v>138930</v>
      </c>
      <c r="F168" s="168">
        <v>140045</v>
      </c>
      <c r="G168" s="168">
        <v>142904</v>
      </c>
      <c r="H168" s="168">
        <v>146512</v>
      </c>
      <c r="I168" s="168">
        <v>148352</v>
      </c>
      <c r="J168" s="168">
        <v>153663</v>
      </c>
      <c r="K168" s="168">
        <v>154727</v>
      </c>
      <c r="L168" s="168">
        <v>154353</v>
      </c>
      <c r="M168" s="168">
        <v>153289</v>
      </c>
      <c r="N168" s="168">
        <v>149560</v>
      </c>
      <c r="O168" s="168">
        <v>148938</v>
      </c>
      <c r="P168" s="168">
        <v>150220</v>
      </c>
      <c r="Q168" s="168">
        <v>154744</v>
      </c>
      <c r="R168" s="168">
        <v>161135</v>
      </c>
      <c r="S168" s="168">
        <v>164629</v>
      </c>
      <c r="T168" s="168">
        <v>173657</v>
      </c>
      <c r="U168" s="168">
        <v>172571</v>
      </c>
      <c r="V168" s="168">
        <v>167537</v>
      </c>
      <c r="W168" s="168">
        <v>165241</v>
      </c>
      <c r="X168" s="168">
        <v>163815</v>
      </c>
      <c r="Y168" s="168">
        <v>163166</v>
      </c>
      <c r="Z168" s="168">
        <v>164618</v>
      </c>
      <c r="AA168" s="168">
        <v>167026</v>
      </c>
      <c r="AB168" s="168">
        <v>172100</v>
      </c>
      <c r="AC168" s="168">
        <v>177154</v>
      </c>
      <c r="AD168" s="168">
        <v>185616</v>
      </c>
      <c r="AE168" s="168">
        <v>190977</v>
      </c>
      <c r="AF168" s="168">
        <v>197396</v>
      </c>
      <c r="AG168" s="168">
        <v>198649</v>
      </c>
      <c r="AH168" s="168">
        <v>201443</v>
      </c>
      <c r="AI168" s="168">
        <v>202385</v>
      </c>
      <c r="AJ168" s="168">
        <v>201805</v>
      </c>
      <c r="AK168" s="168">
        <v>202960</v>
      </c>
      <c r="AL168" s="168">
        <v>205464</v>
      </c>
      <c r="AM168" s="168">
        <v>209188</v>
      </c>
      <c r="AN168" s="168">
        <v>206313</v>
      </c>
      <c r="AO168" s="168">
        <v>204711</v>
      </c>
      <c r="AP168" s="168">
        <v>206113</v>
      </c>
      <c r="AQ168" s="168">
        <v>207517</v>
      </c>
      <c r="AR168" s="168">
        <v>209879</v>
      </c>
      <c r="AS168" s="168">
        <v>208104</v>
      </c>
      <c r="AT168" s="168">
        <v>208041</v>
      </c>
      <c r="AU168" s="168">
        <v>207428</v>
      </c>
      <c r="AV168" s="168">
        <v>207877</v>
      </c>
      <c r="AW168" s="168">
        <v>208377</v>
      </c>
      <c r="AX168" s="168">
        <v>209529</v>
      </c>
      <c r="AY168" s="168">
        <v>208551</v>
      </c>
      <c r="AZ168" s="168">
        <v>210244</v>
      </c>
      <c r="BA168" s="168">
        <v>213588</v>
      </c>
      <c r="BB168" s="168">
        <v>217514</v>
      </c>
      <c r="BC168" s="168">
        <v>223253</v>
      </c>
      <c r="BD168" s="168">
        <v>225039</v>
      </c>
      <c r="BE168" s="168">
        <v>228357</v>
      </c>
      <c r="BF168" s="168">
        <v>230796</v>
      </c>
      <c r="BG168" s="168">
        <v>233671</v>
      </c>
      <c r="BH168" s="168">
        <v>232591</v>
      </c>
      <c r="BI168" s="168">
        <v>235429</v>
      </c>
      <c r="BJ168" s="168">
        <v>238021</v>
      </c>
      <c r="BK168" s="168">
        <v>240335</v>
      </c>
      <c r="BL168" s="168">
        <v>242609</v>
      </c>
      <c r="BM168" s="168">
        <v>244797</v>
      </c>
      <c r="BN168" s="168">
        <v>246853</v>
      </c>
      <c r="BO168" s="168">
        <v>248677</v>
      </c>
      <c r="BP168" s="168">
        <v>250254</v>
      </c>
      <c r="BQ168" s="168">
        <v>251629</v>
      </c>
      <c r="BR168" s="168">
        <v>252804</v>
      </c>
      <c r="BS168" s="168">
        <v>253777</v>
      </c>
      <c r="BT168" s="168">
        <v>254571</v>
      </c>
      <c r="BU168" s="168">
        <v>255234</v>
      </c>
      <c r="BV168" s="168">
        <v>255795</v>
      </c>
      <c r="BW168" s="168">
        <v>256280</v>
      </c>
      <c r="BX168" s="168">
        <v>256703</v>
      </c>
      <c r="BY168" s="168">
        <v>257135</v>
      </c>
      <c r="BZ168" s="168">
        <v>257632</v>
      </c>
      <c r="CA168" s="168">
        <v>258180</v>
      </c>
      <c r="CB168" s="168">
        <v>258821</v>
      </c>
      <c r="CC168" s="168">
        <v>259584</v>
      </c>
      <c r="CD168" s="168">
        <v>260489</v>
      </c>
      <c r="CE168" s="168">
        <v>261566</v>
      </c>
      <c r="CF168" s="168">
        <v>262792</v>
      </c>
      <c r="CG168" s="168">
        <v>264185</v>
      </c>
      <c r="CH168" s="168">
        <v>265710</v>
      </c>
      <c r="CI168" s="168">
        <v>267346</v>
      </c>
      <c r="CJ168" s="168">
        <v>269068</v>
      </c>
      <c r="CK168" s="168">
        <v>270863</v>
      </c>
      <c r="CL168" s="168">
        <v>272703</v>
      </c>
      <c r="CM168" s="168">
        <v>274555</v>
      </c>
      <c r="CN168" s="168">
        <v>276393</v>
      </c>
      <c r="CO168" s="168">
        <v>278201</v>
      </c>
    </row>
    <row r="169" spans="2:93">
      <c r="B169" s="166">
        <v>59</v>
      </c>
      <c r="C169" s="167">
        <v>129453</v>
      </c>
      <c r="D169" s="168">
        <v>130087</v>
      </c>
      <c r="E169" s="168">
        <v>133919</v>
      </c>
      <c r="F169" s="168">
        <v>138471</v>
      </c>
      <c r="G169" s="168">
        <v>139590</v>
      </c>
      <c r="H169" s="168">
        <v>142443</v>
      </c>
      <c r="I169" s="168">
        <v>146042</v>
      </c>
      <c r="J169" s="168">
        <v>147896</v>
      </c>
      <c r="K169" s="168">
        <v>153205</v>
      </c>
      <c r="L169" s="168">
        <v>154286</v>
      </c>
      <c r="M169" s="168">
        <v>153935</v>
      </c>
      <c r="N169" s="168">
        <v>152896</v>
      </c>
      <c r="O169" s="168">
        <v>149202</v>
      </c>
      <c r="P169" s="168">
        <v>148601</v>
      </c>
      <c r="Q169" s="168">
        <v>149896</v>
      </c>
      <c r="R169" s="168">
        <v>154422</v>
      </c>
      <c r="S169" s="168">
        <v>160809</v>
      </c>
      <c r="T169" s="168">
        <v>164309</v>
      </c>
      <c r="U169" s="168">
        <v>173325</v>
      </c>
      <c r="V169" s="168">
        <v>172261</v>
      </c>
      <c r="W169" s="168">
        <v>167259</v>
      </c>
      <c r="X169" s="168">
        <v>164986</v>
      </c>
      <c r="Y169" s="168">
        <v>163579</v>
      </c>
      <c r="Z169" s="168">
        <v>162947</v>
      </c>
      <c r="AA169" s="168">
        <v>164410</v>
      </c>
      <c r="AB169" s="168">
        <v>166825</v>
      </c>
      <c r="AC169" s="168">
        <v>171900</v>
      </c>
      <c r="AD169" s="168">
        <v>176956</v>
      </c>
      <c r="AE169" s="168">
        <v>185412</v>
      </c>
      <c r="AF169" s="168">
        <v>190775</v>
      </c>
      <c r="AG169" s="168">
        <v>197193</v>
      </c>
      <c r="AH169" s="168">
        <v>198458</v>
      </c>
      <c r="AI169" s="168">
        <v>201259</v>
      </c>
      <c r="AJ169" s="168">
        <v>202213</v>
      </c>
      <c r="AK169" s="168">
        <v>201647</v>
      </c>
      <c r="AL169" s="168">
        <v>202812</v>
      </c>
      <c r="AM169" s="168">
        <v>205323</v>
      </c>
      <c r="AN169" s="168">
        <v>209053</v>
      </c>
      <c r="AO169" s="168">
        <v>206194</v>
      </c>
      <c r="AP169" s="168">
        <v>204606</v>
      </c>
      <c r="AQ169" s="168">
        <v>206016</v>
      </c>
      <c r="AR169" s="168">
        <v>207429</v>
      </c>
      <c r="AS169" s="168">
        <v>209792</v>
      </c>
      <c r="AT169" s="168">
        <v>208024</v>
      </c>
      <c r="AU169" s="168">
        <v>207966</v>
      </c>
      <c r="AV169" s="168">
        <v>207358</v>
      </c>
      <c r="AW169" s="168">
        <v>207811</v>
      </c>
      <c r="AX169" s="168">
        <v>208314</v>
      </c>
      <c r="AY169" s="168">
        <v>209469</v>
      </c>
      <c r="AZ169" s="168">
        <v>208496</v>
      </c>
      <c r="BA169" s="168">
        <v>210191</v>
      </c>
      <c r="BB169" s="168">
        <v>213535</v>
      </c>
      <c r="BC169" s="168">
        <v>217460</v>
      </c>
      <c r="BD169" s="168">
        <v>223195</v>
      </c>
      <c r="BE169" s="168">
        <v>224983</v>
      </c>
      <c r="BF169" s="168">
        <v>228301</v>
      </c>
      <c r="BG169" s="168">
        <v>230741</v>
      </c>
      <c r="BH169" s="168">
        <v>233616</v>
      </c>
      <c r="BI169" s="168">
        <v>232541</v>
      </c>
      <c r="BJ169" s="168">
        <v>235379</v>
      </c>
      <c r="BK169" s="168">
        <v>237972</v>
      </c>
      <c r="BL169" s="168">
        <v>240287</v>
      </c>
      <c r="BM169" s="168">
        <v>242561</v>
      </c>
      <c r="BN169" s="168">
        <v>244750</v>
      </c>
      <c r="BO169" s="168">
        <v>246807</v>
      </c>
      <c r="BP169" s="168">
        <v>248632</v>
      </c>
      <c r="BQ169" s="168">
        <v>250211</v>
      </c>
      <c r="BR169" s="168">
        <v>251587</v>
      </c>
      <c r="BS169" s="168">
        <v>252764</v>
      </c>
      <c r="BT169" s="168">
        <v>253738</v>
      </c>
      <c r="BU169" s="168">
        <v>254534</v>
      </c>
      <c r="BV169" s="168">
        <v>255199</v>
      </c>
      <c r="BW169" s="168">
        <v>255762</v>
      </c>
      <c r="BX169" s="168">
        <v>256249</v>
      </c>
      <c r="BY169" s="168">
        <v>256673</v>
      </c>
      <c r="BZ169" s="168">
        <v>257107</v>
      </c>
      <c r="CA169" s="168">
        <v>257605</v>
      </c>
      <c r="CB169" s="168">
        <v>258155</v>
      </c>
      <c r="CC169" s="168">
        <v>258797</v>
      </c>
      <c r="CD169" s="168">
        <v>259561</v>
      </c>
      <c r="CE169" s="168">
        <v>260467</v>
      </c>
      <c r="CF169" s="168">
        <v>261544</v>
      </c>
      <c r="CG169" s="168">
        <v>262770</v>
      </c>
      <c r="CH169" s="168">
        <v>264163</v>
      </c>
      <c r="CI169" s="168">
        <v>265688</v>
      </c>
      <c r="CJ169" s="168">
        <v>267324</v>
      </c>
      <c r="CK169" s="168">
        <v>269046</v>
      </c>
      <c r="CL169" s="168">
        <v>270840</v>
      </c>
      <c r="CM169" s="168">
        <v>272680</v>
      </c>
      <c r="CN169" s="168">
        <v>274531</v>
      </c>
      <c r="CO169" s="168">
        <v>276368</v>
      </c>
    </row>
    <row r="170" spans="2:93">
      <c r="B170" s="166">
        <v>60</v>
      </c>
      <c r="C170" s="167">
        <v>125405</v>
      </c>
      <c r="D170" s="168">
        <v>128956</v>
      </c>
      <c r="E170" s="168">
        <v>129598</v>
      </c>
      <c r="F170" s="168">
        <v>133419</v>
      </c>
      <c r="G170" s="168">
        <v>137956</v>
      </c>
      <c r="H170" s="168">
        <v>139080</v>
      </c>
      <c r="I170" s="168">
        <v>141928</v>
      </c>
      <c r="J170" s="168">
        <v>145533</v>
      </c>
      <c r="K170" s="168">
        <v>147402</v>
      </c>
      <c r="L170" s="168">
        <v>152709</v>
      </c>
      <c r="M170" s="168">
        <v>153808</v>
      </c>
      <c r="N170" s="168">
        <v>153481</v>
      </c>
      <c r="O170" s="168">
        <v>152469</v>
      </c>
      <c r="P170" s="168">
        <v>148811</v>
      </c>
      <c r="Q170" s="168">
        <v>148232</v>
      </c>
      <c r="R170" s="168">
        <v>149541</v>
      </c>
      <c r="S170" s="168">
        <v>154069</v>
      </c>
      <c r="T170" s="168">
        <v>160451</v>
      </c>
      <c r="U170" s="168">
        <v>163958</v>
      </c>
      <c r="V170" s="168">
        <v>172962</v>
      </c>
      <c r="W170" s="168">
        <v>171920</v>
      </c>
      <c r="X170" s="168">
        <v>166952</v>
      </c>
      <c r="Y170" s="168">
        <v>164703</v>
      </c>
      <c r="Z170" s="168">
        <v>163317</v>
      </c>
      <c r="AA170" s="168">
        <v>162702</v>
      </c>
      <c r="AB170" s="168">
        <v>164176</v>
      </c>
      <c r="AC170" s="168">
        <v>166599</v>
      </c>
      <c r="AD170" s="168">
        <v>171676</v>
      </c>
      <c r="AE170" s="168">
        <v>176733</v>
      </c>
      <c r="AF170" s="168">
        <v>185183</v>
      </c>
      <c r="AG170" s="168">
        <v>190548</v>
      </c>
      <c r="AH170" s="168">
        <v>196966</v>
      </c>
      <c r="AI170" s="168">
        <v>198243</v>
      </c>
      <c r="AJ170" s="168">
        <v>201052</v>
      </c>
      <c r="AK170" s="168">
        <v>202018</v>
      </c>
      <c r="AL170" s="168">
        <v>201466</v>
      </c>
      <c r="AM170" s="168">
        <v>202642</v>
      </c>
      <c r="AN170" s="168">
        <v>205161</v>
      </c>
      <c r="AO170" s="168">
        <v>208897</v>
      </c>
      <c r="AP170" s="168">
        <v>206055</v>
      </c>
      <c r="AQ170" s="168">
        <v>204481</v>
      </c>
      <c r="AR170" s="168">
        <v>205900</v>
      </c>
      <c r="AS170" s="168">
        <v>207316</v>
      </c>
      <c r="AT170" s="168">
        <v>209680</v>
      </c>
      <c r="AU170" s="168">
        <v>207920</v>
      </c>
      <c r="AV170" s="168">
        <v>207867</v>
      </c>
      <c r="AW170" s="168">
        <v>207264</v>
      </c>
      <c r="AX170" s="168">
        <v>207721</v>
      </c>
      <c r="AY170" s="168">
        <v>208228</v>
      </c>
      <c r="AZ170" s="168">
        <v>209386</v>
      </c>
      <c r="BA170" s="168">
        <v>208418</v>
      </c>
      <c r="BB170" s="168">
        <v>210115</v>
      </c>
      <c r="BC170" s="168">
        <v>213459</v>
      </c>
      <c r="BD170" s="168">
        <v>217383</v>
      </c>
      <c r="BE170" s="168">
        <v>223114</v>
      </c>
      <c r="BF170" s="168">
        <v>224904</v>
      </c>
      <c r="BG170" s="168">
        <v>228221</v>
      </c>
      <c r="BH170" s="168">
        <v>230662</v>
      </c>
      <c r="BI170" s="168">
        <v>233538</v>
      </c>
      <c r="BJ170" s="168">
        <v>232468</v>
      </c>
      <c r="BK170" s="168">
        <v>235306</v>
      </c>
      <c r="BL170" s="168">
        <v>237900</v>
      </c>
      <c r="BM170" s="168">
        <v>240215</v>
      </c>
      <c r="BN170" s="168">
        <v>242490</v>
      </c>
      <c r="BO170" s="168">
        <v>244680</v>
      </c>
      <c r="BP170" s="168">
        <v>246738</v>
      </c>
      <c r="BQ170" s="168">
        <v>248564</v>
      </c>
      <c r="BR170" s="168">
        <v>250144</v>
      </c>
      <c r="BS170" s="168">
        <v>251522</v>
      </c>
      <c r="BT170" s="168">
        <v>252700</v>
      </c>
      <c r="BU170" s="168">
        <v>253676</v>
      </c>
      <c r="BV170" s="168">
        <v>254474</v>
      </c>
      <c r="BW170" s="168">
        <v>255141</v>
      </c>
      <c r="BX170" s="168">
        <v>255706</v>
      </c>
      <c r="BY170" s="168">
        <v>256194</v>
      </c>
      <c r="BZ170" s="168">
        <v>256620</v>
      </c>
      <c r="CA170" s="168">
        <v>257056</v>
      </c>
      <c r="CB170" s="168">
        <v>257555</v>
      </c>
      <c r="CC170" s="168">
        <v>258107</v>
      </c>
      <c r="CD170" s="168">
        <v>258750</v>
      </c>
      <c r="CE170" s="168">
        <v>259515</v>
      </c>
      <c r="CF170" s="168">
        <v>260421</v>
      </c>
      <c r="CG170" s="168">
        <v>261499</v>
      </c>
      <c r="CH170" s="168">
        <v>262725</v>
      </c>
      <c r="CI170" s="168">
        <v>264118</v>
      </c>
      <c r="CJ170" s="168">
        <v>265643</v>
      </c>
      <c r="CK170" s="168">
        <v>267279</v>
      </c>
      <c r="CL170" s="168">
        <v>269000</v>
      </c>
      <c r="CM170" s="168">
        <v>270794</v>
      </c>
      <c r="CN170" s="168">
        <v>272633</v>
      </c>
      <c r="CO170" s="168">
        <v>274483</v>
      </c>
    </row>
    <row r="171" spans="2:93">
      <c r="B171" s="166">
        <v>61</v>
      </c>
      <c r="C171" s="167">
        <v>123680</v>
      </c>
      <c r="D171" s="168">
        <v>124797</v>
      </c>
      <c r="E171" s="168">
        <v>128341</v>
      </c>
      <c r="F171" s="168">
        <v>128995</v>
      </c>
      <c r="G171" s="168">
        <v>132808</v>
      </c>
      <c r="H171" s="168">
        <v>137334</v>
      </c>
      <c r="I171" s="168">
        <v>138467</v>
      </c>
      <c r="J171" s="168">
        <v>141324</v>
      </c>
      <c r="K171" s="168">
        <v>144936</v>
      </c>
      <c r="L171" s="168">
        <v>146820</v>
      </c>
      <c r="M171" s="168">
        <v>152125</v>
      </c>
      <c r="N171" s="168">
        <v>153243</v>
      </c>
      <c r="O171" s="168">
        <v>152942</v>
      </c>
      <c r="P171" s="168">
        <v>151957</v>
      </c>
      <c r="Q171" s="168">
        <v>148337</v>
      </c>
      <c r="R171" s="168">
        <v>147782</v>
      </c>
      <c r="S171" s="168">
        <v>149106</v>
      </c>
      <c r="T171" s="168">
        <v>153635</v>
      </c>
      <c r="U171" s="168">
        <v>160013</v>
      </c>
      <c r="V171" s="168">
        <v>163527</v>
      </c>
      <c r="W171" s="168">
        <v>172518</v>
      </c>
      <c r="X171" s="168">
        <v>171500</v>
      </c>
      <c r="Y171" s="168">
        <v>166567</v>
      </c>
      <c r="Z171" s="168">
        <v>164344</v>
      </c>
      <c r="AA171" s="168">
        <v>162979</v>
      </c>
      <c r="AB171" s="168">
        <v>162383</v>
      </c>
      <c r="AC171" s="168">
        <v>163868</v>
      </c>
      <c r="AD171" s="168">
        <v>166300</v>
      </c>
      <c r="AE171" s="168">
        <v>171378</v>
      </c>
      <c r="AF171" s="168">
        <v>176437</v>
      </c>
      <c r="AG171" s="168">
        <v>184881</v>
      </c>
      <c r="AH171" s="168">
        <v>190248</v>
      </c>
      <c r="AI171" s="168">
        <v>196666</v>
      </c>
      <c r="AJ171" s="168">
        <v>197955</v>
      </c>
      <c r="AK171" s="168">
        <v>200773</v>
      </c>
      <c r="AL171" s="168">
        <v>201751</v>
      </c>
      <c r="AM171" s="168">
        <v>201215</v>
      </c>
      <c r="AN171" s="168">
        <v>202402</v>
      </c>
      <c r="AO171" s="168">
        <v>204929</v>
      </c>
      <c r="AP171" s="168">
        <v>208671</v>
      </c>
      <c r="AQ171" s="168">
        <v>205848</v>
      </c>
      <c r="AR171" s="168">
        <v>204289</v>
      </c>
      <c r="AS171" s="168">
        <v>205711</v>
      </c>
      <c r="AT171" s="168">
        <v>207129</v>
      </c>
      <c r="AU171" s="168">
        <v>209495</v>
      </c>
      <c r="AV171" s="168">
        <v>207743</v>
      </c>
      <c r="AW171" s="168">
        <v>207695</v>
      </c>
      <c r="AX171" s="168">
        <v>207098</v>
      </c>
      <c r="AY171" s="168">
        <v>207559</v>
      </c>
      <c r="AZ171" s="168">
        <v>208070</v>
      </c>
      <c r="BA171" s="168">
        <v>209231</v>
      </c>
      <c r="BB171" s="168">
        <v>208269</v>
      </c>
      <c r="BC171" s="168">
        <v>209968</v>
      </c>
      <c r="BD171" s="168">
        <v>213312</v>
      </c>
      <c r="BE171" s="168">
        <v>217234</v>
      </c>
      <c r="BF171" s="168">
        <v>222962</v>
      </c>
      <c r="BG171" s="168">
        <v>224753</v>
      </c>
      <c r="BH171" s="168">
        <v>228070</v>
      </c>
      <c r="BI171" s="168">
        <v>230512</v>
      </c>
      <c r="BJ171" s="168">
        <v>233388</v>
      </c>
      <c r="BK171" s="168">
        <v>232324</v>
      </c>
      <c r="BL171" s="168">
        <v>235162</v>
      </c>
      <c r="BM171" s="168">
        <v>237756</v>
      </c>
      <c r="BN171" s="168">
        <v>240072</v>
      </c>
      <c r="BO171" s="168">
        <v>242348</v>
      </c>
      <c r="BP171" s="168">
        <v>244539</v>
      </c>
      <c r="BQ171" s="168">
        <v>246598</v>
      </c>
      <c r="BR171" s="168">
        <v>248425</v>
      </c>
      <c r="BS171" s="168">
        <v>250006</v>
      </c>
      <c r="BT171" s="168">
        <v>251385</v>
      </c>
      <c r="BU171" s="168">
        <v>252565</v>
      </c>
      <c r="BV171" s="168">
        <v>253543</v>
      </c>
      <c r="BW171" s="168">
        <v>254343</v>
      </c>
      <c r="BX171" s="168">
        <v>255011</v>
      </c>
      <c r="BY171" s="168">
        <v>255578</v>
      </c>
      <c r="BZ171" s="168">
        <v>256068</v>
      </c>
      <c r="CA171" s="168">
        <v>256496</v>
      </c>
      <c r="CB171" s="168">
        <v>256934</v>
      </c>
      <c r="CC171" s="168">
        <v>257434</v>
      </c>
      <c r="CD171" s="168">
        <v>257987</v>
      </c>
      <c r="CE171" s="168">
        <v>258632</v>
      </c>
      <c r="CF171" s="168">
        <v>259398</v>
      </c>
      <c r="CG171" s="168">
        <v>260304</v>
      </c>
      <c r="CH171" s="168">
        <v>261383</v>
      </c>
      <c r="CI171" s="168">
        <v>262609</v>
      </c>
      <c r="CJ171" s="168">
        <v>264002</v>
      </c>
      <c r="CK171" s="168">
        <v>265527</v>
      </c>
      <c r="CL171" s="168">
        <v>267162</v>
      </c>
      <c r="CM171" s="168">
        <v>268883</v>
      </c>
      <c r="CN171" s="168">
        <v>270676</v>
      </c>
      <c r="CO171" s="168">
        <v>272514</v>
      </c>
    </row>
    <row r="172" spans="2:93">
      <c r="B172" s="166">
        <v>62</v>
      </c>
      <c r="C172" s="167">
        <v>121321</v>
      </c>
      <c r="D172" s="168">
        <v>123001</v>
      </c>
      <c r="E172" s="168">
        <v>124129</v>
      </c>
      <c r="F172" s="168">
        <v>127666</v>
      </c>
      <c r="G172" s="168">
        <v>128334</v>
      </c>
      <c r="H172" s="168">
        <v>132139</v>
      </c>
      <c r="I172" s="168">
        <v>136654</v>
      </c>
      <c r="J172" s="168">
        <v>137808</v>
      </c>
      <c r="K172" s="168">
        <v>140675</v>
      </c>
      <c r="L172" s="168">
        <v>144294</v>
      </c>
      <c r="M172" s="168">
        <v>146194</v>
      </c>
      <c r="N172" s="168">
        <v>151497</v>
      </c>
      <c r="O172" s="168">
        <v>152635</v>
      </c>
      <c r="P172" s="168">
        <v>152360</v>
      </c>
      <c r="Q172" s="168">
        <v>151404</v>
      </c>
      <c r="R172" s="168">
        <v>147824</v>
      </c>
      <c r="S172" s="168">
        <v>147294</v>
      </c>
      <c r="T172" s="168">
        <v>148634</v>
      </c>
      <c r="U172" s="168">
        <v>153164</v>
      </c>
      <c r="V172" s="168">
        <v>159537</v>
      </c>
      <c r="W172" s="168">
        <v>163059</v>
      </c>
      <c r="X172" s="168">
        <v>172036</v>
      </c>
      <c r="Y172" s="168">
        <v>171043</v>
      </c>
      <c r="Z172" s="168">
        <v>166148</v>
      </c>
      <c r="AA172" s="168">
        <v>163952</v>
      </c>
      <c r="AB172" s="168">
        <v>162609</v>
      </c>
      <c r="AC172" s="168">
        <v>162033</v>
      </c>
      <c r="AD172" s="168">
        <v>163530</v>
      </c>
      <c r="AE172" s="168">
        <v>165971</v>
      </c>
      <c r="AF172" s="168">
        <v>171050</v>
      </c>
      <c r="AG172" s="168">
        <v>176111</v>
      </c>
      <c r="AH172" s="168">
        <v>184548</v>
      </c>
      <c r="AI172" s="168">
        <v>189918</v>
      </c>
      <c r="AJ172" s="168">
        <v>196335</v>
      </c>
      <c r="AK172" s="168">
        <v>197637</v>
      </c>
      <c r="AL172" s="168">
        <v>200464</v>
      </c>
      <c r="AM172" s="168">
        <v>201456</v>
      </c>
      <c r="AN172" s="168">
        <v>200936</v>
      </c>
      <c r="AO172" s="168">
        <v>202135</v>
      </c>
      <c r="AP172" s="168">
        <v>204671</v>
      </c>
      <c r="AQ172" s="168">
        <v>208419</v>
      </c>
      <c r="AR172" s="168">
        <v>205615</v>
      </c>
      <c r="AS172" s="168">
        <v>204065</v>
      </c>
      <c r="AT172" s="168">
        <v>205490</v>
      </c>
      <c r="AU172" s="168">
        <v>206911</v>
      </c>
      <c r="AV172" s="168">
        <v>209279</v>
      </c>
      <c r="AW172" s="168">
        <v>207535</v>
      </c>
      <c r="AX172" s="168">
        <v>207493</v>
      </c>
      <c r="AY172" s="168">
        <v>206902</v>
      </c>
      <c r="AZ172" s="168">
        <v>207368</v>
      </c>
      <c r="BA172" s="168">
        <v>207883</v>
      </c>
      <c r="BB172" s="168">
        <v>209047</v>
      </c>
      <c r="BC172" s="168">
        <v>208092</v>
      </c>
      <c r="BD172" s="168">
        <v>209793</v>
      </c>
      <c r="BE172" s="168">
        <v>213136</v>
      </c>
      <c r="BF172" s="168">
        <v>217057</v>
      </c>
      <c r="BG172" s="168">
        <v>222780</v>
      </c>
      <c r="BH172" s="168">
        <v>224573</v>
      </c>
      <c r="BI172" s="168">
        <v>227890</v>
      </c>
      <c r="BJ172" s="168">
        <v>230333</v>
      </c>
      <c r="BK172" s="168">
        <v>233209</v>
      </c>
      <c r="BL172" s="168">
        <v>232151</v>
      </c>
      <c r="BM172" s="168">
        <v>234989</v>
      </c>
      <c r="BN172" s="168">
        <v>237583</v>
      </c>
      <c r="BO172" s="168">
        <v>239900</v>
      </c>
      <c r="BP172" s="168">
        <v>242177</v>
      </c>
      <c r="BQ172" s="168">
        <v>244369</v>
      </c>
      <c r="BR172" s="168">
        <v>246428</v>
      </c>
      <c r="BS172" s="168">
        <v>248256</v>
      </c>
      <c r="BT172" s="168">
        <v>249839</v>
      </c>
      <c r="BU172" s="168">
        <v>251219</v>
      </c>
      <c r="BV172" s="168">
        <v>252401</v>
      </c>
      <c r="BW172" s="168">
        <v>253380</v>
      </c>
      <c r="BX172" s="168">
        <v>254182</v>
      </c>
      <c r="BY172" s="168">
        <v>254852</v>
      </c>
      <c r="BZ172" s="168">
        <v>255421</v>
      </c>
      <c r="CA172" s="168">
        <v>255913</v>
      </c>
      <c r="CB172" s="168">
        <v>256343</v>
      </c>
      <c r="CC172" s="168">
        <v>256783</v>
      </c>
      <c r="CD172" s="168">
        <v>257284</v>
      </c>
      <c r="CE172" s="168">
        <v>257839</v>
      </c>
      <c r="CF172" s="168">
        <v>258485</v>
      </c>
      <c r="CG172" s="168">
        <v>259252</v>
      </c>
      <c r="CH172" s="168">
        <v>260158</v>
      </c>
      <c r="CI172" s="168">
        <v>261238</v>
      </c>
      <c r="CJ172" s="168">
        <v>262464</v>
      </c>
      <c r="CK172" s="168">
        <v>263857</v>
      </c>
      <c r="CL172" s="168">
        <v>265381</v>
      </c>
      <c r="CM172" s="168">
        <v>267016</v>
      </c>
      <c r="CN172" s="168">
        <v>268736</v>
      </c>
      <c r="CO172" s="168">
        <v>270528</v>
      </c>
    </row>
    <row r="173" spans="2:93">
      <c r="B173" s="166">
        <v>63</v>
      </c>
      <c r="C173" s="167">
        <v>118271</v>
      </c>
      <c r="D173" s="168">
        <v>120592</v>
      </c>
      <c r="E173" s="168">
        <v>122279</v>
      </c>
      <c r="F173" s="168">
        <v>123417</v>
      </c>
      <c r="G173" s="168">
        <v>126947</v>
      </c>
      <c r="H173" s="168">
        <v>127629</v>
      </c>
      <c r="I173" s="168">
        <v>131425</v>
      </c>
      <c r="J173" s="168">
        <v>135940</v>
      </c>
      <c r="K173" s="168">
        <v>137115</v>
      </c>
      <c r="L173" s="168">
        <v>139993</v>
      </c>
      <c r="M173" s="168">
        <v>143618</v>
      </c>
      <c r="N173" s="168">
        <v>145535</v>
      </c>
      <c r="O173" s="168">
        <v>150836</v>
      </c>
      <c r="P173" s="168">
        <v>151995</v>
      </c>
      <c r="Q173" s="168">
        <v>151748</v>
      </c>
      <c r="R173" s="168">
        <v>150822</v>
      </c>
      <c r="S173" s="168">
        <v>147285</v>
      </c>
      <c r="T173" s="168">
        <v>146781</v>
      </c>
      <c r="U173" s="168">
        <v>148137</v>
      </c>
      <c r="V173" s="168">
        <v>152669</v>
      </c>
      <c r="W173" s="168">
        <v>159036</v>
      </c>
      <c r="X173" s="168">
        <v>162566</v>
      </c>
      <c r="Y173" s="168">
        <v>171529</v>
      </c>
      <c r="Z173" s="168">
        <v>170562</v>
      </c>
      <c r="AA173" s="168">
        <v>165707</v>
      </c>
      <c r="AB173" s="168">
        <v>163539</v>
      </c>
      <c r="AC173" s="168">
        <v>162220</v>
      </c>
      <c r="AD173" s="168">
        <v>161665</v>
      </c>
      <c r="AE173" s="168">
        <v>163175</v>
      </c>
      <c r="AF173" s="168">
        <v>165625</v>
      </c>
      <c r="AG173" s="168">
        <v>170706</v>
      </c>
      <c r="AH173" s="168">
        <v>175769</v>
      </c>
      <c r="AI173" s="168">
        <v>184198</v>
      </c>
      <c r="AJ173" s="168">
        <v>189570</v>
      </c>
      <c r="AK173" s="168">
        <v>195987</v>
      </c>
      <c r="AL173" s="168">
        <v>197303</v>
      </c>
      <c r="AM173" s="168">
        <v>200139</v>
      </c>
      <c r="AN173" s="168">
        <v>201145</v>
      </c>
      <c r="AO173" s="168">
        <v>200643</v>
      </c>
      <c r="AP173" s="168">
        <v>201854</v>
      </c>
      <c r="AQ173" s="168">
        <v>204400</v>
      </c>
      <c r="AR173" s="168">
        <v>208154</v>
      </c>
      <c r="AS173" s="168">
        <v>205363</v>
      </c>
      <c r="AT173" s="168">
        <v>203823</v>
      </c>
      <c r="AU173" s="168">
        <v>205251</v>
      </c>
      <c r="AV173" s="168">
        <v>206675</v>
      </c>
      <c r="AW173" s="168">
        <v>209045</v>
      </c>
      <c r="AX173" s="168">
        <v>207310</v>
      </c>
      <c r="AY173" s="168">
        <v>207274</v>
      </c>
      <c r="AZ173" s="168">
        <v>206690</v>
      </c>
      <c r="BA173" s="168">
        <v>207161</v>
      </c>
      <c r="BB173" s="168">
        <v>207681</v>
      </c>
      <c r="BC173" s="168">
        <v>208848</v>
      </c>
      <c r="BD173" s="168">
        <v>207900</v>
      </c>
      <c r="BE173" s="168">
        <v>209603</v>
      </c>
      <c r="BF173" s="168">
        <v>212946</v>
      </c>
      <c r="BG173" s="168">
        <v>216865</v>
      </c>
      <c r="BH173" s="168">
        <v>222583</v>
      </c>
      <c r="BI173" s="168">
        <v>224378</v>
      </c>
      <c r="BJ173" s="168">
        <v>227694</v>
      </c>
      <c r="BK173" s="168">
        <v>230138</v>
      </c>
      <c r="BL173" s="168">
        <v>233014</v>
      </c>
      <c r="BM173" s="168">
        <v>231963</v>
      </c>
      <c r="BN173" s="168">
        <v>234801</v>
      </c>
      <c r="BO173" s="168">
        <v>237395</v>
      </c>
      <c r="BP173" s="168">
        <v>239713</v>
      </c>
      <c r="BQ173" s="168">
        <v>241990</v>
      </c>
      <c r="BR173" s="168">
        <v>244183</v>
      </c>
      <c r="BS173" s="168">
        <v>246243</v>
      </c>
      <c r="BT173" s="168">
        <v>248072</v>
      </c>
      <c r="BU173" s="168">
        <v>249656</v>
      </c>
      <c r="BV173" s="168">
        <v>251038</v>
      </c>
      <c r="BW173" s="168">
        <v>252221</v>
      </c>
      <c r="BX173" s="168">
        <v>253202</v>
      </c>
      <c r="BY173" s="168">
        <v>254006</v>
      </c>
      <c r="BZ173" s="168">
        <v>254678</v>
      </c>
      <c r="CA173" s="168">
        <v>255249</v>
      </c>
      <c r="CB173" s="168">
        <v>255743</v>
      </c>
      <c r="CC173" s="168">
        <v>256175</v>
      </c>
      <c r="CD173" s="168">
        <v>256616</v>
      </c>
      <c r="CE173" s="168">
        <v>257119</v>
      </c>
      <c r="CF173" s="168">
        <v>257675</v>
      </c>
      <c r="CG173" s="168">
        <v>258323</v>
      </c>
      <c r="CH173" s="168">
        <v>259091</v>
      </c>
      <c r="CI173" s="168">
        <v>259997</v>
      </c>
      <c r="CJ173" s="168">
        <v>261078</v>
      </c>
      <c r="CK173" s="168">
        <v>262304</v>
      </c>
      <c r="CL173" s="168">
        <v>263696</v>
      </c>
      <c r="CM173" s="168">
        <v>265220</v>
      </c>
      <c r="CN173" s="168">
        <v>266854</v>
      </c>
      <c r="CO173" s="168">
        <v>268573</v>
      </c>
    </row>
    <row r="174" spans="2:93">
      <c r="B174" s="166">
        <v>64</v>
      </c>
      <c r="C174" s="167">
        <v>119829</v>
      </c>
      <c r="D174" s="168">
        <v>117400</v>
      </c>
      <c r="E174" s="168">
        <v>119726</v>
      </c>
      <c r="F174" s="168">
        <v>121424</v>
      </c>
      <c r="G174" s="168">
        <v>122577</v>
      </c>
      <c r="H174" s="168">
        <v>126104</v>
      </c>
      <c r="I174" s="168">
        <v>126804</v>
      </c>
      <c r="J174" s="168">
        <v>130603</v>
      </c>
      <c r="K174" s="168">
        <v>135117</v>
      </c>
      <c r="L174" s="168">
        <v>136315</v>
      </c>
      <c r="M174" s="168">
        <v>139204</v>
      </c>
      <c r="N174" s="168">
        <v>142835</v>
      </c>
      <c r="O174" s="168">
        <v>144770</v>
      </c>
      <c r="P174" s="168">
        <v>150068</v>
      </c>
      <c r="Q174" s="168">
        <v>151249</v>
      </c>
      <c r="R174" s="168">
        <v>151031</v>
      </c>
      <c r="S174" s="168">
        <v>150138</v>
      </c>
      <c r="T174" s="168">
        <v>146645</v>
      </c>
      <c r="U174" s="168">
        <v>146169</v>
      </c>
      <c r="V174" s="168">
        <v>147542</v>
      </c>
      <c r="W174" s="168">
        <v>152076</v>
      </c>
      <c r="X174" s="168">
        <v>158437</v>
      </c>
      <c r="Y174" s="168">
        <v>161974</v>
      </c>
      <c r="Z174" s="168">
        <v>170922</v>
      </c>
      <c r="AA174" s="168">
        <v>169983</v>
      </c>
      <c r="AB174" s="168">
        <v>165170</v>
      </c>
      <c r="AC174" s="168">
        <v>163032</v>
      </c>
      <c r="AD174" s="168">
        <v>161738</v>
      </c>
      <c r="AE174" s="168">
        <v>161205</v>
      </c>
      <c r="AF174" s="168">
        <v>162729</v>
      </c>
      <c r="AG174" s="168">
        <v>165189</v>
      </c>
      <c r="AH174" s="168">
        <v>170271</v>
      </c>
      <c r="AI174" s="168">
        <v>175336</v>
      </c>
      <c r="AJ174" s="168">
        <v>183757</v>
      </c>
      <c r="AK174" s="168">
        <v>189131</v>
      </c>
      <c r="AL174" s="168">
        <v>195548</v>
      </c>
      <c r="AM174" s="168">
        <v>196879</v>
      </c>
      <c r="AN174" s="168">
        <v>199725</v>
      </c>
      <c r="AO174" s="168">
        <v>200746</v>
      </c>
      <c r="AP174" s="168">
        <v>200262</v>
      </c>
      <c r="AQ174" s="168">
        <v>201486</v>
      </c>
      <c r="AR174" s="168">
        <v>204042</v>
      </c>
      <c r="AS174" s="168">
        <v>207795</v>
      </c>
      <c r="AT174" s="168">
        <v>205017</v>
      </c>
      <c r="AU174" s="168">
        <v>203488</v>
      </c>
      <c r="AV174" s="168">
        <v>204919</v>
      </c>
      <c r="AW174" s="168">
        <v>206347</v>
      </c>
      <c r="AX174" s="168">
        <v>208718</v>
      </c>
      <c r="AY174" s="168">
        <v>206994</v>
      </c>
      <c r="AZ174" s="168">
        <v>206964</v>
      </c>
      <c r="BA174" s="168">
        <v>206388</v>
      </c>
      <c r="BB174" s="168">
        <v>206864</v>
      </c>
      <c r="BC174" s="168">
        <v>207389</v>
      </c>
      <c r="BD174" s="168">
        <v>208559</v>
      </c>
      <c r="BE174" s="168">
        <v>207619</v>
      </c>
      <c r="BF174" s="168">
        <v>209324</v>
      </c>
      <c r="BG174" s="168">
        <v>212667</v>
      </c>
      <c r="BH174" s="168">
        <v>216584</v>
      </c>
      <c r="BI174" s="168">
        <v>222296</v>
      </c>
      <c r="BJ174" s="168">
        <v>224094</v>
      </c>
      <c r="BK174" s="168">
        <v>227409</v>
      </c>
      <c r="BL174" s="168">
        <v>229854</v>
      </c>
      <c r="BM174" s="168">
        <v>232730</v>
      </c>
      <c r="BN174" s="168">
        <v>231685</v>
      </c>
      <c r="BO174" s="168">
        <v>234523</v>
      </c>
      <c r="BP174" s="168">
        <v>237117</v>
      </c>
      <c r="BQ174" s="168">
        <v>239436</v>
      </c>
      <c r="BR174" s="168">
        <v>241714</v>
      </c>
      <c r="BS174" s="168">
        <v>243907</v>
      </c>
      <c r="BT174" s="168">
        <v>245968</v>
      </c>
      <c r="BU174" s="168">
        <v>247798</v>
      </c>
      <c r="BV174" s="168">
        <v>249383</v>
      </c>
      <c r="BW174" s="168">
        <v>250767</v>
      </c>
      <c r="BX174" s="168">
        <v>251951</v>
      </c>
      <c r="BY174" s="168">
        <v>252934</v>
      </c>
      <c r="BZ174" s="168">
        <v>253740</v>
      </c>
      <c r="CA174" s="168">
        <v>254414</v>
      </c>
      <c r="CB174" s="168">
        <v>254987</v>
      </c>
      <c r="CC174" s="168">
        <v>255483</v>
      </c>
      <c r="CD174" s="168">
        <v>255917</v>
      </c>
      <c r="CE174" s="168">
        <v>256360</v>
      </c>
      <c r="CF174" s="168">
        <v>256864</v>
      </c>
      <c r="CG174" s="168">
        <v>257422</v>
      </c>
      <c r="CH174" s="168">
        <v>258071</v>
      </c>
      <c r="CI174" s="168">
        <v>258840</v>
      </c>
      <c r="CJ174" s="168">
        <v>259747</v>
      </c>
      <c r="CK174" s="168">
        <v>260828</v>
      </c>
      <c r="CL174" s="168">
        <v>262054</v>
      </c>
      <c r="CM174" s="168">
        <v>263446</v>
      </c>
      <c r="CN174" s="168">
        <v>264969</v>
      </c>
      <c r="CO174" s="168">
        <v>266602</v>
      </c>
    </row>
    <row r="175" spans="2:93">
      <c r="B175" s="166">
        <v>65</v>
      </c>
      <c r="C175" s="167">
        <v>124169</v>
      </c>
      <c r="D175" s="168">
        <v>118706</v>
      </c>
      <c r="E175" s="168">
        <v>116335</v>
      </c>
      <c r="F175" s="168">
        <v>118673</v>
      </c>
      <c r="G175" s="168">
        <v>120389</v>
      </c>
      <c r="H175" s="168">
        <v>121564</v>
      </c>
      <c r="I175" s="168">
        <v>125093</v>
      </c>
      <c r="J175" s="168">
        <v>125821</v>
      </c>
      <c r="K175" s="168">
        <v>129623</v>
      </c>
      <c r="L175" s="168">
        <v>134135</v>
      </c>
      <c r="M175" s="168">
        <v>135357</v>
      </c>
      <c r="N175" s="168">
        <v>138257</v>
      </c>
      <c r="O175" s="168">
        <v>141894</v>
      </c>
      <c r="P175" s="168">
        <v>143848</v>
      </c>
      <c r="Q175" s="168">
        <v>149142</v>
      </c>
      <c r="R175" s="168">
        <v>150346</v>
      </c>
      <c r="S175" s="168">
        <v>150159</v>
      </c>
      <c r="T175" s="168">
        <v>149300</v>
      </c>
      <c r="U175" s="168">
        <v>145855</v>
      </c>
      <c r="V175" s="168">
        <v>145408</v>
      </c>
      <c r="W175" s="168">
        <v>146799</v>
      </c>
      <c r="X175" s="168">
        <v>151334</v>
      </c>
      <c r="Y175" s="168">
        <v>157689</v>
      </c>
      <c r="Z175" s="168">
        <v>161234</v>
      </c>
      <c r="AA175" s="168">
        <v>170165</v>
      </c>
      <c r="AB175" s="168">
        <v>169255</v>
      </c>
      <c r="AC175" s="168">
        <v>164487</v>
      </c>
      <c r="AD175" s="168">
        <v>162381</v>
      </c>
      <c r="AE175" s="168">
        <v>161114</v>
      </c>
      <c r="AF175" s="168">
        <v>160604</v>
      </c>
      <c r="AG175" s="168">
        <v>162142</v>
      </c>
      <c r="AH175" s="168">
        <v>164613</v>
      </c>
      <c r="AI175" s="168">
        <v>169696</v>
      </c>
      <c r="AJ175" s="168">
        <v>174763</v>
      </c>
      <c r="AK175" s="168">
        <v>183175</v>
      </c>
      <c r="AL175" s="168">
        <v>188551</v>
      </c>
      <c r="AM175" s="168">
        <v>194968</v>
      </c>
      <c r="AN175" s="168">
        <v>196314</v>
      </c>
      <c r="AO175" s="168">
        <v>199171</v>
      </c>
      <c r="AP175" s="168">
        <v>200208</v>
      </c>
      <c r="AQ175" s="168">
        <v>199743</v>
      </c>
      <c r="AR175" s="168">
        <v>200982</v>
      </c>
      <c r="AS175" s="168">
        <v>203539</v>
      </c>
      <c r="AT175" s="168">
        <v>207290</v>
      </c>
      <c r="AU175" s="168">
        <v>204527</v>
      </c>
      <c r="AV175" s="168">
        <v>203009</v>
      </c>
      <c r="AW175" s="168">
        <v>204444</v>
      </c>
      <c r="AX175" s="168">
        <v>205876</v>
      </c>
      <c r="AY175" s="168">
        <v>208249</v>
      </c>
      <c r="AZ175" s="168">
        <v>206536</v>
      </c>
      <c r="BA175" s="168">
        <v>206513</v>
      </c>
      <c r="BB175" s="168">
        <v>205945</v>
      </c>
      <c r="BC175" s="168">
        <v>206427</v>
      </c>
      <c r="BD175" s="168">
        <v>206957</v>
      </c>
      <c r="BE175" s="168">
        <v>208131</v>
      </c>
      <c r="BF175" s="168">
        <v>207200</v>
      </c>
      <c r="BG175" s="168">
        <v>208907</v>
      </c>
      <c r="BH175" s="168">
        <v>212249</v>
      </c>
      <c r="BI175" s="168">
        <v>216164</v>
      </c>
      <c r="BJ175" s="168">
        <v>221870</v>
      </c>
      <c r="BK175" s="168">
        <v>223670</v>
      </c>
      <c r="BL175" s="168">
        <v>226984</v>
      </c>
      <c r="BM175" s="168">
        <v>229430</v>
      </c>
      <c r="BN175" s="168">
        <v>232306</v>
      </c>
      <c r="BO175" s="168">
        <v>231268</v>
      </c>
      <c r="BP175" s="168">
        <v>234106</v>
      </c>
      <c r="BQ175" s="168">
        <v>236700</v>
      </c>
      <c r="BR175" s="168">
        <v>239020</v>
      </c>
      <c r="BS175" s="168">
        <v>241298</v>
      </c>
      <c r="BT175" s="168">
        <v>243492</v>
      </c>
      <c r="BU175" s="168">
        <v>245553</v>
      </c>
      <c r="BV175" s="168">
        <v>247384</v>
      </c>
      <c r="BW175" s="168">
        <v>248970</v>
      </c>
      <c r="BX175" s="168">
        <v>250356</v>
      </c>
      <c r="BY175" s="168">
        <v>251541</v>
      </c>
      <c r="BZ175" s="168">
        <v>252526</v>
      </c>
      <c r="CA175" s="168">
        <v>253334</v>
      </c>
      <c r="CB175" s="168">
        <v>254010</v>
      </c>
      <c r="CC175" s="168">
        <v>254585</v>
      </c>
      <c r="CD175" s="168">
        <v>255083</v>
      </c>
      <c r="CE175" s="168">
        <v>255519</v>
      </c>
      <c r="CF175" s="168">
        <v>255964</v>
      </c>
      <c r="CG175" s="168">
        <v>256470</v>
      </c>
      <c r="CH175" s="168">
        <v>257029</v>
      </c>
      <c r="CI175" s="168">
        <v>257680</v>
      </c>
      <c r="CJ175" s="168">
        <v>258450</v>
      </c>
      <c r="CK175" s="168">
        <v>259357</v>
      </c>
      <c r="CL175" s="168">
        <v>260438</v>
      </c>
      <c r="CM175" s="168">
        <v>261664</v>
      </c>
      <c r="CN175" s="168">
        <v>263056</v>
      </c>
      <c r="CO175" s="168">
        <v>264578</v>
      </c>
    </row>
    <row r="176" spans="2:93">
      <c r="B176" s="166">
        <v>66</v>
      </c>
      <c r="C176" s="167">
        <v>104880</v>
      </c>
      <c r="D176" s="168">
        <v>122873</v>
      </c>
      <c r="E176" s="168">
        <v>117507</v>
      </c>
      <c r="F176" s="168">
        <v>115197</v>
      </c>
      <c r="G176" s="168">
        <v>117547</v>
      </c>
      <c r="H176" s="168">
        <v>119282</v>
      </c>
      <c r="I176" s="168">
        <v>120480</v>
      </c>
      <c r="J176" s="168">
        <v>124013</v>
      </c>
      <c r="K176" s="168">
        <v>124770</v>
      </c>
      <c r="L176" s="168">
        <v>128574</v>
      </c>
      <c r="M176" s="168">
        <v>133084</v>
      </c>
      <c r="N176" s="168">
        <v>134331</v>
      </c>
      <c r="O176" s="168">
        <v>137242</v>
      </c>
      <c r="P176" s="168">
        <v>140885</v>
      </c>
      <c r="Q176" s="168">
        <v>142858</v>
      </c>
      <c r="R176" s="168">
        <v>148148</v>
      </c>
      <c r="S176" s="168">
        <v>149376</v>
      </c>
      <c r="T176" s="168">
        <v>149222</v>
      </c>
      <c r="U176" s="168">
        <v>148399</v>
      </c>
      <c r="V176" s="168">
        <v>145004</v>
      </c>
      <c r="W176" s="168">
        <v>144588</v>
      </c>
      <c r="X176" s="168">
        <v>145998</v>
      </c>
      <c r="Y176" s="168">
        <v>150534</v>
      </c>
      <c r="Z176" s="168">
        <v>156881</v>
      </c>
      <c r="AA176" s="168">
        <v>160435</v>
      </c>
      <c r="AB176" s="168">
        <v>169347</v>
      </c>
      <c r="AC176" s="168">
        <v>168468</v>
      </c>
      <c r="AD176" s="168">
        <v>163749</v>
      </c>
      <c r="AE176" s="168">
        <v>161676</v>
      </c>
      <c r="AF176" s="168">
        <v>160438</v>
      </c>
      <c r="AG176" s="168">
        <v>159952</v>
      </c>
      <c r="AH176" s="168">
        <v>161506</v>
      </c>
      <c r="AI176" s="168">
        <v>163988</v>
      </c>
      <c r="AJ176" s="168">
        <v>169072</v>
      </c>
      <c r="AK176" s="168">
        <v>174141</v>
      </c>
      <c r="AL176" s="168">
        <v>182543</v>
      </c>
      <c r="AM176" s="168">
        <v>187921</v>
      </c>
      <c r="AN176" s="168">
        <v>194337</v>
      </c>
      <c r="AO176" s="168">
        <v>195699</v>
      </c>
      <c r="AP176" s="168">
        <v>198568</v>
      </c>
      <c r="AQ176" s="168">
        <v>199622</v>
      </c>
      <c r="AR176" s="168">
        <v>199177</v>
      </c>
      <c r="AS176" s="168">
        <v>200421</v>
      </c>
      <c r="AT176" s="168">
        <v>202980</v>
      </c>
      <c r="AU176" s="168">
        <v>206729</v>
      </c>
      <c r="AV176" s="168">
        <v>203982</v>
      </c>
      <c r="AW176" s="168">
        <v>202477</v>
      </c>
      <c r="AX176" s="168">
        <v>203916</v>
      </c>
      <c r="AY176" s="168">
        <v>205352</v>
      </c>
      <c r="AZ176" s="168">
        <v>207727</v>
      </c>
      <c r="BA176" s="168">
        <v>206026</v>
      </c>
      <c r="BB176" s="168">
        <v>206011</v>
      </c>
      <c r="BC176" s="168">
        <v>205452</v>
      </c>
      <c r="BD176" s="168">
        <v>205940</v>
      </c>
      <c r="BE176" s="168">
        <v>206476</v>
      </c>
      <c r="BF176" s="168">
        <v>207654</v>
      </c>
      <c r="BG176" s="168">
        <v>206732</v>
      </c>
      <c r="BH176" s="168">
        <v>208442</v>
      </c>
      <c r="BI176" s="168">
        <v>211782</v>
      </c>
      <c r="BJ176" s="168">
        <v>215695</v>
      </c>
      <c r="BK176" s="168">
        <v>221394</v>
      </c>
      <c r="BL176" s="168">
        <v>223197</v>
      </c>
      <c r="BM176" s="168">
        <v>226509</v>
      </c>
      <c r="BN176" s="168">
        <v>228956</v>
      </c>
      <c r="BO176" s="168">
        <v>231832</v>
      </c>
      <c r="BP176" s="168">
        <v>230802</v>
      </c>
      <c r="BQ176" s="168">
        <v>233639</v>
      </c>
      <c r="BR176" s="168">
        <v>236233</v>
      </c>
      <c r="BS176" s="168">
        <v>238554</v>
      </c>
      <c r="BT176" s="168">
        <v>240832</v>
      </c>
      <c r="BU176" s="168">
        <v>243026</v>
      </c>
      <c r="BV176" s="168">
        <v>245088</v>
      </c>
      <c r="BW176" s="168">
        <v>246920</v>
      </c>
      <c r="BX176" s="168">
        <v>248507</v>
      </c>
      <c r="BY176" s="168">
        <v>249894</v>
      </c>
      <c r="BZ176" s="168">
        <v>251081</v>
      </c>
      <c r="CA176" s="168">
        <v>252068</v>
      </c>
      <c r="CB176" s="168">
        <v>252878</v>
      </c>
      <c r="CC176" s="168">
        <v>253556</v>
      </c>
      <c r="CD176" s="168">
        <v>254133</v>
      </c>
      <c r="CE176" s="168">
        <v>254633</v>
      </c>
      <c r="CF176" s="168">
        <v>255071</v>
      </c>
      <c r="CG176" s="168">
        <v>255518</v>
      </c>
      <c r="CH176" s="168">
        <v>256026</v>
      </c>
      <c r="CI176" s="168">
        <v>256587</v>
      </c>
      <c r="CJ176" s="168">
        <v>257239</v>
      </c>
      <c r="CK176" s="168">
        <v>258010</v>
      </c>
      <c r="CL176" s="168">
        <v>258917</v>
      </c>
      <c r="CM176" s="168">
        <v>259998</v>
      </c>
      <c r="CN176" s="168">
        <v>261224</v>
      </c>
      <c r="CO176" s="168">
        <v>262615</v>
      </c>
    </row>
    <row r="177" spans="2:93">
      <c r="B177" s="166">
        <v>67</v>
      </c>
      <c r="C177" s="167">
        <v>99832</v>
      </c>
      <c r="D177" s="168">
        <v>103703</v>
      </c>
      <c r="E177" s="168">
        <v>121525</v>
      </c>
      <c r="F177" s="168">
        <v>116259</v>
      </c>
      <c r="G177" s="168">
        <v>114012</v>
      </c>
      <c r="H177" s="168">
        <v>116373</v>
      </c>
      <c r="I177" s="168">
        <v>118125</v>
      </c>
      <c r="J177" s="168">
        <v>119350</v>
      </c>
      <c r="K177" s="168">
        <v>122886</v>
      </c>
      <c r="L177" s="168">
        <v>123673</v>
      </c>
      <c r="M177" s="168">
        <v>127479</v>
      </c>
      <c r="N177" s="168">
        <v>131986</v>
      </c>
      <c r="O177" s="168">
        <v>133258</v>
      </c>
      <c r="P177" s="168">
        <v>136181</v>
      </c>
      <c r="Q177" s="168">
        <v>139830</v>
      </c>
      <c r="R177" s="168">
        <v>141823</v>
      </c>
      <c r="S177" s="168">
        <v>147108</v>
      </c>
      <c r="T177" s="168">
        <v>148361</v>
      </c>
      <c r="U177" s="168">
        <v>148242</v>
      </c>
      <c r="V177" s="168">
        <v>147457</v>
      </c>
      <c r="W177" s="168">
        <v>144115</v>
      </c>
      <c r="X177" s="168">
        <v>143731</v>
      </c>
      <c r="Y177" s="168">
        <v>145161</v>
      </c>
      <c r="Z177" s="168">
        <v>149698</v>
      </c>
      <c r="AA177" s="168">
        <v>156036</v>
      </c>
      <c r="AB177" s="168">
        <v>159599</v>
      </c>
      <c r="AC177" s="168">
        <v>168491</v>
      </c>
      <c r="AD177" s="168">
        <v>167645</v>
      </c>
      <c r="AE177" s="168">
        <v>162977</v>
      </c>
      <c r="AF177" s="168">
        <v>160940</v>
      </c>
      <c r="AG177" s="168">
        <v>159732</v>
      </c>
      <c r="AH177" s="168">
        <v>159272</v>
      </c>
      <c r="AI177" s="168">
        <v>160842</v>
      </c>
      <c r="AJ177" s="168">
        <v>163336</v>
      </c>
      <c r="AK177" s="168">
        <v>168421</v>
      </c>
      <c r="AL177" s="168">
        <v>173492</v>
      </c>
      <c r="AM177" s="168">
        <v>181883</v>
      </c>
      <c r="AN177" s="168">
        <v>187263</v>
      </c>
      <c r="AO177" s="168">
        <v>193677</v>
      </c>
      <c r="AP177" s="168">
        <v>195057</v>
      </c>
      <c r="AQ177" s="168">
        <v>197938</v>
      </c>
      <c r="AR177" s="168">
        <v>199010</v>
      </c>
      <c r="AS177" s="168">
        <v>198576</v>
      </c>
      <c r="AT177" s="168">
        <v>199825</v>
      </c>
      <c r="AU177" s="168">
        <v>202386</v>
      </c>
      <c r="AV177" s="168">
        <v>206132</v>
      </c>
      <c r="AW177" s="168">
        <v>203403</v>
      </c>
      <c r="AX177" s="168">
        <v>201912</v>
      </c>
      <c r="AY177" s="168">
        <v>203356</v>
      </c>
      <c r="AZ177" s="168">
        <v>204796</v>
      </c>
      <c r="BA177" s="168">
        <v>207173</v>
      </c>
      <c r="BB177" s="168">
        <v>205486</v>
      </c>
      <c r="BC177" s="168">
        <v>205479</v>
      </c>
      <c r="BD177" s="168">
        <v>204930</v>
      </c>
      <c r="BE177" s="168">
        <v>205424</v>
      </c>
      <c r="BF177" s="168">
        <v>205967</v>
      </c>
      <c r="BG177" s="168">
        <v>207149</v>
      </c>
      <c r="BH177" s="168">
        <v>206237</v>
      </c>
      <c r="BI177" s="168">
        <v>207950</v>
      </c>
      <c r="BJ177" s="168">
        <v>211288</v>
      </c>
      <c r="BK177" s="168">
        <v>215199</v>
      </c>
      <c r="BL177" s="168">
        <v>220890</v>
      </c>
      <c r="BM177" s="168">
        <v>222695</v>
      </c>
      <c r="BN177" s="168">
        <v>226006</v>
      </c>
      <c r="BO177" s="168">
        <v>228454</v>
      </c>
      <c r="BP177" s="168">
        <v>231329</v>
      </c>
      <c r="BQ177" s="168">
        <v>230308</v>
      </c>
      <c r="BR177" s="168">
        <v>233144</v>
      </c>
      <c r="BS177" s="168">
        <v>235738</v>
      </c>
      <c r="BT177" s="168">
        <v>238059</v>
      </c>
      <c r="BU177" s="168">
        <v>240337</v>
      </c>
      <c r="BV177" s="168">
        <v>242531</v>
      </c>
      <c r="BW177" s="168">
        <v>244594</v>
      </c>
      <c r="BX177" s="168">
        <v>246426</v>
      </c>
      <c r="BY177" s="168">
        <v>248014</v>
      </c>
      <c r="BZ177" s="168">
        <v>249403</v>
      </c>
      <c r="CA177" s="168">
        <v>250591</v>
      </c>
      <c r="CB177" s="168">
        <v>251580</v>
      </c>
      <c r="CC177" s="168">
        <v>252392</v>
      </c>
      <c r="CD177" s="168">
        <v>253072</v>
      </c>
      <c r="CE177" s="168">
        <v>253652</v>
      </c>
      <c r="CF177" s="168">
        <v>254154</v>
      </c>
      <c r="CG177" s="168">
        <v>254594</v>
      </c>
      <c r="CH177" s="168">
        <v>255043</v>
      </c>
      <c r="CI177" s="168">
        <v>255553</v>
      </c>
      <c r="CJ177" s="168">
        <v>256116</v>
      </c>
      <c r="CK177" s="168">
        <v>256769</v>
      </c>
      <c r="CL177" s="168">
        <v>257541</v>
      </c>
      <c r="CM177" s="168">
        <v>258448</v>
      </c>
      <c r="CN177" s="168">
        <v>259529</v>
      </c>
      <c r="CO177" s="168">
        <v>260755</v>
      </c>
    </row>
    <row r="178" spans="2:93">
      <c r="B178" s="166">
        <v>68</v>
      </c>
      <c r="C178" s="167">
        <v>94825</v>
      </c>
      <c r="D178" s="168">
        <v>98570</v>
      </c>
      <c r="E178" s="168">
        <v>102430</v>
      </c>
      <c r="F178" s="168">
        <v>120071</v>
      </c>
      <c r="G178" s="168">
        <v>114912</v>
      </c>
      <c r="H178" s="168">
        <v>112731</v>
      </c>
      <c r="I178" s="168">
        <v>115104</v>
      </c>
      <c r="J178" s="168">
        <v>116878</v>
      </c>
      <c r="K178" s="168">
        <v>118130</v>
      </c>
      <c r="L178" s="168">
        <v>121669</v>
      </c>
      <c r="M178" s="168">
        <v>122487</v>
      </c>
      <c r="N178" s="168">
        <v>126294</v>
      </c>
      <c r="O178" s="168">
        <v>130798</v>
      </c>
      <c r="P178" s="168">
        <v>132096</v>
      </c>
      <c r="Q178" s="168">
        <v>135031</v>
      </c>
      <c r="R178" s="168">
        <v>138686</v>
      </c>
      <c r="S178" s="168">
        <v>140699</v>
      </c>
      <c r="T178" s="168">
        <v>145978</v>
      </c>
      <c r="U178" s="168">
        <v>147258</v>
      </c>
      <c r="V178" s="168">
        <v>147175</v>
      </c>
      <c r="W178" s="168">
        <v>146430</v>
      </c>
      <c r="X178" s="168">
        <v>143145</v>
      </c>
      <c r="Y178" s="168">
        <v>142795</v>
      </c>
      <c r="Z178" s="168">
        <v>144245</v>
      </c>
      <c r="AA178" s="168">
        <v>148783</v>
      </c>
      <c r="AB178" s="168">
        <v>155112</v>
      </c>
      <c r="AC178" s="168">
        <v>158683</v>
      </c>
      <c r="AD178" s="168">
        <v>167553</v>
      </c>
      <c r="AE178" s="168">
        <v>166742</v>
      </c>
      <c r="AF178" s="168">
        <v>162129</v>
      </c>
      <c r="AG178" s="168">
        <v>160130</v>
      </c>
      <c r="AH178" s="168">
        <v>158955</v>
      </c>
      <c r="AI178" s="168">
        <v>158522</v>
      </c>
      <c r="AJ178" s="168">
        <v>160109</v>
      </c>
      <c r="AK178" s="168">
        <v>162615</v>
      </c>
      <c r="AL178" s="168">
        <v>167701</v>
      </c>
      <c r="AM178" s="168">
        <v>172774</v>
      </c>
      <c r="AN178" s="168">
        <v>181153</v>
      </c>
      <c r="AO178" s="168">
        <v>186534</v>
      </c>
      <c r="AP178" s="168">
        <v>192947</v>
      </c>
      <c r="AQ178" s="168">
        <v>194345</v>
      </c>
      <c r="AR178" s="168">
        <v>197239</v>
      </c>
      <c r="AS178" s="168">
        <v>198318</v>
      </c>
      <c r="AT178" s="168">
        <v>197896</v>
      </c>
      <c r="AU178" s="168">
        <v>199151</v>
      </c>
      <c r="AV178" s="168">
        <v>201713</v>
      </c>
      <c r="AW178" s="168">
        <v>205457</v>
      </c>
      <c r="AX178" s="168">
        <v>202748</v>
      </c>
      <c r="AY178" s="168">
        <v>201272</v>
      </c>
      <c r="AZ178" s="168">
        <v>202721</v>
      </c>
      <c r="BA178" s="168">
        <v>204166</v>
      </c>
      <c r="BB178" s="168">
        <v>206544</v>
      </c>
      <c r="BC178" s="168">
        <v>204872</v>
      </c>
      <c r="BD178" s="168">
        <v>204874</v>
      </c>
      <c r="BE178" s="168">
        <v>204336</v>
      </c>
      <c r="BF178" s="168">
        <v>204837</v>
      </c>
      <c r="BG178" s="168">
        <v>205387</v>
      </c>
      <c r="BH178" s="168">
        <v>206574</v>
      </c>
      <c r="BI178" s="168">
        <v>205673</v>
      </c>
      <c r="BJ178" s="168">
        <v>207389</v>
      </c>
      <c r="BK178" s="168">
        <v>210725</v>
      </c>
      <c r="BL178" s="168">
        <v>214632</v>
      </c>
      <c r="BM178" s="168">
        <v>220315</v>
      </c>
      <c r="BN178" s="168">
        <v>222122</v>
      </c>
      <c r="BO178" s="168">
        <v>225432</v>
      </c>
      <c r="BP178" s="168">
        <v>227880</v>
      </c>
      <c r="BQ178" s="168">
        <v>230754</v>
      </c>
      <c r="BR178" s="168">
        <v>229742</v>
      </c>
      <c r="BS178" s="168">
        <v>232577</v>
      </c>
      <c r="BT178" s="168">
        <v>235171</v>
      </c>
      <c r="BU178" s="168">
        <v>237492</v>
      </c>
      <c r="BV178" s="168">
        <v>239770</v>
      </c>
      <c r="BW178" s="168">
        <v>241964</v>
      </c>
      <c r="BX178" s="168">
        <v>244027</v>
      </c>
      <c r="BY178" s="168">
        <v>245860</v>
      </c>
      <c r="BZ178" s="168">
        <v>247449</v>
      </c>
      <c r="CA178" s="168">
        <v>248839</v>
      </c>
      <c r="CB178" s="168">
        <v>250028</v>
      </c>
      <c r="CC178" s="168">
        <v>251019</v>
      </c>
      <c r="CD178" s="168">
        <v>251833</v>
      </c>
      <c r="CE178" s="168">
        <v>252516</v>
      </c>
      <c r="CF178" s="168">
        <v>253098</v>
      </c>
      <c r="CG178" s="168">
        <v>253602</v>
      </c>
      <c r="CH178" s="168">
        <v>254045</v>
      </c>
      <c r="CI178" s="168">
        <v>254496</v>
      </c>
      <c r="CJ178" s="168">
        <v>255007</v>
      </c>
      <c r="CK178" s="168">
        <v>255572</v>
      </c>
      <c r="CL178" s="168">
        <v>256226</v>
      </c>
      <c r="CM178" s="168">
        <v>256999</v>
      </c>
      <c r="CN178" s="168">
        <v>257906</v>
      </c>
      <c r="CO178" s="168">
        <v>258987</v>
      </c>
    </row>
    <row r="179" spans="2:93">
      <c r="B179" s="166">
        <v>69</v>
      </c>
      <c r="C179" s="167">
        <v>85235</v>
      </c>
      <c r="D179" s="168">
        <v>93509</v>
      </c>
      <c r="E179" s="168">
        <v>97241</v>
      </c>
      <c r="F179" s="168">
        <v>101087</v>
      </c>
      <c r="G179" s="168">
        <v>118535</v>
      </c>
      <c r="H179" s="168">
        <v>113488</v>
      </c>
      <c r="I179" s="168">
        <v>111376</v>
      </c>
      <c r="J179" s="168">
        <v>113764</v>
      </c>
      <c r="K179" s="168">
        <v>115560</v>
      </c>
      <c r="L179" s="168">
        <v>116840</v>
      </c>
      <c r="M179" s="168">
        <v>120381</v>
      </c>
      <c r="N179" s="168">
        <v>121231</v>
      </c>
      <c r="O179" s="168">
        <v>125039</v>
      </c>
      <c r="P179" s="168">
        <v>129538</v>
      </c>
      <c r="Q179" s="168">
        <v>130864</v>
      </c>
      <c r="R179" s="168">
        <v>133811</v>
      </c>
      <c r="S179" s="168">
        <v>137471</v>
      </c>
      <c r="T179" s="168">
        <v>139505</v>
      </c>
      <c r="U179" s="168">
        <v>144778</v>
      </c>
      <c r="V179" s="168">
        <v>146085</v>
      </c>
      <c r="W179" s="168">
        <v>146041</v>
      </c>
      <c r="X179" s="168">
        <v>145338</v>
      </c>
      <c r="Y179" s="168">
        <v>142113</v>
      </c>
      <c r="Z179" s="168">
        <v>141798</v>
      </c>
      <c r="AA179" s="168">
        <v>143270</v>
      </c>
      <c r="AB179" s="168">
        <v>147809</v>
      </c>
      <c r="AC179" s="168">
        <v>154127</v>
      </c>
      <c r="AD179" s="168">
        <v>157707</v>
      </c>
      <c r="AE179" s="168">
        <v>166553</v>
      </c>
      <c r="AF179" s="168">
        <v>165779</v>
      </c>
      <c r="AG179" s="168">
        <v>161224</v>
      </c>
      <c r="AH179" s="168">
        <v>159266</v>
      </c>
      <c r="AI179" s="168">
        <v>158125</v>
      </c>
      <c r="AJ179" s="168">
        <v>157722</v>
      </c>
      <c r="AK179" s="168">
        <v>159327</v>
      </c>
      <c r="AL179" s="168">
        <v>161846</v>
      </c>
      <c r="AM179" s="168">
        <v>166932</v>
      </c>
      <c r="AN179" s="168">
        <v>172006</v>
      </c>
      <c r="AO179" s="168">
        <v>180372</v>
      </c>
      <c r="AP179" s="168">
        <v>185754</v>
      </c>
      <c r="AQ179" s="168">
        <v>192165</v>
      </c>
      <c r="AR179" s="168">
        <v>193583</v>
      </c>
      <c r="AS179" s="168">
        <v>196477</v>
      </c>
      <c r="AT179" s="168">
        <v>197564</v>
      </c>
      <c r="AU179" s="168">
        <v>197155</v>
      </c>
      <c r="AV179" s="168">
        <v>198417</v>
      </c>
      <c r="AW179" s="168">
        <v>200980</v>
      </c>
      <c r="AX179" s="168">
        <v>204721</v>
      </c>
      <c r="AY179" s="168">
        <v>202034</v>
      </c>
      <c r="AZ179" s="168">
        <v>200574</v>
      </c>
      <c r="BA179" s="168">
        <v>202029</v>
      </c>
      <c r="BB179" s="168">
        <v>203479</v>
      </c>
      <c r="BC179" s="168">
        <v>205859</v>
      </c>
      <c r="BD179" s="168">
        <v>204203</v>
      </c>
      <c r="BE179" s="168">
        <v>204215</v>
      </c>
      <c r="BF179" s="168">
        <v>203688</v>
      </c>
      <c r="BG179" s="168">
        <v>204197</v>
      </c>
      <c r="BH179" s="168">
        <v>204755</v>
      </c>
      <c r="BI179" s="168">
        <v>205947</v>
      </c>
      <c r="BJ179" s="168">
        <v>205058</v>
      </c>
      <c r="BK179" s="168">
        <v>206777</v>
      </c>
      <c r="BL179" s="168">
        <v>210110</v>
      </c>
      <c r="BM179" s="168">
        <v>214013</v>
      </c>
      <c r="BN179" s="168">
        <v>219687</v>
      </c>
      <c r="BO179" s="168">
        <v>221496</v>
      </c>
      <c r="BP179" s="168">
        <v>224804</v>
      </c>
      <c r="BQ179" s="168">
        <v>227252</v>
      </c>
      <c r="BR179" s="168">
        <v>230125</v>
      </c>
      <c r="BS179" s="168">
        <v>229123</v>
      </c>
      <c r="BT179" s="168">
        <v>231957</v>
      </c>
      <c r="BU179" s="168">
        <v>234550</v>
      </c>
      <c r="BV179" s="168">
        <v>236871</v>
      </c>
      <c r="BW179" s="168">
        <v>239149</v>
      </c>
      <c r="BX179" s="168">
        <v>241342</v>
      </c>
      <c r="BY179" s="168">
        <v>243405</v>
      </c>
      <c r="BZ179" s="168">
        <v>245239</v>
      </c>
      <c r="CA179" s="168">
        <v>246828</v>
      </c>
      <c r="CB179" s="168">
        <v>248220</v>
      </c>
      <c r="CC179" s="168">
        <v>249410</v>
      </c>
      <c r="CD179" s="168">
        <v>250403</v>
      </c>
      <c r="CE179" s="168">
        <v>251219</v>
      </c>
      <c r="CF179" s="168">
        <v>251904</v>
      </c>
      <c r="CG179" s="168">
        <v>252489</v>
      </c>
      <c r="CH179" s="168">
        <v>252995</v>
      </c>
      <c r="CI179" s="168">
        <v>253441</v>
      </c>
      <c r="CJ179" s="168">
        <v>253894</v>
      </c>
      <c r="CK179" s="168">
        <v>254407</v>
      </c>
      <c r="CL179" s="168">
        <v>254973</v>
      </c>
      <c r="CM179" s="168">
        <v>255628</v>
      </c>
      <c r="CN179" s="168">
        <v>256402</v>
      </c>
      <c r="CO179" s="168">
        <v>257309</v>
      </c>
    </row>
    <row r="180" spans="2:93">
      <c r="B180" s="166">
        <v>70</v>
      </c>
      <c r="C180" s="167">
        <v>83754</v>
      </c>
      <c r="D180" s="168">
        <v>83904</v>
      </c>
      <c r="E180" s="168">
        <v>92088</v>
      </c>
      <c r="F180" s="168">
        <v>95806</v>
      </c>
      <c r="G180" s="168">
        <v>99639</v>
      </c>
      <c r="H180" s="168">
        <v>116882</v>
      </c>
      <c r="I180" s="168">
        <v>111954</v>
      </c>
      <c r="J180" s="168">
        <v>109917</v>
      </c>
      <c r="K180" s="168">
        <v>112320</v>
      </c>
      <c r="L180" s="168">
        <v>114138</v>
      </c>
      <c r="M180" s="168">
        <v>115447</v>
      </c>
      <c r="N180" s="168">
        <v>118989</v>
      </c>
      <c r="O180" s="168">
        <v>119873</v>
      </c>
      <c r="P180" s="168">
        <v>123681</v>
      </c>
      <c r="Q180" s="168">
        <v>128174</v>
      </c>
      <c r="R180" s="168">
        <v>129528</v>
      </c>
      <c r="S180" s="168">
        <v>132487</v>
      </c>
      <c r="T180" s="168">
        <v>136152</v>
      </c>
      <c r="U180" s="168">
        <v>138208</v>
      </c>
      <c r="V180" s="168">
        <v>143473</v>
      </c>
      <c r="W180" s="168">
        <v>144809</v>
      </c>
      <c r="X180" s="168">
        <v>144805</v>
      </c>
      <c r="Y180" s="168">
        <v>144147</v>
      </c>
      <c r="Z180" s="168">
        <v>140985</v>
      </c>
      <c r="AA180" s="168">
        <v>140708</v>
      </c>
      <c r="AB180" s="168">
        <v>142203</v>
      </c>
      <c r="AC180" s="168">
        <v>146741</v>
      </c>
      <c r="AD180" s="168">
        <v>153047</v>
      </c>
      <c r="AE180" s="168">
        <v>156636</v>
      </c>
      <c r="AF180" s="168">
        <v>165456</v>
      </c>
      <c r="AG180" s="168">
        <v>164721</v>
      </c>
      <c r="AH180" s="168">
        <v>160228</v>
      </c>
      <c r="AI180" s="168">
        <v>158314</v>
      </c>
      <c r="AJ180" s="168">
        <v>157209</v>
      </c>
      <c r="AK180" s="168">
        <v>156838</v>
      </c>
      <c r="AL180" s="168">
        <v>158461</v>
      </c>
      <c r="AM180" s="168">
        <v>160994</v>
      </c>
      <c r="AN180" s="168">
        <v>166080</v>
      </c>
      <c r="AO180" s="168">
        <v>171155</v>
      </c>
      <c r="AP180" s="168">
        <v>179506</v>
      </c>
      <c r="AQ180" s="168">
        <v>184889</v>
      </c>
      <c r="AR180" s="168">
        <v>191298</v>
      </c>
      <c r="AS180" s="168">
        <v>192722</v>
      </c>
      <c r="AT180" s="168">
        <v>195616</v>
      </c>
      <c r="AU180" s="168">
        <v>196712</v>
      </c>
      <c r="AV180" s="168">
        <v>196317</v>
      </c>
      <c r="AW180" s="168">
        <v>197586</v>
      </c>
      <c r="AX180" s="168">
        <v>200151</v>
      </c>
      <c r="AY180" s="168">
        <v>203889</v>
      </c>
      <c r="AZ180" s="168">
        <v>201225</v>
      </c>
      <c r="BA180" s="168">
        <v>199783</v>
      </c>
      <c r="BB180" s="168">
        <v>201244</v>
      </c>
      <c r="BC180" s="168">
        <v>202700</v>
      </c>
      <c r="BD180" s="168">
        <v>205082</v>
      </c>
      <c r="BE180" s="168">
        <v>203443</v>
      </c>
      <c r="BF180" s="168">
        <v>203466</v>
      </c>
      <c r="BG180" s="168">
        <v>202952</v>
      </c>
      <c r="BH180" s="168">
        <v>203469</v>
      </c>
      <c r="BI180" s="168">
        <v>204035</v>
      </c>
      <c r="BJ180" s="168">
        <v>205233</v>
      </c>
      <c r="BK180" s="168">
        <v>204356</v>
      </c>
      <c r="BL180" s="168">
        <v>206079</v>
      </c>
      <c r="BM180" s="168">
        <v>209409</v>
      </c>
      <c r="BN180" s="168">
        <v>213307</v>
      </c>
      <c r="BO180" s="168">
        <v>218971</v>
      </c>
      <c r="BP180" s="168">
        <v>220782</v>
      </c>
      <c r="BQ180" s="168">
        <v>224087</v>
      </c>
      <c r="BR180" s="168">
        <v>226535</v>
      </c>
      <c r="BS180" s="168">
        <v>229407</v>
      </c>
      <c r="BT180" s="168">
        <v>228416</v>
      </c>
      <c r="BU180" s="168">
        <v>231248</v>
      </c>
      <c r="BV180" s="168">
        <v>233840</v>
      </c>
      <c r="BW180" s="168">
        <v>236160</v>
      </c>
      <c r="BX180" s="168">
        <v>238437</v>
      </c>
      <c r="BY180" s="168">
        <v>240630</v>
      </c>
      <c r="BZ180" s="168">
        <v>242693</v>
      </c>
      <c r="CA180" s="168">
        <v>244527</v>
      </c>
      <c r="CB180" s="168">
        <v>246116</v>
      </c>
      <c r="CC180" s="168">
        <v>247509</v>
      </c>
      <c r="CD180" s="168">
        <v>248701</v>
      </c>
      <c r="CE180" s="168">
        <v>249696</v>
      </c>
      <c r="CF180" s="168">
        <v>250514</v>
      </c>
      <c r="CG180" s="168">
        <v>251201</v>
      </c>
      <c r="CH180" s="168">
        <v>251789</v>
      </c>
      <c r="CI180" s="168">
        <v>252297</v>
      </c>
      <c r="CJ180" s="168">
        <v>252746</v>
      </c>
      <c r="CK180" s="168">
        <v>253201</v>
      </c>
      <c r="CL180" s="168">
        <v>253716</v>
      </c>
      <c r="CM180" s="168">
        <v>254283</v>
      </c>
      <c r="CN180" s="168">
        <v>254939</v>
      </c>
      <c r="CO180" s="168">
        <v>255714</v>
      </c>
    </row>
    <row r="181" spans="2:93">
      <c r="B181" s="166">
        <v>71</v>
      </c>
      <c r="C181" s="167">
        <v>77467</v>
      </c>
      <c r="D181" s="168">
        <v>82299</v>
      </c>
      <c r="E181" s="168">
        <v>82490</v>
      </c>
      <c r="F181" s="168">
        <v>90578</v>
      </c>
      <c r="G181" s="168">
        <v>94280</v>
      </c>
      <c r="H181" s="168">
        <v>98098</v>
      </c>
      <c r="I181" s="168">
        <v>115123</v>
      </c>
      <c r="J181" s="168">
        <v>110321</v>
      </c>
      <c r="K181" s="168">
        <v>108364</v>
      </c>
      <c r="L181" s="168">
        <v>110781</v>
      </c>
      <c r="M181" s="168">
        <v>112621</v>
      </c>
      <c r="N181" s="168">
        <v>113959</v>
      </c>
      <c r="O181" s="168">
        <v>117502</v>
      </c>
      <c r="P181" s="168">
        <v>118420</v>
      </c>
      <c r="Q181" s="168">
        <v>122227</v>
      </c>
      <c r="R181" s="168">
        <v>126712</v>
      </c>
      <c r="S181" s="168">
        <v>128096</v>
      </c>
      <c r="T181" s="168">
        <v>131066</v>
      </c>
      <c r="U181" s="168">
        <v>134736</v>
      </c>
      <c r="V181" s="168">
        <v>136814</v>
      </c>
      <c r="W181" s="168">
        <v>142069</v>
      </c>
      <c r="X181" s="168">
        <v>143436</v>
      </c>
      <c r="Y181" s="168">
        <v>143474</v>
      </c>
      <c r="Z181" s="168">
        <v>142863</v>
      </c>
      <c r="AA181" s="168">
        <v>139768</v>
      </c>
      <c r="AB181" s="168">
        <v>139531</v>
      </c>
      <c r="AC181" s="168">
        <v>141049</v>
      </c>
      <c r="AD181" s="168">
        <v>145586</v>
      </c>
      <c r="AE181" s="168">
        <v>151879</v>
      </c>
      <c r="AF181" s="168">
        <v>155476</v>
      </c>
      <c r="AG181" s="168">
        <v>164267</v>
      </c>
      <c r="AH181" s="168">
        <v>163574</v>
      </c>
      <c r="AI181" s="168">
        <v>159147</v>
      </c>
      <c r="AJ181" s="168">
        <v>157279</v>
      </c>
      <c r="AK181" s="168">
        <v>156214</v>
      </c>
      <c r="AL181" s="168">
        <v>155876</v>
      </c>
      <c r="AM181" s="168">
        <v>157518</v>
      </c>
      <c r="AN181" s="168">
        <v>160066</v>
      </c>
      <c r="AO181" s="168">
        <v>165151</v>
      </c>
      <c r="AP181" s="168">
        <v>170226</v>
      </c>
      <c r="AQ181" s="168">
        <v>178561</v>
      </c>
      <c r="AR181" s="168">
        <v>183945</v>
      </c>
      <c r="AS181" s="168">
        <v>190335</v>
      </c>
      <c r="AT181" s="168">
        <v>191766</v>
      </c>
      <c r="AU181" s="168">
        <v>194660</v>
      </c>
      <c r="AV181" s="168">
        <v>195765</v>
      </c>
      <c r="AW181" s="168">
        <v>195386</v>
      </c>
      <c r="AX181" s="168">
        <v>196663</v>
      </c>
      <c r="AY181" s="168">
        <v>199229</v>
      </c>
      <c r="AZ181" s="168">
        <v>202964</v>
      </c>
      <c r="BA181" s="168">
        <v>200326</v>
      </c>
      <c r="BB181" s="168">
        <v>198903</v>
      </c>
      <c r="BC181" s="168">
        <v>200371</v>
      </c>
      <c r="BD181" s="168">
        <v>201833</v>
      </c>
      <c r="BE181" s="168">
        <v>204217</v>
      </c>
      <c r="BF181" s="168">
        <v>202597</v>
      </c>
      <c r="BG181" s="168">
        <v>202632</v>
      </c>
      <c r="BH181" s="168">
        <v>202132</v>
      </c>
      <c r="BI181" s="168">
        <v>202658</v>
      </c>
      <c r="BJ181" s="168">
        <v>203232</v>
      </c>
      <c r="BK181" s="168">
        <v>204436</v>
      </c>
      <c r="BL181" s="168">
        <v>203573</v>
      </c>
      <c r="BM181" s="168">
        <v>205299</v>
      </c>
      <c r="BN181" s="168">
        <v>208626</v>
      </c>
      <c r="BO181" s="168">
        <v>212519</v>
      </c>
      <c r="BP181" s="168">
        <v>218171</v>
      </c>
      <c r="BQ181" s="168">
        <v>219984</v>
      </c>
      <c r="BR181" s="168">
        <v>223286</v>
      </c>
      <c r="BS181" s="168">
        <v>225733</v>
      </c>
      <c r="BT181" s="168">
        <v>228603</v>
      </c>
      <c r="BU181" s="168">
        <v>227624</v>
      </c>
      <c r="BV181" s="168">
        <v>230454</v>
      </c>
      <c r="BW181" s="168">
        <v>233044</v>
      </c>
      <c r="BX181" s="168">
        <v>235363</v>
      </c>
      <c r="BY181" s="168">
        <v>237639</v>
      </c>
      <c r="BZ181" s="168">
        <v>239831</v>
      </c>
      <c r="CA181" s="168">
        <v>241893</v>
      </c>
      <c r="CB181" s="168">
        <v>243727</v>
      </c>
      <c r="CC181" s="168">
        <v>245317</v>
      </c>
      <c r="CD181" s="168">
        <v>246711</v>
      </c>
      <c r="CE181" s="168">
        <v>247904</v>
      </c>
      <c r="CF181" s="168">
        <v>248901</v>
      </c>
      <c r="CG181" s="168">
        <v>249721</v>
      </c>
      <c r="CH181" s="168">
        <v>250410</v>
      </c>
      <c r="CI181" s="168">
        <v>251001</v>
      </c>
      <c r="CJ181" s="168">
        <v>251511</v>
      </c>
      <c r="CK181" s="168">
        <v>251963</v>
      </c>
      <c r="CL181" s="168">
        <v>252420</v>
      </c>
      <c r="CM181" s="168">
        <v>252937</v>
      </c>
      <c r="CN181" s="168">
        <v>253506</v>
      </c>
      <c r="CO181" s="168">
        <v>254163</v>
      </c>
    </row>
    <row r="182" spans="2:93">
      <c r="B182" s="166">
        <v>72</v>
      </c>
      <c r="C182" s="167">
        <v>74274</v>
      </c>
      <c r="D182" s="168">
        <v>76026</v>
      </c>
      <c r="E182" s="168">
        <v>80807</v>
      </c>
      <c r="F182" s="168">
        <v>81037</v>
      </c>
      <c r="G182" s="168">
        <v>89020</v>
      </c>
      <c r="H182" s="168">
        <v>92702</v>
      </c>
      <c r="I182" s="168">
        <v>96500</v>
      </c>
      <c r="J182" s="168">
        <v>113294</v>
      </c>
      <c r="K182" s="168">
        <v>108624</v>
      </c>
      <c r="L182" s="168">
        <v>106750</v>
      </c>
      <c r="M182" s="168">
        <v>109180</v>
      </c>
      <c r="N182" s="168">
        <v>111042</v>
      </c>
      <c r="O182" s="168">
        <v>112410</v>
      </c>
      <c r="P182" s="168">
        <v>115952</v>
      </c>
      <c r="Q182" s="168">
        <v>116906</v>
      </c>
      <c r="R182" s="168">
        <v>120710</v>
      </c>
      <c r="S182" s="168">
        <v>125185</v>
      </c>
      <c r="T182" s="168">
        <v>126600</v>
      </c>
      <c r="U182" s="168">
        <v>129581</v>
      </c>
      <c r="V182" s="168">
        <v>133254</v>
      </c>
      <c r="W182" s="168">
        <v>135355</v>
      </c>
      <c r="X182" s="168">
        <v>140598</v>
      </c>
      <c r="Y182" s="168">
        <v>141996</v>
      </c>
      <c r="Z182" s="168">
        <v>142078</v>
      </c>
      <c r="AA182" s="168">
        <v>141516</v>
      </c>
      <c r="AB182" s="168">
        <v>138493</v>
      </c>
      <c r="AC182" s="168">
        <v>138298</v>
      </c>
      <c r="AD182" s="168">
        <v>139840</v>
      </c>
      <c r="AE182" s="168">
        <v>144375</v>
      </c>
      <c r="AF182" s="168">
        <v>150652</v>
      </c>
      <c r="AG182" s="168">
        <v>154258</v>
      </c>
      <c r="AH182" s="168">
        <v>163016</v>
      </c>
      <c r="AI182" s="168">
        <v>162368</v>
      </c>
      <c r="AJ182" s="168">
        <v>158012</v>
      </c>
      <c r="AK182" s="168">
        <v>156193</v>
      </c>
      <c r="AL182" s="168">
        <v>155169</v>
      </c>
      <c r="AM182" s="168">
        <v>154866</v>
      </c>
      <c r="AN182" s="168">
        <v>156529</v>
      </c>
      <c r="AO182" s="168">
        <v>159092</v>
      </c>
      <c r="AP182" s="168">
        <v>164175</v>
      </c>
      <c r="AQ182" s="168">
        <v>169250</v>
      </c>
      <c r="AR182" s="168">
        <v>177566</v>
      </c>
      <c r="AS182" s="168">
        <v>182935</v>
      </c>
      <c r="AT182" s="168">
        <v>189304</v>
      </c>
      <c r="AU182" s="168">
        <v>190742</v>
      </c>
      <c r="AV182" s="168">
        <v>193636</v>
      </c>
      <c r="AW182" s="168">
        <v>194751</v>
      </c>
      <c r="AX182" s="168">
        <v>194390</v>
      </c>
      <c r="AY182" s="168">
        <v>195675</v>
      </c>
      <c r="AZ182" s="168">
        <v>198243</v>
      </c>
      <c r="BA182" s="168">
        <v>201973</v>
      </c>
      <c r="BB182" s="168">
        <v>199364</v>
      </c>
      <c r="BC182" s="168">
        <v>197963</v>
      </c>
      <c r="BD182" s="168">
        <v>199437</v>
      </c>
      <c r="BE182" s="168">
        <v>200906</v>
      </c>
      <c r="BF182" s="168">
        <v>203292</v>
      </c>
      <c r="BG182" s="168">
        <v>201693</v>
      </c>
      <c r="BH182" s="168">
        <v>201741</v>
      </c>
      <c r="BI182" s="168">
        <v>201256</v>
      </c>
      <c r="BJ182" s="168">
        <v>201792</v>
      </c>
      <c r="BK182" s="168">
        <v>202375</v>
      </c>
      <c r="BL182" s="168">
        <v>203585</v>
      </c>
      <c r="BM182" s="168">
        <v>202737</v>
      </c>
      <c r="BN182" s="168">
        <v>204467</v>
      </c>
      <c r="BO182" s="168">
        <v>207790</v>
      </c>
      <c r="BP182" s="168">
        <v>211677</v>
      </c>
      <c r="BQ182" s="168">
        <v>217315</v>
      </c>
      <c r="BR182" s="168">
        <v>219130</v>
      </c>
      <c r="BS182" s="168">
        <v>222428</v>
      </c>
      <c r="BT182" s="168">
        <v>224874</v>
      </c>
      <c r="BU182" s="168">
        <v>227742</v>
      </c>
      <c r="BV182" s="168">
        <v>226776</v>
      </c>
      <c r="BW182" s="168">
        <v>229603</v>
      </c>
      <c r="BX182" s="168">
        <v>232190</v>
      </c>
      <c r="BY182" s="168">
        <v>234508</v>
      </c>
      <c r="BZ182" s="168">
        <v>236782</v>
      </c>
      <c r="CA182" s="168">
        <v>238973</v>
      </c>
      <c r="CB182" s="168">
        <v>241034</v>
      </c>
      <c r="CC182" s="168">
        <v>242868</v>
      </c>
      <c r="CD182" s="168">
        <v>244458</v>
      </c>
      <c r="CE182" s="168">
        <v>245853</v>
      </c>
      <c r="CF182" s="168">
        <v>247047</v>
      </c>
      <c r="CG182" s="168">
        <v>248045</v>
      </c>
      <c r="CH182" s="168">
        <v>248868</v>
      </c>
      <c r="CI182" s="168">
        <v>249559</v>
      </c>
      <c r="CJ182" s="168">
        <v>250152</v>
      </c>
      <c r="CK182" s="168">
        <v>250665</v>
      </c>
      <c r="CL182" s="168">
        <v>251120</v>
      </c>
      <c r="CM182" s="168">
        <v>251579</v>
      </c>
      <c r="CN182" s="168">
        <v>252098</v>
      </c>
      <c r="CO182" s="168">
        <v>252669</v>
      </c>
    </row>
    <row r="183" spans="2:93">
      <c r="B183" s="166">
        <v>73</v>
      </c>
      <c r="C183" s="167">
        <v>70078</v>
      </c>
      <c r="D183" s="168">
        <v>72757</v>
      </c>
      <c r="E183" s="168">
        <v>74514</v>
      </c>
      <c r="F183" s="168">
        <v>79238</v>
      </c>
      <c r="G183" s="168">
        <v>79507</v>
      </c>
      <c r="H183" s="168">
        <v>87378</v>
      </c>
      <c r="I183" s="168">
        <v>91036</v>
      </c>
      <c r="J183" s="168">
        <v>94815</v>
      </c>
      <c r="K183" s="168">
        <v>111362</v>
      </c>
      <c r="L183" s="168">
        <v>106831</v>
      </c>
      <c r="M183" s="168">
        <v>105042</v>
      </c>
      <c r="N183" s="168">
        <v>107485</v>
      </c>
      <c r="O183" s="168">
        <v>109369</v>
      </c>
      <c r="P183" s="168">
        <v>110766</v>
      </c>
      <c r="Q183" s="168">
        <v>114306</v>
      </c>
      <c r="R183" s="168">
        <v>115296</v>
      </c>
      <c r="S183" s="168">
        <v>119095</v>
      </c>
      <c r="T183" s="168">
        <v>123558</v>
      </c>
      <c r="U183" s="168">
        <v>125004</v>
      </c>
      <c r="V183" s="168">
        <v>127995</v>
      </c>
      <c r="W183" s="168">
        <v>131671</v>
      </c>
      <c r="X183" s="168">
        <v>133794</v>
      </c>
      <c r="Y183" s="168">
        <v>139023</v>
      </c>
      <c r="Z183" s="168">
        <v>140453</v>
      </c>
      <c r="AA183" s="168">
        <v>140581</v>
      </c>
      <c r="AB183" s="168">
        <v>140071</v>
      </c>
      <c r="AC183" s="168">
        <v>137123</v>
      </c>
      <c r="AD183" s="168">
        <v>136972</v>
      </c>
      <c r="AE183" s="168">
        <v>138540</v>
      </c>
      <c r="AF183" s="168">
        <v>143071</v>
      </c>
      <c r="AG183" s="168">
        <v>149330</v>
      </c>
      <c r="AH183" s="168">
        <v>152944</v>
      </c>
      <c r="AI183" s="168">
        <v>161666</v>
      </c>
      <c r="AJ183" s="168">
        <v>161065</v>
      </c>
      <c r="AK183" s="168">
        <v>156784</v>
      </c>
      <c r="AL183" s="168">
        <v>155018</v>
      </c>
      <c r="AM183" s="168">
        <v>154038</v>
      </c>
      <c r="AN183" s="168">
        <v>153772</v>
      </c>
      <c r="AO183" s="168">
        <v>155457</v>
      </c>
      <c r="AP183" s="168">
        <v>158035</v>
      </c>
      <c r="AQ183" s="168">
        <v>163116</v>
      </c>
      <c r="AR183" s="168">
        <v>168190</v>
      </c>
      <c r="AS183" s="168">
        <v>176467</v>
      </c>
      <c r="AT183" s="168">
        <v>181818</v>
      </c>
      <c r="AU183" s="168">
        <v>188164</v>
      </c>
      <c r="AV183" s="168">
        <v>189611</v>
      </c>
      <c r="AW183" s="168">
        <v>192504</v>
      </c>
      <c r="AX183" s="168">
        <v>193630</v>
      </c>
      <c r="AY183" s="168">
        <v>193288</v>
      </c>
      <c r="AZ183" s="168">
        <v>194583</v>
      </c>
      <c r="BA183" s="168">
        <v>197152</v>
      </c>
      <c r="BB183" s="168">
        <v>200877</v>
      </c>
      <c r="BC183" s="168">
        <v>198300</v>
      </c>
      <c r="BD183" s="168">
        <v>196923</v>
      </c>
      <c r="BE183" s="168">
        <v>198404</v>
      </c>
      <c r="BF183" s="168">
        <v>199880</v>
      </c>
      <c r="BG183" s="168">
        <v>202268</v>
      </c>
      <c r="BH183" s="168">
        <v>200692</v>
      </c>
      <c r="BI183" s="168">
        <v>200754</v>
      </c>
      <c r="BJ183" s="168">
        <v>200286</v>
      </c>
      <c r="BK183" s="168">
        <v>200832</v>
      </c>
      <c r="BL183" s="168">
        <v>201425</v>
      </c>
      <c r="BM183" s="168">
        <v>202642</v>
      </c>
      <c r="BN183" s="168">
        <v>201810</v>
      </c>
      <c r="BO183" s="168">
        <v>203544</v>
      </c>
      <c r="BP183" s="168">
        <v>206862</v>
      </c>
      <c r="BQ183" s="168">
        <v>210742</v>
      </c>
      <c r="BR183" s="168">
        <v>216364</v>
      </c>
      <c r="BS183" s="168">
        <v>218181</v>
      </c>
      <c r="BT183" s="168">
        <v>221474</v>
      </c>
      <c r="BU183" s="168">
        <v>223919</v>
      </c>
      <c r="BV183" s="168">
        <v>226784</v>
      </c>
      <c r="BW183" s="168">
        <v>225832</v>
      </c>
      <c r="BX183" s="168">
        <v>228655</v>
      </c>
      <c r="BY183" s="168">
        <v>231239</v>
      </c>
      <c r="BZ183" s="168">
        <v>233555</v>
      </c>
      <c r="CA183" s="168">
        <v>235827</v>
      </c>
      <c r="CB183" s="168">
        <v>238016</v>
      </c>
      <c r="CC183" s="168">
        <v>240076</v>
      </c>
      <c r="CD183" s="168">
        <v>241909</v>
      </c>
      <c r="CE183" s="168">
        <v>243499</v>
      </c>
      <c r="CF183" s="168">
        <v>244894</v>
      </c>
      <c r="CG183" s="168">
        <v>246089</v>
      </c>
      <c r="CH183" s="168">
        <v>247089</v>
      </c>
      <c r="CI183" s="168">
        <v>247914</v>
      </c>
      <c r="CJ183" s="168">
        <v>248607</v>
      </c>
      <c r="CK183" s="168">
        <v>249203</v>
      </c>
      <c r="CL183" s="168">
        <v>249719</v>
      </c>
      <c r="CM183" s="168">
        <v>250176</v>
      </c>
      <c r="CN183" s="168">
        <v>250638</v>
      </c>
      <c r="CO183" s="168">
        <v>251159</v>
      </c>
    </row>
    <row r="184" spans="2:93">
      <c r="B184" s="166">
        <v>74</v>
      </c>
      <c r="C184" s="167">
        <v>65664</v>
      </c>
      <c r="D184" s="168">
        <v>68444</v>
      </c>
      <c r="E184" s="168">
        <v>71105</v>
      </c>
      <c r="F184" s="168">
        <v>72868</v>
      </c>
      <c r="G184" s="168">
        <v>77533</v>
      </c>
      <c r="H184" s="168">
        <v>77843</v>
      </c>
      <c r="I184" s="168">
        <v>85595</v>
      </c>
      <c r="J184" s="168">
        <v>89231</v>
      </c>
      <c r="K184" s="168">
        <v>92987</v>
      </c>
      <c r="L184" s="168">
        <v>109270</v>
      </c>
      <c r="M184" s="168">
        <v>104884</v>
      </c>
      <c r="N184" s="168">
        <v>103184</v>
      </c>
      <c r="O184" s="168">
        <v>105637</v>
      </c>
      <c r="P184" s="168">
        <v>107543</v>
      </c>
      <c r="Q184" s="168">
        <v>108969</v>
      </c>
      <c r="R184" s="168">
        <v>112504</v>
      </c>
      <c r="S184" s="168">
        <v>113531</v>
      </c>
      <c r="T184" s="168">
        <v>117323</v>
      </c>
      <c r="U184" s="168">
        <v>121771</v>
      </c>
      <c r="V184" s="168">
        <v>123248</v>
      </c>
      <c r="W184" s="168">
        <v>126248</v>
      </c>
      <c r="X184" s="168">
        <v>129925</v>
      </c>
      <c r="Y184" s="168">
        <v>132071</v>
      </c>
      <c r="Z184" s="168">
        <v>137283</v>
      </c>
      <c r="AA184" s="168">
        <v>138745</v>
      </c>
      <c r="AB184" s="168">
        <v>138921</v>
      </c>
      <c r="AC184" s="168">
        <v>138465</v>
      </c>
      <c r="AD184" s="168">
        <v>135598</v>
      </c>
      <c r="AE184" s="168">
        <v>135493</v>
      </c>
      <c r="AF184" s="168">
        <v>137087</v>
      </c>
      <c r="AG184" s="168">
        <v>141613</v>
      </c>
      <c r="AH184" s="168">
        <v>147850</v>
      </c>
      <c r="AI184" s="168">
        <v>151472</v>
      </c>
      <c r="AJ184" s="168">
        <v>160152</v>
      </c>
      <c r="AK184" s="168">
        <v>159601</v>
      </c>
      <c r="AL184" s="168">
        <v>155402</v>
      </c>
      <c r="AM184" s="168">
        <v>153692</v>
      </c>
      <c r="AN184" s="168">
        <v>152759</v>
      </c>
      <c r="AO184" s="168">
        <v>152532</v>
      </c>
      <c r="AP184" s="168">
        <v>154240</v>
      </c>
      <c r="AQ184" s="168">
        <v>156833</v>
      </c>
      <c r="AR184" s="168">
        <v>161911</v>
      </c>
      <c r="AS184" s="168">
        <v>166965</v>
      </c>
      <c r="AT184" s="168">
        <v>175199</v>
      </c>
      <c r="AU184" s="168">
        <v>180530</v>
      </c>
      <c r="AV184" s="168">
        <v>186850</v>
      </c>
      <c r="AW184" s="168">
        <v>188306</v>
      </c>
      <c r="AX184" s="168">
        <v>191198</v>
      </c>
      <c r="AY184" s="168">
        <v>192336</v>
      </c>
      <c r="AZ184" s="168">
        <v>192016</v>
      </c>
      <c r="BA184" s="168">
        <v>193321</v>
      </c>
      <c r="BB184" s="168">
        <v>195891</v>
      </c>
      <c r="BC184" s="168">
        <v>199610</v>
      </c>
      <c r="BD184" s="168">
        <v>197068</v>
      </c>
      <c r="BE184" s="168">
        <v>195718</v>
      </c>
      <c r="BF184" s="168">
        <v>197207</v>
      </c>
      <c r="BG184" s="168">
        <v>198690</v>
      </c>
      <c r="BH184" s="168">
        <v>201080</v>
      </c>
      <c r="BI184" s="168">
        <v>199530</v>
      </c>
      <c r="BJ184" s="168">
        <v>199607</v>
      </c>
      <c r="BK184" s="168">
        <v>199157</v>
      </c>
      <c r="BL184" s="168">
        <v>199715</v>
      </c>
      <c r="BM184" s="168">
        <v>200319</v>
      </c>
      <c r="BN184" s="168">
        <v>201543</v>
      </c>
      <c r="BO184" s="168">
        <v>200729</v>
      </c>
      <c r="BP184" s="168">
        <v>202466</v>
      </c>
      <c r="BQ184" s="168">
        <v>205779</v>
      </c>
      <c r="BR184" s="168">
        <v>209650</v>
      </c>
      <c r="BS184" s="168">
        <v>215254</v>
      </c>
      <c r="BT184" s="168">
        <v>217073</v>
      </c>
      <c r="BU184" s="168">
        <v>220360</v>
      </c>
      <c r="BV184" s="168">
        <v>222803</v>
      </c>
      <c r="BW184" s="168">
        <v>225664</v>
      </c>
      <c r="BX184" s="168">
        <v>224727</v>
      </c>
      <c r="BY184" s="168">
        <v>227545</v>
      </c>
      <c r="BZ184" s="168">
        <v>230125</v>
      </c>
      <c r="CA184" s="168">
        <v>232439</v>
      </c>
      <c r="CB184" s="168">
        <v>234708</v>
      </c>
      <c r="CC184" s="168">
        <v>236895</v>
      </c>
      <c r="CD184" s="168">
        <v>238953</v>
      </c>
      <c r="CE184" s="168">
        <v>240784</v>
      </c>
      <c r="CF184" s="168">
        <v>242374</v>
      </c>
      <c r="CG184" s="168">
        <v>243769</v>
      </c>
      <c r="CH184" s="168">
        <v>244965</v>
      </c>
      <c r="CI184" s="168">
        <v>245966</v>
      </c>
      <c r="CJ184" s="168">
        <v>246793</v>
      </c>
      <c r="CK184" s="168">
        <v>247489</v>
      </c>
      <c r="CL184" s="168">
        <v>248087</v>
      </c>
      <c r="CM184" s="168">
        <v>248606</v>
      </c>
      <c r="CN184" s="168">
        <v>249066</v>
      </c>
      <c r="CO184" s="168">
        <v>249530</v>
      </c>
    </row>
    <row r="185" spans="2:93">
      <c r="B185" s="166">
        <v>75</v>
      </c>
      <c r="C185" s="167">
        <v>62258</v>
      </c>
      <c r="D185" s="168">
        <v>63950</v>
      </c>
      <c r="E185" s="168">
        <v>66704</v>
      </c>
      <c r="F185" s="168">
        <v>69344</v>
      </c>
      <c r="G185" s="168">
        <v>71111</v>
      </c>
      <c r="H185" s="168">
        <v>75711</v>
      </c>
      <c r="I185" s="168">
        <v>76063</v>
      </c>
      <c r="J185" s="168">
        <v>83689</v>
      </c>
      <c r="K185" s="168">
        <v>87298</v>
      </c>
      <c r="L185" s="168">
        <v>91028</v>
      </c>
      <c r="M185" s="168">
        <v>107026</v>
      </c>
      <c r="N185" s="168">
        <v>102792</v>
      </c>
      <c r="O185" s="168">
        <v>101184</v>
      </c>
      <c r="P185" s="168">
        <v>103646</v>
      </c>
      <c r="Q185" s="168">
        <v>105572</v>
      </c>
      <c r="R185" s="168">
        <v>107027</v>
      </c>
      <c r="S185" s="168">
        <v>110554</v>
      </c>
      <c r="T185" s="168">
        <v>111618</v>
      </c>
      <c r="U185" s="168">
        <v>115401</v>
      </c>
      <c r="V185" s="168">
        <v>119830</v>
      </c>
      <c r="W185" s="168">
        <v>121338</v>
      </c>
      <c r="X185" s="168">
        <v>124346</v>
      </c>
      <c r="Y185" s="168">
        <v>128021</v>
      </c>
      <c r="Z185" s="168">
        <v>130190</v>
      </c>
      <c r="AA185" s="168">
        <v>135381</v>
      </c>
      <c r="AB185" s="168">
        <v>136876</v>
      </c>
      <c r="AC185" s="168">
        <v>137102</v>
      </c>
      <c r="AD185" s="168">
        <v>136703</v>
      </c>
      <c r="AE185" s="168">
        <v>133922</v>
      </c>
      <c r="AF185" s="168">
        <v>133865</v>
      </c>
      <c r="AG185" s="168">
        <v>135486</v>
      </c>
      <c r="AH185" s="168">
        <v>140004</v>
      </c>
      <c r="AI185" s="168">
        <v>146216</v>
      </c>
      <c r="AJ185" s="168">
        <v>149844</v>
      </c>
      <c r="AK185" s="168">
        <v>158477</v>
      </c>
      <c r="AL185" s="168">
        <v>157979</v>
      </c>
      <c r="AM185" s="168">
        <v>153868</v>
      </c>
      <c r="AN185" s="168">
        <v>152218</v>
      </c>
      <c r="AO185" s="168">
        <v>151336</v>
      </c>
      <c r="AP185" s="168">
        <v>151151</v>
      </c>
      <c r="AQ185" s="168">
        <v>152882</v>
      </c>
      <c r="AR185" s="168">
        <v>155491</v>
      </c>
      <c r="AS185" s="168">
        <v>160545</v>
      </c>
      <c r="AT185" s="168">
        <v>165577</v>
      </c>
      <c r="AU185" s="168">
        <v>173762</v>
      </c>
      <c r="AV185" s="168">
        <v>179071</v>
      </c>
      <c r="AW185" s="168">
        <v>185361</v>
      </c>
      <c r="AX185" s="168">
        <v>186827</v>
      </c>
      <c r="AY185" s="168">
        <v>189718</v>
      </c>
      <c r="AZ185" s="168">
        <v>190869</v>
      </c>
      <c r="BA185" s="168">
        <v>190573</v>
      </c>
      <c r="BB185" s="168">
        <v>191889</v>
      </c>
      <c r="BC185" s="168">
        <v>194461</v>
      </c>
      <c r="BD185" s="168">
        <v>198173</v>
      </c>
      <c r="BE185" s="168">
        <v>195670</v>
      </c>
      <c r="BF185" s="168">
        <v>194349</v>
      </c>
      <c r="BG185" s="168">
        <v>195847</v>
      </c>
      <c r="BH185" s="168">
        <v>197338</v>
      </c>
      <c r="BI185" s="168">
        <v>199730</v>
      </c>
      <c r="BJ185" s="168">
        <v>198209</v>
      </c>
      <c r="BK185" s="168">
        <v>198303</v>
      </c>
      <c r="BL185" s="168">
        <v>197872</v>
      </c>
      <c r="BM185" s="168">
        <v>198443</v>
      </c>
      <c r="BN185" s="168">
        <v>199059</v>
      </c>
      <c r="BO185" s="168">
        <v>200290</v>
      </c>
      <c r="BP185" s="168">
        <v>199496</v>
      </c>
      <c r="BQ185" s="168">
        <v>201236</v>
      </c>
      <c r="BR185" s="168">
        <v>204543</v>
      </c>
      <c r="BS185" s="168">
        <v>208403</v>
      </c>
      <c r="BT185" s="168">
        <v>213986</v>
      </c>
      <c r="BU185" s="168">
        <v>215807</v>
      </c>
      <c r="BV185" s="168">
        <v>219087</v>
      </c>
      <c r="BW185" s="168">
        <v>221527</v>
      </c>
      <c r="BX185" s="168">
        <v>224383</v>
      </c>
      <c r="BY185" s="168">
        <v>223462</v>
      </c>
      <c r="BZ185" s="168">
        <v>226275</v>
      </c>
      <c r="CA185" s="168">
        <v>228850</v>
      </c>
      <c r="CB185" s="168">
        <v>231160</v>
      </c>
      <c r="CC185" s="168">
        <v>233426</v>
      </c>
      <c r="CD185" s="168">
        <v>235610</v>
      </c>
      <c r="CE185" s="168">
        <v>237665</v>
      </c>
      <c r="CF185" s="168">
        <v>239494</v>
      </c>
      <c r="CG185" s="168">
        <v>241083</v>
      </c>
      <c r="CH185" s="168">
        <v>242478</v>
      </c>
      <c r="CI185" s="168">
        <v>243674</v>
      </c>
      <c r="CJ185" s="168">
        <v>244677</v>
      </c>
      <c r="CK185" s="168">
        <v>245506</v>
      </c>
      <c r="CL185" s="168">
        <v>246204</v>
      </c>
      <c r="CM185" s="168">
        <v>246805</v>
      </c>
      <c r="CN185" s="168">
        <v>247326</v>
      </c>
      <c r="CO185" s="168">
        <v>247789</v>
      </c>
    </row>
    <row r="186" spans="2:93">
      <c r="B186" s="166">
        <v>76</v>
      </c>
      <c r="C186" s="167">
        <v>57435</v>
      </c>
      <c r="D186" s="168">
        <v>60434</v>
      </c>
      <c r="E186" s="168">
        <v>62124</v>
      </c>
      <c r="F186" s="168">
        <v>64848</v>
      </c>
      <c r="G186" s="168">
        <v>67464</v>
      </c>
      <c r="H186" s="168">
        <v>69232</v>
      </c>
      <c r="I186" s="168">
        <v>73761</v>
      </c>
      <c r="J186" s="168">
        <v>74157</v>
      </c>
      <c r="K186" s="168">
        <v>81646</v>
      </c>
      <c r="L186" s="168">
        <v>85223</v>
      </c>
      <c r="M186" s="168">
        <v>88921</v>
      </c>
      <c r="N186" s="168">
        <v>104611</v>
      </c>
      <c r="O186" s="168">
        <v>100536</v>
      </c>
      <c r="P186" s="168">
        <v>99024</v>
      </c>
      <c r="Q186" s="168">
        <v>101492</v>
      </c>
      <c r="R186" s="168">
        <v>103437</v>
      </c>
      <c r="S186" s="168">
        <v>104921</v>
      </c>
      <c r="T186" s="168">
        <v>108436</v>
      </c>
      <c r="U186" s="168">
        <v>109537</v>
      </c>
      <c r="V186" s="168">
        <v>113307</v>
      </c>
      <c r="W186" s="168">
        <v>117713</v>
      </c>
      <c r="X186" s="168">
        <v>119252</v>
      </c>
      <c r="Y186" s="168">
        <v>122265</v>
      </c>
      <c r="Z186" s="168">
        <v>125936</v>
      </c>
      <c r="AA186" s="168">
        <v>128126</v>
      </c>
      <c r="AB186" s="168">
        <v>133292</v>
      </c>
      <c r="AC186" s="168">
        <v>134820</v>
      </c>
      <c r="AD186" s="168">
        <v>135098</v>
      </c>
      <c r="AE186" s="168">
        <v>134759</v>
      </c>
      <c r="AF186" s="168">
        <v>132070</v>
      </c>
      <c r="AG186" s="168">
        <v>132064</v>
      </c>
      <c r="AH186" s="168">
        <v>133712</v>
      </c>
      <c r="AI186" s="168">
        <v>138220</v>
      </c>
      <c r="AJ186" s="168">
        <v>144402</v>
      </c>
      <c r="AK186" s="168">
        <v>148034</v>
      </c>
      <c r="AL186" s="168">
        <v>156613</v>
      </c>
      <c r="AM186" s="168">
        <v>156171</v>
      </c>
      <c r="AN186" s="168">
        <v>152156</v>
      </c>
      <c r="AO186" s="168">
        <v>150570</v>
      </c>
      <c r="AP186" s="168">
        <v>149742</v>
      </c>
      <c r="AQ186" s="168">
        <v>149603</v>
      </c>
      <c r="AR186" s="168">
        <v>151358</v>
      </c>
      <c r="AS186" s="168">
        <v>153964</v>
      </c>
      <c r="AT186" s="168">
        <v>158991</v>
      </c>
      <c r="AU186" s="168">
        <v>163997</v>
      </c>
      <c r="AV186" s="168">
        <v>172127</v>
      </c>
      <c r="AW186" s="168">
        <v>177410</v>
      </c>
      <c r="AX186" s="168">
        <v>183666</v>
      </c>
      <c r="AY186" s="168">
        <v>185144</v>
      </c>
      <c r="AZ186" s="168">
        <v>188033</v>
      </c>
      <c r="BA186" s="168">
        <v>189198</v>
      </c>
      <c r="BB186" s="168">
        <v>188929</v>
      </c>
      <c r="BC186" s="168">
        <v>190257</v>
      </c>
      <c r="BD186" s="168">
        <v>192831</v>
      </c>
      <c r="BE186" s="168">
        <v>196535</v>
      </c>
      <c r="BF186" s="168">
        <v>194075</v>
      </c>
      <c r="BG186" s="168">
        <v>192787</v>
      </c>
      <c r="BH186" s="168">
        <v>194294</v>
      </c>
      <c r="BI186" s="168">
        <v>195795</v>
      </c>
      <c r="BJ186" s="168">
        <v>198188</v>
      </c>
      <c r="BK186" s="168">
        <v>196699</v>
      </c>
      <c r="BL186" s="168">
        <v>196812</v>
      </c>
      <c r="BM186" s="168">
        <v>196403</v>
      </c>
      <c r="BN186" s="168">
        <v>196987</v>
      </c>
      <c r="BO186" s="168">
        <v>197616</v>
      </c>
      <c r="BP186" s="168">
        <v>198855</v>
      </c>
      <c r="BQ186" s="168">
        <v>198083</v>
      </c>
      <c r="BR186" s="168">
        <v>199826</v>
      </c>
      <c r="BS186" s="168">
        <v>203125</v>
      </c>
      <c r="BT186" s="168">
        <v>206973</v>
      </c>
      <c r="BU186" s="168">
        <v>212531</v>
      </c>
      <c r="BV186" s="168">
        <v>214353</v>
      </c>
      <c r="BW186" s="168">
        <v>217625</v>
      </c>
      <c r="BX186" s="168">
        <v>220061</v>
      </c>
      <c r="BY186" s="168">
        <v>222910</v>
      </c>
      <c r="BZ186" s="168">
        <v>222008</v>
      </c>
      <c r="CA186" s="168">
        <v>224814</v>
      </c>
      <c r="CB186" s="168">
        <v>227383</v>
      </c>
      <c r="CC186" s="168">
        <v>229688</v>
      </c>
      <c r="CD186" s="168">
        <v>231950</v>
      </c>
      <c r="CE186" s="168">
        <v>234129</v>
      </c>
      <c r="CF186" s="168">
        <v>236181</v>
      </c>
      <c r="CG186" s="168">
        <v>238007</v>
      </c>
      <c r="CH186" s="168">
        <v>239594</v>
      </c>
      <c r="CI186" s="168">
        <v>240989</v>
      </c>
      <c r="CJ186" s="168">
        <v>242185</v>
      </c>
      <c r="CK186" s="168">
        <v>243189</v>
      </c>
      <c r="CL186" s="168">
        <v>244020</v>
      </c>
      <c r="CM186" s="168">
        <v>244720</v>
      </c>
      <c r="CN186" s="168">
        <v>245324</v>
      </c>
      <c r="CO186" s="168">
        <v>245848</v>
      </c>
    </row>
    <row r="187" spans="2:93">
      <c r="B187" s="166">
        <v>77</v>
      </c>
      <c r="C187" s="167">
        <v>52237</v>
      </c>
      <c r="D187" s="168">
        <v>55522</v>
      </c>
      <c r="E187" s="168">
        <v>58472</v>
      </c>
      <c r="F187" s="168">
        <v>60159</v>
      </c>
      <c r="G187" s="168">
        <v>62848</v>
      </c>
      <c r="H187" s="168">
        <v>65437</v>
      </c>
      <c r="I187" s="168">
        <v>67204</v>
      </c>
      <c r="J187" s="168">
        <v>71656</v>
      </c>
      <c r="K187" s="168">
        <v>72095</v>
      </c>
      <c r="L187" s="168">
        <v>79433</v>
      </c>
      <c r="M187" s="168">
        <v>82973</v>
      </c>
      <c r="N187" s="168">
        <v>86633</v>
      </c>
      <c r="O187" s="168">
        <v>101987</v>
      </c>
      <c r="P187" s="168">
        <v>98080</v>
      </c>
      <c r="Q187" s="168">
        <v>96667</v>
      </c>
      <c r="R187" s="168">
        <v>99139</v>
      </c>
      <c r="S187" s="168">
        <v>101100</v>
      </c>
      <c r="T187" s="168">
        <v>102612</v>
      </c>
      <c r="U187" s="168">
        <v>106110</v>
      </c>
      <c r="V187" s="168">
        <v>107248</v>
      </c>
      <c r="W187" s="168">
        <v>111000</v>
      </c>
      <c r="X187" s="168">
        <v>115378</v>
      </c>
      <c r="Y187" s="168">
        <v>116947</v>
      </c>
      <c r="Z187" s="168">
        <v>119963</v>
      </c>
      <c r="AA187" s="168">
        <v>123626</v>
      </c>
      <c r="AB187" s="168">
        <v>125836</v>
      </c>
      <c r="AC187" s="168">
        <v>130971</v>
      </c>
      <c r="AD187" s="168">
        <v>132532</v>
      </c>
      <c r="AE187" s="168">
        <v>132865</v>
      </c>
      <c r="AF187" s="168">
        <v>132589</v>
      </c>
      <c r="AG187" s="168">
        <v>129998</v>
      </c>
      <c r="AH187" s="168">
        <v>130046</v>
      </c>
      <c r="AI187" s="168">
        <v>131721</v>
      </c>
      <c r="AJ187" s="168">
        <v>136215</v>
      </c>
      <c r="AK187" s="168">
        <v>142361</v>
      </c>
      <c r="AL187" s="168">
        <v>145995</v>
      </c>
      <c r="AM187" s="168">
        <v>154511</v>
      </c>
      <c r="AN187" s="168">
        <v>154129</v>
      </c>
      <c r="AO187" s="168">
        <v>150218</v>
      </c>
      <c r="AP187" s="168">
        <v>148702</v>
      </c>
      <c r="AQ187" s="168">
        <v>147932</v>
      </c>
      <c r="AR187" s="168">
        <v>147842</v>
      </c>
      <c r="AS187" s="168">
        <v>149602</v>
      </c>
      <c r="AT187" s="168">
        <v>152204</v>
      </c>
      <c r="AU187" s="168">
        <v>157200</v>
      </c>
      <c r="AV187" s="168">
        <v>162177</v>
      </c>
      <c r="AW187" s="168">
        <v>170244</v>
      </c>
      <c r="AX187" s="168">
        <v>175497</v>
      </c>
      <c r="AY187" s="168">
        <v>181714</v>
      </c>
      <c r="AZ187" s="168">
        <v>183205</v>
      </c>
      <c r="BA187" s="168">
        <v>186091</v>
      </c>
      <c r="BB187" s="168">
        <v>187272</v>
      </c>
      <c r="BC187" s="168">
        <v>187033</v>
      </c>
      <c r="BD187" s="168">
        <v>188375</v>
      </c>
      <c r="BE187" s="168">
        <v>190950</v>
      </c>
      <c r="BF187" s="168">
        <v>194644</v>
      </c>
      <c r="BG187" s="168">
        <v>192233</v>
      </c>
      <c r="BH187" s="168">
        <v>190982</v>
      </c>
      <c r="BI187" s="168">
        <v>192499</v>
      </c>
      <c r="BJ187" s="168">
        <v>194010</v>
      </c>
      <c r="BK187" s="168">
        <v>196404</v>
      </c>
      <c r="BL187" s="168">
        <v>194951</v>
      </c>
      <c r="BM187" s="168">
        <v>195085</v>
      </c>
      <c r="BN187" s="168">
        <v>194700</v>
      </c>
      <c r="BO187" s="168">
        <v>195299</v>
      </c>
      <c r="BP187" s="168">
        <v>195942</v>
      </c>
      <c r="BQ187" s="168">
        <v>197190</v>
      </c>
      <c r="BR187" s="168">
        <v>196442</v>
      </c>
      <c r="BS187" s="168">
        <v>198188</v>
      </c>
      <c r="BT187" s="168">
        <v>201477</v>
      </c>
      <c r="BU187" s="168">
        <v>205310</v>
      </c>
      <c r="BV187" s="168">
        <v>210839</v>
      </c>
      <c r="BW187" s="168">
        <v>212662</v>
      </c>
      <c r="BX187" s="168">
        <v>215923</v>
      </c>
      <c r="BY187" s="168">
        <v>218354</v>
      </c>
      <c r="BZ187" s="168">
        <v>221195</v>
      </c>
      <c r="CA187" s="168">
        <v>220313</v>
      </c>
      <c r="CB187" s="168">
        <v>223110</v>
      </c>
      <c r="CC187" s="168">
        <v>225672</v>
      </c>
      <c r="CD187" s="168">
        <v>227971</v>
      </c>
      <c r="CE187" s="168">
        <v>230228</v>
      </c>
      <c r="CF187" s="168">
        <v>232401</v>
      </c>
      <c r="CG187" s="168">
        <v>234448</v>
      </c>
      <c r="CH187" s="168">
        <v>236270</v>
      </c>
      <c r="CI187" s="168">
        <v>237855</v>
      </c>
      <c r="CJ187" s="168">
        <v>239249</v>
      </c>
      <c r="CK187" s="168">
        <v>240445</v>
      </c>
      <c r="CL187" s="168">
        <v>241450</v>
      </c>
      <c r="CM187" s="168">
        <v>242282</v>
      </c>
      <c r="CN187" s="168">
        <v>242985</v>
      </c>
      <c r="CO187" s="168">
        <v>243591</v>
      </c>
    </row>
    <row r="188" spans="2:93">
      <c r="B188" s="166">
        <v>78</v>
      </c>
      <c r="C188" s="167">
        <v>49015</v>
      </c>
      <c r="D188" s="168">
        <v>50282</v>
      </c>
      <c r="E188" s="168">
        <v>53494</v>
      </c>
      <c r="F188" s="168">
        <v>56389</v>
      </c>
      <c r="G188" s="168">
        <v>58068</v>
      </c>
      <c r="H188" s="168">
        <v>60717</v>
      </c>
      <c r="I188" s="168">
        <v>63272</v>
      </c>
      <c r="J188" s="168">
        <v>65036</v>
      </c>
      <c r="K188" s="168">
        <v>69401</v>
      </c>
      <c r="L188" s="168">
        <v>69882</v>
      </c>
      <c r="M188" s="168">
        <v>77054</v>
      </c>
      <c r="N188" s="168">
        <v>80550</v>
      </c>
      <c r="O188" s="168">
        <v>84165</v>
      </c>
      <c r="P188" s="168">
        <v>99152</v>
      </c>
      <c r="Q188" s="168">
        <v>95421</v>
      </c>
      <c r="R188" s="168">
        <v>94112</v>
      </c>
      <c r="S188" s="168">
        <v>96583</v>
      </c>
      <c r="T188" s="168">
        <v>98558</v>
      </c>
      <c r="U188" s="168">
        <v>100095</v>
      </c>
      <c r="V188" s="168">
        <v>103572</v>
      </c>
      <c r="W188" s="168">
        <v>104746</v>
      </c>
      <c r="X188" s="168">
        <v>108474</v>
      </c>
      <c r="Y188" s="168">
        <v>112817</v>
      </c>
      <c r="Z188" s="168">
        <v>114416</v>
      </c>
      <c r="AA188" s="168">
        <v>117430</v>
      </c>
      <c r="AB188" s="168">
        <v>121080</v>
      </c>
      <c r="AC188" s="168">
        <v>123309</v>
      </c>
      <c r="AD188" s="168">
        <v>128405</v>
      </c>
      <c r="AE188" s="168">
        <v>130000</v>
      </c>
      <c r="AF188" s="168">
        <v>130389</v>
      </c>
      <c r="AG188" s="168">
        <v>130180</v>
      </c>
      <c r="AH188" s="168">
        <v>127694</v>
      </c>
      <c r="AI188" s="168">
        <v>127798</v>
      </c>
      <c r="AJ188" s="168">
        <v>129501</v>
      </c>
      <c r="AK188" s="168">
        <v>133976</v>
      </c>
      <c r="AL188" s="168">
        <v>140078</v>
      </c>
      <c r="AM188" s="168">
        <v>143712</v>
      </c>
      <c r="AN188" s="168">
        <v>152154</v>
      </c>
      <c r="AO188" s="168">
        <v>151836</v>
      </c>
      <c r="AP188" s="168">
        <v>148038</v>
      </c>
      <c r="AQ188" s="168">
        <v>146598</v>
      </c>
      <c r="AR188" s="168">
        <v>145891</v>
      </c>
      <c r="AS188" s="168">
        <v>145832</v>
      </c>
      <c r="AT188" s="168">
        <v>147598</v>
      </c>
      <c r="AU188" s="168">
        <v>150195</v>
      </c>
      <c r="AV188" s="168">
        <v>155155</v>
      </c>
      <c r="AW188" s="168">
        <v>160098</v>
      </c>
      <c r="AX188" s="168">
        <v>168093</v>
      </c>
      <c r="AY188" s="168">
        <v>173312</v>
      </c>
      <c r="AZ188" s="168">
        <v>179483</v>
      </c>
      <c r="BA188" s="168">
        <v>180988</v>
      </c>
      <c r="BB188" s="168">
        <v>183871</v>
      </c>
      <c r="BC188" s="168">
        <v>185070</v>
      </c>
      <c r="BD188" s="168">
        <v>184865</v>
      </c>
      <c r="BE188" s="168">
        <v>186222</v>
      </c>
      <c r="BF188" s="168">
        <v>188797</v>
      </c>
      <c r="BG188" s="168">
        <v>192479</v>
      </c>
      <c r="BH188" s="168">
        <v>190124</v>
      </c>
      <c r="BI188" s="168">
        <v>188915</v>
      </c>
      <c r="BJ188" s="168">
        <v>190442</v>
      </c>
      <c r="BK188" s="168">
        <v>191964</v>
      </c>
      <c r="BL188" s="168">
        <v>194359</v>
      </c>
      <c r="BM188" s="168">
        <v>192946</v>
      </c>
      <c r="BN188" s="168">
        <v>193103</v>
      </c>
      <c r="BO188" s="168">
        <v>192745</v>
      </c>
      <c r="BP188" s="168">
        <v>193360</v>
      </c>
      <c r="BQ188" s="168">
        <v>194019</v>
      </c>
      <c r="BR188" s="168">
        <v>195275</v>
      </c>
      <c r="BS188" s="168">
        <v>194555</v>
      </c>
      <c r="BT188" s="168">
        <v>196303</v>
      </c>
      <c r="BU188" s="168">
        <v>199579</v>
      </c>
      <c r="BV188" s="168">
        <v>203394</v>
      </c>
      <c r="BW188" s="168">
        <v>208890</v>
      </c>
      <c r="BX188" s="168">
        <v>210713</v>
      </c>
      <c r="BY188" s="168">
        <v>213960</v>
      </c>
      <c r="BZ188" s="168">
        <v>216385</v>
      </c>
      <c r="CA188" s="168">
        <v>219216</v>
      </c>
      <c r="CB188" s="168">
        <v>218356</v>
      </c>
      <c r="CC188" s="168">
        <v>221142</v>
      </c>
      <c r="CD188" s="168">
        <v>223695</v>
      </c>
      <c r="CE188" s="168">
        <v>225987</v>
      </c>
      <c r="CF188" s="168">
        <v>228236</v>
      </c>
      <c r="CG188" s="168">
        <v>230402</v>
      </c>
      <c r="CH188" s="168">
        <v>232443</v>
      </c>
      <c r="CI188" s="168">
        <v>234260</v>
      </c>
      <c r="CJ188" s="168">
        <v>235842</v>
      </c>
      <c r="CK188" s="168">
        <v>237234</v>
      </c>
      <c r="CL188" s="168">
        <v>238429</v>
      </c>
      <c r="CM188" s="168">
        <v>239435</v>
      </c>
      <c r="CN188" s="168">
        <v>240268</v>
      </c>
      <c r="CO188" s="168">
        <v>240974</v>
      </c>
    </row>
    <row r="189" spans="2:93">
      <c r="B189" s="166">
        <v>79</v>
      </c>
      <c r="C189" s="167">
        <v>45978</v>
      </c>
      <c r="D189" s="168">
        <v>46940</v>
      </c>
      <c r="E189" s="168">
        <v>48204</v>
      </c>
      <c r="F189" s="168">
        <v>51335</v>
      </c>
      <c r="G189" s="168">
        <v>54167</v>
      </c>
      <c r="H189" s="168">
        <v>55834</v>
      </c>
      <c r="I189" s="168">
        <v>58436</v>
      </c>
      <c r="J189" s="168">
        <v>60951</v>
      </c>
      <c r="K189" s="168">
        <v>62707</v>
      </c>
      <c r="L189" s="168">
        <v>66974</v>
      </c>
      <c r="M189" s="168">
        <v>67496</v>
      </c>
      <c r="N189" s="168">
        <v>74485</v>
      </c>
      <c r="O189" s="168">
        <v>77928</v>
      </c>
      <c r="P189" s="168">
        <v>81490</v>
      </c>
      <c r="Q189" s="168">
        <v>96075</v>
      </c>
      <c r="R189" s="168">
        <v>92530</v>
      </c>
      <c r="S189" s="168">
        <v>91328</v>
      </c>
      <c r="T189" s="168">
        <v>93793</v>
      </c>
      <c r="U189" s="168">
        <v>95778</v>
      </c>
      <c r="V189" s="168">
        <v>97338</v>
      </c>
      <c r="W189" s="168">
        <v>100787</v>
      </c>
      <c r="X189" s="168">
        <v>101996</v>
      </c>
      <c r="Y189" s="168">
        <v>105693</v>
      </c>
      <c r="Z189" s="168">
        <v>109993</v>
      </c>
      <c r="AA189" s="168">
        <v>111619</v>
      </c>
      <c r="AB189" s="168">
        <v>114627</v>
      </c>
      <c r="AC189" s="168">
        <v>118258</v>
      </c>
      <c r="AD189" s="168">
        <v>120503</v>
      </c>
      <c r="AE189" s="168">
        <v>125552</v>
      </c>
      <c r="AF189" s="168">
        <v>127180</v>
      </c>
      <c r="AG189" s="168">
        <v>127627</v>
      </c>
      <c r="AH189" s="168">
        <v>127488</v>
      </c>
      <c r="AI189" s="168">
        <v>125115</v>
      </c>
      <c r="AJ189" s="168">
        <v>125278</v>
      </c>
      <c r="AK189" s="168">
        <v>127008</v>
      </c>
      <c r="AL189" s="168">
        <v>131458</v>
      </c>
      <c r="AM189" s="168">
        <v>137507</v>
      </c>
      <c r="AN189" s="168">
        <v>141137</v>
      </c>
      <c r="AO189" s="168">
        <v>149492</v>
      </c>
      <c r="AP189" s="168">
        <v>149242</v>
      </c>
      <c r="AQ189" s="168">
        <v>145568</v>
      </c>
      <c r="AR189" s="168">
        <v>144210</v>
      </c>
      <c r="AS189" s="168">
        <v>143550</v>
      </c>
      <c r="AT189" s="168">
        <v>143526</v>
      </c>
      <c r="AU189" s="168">
        <v>145298</v>
      </c>
      <c r="AV189" s="168">
        <v>147889</v>
      </c>
      <c r="AW189" s="168">
        <v>152807</v>
      </c>
      <c r="AX189" s="168">
        <v>157711</v>
      </c>
      <c r="AY189" s="168">
        <v>165623</v>
      </c>
      <c r="AZ189" s="168">
        <v>170802</v>
      </c>
      <c r="BA189" s="168">
        <v>176920</v>
      </c>
      <c r="BB189" s="168">
        <v>178441</v>
      </c>
      <c r="BC189" s="168">
        <v>181320</v>
      </c>
      <c r="BD189" s="168">
        <v>182538</v>
      </c>
      <c r="BE189" s="168">
        <v>182371</v>
      </c>
      <c r="BF189" s="168">
        <v>183744</v>
      </c>
      <c r="BG189" s="168">
        <v>186319</v>
      </c>
      <c r="BH189" s="168">
        <v>189987</v>
      </c>
      <c r="BI189" s="168">
        <v>187695</v>
      </c>
      <c r="BJ189" s="168">
        <v>186533</v>
      </c>
      <c r="BK189" s="168">
        <v>188071</v>
      </c>
      <c r="BL189" s="168">
        <v>189604</v>
      </c>
      <c r="BM189" s="168">
        <v>191999</v>
      </c>
      <c r="BN189" s="168">
        <v>190631</v>
      </c>
      <c r="BO189" s="168">
        <v>190814</v>
      </c>
      <c r="BP189" s="168">
        <v>190486</v>
      </c>
      <c r="BQ189" s="168">
        <v>191119</v>
      </c>
      <c r="BR189" s="168">
        <v>191795</v>
      </c>
      <c r="BS189" s="168">
        <v>193060</v>
      </c>
      <c r="BT189" s="168">
        <v>192370</v>
      </c>
      <c r="BU189" s="168">
        <v>194120</v>
      </c>
      <c r="BV189" s="168">
        <v>197380</v>
      </c>
      <c r="BW189" s="168">
        <v>201174</v>
      </c>
      <c r="BX189" s="168">
        <v>206630</v>
      </c>
      <c r="BY189" s="168">
        <v>208452</v>
      </c>
      <c r="BZ189" s="168">
        <v>211682</v>
      </c>
      <c r="CA189" s="168">
        <v>214099</v>
      </c>
      <c r="CB189" s="168">
        <v>216917</v>
      </c>
      <c r="CC189" s="168">
        <v>216083</v>
      </c>
      <c r="CD189" s="168">
        <v>218855</v>
      </c>
      <c r="CE189" s="168">
        <v>221397</v>
      </c>
      <c r="CF189" s="168">
        <v>223679</v>
      </c>
      <c r="CG189" s="168">
        <v>225919</v>
      </c>
      <c r="CH189" s="168">
        <v>228076</v>
      </c>
      <c r="CI189" s="168">
        <v>230109</v>
      </c>
      <c r="CJ189" s="168">
        <v>231920</v>
      </c>
      <c r="CK189" s="168">
        <v>233497</v>
      </c>
      <c r="CL189" s="168">
        <v>234886</v>
      </c>
      <c r="CM189" s="168">
        <v>236080</v>
      </c>
      <c r="CN189" s="168">
        <v>237086</v>
      </c>
      <c r="CO189" s="168">
        <v>237920</v>
      </c>
    </row>
    <row r="190" spans="2:93">
      <c r="B190" s="166">
        <v>80</v>
      </c>
      <c r="C190" s="167">
        <v>43250</v>
      </c>
      <c r="D190" s="168">
        <v>43783</v>
      </c>
      <c r="E190" s="168">
        <v>44749</v>
      </c>
      <c r="F190" s="168">
        <v>46005</v>
      </c>
      <c r="G190" s="168">
        <v>49046</v>
      </c>
      <c r="H190" s="168">
        <v>51806</v>
      </c>
      <c r="I190" s="168">
        <v>53455</v>
      </c>
      <c r="J190" s="168">
        <v>56002</v>
      </c>
      <c r="K190" s="168">
        <v>58470</v>
      </c>
      <c r="L190" s="168">
        <v>60212</v>
      </c>
      <c r="M190" s="168">
        <v>64369</v>
      </c>
      <c r="N190" s="168">
        <v>64930</v>
      </c>
      <c r="O190" s="168">
        <v>71717</v>
      </c>
      <c r="P190" s="168">
        <v>75097</v>
      </c>
      <c r="Q190" s="168">
        <v>78596</v>
      </c>
      <c r="R190" s="168">
        <v>92740</v>
      </c>
      <c r="S190" s="168">
        <v>89391</v>
      </c>
      <c r="T190" s="168">
        <v>88299</v>
      </c>
      <c r="U190" s="168">
        <v>90752</v>
      </c>
      <c r="V190" s="168">
        <v>92743</v>
      </c>
      <c r="W190" s="168">
        <v>94323</v>
      </c>
      <c r="X190" s="168">
        <v>97735</v>
      </c>
      <c r="Y190" s="168">
        <v>98977</v>
      </c>
      <c r="Z190" s="168">
        <v>102635</v>
      </c>
      <c r="AA190" s="168">
        <v>106882</v>
      </c>
      <c r="AB190" s="168">
        <v>108533</v>
      </c>
      <c r="AC190" s="168">
        <v>111529</v>
      </c>
      <c r="AD190" s="168">
        <v>115134</v>
      </c>
      <c r="AE190" s="168">
        <v>117391</v>
      </c>
      <c r="AF190" s="168">
        <v>122383</v>
      </c>
      <c r="AG190" s="168">
        <v>124042</v>
      </c>
      <c r="AH190" s="168">
        <v>124549</v>
      </c>
      <c r="AI190" s="168">
        <v>124482</v>
      </c>
      <c r="AJ190" s="168">
        <v>122232</v>
      </c>
      <c r="AK190" s="168">
        <v>122456</v>
      </c>
      <c r="AL190" s="168">
        <v>124211</v>
      </c>
      <c r="AM190" s="168">
        <v>128628</v>
      </c>
      <c r="AN190" s="168">
        <v>134614</v>
      </c>
      <c r="AO190" s="168">
        <v>138234</v>
      </c>
      <c r="AP190" s="168">
        <v>146487</v>
      </c>
      <c r="AQ190" s="168">
        <v>146309</v>
      </c>
      <c r="AR190" s="168">
        <v>142772</v>
      </c>
      <c r="AS190" s="168">
        <v>141480</v>
      </c>
      <c r="AT190" s="168">
        <v>140873</v>
      </c>
      <c r="AU190" s="168">
        <v>140888</v>
      </c>
      <c r="AV190" s="168">
        <v>142667</v>
      </c>
      <c r="AW190" s="168">
        <v>145250</v>
      </c>
      <c r="AX190" s="168">
        <v>150120</v>
      </c>
      <c r="AY190" s="168">
        <v>154978</v>
      </c>
      <c r="AZ190" s="168">
        <v>162794</v>
      </c>
      <c r="BA190" s="168">
        <v>167926</v>
      </c>
      <c r="BB190" s="168">
        <v>173983</v>
      </c>
      <c r="BC190" s="168">
        <v>175521</v>
      </c>
      <c r="BD190" s="168">
        <v>178394</v>
      </c>
      <c r="BE190" s="168">
        <v>179634</v>
      </c>
      <c r="BF190" s="168">
        <v>179509</v>
      </c>
      <c r="BG190" s="168">
        <v>180900</v>
      </c>
      <c r="BH190" s="168">
        <v>183474</v>
      </c>
      <c r="BI190" s="168">
        <v>187124</v>
      </c>
      <c r="BJ190" s="168">
        <v>184903</v>
      </c>
      <c r="BK190" s="168">
        <v>183794</v>
      </c>
      <c r="BL190" s="168">
        <v>185344</v>
      </c>
      <c r="BM190" s="168">
        <v>186889</v>
      </c>
      <c r="BN190" s="168">
        <v>189283</v>
      </c>
      <c r="BO190" s="168">
        <v>187966</v>
      </c>
      <c r="BP190" s="168">
        <v>188177</v>
      </c>
      <c r="BQ190" s="168">
        <v>187882</v>
      </c>
      <c r="BR190" s="168">
        <v>188535</v>
      </c>
      <c r="BS190" s="168">
        <v>189229</v>
      </c>
      <c r="BT190" s="168">
        <v>190503</v>
      </c>
      <c r="BU190" s="168">
        <v>189847</v>
      </c>
      <c r="BV190" s="168">
        <v>191598</v>
      </c>
      <c r="BW190" s="168">
        <v>194839</v>
      </c>
      <c r="BX190" s="168">
        <v>198607</v>
      </c>
      <c r="BY190" s="168">
        <v>204015</v>
      </c>
      <c r="BZ190" s="168">
        <v>205835</v>
      </c>
      <c r="CA190" s="168">
        <v>209045</v>
      </c>
      <c r="CB190" s="168">
        <v>211452</v>
      </c>
      <c r="CC190" s="168">
        <v>214254</v>
      </c>
      <c r="CD190" s="168">
        <v>213448</v>
      </c>
      <c r="CE190" s="168">
        <v>216203</v>
      </c>
      <c r="CF190" s="168">
        <v>218731</v>
      </c>
      <c r="CG190" s="168">
        <v>221001</v>
      </c>
      <c r="CH190" s="168">
        <v>223229</v>
      </c>
      <c r="CI190" s="168">
        <v>225375</v>
      </c>
      <c r="CJ190" s="168">
        <v>227398</v>
      </c>
      <c r="CK190" s="168">
        <v>229201</v>
      </c>
      <c r="CL190" s="168">
        <v>230772</v>
      </c>
      <c r="CM190" s="168">
        <v>232157</v>
      </c>
      <c r="CN190" s="168">
        <v>233348</v>
      </c>
      <c r="CO190" s="168">
        <v>234354</v>
      </c>
    </row>
    <row r="191" spans="2:93">
      <c r="B191" s="166">
        <v>81</v>
      </c>
      <c r="C191" s="167">
        <v>42122</v>
      </c>
      <c r="D191" s="168">
        <v>40933</v>
      </c>
      <c r="E191" s="168">
        <v>41488</v>
      </c>
      <c r="F191" s="168">
        <v>42453</v>
      </c>
      <c r="G191" s="168">
        <v>43694</v>
      </c>
      <c r="H191" s="168">
        <v>46634</v>
      </c>
      <c r="I191" s="168">
        <v>49312</v>
      </c>
      <c r="J191" s="168">
        <v>50937</v>
      </c>
      <c r="K191" s="168">
        <v>53420</v>
      </c>
      <c r="L191" s="168">
        <v>55832</v>
      </c>
      <c r="M191" s="168">
        <v>57553</v>
      </c>
      <c r="N191" s="168">
        <v>61587</v>
      </c>
      <c r="O191" s="168">
        <v>62184</v>
      </c>
      <c r="P191" s="168">
        <v>68748</v>
      </c>
      <c r="Q191" s="168">
        <v>72054</v>
      </c>
      <c r="R191" s="168">
        <v>75479</v>
      </c>
      <c r="S191" s="168">
        <v>89140</v>
      </c>
      <c r="T191" s="168">
        <v>85995</v>
      </c>
      <c r="U191" s="168">
        <v>85017</v>
      </c>
      <c r="V191" s="168">
        <v>87451</v>
      </c>
      <c r="W191" s="168">
        <v>89441</v>
      </c>
      <c r="X191" s="168">
        <v>91037</v>
      </c>
      <c r="Y191" s="168">
        <v>94403</v>
      </c>
      <c r="Z191" s="168">
        <v>95674</v>
      </c>
      <c r="AA191" s="168">
        <v>99283</v>
      </c>
      <c r="AB191" s="168">
        <v>103466</v>
      </c>
      <c r="AC191" s="168">
        <v>105139</v>
      </c>
      <c r="AD191" s="168">
        <v>108115</v>
      </c>
      <c r="AE191" s="168">
        <v>111685</v>
      </c>
      <c r="AF191" s="168">
        <v>113950</v>
      </c>
      <c r="AG191" s="168">
        <v>118872</v>
      </c>
      <c r="AH191" s="168">
        <v>120560</v>
      </c>
      <c r="AI191" s="168">
        <v>121127</v>
      </c>
      <c r="AJ191" s="168">
        <v>121135</v>
      </c>
      <c r="AK191" s="168">
        <v>119016</v>
      </c>
      <c r="AL191" s="168">
        <v>119304</v>
      </c>
      <c r="AM191" s="168">
        <v>121082</v>
      </c>
      <c r="AN191" s="168">
        <v>125457</v>
      </c>
      <c r="AO191" s="168">
        <v>131366</v>
      </c>
      <c r="AP191" s="168">
        <v>134970</v>
      </c>
      <c r="AQ191" s="168">
        <v>143101</v>
      </c>
      <c r="AR191" s="168">
        <v>143000</v>
      </c>
      <c r="AS191" s="168">
        <v>139591</v>
      </c>
      <c r="AT191" s="168">
        <v>138374</v>
      </c>
      <c r="AU191" s="168">
        <v>137826</v>
      </c>
      <c r="AV191" s="168">
        <v>137885</v>
      </c>
      <c r="AW191" s="168">
        <v>139670</v>
      </c>
      <c r="AX191" s="168">
        <v>142243</v>
      </c>
      <c r="AY191" s="168">
        <v>147057</v>
      </c>
      <c r="AZ191" s="168">
        <v>151862</v>
      </c>
      <c r="BA191" s="168">
        <v>159567</v>
      </c>
      <c r="BB191" s="168">
        <v>164644</v>
      </c>
      <c r="BC191" s="168">
        <v>170631</v>
      </c>
      <c r="BD191" s="168">
        <v>172187</v>
      </c>
      <c r="BE191" s="168">
        <v>175052</v>
      </c>
      <c r="BF191" s="168">
        <v>176315</v>
      </c>
      <c r="BG191" s="168">
        <v>176238</v>
      </c>
      <c r="BH191" s="168">
        <v>177648</v>
      </c>
      <c r="BI191" s="168">
        <v>180219</v>
      </c>
      <c r="BJ191" s="168">
        <v>183847</v>
      </c>
      <c r="BK191" s="168">
        <v>181707</v>
      </c>
      <c r="BL191" s="168">
        <v>180657</v>
      </c>
      <c r="BM191" s="168">
        <v>182220</v>
      </c>
      <c r="BN191" s="168">
        <v>183777</v>
      </c>
      <c r="BO191" s="168">
        <v>186168</v>
      </c>
      <c r="BP191" s="168">
        <v>184908</v>
      </c>
      <c r="BQ191" s="168">
        <v>185150</v>
      </c>
      <c r="BR191" s="168">
        <v>184892</v>
      </c>
      <c r="BS191" s="168">
        <v>185566</v>
      </c>
      <c r="BT191" s="168">
        <v>186279</v>
      </c>
      <c r="BU191" s="168">
        <v>187562</v>
      </c>
      <c r="BV191" s="168">
        <v>186944</v>
      </c>
      <c r="BW191" s="168">
        <v>188695</v>
      </c>
      <c r="BX191" s="168">
        <v>191913</v>
      </c>
      <c r="BY191" s="168">
        <v>195649</v>
      </c>
      <c r="BZ191" s="168">
        <v>201000</v>
      </c>
      <c r="CA191" s="168">
        <v>202817</v>
      </c>
      <c r="CB191" s="168">
        <v>206002</v>
      </c>
      <c r="CC191" s="168">
        <v>208396</v>
      </c>
      <c r="CD191" s="168">
        <v>211178</v>
      </c>
      <c r="CE191" s="168">
        <v>210404</v>
      </c>
      <c r="CF191" s="168">
        <v>213138</v>
      </c>
      <c r="CG191" s="168">
        <v>215648</v>
      </c>
      <c r="CH191" s="168">
        <v>217904</v>
      </c>
      <c r="CI191" s="168">
        <v>220117</v>
      </c>
      <c r="CJ191" s="168">
        <v>222249</v>
      </c>
      <c r="CK191" s="168">
        <v>224259</v>
      </c>
      <c r="CL191" s="168">
        <v>226052</v>
      </c>
      <c r="CM191" s="168">
        <v>227616</v>
      </c>
      <c r="CN191" s="168">
        <v>228995</v>
      </c>
      <c r="CO191" s="168">
        <v>230182</v>
      </c>
    </row>
    <row r="192" spans="2:93">
      <c r="B192" s="166">
        <v>82</v>
      </c>
      <c r="C192" s="167">
        <v>39323</v>
      </c>
      <c r="D192" s="168">
        <v>39587</v>
      </c>
      <c r="E192" s="168">
        <v>38519</v>
      </c>
      <c r="F192" s="168">
        <v>39090</v>
      </c>
      <c r="G192" s="168">
        <v>40048</v>
      </c>
      <c r="H192" s="168">
        <v>41267</v>
      </c>
      <c r="I192" s="168">
        <v>44094</v>
      </c>
      <c r="J192" s="168">
        <v>46680</v>
      </c>
      <c r="K192" s="168">
        <v>48273</v>
      </c>
      <c r="L192" s="168">
        <v>50682</v>
      </c>
      <c r="M192" s="168">
        <v>53027</v>
      </c>
      <c r="N192" s="168">
        <v>54720</v>
      </c>
      <c r="O192" s="168">
        <v>58616</v>
      </c>
      <c r="P192" s="168">
        <v>59244</v>
      </c>
      <c r="Q192" s="168">
        <v>65562</v>
      </c>
      <c r="R192" s="168">
        <v>68782</v>
      </c>
      <c r="S192" s="168">
        <v>72120</v>
      </c>
      <c r="T192" s="168">
        <v>85250</v>
      </c>
      <c r="U192" s="168">
        <v>82319</v>
      </c>
      <c r="V192" s="168">
        <v>81457</v>
      </c>
      <c r="W192" s="168">
        <v>83862</v>
      </c>
      <c r="X192" s="168">
        <v>85845</v>
      </c>
      <c r="Y192" s="168">
        <v>87450</v>
      </c>
      <c r="Z192" s="168">
        <v>90759</v>
      </c>
      <c r="AA192" s="168">
        <v>92055</v>
      </c>
      <c r="AB192" s="168">
        <v>95603</v>
      </c>
      <c r="AC192" s="168">
        <v>99708</v>
      </c>
      <c r="AD192" s="168">
        <v>101397</v>
      </c>
      <c r="AE192" s="168">
        <v>104345</v>
      </c>
      <c r="AF192" s="168">
        <v>107868</v>
      </c>
      <c r="AG192" s="168">
        <v>110135</v>
      </c>
      <c r="AH192" s="168">
        <v>114972</v>
      </c>
      <c r="AI192" s="168">
        <v>116684</v>
      </c>
      <c r="AJ192" s="168">
        <v>117312</v>
      </c>
      <c r="AK192" s="168">
        <v>117397</v>
      </c>
      <c r="AL192" s="168">
        <v>115418</v>
      </c>
      <c r="AM192" s="168">
        <v>115770</v>
      </c>
      <c r="AN192" s="168">
        <v>117568</v>
      </c>
      <c r="AO192" s="168">
        <v>121889</v>
      </c>
      <c r="AP192" s="168">
        <v>127705</v>
      </c>
      <c r="AQ192" s="168">
        <v>131284</v>
      </c>
      <c r="AR192" s="168">
        <v>139271</v>
      </c>
      <c r="AS192" s="168">
        <v>139229</v>
      </c>
      <c r="AT192" s="168">
        <v>135965</v>
      </c>
      <c r="AU192" s="168">
        <v>134832</v>
      </c>
      <c r="AV192" s="168">
        <v>134350</v>
      </c>
      <c r="AW192" s="168">
        <v>134459</v>
      </c>
      <c r="AX192" s="168">
        <v>136250</v>
      </c>
      <c r="AY192" s="168">
        <v>138810</v>
      </c>
      <c r="AZ192" s="168">
        <v>143559</v>
      </c>
      <c r="BA192" s="168">
        <v>148301</v>
      </c>
      <c r="BB192" s="168">
        <v>155877</v>
      </c>
      <c r="BC192" s="168">
        <v>160891</v>
      </c>
      <c r="BD192" s="168">
        <v>166795</v>
      </c>
      <c r="BE192" s="168">
        <v>168370</v>
      </c>
      <c r="BF192" s="168">
        <v>171225</v>
      </c>
      <c r="BG192" s="168">
        <v>172513</v>
      </c>
      <c r="BH192" s="168">
        <v>172489</v>
      </c>
      <c r="BI192" s="168">
        <v>173919</v>
      </c>
      <c r="BJ192" s="168">
        <v>176485</v>
      </c>
      <c r="BK192" s="168">
        <v>180087</v>
      </c>
      <c r="BL192" s="168">
        <v>178037</v>
      </c>
      <c r="BM192" s="168">
        <v>177054</v>
      </c>
      <c r="BN192" s="168">
        <v>178629</v>
      </c>
      <c r="BO192" s="168">
        <v>180198</v>
      </c>
      <c r="BP192" s="168">
        <v>182584</v>
      </c>
      <c r="BQ192" s="168">
        <v>181388</v>
      </c>
      <c r="BR192" s="168">
        <v>181664</v>
      </c>
      <c r="BS192" s="168">
        <v>181447</v>
      </c>
      <c r="BT192" s="168">
        <v>182144</v>
      </c>
      <c r="BU192" s="168">
        <v>182877</v>
      </c>
      <c r="BV192" s="168">
        <v>184169</v>
      </c>
      <c r="BW192" s="168">
        <v>183593</v>
      </c>
      <c r="BX192" s="168">
        <v>185342</v>
      </c>
      <c r="BY192" s="168">
        <v>188531</v>
      </c>
      <c r="BZ192" s="168">
        <v>192229</v>
      </c>
      <c r="CA192" s="168">
        <v>197513</v>
      </c>
      <c r="CB192" s="168">
        <v>199325</v>
      </c>
      <c r="CC192" s="168">
        <v>202479</v>
      </c>
      <c r="CD192" s="168">
        <v>204856</v>
      </c>
      <c r="CE192" s="168">
        <v>207614</v>
      </c>
      <c r="CF192" s="168">
        <v>206875</v>
      </c>
      <c r="CG192" s="168">
        <v>209584</v>
      </c>
      <c r="CH192" s="168">
        <v>212072</v>
      </c>
      <c r="CI192" s="168">
        <v>214310</v>
      </c>
      <c r="CJ192" s="168">
        <v>216505</v>
      </c>
      <c r="CK192" s="168">
        <v>218620</v>
      </c>
      <c r="CL192" s="168">
        <v>220614</v>
      </c>
      <c r="CM192" s="168">
        <v>222393</v>
      </c>
      <c r="CN192" s="168">
        <v>223948</v>
      </c>
      <c r="CO192" s="168">
        <v>225319</v>
      </c>
    </row>
    <row r="193" spans="2:93">
      <c r="B193" s="166">
        <v>83</v>
      </c>
      <c r="C193" s="167">
        <v>35390</v>
      </c>
      <c r="D193" s="168">
        <v>36647</v>
      </c>
      <c r="E193" s="168">
        <v>36943</v>
      </c>
      <c r="F193" s="168">
        <v>35995</v>
      </c>
      <c r="G193" s="168">
        <v>36577</v>
      </c>
      <c r="H193" s="168">
        <v>37521</v>
      </c>
      <c r="I193" s="168">
        <v>38712</v>
      </c>
      <c r="J193" s="168">
        <v>41415</v>
      </c>
      <c r="K193" s="168">
        <v>43897</v>
      </c>
      <c r="L193" s="168">
        <v>45450</v>
      </c>
      <c r="M193" s="168">
        <v>47773</v>
      </c>
      <c r="N193" s="168">
        <v>50041</v>
      </c>
      <c r="O193" s="168">
        <v>51697</v>
      </c>
      <c r="P193" s="168">
        <v>55439</v>
      </c>
      <c r="Q193" s="168">
        <v>56093</v>
      </c>
      <c r="R193" s="168">
        <v>62141</v>
      </c>
      <c r="S193" s="168">
        <v>65260</v>
      </c>
      <c r="T193" s="168">
        <v>68497</v>
      </c>
      <c r="U193" s="168">
        <v>81047</v>
      </c>
      <c r="V193" s="168">
        <v>78338</v>
      </c>
      <c r="W193" s="168">
        <v>77592</v>
      </c>
      <c r="X193" s="168">
        <v>79958</v>
      </c>
      <c r="Y193" s="168">
        <v>81925</v>
      </c>
      <c r="Z193" s="168">
        <v>83532</v>
      </c>
      <c r="AA193" s="168">
        <v>86769</v>
      </c>
      <c r="AB193" s="168">
        <v>88085</v>
      </c>
      <c r="AC193" s="168">
        <v>91558</v>
      </c>
      <c r="AD193" s="168">
        <v>95569</v>
      </c>
      <c r="AE193" s="168">
        <v>97267</v>
      </c>
      <c r="AF193" s="168">
        <v>100176</v>
      </c>
      <c r="AG193" s="168">
        <v>103639</v>
      </c>
      <c r="AH193" s="168">
        <v>105899</v>
      </c>
      <c r="AI193" s="168">
        <v>110634</v>
      </c>
      <c r="AJ193" s="168">
        <v>112364</v>
      </c>
      <c r="AK193" s="168">
        <v>113051</v>
      </c>
      <c r="AL193" s="168">
        <v>113214</v>
      </c>
      <c r="AM193" s="168">
        <v>111384</v>
      </c>
      <c r="AN193" s="168">
        <v>111800</v>
      </c>
      <c r="AO193" s="168">
        <v>113613</v>
      </c>
      <c r="AP193" s="168">
        <v>117866</v>
      </c>
      <c r="AQ193" s="168">
        <v>123570</v>
      </c>
      <c r="AR193" s="168">
        <v>127113</v>
      </c>
      <c r="AS193" s="168">
        <v>134911</v>
      </c>
      <c r="AT193" s="168">
        <v>134934</v>
      </c>
      <c r="AU193" s="168">
        <v>131833</v>
      </c>
      <c r="AV193" s="168">
        <v>130794</v>
      </c>
      <c r="AW193" s="168">
        <v>130386</v>
      </c>
      <c r="AX193" s="168">
        <v>130549</v>
      </c>
      <c r="AY193" s="168">
        <v>132345</v>
      </c>
      <c r="AZ193" s="168">
        <v>134889</v>
      </c>
      <c r="BA193" s="168">
        <v>139562</v>
      </c>
      <c r="BB193" s="168">
        <v>144230</v>
      </c>
      <c r="BC193" s="168">
        <v>151658</v>
      </c>
      <c r="BD193" s="168">
        <v>156597</v>
      </c>
      <c r="BE193" s="168">
        <v>162405</v>
      </c>
      <c r="BF193" s="168">
        <v>164000</v>
      </c>
      <c r="BG193" s="168">
        <v>166841</v>
      </c>
      <c r="BH193" s="168">
        <v>168156</v>
      </c>
      <c r="BI193" s="168">
        <v>168190</v>
      </c>
      <c r="BJ193" s="168">
        <v>169641</v>
      </c>
      <c r="BK193" s="168">
        <v>172199</v>
      </c>
      <c r="BL193" s="168">
        <v>175769</v>
      </c>
      <c r="BM193" s="168">
        <v>173821</v>
      </c>
      <c r="BN193" s="168">
        <v>172912</v>
      </c>
      <c r="BO193" s="168">
        <v>174499</v>
      </c>
      <c r="BP193" s="168">
        <v>176079</v>
      </c>
      <c r="BQ193" s="168">
        <v>178457</v>
      </c>
      <c r="BR193" s="168">
        <v>177332</v>
      </c>
      <c r="BS193" s="168">
        <v>177645</v>
      </c>
      <c r="BT193" s="168">
        <v>177473</v>
      </c>
      <c r="BU193" s="168">
        <v>178194</v>
      </c>
      <c r="BV193" s="168">
        <v>178949</v>
      </c>
      <c r="BW193" s="168">
        <v>180249</v>
      </c>
      <c r="BX193" s="168">
        <v>179719</v>
      </c>
      <c r="BY193" s="168">
        <v>181464</v>
      </c>
      <c r="BZ193" s="168">
        <v>184618</v>
      </c>
      <c r="CA193" s="168">
        <v>188269</v>
      </c>
      <c r="CB193" s="168">
        <v>193474</v>
      </c>
      <c r="CC193" s="168">
        <v>195278</v>
      </c>
      <c r="CD193" s="168">
        <v>198395</v>
      </c>
      <c r="CE193" s="168">
        <v>200751</v>
      </c>
      <c r="CF193" s="168">
        <v>203479</v>
      </c>
      <c r="CG193" s="168">
        <v>202779</v>
      </c>
      <c r="CH193" s="168">
        <v>205458</v>
      </c>
      <c r="CI193" s="168">
        <v>207919</v>
      </c>
      <c r="CJ193" s="168">
        <v>210134</v>
      </c>
      <c r="CK193" s="168">
        <v>212307</v>
      </c>
      <c r="CL193" s="168">
        <v>214400</v>
      </c>
      <c r="CM193" s="168">
        <v>216375</v>
      </c>
      <c r="CN193" s="168">
        <v>218137</v>
      </c>
      <c r="CO193" s="168">
        <v>219680</v>
      </c>
    </row>
    <row r="194" spans="2:93">
      <c r="B194" s="166">
        <v>84</v>
      </c>
      <c r="C194" s="167">
        <v>32068</v>
      </c>
      <c r="D194" s="168">
        <v>32673</v>
      </c>
      <c r="E194" s="168">
        <v>33883</v>
      </c>
      <c r="F194" s="168">
        <v>34205</v>
      </c>
      <c r="G194" s="168">
        <v>33374</v>
      </c>
      <c r="H194" s="168">
        <v>33961</v>
      </c>
      <c r="I194" s="168">
        <v>34884</v>
      </c>
      <c r="J194" s="168">
        <v>36039</v>
      </c>
      <c r="K194" s="168">
        <v>38606</v>
      </c>
      <c r="L194" s="168">
        <v>40972</v>
      </c>
      <c r="M194" s="168">
        <v>42475</v>
      </c>
      <c r="N194" s="168">
        <v>44701</v>
      </c>
      <c r="O194" s="168">
        <v>46880</v>
      </c>
      <c r="P194" s="168">
        <v>48489</v>
      </c>
      <c r="Q194" s="168">
        <v>52059</v>
      </c>
      <c r="R194" s="168">
        <v>52734</v>
      </c>
      <c r="S194" s="168">
        <v>58484</v>
      </c>
      <c r="T194" s="168">
        <v>61488</v>
      </c>
      <c r="U194" s="168">
        <v>64607</v>
      </c>
      <c r="V194" s="168">
        <v>76525</v>
      </c>
      <c r="W194" s="168">
        <v>74044</v>
      </c>
      <c r="X194" s="168">
        <v>73415</v>
      </c>
      <c r="Y194" s="168">
        <v>75729</v>
      </c>
      <c r="Z194" s="168">
        <v>77669</v>
      </c>
      <c r="AA194" s="168">
        <v>79269</v>
      </c>
      <c r="AB194" s="168">
        <v>82419</v>
      </c>
      <c r="AC194" s="168">
        <v>83747</v>
      </c>
      <c r="AD194" s="168">
        <v>87129</v>
      </c>
      <c r="AE194" s="168">
        <v>91027</v>
      </c>
      <c r="AF194" s="168">
        <v>92726</v>
      </c>
      <c r="AG194" s="168">
        <v>95582</v>
      </c>
      <c r="AH194" s="168">
        <v>98970</v>
      </c>
      <c r="AI194" s="168">
        <v>101212</v>
      </c>
      <c r="AJ194" s="168">
        <v>105824</v>
      </c>
      <c r="AK194" s="168">
        <v>107565</v>
      </c>
      <c r="AL194" s="168">
        <v>108308</v>
      </c>
      <c r="AM194" s="168">
        <v>108549</v>
      </c>
      <c r="AN194" s="168">
        <v>106876</v>
      </c>
      <c r="AO194" s="168">
        <v>107355</v>
      </c>
      <c r="AP194" s="168">
        <v>109176</v>
      </c>
      <c r="AQ194" s="168">
        <v>113344</v>
      </c>
      <c r="AR194" s="168">
        <v>118912</v>
      </c>
      <c r="AS194" s="168">
        <v>122392</v>
      </c>
      <c r="AT194" s="168">
        <v>129974</v>
      </c>
      <c r="AU194" s="168">
        <v>130068</v>
      </c>
      <c r="AV194" s="168">
        <v>127149</v>
      </c>
      <c r="AW194" s="168">
        <v>126215</v>
      </c>
      <c r="AX194" s="168">
        <v>125887</v>
      </c>
      <c r="AY194" s="168">
        <v>126110</v>
      </c>
      <c r="AZ194" s="168">
        <v>127909</v>
      </c>
      <c r="BA194" s="168">
        <v>130433</v>
      </c>
      <c r="BB194" s="168">
        <v>135017</v>
      </c>
      <c r="BC194" s="168">
        <v>139599</v>
      </c>
      <c r="BD194" s="168">
        <v>146856</v>
      </c>
      <c r="BE194" s="168">
        <v>151708</v>
      </c>
      <c r="BF194" s="168">
        <v>157404</v>
      </c>
      <c r="BG194" s="168">
        <v>159019</v>
      </c>
      <c r="BH194" s="168">
        <v>161841</v>
      </c>
      <c r="BI194" s="168">
        <v>163184</v>
      </c>
      <c r="BJ194" s="168">
        <v>163281</v>
      </c>
      <c r="BK194" s="168">
        <v>164754</v>
      </c>
      <c r="BL194" s="168">
        <v>167300</v>
      </c>
      <c r="BM194" s="168">
        <v>170830</v>
      </c>
      <c r="BN194" s="168">
        <v>168996</v>
      </c>
      <c r="BO194" s="168">
        <v>168168</v>
      </c>
      <c r="BP194" s="168">
        <v>169767</v>
      </c>
      <c r="BQ194" s="168">
        <v>171357</v>
      </c>
      <c r="BR194" s="168">
        <v>173723</v>
      </c>
      <c r="BS194" s="168">
        <v>172677</v>
      </c>
      <c r="BT194" s="168">
        <v>173029</v>
      </c>
      <c r="BU194" s="168">
        <v>172906</v>
      </c>
      <c r="BV194" s="168">
        <v>173652</v>
      </c>
      <c r="BW194" s="168">
        <v>174429</v>
      </c>
      <c r="BX194" s="168">
        <v>175736</v>
      </c>
      <c r="BY194" s="168">
        <v>175257</v>
      </c>
      <c r="BZ194" s="168">
        <v>176995</v>
      </c>
      <c r="CA194" s="168">
        <v>180106</v>
      </c>
      <c r="CB194" s="168">
        <v>183701</v>
      </c>
      <c r="CC194" s="168">
        <v>188813</v>
      </c>
      <c r="CD194" s="168">
        <v>190605</v>
      </c>
      <c r="CE194" s="168">
        <v>193678</v>
      </c>
      <c r="CF194" s="168">
        <v>196007</v>
      </c>
      <c r="CG194" s="168">
        <v>198699</v>
      </c>
      <c r="CH194" s="168">
        <v>198042</v>
      </c>
      <c r="CI194" s="168">
        <v>200684</v>
      </c>
      <c r="CJ194" s="168">
        <v>203112</v>
      </c>
      <c r="CK194" s="168">
        <v>205300</v>
      </c>
      <c r="CL194" s="168">
        <v>207445</v>
      </c>
      <c r="CM194" s="168">
        <v>209512</v>
      </c>
      <c r="CN194" s="168">
        <v>211462</v>
      </c>
      <c r="CO194" s="168">
        <v>213204</v>
      </c>
    </row>
    <row r="195" spans="2:93">
      <c r="B195" s="166">
        <v>85</v>
      </c>
      <c r="C195" s="167">
        <v>28348</v>
      </c>
      <c r="D195" s="168">
        <v>29310</v>
      </c>
      <c r="E195" s="168">
        <v>29908</v>
      </c>
      <c r="F195" s="168">
        <v>31062</v>
      </c>
      <c r="G195" s="168">
        <v>31404</v>
      </c>
      <c r="H195" s="168">
        <v>30686</v>
      </c>
      <c r="I195" s="168">
        <v>31270</v>
      </c>
      <c r="J195" s="168">
        <v>32165</v>
      </c>
      <c r="K195" s="168">
        <v>33276</v>
      </c>
      <c r="L195" s="168">
        <v>35695</v>
      </c>
      <c r="M195" s="168">
        <v>37933</v>
      </c>
      <c r="N195" s="168">
        <v>39376</v>
      </c>
      <c r="O195" s="168">
        <v>41493</v>
      </c>
      <c r="P195" s="168">
        <v>43571</v>
      </c>
      <c r="Q195" s="168">
        <v>45123</v>
      </c>
      <c r="R195" s="168">
        <v>48504</v>
      </c>
      <c r="S195" s="168">
        <v>49192</v>
      </c>
      <c r="T195" s="168">
        <v>54620</v>
      </c>
      <c r="U195" s="168">
        <v>57492</v>
      </c>
      <c r="V195" s="168">
        <v>60477</v>
      </c>
      <c r="W195" s="168">
        <v>71712</v>
      </c>
      <c r="X195" s="168">
        <v>69465</v>
      </c>
      <c r="Y195" s="168">
        <v>68950</v>
      </c>
      <c r="Z195" s="168">
        <v>71199</v>
      </c>
      <c r="AA195" s="168">
        <v>73100</v>
      </c>
      <c r="AB195" s="168">
        <v>74683</v>
      </c>
      <c r="AC195" s="168">
        <v>77729</v>
      </c>
      <c r="AD195" s="168">
        <v>79060</v>
      </c>
      <c r="AE195" s="168">
        <v>82333</v>
      </c>
      <c r="AF195" s="168">
        <v>86099</v>
      </c>
      <c r="AG195" s="168">
        <v>87789</v>
      </c>
      <c r="AH195" s="168">
        <v>90577</v>
      </c>
      <c r="AI195" s="168">
        <v>93873</v>
      </c>
      <c r="AJ195" s="168">
        <v>96085</v>
      </c>
      <c r="AK195" s="168">
        <v>100552</v>
      </c>
      <c r="AL195" s="168">
        <v>102294</v>
      </c>
      <c r="AM195" s="168">
        <v>103089</v>
      </c>
      <c r="AN195" s="168">
        <v>103405</v>
      </c>
      <c r="AO195" s="168">
        <v>101895</v>
      </c>
      <c r="AP195" s="168">
        <v>102435</v>
      </c>
      <c r="AQ195" s="168">
        <v>104255</v>
      </c>
      <c r="AR195" s="168">
        <v>108319</v>
      </c>
      <c r="AS195" s="168">
        <v>113717</v>
      </c>
      <c r="AT195" s="168">
        <v>117124</v>
      </c>
      <c r="AU195" s="168">
        <v>124460</v>
      </c>
      <c r="AV195" s="168">
        <v>124631</v>
      </c>
      <c r="AW195" s="168">
        <v>121912</v>
      </c>
      <c r="AX195" s="168">
        <v>121092</v>
      </c>
      <c r="AY195" s="168">
        <v>120852</v>
      </c>
      <c r="AZ195" s="168">
        <v>121138</v>
      </c>
      <c r="BA195" s="168">
        <v>122939</v>
      </c>
      <c r="BB195" s="168">
        <v>125436</v>
      </c>
      <c r="BC195" s="168">
        <v>129918</v>
      </c>
      <c r="BD195" s="168">
        <v>134400</v>
      </c>
      <c r="BE195" s="168">
        <v>141462</v>
      </c>
      <c r="BF195" s="168">
        <v>146213</v>
      </c>
      <c r="BG195" s="168">
        <v>151779</v>
      </c>
      <c r="BH195" s="168">
        <v>153413</v>
      </c>
      <c r="BI195" s="168">
        <v>156211</v>
      </c>
      <c r="BJ195" s="168">
        <v>157581</v>
      </c>
      <c r="BK195" s="168">
        <v>157747</v>
      </c>
      <c r="BL195" s="168">
        <v>159240</v>
      </c>
      <c r="BM195" s="168">
        <v>161770</v>
      </c>
      <c r="BN195" s="168">
        <v>165251</v>
      </c>
      <c r="BO195" s="168">
        <v>163542</v>
      </c>
      <c r="BP195" s="168">
        <v>162803</v>
      </c>
      <c r="BQ195" s="168">
        <v>164411</v>
      </c>
      <c r="BR195" s="168">
        <v>166009</v>
      </c>
      <c r="BS195" s="168">
        <v>168358</v>
      </c>
      <c r="BT195" s="168">
        <v>167399</v>
      </c>
      <c r="BU195" s="168">
        <v>167792</v>
      </c>
      <c r="BV195" s="168">
        <v>167722</v>
      </c>
      <c r="BW195" s="168">
        <v>168492</v>
      </c>
      <c r="BX195" s="168">
        <v>169292</v>
      </c>
      <c r="BY195" s="168">
        <v>170603</v>
      </c>
      <c r="BZ195" s="168">
        <v>170179</v>
      </c>
      <c r="CA195" s="168">
        <v>171906</v>
      </c>
      <c r="CB195" s="168">
        <v>174966</v>
      </c>
      <c r="CC195" s="168">
        <v>178495</v>
      </c>
      <c r="CD195" s="168">
        <v>183498</v>
      </c>
      <c r="CE195" s="168">
        <v>185274</v>
      </c>
      <c r="CF195" s="168">
        <v>188294</v>
      </c>
      <c r="CG195" s="168">
        <v>190590</v>
      </c>
      <c r="CH195" s="168">
        <v>193239</v>
      </c>
      <c r="CI195" s="168">
        <v>192629</v>
      </c>
      <c r="CJ195" s="168">
        <v>195226</v>
      </c>
      <c r="CK195" s="168">
        <v>197615</v>
      </c>
      <c r="CL195" s="168">
        <v>199769</v>
      </c>
      <c r="CM195" s="168">
        <v>201881</v>
      </c>
      <c r="CN195" s="168">
        <v>203916</v>
      </c>
      <c r="CO195" s="168">
        <v>205836</v>
      </c>
    </row>
    <row r="196" spans="2:93">
      <c r="B196" s="166">
        <v>86</v>
      </c>
      <c r="C196" s="167">
        <v>24912</v>
      </c>
      <c r="D196" s="168">
        <v>25615</v>
      </c>
      <c r="E196" s="168">
        <v>26527</v>
      </c>
      <c r="F196" s="168">
        <v>27111</v>
      </c>
      <c r="G196" s="168">
        <v>28201</v>
      </c>
      <c r="H196" s="168">
        <v>28555</v>
      </c>
      <c r="I196" s="168">
        <v>27945</v>
      </c>
      <c r="J196" s="168">
        <v>28519</v>
      </c>
      <c r="K196" s="168">
        <v>29379</v>
      </c>
      <c r="L196" s="168">
        <v>30438</v>
      </c>
      <c r="M196" s="168">
        <v>32696</v>
      </c>
      <c r="N196" s="168">
        <v>34795</v>
      </c>
      <c r="O196" s="168">
        <v>36168</v>
      </c>
      <c r="P196" s="168">
        <v>38164</v>
      </c>
      <c r="Q196" s="168">
        <v>40129</v>
      </c>
      <c r="R196" s="168">
        <v>41613</v>
      </c>
      <c r="S196" s="168">
        <v>44788</v>
      </c>
      <c r="T196" s="168">
        <v>45481</v>
      </c>
      <c r="U196" s="168">
        <v>50562</v>
      </c>
      <c r="V196" s="168">
        <v>53286</v>
      </c>
      <c r="W196" s="168">
        <v>56120</v>
      </c>
      <c r="X196" s="168">
        <v>66623</v>
      </c>
      <c r="Y196" s="168">
        <v>64612</v>
      </c>
      <c r="Z196" s="168">
        <v>64207</v>
      </c>
      <c r="AA196" s="168">
        <v>66376</v>
      </c>
      <c r="AB196" s="168">
        <v>68224</v>
      </c>
      <c r="AC196" s="168">
        <v>69778</v>
      </c>
      <c r="AD196" s="168">
        <v>72702</v>
      </c>
      <c r="AE196" s="168">
        <v>74026</v>
      </c>
      <c r="AF196" s="168">
        <v>77171</v>
      </c>
      <c r="AG196" s="168">
        <v>80783</v>
      </c>
      <c r="AH196" s="168">
        <v>82452</v>
      </c>
      <c r="AI196" s="168">
        <v>85155</v>
      </c>
      <c r="AJ196" s="168">
        <v>88340</v>
      </c>
      <c r="AK196" s="168">
        <v>90508</v>
      </c>
      <c r="AL196" s="168">
        <v>94805</v>
      </c>
      <c r="AM196" s="168">
        <v>96537</v>
      </c>
      <c r="AN196" s="168">
        <v>97377</v>
      </c>
      <c r="AO196" s="168">
        <v>97763</v>
      </c>
      <c r="AP196" s="168">
        <v>96421</v>
      </c>
      <c r="AQ196" s="168">
        <v>97017</v>
      </c>
      <c r="AR196" s="168">
        <v>98825</v>
      </c>
      <c r="AS196" s="168">
        <v>102761</v>
      </c>
      <c r="AT196" s="168">
        <v>107967</v>
      </c>
      <c r="AU196" s="168">
        <v>111288</v>
      </c>
      <c r="AV196" s="168">
        <v>118348</v>
      </c>
      <c r="AW196" s="168">
        <v>118600</v>
      </c>
      <c r="AX196" s="168">
        <v>116099</v>
      </c>
      <c r="AY196" s="168">
        <v>115402</v>
      </c>
      <c r="AZ196" s="168">
        <v>115255</v>
      </c>
      <c r="BA196" s="168">
        <v>115608</v>
      </c>
      <c r="BB196" s="168">
        <v>117406</v>
      </c>
      <c r="BC196" s="168">
        <v>119871</v>
      </c>
      <c r="BD196" s="168">
        <v>124234</v>
      </c>
      <c r="BE196" s="168">
        <v>128602</v>
      </c>
      <c r="BF196" s="168">
        <v>135443</v>
      </c>
      <c r="BG196" s="168">
        <v>140076</v>
      </c>
      <c r="BH196" s="168">
        <v>145493</v>
      </c>
      <c r="BI196" s="168">
        <v>147144</v>
      </c>
      <c r="BJ196" s="168">
        <v>149911</v>
      </c>
      <c r="BK196" s="168">
        <v>151307</v>
      </c>
      <c r="BL196" s="168">
        <v>151545</v>
      </c>
      <c r="BM196" s="168">
        <v>153057</v>
      </c>
      <c r="BN196" s="168">
        <v>155564</v>
      </c>
      <c r="BO196" s="168">
        <v>158986</v>
      </c>
      <c r="BP196" s="168">
        <v>157413</v>
      </c>
      <c r="BQ196" s="168">
        <v>156769</v>
      </c>
      <c r="BR196" s="168">
        <v>158383</v>
      </c>
      <c r="BS196" s="168">
        <v>159986</v>
      </c>
      <c r="BT196" s="168">
        <v>162312</v>
      </c>
      <c r="BU196" s="168">
        <v>161446</v>
      </c>
      <c r="BV196" s="168">
        <v>161881</v>
      </c>
      <c r="BW196" s="168">
        <v>161867</v>
      </c>
      <c r="BX196" s="168">
        <v>162662</v>
      </c>
      <c r="BY196" s="168">
        <v>163483</v>
      </c>
      <c r="BZ196" s="168">
        <v>164796</v>
      </c>
      <c r="CA196" s="168">
        <v>164431</v>
      </c>
      <c r="CB196" s="168">
        <v>166143</v>
      </c>
      <c r="CC196" s="168">
        <v>169141</v>
      </c>
      <c r="CD196" s="168">
        <v>172593</v>
      </c>
      <c r="CE196" s="168">
        <v>177469</v>
      </c>
      <c r="CF196" s="168">
        <v>179224</v>
      </c>
      <c r="CG196" s="168">
        <v>182181</v>
      </c>
      <c r="CH196" s="168">
        <v>184437</v>
      </c>
      <c r="CI196" s="168">
        <v>187034</v>
      </c>
      <c r="CJ196" s="168">
        <v>186475</v>
      </c>
      <c r="CK196" s="168">
        <v>189019</v>
      </c>
      <c r="CL196" s="168">
        <v>191361</v>
      </c>
      <c r="CM196" s="168">
        <v>193475</v>
      </c>
      <c r="CN196" s="168">
        <v>195547</v>
      </c>
      <c r="CO196" s="168">
        <v>197543</v>
      </c>
    </row>
    <row r="197" spans="2:93">
      <c r="B197" s="166">
        <v>87</v>
      </c>
      <c r="C197" s="167">
        <v>21000</v>
      </c>
      <c r="D197" s="168">
        <v>22233</v>
      </c>
      <c r="E197" s="168">
        <v>22899</v>
      </c>
      <c r="F197" s="168">
        <v>23753</v>
      </c>
      <c r="G197" s="168">
        <v>24316</v>
      </c>
      <c r="H197" s="168">
        <v>25334</v>
      </c>
      <c r="I197" s="168">
        <v>25692</v>
      </c>
      <c r="J197" s="168">
        <v>25184</v>
      </c>
      <c r="K197" s="168">
        <v>25741</v>
      </c>
      <c r="L197" s="168">
        <v>26558</v>
      </c>
      <c r="M197" s="168">
        <v>27556</v>
      </c>
      <c r="N197" s="168">
        <v>29644</v>
      </c>
      <c r="O197" s="168">
        <v>31593</v>
      </c>
      <c r="P197" s="168">
        <v>32886</v>
      </c>
      <c r="Q197" s="168">
        <v>34750</v>
      </c>
      <c r="R197" s="168">
        <v>36590</v>
      </c>
      <c r="S197" s="168">
        <v>37995</v>
      </c>
      <c r="T197" s="168">
        <v>40948</v>
      </c>
      <c r="U197" s="168">
        <v>41637</v>
      </c>
      <c r="V197" s="168">
        <v>46349</v>
      </c>
      <c r="W197" s="168">
        <v>48908</v>
      </c>
      <c r="X197" s="168">
        <v>51575</v>
      </c>
      <c r="Y197" s="168">
        <v>61302</v>
      </c>
      <c r="Z197" s="168">
        <v>59525</v>
      </c>
      <c r="AA197" s="168">
        <v>59224</v>
      </c>
      <c r="AB197" s="168">
        <v>61298</v>
      </c>
      <c r="AC197" s="168">
        <v>63079</v>
      </c>
      <c r="AD197" s="168">
        <v>64590</v>
      </c>
      <c r="AE197" s="168">
        <v>67373</v>
      </c>
      <c r="AF197" s="168">
        <v>68677</v>
      </c>
      <c r="AG197" s="168">
        <v>71674</v>
      </c>
      <c r="AH197" s="168">
        <v>75110</v>
      </c>
      <c r="AI197" s="168">
        <v>76744</v>
      </c>
      <c r="AJ197" s="168">
        <v>79344</v>
      </c>
      <c r="AK197" s="168">
        <v>82397</v>
      </c>
      <c r="AL197" s="168">
        <v>84505</v>
      </c>
      <c r="AM197" s="168">
        <v>88606</v>
      </c>
      <c r="AN197" s="168">
        <v>90315</v>
      </c>
      <c r="AO197" s="168">
        <v>91190</v>
      </c>
      <c r="AP197" s="168">
        <v>91640</v>
      </c>
      <c r="AQ197" s="168">
        <v>90468</v>
      </c>
      <c r="AR197" s="168">
        <v>91112</v>
      </c>
      <c r="AS197" s="168">
        <v>92898</v>
      </c>
      <c r="AT197" s="168">
        <v>96689</v>
      </c>
      <c r="AU197" s="168">
        <v>101680</v>
      </c>
      <c r="AV197" s="168">
        <v>104902</v>
      </c>
      <c r="AW197" s="168">
        <v>111655</v>
      </c>
      <c r="AX197" s="168">
        <v>111990</v>
      </c>
      <c r="AY197" s="168">
        <v>109723</v>
      </c>
      <c r="AZ197" s="168">
        <v>109155</v>
      </c>
      <c r="BA197" s="168">
        <v>109106</v>
      </c>
      <c r="BB197" s="168">
        <v>109528</v>
      </c>
      <c r="BC197" s="168">
        <v>111318</v>
      </c>
      <c r="BD197" s="168">
        <v>113742</v>
      </c>
      <c r="BE197" s="168">
        <v>117970</v>
      </c>
      <c r="BF197" s="168">
        <v>122207</v>
      </c>
      <c r="BG197" s="168">
        <v>128799</v>
      </c>
      <c r="BH197" s="168">
        <v>133297</v>
      </c>
      <c r="BI197" s="168">
        <v>138545</v>
      </c>
      <c r="BJ197" s="168">
        <v>140208</v>
      </c>
      <c r="BK197" s="168">
        <v>142935</v>
      </c>
      <c r="BL197" s="168">
        <v>144355</v>
      </c>
      <c r="BM197" s="168">
        <v>144668</v>
      </c>
      <c r="BN197" s="168">
        <v>146195</v>
      </c>
      <c r="BO197" s="168">
        <v>148671</v>
      </c>
      <c r="BP197" s="168">
        <v>152022</v>
      </c>
      <c r="BQ197" s="168">
        <v>150595</v>
      </c>
      <c r="BR197" s="168">
        <v>150052</v>
      </c>
      <c r="BS197" s="168">
        <v>151668</v>
      </c>
      <c r="BT197" s="168">
        <v>153271</v>
      </c>
      <c r="BU197" s="168">
        <v>155566</v>
      </c>
      <c r="BV197" s="168">
        <v>154799</v>
      </c>
      <c r="BW197" s="168">
        <v>155277</v>
      </c>
      <c r="BX197" s="168">
        <v>155321</v>
      </c>
      <c r="BY197" s="168">
        <v>156139</v>
      </c>
      <c r="BZ197" s="168">
        <v>156980</v>
      </c>
      <c r="CA197" s="168">
        <v>158291</v>
      </c>
      <c r="CB197" s="168">
        <v>157988</v>
      </c>
      <c r="CC197" s="168">
        <v>159679</v>
      </c>
      <c r="CD197" s="168">
        <v>162604</v>
      </c>
      <c r="CE197" s="168">
        <v>165966</v>
      </c>
      <c r="CF197" s="168">
        <v>170696</v>
      </c>
      <c r="CG197" s="168">
        <v>172424</v>
      </c>
      <c r="CH197" s="168">
        <v>175307</v>
      </c>
      <c r="CI197" s="168">
        <v>177515</v>
      </c>
      <c r="CJ197" s="168">
        <v>180050</v>
      </c>
      <c r="CK197" s="168">
        <v>179546</v>
      </c>
      <c r="CL197" s="168">
        <v>182028</v>
      </c>
      <c r="CM197" s="168">
        <v>184314</v>
      </c>
      <c r="CN197" s="168">
        <v>186380</v>
      </c>
      <c r="CO197" s="168">
        <v>188405</v>
      </c>
    </row>
    <row r="198" spans="2:93">
      <c r="B198" s="166">
        <v>88</v>
      </c>
      <c r="C198" s="167">
        <v>17424</v>
      </c>
      <c r="D198" s="168">
        <v>18487</v>
      </c>
      <c r="E198" s="168">
        <v>19607</v>
      </c>
      <c r="F198" s="168">
        <v>20229</v>
      </c>
      <c r="G198" s="168">
        <v>21019</v>
      </c>
      <c r="H198" s="168">
        <v>21554</v>
      </c>
      <c r="I198" s="168">
        <v>22493</v>
      </c>
      <c r="J198" s="168">
        <v>22849</v>
      </c>
      <c r="K198" s="168">
        <v>22433</v>
      </c>
      <c r="L198" s="168">
        <v>22966</v>
      </c>
      <c r="M198" s="168">
        <v>23732</v>
      </c>
      <c r="N198" s="168">
        <v>24662</v>
      </c>
      <c r="O198" s="168">
        <v>26570</v>
      </c>
      <c r="P198" s="168">
        <v>28360</v>
      </c>
      <c r="Q198" s="168">
        <v>29564</v>
      </c>
      <c r="R198" s="168">
        <v>31285</v>
      </c>
      <c r="S198" s="168">
        <v>32989</v>
      </c>
      <c r="T198" s="168">
        <v>34304</v>
      </c>
      <c r="U198" s="168">
        <v>37022</v>
      </c>
      <c r="V198" s="168">
        <v>37697</v>
      </c>
      <c r="W198" s="168">
        <v>42020</v>
      </c>
      <c r="X198" s="168">
        <v>44399</v>
      </c>
      <c r="Y198" s="168">
        <v>46882</v>
      </c>
      <c r="Z198" s="168">
        <v>55795</v>
      </c>
      <c r="AA198" s="168">
        <v>54248</v>
      </c>
      <c r="AB198" s="168">
        <v>54041</v>
      </c>
      <c r="AC198" s="168">
        <v>56004</v>
      </c>
      <c r="AD198" s="168">
        <v>57701</v>
      </c>
      <c r="AE198" s="168">
        <v>59155</v>
      </c>
      <c r="AF198" s="168">
        <v>61778</v>
      </c>
      <c r="AG198" s="168">
        <v>63047</v>
      </c>
      <c r="AH198" s="168">
        <v>65875</v>
      </c>
      <c r="AI198" s="168">
        <v>69112</v>
      </c>
      <c r="AJ198" s="168">
        <v>70695</v>
      </c>
      <c r="AK198" s="168">
        <v>73171</v>
      </c>
      <c r="AL198" s="168">
        <v>76070</v>
      </c>
      <c r="AM198" s="168">
        <v>78100</v>
      </c>
      <c r="AN198" s="168">
        <v>81977</v>
      </c>
      <c r="AO198" s="168">
        <v>83646</v>
      </c>
      <c r="AP198" s="168">
        <v>84544</v>
      </c>
      <c r="AQ198" s="168">
        <v>85048</v>
      </c>
      <c r="AR198" s="168">
        <v>84045</v>
      </c>
      <c r="AS198" s="168">
        <v>84738</v>
      </c>
      <c r="AT198" s="168">
        <v>86495</v>
      </c>
      <c r="AU198" s="168">
        <v>90122</v>
      </c>
      <c r="AV198" s="168">
        <v>94875</v>
      </c>
      <c r="AW198" s="168">
        <v>97983</v>
      </c>
      <c r="AX198" s="168">
        <v>104397</v>
      </c>
      <c r="AY198" s="168">
        <v>104816</v>
      </c>
      <c r="AZ198" s="168">
        <v>102795</v>
      </c>
      <c r="BA198" s="168">
        <v>102362</v>
      </c>
      <c r="BB198" s="168">
        <v>102412</v>
      </c>
      <c r="BC198" s="168">
        <v>102903</v>
      </c>
      <c r="BD198" s="168">
        <v>104679</v>
      </c>
      <c r="BE198" s="168">
        <v>107053</v>
      </c>
      <c r="BF198" s="168">
        <v>111128</v>
      </c>
      <c r="BG198" s="168">
        <v>115215</v>
      </c>
      <c r="BH198" s="168">
        <v>121529</v>
      </c>
      <c r="BI198" s="168">
        <v>125873</v>
      </c>
      <c r="BJ198" s="168">
        <v>130929</v>
      </c>
      <c r="BK198" s="168">
        <v>132599</v>
      </c>
      <c r="BL198" s="168">
        <v>135275</v>
      </c>
      <c r="BM198" s="168">
        <v>136715</v>
      </c>
      <c r="BN198" s="168">
        <v>137103</v>
      </c>
      <c r="BO198" s="168">
        <v>138640</v>
      </c>
      <c r="BP198" s="168">
        <v>141076</v>
      </c>
      <c r="BQ198" s="168">
        <v>144342</v>
      </c>
      <c r="BR198" s="168">
        <v>143069</v>
      </c>
      <c r="BS198" s="168">
        <v>142632</v>
      </c>
      <c r="BT198" s="168">
        <v>144244</v>
      </c>
      <c r="BU198" s="168">
        <v>145841</v>
      </c>
      <c r="BV198" s="168">
        <v>148096</v>
      </c>
      <c r="BW198" s="168">
        <v>147433</v>
      </c>
      <c r="BX198" s="168">
        <v>147953</v>
      </c>
      <c r="BY198" s="168">
        <v>148056</v>
      </c>
      <c r="BZ198" s="168">
        <v>148894</v>
      </c>
      <c r="CA198" s="168">
        <v>149752</v>
      </c>
      <c r="CB198" s="168">
        <v>151056</v>
      </c>
      <c r="CC198" s="168">
        <v>150818</v>
      </c>
      <c r="CD198" s="168">
        <v>152481</v>
      </c>
      <c r="CE198" s="168">
        <v>155321</v>
      </c>
      <c r="CF198" s="168">
        <v>158578</v>
      </c>
      <c r="CG198" s="168">
        <v>163142</v>
      </c>
      <c r="CH198" s="168">
        <v>164837</v>
      </c>
      <c r="CI198" s="168">
        <v>167634</v>
      </c>
      <c r="CJ198" s="168">
        <v>169785</v>
      </c>
      <c r="CK198" s="168">
        <v>172247</v>
      </c>
      <c r="CL198" s="168">
        <v>171801</v>
      </c>
      <c r="CM198" s="168">
        <v>174210</v>
      </c>
      <c r="CN198" s="168">
        <v>176431</v>
      </c>
      <c r="CO198" s="168">
        <v>178441</v>
      </c>
    </row>
    <row r="199" spans="2:93">
      <c r="B199" s="166">
        <v>89</v>
      </c>
      <c r="C199" s="167">
        <v>14271</v>
      </c>
      <c r="D199" s="168">
        <v>15117</v>
      </c>
      <c r="E199" s="168">
        <v>16068</v>
      </c>
      <c r="F199" s="168">
        <v>17072</v>
      </c>
      <c r="G199" s="168">
        <v>17644</v>
      </c>
      <c r="H199" s="168">
        <v>18365</v>
      </c>
      <c r="I199" s="168">
        <v>18864</v>
      </c>
      <c r="J199" s="168">
        <v>19719</v>
      </c>
      <c r="K199" s="168">
        <v>20063</v>
      </c>
      <c r="L199" s="168">
        <v>19730</v>
      </c>
      <c r="M199" s="168">
        <v>20231</v>
      </c>
      <c r="N199" s="168">
        <v>20938</v>
      </c>
      <c r="O199" s="168">
        <v>21793</v>
      </c>
      <c r="P199" s="168">
        <v>23515</v>
      </c>
      <c r="Q199" s="168">
        <v>25137</v>
      </c>
      <c r="R199" s="168">
        <v>26243</v>
      </c>
      <c r="S199" s="168">
        <v>27812</v>
      </c>
      <c r="T199" s="168">
        <v>29370</v>
      </c>
      <c r="U199" s="168">
        <v>30584</v>
      </c>
      <c r="V199" s="168">
        <v>33054</v>
      </c>
      <c r="W199" s="168">
        <v>33704</v>
      </c>
      <c r="X199" s="168">
        <v>37621</v>
      </c>
      <c r="Y199" s="168">
        <v>39805</v>
      </c>
      <c r="Z199" s="168">
        <v>42087</v>
      </c>
      <c r="AA199" s="168">
        <v>50156</v>
      </c>
      <c r="AB199" s="168">
        <v>48829</v>
      </c>
      <c r="AC199" s="168">
        <v>48705</v>
      </c>
      <c r="AD199" s="168">
        <v>50539</v>
      </c>
      <c r="AE199" s="168">
        <v>52135</v>
      </c>
      <c r="AF199" s="168">
        <v>53515</v>
      </c>
      <c r="AG199" s="168">
        <v>55957</v>
      </c>
      <c r="AH199" s="168">
        <v>57175</v>
      </c>
      <c r="AI199" s="168">
        <v>59811</v>
      </c>
      <c r="AJ199" s="168">
        <v>62824</v>
      </c>
      <c r="AK199" s="168">
        <v>64338</v>
      </c>
      <c r="AL199" s="168">
        <v>66668</v>
      </c>
      <c r="AM199" s="168">
        <v>69388</v>
      </c>
      <c r="AN199" s="168">
        <v>71319</v>
      </c>
      <c r="AO199" s="168">
        <v>74942</v>
      </c>
      <c r="AP199" s="168">
        <v>76552</v>
      </c>
      <c r="AQ199" s="168">
        <v>77457</v>
      </c>
      <c r="AR199" s="168">
        <v>78001</v>
      </c>
      <c r="AS199" s="168">
        <v>77184</v>
      </c>
      <c r="AT199" s="168">
        <v>77921</v>
      </c>
      <c r="AU199" s="168">
        <v>79639</v>
      </c>
      <c r="AV199" s="168">
        <v>83083</v>
      </c>
      <c r="AW199" s="168">
        <v>87573</v>
      </c>
      <c r="AX199" s="168">
        <v>90551</v>
      </c>
      <c r="AY199" s="168">
        <v>96593</v>
      </c>
      <c r="AZ199" s="168">
        <v>97093</v>
      </c>
      <c r="BA199" s="168">
        <v>95329</v>
      </c>
      <c r="BB199" s="168">
        <v>95034</v>
      </c>
      <c r="BC199" s="168">
        <v>95183</v>
      </c>
      <c r="BD199" s="168">
        <v>95741</v>
      </c>
      <c r="BE199" s="168">
        <v>97495</v>
      </c>
      <c r="BF199" s="168">
        <v>99807</v>
      </c>
      <c r="BG199" s="168">
        <v>103709</v>
      </c>
      <c r="BH199" s="168">
        <v>107626</v>
      </c>
      <c r="BI199" s="168">
        <v>113630</v>
      </c>
      <c r="BJ199" s="168">
        <v>117799</v>
      </c>
      <c r="BK199" s="168">
        <v>122638</v>
      </c>
      <c r="BL199" s="168">
        <v>124308</v>
      </c>
      <c r="BM199" s="168">
        <v>126921</v>
      </c>
      <c r="BN199" s="168">
        <v>128373</v>
      </c>
      <c r="BO199" s="168">
        <v>128836</v>
      </c>
      <c r="BP199" s="168">
        <v>130376</v>
      </c>
      <c r="BQ199" s="168">
        <v>132760</v>
      </c>
      <c r="BR199" s="168">
        <v>135925</v>
      </c>
      <c r="BS199" s="168">
        <v>134813</v>
      </c>
      <c r="BT199" s="168">
        <v>134485</v>
      </c>
      <c r="BU199" s="168">
        <v>136085</v>
      </c>
      <c r="BV199" s="168">
        <v>137669</v>
      </c>
      <c r="BW199" s="168">
        <v>139873</v>
      </c>
      <c r="BX199" s="168">
        <v>139318</v>
      </c>
      <c r="BY199" s="168">
        <v>139878</v>
      </c>
      <c r="BZ199" s="168">
        <v>140040</v>
      </c>
      <c r="CA199" s="168">
        <v>140894</v>
      </c>
      <c r="CB199" s="168">
        <v>141765</v>
      </c>
      <c r="CC199" s="168">
        <v>143057</v>
      </c>
      <c r="CD199" s="168">
        <v>142885</v>
      </c>
      <c r="CE199" s="168">
        <v>144512</v>
      </c>
      <c r="CF199" s="168">
        <v>147254</v>
      </c>
      <c r="CG199" s="168">
        <v>150390</v>
      </c>
      <c r="CH199" s="168">
        <v>154765</v>
      </c>
      <c r="CI199" s="168">
        <v>156418</v>
      </c>
      <c r="CJ199" s="168">
        <v>159116</v>
      </c>
      <c r="CK199" s="168">
        <v>161200</v>
      </c>
      <c r="CL199" s="168">
        <v>163577</v>
      </c>
      <c r="CM199" s="168">
        <v>163192</v>
      </c>
      <c r="CN199" s="168">
        <v>165517</v>
      </c>
      <c r="CO199" s="168">
        <v>167662</v>
      </c>
    </row>
    <row r="200" spans="2:93">
      <c r="B200" s="166">
        <v>90</v>
      </c>
      <c r="C200" s="167">
        <v>12115</v>
      </c>
      <c r="D200" s="168">
        <v>12198</v>
      </c>
      <c r="E200" s="168">
        <v>12943</v>
      </c>
      <c r="F200" s="168">
        <v>13781</v>
      </c>
      <c r="G200" s="168">
        <v>14667</v>
      </c>
      <c r="H200" s="168">
        <v>15184</v>
      </c>
      <c r="I200" s="168">
        <v>15831</v>
      </c>
      <c r="J200" s="168">
        <v>16287</v>
      </c>
      <c r="K200" s="168">
        <v>17053</v>
      </c>
      <c r="L200" s="168">
        <v>17377</v>
      </c>
      <c r="M200" s="168">
        <v>17115</v>
      </c>
      <c r="N200" s="168">
        <v>17577</v>
      </c>
      <c r="O200" s="168">
        <v>18219</v>
      </c>
      <c r="P200" s="168">
        <v>18992</v>
      </c>
      <c r="Q200" s="168">
        <v>20523</v>
      </c>
      <c r="R200" s="168">
        <v>21971</v>
      </c>
      <c r="S200" s="168">
        <v>22971</v>
      </c>
      <c r="T200" s="168">
        <v>24380</v>
      </c>
      <c r="U200" s="168">
        <v>25782</v>
      </c>
      <c r="V200" s="168">
        <v>26886</v>
      </c>
      <c r="W200" s="168">
        <v>29098</v>
      </c>
      <c r="X200" s="168">
        <v>29710</v>
      </c>
      <c r="Y200" s="168">
        <v>33209</v>
      </c>
      <c r="Z200" s="168">
        <v>35184</v>
      </c>
      <c r="AA200" s="168">
        <v>37250</v>
      </c>
      <c r="AB200" s="168">
        <v>44450</v>
      </c>
      <c r="AC200" s="168">
        <v>43330</v>
      </c>
      <c r="AD200" s="168">
        <v>43275</v>
      </c>
      <c r="AE200" s="168">
        <v>44962</v>
      </c>
      <c r="AF200" s="168">
        <v>46440</v>
      </c>
      <c r="AG200" s="168">
        <v>47728</v>
      </c>
      <c r="AH200" s="168">
        <v>49967</v>
      </c>
      <c r="AI200" s="168">
        <v>51117</v>
      </c>
      <c r="AJ200" s="168">
        <v>53537</v>
      </c>
      <c r="AK200" s="168">
        <v>56301</v>
      </c>
      <c r="AL200" s="168">
        <v>57725</v>
      </c>
      <c r="AM200" s="168">
        <v>59885</v>
      </c>
      <c r="AN200" s="168">
        <v>62399</v>
      </c>
      <c r="AO200" s="168">
        <v>64208</v>
      </c>
      <c r="AP200" s="168">
        <v>67545</v>
      </c>
      <c r="AQ200" s="168">
        <v>69073</v>
      </c>
      <c r="AR200" s="168">
        <v>69966</v>
      </c>
      <c r="AS200" s="168">
        <v>70568</v>
      </c>
      <c r="AT200" s="168">
        <v>69936</v>
      </c>
      <c r="AU200" s="168">
        <v>70711</v>
      </c>
      <c r="AV200" s="168">
        <v>72378</v>
      </c>
      <c r="AW200" s="168">
        <v>75618</v>
      </c>
      <c r="AX200" s="168">
        <v>79819</v>
      </c>
      <c r="AY200" s="168">
        <v>82649</v>
      </c>
      <c r="AZ200" s="168">
        <v>88286</v>
      </c>
      <c r="BA200" s="168">
        <v>88862</v>
      </c>
      <c r="BB200" s="168">
        <v>87362</v>
      </c>
      <c r="BC200" s="168">
        <v>87204</v>
      </c>
      <c r="BD200" s="168">
        <v>87451</v>
      </c>
      <c r="BE200" s="168">
        <v>88071</v>
      </c>
      <c r="BF200" s="168">
        <v>89792</v>
      </c>
      <c r="BG200" s="168">
        <v>92029</v>
      </c>
      <c r="BH200" s="168">
        <v>95735</v>
      </c>
      <c r="BI200" s="168">
        <v>99461</v>
      </c>
      <c r="BJ200" s="168">
        <v>105122</v>
      </c>
      <c r="BK200" s="168">
        <v>109091</v>
      </c>
      <c r="BL200" s="168">
        <v>113687</v>
      </c>
      <c r="BM200" s="168">
        <v>115346</v>
      </c>
      <c r="BN200" s="168">
        <v>117881</v>
      </c>
      <c r="BO200" s="168">
        <v>119337</v>
      </c>
      <c r="BP200" s="168">
        <v>119871</v>
      </c>
      <c r="BQ200" s="168">
        <v>121405</v>
      </c>
      <c r="BR200" s="168">
        <v>123723</v>
      </c>
      <c r="BS200" s="168">
        <v>126770</v>
      </c>
      <c r="BT200" s="168">
        <v>125824</v>
      </c>
      <c r="BU200" s="168">
        <v>125606</v>
      </c>
      <c r="BV200" s="168">
        <v>127184</v>
      </c>
      <c r="BW200" s="168">
        <v>128746</v>
      </c>
      <c r="BX200" s="168">
        <v>130886</v>
      </c>
      <c r="BY200" s="168">
        <v>130442</v>
      </c>
      <c r="BZ200" s="168">
        <v>131038</v>
      </c>
      <c r="CA200" s="168">
        <v>131257</v>
      </c>
      <c r="CB200" s="168">
        <v>132123</v>
      </c>
      <c r="CC200" s="168">
        <v>133002</v>
      </c>
      <c r="CD200" s="168">
        <v>134273</v>
      </c>
      <c r="CE200" s="168">
        <v>134168</v>
      </c>
      <c r="CF200" s="168">
        <v>135750</v>
      </c>
      <c r="CG200" s="168">
        <v>138378</v>
      </c>
      <c r="CH200" s="168">
        <v>141376</v>
      </c>
      <c r="CI200" s="168">
        <v>145538</v>
      </c>
      <c r="CJ200" s="168">
        <v>147140</v>
      </c>
      <c r="CK200" s="168">
        <v>149724</v>
      </c>
      <c r="CL200" s="168">
        <v>151729</v>
      </c>
      <c r="CM200" s="168">
        <v>154009</v>
      </c>
      <c r="CN200" s="168">
        <v>153686</v>
      </c>
      <c r="CO200" s="168">
        <v>155914</v>
      </c>
    </row>
    <row r="201" spans="2:93">
      <c r="B201" s="166">
        <v>91</v>
      </c>
      <c r="C201" s="167">
        <v>9471</v>
      </c>
      <c r="D201" s="168">
        <v>10187</v>
      </c>
      <c r="E201" s="168">
        <v>10273</v>
      </c>
      <c r="F201" s="168">
        <v>10918</v>
      </c>
      <c r="G201" s="168">
        <v>11643</v>
      </c>
      <c r="H201" s="168">
        <v>12411</v>
      </c>
      <c r="I201" s="168">
        <v>12869</v>
      </c>
      <c r="J201" s="168">
        <v>13438</v>
      </c>
      <c r="K201" s="168">
        <v>13846</v>
      </c>
      <c r="L201" s="168">
        <v>14519</v>
      </c>
      <c r="M201" s="168">
        <v>14816</v>
      </c>
      <c r="N201" s="168">
        <v>14614</v>
      </c>
      <c r="O201" s="168">
        <v>15031</v>
      </c>
      <c r="P201" s="168">
        <v>15602</v>
      </c>
      <c r="Q201" s="168">
        <v>16287</v>
      </c>
      <c r="R201" s="168">
        <v>17625</v>
      </c>
      <c r="S201" s="168">
        <v>18895</v>
      </c>
      <c r="T201" s="168">
        <v>19783</v>
      </c>
      <c r="U201" s="168">
        <v>21025</v>
      </c>
      <c r="V201" s="168">
        <v>22264</v>
      </c>
      <c r="W201" s="168">
        <v>23249</v>
      </c>
      <c r="X201" s="168">
        <v>25195</v>
      </c>
      <c r="Y201" s="168">
        <v>25759</v>
      </c>
      <c r="Z201" s="168">
        <v>28830</v>
      </c>
      <c r="AA201" s="168">
        <v>30584</v>
      </c>
      <c r="AB201" s="168">
        <v>32422</v>
      </c>
      <c r="AC201" s="168">
        <v>38738</v>
      </c>
      <c r="AD201" s="168">
        <v>37809</v>
      </c>
      <c r="AE201" s="168">
        <v>37808</v>
      </c>
      <c r="AF201" s="168">
        <v>39330</v>
      </c>
      <c r="AG201" s="168">
        <v>40672</v>
      </c>
      <c r="AH201" s="168">
        <v>41850</v>
      </c>
      <c r="AI201" s="168">
        <v>43866</v>
      </c>
      <c r="AJ201" s="168">
        <v>44929</v>
      </c>
      <c r="AK201" s="168">
        <v>47111</v>
      </c>
      <c r="AL201" s="168">
        <v>49600</v>
      </c>
      <c r="AM201" s="168">
        <v>50913</v>
      </c>
      <c r="AN201" s="168">
        <v>52879</v>
      </c>
      <c r="AO201" s="168">
        <v>55160</v>
      </c>
      <c r="AP201" s="168">
        <v>56823</v>
      </c>
      <c r="AQ201" s="168">
        <v>59842</v>
      </c>
      <c r="AR201" s="168">
        <v>61263</v>
      </c>
      <c r="AS201" s="168">
        <v>62171</v>
      </c>
      <c r="AT201" s="168">
        <v>62821</v>
      </c>
      <c r="AU201" s="168">
        <v>62371</v>
      </c>
      <c r="AV201" s="168">
        <v>63174</v>
      </c>
      <c r="AW201" s="168">
        <v>64776</v>
      </c>
      <c r="AX201" s="168">
        <v>67790</v>
      </c>
      <c r="AY201" s="168">
        <v>71676</v>
      </c>
      <c r="AZ201" s="168">
        <v>74339</v>
      </c>
      <c r="BA201" s="168">
        <v>79536</v>
      </c>
      <c r="BB201" s="168">
        <v>80180</v>
      </c>
      <c r="BC201" s="168">
        <v>78947</v>
      </c>
      <c r="BD201" s="168">
        <v>78922</v>
      </c>
      <c r="BE201" s="168">
        <v>79261</v>
      </c>
      <c r="BF201" s="168">
        <v>79936</v>
      </c>
      <c r="BG201" s="168">
        <v>81611</v>
      </c>
      <c r="BH201" s="168">
        <v>83757</v>
      </c>
      <c r="BI201" s="168">
        <v>87243</v>
      </c>
      <c r="BJ201" s="168">
        <v>90754</v>
      </c>
      <c r="BK201" s="168">
        <v>96037</v>
      </c>
      <c r="BL201" s="168">
        <v>99782</v>
      </c>
      <c r="BM201" s="168">
        <v>104105</v>
      </c>
      <c r="BN201" s="168">
        <v>105741</v>
      </c>
      <c r="BO201" s="168">
        <v>108180</v>
      </c>
      <c r="BP201" s="168">
        <v>109629</v>
      </c>
      <c r="BQ201" s="168">
        <v>110228</v>
      </c>
      <c r="BR201" s="168">
        <v>111744</v>
      </c>
      <c r="BS201" s="168">
        <v>113980</v>
      </c>
      <c r="BT201" s="168">
        <v>116888</v>
      </c>
      <c r="BU201" s="168">
        <v>116111</v>
      </c>
      <c r="BV201" s="168">
        <v>116001</v>
      </c>
      <c r="BW201" s="168">
        <v>117547</v>
      </c>
      <c r="BX201" s="168">
        <v>119075</v>
      </c>
      <c r="BY201" s="168">
        <v>121137</v>
      </c>
      <c r="BZ201" s="168">
        <v>120804</v>
      </c>
      <c r="CA201" s="168">
        <v>121430</v>
      </c>
      <c r="CB201" s="168">
        <v>121704</v>
      </c>
      <c r="CC201" s="168">
        <v>122575</v>
      </c>
      <c r="CD201" s="168">
        <v>123455</v>
      </c>
      <c r="CE201" s="168">
        <v>124696</v>
      </c>
      <c r="CF201" s="168">
        <v>124658</v>
      </c>
      <c r="CG201" s="168">
        <v>126184</v>
      </c>
      <c r="CH201" s="168">
        <v>128681</v>
      </c>
      <c r="CI201" s="168">
        <v>131522</v>
      </c>
      <c r="CJ201" s="168">
        <v>135446</v>
      </c>
      <c r="CK201" s="168">
        <v>136986</v>
      </c>
      <c r="CL201" s="168">
        <v>139439</v>
      </c>
      <c r="CM201" s="168">
        <v>141352</v>
      </c>
      <c r="CN201" s="168">
        <v>143521</v>
      </c>
      <c r="CO201" s="168">
        <v>143261</v>
      </c>
    </row>
    <row r="202" spans="2:93">
      <c r="B202" s="166">
        <v>92</v>
      </c>
      <c r="C202" s="167">
        <v>6997</v>
      </c>
      <c r="D202" s="168">
        <v>7838</v>
      </c>
      <c r="E202" s="168">
        <v>8444</v>
      </c>
      <c r="F202" s="168">
        <v>8528</v>
      </c>
      <c r="G202" s="168">
        <v>9076</v>
      </c>
      <c r="H202" s="168">
        <v>9693</v>
      </c>
      <c r="I202" s="168">
        <v>10347</v>
      </c>
      <c r="J202" s="168">
        <v>10745</v>
      </c>
      <c r="K202" s="168">
        <v>11236</v>
      </c>
      <c r="L202" s="168">
        <v>11593</v>
      </c>
      <c r="M202" s="168">
        <v>12174</v>
      </c>
      <c r="N202" s="168">
        <v>12440</v>
      </c>
      <c r="O202" s="168">
        <v>12288</v>
      </c>
      <c r="P202" s="168">
        <v>12656</v>
      </c>
      <c r="Q202" s="168">
        <v>13154</v>
      </c>
      <c r="R202" s="168">
        <v>13750</v>
      </c>
      <c r="S202" s="168">
        <v>14900</v>
      </c>
      <c r="T202" s="168">
        <v>15995</v>
      </c>
      <c r="U202" s="168">
        <v>16768</v>
      </c>
      <c r="V202" s="168">
        <v>17844</v>
      </c>
      <c r="W202" s="168">
        <v>18920</v>
      </c>
      <c r="X202" s="168">
        <v>19782</v>
      </c>
      <c r="Y202" s="168">
        <v>21465</v>
      </c>
      <c r="Z202" s="168">
        <v>21973</v>
      </c>
      <c r="AA202" s="168">
        <v>24624</v>
      </c>
      <c r="AB202" s="168">
        <v>26154</v>
      </c>
      <c r="AC202" s="168">
        <v>27760</v>
      </c>
      <c r="AD202" s="168">
        <v>33208</v>
      </c>
      <c r="AE202" s="168">
        <v>32451</v>
      </c>
      <c r="AF202" s="168">
        <v>32489</v>
      </c>
      <c r="AG202" s="168">
        <v>33837</v>
      </c>
      <c r="AH202" s="168">
        <v>35032</v>
      </c>
      <c r="AI202" s="168">
        <v>36089</v>
      </c>
      <c r="AJ202" s="168">
        <v>37871</v>
      </c>
      <c r="AK202" s="168">
        <v>38833</v>
      </c>
      <c r="AL202" s="168">
        <v>40766</v>
      </c>
      <c r="AM202" s="168">
        <v>42968</v>
      </c>
      <c r="AN202" s="168">
        <v>44154</v>
      </c>
      <c r="AO202" s="168">
        <v>45910</v>
      </c>
      <c r="AP202" s="168">
        <v>47943</v>
      </c>
      <c r="AQ202" s="168">
        <v>49443</v>
      </c>
      <c r="AR202" s="168">
        <v>52126</v>
      </c>
      <c r="AS202" s="168">
        <v>53480</v>
      </c>
      <c r="AT202" s="168">
        <v>54388</v>
      </c>
      <c r="AU202" s="168">
        <v>55072</v>
      </c>
      <c r="AV202" s="168">
        <v>54790</v>
      </c>
      <c r="AW202" s="168">
        <v>55607</v>
      </c>
      <c r="AX202" s="168">
        <v>57130</v>
      </c>
      <c r="AY202" s="168">
        <v>59903</v>
      </c>
      <c r="AZ202" s="168">
        <v>63457</v>
      </c>
      <c r="BA202" s="168">
        <v>65937</v>
      </c>
      <c r="BB202" s="168">
        <v>70674</v>
      </c>
      <c r="BC202" s="168">
        <v>71373</v>
      </c>
      <c r="BD202" s="168">
        <v>70397</v>
      </c>
      <c r="BE202" s="168">
        <v>70493</v>
      </c>
      <c r="BF202" s="168">
        <v>70912</v>
      </c>
      <c r="BG202" s="168">
        <v>71630</v>
      </c>
      <c r="BH202" s="168">
        <v>73245</v>
      </c>
      <c r="BI202" s="168">
        <v>75285</v>
      </c>
      <c r="BJ202" s="168">
        <v>78533</v>
      </c>
      <c r="BK202" s="168">
        <v>81810</v>
      </c>
      <c r="BL202" s="168">
        <v>86691</v>
      </c>
      <c r="BM202" s="168">
        <v>90191</v>
      </c>
      <c r="BN202" s="168">
        <v>94219</v>
      </c>
      <c r="BO202" s="168">
        <v>95817</v>
      </c>
      <c r="BP202" s="168">
        <v>98143</v>
      </c>
      <c r="BQ202" s="168">
        <v>99571</v>
      </c>
      <c r="BR202" s="168">
        <v>100224</v>
      </c>
      <c r="BS202" s="168">
        <v>101709</v>
      </c>
      <c r="BT202" s="168">
        <v>103847</v>
      </c>
      <c r="BU202" s="168">
        <v>106598</v>
      </c>
      <c r="BV202" s="168">
        <v>105986</v>
      </c>
      <c r="BW202" s="168">
        <v>105977</v>
      </c>
      <c r="BX202" s="168">
        <v>107478</v>
      </c>
      <c r="BY202" s="168">
        <v>108960</v>
      </c>
      <c r="BZ202" s="168">
        <v>110929</v>
      </c>
      <c r="CA202" s="168">
        <v>110703</v>
      </c>
      <c r="CB202" s="168">
        <v>111351</v>
      </c>
      <c r="CC202" s="168">
        <v>111673</v>
      </c>
      <c r="CD202" s="168">
        <v>112541</v>
      </c>
      <c r="CE202" s="168">
        <v>113414</v>
      </c>
      <c r="CF202" s="168">
        <v>114616</v>
      </c>
      <c r="CG202" s="168">
        <v>114640</v>
      </c>
      <c r="CH202" s="168">
        <v>116100</v>
      </c>
      <c r="CI202" s="168">
        <v>118452</v>
      </c>
      <c r="CJ202" s="168">
        <v>121121</v>
      </c>
      <c r="CK202" s="168">
        <v>124786</v>
      </c>
      <c r="CL202" s="168">
        <v>126255</v>
      </c>
      <c r="CM202" s="168">
        <v>128564</v>
      </c>
      <c r="CN202" s="168">
        <v>130374</v>
      </c>
      <c r="CO202" s="168">
        <v>132419</v>
      </c>
    </row>
    <row r="203" spans="2:93">
      <c r="B203" s="166">
        <v>93</v>
      </c>
      <c r="C203" s="167">
        <v>4296</v>
      </c>
      <c r="D203" s="168">
        <v>5689</v>
      </c>
      <c r="E203" s="168">
        <v>6381</v>
      </c>
      <c r="F203" s="168">
        <v>6884</v>
      </c>
      <c r="G203" s="168">
        <v>6962</v>
      </c>
      <c r="H203" s="168">
        <v>7419</v>
      </c>
      <c r="I203" s="168">
        <v>7934</v>
      </c>
      <c r="J203" s="168">
        <v>8481</v>
      </c>
      <c r="K203" s="168">
        <v>8819</v>
      </c>
      <c r="L203" s="168">
        <v>9235</v>
      </c>
      <c r="M203" s="168">
        <v>9541</v>
      </c>
      <c r="N203" s="168">
        <v>10032</v>
      </c>
      <c r="O203" s="168">
        <v>10265</v>
      </c>
      <c r="P203" s="168">
        <v>10153</v>
      </c>
      <c r="Q203" s="168">
        <v>10470</v>
      </c>
      <c r="R203" s="168">
        <v>10896</v>
      </c>
      <c r="S203" s="168">
        <v>11404</v>
      </c>
      <c r="T203" s="168">
        <v>12373</v>
      </c>
      <c r="U203" s="168">
        <v>13299</v>
      </c>
      <c r="V203" s="168">
        <v>13959</v>
      </c>
      <c r="W203" s="168">
        <v>14874</v>
      </c>
      <c r="X203" s="168">
        <v>15790</v>
      </c>
      <c r="Y203" s="168">
        <v>16529</v>
      </c>
      <c r="Z203" s="168">
        <v>17957</v>
      </c>
      <c r="AA203" s="168">
        <v>18404</v>
      </c>
      <c r="AB203" s="168">
        <v>20649</v>
      </c>
      <c r="AC203" s="168">
        <v>21958</v>
      </c>
      <c r="AD203" s="168">
        <v>23334</v>
      </c>
      <c r="AE203" s="168">
        <v>27945</v>
      </c>
      <c r="AF203" s="168">
        <v>27340</v>
      </c>
      <c r="AG203" s="168">
        <v>27403</v>
      </c>
      <c r="AH203" s="168">
        <v>28573</v>
      </c>
      <c r="AI203" s="168">
        <v>29615</v>
      </c>
      <c r="AJ203" s="168">
        <v>30543</v>
      </c>
      <c r="AK203" s="168">
        <v>32087</v>
      </c>
      <c r="AL203" s="168">
        <v>32939</v>
      </c>
      <c r="AM203" s="168">
        <v>34616</v>
      </c>
      <c r="AN203" s="168">
        <v>36526</v>
      </c>
      <c r="AO203" s="168">
        <v>37575</v>
      </c>
      <c r="AP203" s="168">
        <v>39111</v>
      </c>
      <c r="AQ203" s="168">
        <v>40887</v>
      </c>
      <c r="AR203" s="168">
        <v>42211</v>
      </c>
      <c r="AS203" s="168">
        <v>44614</v>
      </c>
      <c r="AT203" s="168">
        <v>45885</v>
      </c>
      <c r="AU203" s="168">
        <v>46778</v>
      </c>
      <c r="AV203" s="168">
        <v>47478</v>
      </c>
      <c r="AW203" s="168">
        <v>47345</v>
      </c>
      <c r="AX203" s="168">
        <v>48161</v>
      </c>
      <c r="AY203" s="168">
        <v>49590</v>
      </c>
      <c r="AZ203" s="168">
        <v>52111</v>
      </c>
      <c r="BA203" s="168">
        <v>55321</v>
      </c>
      <c r="BB203" s="168">
        <v>57603</v>
      </c>
      <c r="BC203" s="168">
        <v>61867</v>
      </c>
      <c r="BD203" s="168">
        <v>62604</v>
      </c>
      <c r="BE203" s="168">
        <v>61868</v>
      </c>
      <c r="BF203" s="168">
        <v>62070</v>
      </c>
      <c r="BG203" s="168">
        <v>62554</v>
      </c>
      <c r="BH203" s="168">
        <v>63301</v>
      </c>
      <c r="BI203" s="168">
        <v>64840</v>
      </c>
      <c r="BJ203" s="168">
        <v>66759</v>
      </c>
      <c r="BK203" s="168">
        <v>69753</v>
      </c>
      <c r="BL203" s="168">
        <v>72778</v>
      </c>
      <c r="BM203" s="168">
        <v>77238</v>
      </c>
      <c r="BN203" s="168">
        <v>80475</v>
      </c>
      <c r="BO203" s="168">
        <v>84188</v>
      </c>
      <c r="BP203" s="168">
        <v>85733</v>
      </c>
      <c r="BQ203" s="168">
        <v>87929</v>
      </c>
      <c r="BR203" s="168">
        <v>89320</v>
      </c>
      <c r="BS203" s="168">
        <v>90013</v>
      </c>
      <c r="BT203" s="168">
        <v>91452</v>
      </c>
      <c r="BU203" s="168">
        <v>93476</v>
      </c>
      <c r="BV203" s="168">
        <v>96053</v>
      </c>
      <c r="BW203" s="168">
        <v>95596</v>
      </c>
      <c r="BX203" s="168">
        <v>95678</v>
      </c>
      <c r="BY203" s="168">
        <v>97121</v>
      </c>
      <c r="BZ203" s="168">
        <v>98544</v>
      </c>
      <c r="CA203" s="168">
        <v>100407</v>
      </c>
      <c r="CB203" s="168">
        <v>100279</v>
      </c>
      <c r="CC203" s="168">
        <v>100940</v>
      </c>
      <c r="CD203" s="168">
        <v>101302</v>
      </c>
      <c r="CE203" s="168">
        <v>102157</v>
      </c>
      <c r="CF203" s="168">
        <v>103014</v>
      </c>
      <c r="CG203" s="168">
        <v>104167</v>
      </c>
      <c r="CH203" s="168">
        <v>104247</v>
      </c>
      <c r="CI203" s="168">
        <v>105631</v>
      </c>
      <c r="CJ203" s="168">
        <v>107825</v>
      </c>
      <c r="CK203" s="168">
        <v>110307</v>
      </c>
      <c r="CL203" s="168">
        <v>113696</v>
      </c>
      <c r="CM203" s="168">
        <v>115084</v>
      </c>
      <c r="CN203" s="168">
        <v>117237</v>
      </c>
      <c r="CO203" s="168">
        <v>118933</v>
      </c>
    </row>
    <row r="204" spans="2:93">
      <c r="B204" s="166">
        <v>94</v>
      </c>
      <c r="C204" s="167">
        <v>3127</v>
      </c>
      <c r="D204" s="168">
        <v>3416</v>
      </c>
      <c r="E204" s="168">
        <v>4530</v>
      </c>
      <c r="F204" s="168">
        <v>5087</v>
      </c>
      <c r="G204" s="168">
        <v>5495</v>
      </c>
      <c r="H204" s="168">
        <v>5565</v>
      </c>
      <c r="I204" s="168">
        <v>5937</v>
      </c>
      <c r="J204" s="168">
        <v>6358</v>
      </c>
      <c r="K204" s="168">
        <v>6805</v>
      </c>
      <c r="L204" s="168">
        <v>7085</v>
      </c>
      <c r="M204" s="168">
        <v>7428</v>
      </c>
      <c r="N204" s="168">
        <v>7684</v>
      </c>
      <c r="O204" s="168">
        <v>8089</v>
      </c>
      <c r="P204" s="168">
        <v>8287</v>
      </c>
      <c r="Q204" s="168">
        <v>8207</v>
      </c>
      <c r="R204" s="168">
        <v>8473</v>
      </c>
      <c r="S204" s="168">
        <v>8829</v>
      </c>
      <c r="T204" s="168">
        <v>9251</v>
      </c>
      <c r="U204" s="168">
        <v>10049</v>
      </c>
      <c r="V204" s="168">
        <v>10814</v>
      </c>
      <c r="W204" s="168">
        <v>11364</v>
      </c>
      <c r="X204" s="168">
        <v>12123</v>
      </c>
      <c r="Y204" s="168">
        <v>12884</v>
      </c>
      <c r="Z204" s="168">
        <v>13503</v>
      </c>
      <c r="AA204" s="168">
        <v>14686</v>
      </c>
      <c r="AB204" s="168">
        <v>15069</v>
      </c>
      <c r="AC204" s="168">
        <v>16926</v>
      </c>
      <c r="AD204" s="168">
        <v>18020</v>
      </c>
      <c r="AE204" s="168">
        <v>19170</v>
      </c>
      <c r="AF204" s="168">
        <v>22984</v>
      </c>
      <c r="AG204" s="168">
        <v>22511</v>
      </c>
      <c r="AH204" s="168">
        <v>22588</v>
      </c>
      <c r="AI204" s="168">
        <v>23578</v>
      </c>
      <c r="AJ204" s="168">
        <v>24464</v>
      </c>
      <c r="AK204" s="168">
        <v>25258</v>
      </c>
      <c r="AL204" s="168">
        <v>26563</v>
      </c>
      <c r="AM204" s="168">
        <v>27297</v>
      </c>
      <c r="AN204" s="168">
        <v>28717</v>
      </c>
      <c r="AO204" s="168">
        <v>30334</v>
      </c>
      <c r="AP204" s="168">
        <v>31237</v>
      </c>
      <c r="AQ204" s="168">
        <v>32548</v>
      </c>
      <c r="AR204" s="168">
        <v>34061</v>
      </c>
      <c r="AS204" s="168">
        <v>35268</v>
      </c>
      <c r="AT204" s="168">
        <v>37383</v>
      </c>
      <c r="AU204" s="168">
        <v>38557</v>
      </c>
      <c r="AV204" s="168">
        <v>39416</v>
      </c>
      <c r="AW204" s="168">
        <v>40115</v>
      </c>
      <c r="AX204" s="168">
        <v>40109</v>
      </c>
      <c r="AY204" s="168">
        <v>40907</v>
      </c>
      <c r="AZ204" s="168">
        <v>42228</v>
      </c>
      <c r="BA204" s="168">
        <v>44485</v>
      </c>
      <c r="BB204" s="168">
        <v>47341</v>
      </c>
      <c r="BC204" s="168">
        <v>49411</v>
      </c>
      <c r="BD204" s="168">
        <v>53192</v>
      </c>
      <c r="BE204" s="168">
        <v>53947</v>
      </c>
      <c r="BF204" s="168">
        <v>53431</v>
      </c>
      <c r="BG204" s="168">
        <v>53720</v>
      </c>
      <c r="BH204" s="168">
        <v>54252</v>
      </c>
      <c r="BI204" s="168">
        <v>55011</v>
      </c>
      <c r="BJ204" s="168">
        <v>56459</v>
      </c>
      <c r="BK204" s="168">
        <v>58241</v>
      </c>
      <c r="BL204" s="168">
        <v>60964</v>
      </c>
      <c r="BM204" s="168">
        <v>63721</v>
      </c>
      <c r="BN204" s="168">
        <v>67742</v>
      </c>
      <c r="BO204" s="168">
        <v>70697</v>
      </c>
      <c r="BP204" s="168">
        <v>74075</v>
      </c>
      <c r="BQ204" s="168">
        <v>75549</v>
      </c>
      <c r="BR204" s="168">
        <v>77597</v>
      </c>
      <c r="BS204" s="168">
        <v>78934</v>
      </c>
      <c r="BT204" s="168">
        <v>79652</v>
      </c>
      <c r="BU204" s="168">
        <v>81029</v>
      </c>
      <c r="BV204" s="168">
        <v>82922</v>
      </c>
      <c r="BW204" s="168">
        <v>85306</v>
      </c>
      <c r="BX204" s="168">
        <v>84993</v>
      </c>
      <c r="BY204" s="168">
        <v>85155</v>
      </c>
      <c r="BZ204" s="168">
        <v>86525</v>
      </c>
      <c r="CA204" s="168">
        <v>87875</v>
      </c>
      <c r="CB204" s="168">
        <v>89617</v>
      </c>
      <c r="CC204" s="168">
        <v>89578</v>
      </c>
      <c r="CD204" s="168">
        <v>90241</v>
      </c>
      <c r="CE204" s="168">
        <v>90634</v>
      </c>
      <c r="CF204" s="168">
        <v>91465</v>
      </c>
      <c r="CG204" s="168">
        <v>92295</v>
      </c>
      <c r="CH204" s="168">
        <v>93389</v>
      </c>
      <c r="CI204" s="168">
        <v>93518</v>
      </c>
      <c r="CJ204" s="168">
        <v>94815</v>
      </c>
      <c r="CK204" s="168">
        <v>96838</v>
      </c>
      <c r="CL204" s="168">
        <v>99119</v>
      </c>
      <c r="CM204" s="168">
        <v>102215</v>
      </c>
      <c r="CN204" s="168">
        <v>103511</v>
      </c>
      <c r="CO204" s="168">
        <v>105495</v>
      </c>
    </row>
    <row r="205" spans="2:93">
      <c r="B205" s="166">
        <v>95</v>
      </c>
      <c r="C205" s="167">
        <v>2351</v>
      </c>
      <c r="D205" s="168">
        <v>2435</v>
      </c>
      <c r="E205" s="168">
        <v>2663</v>
      </c>
      <c r="F205" s="168">
        <v>3535</v>
      </c>
      <c r="G205" s="168">
        <v>3974</v>
      </c>
      <c r="H205" s="168">
        <v>4298</v>
      </c>
      <c r="I205" s="168">
        <v>4358</v>
      </c>
      <c r="J205" s="168">
        <v>4655</v>
      </c>
      <c r="K205" s="168">
        <v>4991</v>
      </c>
      <c r="L205" s="168">
        <v>5348</v>
      </c>
      <c r="M205" s="168">
        <v>5575</v>
      </c>
      <c r="N205" s="168">
        <v>5851</v>
      </c>
      <c r="O205" s="168">
        <v>6060</v>
      </c>
      <c r="P205" s="168">
        <v>6387</v>
      </c>
      <c r="Q205" s="168">
        <v>6551</v>
      </c>
      <c r="R205" s="168">
        <v>6495</v>
      </c>
      <c r="S205" s="168">
        <v>6714</v>
      </c>
      <c r="T205" s="168">
        <v>7004</v>
      </c>
      <c r="U205" s="168">
        <v>7347</v>
      </c>
      <c r="V205" s="168">
        <v>7989</v>
      </c>
      <c r="W205" s="168">
        <v>8607</v>
      </c>
      <c r="X205" s="168">
        <v>9055</v>
      </c>
      <c r="Y205" s="168">
        <v>9671</v>
      </c>
      <c r="Z205" s="168">
        <v>10289</v>
      </c>
      <c r="AA205" s="168">
        <v>10795</v>
      </c>
      <c r="AB205" s="168">
        <v>11754</v>
      </c>
      <c r="AC205" s="168">
        <v>12074</v>
      </c>
      <c r="AD205" s="168">
        <v>13576</v>
      </c>
      <c r="AE205" s="168">
        <v>14469</v>
      </c>
      <c r="AF205" s="168">
        <v>15409</v>
      </c>
      <c r="AG205" s="168">
        <v>18495</v>
      </c>
      <c r="AH205" s="168">
        <v>18133</v>
      </c>
      <c r="AI205" s="168">
        <v>18215</v>
      </c>
      <c r="AJ205" s="168">
        <v>19033</v>
      </c>
      <c r="AK205" s="168">
        <v>19769</v>
      </c>
      <c r="AL205" s="168">
        <v>20432</v>
      </c>
      <c r="AM205" s="168">
        <v>21510</v>
      </c>
      <c r="AN205" s="168">
        <v>22127</v>
      </c>
      <c r="AO205" s="168">
        <v>23302</v>
      </c>
      <c r="AP205" s="168">
        <v>24639</v>
      </c>
      <c r="AQ205" s="168">
        <v>25398</v>
      </c>
      <c r="AR205" s="168">
        <v>26491</v>
      </c>
      <c r="AS205" s="168">
        <v>27815</v>
      </c>
      <c r="AT205" s="168">
        <v>28896</v>
      </c>
      <c r="AU205" s="168">
        <v>30727</v>
      </c>
      <c r="AV205" s="168">
        <v>31793</v>
      </c>
      <c r="AW205" s="168">
        <v>32602</v>
      </c>
      <c r="AX205" s="168">
        <v>33280</v>
      </c>
      <c r="AY205" s="168">
        <v>33374</v>
      </c>
      <c r="AZ205" s="168">
        <v>34137</v>
      </c>
      <c r="BA205" s="168">
        <v>35339</v>
      </c>
      <c r="BB205" s="168">
        <v>37331</v>
      </c>
      <c r="BC205" s="168">
        <v>39835</v>
      </c>
      <c r="BD205" s="168">
        <v>41687</v>
      </c>
      <c r="BE205" s="168">
        <v>44992</v>
      </c>
      <c r="BF205" s="168">
        <v>45745</v>
      </c>
      <c r="BG205" s="168">
        <v>45418</v>
      </c>
      <c r="BH205" s="168">
        <v>45772</v>
      </c>
      <c r="BI205" s="168">
        <v>46331</v>
      </c>
      <c r="BJ205" s="168">
        <v>47084</v>
      </c>
      <c r="BK205" s="168">
        <v>48428</v>
      </c>
      <c r="BL205" s="168">
        <v>50060</v>
      </c>
      <c r="BM205" s="168">
        <v>52506</v>
      </c>
      <c r="BN205" s="168">
        <v>54987</v>
      </c>
      <c r="BO205" s="168">
        <v>58566</v>
      </c>
      <c r="BP205" s="168">
        <v>61230</v>
      </c>
      <c r="BQ205" s="168">
        <v>64266</v>
      </c>
      <c r="BR205" s="168">
        <v>65652</v>
      </c>
      <c r="BS205" s="168">
        <v>67538</v>
      </c>
      <c r="BT205" s="168">
        <v>68805</v>
      </c>
      <c r="BU205" s="168">
        <v>69531</v>
      </c>
      <c r="BV205" s="168">
        <v>70830</v>
      </c>
      <c r="BW205" s="168">
        <v>72579</v>
      </c>
      <c r="BX205" s="168">
        <v>74758</v>
      </c>
      <c r="BY205" s="168">
        <v>74572</v>
      </c>
      <c r="BZ205" s="168">
        <v>74798</v>
      </c>
      <c r="CA205" s="168">
        <v>76082</v>
      </c>
      <c r="CB205" s="168">
        <v>77347</v>
      </c>
      <c r="CC205" s="168">
        <v>78956</v>
      </c>
      <c r="CD205" s="168">
        <v>78993</v>
      </c>
      <c r="CE205" s="168">
        <v>79646</v>
      </c>
      <c r="CF205" s="168">
        <v>80059</v>
      </c>
      <c r="CG205" s="168">
        <v>80855</v>
      </c>
      <c r="CH205" s="168">
        <v>81649</v>
      </c>
      <c r="CI205" s="168">
        <v>82674</v>
      </c>
      <c r="CJ205" s="168">
        <v>82843</v>
      </c>
      <c r="CK205" s="168">
        <v>84044</v>
      </c>
      <c r="CL205" s="168">
        <v>85888</v>
      </c>
      <c r="CM205" s="168">
        <v>87960</v>
      </c>
      <c r="CN205" s="168">
        <v>90756</v>
      </c>
      <c r="CO205" s="168">
        <v>91953</v>
      </c>
    </row>
    <row r="206" spans="2:93">
      <c r="B206" s="166">
        <v>96</v>
      </c>
      <c r="C206" s="167">
        <v>1723</v>
      </c>
      <c r="D206" s="168">
        <v>1794</v>
      </c>
      <c r="E206" s="168">
        <v>1860</v>
      </c>
      <c r="F206" s="168">
        <v>2037</v>
      </c>
      <c r="G206" s="168">
        <v>2708</v>
      </c>
      <c r="H206" s="168">
        <v>3048</v>
      </c>
      <c r="I206" s="168">
        <v>3300</v>
      </c>
      <c r="J206" s="168">
        <v>3350</v>
      </c>
      <c r="K206" s="168">
        <v>3583</v>
      </c>
      <c r="L206" s="168">
        <v>3846</v>
      </c>
      <c r="M206" s="168">
        <v>4126</v>
      </c>
      <c r="N206" s="168">
        <v>4306</v>
      </c>
      <c r="O206" s="168">
        <v>4524</v>
      </c>
      <c r="P206" s="168">
        <v>4692</v>
      </c>
      <c r="Q206" s="168">
        <v>4950</v>
      </c>
      <c r="R206" s="168">
        <v>5083</v>
      </c>
      <c r="S206" s="168">
        <v>5046</v>
      </c>
      <c r="T206" s="168">
        <v>5222</v>
      </c>
      <c r="U206" s="168">
        <v>5454</v>
      </c>
      <c r="V206" s="168">
        <v>5727</v>
      </c>
      <c r="W206" s="168">
        <v>6235</v>
      </c>
      <c r="X206" s="168">
        <v>6724</v>
      </c>
      <c r="Y206" s="168">
        <v>7082</v>
      </c>
      <c r="Z206" s="168">
        <v>7573</v>
      </c>
      <c r="AA206" s="168">
        <v>8065</v>
      </c>
      <c r="AB206" s="168">
        <v>8471</v>
      </c>
      <c r="AC206" s="168">
        <v>9234</v>
      </c>
      <c r="AD206" s="168">
        <v>9496</v>
      </c>
      <c r="AE206" s="168">
        <v>10688</v>
      </c>
      <c r="AF206" s="168">
        <v>11404</v>
      </c>
      <c r="AG206" s="168">
        <v>12158</v>
      </c>
      <c r="AH206" s="168">
        <v>14608</v>
      </c>
      <c r="AI206" s="168">
        <v>14337</v>
      </c>
      <c r="AJ206" s="168">
        <v>14417</v>
      </c>
      <c r="AK206" s="168">
        <v>15080</v>
      </c>
      <c r="AL206" s="168">
        <v>15680</v>
      </c>
      <c r="AM206" s="168">
        <v>16223</v>
      </c>
      <c r="AN206" s="168">
        <v>17096</v>
      </c>
      <c r="AO206" s="168">
        <v>17605</v>
      </c>
      <c r="AP206" s="168">
        <v>18559</v>
      </c>
      <c r="AQ206" s="168">
        <v>19643</v>
      </c>
      <c r="AR206" s="168">
        <v>20269</v>
      </c>
      <c r="AS206" s="168">
        <v>21220</v>
      </c>
      <c r="AT206" s="168">
        <v>22362</v>
      </c>
      <c r="AU206" s="168">
        <v>23314</v>
      </c>
      <c r="AV206" s="168">
        <v>24878</v>
      </c>
      <c r="AW206" s="168">
        <v>25829</v>
      </c>
      <c r="AX206" s="168">
        <v>26575</v>
      </c>
      <c r="AY206" s="168">
        <v>27216</v>
      </c>
      <c r="AZ206" s="168">
        <v>27381</v>
      </c>
      <c r="BA206" s="168">
        <v>28094</v>
      </c>
      <c r="BB206" s="168">
        <v>29172</v>
      </c>
      <c r="BC206" s="168">
        <v>30909</v>
      </c>
      <c r="BD206" s="168">
        <v>33078</v>
      </c>
      <c r="BE206" s="168">
        <v>34714</v>
      </c>
      <c r="BF206" s="168">
        <v>37570</v>
      </c>
      <c r="BG206" s="168">
        <v>38301</v>
      </c>
      <c r="BH206" s="168">
        <v>38127</v>
      </c>
      <c r="BI206" s="168">
        <v>38521</v>
      </c>
      <c r="BJ206" s="168">
        <v>39087</v>
      </c>
      <c r="BK206" s="168">
        <v>39817</v>
      </c>
      <c r="BL206" s="168">
        <v>41047</v>
      </c>
      <c r="BM206" s="168">
        <v>42524</v>
      </c>
      <c r="BN206" s="168">
        <v>44697</v>
      </c>
      <c r="BO206" s="168">
        <v>46905</v>
      </c>
      <c r="BP206" s="168">
        <v>50056</v>
      </c>
      <c r="BQ206" s="168">
        <v>52432</v>
      </c>
      <c r="BR206" s="168">
        <v>55132</v>
      </c>
      <c r="BS206" s="168">
        <v>56418</v>
      </c>
      <c r="BT206" s="168">
        <v>58135</v>
      </c>
      <c r="BU206" s="168">
        <v>59319</v>
      </c>
      <c r="BV206" s="168">
        <v>60035</v>
      </c>
      <c r="BW206" s="168">
        <v>61244</v>
      </c>
      <c r="BX206" s="168">
        <v>62842</v>
      </c>
      <c r="BY206" s="168">
        <v>64812</v>
      </c>
      <c r="BZ206" s="168">
        <v>64731</v>
      </c>
      <c r="CA206" s="168">
        <v>65003</v>
      </c>
      <c r="CB206" s="168">
        <v>66192</v>
      </c>
      <c r="CC206" s="168">
        <v>67363</v>
      </c>
      <c r="CD206" s="168">
        <v>68833</v>
      </c>
      <c r="CE206" s="168">
        <v>68931</v>
      </c>
      <c r="CF206" s="168">
        <v>69563</v>
      </c>
      <c r="CG206" s="168">
        <v>69983</v>
      </c>
      <c r="CH206" s="168">
        <v>70736</v>
      </c>
      <c r="CI206" s="168">
        <v>71485</v>
      </c>
      <c r="CJ206" s="168">
        <v>72434</v>
      </c>
      <c r="CK206" s="168">
        <v>72632</v>
      </c>
      <c r="CL206" s="168">
        <v>73733</v>
      </c>
      <c r="CM206" s="168">
        <v>75397</v>
      </c>
      <c r="CN206" s="168">
        <v>77261</v>
      </c>
      <c r="CO206" s="168">
        <v>79761</v>
      </c>
    </row>
    <row r="207" spans="2:93">
      <c r="B207" s="166">
        <v>97</v>
      </c>
      <c r="C207" s="167">
        <v>1146</v>
      </c>
      <c r="D207" s="168">
        <v>1295</v>
      </c>
      <c r="E207" s="168">
        <v>1350</v>
      </c>
      <c r="F207" s="168">
        <v>1401</v>
      </c>
      <c r="G207" s="168">
        <v>1536</v>
      </c>
      <c r="H207" s="168">
        <v>2045</v>
      </c>
      <c r="I207" s="168">
        <v>2305</v>
      </c>
      <c r="J207" s="168">
        <v>2499</v>
      </c>
      <c r="K207" s="168">
        <v>2540</v>
      </c>
      <c r="L207" s="168">
        <v>2720</v>
      </c>
      <c r="M207" s="168">
        <v>2923</v>
      </c>
      <c r="N207" s="168">
        <v>3139</v>
      </c>
      <c r="O207" s="168">
        <v>3280</v>
      </c>
      <c r="P207" s="168">
        <v>3450</v>
      </c>
      <c r="Q207" s="168">
        <v>3583</v>
      </c>
      <c r="R207" s="168">
        <v>3784</v>
      </c>
      <c r="S207" s="168">
        <v>3891</v>
      </c>
      <c r="T207" s="168">
        <v>3867</v>
      </c>
      <c r="U207" s="168">
        <v>4006</v>
      </c>
      <c r="V207" s="168">
        <v>4189</v>
      </c>
      <c r="W207" s="168">
        <v>4404</v>
      </c>
      <c r="X207" s="168">
        <v>4800</v>
      </c>
      <c r="Y207" s="168">
        <v>5183</v>
      </c>
      <c r="Z207" s="168">
        <v>5465</v>
      </c>
      <c r="AA207" s="168">
        <v>5850</v>
      </c>
      <c r="AB207" s="168">
        <v>6237</v>
      </c>
      <c r="AC207" s="168">
        <v>6559</v>
      </c>
      <c r="AD207" s="168">
        <v>7157</v>
      </c>
      <c r="AE207" s="168">
        <v>7369</v>
      </c>
      <c r="AF207" s="168">
        <v>8303</v>
      </c>
      <c r="AG207" s="168">
        <v>8869</v>
      </c>
      <c r="AH207" s="168">
        <v>9466</v>
      </c>
      <c r="AI207" s="168">
        <v>11385</v>
      </c>
      <c r="AJ207" s="168">
        <v>11186</v>
      </c>
      <c r="AK207" s="168">
        <v>11261</v>
      </c>
      <c r="AL207" s="168">
        <v>11791</v>
      </c>
      <c r="AM207" s="168">
        <v>12273</v>
      </c>
      <c r="AN207" s="168">
        <v>12712</v>
      </c>
      <c r="AO207" s="168">
        <v>13410</v>
      </c>
      <c r="AP207" s="168">
        <v>13824</v>
      </c>
      <c r="AQ207" s="168">
        <v>14588</v>
      </c>
      <c r="AR207" s="168">
        <v>15456</v>
      </c>
      <c r="AS207" s="168">
        <v>16012</v>
      </c>
      <c r="AT207" s="168">
        <v>16829</v>
      </c>
      <c r="AU207" s="168">
        <v>17803</v>
      </c>
      <c r="AV207" s="168">
        <v>18630</v>
      </c>
      <c r="AW207" s="168">
        <v>19952</v>
      </c>
      <c r="AX207" s="168">
        <v>20789</v>
      </c>
      <c r="AY207" s="168">
        <v>21465</v>
      </c>
      <c r="AZ207" s="168">
        <v>22058</v>
      </c>
      <c r="BA207" s="168">
        <v>22266</v>
      </c>
      <c r="BB207" s="168">
        <v>22920</v>
      </c>
      <c r="BC207" s="168">
        <v>23875</v>
      </c>
      <c r="BD207" s="168">
        <v>25376</v>
      </c>
      <c r="BE207" s="168">
        <v>27239</v>
      </c>
      <c r="BF207" s="168">
        <v>28670</v>
      </c>
      <c r="BG207" s="168">
        <v>31118</v>
      </c>
      <c r="BH207" s="168">
        <v>31811</v>
      </c>
      <c r="BI207" s="168">
        <v>31752</v>
      </c>
      <c r="BJ207" s="168">
        <v>32164</v>
      </c>
      <c r="BK207" s="168">
        <v>32720</v>
      </c>
      <c r="BL207" s="168">
        <v>33412</v>
      </c>
      <c r="BM207" s="168">
        <v>34526</v>
      </c>
      <c r="BN207" s="168">
        <v>35849</v>
      </c>
      <c r="BO207" s="168">
        <v>37764</v>
      </c>
      <c r="BP207" s="168">
        <v>39712</v>
      </c>
      <c r="BQ207" s="168">
        <v>42465</v>
      </c>
      <c r="BR207" s="168">
        <v>44567</v>
      </c>
      <c r="BS207" s="168">
        <v>46948</v>
      </c>
      <c r="BT207" s="168">
        <v>48128</v>
      </c>
      <c r="BU207" s="168">
        <v>49676</v>
      </c>
      <c r="BV207" s="168">
        <v>50769</v>
      </c>
      <c r="BW207" s="168">
        <v>51460</v>
      </c>
      <c r="BX207" s="168">
        <v>52573</v>
      </c>
      <c r="BY207" s="168">
        <v>54019</v>
      </c>
      <c r="BZ207" s="168">
        <v>55785</v>
      </c>
      <c r="CA207" s="168">
        <v>55785</v>
      </c>
      <c r="CB207" s="168">
        <v>56085</v>
      </c>
      <c r="CC207" s="168">
        <v>57175</v>
      </c>
      <c r="CD207" s="168">
        <v>58248</v>
      </c>
      <c r="CE207" s="168">
        <v>59579</v>
      </c>
      <c r="CF207" s="168">
        <v>59721</v>
      </c>
      <c r="CG207" s="168">
        <v>60323</v>
      </c>
      <c r="CH207" s="168">
        <v>60739</v>
      </c>
      <c r="CI207" s="168">
        <v>61443</v>
      </c>
      <c r="CJ207" s="168">
        <v>62141</v>
      </c>
      <c r="CK207" s="168">
        <v>63012</v>
      </c>
      <c r="CL207" s="168">
        <v>63228</v>
      </c>
      <c r="CM207" s="168">
        <v>64228</v>
      </c>
      <c r="CN207" s="168">
        <v>65718</v>
      </c>
      <c r="CO207" s="168">
        <v>67383</v>
      </c>
    </row>
    <row r="208" spans="2:93">
      <c r="B208" s="166">
        <v>98</v>
      </c>
      <c r="C208" s="167">
        <v>740</v>
      </c>
      <c r="D208" s="168">
        <v>848</v>
      </c>
      <c r="E208" s="168">
        <v>959</v>
      </c>
      <c r="F208" s="168">
        <v>1001</v>
      </c>
      <c r="G208" s="168">
        <v>1040</v>
      </c>
      <c r="H208" s="168">
        <v>1142</v>
      </c>
      <c r="I208" s="168">
        <v>1522</v>
      </c>
      <c r="J208" s="168">
        <v>1718</v>
      </c>
      <c r="K208" s="168">
        <v>1865</v>
      </c>
      <c r="L208" s="168">
        <v>1898</v>
      </c>
      <c r="M208" s="168">
        <v>2034</v>
      </c>
      <c r="N208" s="168">
        <v>2189</v>
      </c>
      <c r="O208" s="168">
        <v>2353</v>
      </c>
      <c r="P208" s="168">
        <v>2462</v>
      </c>
      <c r="Q208" s="168">
        <v>2593</v>
      </c>
      <c r="R208" s="168">
        <v>2696</v>
      </c>
      <c r="S208" s="168">
        <v>2850</v>
      </c>
      <c r="T208" s="168">
        <v>2934</v>
      </c>
      <c r="U208" s="168">
        <v>2919</v>
      </c>
      <c r="V208" s="168">
        <v>3028</v>
      </c>
      <c r="W208" s="168">
        <v>3170</v>
      </c>
      <c r="X208" s="168">
        <v>3336</v>
      </c>
      <c r="Y208" s="168">
        <v>3640</v>
      </c>
      <c r="Z208" s="168">
        <v>3935</v>
      </c>
      <c r="AA208" s="168">
        <v>4154</v>
      </c>
      <c r="AB208" s="168">
        <v>4451</v>
      </c>
      <c r="AC208" s="168">
        <v>4751</v>
      </c>
      <c r="AD208" s="168">
        <v>5002</v>
      </c>
      <c r="AE208" s="168">
        <v>5464</v>
      </c>
      <c r="AF208" s="168">
        <v>5632</v>
      </c>
      <c r="AG208" s="168">
        <v>6352</v>
      </c>
      <c r="AH208" s="168">
        <v>6793</v>
      </c>
      <c r="AI208" s="168">
        <v>7258</v>
      </c>
      <c r="AJ208" s="168">
        <v>8738</v>
      </c>
      <c r="AK208" s="168">
        <v>8594</v>
      </c>
      <c r="AL208" s="168">
        <v>8661</v>
      </c>
      <c r="AM208" s="168">
        <v>9078</v>
      </c>
      <c r="AN208" s="168">
        <v>9459</v>
      </c>
      <c r="AO208" s="168">
        <v>9808</v>
      </c>
      <c r="AP208" s="168">
        <v>10357</v>
      </c>
      <c r="AQ208" s="168">
        <v>10688</v>
      </c>
      <c r="AR208" s="168">
        <v>11290</v>
      </c>
      <c r="AS208" s="168">
        <v>12013</v>
      </c>
      <c r="AT208" s="168">
        <v>12498</v>
      </c>
      <c r="AU208" s="168">
        <v>13189</v>
      </c>
      <c r="AV208" s="168">
        <v>14009</v>
      </c>
      <c r="AW208" s="168">
        <v>14718</v>
      </c>
      <c r="AX208" s="168">
        <v>15823</v>
      </c>
      <c r="AY208" s="168">
        <v>16549</v>
      </c>
      <c r="AZ208" s="168">
        <v>17150</v>
      </c>
      <c r="BA208" s="168">
        <v>17687</v>
      </c>
      <c r="BB208" s="168">
        <v>17917</v>
      </c>
      <c r="BC208" s="168">
        <v>18506</v>
      </c>
      <c r="BD208" s="168">
        <v>19342</v>
      </c>
      <c r="BE208" s="168">
        <v>20624</v>
      </c>
      <c r="BF208" s="168">
        <v>22209</v>
      </c>
      <c r="BG208" s="168">
        <v>23447</v>
      </c>
      <c r="BH208" s="168">
        <v>25526</v>
      </c>
      <c r="BI208" s="168">
        <v>26170</v>
      </c>
      <c r="BJ208" s="168">
        <v>26195</v>
      </c>
      <c r="BK208" s="168">
        <v>26607</v>
      </c>
      <c r="BL208" s="168">
        <v>27138</v>
      </c>
      <c r="BM208" s="168">
        <v>27782</v>
      </c>
      <c r="BN208" s="168">
        <v>28778</v>
      </c>
      <c r="BO208" s="168">
        <v>29951</v>
      </c>
      <c r="BP208" s="168">
        <v>31622</v>
      </c>
      <c r="BQ208" s="168">
        <v>33325</v>
      </c>
      <c r="BR208" s="168">
        <v>35709</v>
      </c>
      <c r="BS208" s="168">
        <v>37550</v>
      </c>
      <c r="BT208" s="168">
        <v>39631</v>
      </c>
      <c r="BU208" s="168">
        <v>40700</v>
      </c>
      <c r="BV208" s="168">
        <v>42082</v>
      </c>
      <c r="BW208" s="168">
        <v>43078</v>
      </c>
      <c r="BX208" s="168">
        <v>43732</v>
      </c>
      <c r="BY208" s="168">
        <v>44744</v>
      </c>
      <c r="BZ208" s="168">
        <v>46039</v>
      </c>
      <c r="CA208" s="168">
        <v>47607</v>
      </c>
      <c r="CB208" s="168">
        <v>47668</v>
      </c>
      <c r="CC208" s="168">
        <v>47981</v>
      </c>
      <c r="CD208" s="168">
        <v>48970</v>
      </c>
      <c r="CE208" s="168">
        <v>49942</v>
      </c>
      <c r="CF208" s="168">
        <v>51136</v>
      </c>
      <c r="CG208" s="168">
        <v>51307</v>
      </c>
      <c r="CH208" s="168">
        <v>51872</v>
      </c>
      <c r="CI208" s="168">
        <v>52275</v>
      </c>
      <c r="CJ208" s="168">
        <v>52924</v>
      </c>
      <c r="CK208" s="168">
        <v>53567</v>
      </c>
      <c r="CL208" s="168">
        <v>54358</v>
      </c>
      <c r="CM208" s="168">
        <v>54583</v>
      </c>
      <c r="CN208" s="168">
        <v>55483</v>
      </c>
      <c r="CO208" s="168">
        <v>56806</v>
      </c>
    </row>
    <row r="209" spans="2:93">
      <c r="B209" s="166">
        <v>99</v>
      </c>
      <c r="C209" s="167">
        <v>495</v>
      </c>
      <c r="D209" s="168">
        <v>539</v>
      </c>
      <c r="E209" s="168">
        <v>619</v>
      </c>
      <c r="F209" s="168">
        <v>701</v>
      </c>
      <c r="G209" s="168">
        <v>732</v>
      </c>
      <c r="H209" s="168">
        <v>762</v>
      </c>
      <c r="I209" s="168">
        <v>837</v>
      </c>
      <c r="J209" s="168">
        <v>1117</v>
      </c>
      <c r="K209" s="168">
        <v>1263</v>
      </c>
      <c r="L209" s="168">
        <v>1373</v>
      </c>
      <c r="M209" s="168">
        <v>1398</v>
      </c>
      <c r="N209" s="168">
        <v>1500</v>
      </c>
      <c r="O209" s="168">
        <v>1617</v>
      </c>
      <c r="P209" s="168">
        <v>1740</v>
      </c>
      <c r="Q209" s="168">
        <v>1823</v>
      </c>
      <c r="R209" s="168">
        <v>1922</v>
      </c>
      <c r="S209" s="168">
        <v>2000</v>
      </c>
      <c r="T209" s="168">
        <v>2117</v>
      </c>
      <c r="U209" s="168">
        <v>2182</v>
      </c>
      <c r="V209" s="168">
        <v>2173</v>
      </c>
      <c r="W209" s="168">
        <v>2257</v>
      </c>
      <c r="X209" s="168">
        <v>2365</v>
      </c>
      <c r="Y209" s="168">
        <v>2492</v>
      </c>
      <c r="Z209" s="168">
        <v>2722</v>
      </c>
      <c r="AA209" s="168">
        <v>2946</v>
      </c>
      <c r="AB209" s="168">
        <v>3113</v>
      </c>
      <c r="AC209" s="168">
        <v>3339</v>
      </c>
      <c r="AD209" s="168">
        <v>3568</v>
      </c>
      <c r="AE209" s="168">
        <v>3761</v>
      </c>
      <c r="AF209" s="168">
        <v>4113</v>
      </c>
      <c r="AG209" s="168">
        <v>4244</v>
      </c>
      <c r="AH209" s="168">
        <v>4791</v>
      </c>
      <c r="AI209" s="168">
        <v>5129</v>
      </c>
      <c r="AJ209" s="168">
        <v>5486</v>
      </c>
      <c r="AK209" s="168">
        <v>6612</v>
      </c>
      <c r="AL209" s="168">
        <v>6510</v>
      </c>
      <c r="AM209" s="168">
        <v>6567</v>
      </c>
      <c r="AN209" s="168">
        <v>6891</v>
      </c>
      <c r="AO209" s="168">
        <v>7187</v>
      </c>
      <c r="AP209" s="168">
        <v>7460</v>
      </c>
      <c r="AQ209" s="168">
        <v>7886</v>
      </c>
      <c r="AR209" s="168">
        <v>8146</v>
      </c>
      <c r="AS209" s="168">
        <v>8644</v>
      </c>
      <c r="AT209" s="168">
        <v>9239</v>
      </c>
      <c r="AU209" s="168">
        <v>9655</v>
      </c>
      <c r="AV209" s="168">
        <v>10232</v>
      </c>
      <c r="AW209" s="168">
        <v>10914</v>
      </c>
      <c r="AX209" s="168">
        <v>11514</v>
      </c>
      <c r="AY209" s="168">
        <v>12428</v>
      </c>
      <c r="AZ209" s="168">
        <v>13049</v>
      </c>
      <c r="BA209" s="168">
        <v>13575</v>
      </c>
      <c r="BB209" s="168">
        <v>14052</v>
      </c>
      <c r="BC209" s="168">
        <v>14287</v>
      </c>
      <c r="BD209" s="168">
        <v>14809</v>
      </c>
      <c r="BE209" s="168">
        <v>15532</v>
      </c>
      <c r="BF209" s="168">
        <v>16617</v>
      </c>
      <c r="BG209" s="168">
        <v>17953</v>
      </c>
      <c r="BH209" s="168">
        <v>19014</v>
      </c>
      <c r="BI209" s="168">
        <v>20764</v>
      </c>
      <c r="BJ209" s="168">
        <v>21352</v>
      </c>
      <c r="BK209" s="168">
        <v>21434</v>
      </c>
      <c r="BL209" s="168">
        <v>21832</v>
      </c>
      <c r="BM209" s="168">
        <v>22327</v>
      </c>
      <c r="BN209" s="168">
        <v>22916</v>
      </c>
      <c r="BO209" s="168">
        <v>23797</v>
      </c>
      <c r="BP209" s="168">
        <v>24826</v>
      </c>
      <c r="BQ209" s="168">
        <v>26272</v>
      </c>
      <c r="BR209" s="168">
        <v>27747</v>
      </c>
      <c r="BS209" s="168">
        <v>29795</v>
      </c>
      <c r="BT209" s="168">
        <v>31394</v>
      </c>
      <c r="BU209" s="168">
        <v>33197</v>
      </c>
      <c r="BV209" s="168">
        <v>34155</v>
      </c>
      <c r="BW209" s="168">
        <v>35376</v>
      </c>
      <c r="BX209" s="168">
        <v>36273</v>
      </c>
      <c r="BY209" s="168">
        <v>36881</v>
      </c>
      <c r="BZ209" s="168">
        <v>37791</v>
      </c>
      <c r="CA209" s="168">
        <v>38940</v>
      </c>
      <c r="CB209" s="168">
        <v>40320</v>
      </c>
      <c r="CC209" s="168">
        <v>40423</v>
      </c>
      <c r="CD209" s="168">
        <v>40737</v>
      </c>
      <c r="CE209" s="168">
        <v>41625</v>
      </c>
      <c r="CF209" s="168">
        <v>42497</v>
      </c>
      <c r="CG209" s="168">
        <v>43557</v>
      </c>
      <c r="CH209" s="168">
        <v>43746</v>
      </c>
      <c r="CI209" s="168">
        <v>44268</v>
      </c>
      <c r="CJ209" s="168">
        <v>44651</v>
      </c>
      <c r="CK209" s="168">
        <v>45243</v>
      </c>
      <c r="CL209" s="168">
        <v>45828</v>
      </c>
      <c r="CM209" s="168">
        <v>46540</v>
      </c>
      <c r="CN209" s="168">
        <v>46765</v>
      </c>
      <c r="CO209" s="168">
        <v>47568</v>
      </c>
    </row>
    <row r="210" spans="2:93">
      <c r="B210" s="166" t="s">
        <v>2</v>
      </c>
      <c r="C210" s="167">
        <v>670</v>
      </c>
      <c r="D210" s="168">
        <v>815</v>
      </c>
      <c r="E210" s="168">
        <v>948</v>
      </c>
      <c r="F210" s="168">
        <v>1100</v>
      </c>
      <c r="G210" s="168">
        <v>1267</v>
      </c>
      <c r="H210" s="168">
        <v>1409</v>
      </c>
      <c r="I210" s="168">
        <v>1533</v>
      </c>
      <c r="J210" s="168">
        <v>1678</v>
      </c>
      <c r="K210" s="168">
        <v>1987</v>
      </c>
      <c r="L210" s="168">
        <v>2315</v>
      </c>
      <c r="M210" s="168">
        <v>2631</v>
      </c>
      <c r="N210" s="168">
        <v>2879</v>
      </c>
      <c r="O210" s="168">
        <v>3137</v>
      </c>
      <c r="P210" s="168">
        <v>3413</v>
      </c>
      <c r="Q210" s="168">
        <v>3708</v>
      </c>
      <c r="R210" s="168">
        <v>3988</v>
      </c>
      <c r="S210" s="168">
        <v>4271</v>
      </c>
      <c r="T210" s="168">
        <v>4541</v>
      </c>
      <c r="U210" s="168">
        <v>4832</v>
      </c>
      <c r="V210" s="168">
        <v>5101</v>
      </c>
      <c r="W210" s="168">
        <v>5301</v>
      </c>
      <c r="X210" s="168">
        <v>5520</v>
      </c>
      <c r="Y210" s="168">
        <v>5772</v>
      </c>
      <c r="Z210" s="168">
        <v>6063</v>
      </c>
      <c r="AA210" s="168">
        <v>6459</v>
      </c>
      <c r="AB210" s="168">
        <v>6929</v>
      </c>
      <c r="AC210" s="168">
        <v>7414</v>
      </c>
      <c r="AD210" s="168">
        <v>7956</v>
      </c>
      <c r="AE210" s="168">
        <v>8544</v>
      </c>
      <c r="AF210" s="168">
        <v>9141</v>
      </c>
      <c r="AG210" s="168">
        <v>9866</v>
      </c>
      <c r="AH210" s="168">
        <v>10525</v>
      </c>
      <c r="AI210" s="168">
        <v>11447</v>
      </c>
      <c r="AJ210" s="168">
        <v>12413</v>
      </c>
      <c r="AK210" s="168">
        <v>13431</v>
      </c>
      <c r="AL210" s="168">
        <v>15065</v>
      </c>
      <c r="AM210" s="168">
        <v>16253</v>
      </c>
      <c r="AN210" s="168">
        <v>17226</v>
      </c>
      <c r="AO210" s="168">
        <v>18241</v>
      </c>
      <c r="AP210" s="168">
        <v>19270</v>
      </c>
      <c r="AQ210" s="168">
        <v>20296</v>
      </c>
      <c r="AR210" s="168">
        <v>21439</v>
      </c>
      <c r="AS210" s="168">
        <v>22612</v>
      </c>
      <c r="AT210" s="168">
        <v>23997</v>
      </c>
      <c r="AU210" s="168">
        <v>25629</v>
      </c>
      <c r="AV210" s="168">
        <v>27328</v>
      </c>
      <c r="AW210" s="168">
        <v>29215</v>
      </c>
      <c r="AX210" s="168">
        <v>31343</v>
      </c>
      <c r="AY210" s="168">
        <v>33611</v>
      </c>
      <c r="AZ210" s="168">
        <v>36248</v>
      </c>
      <c r="BA210" s="168">
        <v>38967</v>
      </c>
      <c r="BB210" s="168">
        <v>41692</v>
      </c>
      <c r="BC210" s="168">
        <v>44399</v>
      </c>
      <c r="BD210" s="168">
        <v>46915</v>
      </c>
      <c r="BE210" s="168">
        <v>49518</v>
      </c>
      <c r="BF210" s="168">
        <v>52364</v>
      </c>
      <c r="BG210" s="168">
        <v>55710</v>
      </c>
      <c r="BH210" s="168">
        <v>59679</v>
      </c>
      <c r="BI210" s="168">
        <v>63954</v>
      </c>
      <c r="BJ210" s="168">
        <v>69054</v>
      </c>
      <c r="BK210" s="168">
        <v>73913</v>
      </c>
      <c r="BL210" s="168">
        <v>78182</v>
      </c>
      <c r="BM210" s="168">
        <v>82237</v>
      </c>
      <c r="BN210" s="168">
        <v>86206</v>
      </c>
      <c r="BO210" s="168">
        <v>90193</v>
      </c>
      <c r="BP210" s="168">
        <v>94444</v>
      </c>
      <c r="BQ210" s="168">
        <v>99046</v>
      </c>
      <c r="BR210" s="168">
        <v>104296</v>
      </c>
      <c r="BS210" s="168">
        <v>110124</v>
      </c>
      <c r="BT210" s="168">
        <v>116924</v>
      </c>
      <c r="BU210" s="168">
        <v>124182</v>
      </c>
      <c r="BV210" s="168">
        <v>132011</v>
      </c>
      <c r="BW210" s="168">
        <v>139632</v>
      </c>
      <c r="BX210" s="168">
        <v>147310</v>
      </c>
      <c r="BY210" s="168">
        <v>154778</v>
      </c>
      <c r="BZ210" s="168">
        <v>161837</v>
      </c>
      <c r="CA210" s="168">
        <v>168810</v>
      </c>
      <c r="CB210" s="168">
        <v>175917</v>
      </c>
      <c r="CC210" s="168">
        <v>183339</v>
      </c>
      <c r="CD210" s="168">
        <v>189959</v>
      </c>
      <c r="CE210" s="168">
        <v>196077</v>
      </c>
      <c r="CF210" s="168">
        <v>202254</v>
      </c>
      <c r="CG210" s="168">
        <v>208469</v>
      </c>
      <c r="CH210" s="168">
        <v>214876</v>
      </c>
      <c r="CI210" s="168">
        <v>220710</v>
      </c>
      <c r="CJ210" s="168">
        <v>226337</v>
      </c>
      <c r="CK210" s="168">
        <v>231667</v>
      </c>
      <c r="CL210" s="168">
        <v>236918</v>
      </c>
      <c r="CM210" s="168">
        <v>242094</v>
      </c>
      <c r="CN210" s="168">
        <v>247311</v>
      </c>
      <c r="CO210" s="168">
        <v>252147</v>
      </c>
    </row>
    <row r="212" spans="2:93">
      <c r="B212" s="163" t="s">
        <v>42</v>
      </c>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c r="AA212" s="164"/>
      <c r="AB212" s="164"/>
      <c r="AC212" s="164"/>
      <c r="AD212" s="164"/>
      <c r="AE212" s="164"/>
      <c r="AF212" s="164"/>
      <c r="AG212" s="164"/>
      <c r="AH212" s="164"/>
      <c r="AI212" s="164"/>
      <c r="AJ212" s="164"/>
      <c r="AK212" s="164"/>
      <c r="AL212" s="164"/>
      <c r="AM212" s="164"/>
      <c r="AN212" s="164"/>
      <c r="AO212" s="164"/>
      <c r="AP212" s="164"/>
      <c r="AQ212" s="164"/>
      <c r="AR212" s="164"/>
      <c r="AS212" s="164"/>
      <c r="AT212" s="164"/>
      <c r="AU212" s="164"/>
      <c r="AV212" s="164"/>
      <c r="AW212" s="164"/>
      <c r="AX212" s="164"/>
      <c r="AY212" s="164"/>
      <c r="AZ212" s="164"/>
      <c r="BA212" s="164"/>
      <c r="BB212" s="164"/>
      <c r="BC212" s="164"/>
      <c r="BD212" s="164"/>
      <c r="BE212" s="164"/>
      <c r="BF212" s="164"/>
      <c r="BG212" s="164"/>
      <c r="BH212" s="164"/>
      <c r="BI212" s="164"/>
      <c r="BJ212" s="164"/>
      <c r="BK212" s="164"/>
      <c r="BL212" s="164"/>
      <c r="BM212" s="164"/>
      <c r="BN212" s="164"/>
      <c r="BO212" s="164"/>
      <c r="BP212" s="164"/>
      <c r="BQ212" s="164"/>
      <c r="BR212" s="164"/>
      <c r="BS212" s="164"/>
      <c r="BT212" s="164"/>
      <c r="BU212" s="164"/>
      <c r="BV212" s="164"/>
      <c r="BW212" s="164"/>
      <c r="BX212" s="164"/>
      <c r="BY212" s="164"/>
      <c r="BZ212" s="164"/>
      <c r="CA212" s="164"/>
      <c r="CB212" s="164"/>
      <c r="CC212" s="164"/>
      <c r="CD212" s="164"/>
      <c r="CE212" s="164"/>
      <c r="CF212" s="164"/>
      <c r="CG212" s="164"/>
      <c r="CH212" s="164"/>
      <c r="CI212" s="164"/>
      <c r="CJ212" s="164"/>
      <c r="CK212" s="164"/>
      <c r="CL212" s="164"/>
      <c r="CM212" s="164"/>
      <c r="CN212" s="164"/>
      <c r="CO212" s="164"/>
    </row>
    <row r="213" spans="2:93">
      <c r="B213" s="165"/>
      <c r="C213" s="165">
        <v>2012</v>
      </c>
      <c r="D213" s="165">
        <v>2013</v>
      </c>
      <c r="E213" s="165">
        <v>2014</v>
      </c>
      <c r="F213" s="165">
        <v>2015</v>
      </c>
      <c r="G213" s="165">
        <v>2016</v>
      </c>
      <c r="H213" s="165">
        <v>2017</v>
      </c>
      <c r="I213" s="165">
        <v>2018</v>
      </c>
      <c r="J213" s="165">
        <v>2019</v>
      </c>
      <c r="K213" s="165">
        <v>2020</v>
      </c>
      <c r="L213" s="165">
        <v>2021</v>
      </c>
      <c r="M213" s="165">
        <v>2022</v>
      </c>
      <c r="N213" s="165">
        <v>2023</v>
      </c>
      <c r="O213" s="165">
        <v>2024</v>
      </c>
      <c r="P213" s="165">
        <v>2025</v>
      </c>
      <c r="Q213" s="165">
        <v>2026</v>
      </c>
      <c r="R213" s="165">
        <v>2027</v>
      </c>
      <c r="S213" s="165">
        <v>2028</v>
      </c>
      <c r="T213" s="165">
        <v>2029</v>
      </c>
      <c r="U213" s="165">
        <v>2030</v>
      </c>
      <c r="V213" s="165">
        <v>2031</v>
      </c>
      <c r="W213" s="165">
        <v>2032</v>
      </c>
      <c r="X213" s="165">
        <v>2033</v>
      </c>
      <c r="Y213" s="165">
        <v>2034</v>
      </c>
      <c r="Z213" s="165">
        <v>2035</v>
      </c>
      <c r="AA213" s="165">
        <v>2036</v>
      </c>
      <c r="AB213" s="165">
        <v>2037</v>
      </c>
      <c r="AC213" s="165">
        <v>2038</v>
      </c>
      <c r="AD213" s="165">
        <v>2039</v>
      </c>
      <c r="AE213" s="165">
        <v>2040</v>
      </c>
      <c r="AF213" s="165">
        <v>2041</v>
      </c>
      <c r="AG213" s="165">
        <v>2042</v>
      </c>
      <c r="AH213" s="165">
        <v>2043</v>
      </c>
      <c r="AI213" s="165">
        <v>2044</v>
      </c>
      <c r="AJ213" s="165">
        <v>2045</v>
      </c>
      <c r="AK213" s="165">
        <v>2046</v>
      </c>
      <c r="AL213" s="165">
        <v>2047</v>
      </c>
      <c r="AM213" s="165">
        <v>2048</v>
      </c>
      <c r="AN213" s="165">
        <v>2049</v>
      </c>
      <c r="AO213" s="165">
        <v>2050</v>
      </c>
      <c r="AP213" s="165">
        <v>2051</v>
      </c>
      <c r="AQ213" s="165">
        <v>2052</v>
      </c>
      <c r="AR213" s="165">
        <v>2053</v>
      </c>
      <c r="AS213" s="165">
        <v>2054</v>
      </c>
      <c r="AT213" s="165">
        <v>2055</v>
      </c>
      <c r="AU213" s="165">
        <v>2056</v>
      </c>
      <c r="AV213" s="165">
        <v>2057</v>
      </c>
      <c r="AW213" s="165">
        <v>2058</v>
      </c>
      <c r="AX213" s="165">
        <v>2059</v>
      </c>
      <c r="AY213" s="165">
        <v>2060</v>
      </c>
      <c r="AZ213" s="165">
        <v>2061</v>
      </c>
      <c r="BA213" s="165">
        <v>2062</v>
      </c>
      <c r="BB213" s="165">
        <v>2063</v>
      </c>
      <c r="BC213" s="165">
        <v>2064</v>
      </c>
      <c r="BD213" s="165">
        <v>2065</v>
      </c>
      <c r="BE213" s="165">
        <v>2066</v>
      </c>
      <c r="BF213" s="165">
        <v>2067</v>
      </c>
      <c r="BG213" s="165">
        <v>2068</v>
      </c>
      <c r="BH213" s="165">
        <v>2069</v>
      </c>
      <c r="BI213" s="165">
        <v>2070</v>
      </c>
      <c r="BJ213" s="165">
        <v>2071</v>
      </c>
      <c r="BK213" s="165">
        <v>2072</v>
      </c>
      <c r="BL213" s="165">
        <v>2073</v>
      </c>
      <c r="BM213" s="165">
        <v>2074</v>
      </c>
      <c r="BN213" s="165">
        <v>2075</v>
      </c>
      <c r="BO213" s="165">
        <v>2076</v>
      </c>
      <c r="BP213" s="165">
        <v>2077</v>
      </c>
      <c r="BQ213" s="165">
        <v>2078</v>
      </c>
      <c r="BR213" s="165">
        <v>2079</v>
      </c>
      <c r="BS213" s="165">
        <v>2080</v>
      </c>
      <c r="BT213" s="165">
        <v>2081</v>
      </c>
      <c r="BU213" s="165">
        <v>2082</v>
      </c>
      <c r="BV213" s="165">
        <v>2083</v>
      </c>
      <c r="BW213" s="165">
        <v>2084</v>
      </c>
      <c r="BX213" s="165">
        <v>2085</v>
      </c>
      <c r="BY213" s="165">
        <v>2086</v>
      </c>
      <c r="BZ213" s="165">
        <v>2087</v>
      </c>
      <c r="CA213" s="165">
        <v>2088</v>
      </c>
      <c r="CB213" s="165">
        <v>2089</v>
      </c>
      <c r="CC213" s="165">
        <v>2090</v>
      </c>
      <c r="CD213" s="165">
        <v>2091</v>
      </c>
      <c r="CE213" s="165">
        <v>2092</v>
      </c>
      <c r="CF213" s="165">
        <v>2093</v>
      </c>
      <c r="CG213" s="165">
        <v>2094</v>
      </c>
      <c r="CH213" s="165">
        <v>2095</v>
      </c>
      <c r="CI213" s="165">
        <v>2096</v>
      </c>
      <c r="CJ213" s="165">
        <v>2097</v>
      </c>
      <c r="CK213" s="165">
        <v>2098</v>
      </c>
      <c r="CL213" s="165">
        <v>2099</v>
      </c>
      <c r="CM213" s="165">
        <v>2100</v>
      </c>
      <c r="CN213" s="165">
        <v>2101</v>
      </c>
      <c r="CO213" s="165">
        <v>2102</v>
      </c>
    </row>
    <row r="214" spans="2:93">
      <c r="B214" s="166">
        <v>0</v>
      </c>
      <c r="C214" s="167">
        <v>144605</v>
      </c>
      <c r="D214" s="168">
        <v>147650</v>
      </c>
      <c r="E214" s="168">
        <v>150164</v>
      </c>
      <c r="F214" s="168">
        <v>152533</v>
      </c>
      <c r="G214" s="168">
        <v>154711</v>
      </c>
      <c r="H214" s="168">
        <v>156662</v>
      </c>
      <c r="I214" s="168">
        <v>158336</v>
      </c>
      <c r="J214" s="168">
        <v>159769</v>
      </c>
      <c r="K214" s="168">
        <v>161008</v>
      </c>
      <c r="L214" s="168">
        <v>162048</v>
      </c>
      <c r="M214" s="168">
        <v>162894</v>
      </c>
      <c r="N214" s="168">
        <v>163570</v>
      </c>
      <c r="O214" s="168">
        <v>164116</v>
      </c>
      <c r="P214" s="168">
        <v>164569</v>
      </c>
      <c r="Q214" s="168">
        <v>164950</v>
      </c>
      <c r="R214" s="168">
        <v>165271</v>
      </c>
      <c r="S214" s="168">
        <v>165609</v>
      </c>
      <c r="T214" s="168">
        <v>166010</v>
      </c>
      <c r="U214" s="168">
        <v>166467</v>
      </c>
      <c r="V214" s="168">
        <v>167013</v>
      </c>
      <c r="W214" s="168">
        <v>167677</v>
      </c>
      <c r="X214" s="168">
        <v>168490</v>
      </c>
      <c r="Y214" s="168">
        <v>169463</v>
      </c>
      <c r="Z214" s="168">
        <v>170594</v>
      </c>
      <c r="AA214" s="168">
        <v>171874</v>
      </c>
      <c r="AB214" s="168">
        <v>173293</v>
      </c>
      <c r="AC214" s="168">
        <v>174819</v>
      </c>
      <c r="AD214" s="168">
        <v>176433</v>
      </c>
      <c r="AE214" s="168">
        <v>178118</v>
      </c>
      <c r="AF214" s="168">
        <v>179845</v>
      </c>
      <c r="AG214" s="168">
        <v>181585</v>
      </c>
      <c r="AH214" s="168">
        <v>183313</v>
      </c>
      <c r="AI214" s="168">
        <v>185014</v>
      </c>
      <c r="AJ214" s="168">
        <v>186665</v>
      </c>
      <c r="AK214" s="168">
        <v>188252</v>
      </c>
      <c r="AL214" s="168">
        <v>189764</v>
      </c>
      <c r="AM214" s="168">
        <v>191203</v>
      </c>
      <c r="AN214" s="168">
        <v>192569</v>
      </c>
      <c r="AO214" s="168">
        <v>193854</v>
      </c>
      <c r="AP214" s="168">
        <v>195063</v>
      </c>
      <c r="AQ214" s="168">
        <v>196190</v>
      </c>
      <c r="AR214" s="168">
        <v>197238</v>
      </c>
      <c r="AS214" s="168">
        <v>198205</v>
      </c>
      <c r="AT214" s="168">
        <v>199098</v>
      </c>
      <c r="AU214" s="168">
        <v>199927</v>
      </c>
      <c r="AV214" s="168">
        <v>200699</v>
      </c>
      <c r="AW214" s="168">
        <v>201431</v>
      </c>
      <c r="AX214" s="168">
        <v>202138</v>
      </c>
      <c r="AY214" s="168">
        <v>202837</v>
      </c>
      <c r="AZ214" s="168">
        <v>203541</v>
      </c>
      <c r="BA214" s="168">
        <v>204270</v>
      </c>
      <c r="BB214" s="168">
        <v>205034</v>
      </c>
      <c r="BC214" s="168">
        <v>205844</v>
      </c>
      <c r="BD214" s="168">
        <v>206712</v>
      </c>
      <c r="BE214" s="168">
        <v>207641</v>
      </c>
      <c r="BF214" s="168">
        <v>208635</v>
      </c>
      <c r="BG214" s="168">
        <v>209696</v>
      </c>
      <c r="BH214" s="168">
        <v>210818</v>
      </c>
      <c r="BI214" s="168">
        <v>211998</v>
      </c>
      <c r="BJ214" s="168">
        <v>213229</v>
      </c>
      <c r="BK214" s="168">
        <v>214500</v>
      </c>
      <c r="BL214" s="168">
        <v>215802</v>
      </c>
      <c r="BM214" s="168">
        <v>217123</v>
      </c>
      <c r="BN214" s="168">
        <v>218451</v>
      </c>
      <c r="BO214" s="168">
        <v>219775</v>
      </c>
      <c r="BP214" s="168">
        <v>221085</v>
      </c>
      <c r="BQ214" s="168">
        <v>222372</v>
      </c>
      <c r="BR214" s="168">
        <v>223626</v>
      </c>
      <c r="BS214" s="168">
        <v>224842</v>
      </c>
      <c r="BT214" s="168">
        <v>226015</v>
      </c>
      <c r="BU214" s="168">
        <v>227142</v>
      </c>
      <c r="BV214" s="168">
        <v>228221</v>
      </c>
      <c r="BW214" s="168">
        <v>229252</v>
      </c>
      <c r="BX214" s="168">
        <v>230238</v>
      </c>
      <c r="BY214" s="168">
        <v>231180</v>
      </c>
      <c r="BZ214" s="168">
        <v>232083</v>
      </c>
      <c r="CA214" s="168">
        <v>232953</v>
      </c>
      <c r="CB214" s="168">
        <v>233794</v>
      </c>
      <c r="CC214" s="168">
        <v>234614</v>
      </c>
      <c r="CD214" s="168">
        <v>235418</v>
      </c>
      <c r="CE214" s="168">
        <v>236216</v>
      </c>
      <c r="CF214" s="168">
        <v>237013</v>
      </c>
      <c r="CG214" s="168">
        <v>237815</v>
      </c>
      <c r="CH214" s="168">
        <v>238632</v>
      </c>
      <c r="CI214" s="168">
        <v>239465</v>
      </c>
      <c r="CJ214" s="168">
        <v>240321</v>
      </c>
      <c r="CK214" s="168">
        <v>241203</v>
      </c>
      <c r="CL214" s="168">
        <v>242113</v>
      </c>
      <c r="CM214" s="168">
        <v>243052</v>
      </c>
      <c r="CN214" s="168">
        <v>244021</v>
      </c>
      <c r="CO214" s="168">
        <v>245016</v>
      </c>
    </row>
    <row r="215" spans="2:93">
      <c r="B215" s="166">
        <v>1</v>
      </c>
      <c r="C215" s="167">
        <v>142641</v>
      </c>
      <c r="D215" s="168">
        <v>145384</v>
      </c>
      <c r="E215" s="168">
        <v>148389</v>
      </c>
      <c r="F215" s="168">
        <v>150864</v>
      </c>
      <c r="G215" s="168">
        <v>153194</v>
      </c>
      <c r="H215" s="168">
        <v>155332</v>
      </c>
      <c r="I215" s="168">
        <v>157244</v>
      </c>
      <c r="J215" s="168">
        <v>158920</v>
      </c>
      <c r="K215" s="168">
        <v>160355</v>
      </c>
      <c r="L215" s="168">
        <v>161596</v>
      </c>
      <c r="M215" s="168">
        <v>162637</v>
      </c>
      <c r="N215" s="168">
        <v>163485</v>
      </c>
      <c r="O215" s="168">
        <v>164163</v>
      </c>
      <c r="P215" s="168">
        <v>164711</v>
      </c>
      <c r="Q215" s="168">
        <v>165166</v>
      </c>
      <c r="R215" s="168">
        <v>165549</v>
      </c>
      <c r="S215" s="168">
        <v>165872</v>
      </c>
      <c r="T215" s="168">
        <v>166211</v>
      </c>
      <c r="U215" s="168">
        <v>166614</v>
      </c>
      <c r="V215" s="168">
        <v>167072</v>
      </c>
      <c r="W215" s="168">
        <v>167620</v>
      </c>
      <c r="X215" s="168">
        <v>168285</v>
      </c>
      <c r="Y215" s="168">
        <v>169099</v>
      </c>
      <c r="Z215" s="168">
        <v>170074</v>
      </c>
      <c r="AA215" s="168">
        <v>171206</v>
      </c>
      <c r="AB215" s="168">
        <v>172487</v>
      </c>
      <c r="AC215" s="168">
        <v>173907</v>
      </c>
      <c r="AD215" s="168">
        <v>175434</v>
      </c>
      <c r="AE215" s="168">
        <v>177049</v>
      </c>
      <c r="AF215" s="168">
        <v>178735</v>
      </c>
      <c r="AG215" s="168">
        <v>180463</v>
      </c>
      <c r="AH215" s="168">
        <v>182204</v>
      </c>
      <c r="AI215" s="168">
        <v>183932</v>
      </c>
      <c r="AJ215" s="168">
        <v>185634</v>
      </c>
      <c r="AK215" s="168">
        <v>187286</v>
      </c>
      <c r="AL215" s="168">
        <v>188874</v>
      </c>
      <c r="AM215" s="168">
        <v>190387</v>
      </c>
      <c r="AN215" s="168">
        <v>191826</v>
      </c>
      <c r="AO215" s="168">
        <v>193193</v>
      </c>
      <c r="AP215" s="168">
        <v>194479</v>
      </c>
      <c r="AQ215" s="168">
        <v>195689</v>
      </c>
      <c r="AR215" s="168">
        <v>196816</v>
      </c>
      <c r="AS215" s="168">
        <v>197865</v>
      </c>
      <c r="AT215" s="168">
        <v>198832</v>
      </c>
      <c r="AU215" s="168">
        <v>199725</v>
      </c>
      <c r="AV215" s="168">
        <v>200554</v>
      </c>
      <c r="AW215" s="168">
        <v>201326</v>
      </c>
      <c r="AX215" s="168">
        <v>202059</v>
      </c>
      <c r="AY215" s="168">
        <v>202766</v>
      </c>
      <c r="AZ215" s="168">
        <v>203465</v>
      </c>
      <c r="BA215" s="168">
        <v>204169</v>
      </c>
      <c r="BB215" s="168">
        <v>204899</v>
      </c>
      <c r="BC215" s="168">
        <v>205663</v>
      </c>
      <c r="BD215" s="168">
        <v>206473</v>
      </c>
      <c r="BE215" s="168">
        <v>207341</v>
      </c>
      <c r="BF215" s="168">
        <v>208270</v>
      </c>
      <c r="BG215" s="168">
        <v>209265</v>
      </c>
      <c r="BH215" s="168">
        <v>210326</v>
      </c>
      <c r="BI215" s="168">
        <v>211448</v>
      </c>
      <c r="BJ215" s="168">
        <v>212628</v>
      </c>
      <c r="BK215" s="168">
        <v>213859</v>
      </c>
      <c r="BL215" s="168">
        <v>215130</v>
      </c>
      <c r="BM215" s="168">
        <v>216432</v>
      </c>
      <c r="BN215" s="168">
        <v>217754</v>
      </c>
      <c r="BO215" s="168">
        <v>219082</v>
      </c>
      <c r="BP215" s="168">
        <v>220406</v>
      </c>
      <c r="BQ215" s="168">
        <v>221716</v>
      </c>
      <c r="BR215" s="168">
        <v>223003</v>
      </c>
      <c r="BS215" s="168">
        <v>224257</v>
      </c>
      <c r="BT215" s="168">
        <v>225473</v>
      </c>
      <c r="BU215" s="168">
        <v>226646</v>
      </c>
      <c r="BV215" s="168">
        <v>227773</v>
      </c>
      <c r="BW215" s="168">
        <v>228852</v>
      </c>
      <c r="BX215" s="168">
        <v>229883</v>
      </c>
      <c r="BY215" s="168">
        <v>230869</v>
      </c>
      <c r="BZ215" s="168">
        <v>231812</v>
      </c>
      <c r="CA215" s="168">
        <v>232715</v>
      </c>
      <c r="CB215" s="168">
        <v>233585</v>
      </c>
      <c r="CC215" s="168">
        <v>234426</v>
      </c>
      <c r="CD215" s="168">
        <v>235246</v>
      </c>
      <c r="CE215" s="168">
        <v>236050</v>
      </c>
      <c r="CF215" s="168">
        <v>236848</v>
      </c>
      <c r="CG215" s="168">
        <v>237645</v>
      </c>
      <c r="CH215" s="168">
        <v>238447</v>
      </c>
      <c r="CI215" s="168">
        <v>239264</v>
      </c>
      <c r="CJ215" s="168">
        <v>240097</v>
      </c>
      <c r="CK215" s="168">
        <v>240953</v>
      </c>
      <c r="CL215" s="168">
        <v>241835</v>
      </c>
      <c r="CM215" s="168">
        <v>242745</v>
      </c>
      <c r="CN215" s="168">
        <v>243684</v>
      </c>
      <c r="CO215" s="168">
        <v>244653</v>
      </c>
    </row>
    <row r="216" spans="2:93">
      <c r="B216" s="166">
        <v>2</v>
      </c>
      <c r="C216" s="167">
        <v>145066</v>
      </c>
      <c r="D216" s="168">
        <v>144390</v>
      </c>
      <c r="E216" s="168">
        <v>147048</v>
      </c>
      <c r="F216" s="168">
        <v>149968</v>
      </c>
      <c r="G216" s="168">
        <v>152359</v>
      </c>
      <c r="H216" s="168">
        <v>154604</v>
      </c>
      <c r="I216" s="168">
        <v>156657</v>
      </c>
      <c r="J216" s="168">
        <v>158570</v>
      </c>
      <c r="K216" s="168">
        <v>160247</v>
      </c>
      <c r="L216" s="168">
        <v>161682</v>
      </c>
      <c r="M216" s="168">
        <v>162924</v>
      </c>
      <c r="N216" s="168">
        <v>163966</v>
      </c>
      <c r="O216" s="168">
        <v>164815</v>
      </c>
      <c r="P216" s="168">
        <v>165493</v>
      </c>
      <c r="Q216" s="168">
        <v>166042</v>
      </c>
      <c r="R216" s="168">
        <v>166498</v>
      </c>
      <c r="S216" s="168">
        <v>166881</v>
      </c>
      <c r="T216" s="168">
        <v>167205</v>
      </c>
      <c r="U216" s="168">
        <v>167545</v>
      </c>
      <c r="V216" s="168">
        <v>167948</v>
      </c>
      <c r="W216" s="168">
        <v>168407</v>
      </c>
      <c r="X216" s="168">
        <v>168956</v>
      </c>
      <c r="Y216" s="168">
        <v>169621</v>
      </c>
      <c r="Z216" s="168">
        <v>170436</v>
      </c>
      <c r="AA216" s="168">
        <v>171411</v>
      </c>
      <c r="AB216" s="168">
        <v>172544</v>
      </c>
      <c r="AC216" s="168">
        <v>173825</v>
      </c>
      <c r="AD216" s="168">
        <v>175245</v>
      </c>
      <c r="AE216" s="168">
        <v>176773</v>
      </c>
      <c r="AF216" s="168">
        <v>178388</v>
      </c>
      <c r="AG216" s="168">
        <v>180074</v>
      </c>
      <c r="AH216" s="168">
        <v>181803</v>
      </c>
      <c r="AI216" s="168">
        <v>183544</v>
      </c>
      <c r="AJ216" s="168">
        <v>185272</v>
      </c>
      <c r="AK216" s="168">
        <v>186975</v>
      </c>
      <c r="AL216" s="168">
        <v>188627</v>
      </c>
      <c r="AM216" s="168">
        <v>190215</v>
      </c>
      <c r="AN216" s="168">
        <v>191729</v>
      </c>
      <c r="AO216" s="168">
        <v>193168</v>
      </c>
      <c r="AP216" s="168">
        <v>194535</v>
      </c>
      <c r="AQ216" s="168">
        <v>195822</v>
      </c>
      <c r="AR216" s="168">
        <v>197032</v>
      </c>
      <c r="AS216" s="168">
        <v>198159</v>
      </c>
      <c r="AT216" s="168">
        <v>199208</v>
      </c>
      <c r="AU216" s="168">
        <v>200175</v>
      </c>
      <c r="AV216" s="168">
        <v>201068</v>
      </c>
      <c r="AW216" s="168">
        <v>201897</v>
      </c>
      <c r="AX216" s="168">
        <v>202669</v>
      </c>
      <c r="AY216" s="168">
        <v>203402</v>
      </c>
      <c r="AZ216" s="168">
        <v>204110</v>
      </c>
      <c r="BA216" s="168">
        <v>204809</v>
      </c>
      <c r="BB216" s="168">
        <v>205513</v>
      </c>
      <c r="BC216" s="168">
        <v>206243</v>
      </c>
      <c r="BD216" s="168">
        <v>207007</v>
      </c>
      <c r="BE216" s="168">
        <v>207817</v>
      </c>
      <c r="BF216" s="168">
        <v>208685</v>
      </c>
      <c r="BG216" s="168">
        <v>209614</v>
      </c>
      <c r="BH216" s="168">
        <v>210609</v>
      </c>
      <c r="BI216" s="168">
        <v>211670</v>
      </c>
      <c r="BJ216" s="168">
        <v>212792</v>
      </c>
      <c r="BK216" s="168">
        <v>213972</v>
      </c>
      <c r="BL216" s="168">
        <v>215203</v>
      </c>
      <c r="BM216" s="168">
        <v>216475</v>
      </c>
      <c r="BN216" s="168">
        <v>217777</v>
      </c>
      <c r="BO216" s="168">
        <v>219099</v>
      </c>
      <c r="BP216" s="168">
        <v>220427</v>
      </c>
      <c r="BQ216" s="168">
        <v>221751</v>
      </c>
      <c r="BR216" s="168">
        <v>223061</v>
      </c>
      <c r="BS216" s="168">
        <v>224348</v>
      </c>
      <c r="BT216" s="168">
        <v>225602</v>
      </c>
      <c r="BU216" s="168">
        <v>226818</v>
      </c>
      <c r="BV216" s="168">
        <v>227991</v>
      </c>
      <c r="BW216" s="168">
        <v>229118</v>
      </c>
      <c r="BX216" s="168">
        <v>230197</v>
      </c>
      <c r="BY216" s="168">
        <v>231228</v>
      </c>
      <c r="BZ216" s="168">
        <v>232214</v>
      </c>
      <c r="CA216" s="168">
        <v>233157</v>
      </c>
      <c r="CB216" s="168">
        <v>234060</v>
      </c>
      <c r="CC216" s="168">
        <v>234930</v>
      </c>
      <c r="CD216" s="168">
        <v>235771</v>
      </c>
      <c r="CE216" s="168">
        <v>236591</v>
      </c>
      <c r="CF216" s="168">
        <v>237395</v>
      </c>
      <c r="CG216" s="168">
        <v>238193</v>
      </c>
      <c r="CH216" s="168">
        <v>238990</v>
      </c>
      <c r="CI216" s="168">
        <v>239792</v>
      </c>
      <c r="CJ216" s="168">
        <v>240609</v>
      </c>
      <c r="CK216" s="168">
        <v>241442</v>
      </c>
      <c r="CL216" s="168">
        <v>242298</v>
      </c>
      <c r="CM216" s="168">
        <v>243180</v>
      </c>
      <c r="CN216" s="168">
        <v>244090</v>
      </c>
      <c r="CO216" s="168">
        <v>245029</v>
      </c>
    </row>
    <row r="217" spans="2:93">
      <c r="B217" s="166">
        <v>3</v>
      </c>
      <c r="C217" s="167">
        <v>144328</v>
      </c>
      <c r="D217" s="168">
        <v>146924</v>
      </c>
      <c r="E217" s="168">
        <v>146159</v>
      </c>
      <c r="F217" s="168">
        <v>148727</v>
      </c>
      <c r="G217" s="168">
        <v>151557</v>
      </c>
      <c r="H217" s="168">
        <v>153859</v>
      </c>
      <c r="I217" s="168">
        <v>156014</v>
      </c>
      <c r="J217" s="168">
        <v>158068</v>
      </c>
      <c r="K217" s="168">
        <v>159981</v>
      </c>
      <c r="L217" s="168">
        <v>161659</v>
      </c>
      <c r="M217" s="168">
        <v>163094</v>
      </c>
      <c r="N217" s="168">
        <v>164337</v>
      </c>
      <c r="O217" s="168">
        <v>165379</v>
      </c>
      <c r="P217" s="168">
        <v>166229</v>
      </c>
      <c r="Q217" s="168">
        <v>166907</v>
      </c>
      <c r="R217" s="168">
        <v>167456</v>
      </c>
      <c r="S217" s="168">
        <v>167913</v>
      </c>
      <c r="T217" s="168">
        <v>168296</v>
      </c>
      <c r="U217" s="168">
        <v>168621</v>
      </c>
      <c r="V217" s="168">
        <v>168961</v>
      </c>
      <c r="W217" s="168">
        <v>169365</v>
      </c>
      <c r="X217" s="168">
        <v>169824</v>
      </c>
      <c r="Y217" s="168">
        <v>170373</v>
      </c>
      <c r="Z217" s="168">
        <v>171039</v>
      </c>
      <c r="AA217" s="168">
        <v>171854</v>
      </c>
      <c r="AB217" s="168">
        <v>172829</v>
      </c>
      <c r="AC217" s="168">
        <v>173963</v>
      </c>
      <c r="AD217" s="168">
        <v>175244</v>
      </c>
      <c r="AE217" s="168">
        <v>176664</v>
      </c>
      <c r="AF217" s="168">
        <v>178192</v>
      </c>
      <c r="AG217" s="168">
        <v>179808</v>
      </c>
      <c r="AH217" s="168">
        <v>181494</v>
      </c>
      <c r="AI217" s="168">
        <v>183223</v>
      </c>
      <c r="AJ217" s="168">
        <v>184964</v>
      </c>
      <c r="AK217" s="168">
        <v>186692</v>
      </c>
      <c r="AL217" s="168">
        <v>188396</v>
      </c>
      <c r="AM217" s="168">
        <v>190048</v>
      </c>
      <c r="AN217" s="168">
        <v>191636</v>
      </c>
      <c r="AO217" s="168">
        <v>193150</v>
      </c>
      <c r="AP217" s="168">
        <v>194589</v>
      </c>
      <c r="AQ217" s="168">
        <v>195957</v>
      </c>
      <c r="AR217" s="168">
        <v>197244</v>
      </c>
      <c r="AS217" s="168">
        <v>198454</v>
      </c>
      <c r="AT217" s="168">
        <v>199581</v>
      </c>
      <c r="AU217" s="168">
        <v>200630</v>
      </c>
      <c r="AV217" s="168">
        <v>201597</v>
      </c>
      <c r="AW217" s="168">
        <v>202490</v>
      </c>
      <c r="AX217" s="168">
        <v>203319</v>
      </c>
      <c r="AY217" s="168">
        <v>204091</v>
      </c>
      <c r="AZ217" s="168">
        <v>204824</v>
      </c>
      <c r="BA217" s="168">
        <v>205532</v>
      </c>
      <c r="BB217" s="168">
        <v>206231</v>
      </c>
      <c r="BC217" s="168">
        <v>206935</v>
      </c>
      <c r="BD217" s="168">
        <v>207665</v>
      </c>
      <c r="BE217" s="168">
        <v>208429</v>
      </c>
      <c r="BF217" s="168">
        <v>209239</v>
      </c>
      <c r="BG217" s="168">
        <v>210107</v>
      </c>
      <c r="BH217" s="168">
        <v>211036</v>
      </c>
      <c r="BI217" s="168">
        <v>212032</v>
      </c>
      <c r="BJ217" s="168">
        <v>213093</v>
      </c>
      <c r="BK217" s="168">
        <v>214215</v>
      </c>
      <c r="BL217" s="168">
        <v>215395</v>
      </c>
      <c r="BM217" s="168">
        <v>216626</v>
      </c>
      <c r="BN217" s="168">
        <v>217898</v>
      </c>
      <c r="BO217" s="168">
        <v>219200</v>
      </c>
      <c r="BP217" s="168">
        <v>220522</v>
      </c>
      <c r="BQ217" s="168">
        <v>221850</v>
      </c>
      <c r="BR217" s="168">
        <v>223174</v>
      </c>
      <c r="BS217" s="168">
        <v>224484</v>
      </c>
      <c r="BT217" s="168">
        <v>225771</v>
      </c>
      <c r="BU217" s="168">
        <v>227025</v>
      </c>
      <c r="BV217" s="168">
        <v>228241</v>
      </c>
      <c r="BW217" s="168">
        <v>229414</v>
      </c>
      <c r="BX217" s="168">
        <v>230541</v>
      </c>
      <c r="BY217" s="168">
        <v>231620</v>
      </c>
      <c r="BZ217" s="168">
        <v>232651</v>
      </c>
      <c r="CA217" s="168">
        <v>233637</v>
      </c>
      <c r="CB217" s="168">
        <v>234580</v>
      </c>
      <c r="CC217" s="168">
        <v>235483</v>
      </c>
      <c r="CD217" s="168">
        <v>236353</v>
      </c>
      <c r="CE217" s="168">
        <v>237194</v>
      </c>
      <c r="CF217" s="168">
        <v>238014</v>
      </c>
      <c r="CG217" s="168">
        <v>238818</v>
      </c>
      <c r="CH217" s="168">
        <v>239616</v>
      </c>
      <c r="CI217" s="168">
        <v>240413</v>
      </c>
      <c r="CJ217" s="168">
        <v>241215</v>
      </c>
      <c r="CK217" s="168">
        <v>242032</v>
      </c>
      <c r="CL217" s="168">
        <v>242865</v>
      </c>
      <c r="CM217" s="168">
        <v>243721</v>
      </c>
      <c r="CN217" s="168">
        <v>244603</v>
      </c>
      <c r="CO217" s="168">
        <v>245513</v>
      </c>
    </row>
    <row r="218" spans="2:93">
      <c r="B218" s="166">
        <v>4</v>
      </c>
      <c r="C218" s="167">
        <v>144010</v>
      </c>
      <c r="D218" s="168">
        <v>146186</v>
      </c>
      <c r="E218" s="168">
        <v>148693</v>
      </c>
      <c r="F218" s="168">
        <v>147839</v>
      </c>
      <c r="G218" s="168">
        <v>150317</v>
      </c>
      <c r="H218" s="168">
        <v>153058</v>
      </c>
      <c r="I218" s="168">
        <v>155270</v>
      </c>
      <c r="J218" s="168">
        <v>157426</v>
      </c>
      <c r="K218" s="168">
        <v>159480</v>
      </c>
      <c r="L218" s="168">
        <v>161393</v>
      </c>
      <c r="M218" s="168">
        <v>163072</v>
      </c>
      <c r="N218" s="168">
        <v>164507</v>
      </c>
      <c r="O218" s="168">
        <v>165751</v>
      </c>
      <c r="P218" s="168">
        <v>166793</v>
      </c>
      <c r="Q218" s="168">
        <v>167643</v>
      </c>
      <c r="R218" s="168">
        <v>168322</v>
      </c>
      <c r="S218" s="168">
        <v>168871</v>
      </c>
      <c r="T218" s="168">
        <v>169329</v>
      </c>
      <c r="U218" s="168">
        <v>169712</v>
      </c>
      <c r="V218" s="168">
        <v>170037</v>
      </c>
      <c r="W218" s="168">
        <v>170378</v>
      </c>
      <c r="X218" s="168">
        <v>170782</v>
      </c>
      <c r="Y218" s="168">
        <v>171241</v>
      </c>
      <c r="Z218" s="168">
        <v>171791</v>
      </c>
      <c r="AA218" s="168">
        <v>172457</v>
      </c>
      <c r="AB218" s="168">
        <v>173272</v>
      </c>
      <c r="AC218" s="168">
        <v>174247</v>
      </c>
      <c r="AD218" s="168">
        <v>175382</v>
      </c>
      <c r="AE218" s="168">
        <v>176663</v>
      </c>
      <c r="AF218" s="168">
        <v>178083</v>
      </c>
      <c r="AG218" s="168">
        <v>179611</v>
      </c>
      <c r="AH218" s="168">
        <v>181227</v>
      </c>
      <c r="AI218" s="168">
        <v>182914</v>
      </c>
      <c r="AJ218" s="168">
        <v>184643</v>
      </c>
      <c r="AK218" s="168">
        <v>186384</v>
      </c>
      <c r="AL218" s="168">
        <v>188112</v>
      </c>
      <c r="AM218" s="168">
        <v>189816</v>
      </c>
      <c r="AN218" s="168">
        <v>191469</v>
      </c>
      <c r="AO218" s="168">
        <v>193057</v>
      </c>
      <c r="AP218" s="168">
        <v>194571</v>
      </c>
      <c r="AQ218" s="168">
        <v>196010</v>
      </c>
      <c r="AR218" s="168">
        <v>197378</v>
      </c>
      <c r="AS218" s="168">
        <v>198665</v>
      </c>
      <c r="AT218" s="168">
        <v>199875</v>
      </c>
      <c r="AU218" s="168">
        <v>201002</v>
      </c>
      <c r="AV218" s="168">
        <v>202051</v>
      </c>
      <c r="AW218" s="168">
        <v>203018</v>
      </c>
      <c r="AX218" s="168">
        <v>203911</v>
      </c>
      <c r="AY218" s="168">
        <v>204740</v>
      </c>
      <c r="AZ218" s="168">
        <v>205512</v>
      </c>
      <c r="BA218" s="168">
        <v>206246</v>
      </c>
      <c r="BB218" s="168">
        <v>206954</v>
      </c>
      <c r="BC218" s="168">
        <v>207653</v>
      </c>
      <c r="BD218" s="168">
        <v>208357</v>
      </c>
      <c r="BE218" s="168">
        <v>209087</v>
      </c>
      <c r="BF218" s="168">
        <v>209851</v>
      </c>
      <c r="BG218" s="168">
        <v>210661</v>
      </c>
      <c r="BH218" s="168">
        <v>211529</v>
      </c>
      <c r="BI218" s="168">
        <v>212458</v>
      </c>
      <c r="BJ218" s="168">
        <v>213454</v>
      </c>
      <c r="BK218" s="168">
        <v>214515</v>
      </c>
      <c r="BL218" s="168">
        <v>215637</v>
      </c>
      <c r="BM218" s="168">
        <v>216817</v>
      </c>
      <c r="BN218" s="168">
        <v>218048</v>
      </c>
      <c r="BO218" s="168">
        <v>219320</v>
      </c>
      <c r="BP218" s="168">
        <v>220622</v>
      </c>
      <c r="BQ218" s="168">
        <v>221944</v>
      </c>
      <c r="BR218" s="168">
        <v>223272</v>
      </c>
      <c r="BS218" s="168">
        <v>224596</v>
      </c>
      <c r="BT218" s="168">
        <v>225906</v>
      </c>
      <c r="BU218" s="168">
        <v>227193</v>
      </c>
      <c r="BV218" s="168">
        <v>228447</v>
      </c>
      <c r="BW218" s="168">
        <v>229663</v>
      </c>
      <c r="BX218" s="168">
        <v>230836</v>
      </c>
      <c r="BY218" s="168">
        <v>231963</v>
      </c>
      <c r="BZ218" s="168">
        <v>233042</v>
      </c>
      <c r="CA218" s="168">
        <v>234073</v>
      </c>
      <c r="CB218" s="168">
        <v>235059</v>
      </c>
      <c r="CC218" s="168">
        <v>236002</v>
      </c>
      <c r="CD218" s="168">
        <v>236905</v>
      </c>
      <c r="CE218" s="168">
        <v>237775</v>
      </c>
      <c r="CF218" s="168">
        <v>238616</v>
      </c>
      <c r="CG218" s="168">
        <v>239436</v>
      </c>
      <c r="CH218" s="168">
        <v>240240</v>
      </c>
      <c r="CI218" s="168">
        <v>241038</v>
      </c>
      <c r="CJ218" s="168">
        <v>241835</v>
      </c>
      <c r="CK218" s="168">
        <v>242637</v>
      </c>
      <c r="CL218" s="168">
        <v>243454</v>
      </c>
      <c r="CM218" s="168">
        <v>244287</v>
      </c>
      <c r="CN218" s="168">
        <v>245143</v>
      </c>
      <c r="CO218" s="168">
        <v>246025</v>
      </c>
    </row>
    <row r="219" spans="2:93">
      <c r="B219" s="166">
        <v>5</v>
      </c>
      <c r="C219" s="167">
        <v>141793</v>
      </c>
      <c r="D219" s="168">
        <v>145731</v>
      </c>
      <c r="E219" s="168">
        <v>147824</v>
      </c>
      <c r="F219" s="168">
        <v>150249</v>
      </c>
      <c r="G219" s="168">
        <v>149312</v>
      </c>
      <c r="H219" s="168">
        <v>151707</v>
      </c>
      <c r="I219" s="168">
        <v>154365</v>
      </c>
      <c r="J219" s="168">
        <v>156578</v>
      </c>
      <c r="K219" s="168">
        <v>158734</v>
      </c>
      <c r="L219" s="168">
        <v>160788</v>
      </c>
      <c r="M219" s="168">
        <v>162701</v>
      </c>
      <c r="N219" s="168">
        <v>164381</v>
      </c>
      <c r="O219" s="168">
        <v>165816</v>
      </c>
      <c r="P219" s="168">
        <v>167060</v>
      </c>
      <c r="Q219" s="168">
        <v>168103</v>
      </c>
      <c r="R219" s="168">
        <v>168953</v>
      </c>
      <c r="S219" s="168">
        <v>169632</v>
      </c>
      <c r="T219" s="168">
        <v>170182</v>
      </c>
      <c r="U219" s="168">
        <v>170640</v>
      </c>
      <c r="V219" s="168">
        <v>171023</v>
      </c>
      <c r="W219" s="168">
        <v>171349</v>
      </c>
      <c r="X219" s="168">
        <v>171690</v>
      </c>
      <c r="Y219" s="168">
        <v>172094</v>
      </c>
      <c r="Z219" s="168">
        <v>172553</v>
      </c>
      <c r="AA219" s="168">
        <v>173104</v>
      </c>
      <c r="AB219" s="168">
        <v>173770</v>
      </c>
      <c r="AC219" s="168">
        <v>174585</v>
      </c>
      <c r="AD219" s="168">
        <v>175560</v>
      </c>
      <c r="AE219" s="168">
        <v>176695</v>
      </c>
      <c r="AF219" s="168">
        <v>177977</v>
      </c>
      <c r="AG219" s="168">
        <v>179397</v>
      </c>
      <c r="AH219" s="168">
        <v>180925</v>
      </c>
      <c r="AI219" s="168">
        <v>182541</v>
      </c>
      <c r="AJ219" s="168">
        <v>184228</v>
      </c>
      <c r="AK219" s="168">
        <v>185957</v>
      </c>
      <c r="AL219" s="168">
        <v>187698</v>
      </c>
      <c r="AM219" s="168">
        <v>189427</v>
      </c>
      <c r="AN219" s="168">
        <v>191131</v>
      </c>
      <c r="AO219" s="168">
        <v>192784</v>
      </c>
      <c r="AP219" s="168">
        <v>194372</v>
      </c>
      <c r="AQ219" s="168">
        <v>195886</v>
      </c>
      <c r="AR219" s="168">
        <v>197325</v>
      </c>
      <c r="AS219" s="168">
        <v>198693</v>
      </c>
      <c r="AT219" s="168">
        <v>199980</v>
      </c>
      <c r="AU219" s="168">
        <v>201190</v>
      </c>
      <c r="AV219" s="168">
        <v>202317</v>
      </c>
      <c r="AW219" s="168">
        <v>203366</v>
      </c>
      <c r="AX219" s="168">
        <v>204333</v>
      </c>
      <c r="AY219" s="168">
        <v>205227</v>
      </c>
      <c r="AZ219" s="168">
        <v>206056</v>
      </c>
      <c r="BA219" s="168">
        <v>206828</v>
      </c>
      <c r="BB219" s="168">
        <v>207562</v>
      </c>
      <c r="BC219" s="168">
        <v>208270</v>
      </c>
      <c r="BD219" s="168">
        <v>208969</v>
      </c>
      <c r="BE219" s="168">
        <v>209673</v>
      </c>
      <c r="BF219" s="168">
        <v>210403</v>
      </c>
      <c r="BG219" s="168">
        <v>211167</v>
      </c>
      <c r="BH219" s="168">
        <v>211977</v>
      </c>
      <c r="BI219" s="168">
        <v>212845</v>
      </c>
      <c r="BJ219" s="168">
        <v>213774</v>
      </c>
      <c r="BK219" s="168">
        <v>214770</v>
      </c>
      <c r="BL219" s="168">
        <v>215831</v>
      </c>
      <c r="BM219" s="168">
        <v>216953</v>
      </c>
      <c r="BN219" s="168">
        <v>218133</v>
      </c>
      <c r="BO219" s="168">
        <v>219364</v>
      </c>
      <c r="BP219" s="168">
        <v>220636</v>
      </c>
      <c r="BQ219" s="168">
        <v>221938</v>
      </c>
      <c r="BR219" s="168">
        <v>223260</v>
      </c>
      <c r="BS219" s="168">
        <v>224588</v>
      </c>
      <c r="BT219" s="168">
        <v>225912</v>
      </c>
      <c r="BU219" s="168">
        <v>227222</v>
      </c>
      <c r="BV219" s="168">
        <v>228509</v>
      </c>
      <c r="BW219" s="168">
        <v>229763</v>
      </c>
      <c r="BX219" s="168">
        <v>230979</v>
      </c>
      <c r="BY219" s="168">
        <v>232152</v>
      </c>
      <c r="BZ219" s="168">
        <v>233279</v>
      </c>
      <c r="CA219" s="168">
        <v>234358</v>
      </c>
      <c r="CB219" s="168">
        <v>235389</v>
      </c>
      <c r="CC219" s="168">
        <v>236375</v>
      </c>
      <c r="CD219" s="168">
        <v>237318</v>
      </c>
      <c r="CE219" s="168">
        <v>238221</v>
      </c>
      <c r="CF219" s="168">
        <v>239091</v>
      </c>
      <c r="CG219" s="168">
        <v>239932</v>
      </c>
      <c r="CH219" s="168">
        <v>240752</v>
      </c>
      <c r="CI219" s="168">
        <v>241556</v>
      </c>
      <c r="CJ219" s="168">
        <v>242354</v>
      </c>
      <c r="CK219" s="168">
        <v>243151</v>
      </c>
      <c r="CL219" s="168">
        <v>243953</v>
      </c>
      <c r="CM219" s="168">
        <v>244770</v>
      </c>
      <c r="CN219" s="168">
        <v>245603</v>
      </c>
      <c r="CO219" s="168">
        <v>246459</v>
      </c>
    </row>
    <row r="220" spans="2:93">
      <c r="B220" s="166">
        <v>6</v>
      </c>
      <c r="C220" s="167">
        <v>141973</v>
      </c>
      <c r="D220" s="168">
        <v>143354</v>
      </c>
      <c r="E220" s="168">
        <v>147217</v>
      </c>
      <c r="F220" s="168">
        <v>149235</v>
      </c>
      <c r="G220" s="168">
        <v>151585</v>
      </c>
      <c r="H220" s="168">
        <v>150573</v>
      </c>
      <c r="I220" s="168">
        <v>152893</v>
      </c>
      <c r="J220" s="168">
        <v>155551</v>
      </c>
      <c r="K220" s="168">
        <v>157764</v>
      </c>
      <c r="L220" s="168">
        <v>159920</v>
      </c>
      <c r="M220" s="168">
        <v>161975</v>
      </c>
      <c r="N220" s="168">
        <v>163888</v>
      </c>
      <c r="O220" s="168">
        <v>165568</v>
      </c>
      <c r="P220" s="168">
        <v>167003</v>
      </c>
      <c r="Q220" s="168">
        <v>168247</v>
      </c>
      <c r="R220" s="168">
        <v>169291</v>
      </c>
      <c r="S220" s="168">
        <v>170141</v>
      </c>
      <c r="T220" s="168">
        <v>170820</v>
      </c>
      <c r="U220" s="168">
        <v>171370</v>
      </c>
      <c r="V220" s="168">
        <v>171829</v>
      </c>
      <c r="W220" s="168">
        <v>172212</v>
      </c>
      <c r="X220" s="168">
        <v>172538</v>
      </c>
      <c r="Y220" s="168">
        <v>172879</v>
      </c>
      <c r="Z220" s="168">
        <v>173283</v>
      </c>
      <c r="AA220" s="168">
        <v>173743</v>
      </c>
      <c r="AB220" s="168">
        <v>174294</v>
      </c>
      <c r="AC220" s="168">
        <v>174960</v>
      </c>
      <c r="AD220" s="168">
        <v>175775</v>
      </c>
      <c r="AE220" s="168">
        <v>176750</v>
      </c>
      <c r="AF220" s="168">
        <v>177885</v>
      </c>
      <c r="AG220" s="168">
        <v>179168</v>
      </c>
      <c r="AH220" s="168">
        <v>180588</v>
      </c>
      <c r="AI220" s="168">
        <v>182116</v>
      </c>
      <c r="AJ220" s="168">
        <v>183732</v>
      </c>
      <c r="AK220" s="168">
        <v>185419</v>
      </c>
      <c r="AL220" s="168">
        <v>187148</v>
      </c>
      <c r="AM220" s="168">
        <v>188889</v>
      </c>
      <c r="AN220" s="168">
        <v>190618</v>
      </c>
      <c r="AO220" s="168">
        <v>192322</v>
      </c>
      <c r="AP220" s="168">
        <v>193976</v>
      </c>
      <c r="AQ220" s="168">
        <v>195564</v>
      </c>
      <c r="AR220" s="168">
        <v>197078</v>
      </c>
      <c r="AS220" s="168">
        <v>198517</v>
      </c>
      <c r="AT220" s="168">
        <v>199885</v>
      </c>
      <c r="AU220" s="168">
        <v>201172</v>
      </c>
      <c r="AV220" s="168">
        <v>202382</v>
      </c>
      <c r="AW220" s="168">
        <v>203509</v>
      </c>
      <c r="AX220" s="168">
        <v>204558</v>
      </c>
      <c r="AY220" s="168">
        <v>205525</v>
      </c>
      <c r="AZ220" s="168">
        <v>206419</v>
      </c>
      <c r="BA220" s="168">
        <v>207248</v>
      </c>
      <c r="BB220" s="168">
        <v>208020</v>
      </c>
      <c r="BC220" s="168">
        <v>208754</v>
      </c>
      <c r="BD220" s="168">
        <v>209462</v>
      </c>
      <c r="BE220" s="168">
        <v>210161</v>
      </c>
      <c r="BF220" s="168">
        <v>210865</v>
      </c>
      <c r="BG220" s="168">
        <v>211595</v>
      </c>
      <c r="BH220" s="168">
        <v>212359</v>
      </c>
      <c r="BI220" s="168">
        <v>213169</v>
      </c>
      <c r="BJ220" s="168">
        <v>214037</v>
      </c>
      <c r="BK220" s="168">
        <v>214966</v>
      </c>
      <c r="BL220" s="168">
        <v>215962</v>
      </c>
      <c r="BM220" s="168">
        <v>217023</v>
      </c>
      <c r="BN220" s="168">
        <v>218145</v>
      </c>
      <c r="BO220" s="168">
        <v>219325</v>
      </c>
      <c r="BP220" s="168">
        <v>220556</v>
      </c>
      <c r="BQ220" s="168">
        <v>221828</v>
      </c>
      <c r="BR220" s="168">
        <v>223131</v>
      </c>
      <c r="BS220" s="168">
        <v>224453</v>
      </c>
      <c r="BT220" s="168">
        <v>225781</v>
      </c>
      <c r="BU220" s="168">
        <v>227105</v>
      </c>
      <c r="BV220" s="168">
        <v>228415</v>
      </c>
      <c r="BW220" s="168">
        <v>229702</v>
      </c>
      <c r="BX220" s="168">
        <v>230956</v>
      </c>
      <c r="BY220" s="168">
        <v>232172</v>
      </c>
      <c r="BZ220" s="168">
        <v>233345</v>
      </c>
      <c r="CA220" s="168">
        <v>234472</v>
      </c>
      <c r="CB220" s="168">
        <v>235551</v>
      </c>
      <c r="CC220" s="168">
        <v>236582</v>
      </c>
      <c r="CD220" s="168">
        <v>237568</v>
      </c>
      <c r="CE220" s="168">
        <v>238511</v>
      </c>
      <c r="CF220" s="168">
        <v>239414</v>
      </c>
      <c r="CG220" s="168">
        <v>240284</v>
      </c>
      <c r="CH220" s="168">
        <v>241125</v>
      </c>
      <c r="CI220" s="168">
        <v>241945</v>
      </c>
      <c r="CJ220" s="168">
        <v>242749</v>
      </c>
      <c r="CK220" s="168">
        <v>243547</v>
      </c>
      <c r="CL220" s="168">
        <v>244344</v>
      </c>
      <c r="CM220" s="168">
        <v>245146</v>
      </c>
      <c r="CN220" s="168">
        <v>245963</v>
      </c>
      <c r="CO220" s="168">
        <v>246796</v>
      </c>
    </row>
    <row r="221" spans="2:93">
      <c r="B221" s="166">
        <v>7</v>
      </c>
      <c r="C221" s="167">
        <v>137194</v>
      </c>
      <c r="D221" s="168">
        <v>143412</v>
      </c>
      <c r="E221" s="168">
        <v>144724</v>
      </c>
      <c r="F221" s="168">
        <v>148518</v>
      </c>
      <c r="G221" s="168">
        <v>150467</v>
      </c>
      <c r="H221" s="168">
        <v>152747</v>
      </c>
      <c r="I221" s="168">
        <v>151666</v>
      </c>
      <c r="J221" s="168">
        <v>153986</v>
      </c>
      <c r="K221" s="168">
        <v>156645</v>
      </c>
      <c r="L221" s="168">
        <v>158858</v>
      </c>
      <c r="M221" s="168">
        <v>161014</v>
      </c>
      <c r="N221" s="168">
        <v>163069</v>
      </c>
      <c r="O221" s="168">
        <v>164982</v>
      </c>
      <c r="P221" s="168">
        <v>166663</v>
      </c>
      <c r="Q221" s="168">
        <v>168098</v>
      </c>
      <c r="R221" s="168">
        <v>169342</v>
      </c>
      <c r="S221" s="168">
        <v>170386</v>
      </c>
      <c r="T221" s="168">
        <v>171237</v>
      </c>
      <c r="U221" s="168">
        <v>171916</v>
      </c>
      <c r="V221" s="168">
        <v>172466</v>
      </c>
      <c r="W221" s="168">
        <v>172925</v>
      </c>
      <c r="X221" s="168">
        <v>173308</v>
      </c>
      <c r="Y221" s="168">
        <v>173635</v>
      </c>
      <c r="Z221" s="168">
        <v>173976</v>
      </c>
      <c r="AA221" s="168">
        <v>174380</v>
      </c>
      <c r="AB221" s="168">
        <v>174840</v>
      </c>
      <c r="AC221" s="168">
        <v>175391</v>
      </c>
      <c r="AD221" s="168">
        <v>176058</v>
      </c>
      <c r="AE221" s="168">
        <v>176873</v>
      </c>
      <c r="AF221" s="168">
        <v>177848</v>
      </c>
      <c r="AG221" s="168">
        <v>178983</v>
      </c>
      <c r="AH221" s="168">
        <v>180266</v>
      </c>
      <c r="AI221" s="168">
        <v>181686</v>
      </c>
      <c r="AJ221" s="168">
        <v>183214</v>
      </c>
      <c r="AK221" s="168">
        <v>184831</v>
      </c>
      <c r="AL221" s="168">
        <v>186518</v>
      </c>
      <c r="AM221" s="168">
        <v>188247</v>
      </c>
      <c r="AN221" s="168">
        <v>189988</v>
      </c>
      <c r="AO221" s="168">
        <v>191717</v>
      </c>
      <c r="AP221" s="168">
        <v>193421</v>
      </c>
      <c r="AQ221" s="168">
        <v>195075</v>
      </c>
      <c r="AR221" s="168">
        <v>196663</v>
      </c>
      <c r="AS221" s="168">
        <v>198177</v>
      </c>
      <c r="AT221" s="168">
        <v>199616</v>
      </c>
      <c r="AU221" s="168">
        <v>200984</v>
      </c>
      <c r="AV221" s="168">
        <v>202271</v>
      </c>
      <c r="AW221" s="168">
        <v>203481</v>
      </c>
      <c r="AX221" s="168">
        <v>204608</v>
      </c>
      <c r="AY221" s="168">
        <v>205657</v>
      </c>
      <c r="AZ221" s="168">
        <v>206624</v>
      </c>
      <c r="BA221" s="168">
        <v>207518</v>
      </c>
      <c r="BB221" s="168">
        <v>208348</v>
      </c>
      <c r="BC221" s="168">
        <v>209120</v>
      </c>
      <c r="BD221" s="168">
        <v>209854</v>
      </c>
      <c r="BE221" s="168">
        <v>210562</v>
      </c>
      <c r="BF221" s="168">
        <v>211261</v>
      </c>
      <c r="BG221" s="168">
        <v>211965</v>
      </c>
      <c r="BH221" s="168">
        <v>212695</v>
      </c>
      <c r="BI221" s="168">
        <v>213459</v>
      </c>
      <c r="BJ221" s="168">
        <v>214269</v>
      </c>
      <c r="BK221" s="168">
        <v>215137</v>
      </c>
      <c r="BL221" s="168">
        <v>216066</v>
      </c>
      <c r="BM221" s="168">
        <v>217062</v>
      </c>
      <c r="BN221" s="168">
        <v>218123</v>
      </c>
      <c r="BO221" s="168">
        <v>219245</v>
      </c>
      <c r="BP221" s="168">
        <v>220425</v>
      </c>
      <c r="BQ221" s="168">
        <v>221656</v>
      </c>
      <c r="BR221" s="168">
        <v>222928</v>
      </c>
      <c r="BS221" s="168">
        <v>224231</v>
      </c>
      <c r="BT221" s="168">
        <v>225553</v>
      </c>
      <c r="BU221" s="168">
        <v>226881</v>
      </c>
      <c r="BV221" s="168">
        <v>228205</v>
      </c>
      <c r="BW221" s="168">
        <v>229515</v>
      </c>
      <c r="BX221" s="168">
        <v>230802</v>
      </c>
      <c r="BY221" s="168">
        <v>232056</v>
      </c>
      <c r="BZ221" s="168">
        <v>233272</v>
      </c>
      <c r="CA221" s="168">
        <v>234445</v>
      </c>
      <c r="CB221" s="168">
        <v>235572</v>
      </c>
      <c r="CC221" s="168">
        <v>236651</v>
      </c>
      <c r="CD221" s="168">
        <v>237682</v>
      </c>
      <c r="CE221" s="168">
        <v>238668</v>
      </c>
      <c r="CF221" s="168">
        <v>239611</v>
      </c>
      <c r="CG221" s="168">
        <v>240514</v>
      </c>
      <c r="CH221" s="168">
        <v>241384</v>
      </c>
      <c r="CI221" s="168">
        <v>242225</v>
      </c>
      <c r="CJ221" s="168">
        <v>243045</v>
      </c>
      <c r="CK221" s="168">
        <v>243849</v>
      </c>
      <c r="CL221" s="168">
        <v>244647</v>
      </c>
      <c r="CM221" s="168">
        <v>245444</v>
      </c>
      <c r="CN221" s="168">
        <v>246246</v>
      </c>
      <c r="CO221" s="168">
        <v>247063</v>
      </c>
    </row>
    <row r="222" spans="2:93">
      <c r="B222" s="166">
        <v>8</v>
      </c>
      <c r="C222" s="167">
        <v>135075</v>
      </c>
      <c r="D222" s="168">
        <v>138570</v>
      </c>
      <c r="E222" s="168">
        <v>144721</v>
      </c>
      <c r="F222" s="168">
        <v>145967</v>
      </c>
      <c r="G222" s="168">
        <v>149695</v>
      </c>
      <c r="H222" s="168">
        <v>151578</v>
      </c>
      <c r="I222" s="168">
        <v>153792</v>
      </c>
      <c r="J222" s="168">
        <v>152711</v>
      </c>
      <c r="K222" s="168">
        <v>155031</v>
      </c>
      <c r="L222" s="168">
        <v>157690</v>
      </c>
      <c r="M222" s="168">
        <v>159903</v>
      </c>
      <c r="N222" s="168">
        <v>162060</v>
      </c>
      <c r="O222" s="168">
        <v>164115</v>
      </c>
      <c r="P222" s="168">
        <v>166028</v>
      </c>
      <c r="Q222" s="168">
        <v>167709</v>
      </c>
      <c r="R222" s="168">
        <v>169144</v>
      </c>
      <c r="S222" s="168">
        <v>170388</v>
      </c>
      <c r="T222" s="168">
        <v>171433</v>
      </c>
      <c r="U222" s="168">
        <v>172284</v>
      </c>
      <c r="V222" s="168">
        <v>172963</v>
      </c>
      <c r="W222" s="168">
        <v>173513</v>
      </c>
      <c r="X222" s="168">
        <v>173972</v>
      </c>
      <c r="Y222" s="168">
        <v>174356</v>
      </c>
      <c r="Z222" s="168">
        <v>174683</v>
      </c>
      <c r="AA222" s="168">
        <v>175024</v>
      </c>
      <c r="AB222" s="168">
        <v>175428</v>
      </c>
      <c r="AC222" s="168">
        <v>175888</v>
      </c>
      <c r="AD222" s="168">
        <v>176439</v>
      </c>
      <c r="AE222" s="168">
        <v>177107</v>
      </c>
      <c r="AF222" s="168">
        <v>177922</v>
      </c>
      <c r="AG222" s="168">
        <v>178897</v>
      </c>
      <c r="AH222" s="168">
        <v>180032</v>
      </c>
      <c r="AI222" s="168">
        <v>181315</v>
      </c>
      <c r="AJ222" s="168">
        <v>182735</v>
      </c>
      <c r="AK222" s="168">
        <v>184263</v>
      </c>
      <c r="AL222" s="168">
        <v>185880</v>
      </c>
      <c r="AM222" s="168">
        <v>187567</v>
      </c>
      <c r="AN222" s="168">
        <v>189297</v>
      </c>
      <c r="AO222" s="168">
        <v>191038</v>
      </c>
      <c r="AP222" s="168">
        <v>192767</v>
      </c>
      <c r="AQ222" s="168">
        <v>194471</v>
      </c>
      <c r="AR222" s="168">
        <v>196125</v>
      </c>
      <c r="AS222" s="168">
        <v>197713</v>
      </c>
      <c r="AT222" s="168">
        <v>199227</v>
      </c>
      <c r="AU222" s="168">
        <v>200666</v>
      </c>
      <c r="AV222" s="168">
        <v>202034</v>
      </c>
      <c r="AW222" s="168">
        <v>203321</v>
      </c>
      <c r="AX222" s="168">
        <v>204531</v>
      </c>
      <c r="AY222" s="168">
        <v>205658</v>
      </c>
      <c r="AZ222" s="168">
        <v>206707</v>
      </c>
      <c r="BA222" s="168">
        <v>207674</v>
      </c>
      <c r="BB222" s="168">
        <v>208568</v>
      </c>
      <c r="BC222" s="168">
        <v>209398</v>
      </c>
      <c r="BD222" s="168">
        <v>210170</v>
      </c>
      <c r="BE222" s="168">
        <v>210904</v>
      </c>
      <c r="BF222" s="168">
        <v>211612</v>
      </c>
      <c r="BG222" s="168">
        <v>212311</v>
      </c>
      <c r="BH222" s="168">
        <v>213015</v>
      </c>
      <c r="BI222" s="168">
        <v>213745</v>
      </c>
      <c r="BJ222" s="168">
        <v>214509</v>
      </c>
      <c r="BK222" s="168">
        <v>215319</v>
      </c>
      <c r="BL222" s="168">
        <v>216187</v>
      </c>
      <c r="BM222" s="168">
        <v>217116</v>
      </c>
      <c r="BN222" s="168">
        <v>218112</v>
      </c>
      <c r="BO222" s="168">
        <v>219173</v>
      </c>
      <c r="BP222" s="168">
        <v>220295</v>
      </c>
      <c r="BQ222" s="168">
        <v>221476</v>
      </c>
      <c r="BR222" s="168">
        <v>222707</v>
      </c>
      <c r="BS222" s="168">
        <v>223979</v>
      </c>
      <c r="BT222" s="168">
        <v>225282</v>
      </c>
      <c r="BU222" s="168">
        <v>226604</v>
      </c>
      <c r="BV222" s="168">
        <v>227932</v>
      </c>
      <c r="BW222" s="168">
        <v>229256</v>
      </c>
      <c r="BX222" s="168">
        <v>230566</v>
      </c>
      <c r="BY222" s="168">
        <v>231853</v>
      </c>
      <c r="BZ222" s="168">
        <v>233107</v>
      </c>
      <c r="CA222" s="168">
        <v>234323</v>
      </c>
      <c r="CB222" s="168">
        <v>235496</v>
      </c>
      <c r="CC222" s="168">
        <v>236623</v>
      </c>
      <c r="CD222" s="168">
        <v>237702</v>
      </c>
      <c r="CE222" s="168">
        <v>238733</v>
      </c>
      <c r="CF222" s="168">
        <v>239719</v>
      </c>
      <c r="CG222" s="168">
        <v>240662</v>
      </c>
      <c r="CH222" s="168">
        <v>241565</v>
      </c>
      <c r="CI222" s="168">
        <v>242435</v>
      </c>
      <c r="CJ222" s="168">
        <v>243276</v>
      </c>
      <c r="CK222" s="168">
        <v>244096</v>
      </c>
      <c r="CL222" s="168">
        <v>244900</v>
      </c>
      <c r="CM222" s="168">
        <v>245698</v>
      </c>
      <c r="CN222" s="168">
        <v>246495</v>
      </c>
      <c r="CO222" s="168">
        <v>247297</v>
      </c>
    </row>
    <row r="223" spans="2:93">
      <c r="B223" s="166">
        <v>9</v>
      </c>
      <c r="C223" s="167">
        <v>134150</v>
      </c>
      <c r="D223" s="168">
        <v>136405</v>
      </c>
      <c r="E223" s="168">
        <v>139836</v>
      </c>
      <c r="F223" s="168">
        <v>145923</v>
      </c>
      <c r="G223" s="168">
        <v>147105</v>
      </c>
      <c r="H223" s="168">
        <v>150769</v>
      </c>
      <c r="I223" s="168">
        <v>152588</v>
      </c>
      <c r="J223" s="168">
        <v>154802</v>
      </c>
      <c r="K223" s="168">
        <v>153721</v>
      </c>
      <c r="L223" s="168">
        <v>156042</v>
      </c>
      <c r="M223" s="168">
        <v>158701</v>
      </c>
      <c r="N223" s="168">
        <v>160914</v>
      </c>
      <c r="O223" s="168">
        <v>163071</v>
      </c>
      <c r="P223" s="168">
        <v>165126</v>
      </c>
      <c r="Q223" s="168">
        <v>167039</v>
      </c>
      <c r="R223" s="168">
        <v>168721</v>
      </c>
      <c r="S223" s="168">
        <v>170156</v>
      </c>
      <c r="T223" s="168">
        <v>171400</v>
      </c>
      <c r="U223" s="168">
        <v>172445</v>
      </c>
      <c r="V223" s="168">
        <v>173296</v>
      </c>
      <c r="W223" s="168">
        <v>173975</v>
      </c>
      <c r="X223" s="168">
        <v>174526</v>
      </c>
      <c r="Y223" s="168">
        <v>174985</v>
      </c>
      <c r="Z223" s="168">
        <v>175369</v>
      </c>
      <c r="AA223" s="168">
        <v>175696</v>
      </c>
      <c r="AB223" s="168">
        <v>176037</v>
      </c>
      <c r="AC223" s="168">
        <v>176441</v>
      </c>
      <c r="AD223" s="168">
        <v>176901</v>
      </c>
      <c r="AE223" s="168">
        <v>177453</v>
      </c>
      <c r="AF223" s="168">
        <v>178121</v>
      </c>
      <c r="AG223" s="168">
        <v>178936</v>
      </c>
      <c r="AH223" s="168">
        <v>179911</v>
      </c>
      <c r="AI223" s="168">
        <v>181046</v>
      </c>
      <c r="AJ223" s="168">
        <v>182329</v>
      </c>
      <c r="AK223" s="168">
        <v>183749</v>
      </c>
      <c r="AL223" s="168">
        <v>185277</v>
      </c>
      <c r="AM223" s="168">
        <v>186894</v>
      </c>
      <c r="AN223" s="168">
        <v>188581</v>
      </c>
      <c r="AO223" s="168">
        <v>190312</v>
      </c>
      <c r="AP223" s="168">
        <v>192053</v>
      </c>
      <c r="AQ223" s="168">
        <v>193782</v>
      </c>
      <c r="AR223" s="168">
        <v>195486</v>
      </c>
      <c r="AS223" s="168">
        <v>197140</v>
      </c>
      <c r="AT223" s="168">
        <v>198728</v>
      </c>
      <c r="AU223" s="168">
        <v>200242</v>
      </c>
      <c r="AV223" s="168">
        <v>201681</v>
      </c>
      <c r="AW223" s="168">
        <v>203049</v>
      </c>
      <c r="AX223" s="168">
        <v>204336</v>
      </c>
      <c r="AY223" s="168">
        <v>205546</v>
      </c>
      <c r="AZ223" s="168">
        <v>206673</v>
      </c>
      <c r="BA223" s="168">
        <v>207722</v>
      </c>
      <c r="BB223" s="168">
        <v>208689</v>
      </c>
      <c r="BC223" s="168">
        <v>209583</v>
      </c>
      <c r="BD223" s="168">
        <v>210413</v>
      </c>
      <c r="BE223" s="168">
        <v>211185</v>
      </c>
      <c r="BF223" s="168">
        <v>211919</v>
      </c>
      <c r="BG223" s="168">
        <v>212627</v>
      </c>
      <c r="BH223" s="168">
        <v>213326</v>
      </c>
      <c r="BI223" s="168">
        <v>214030</v>
      </c>
      <c r="BJ223" s="168">
        <v>214760</v>
      </c>
      <c r="BK223" s="168">
        <v>215524</v>
      </c>
      <c r="BL223" s="168">
        <v>216334</v>
      </c>
      <c r="BM223" s="168">
        <v>217202</v>
      </c>
      <c r="BN223" s="168">
        <v>218131</v>
      </c>
      <c r="BO223" s="168">
        <v>219127</v>
      </c>
      <c r="BP223" s="168">
        <v>220188</v>
      </c>
      <c r="BQ223" s="168">
        <v>221310</v>
      </c>
      <c r="BR223" s="168">
        <v>222491</v>
      </c>
      <c r="BS223" s="168">
        <v>223722</v>
      </c>
      <c r="BT223" s="168">
        <v>224994</v>
      </c>
      <c r="BU223" s="168">
        <v>226297</v>
      </c>
      <c r="BV223" s="168">
        <v>227619</v>
      </c>
      <c r="BW223" s="168">
        <v>228947</v>
      </c>
      <c r="BX223" s="168">
        <v>230271</v>
      </c>
      <c r="BY223" s="168">
        <v>231581</v>
      </c>
      <c r="BZ223" s="168">
        <v>232868</v>
      </c>
      <c r="CA223" s="168">
        <v>234122</v>
      </c>
      <c r="CB223" s="168">
        <v>235338</v>
      </c>
      <c r="CC223" s="168">
        <v>236511</v>
      </c>
      <c r="CD223" s="168">
        <v>237638</v>
      </c>
      <c r="CE223" s="168">
        <v>238717</v>
      </c>
      <c r="CF223" s="168">
        <v>239748</v>
      </c>
      <c r="CG223" s="168">
        <v>240734</v>
      </c>
      <c r="CH223" s="168">
        <v>241677</v>
      </c>
      <c r="CI223" s="168">
        <v>242580</v>
      </c>
      <c r="CJ223" s="168">
        <v>243450</v>
      </c>
      <c r="CK223" s="168">
        <v>244291</v>
      </c>
      <c r="CL223" s="168">
        <v>245111</v>
      </c>
      <c r="CM223" s="168">
        <v>245915</v>
      </c>
      <c r="CN223" s="168">
        <v>246713</v>
      </c>
      <c r="CO223" s="168">
        <v>247510</v>
      </c>
    </row>
    <row r="224" spans="2:93">
      <c r="B224" s="166">
        <v>10</v>
      </c>
      <c r="C224" s="167">
        <v>133863</v>
      </c>
      <c r="D224" s="168">
        <v>135439</v>
      </c>
      <c r="E224" s="168">
        <v>137632</v>
      </c>
      <c r="F224" s="168">
        <v>141001</v>
      </c>
      <c r="G224" s="168">
        <v>147026</v>
      </c>
      <c r="H224" s="168">
        <v>148146</v>
      </c>
      <c r="I224" s="168">
        <v>151748</v>
      </c>
      <c r="J224" s="168">
        <v>153567</v>
      </c>
      <c r="K224" s="168">
        <v>155781</v>
      </c>
      <c r="L224" s="168">
        <v>154700</v>
      </c>
      <c r="M224" s="168">
        <v>157021</v>
      </c>
      <c r="N224" s="168">
        <v>159681</v>
      </c>
      <c r="O224" s="168">
        <v>161894</v>
      </c>
      <c r="P224" s="168">
        <v>164051</v>
      </c>
      <c r="Q224" s="168">
        <v>166106</v>
      </c>
      <c r="R224" s="168">
        <v>168019</v>
      </c>
      <c r="S224" s="168">
        <v>169701</v>
      </c>
      <c r="T224" s="168">
        <v>171137</v>
      </c>
      <c r="U224" s="168">
        <v>172381</v>
      </c>
      <c r="V224" s="168">
        <v>173426</v>
      </c>
      <c r="W224" s="168">
        <v>174277</v>
      </c>
      <c r="X224" s="168">
        <v>174956</v>
      </c>
      <c r="Y224" s="168">
        <v>175508</v>
      </c>
      <c r="Z224" s="168">
        <v>175967</v>
      </c>
      <c r="AA224" s="168">
        <v>176351</v>
      </c>
      <c r="AB224" s="168">
        <v>176678</v>
      </c>
      <c r="AC224" s="168">
        <v>177019</v>
      </c>
      <c r="AD224" s="168">
        <v>177423</v>
      </c>
      <c r="AE224" s="168">
        <v>177883</v>
      </c>
      <c r="AF224" s="168">
        <v>178436</v>
      </c>
      <c r="AG224" s="168">
        <v>179104</v>
      </c>
      <c r="AH224" s="168">
        <v>179919</v>
      </c>
      <c r="AI224" s="168">
        <v>180894</v>
      </c>
      <c r="AJ224" s="168">
        <v>182029</v>
      </c>
      <c r="AK224" s="168">
        <v>183312</v>
      </c>
      <c r="AL224" s="168">
        <v>184732</v>
      </c>
      <c r="AM224" s="168">
        <v>186260</v>
      </c>
      <c r="AN224" s="168">
        <v>187878</v>
      </c>
      <c r="AO224" s="168">
        <v>189565</v>
      </c>
      <c r="AP224" s="168">
        <v>191296</v>
      </c>
      <c r="AQ224" s="168">
        <v>193037</v>
      </c>
      <c r="AR224" s="168">
        <v>194766</v>
      </c>
      <c r="AS224" s="168">
        <v>196470</v>
      </c>
      <c r="AT224" s="168">
        <v>198124</v>
      </c>
      <c r="AU224" s="168">
        <v>199712</v>
      </c>
      <c r="AV224" s="168">
        <v>201226</v>
      </c>
      <c r="AW224" s="168">
        <v>202665</v>
      </c>
      <c r="AX224" s="168">
        <v>204033</v>
      </c>
      <c r="AY224" s="168">
        <v>205320</v>
      </c>
      <c r="AZ224" s="168">
        <v>206530</v>
      </c>
      <c r="BA224" s="168">
        <v>207657</v>
      </c>
      <c r="BB224" s="168">
        <v>208706</v>
      </c>
      <c r="BC224" s="168">
        <v>209673</v>
      </c>
      <c r="BD224" s="168">
        <v>210567</v>
      </c>
      <c r="BE224" s="168">
        <v>211397</v>
      </c>
      <c r="BF224" s="168">
        <v>212169</v>
      </c>
      <c r="BG224" s="168">
        <v>212903</v>
      </c>
      <c r="BH224" s="168">
        <v>213611</v>
      </c>
      <c r="BI224" s="168">
        <v>214310</v>
      </c>
      <c r="BJ224" s="168">
        <v>215014</v>
      </c>
      <c r="BK224" s="168">
        <v>215744</v>
      </c>
      <c r="BL224" s="168">
        <v>216508</v>
      </c>
      <c r="BM224" s="168">
        <v>217318</v>
      </c>
      <c r="BN224" s="168">
        <v>218186</v>
      </c>
      <c r="BO224" s="168">
        <v>219115</v>
      </c>
      <c r="BP224" s="168">
        <v>220111</v>
      </c>
      <c r="BQ224" s="168">
        <v>221172</v>
      </c>
      <c r="BR224" s="168">
        <v>222294</v>
      </c>
      <c r="BS224" s="168">
        <v>223475</v>
      </c>
      <c r="BT224" s="168">
        <v>224706</v>
      </c>
      <c r="BU224" s="168">
        <v>225978</v>
      </c>
      <c r="BV224" s="168">
        <v>227282</v>
      </c>
      <c r="BW224" s="168">
        <v>228604</v>
      </c>
      <c r="BX224" s="168">
        <v>229932</v>
      </c>
      <c r="BY224" s="168">
        <v>231256</v>
      </c>
      <c r="BZ224" s="168">
        <v>232566</v>
      </c>
      <c r="CA224" s="168">
        <v>233853</v>
      </c>
      <c r="CB224" s="168">
        <v>235107</v>
      </c>
      <c r="CC224" s="168">
        <v>236323</v>
      </c>
      <c r="CD224" s="168">
        <v>237496</v>
      </c>
      <c r="CE224" s="168">
        <v>238623</v>
      </c>
      <c r="CF224" s="168">
        <v>239702</v>
      </c>
      <c r="CG224" s="168">
        <v>240733</v>
      </c>
      <c r="CH224" s="168">
        <v>241719</v>
      </c>
      <c r="CI224" s="168">
        <v>242662</v>
      </c>
      <c r="CJ224" s="168">
        <v>243565</v>
      </c>
      <c r="CK224" s="168">
        <v>244435</v>
      </c>
      <c r="CL224" s="168">
        <v>245276</v>
      </c>
      <c r="CM224" s="168">
        <v>246096</v>
      </c>
      <c r="CN224" s="168">
        <v>246900</v>
      </c>
      <c r="CO224" s="168">
        <v>247698</v>
      </c>
    </row>
    <row r="225" spans="2:93">
      <c r="B225" s="166">
        <v>11</v>
      </c>
      <c r="C225" s="167">
        <v>135479</v>
      </c>
      <c r="D225" s="168">
        <v>135130</v>
      </c>
      <c r="E225" s="168">
        <v>136645</v>
      </c>
      <c r="F225" s="168">
        <v>138777</v>
      </c>
      <c r="G225" s="168">
        <v>142085</v>
      </c>
      <c r="H225" s="168">
        <v>148049</v>
      </c>
      <c r="I225" s="168">
        <v>149108</v>
      </c>
      <c r="J225" s="168">
        <v>152710</v>
      </c>
      <c r="K225" s="168">
        <v>154529</v>
      </c>
      <c r="L225" s="168">
        <v>156743</v>
      </c>
      <c r="M225" s="168">
        <v>155663</v>
      </c>
      <c r="N225" s="168">
        <v>157984</v>
      </c>
      <c r="O225" s="168">
        <v>160644</v>
      </c>
      <c r="P225" s="168">
        <v>162857</v>
      </c>
      <c r="Q225" s="168">
        <v>165014</v>
      </c>
      <c r="R225" s="168">
        <v>167069</v>
      </c>
      <c r="S225" s="168">
        <v>168983</v>
      </c>
      <c r="T225" s="168">
        <v>170665</v>
      </c>
      <c r="U225" s="168">
        <v>172101</v>
      </c>
      <c r="V225" s="168">
        <v>173345</v>
      </c>
      <c r="W225" s="168">
        <v>174390</v>
      </c>
      <c r="X225" s="168">
        <v>175241</v>
      </c>
      <c r="Y225" s="168">
        <v>175921</v>
      </c>
      <c r="Z225" s="168">
        <v>176473</v>
      </c>
      <c r="AA225" s="168">
        <v>176932</v>
      </c>
      <c r="AB225" s="168">
        <v>177316</v>
      </c>
      <c r="AC225" s="168">
        <v>177643</v>
      </c>
      <c r="AD225" s="168">
        <v>177984</v>
      </c>
      <c r="AE225" s="168">
        <v>178389</v>
      </c>
      <c r="AF225" s="168">
        <v>178849</v>
      </c>
      <c r="AG225" s="168">
        <v>179402</v>
      </c>
      <c r="AH225" s="168">
        <v>180070</v>
      </c>
      <c r="AI225" s="168">
        <v>180885</v>
      </c>
      <c r="AJ225" s="168">
        <v>181860</v>
      </c>
      <c r="AK225" s="168">
        <v>182995</v>
      </c>
      <c r="AL225" s="168">
        <v>184278</v>
      </c>
      <c r="AM225" s="168">
        <v>185699</v>
      </c>
      <c r="AN225" s="168">
        <v>187227</v>
      </c>
      <c r="AO225" s="168">
        <v>188845</v>
      </c>
      <c r="AP225" s="168">
        <v>190532</v>
      </c>
      <c r="AQ225" s="168">
        <v>192263</v>
      </c>
      <c r="AR225" s="168">
        <v>194004</v>
      </c>
      <c r="AS225" s="168">
        <v>195733</v>
      </c>
      <c r="AT225" s="168">
        <v>197437</v>
      </c>
      <c r="AU225" s="168">
        <v>199091</v>
      </c>
      <c r="AV225" s="168">
        <v>200679</v>
      </c>
      <c r="AW225" s="168">
        <v>202193</v>
      </c>
      <c r="AX225" s="168">
        <v>203632</v>
      </c>
      <c r="AY225" s="168">
        <v>205000</v>
      </c>
      <c r="AZ225" s="168">
        <v>206287</v>
      </c>
      <c r="BA225" s="168">
        <v>207497</v>
      </c>
      <c r="BB225" s="168">
        <v>208624</v>
      </c>
      <c r="BC225" s="168">
        <v>209673</v>
      </c>
      <c r="BD225" s="168">
        <v>210640</v>
      </c>
      <c r="BE225" s="168">
        <v>211534</v>
      </c>
      <c r="BF225" s="168">
        <v>212364</v>
      </c>
      <c r="BG225" s="168">
        <v>213136</v>
      </c>
      <c r="BH225" s="168">
        <v>213870</v>
      </c>
      <c r="BI225" s="168">
        <v>214578</v>
      </c>
      <c r="BJ225" s="168">
        <v>215277</v>
      </c>
      <c r="BK225" s="168">
        <v>215981</v>
      </c>
      <c r="BL225" s="168">
        <v>216711</v>
      </c>
      <c r="BM225" s="168">
        <v>217475</v>
      </c>
      <c r="BN225" s="168">
        <v>218285</v>
      </c>
      <c r="BO225" s="168">
        <v>219154</v>
      </c>
      <c r="BP225" s="168">
        <v>220083</v>
      </c>
      <c r="BQ225" s="168">
        <v>221079</v>
      </c>
      <c r="BR225" s="168">
        <v>222140</v>
      </c>
      <c r="BS225" s="168">
        <v>223262</v>
      </c>
      <c r="BT225" s="168">
        <v>224443</v>
      </c>
      <c r="BU225" s="168">
        <v>225674</v>
      </c>
      <c r="BV225" s="168">
        <v>226946</v>
      </c>
      <c r="BW225" s="168">
        <v>228250</v>
      </c>
      <c r="BX225" s="168">
        <v>229572</v>
      </c>
      <c r="BY225" s="168">
        <v>230900</v>
      </c>
      <c r="BZ225" s="168">
        <v>232224</v>
      </c>
      <c r="CA225" s="168">
        <v>233534</v>
      </c>
      <c r="CB225" s="168">
        <v>234821</v>
      </c>
      <c r="CC225" s="168">
        <v>236075</v>
      </c>
      <c r="CD225" s="168">
        <v>237291</v>
      </c>
      <c r="CE225" s="168">
        <v>238464</v>
      </c>
      <c r="CF225" s="168">
        <v>239591</v>
      </c>
      <c r="CG225" s="168">
        <v>240670</v>
      </c>
      <c r="CH225" s="168">
        <v>241701</v>
      </c>
      <c r="CI225" s="168">
        <v>242687</v>
      </c>
      <c r="CJ225" s="168">
        <v>243630</v>
      </c>
      <c r="CK225" s="168">
        <v>244533</v>
      </c>
      <c r="CL225" s="168">
        <v>245403</v>
      </c>
      <c r="CM225" s="168">
        <v>246244</v>
      </c>
      <c r="CN225" s="168">
        <v>247064</v>
      </c>
      <c r="CO225" s="168">
        <v>247868</v>
      </c>
    </row>
    <row r="226" spans="2:93">
      <c r="B226" s="166">
        <v>12</v>
      </c>
      <c r="C226" s="167">
        <v>136304</v>
      </c>
      <c r="D226" s="168">
        <v>136735</v>
      </c>
      <c r="E226" s="168">
        <v>136326</v>
      </c>
      <c r="F226" s="168">
        <v>137780</v>
      </c>
      <c r="G226" s="168">
        <v>139852</v>
      </c>
      <c r="H226" s="168">
        <v>143099</v>
      </c>
      <c r="I226" s="168">
        <v>149003</v>
      </c>
      <c r="J226" s="168">
        <v>150062</v>
      </c>
      <c r="K226" s="168">
        <v>153664</v>
      </c>
      <c r="L226" s="168">
        <v>155483</v>
      </c>
      <c r="M226" s="168">
        <v>157697</v>
      </c>
      <c r="N226" s="168">
        <v>156617</v>
      </c>
      <c r="O226" s="168">
        <v>158939</v>
      </c>
      <c r="P226" s="168">
        <v>161599</v>
      </c>
      <c r="Q226" s="168">
        <v>163812</v>
      </c>
      <c r="R226" s="168">
        <v>165969</v>
      </c>
      <c r="S226" s="168">
        <v>168024</v>
      </c>
      <c r="T226" s="168">
        <v>169938</v>
      </c>
      <c r="U226" s="168">
        <v>171620</v>
      </c>
      <c r="V226" s="168">
        <v>173057</v>
      </c>
      <c r="W226" s="168">
        <v>174301</v>
      </c>
      <c r="X226" s="168">
        <v>175346</v>
      </c>
      <c r="Y226" s="168">
        <v>176197</v>
      </c>
      <c r="Z226" s="168">
        <v>176877</v>
      </c>
      <c r="AA226" s="168">
        <v>177429</v>
      </c>
      <c r="AB226" s="168">
        <v>177889</v>
      </c>
      <c r="AC226" s="168">
        <v>178273</v>
      </c>
      <c r="AD226" s="168">
        <v>178600</v>
      </c>
      <c r="AE226" s="168">
        <v>178941</v>
      </c>
      <c r="AF226" s="168">
        <v>179346</v>
      </c>
      <c r="AG226" s="168">
        <v>179806</v>
      </c>
      <c r="AH226" s="168">
        <v>180359</v>
      </c>
      <c r="AI226" s="168">
        <v>181028</v>
      </c>
      <c r="AJ226" s="168">
        <v>181843</v>
      </c>
      <c r="AK226" s="168">
        <v>182818</v>
      </c>
      <c r="AL226" s="168">
        <v>183953</v>
      </c>
      <c r="AM226" s="168">
        <v>185236</v>
      </c>
      <c r="AN226" s="168">
        <v>186657</v>
      </c>
      <c r="AO226" s="168">
        <v>188185</v>
      </c>
      <c r="AP226" s="168">
        <v>189803</v>
      </c>
      <c r="AQ226" s="168">
        <v>191490</v>
      </c>
      <c r="AR226" s="168">
        <v>193221</v>
      </c>
      <c r="AS226" s="168">
        <v>194962</v>
      </c>
      <c r="AT226" s="168">
        <v>196691</v>
      </c>
      <c r="AU226" s="168">
        <v>198395</v>
      </c>
      <c r="AV226" s="168">
        <v>200050</v>
      </c>
      <c r="AW226" s="168">
        <v>201638</v>
      </c>
      <c r="AX226" s="168">
        <v>203152</v>
      </c>
      <c r="AY226" s="168">
        <v>204591</v>
      </c>
      <c r="AZ226" s="168">
        <v>205959</v>
      </c>
      <c r="BA226" s="168">
        <v>207246</v>
      </c>
      <c r="BB226" s="168">
        <v>208456</v>
      </c>
      <c r="BC226" s="168">
        <v>209583</v>
      </c>
      <c r="BD226" s="168">
        <v>210632</v>
      </c>
      <c r="BE226" s="168">
        <v>211599</v>
      </c>
      <c r="BF226" s="168">
        <v>212493</v>
      </c>
      <c r="BG226" s="168">
        <v>213323</v>
      </c>
      <c r="BH226" s="168">
        <v>214095</v>
      </c>
      <c r="BI226" s="168">
        <v>214829</v>
      </c>
      <c r="BJ226" s="168">
        <v>215537</v>
      </c>
      <c r="BK226" s="168">
        <v>216236</v>
      </c>
      <c r="BL226" s="168">
        <v>216940</v>
      </c>
      <c r="BM226" s="168">
        <v>217670</v>
      </c>
      <c r="BN226" s="168">
        <v>218434</v>
      </c>
      <c r="BO226" s="168">
        <v>219244</v>
      </c>
      <c r="BP226" s="168">
        <v>220113</v>
      </c>
      <c r="BQ226" s="168">
        <v>221042</v>
      </c>
      <c r="BR226" s="168">
        <v>222038</v>
      </c>
      <c r="BS226" s="168">
        <v>223099</v>
      </c>
      <c r="BT226" s="168">
        <v>224221</v>
      </c>
      <c r="BU226" s="168">
        <v>225402</v>
      </c>
      <c r="BV226" s="168">
        <v>226633</v>
      </c>
      <c r="BW226" s="168">
        <v>227905</v>
      </c>
      <c r="BX226" s="168">
        <v>229209</v>
      </c>
      <c r="BY226" s="168">
        <v>230531</v>
      </c>
      <c r="BZ226" s="168">
        <v>231859</v>
      </c>
      <c r="CA226" s="168">
        <v>233183</v>
      </c>
      <c r="CB226" s="168">
        <v>234493</v>
      </c>
      <c r="CC226" s="168">
        <v>235780</v>
      </c>
      <c r="CD226" s="168">
        <v>237034</v>
      </c>
      <c r="CE226" s="168">
        <v>238250</v>
      </c>
      <c r="CF226" s="168">
        <v>239423</v>
      </c>
      <c r="CG226" s="168">
        <v>240550</v>
      </c>
      <c r="CH226" s="168">
        <v>241629</v>
      </c>
      <c r="CI226" s="168">
        <v>242660</v>
      </c>
      <c r="CJ226" s="168">
        <v>243646</v>
      </c>
      <c r="CK226" s="168">
        <v>244589</v>
      </c>
      <c r="CL226" s="168">
        <v>245492</v>
      </c>
      <c r="CM226" s="168">
        <v>246362</v>
      </c>
      <c r="CN226" s="168">
        <v>247203</v>
      </c>
      <c r="CO226" s="168">
        <v>248023</v>
      </c>
    </row>
    <row r="227" spans="2:93">
      <c r="B227" s="166">
        <v>13</v>
      </c>
      <c r="C227" s="167">
        <v>136551</v>
      </c>
      <c r="D227" s="168">
        <v>137562</v>
      </c>
      <c r="E227" s="168">
        <v>137932</v>
      </c>
      <c r="F227" s="168">
        <v>137463</v>
      </c>
      <c r="G227" s="168">
        <v>138856</v>
      </c>
      <c r="H227" s="168">
        <v>140868</v>
      </c>
      <c r="I227" s="168">
        <v>144054</v>
      </c>
      <c r="J227" s="168">
        <v>149958</v>
      </c>
      <c r="K227" s="168">
        <v>151017</v>
      </c>
      <c r="L227" s="168">
        <v>154619</v>
      </c>
      <c r="M227" s="168">
        <v>156439</v>
      </c>
      <c r="N227" s="168">
        <v>158653</v>
      </c>
      <c r="O227" s="168">
        <v>157573</v>
      </c>
      <c r="P227" s="168">
        <v>159895</v>
      </c>
      <c r="Q227" s="168">
        <v>162555</v>
      </c>
      <c r="R227" s="168">
        <v>164769</v>
      </c>
      <c r="S227" s="168">
        <v>166926</v>
      </c>
      <c r="T227" s="168">
        <v>168981</v>
      </c>
      <c r="U227" s="168">
        <v>170895</v>
      </c>
      <c r="V227" s="168">
        <v>172577</v>
      </c>
      <c r="W227" s="168">
        <v>174014</v>
      </c>
      <c r="X227" s="168">
        <v>175259</v>
      </c>
      <c r="Y227" s="168">
        <v>176304</v>
      </c>
      <c r="Z227" s="168">
        <v>177155</v>
      </c>
      <c r="AA227" s="168">
        <v>177835</v>
      </c>
      <c r="AB227" s="168">
        <v>178387</v>
      </c>
      <c r="AC227" s="168">
        <v>178848</v>
      </c>
      <c r="AD227" s="168">
        <v>179232</v>
      </c>
      <c r="AE227" s="168">
        <v>179559</v>
      </c>
      <c r="AF227" s="168">
        <v>179900</v>
      </c>
      <c r="AG227" s="168">
        <v>180305</v>
      </c>
      <c r="AH227" s="168">
        <v>180765</v>
      </c>
      <c r="AI227" s="168">
        <v>181319</v>
      </c>
      <c r="AJ227" s="168">
        <v>181988</v>
      </c>
      <c r="AK227" s="168">
        <v>182803</v>
      </c>
      <c r="AL227" s="168">
        <v>183778</v>
      </c>
      <c r="AM227" s="168">
        <v>184913</v>
      </c>
      <c r="AN227" s="168">
        <v>186196</v>
      </c>
      <c r="AO227" s="168">
        <v>187617</v>
      </c>
      <c r="AP227" s="168">
        <v>189145</v>
      </c>
      <c r="AQ227" s="168">
        <v>190764</v>
      </c>
      <c r="AR227" s="168">
        <v>192451</v>
      </c>
      <c r="AS227" s="168">
        <v>194182</v>
      </c>
      <c r="AT227" s="168">
        <v>195923</v>
      </c>
      <c r="AU227" s="168">
        <v>197652</v>
      </c>
      <c r="AV227" s="168">
        <v>199356</v>
      </c>
      <c r="AW227" s="168">
        <v>201011</v>
      </c>
      <c r="AX227" s="168">
        <v>202599</v>
      </c>
      <c r="AY227" s="168">
        <v>204113</v>
      </c>
      <c r="AZ227" s="168">
        <v>205552</v>
      </c>
      <c r="BA227" s="168">
        <v>206920</v>
      </c>
      <c r="BB227" s="168">
        <v>208207</v>
      </c>
      <c r="BC227" s="168">
        <v>209417</v>
      </c>
      <c r="BD227" s="168">
        <v>210544</v>
      </c>
      <c r="BE227" s="168">
        <v>211593</v>
      </c>
      <c r="BF227" s="168">
        <v>212560</v>
      </c>
      <c r="BG227" s="168">
        <v>213454</v>
      </c>
      <c r="BH227" s="168">
        <v>214284</v>
      </c>
      <c r="BI227" s="168">
        <v>215056</v>
      </c>
      <c r="BJ227" s="168">
        <v>215790</v>
      </c>
      <c r="BK227" s="168">
        <v>216498</v>
      </c>
      <c r="BL227" s="168">
        <v>217197</v>
      </c>
      <c r="BM227" s="168">
        <v>217901</v>
      </c>
      <c r="BN227" s="168">
        <v>218631</v>
      </c>
      <c r="BO227" s="168">
        <v>219395</v>
      </c>
      <c r="BP227" s="168">
        <v>220205</v>
      </c>
      <c r="BQ227" s="168">
        <v>221074</v>
      </c>
      <c r="BR227" s="168">
        <v>222003</v>
      </c>
      <c r="BS227" s="168">
        <v>222999</v>
      </c>
      <c r="BT227" s="168">
        <v>224060</v>
      </c>
      <c r="BU227" s="168">
        <v>225182</v>
      </c>
      <c r="BV227" s="168">
        <v>226363</v>
      </c>
      <c r="BW227" s="168">
        <v>227594</v>
      </c>
      <c r="BX227" s="168">
        <v>228866</v>
      </c>
      <c r="BY227" s="168">
        <v>230170</v>
      </c>
      <c r="BZ227" s="168">
        <v>231492</v>
      </c>
      <c r="CA227" s="168">
        <v>232820</v>
      </c>
      <c r="CB227" s="168">
        <v>234144</v>
      </c>
      <c r="CC227" s="168">
        <v>235454</v>
      </c>
      <c r="CD227" s="168">
        <v>236741</v>
      </c>
      <c r="CE227" s="168">
        <v>237995</v>
      </c>
      <c r="CF227" s="168">
        <v>239211</v>
      </c>
      <c r="CG227" s="168">
        <v>240384</v>
      </c>
      <c r="CH227" s="168">
        <v>241511</v>
      </c>
      <c r="CI227" s="168">
        <v>242590</v>
      </c>
      <c r="CJ227" s="168">
        <v>243621</v>
      </c>
      <c r="CK227" s="168">
        <v>244607</v>
      </c>
      <c r="CL227" s="168">
        <v>245550</v>
      </c>
      <c r="CM227" s="168">
        <v>246454</v>
      </c>
      <c r="CN227" s="168">
        <v>247324</v>
      </c>
      <c r="CO227" s="168">
        <v>248165</v>
      </c>
    </row>
    <row r="228" spans="2:93">
      <c r="B228" s="166">
        <v>14</v>
      </c>
      <c r="C228" s="167">
        <v>136036</v>
      </c>
      <c r="D228" s="168">
        <v>137835</v>
      </c>
      <c r="E228" s="168">
        <v>138784</v>
      </c>
      <c r="F228" s="168">
        <v>139092</v>
      </c>
      <c r="G228" s="168">
        <v>138561</v>
      </c>
      <c r="H228" s="168">
        <v>139893</v>
      </c>
      <c r="I228" s="168">
        <v>141843</v>
      </c>
      <c r="J228" s="168">
        <v>145029</v>
      </c>
      <c r="K228" s="168">
        <v>150932</v>
      </c>
      <c r="L228" s="168">
        <v>151992</v>
      </c>
      <c r="M228" s="168">
        <v>155594</v>
      </c>
      <c r="N228" s="168">
        <v>157414</v>
      </c>
      <c r="O228" s="168">
        <v>159628</v>
      </c>
      <c r="P228" s="168">
        <v>158548</v>
      </c>
      <c r="Q228" s="168">
        <v>160871</v>
      </c>
      <c r="R228" s="168">
        <v>163531</v>
      </c>
      <c r="S228" s="168">
        <v>165745</v>
      </c>
      <c r="T228" s="168">
        <v>167902</v>
      </c>
      <c r="U228" s="168">
        <v>169957</v>
      </c>
      <c r="V228" s="168">
        <v>171871</v>
      </c>
      <c r="W228" s="168">
        <v>173553</v>
      </c>
      <c r="X228" s="168">
        <v>174991</v>
      </c>
      <c r="Y228" s="168">
        <v>176236</v>
      </c>
      <c r="Z228" s="168">
        <v>177281</v>
      </c>
      <c r="AA228" s="168">
        <v>178132</v>
      </c>
      <c r="AB228" s="168">
        <v>178812</v>
      </c>
      <c r="AC228" s="168">
        <v>179365</v>
      </c>
      <c r="AD228" s="168">
        <v>179826</v>
      </c>
      <c r="AE228" s="168">
        <v>180210</v>
      </c>
      <c r="AF228" s="168">
        <v>180537</v>
      </c>
      <c r="AG228" s="168">
        <v>180878</v>
      </c>
      <c r="AH228" s="168">
        <v>181284</v>
      </c>
      <c r="AI228" s="168">
        <v>181744</v>
      </c>
      <c r="AJ228" s="168">
        <v>182298</v>
      </c>
      <c r="AK228" s="168">
        <v>182967</v>
      </c>
      <c r="AL228" s="168">
        <v>183782</v>
      </c>
      <c r="AM228" s="168">
        <v>184758</v>
      </c>
      <c r="AN228" s="168">
        <v>185893</v>
      </c>
      <c r="AO228" s="168">
        <v>187176</v>
      </c>
      <c r="AP228" s="168">
        <v>188597</v>
      </c>
      <c r="AQ228" s="168">
        <v>190125</v>
      </c>
      <c r="AR228" s="168">
        <v>191744</v>
      </c>
      <c r="AS228" s="168">
        <v>193431</v>
      </c>
      <c r="AT228" s="168">
        <v>195162</v>
      </c>
      <c r="AU228" s="168">
        <v>196903</v>
      </c>
      <c r="AV228" s="168">
        <v>198632</v>
      </c>
      <c r="AW228" s="168">
        <v>200336</v>
      </c>
      <c r="AX228" s="168">
        <v>201991</v>
      </c>
      <c r="AY228" s="168">
        <v>203579</v>
      </c>
      <c r="AZ228" s="168">
        <v>205093</v>
      </c>
      <c r="BA228" s="168">
        <v>206533</v>
      </c>
      <c r="BB228" s="168">
        <v>207901</v>
      </c>
      <c r="BC228" s="168">
        <v>209188</v>
      </c>
      <c r="BD228" s="168">
        <v>210398</v>
      </c>
      <c r="BE228" s="168">
        <v>211525</v>
      </c>
      <c r="BF228" s="168">
        <v>212574</v>
      </c>
      <c r="BG228" s="168">
        <v>213541</v>
      </c>
      <c r="BH228" s="168">
        <v>214435</v>
      </c>
      <c r="BI228" s="168">
        <v>215265</v>
      </c>
      <c r="BJ228" s="168">
        <v>216037</v>
      </c>
      <c r="BK228" s="168">
        <v>216771</v>
      </c>
      <c r="BL228" s="168">
        <v>217479</v>
      </c>
      <c r="BM228" s="168">
        <v>218178</v>
      </c>
      <c r="BN228" s="168">
        <v>218882</v>
      </c>
      <c r="BO228" s="168">
        <v>219612</v>
      </c>
      <c r="BP228" s="168">
        <v>220376</v>
      </c>
      <c r="BQ228" s="168">
        <v>221186</v>
      </c>
      <c r="BR228" s="168">
        <v>222055</v>
      </c>
      <c r="BS228" s="168">
        <v>222984</v>
      </c>
      <c r="BT228" s="168">
        <v>223980</v>
      </c>
      <c r="BU228" s="168">
        <v>225041</v>
      </c>
      <c r="BV228" s="168">
        <v>226163</v>
      </c>
      <c r="BW228" s="168">
        <v>227344</v>
      </c>
      <c r="BX228" s="168">
        <v>228575</v>
      </c>
      <c r="BY228" s="168">
        <v>229847</v>
      </c>
      <c r="BZ228" s="168">
        <v>231151</v>
      </c>
      <c r="CA228" s="168">
        <v>232474</v>
      </c>
      <c r="CB228" s="168">
        <v>233802</v>
      </c>
      <c r="CC228" s="168">
        <v>235126</v>
      </c>
      <c r="CD228" s="168">
        <v>236436</v>
      </c>
      <c r="CE228" s="168">
        <v>237723</v>
      </c>
      <c r="CF228" s="168">
        <v>238977</v>
      </c>
      <c r="CG228" s="168">
        <v>240193</v>
      </c>
      <c r="CH228" s="168">
        <v>241366</v>
      </c>
      <c r="CI228" s="168">
        <v>242493</v>
      </c>
      <c r="CJ228" s="168">
        <v>243572</v>
      </c>
      <c r="CK228" s="168">
        <v>244603</v>
      </c>
      <c r="CL228" s="168">
        <v>245589</v>
      </c>
      <c r="CM228" s="168">
        <v>246532</v>
      </c>
      <c r="CN228" s="168">
        <v>247436</v>
      </c>
      <c r="CO228" s="168">
        <v>248306</v>
      </c>
    </row>
    <row r="229" spans="2:93">
      <c r="B229" s="166">
        <v>15</v>
      </c>
      <c r="C229" s="167">
        <v>138209</v>
      </c>
      <c r="D229" s="168">
        <v>137550</v>
      </c>
      <c r="E229" s="168">
        <v>139275</v>
      </c>
      <c r="F229" s="168">
        <v>140151</v>
      </c>
      <c r="G229" s="168">
        <v>140386</v>
      </c>
      <c r="H229" s="168">
        <v>139782</v>
      </c>
      <c r="I229" s="168">
        <v>141041</v>
      </c>
      <c r="J229" s="168">
        <v>142991</v>
      </c>
      <c r="K229" s="168">
        <v>146177</v>
      </c>
      <c r="L229" s="168">
        <v>152080</v>
      </c>
      <c r="M229" s="168">
        <v>153140</v>
      </c>
      <c r="N229" s="168">
        <v>156742</v>
      </c>
      <c r="O229" s="168">
        <v>158562</v>
      </c>
      <c r="P229" s="168">
        <v>160776</v>
      </c>
      <c r="Q229" s="168">
        <v>159697</v>
      </c>
      <c r="R229" s="168">
        <v>162020</v>
      </c>
      <c r="S229" s="168">
        <v>164680</v>
      </c>
      <c r="T229" s="168">
        <v>166894</v>
      </c>
      <c r="U229" s="168">
        <v>169051</v>
      </c>
      <c r="V229" s="168">
        <v>171107</v>
      </c>
      <c r="W229" s="168">
        <v>173021</v>
      </c>
      <c r="X229" s="168">
        <v>174703</v>
      </c>
      <c r="Y229" s="168">
        <v>176141</v>
      </c>
      <c r="Z229" s="168">
        <v>177386</v>
      </c>
      <c r="AA229" s="168">
        <v>178432</v>
      </c>
      <c r="AB229" s="168">
        <v>179283</v>
      </c>
      <c r="AC229" s="168">
        <v>179963</v>
      </c>
      <c r="AD229" s="168">
        <v>180516</v>
      </c>
      <c r="AE229" s="168">
        <v>180978</v>
      </c>
      <c r="AF229" s="168">
        <v>181362</v>
      </c>
      <c r="AG229" s="168">
        <v>181689</v>
      </c>
      <c r="AH229" s="168">
        <v>182030</v>
      </c>
      <c r="AI229" s="168">
        <v>182437</v>
      </c>
      <c r="AJ229" s="168">
        <v>182897</v>
      </c>
      <c r="AK229" s="168">
        <v>183451</v>
      </c>
      <c r="AL229" s="168">
        <v>184120</v>
      </c>
      <c r="AM229" s="168">
        <v>184936</v>
      </c>
      <c r="AN229" s="168">
        <v>185912</v>
      </c>
      <c r="AO229" s="168">
        <v>187047</v>
      </c>
      <c r="AP229" s="168">
        <v>188330</v>
      </c>
      <c r="AQ229" s="168">
        <v>189751</v>
      </c>
      <c r="AR229" s="168">
        <v>191279</v>
      </c>
      <c r="AS229" s="168">
        <v>192899</v>
      </c>
      <c r="AT229" s="168">
        <v>194586</v>
      </c>
      <c r="AU229" s="168">
        <v>196317</v>
      </c>
      <c r="AV229" s="168">
        <v>198058</v>
      </c>
      <c r="AW229" s="168">
        <v>199787</v>
      </c>
      <c r="AX229" s="168">
        <v>201491</v>
      </c>
      <c r="AY229" s="168">
        <v>203146</v>
      </c>
      <c r="AZ229" s="168">
        <v>204734</v>
      </c>
      <c r="BA229" s="168">
        <v>206248</v>
      </c>
      <c r="BB229" s="168">
        <v>207688</v>
      </c>
      <c r="BC229" s="168">
        <v>209056</v>
      </c>
      <c r="BD229" s="168">
        <v>210343</v>
      </c>
      <c r="BE229" s="168">
        <v>211553</v>
      </c>
      <c r="BF229" s="168">
        <v>212680</v>
      </c>
      <c r="BG229" s="168">
        <v>213730</v>
      </c>
      <c r="BH229" s="168">
        <v>214697</v>
      </c>
      <c r="BI229" s="168">
        <v>215591</v>
      </c>
      <c r="BJ229" s="168">
        <v>216421</v>
      </c>
      <c r="BK229" s="168">
        <v>217193</v>
      </c>
      <c r="BL229" s="168">
        <v>217927</v>
      </c>
      <c r="BM229" s="168">
        <v>218635</v>
      </c>
      <c r="BN229" s="168">
        <v>219334</v>
      </c>
      <c r="BO229" s="168">
        <v>220038</v>
      </c>
      <c r="BP229" s="168">
        <v>220768</v>
      </c>
      <c r="BQ229" s="168">
        <v>221532</v>
      </c>
      <c r="BR229" s="168">
        <v>222342</v>
      </c>
      <c r="BS229" s="168">
        <v>223211</v>
      </c>
      <c r="BT229" s="168">
        <v>224140</v>
      </c>
      <c r="BU229" s="168">
        <v>225137</v>
      </c>
      <c r="BV229" s="168">
        <v>226198</v>
      </c>
      <c r="BW229" s="168">
        <v>227320</v>
      </c>
      <c r="BX229" s="168">
        <v>228501</v>
      </c>
      <c r="BY229" s="168">
        <v>229732</v>
      </c>
      <c r="BZ229" s="168">
        <v>231004</v>
      </c>
      <c r="CA229" s="168">
        <v>232308</v>
      </c>
      <c r="CB229" s="168">
        <v>233631</v>
      </c>
      <c r="CC229" s="168">
        <v>234959</v>
      </c>
      <c r="CD229" s="168">
        <v>236283</v>
      </c>
      <c r="CE229" s="168">
        <v>237593</v>
      </c>
      <c r="CF229" s="168">
        <v>238880</v>
      </c>
      <c r="CG229" s="168">
        <v>240134</v>
      </c>
      <c r="CH229" s="168">
        <v>241350</v>
      </c>
      <c r="CI229" s="168">
        <v>242523</v>
      </c>
      <c r="CJ229" s="168">
        <v>243650</v>
      </c>
      <c r="CK229" s="168">
        <v>244729</v>
      </c>
      <c r="CL229" s="168">
        <v>245760</v>
      </c>
      <c r="CM229" s="168">
        <v>246746</v>
      </c>
      <c r="CN229" s="168">
        <v>247689</v>
      </c>
      <c r="CO229" s="168">
        <v>248593</v>
      </c>
    </row>
    <row r="230" spans="2:93">
      <c r="B230" s="166">
        <v>16</v>
      </c>
      <c r="C230" s="167">
        <v>138988</v>
      </c>
      <c r="D230" s="168">
        <v>140124</v>
      </c>
      <c r="E230" s="168">
        <v>139373</v>
      </c>
      <c r="F230" s="168">
        <v>141006</v>
      </c>
      <c r="G230" s="168">
        <v>141789</v>
      </c>
      <c r="H230" s="168">
        <v>141932</v>
      </c>
      <c r="I230" s="168">
        <v>141235</v>
      </c>
      <c r="J230" s="168">
        <v>142495</v>
      </c>
      <c r="K230" s="168">
        <v>144445</v>
      </c>
      <c r="L230" s="168">
        <v>147631</v>
      </c>
      <c r="M230" s="168">
        <v>153533</v>
      </c>
      <c r="N230" s="168">
        <v>154594</v>
      </c>
      <c r="O230" s="168">
        <v>158196</v>
      </c>
      <c r="P230" s="168">
        <v>160016</v>
      </c>
      <c r="Q230" s="168">
        <v>162230</v>
      </c>
      <c r="R230" s="168">
        <v>161152</v>
      </c>
      <c r="S230" s="168">
        <v>163475</v>
      </c>
      <c r="T230" s="168">
        <v>166135</v>
      </c>
      <c r="U230" s="168">
        <v>168349</v>
      </c>
      <c r="V230" s="168">
        <v>170506</v>
      </c>
      <c r="W230" s="168">
        <v>172562</v>
      </c>
      <c r="X230" s="168">
        <v>174477</v>
      </c>
      <c r="Y230" s="168">
        <v>176159</v>
      </c>
      <c r="Z230" s="168">
        <v>177597</v>
      </c>
      <c r="AA230" s="168">
        <v>178842</v>
      </c>
      <c r="AB230" s="168">
        <v>179889</v>
      </c>
      <c r="AC230" s="168">
        <v>180740</v>
      </c>
      <c r="AD230" s="168">
        <v>181420</v>
      </c>
      <c r="AE230" s="168">
        <v>181974</v>
      </c>
      <c r="AF230" s="168">
        <v>182436</v>
      </c>
      <c r="AG230" s="168">
        <v>182820</v>
      </c>
      <c r="AH230" s="168">
        <v>183147</v>
      </c>
      <c r="AI230" s="168">
        <v>183489</v>
      </c>
      <c r="AJ230" s="168">
        <v>183896</v>
      </c>
      <c r="AK230" s="168">
        <v>184356</v>
      </c>
      <c r="AL230" s="168">
        <v>184911</v>
      </c>
      <c r="AM230" s="168">
        <v>185580</v>
      </c>
      <c r="AN230" s="168">
        <v>186396</v>
      </c>
      <c r="AO230" s="168">
        <v>187372</v>
      </c>
      <c r="AP230" s="168">
        <v>188508</v>
      </c>
      <c r="AQ230" s="168">
        <v>189791</v>
      </c>
      <c r="AR230" s="168">
        <v>191212</v>
      </c>
      <c r="AS230" s="168">
        <v>192740</v>
      </c>
      <c r="AT230" s="168">
        <v>194360</v>
      </c>
      <c r="AU230" s="168">
        <v>196047</v>
      </c>
      <c r="AV230" s="168">
        <v>197778</v>
      </c>
      <c r="AW230" s="168">
        <v>199519</v>
      </c>
      <c r="AX230" s="168">
        <v>201248</v>
      </c>
      <c r="AY230" s="168">
        <v>202953</v>
      </c>
      <c r="AZ230" s="168">
        <v>204608</v>
      </c>
      <c r="BA230" s="168">
        <v>206196</v>
      </c>
      <c r="BB230" s="168">
        <v>207710</v>
      </c>
      <c r="BC230" s="168">
        <v>209150</v>
      </c>
      <c r="BD230" s="168">
        <v>210518</v>
      </c>
      <c r="BE230" s="168">
        <v>211805</v>
      </c>
      <c r="BF230" s="168">
        <v>213015</v>
      </c>
      <c r="BG230" s="168">
        <v>214142</v>
      </c>
      <c r="BH230" s="168">
        <v>215192</v>
      </c>
      <c r="BI230" s="168">
        <v>216159</v>
      </c>
      <c r="BJ230" s="168">
        <v>217054</v>
      </c>
      <c r="BK230" s="168">
        <v>217884</v>
      </c>
      <c r="BL230" s="168">
        <v>218656</v>
      </c>
      <c r="BM230" s="168">
        <v>219390</v>
      </c>
      <c r="BN230" s="168">
        <v>220098</v>
      </c>
      <c r="BO230" s="168">
        <v>220797</v>
      </c>
      <c r="BP230" s="168">
        <v>221501</v>
      </c>
      <c r="BQ230" s="168">
        <v>222231</v>
      </c>
      <c r="BR230" s="168">
        <v>222995</v>
      </c>
      <c r="BS230" s="168">
        <v>223805</v>
      </c>
      <c r="BT230" s="168">
        <v>224674</v>
      </c>
      <c r="BU230" s="168">
        <v>225603</v>
      </c>
      <c r="BV230" s="168">
        <v>226601</v>
      </c>
      <c r="BW230" s="168">
        <v>227662</v>
      </c>
      <c r="BX230" s="168">
        <v>228784</v>
      </c>
      <c r="BY230" s="168">
        <v>229965</v>
      </c>
      <c r="BZ230" s="168">
        <v>231196</v>
      </c>
      <c r="CA230" s="168">
        <v>232468</v>
      </c>
      <c r="CB230" s="168">
        <v>233772</v>
      </c>
      <c r="CC230" s="168">
        <v>235095</v>
      </c>
      <c r="CD230" s="168">
        <v>236423</v>
      </c>
      <c r="CE230" s="168">
        <v>237747</v>
      </c>
      <c r="CF230" s="168">
        <v>239057</v>
      </c>
      <c r="CG230" s="168">
        <v>240344</v>
      </c>
      <c r="CH230" s="168">
        <v>241598</v>
      </c>
      <c r="CI230" s="168">
        <v>242814</v>
      </c>
      <c r="CJ230" s="168">
        <v>243987</v>
      </c>
      <c r="CK230" s="168">
        <v>245114</v>
      </c>
      <c r="CL230" s="168">
        <v>246193</v>
      </c>
      <c r="CM230" s="168">
        <v>247224</v>
      </c>
      <c r="CN230" s="168">
        <v>248210</v>
      </c>
      <c r="CO230" s="168">
        <v>249153</v>
      </c>
    </row>
    <row r="231" spans="2:93">
      <c r="B231" s="166">
        <v>17</v>
      </c>
      <c r="C231" s="167">
        <v>142505</v>
      </c>
      <c r="D231" s="168">
        <v>141348</v>
      </c>
      <c r="E231" s="168">
        <v>142370</v>
      </c>
      <c r="F231" s="168">
        <v>141506</v>
      </c>
      <c r="G231" s="168">
        <v>143024</v>
      </c>
      <c r="H231" s="168">
        <v>143694</v>
      </c>
      <c r="I231" s="168">
        <v>143723</v>
      </c>
      <c r="J231" s="168">
        <v>143026</v>
      </c>
      <c r="K231" s="168">
        <v>144287</v>
      </c>
      <c r="L231" s="168">
        <v>146237</v>
      </c>
      <c r="M231" s="168">
        <v>149423</v>
      </c>
      <c r="N231" s="168">
        <v>155325</v>
      </c>
      <c r="O231" s="168">
        <v>156386</v>
      </c>
      <c r="P231" s="168">
        <v>159988</v>
      </c>
      <c r="Q231" s="168">
        <v>161808</v>
      </c>
      <c r="R231" s="168">
        <v>164022</v>
      </c>
      <c r="S231" s="168">
        <v>162945</v>
      </c>
      <c r="T231" s="168">
        <v>165268</v>
      </c>
      <c r="U231" s="168">
        <v>167928</v>
      </c>
      <c r="V231" s="168">
        <v>170143</v>
      </c>
      <c r="W231" s="168">
        <v>172300</v>
      </c>
      <c r="X231" s="168">
        <v>174356</v>
      </c>
      <c r="Y231" s="168">
        <v>176271</v>
      </c>
      <c r="Z231" s="168">
        <v>177954</v>
      </c>
      <c r="AA231" s="168">
        <v>179392</v>
      </c>
      <c r="AB231" s="168">
        <v>180637</v>
      </c>
      <c r="AC231" s="168">
        <v>181685</v>
      </c>
      <c r="AD231" s="168">
        <v>182536</v>
      </c>
      <c r="AE231" s="168">
        <v>183216</v>
      </c>
      <c r="AF231" s="168">
        <v>183771</v>
      </c>
      <c r="AG231" s="168">
        <v>184233</v>
      </c>
      <c r="AH231" s="168">
        <v>184617</v>
      </c>
      <c r="AI231" s="168">
        <v>184945</v>
      </c>
      <c r="AJ231" s="168">
        <v>185287</v>
      </c>
      <c r="AK231" s="168">
        <v>185694</v>
      </c>
      <c r="AL231" s="168">
        <v>186155</v>
      </c>
      <c r="AM231" s="168">
        <v>186710</v>
      </c>
      <c r="AN231" s="168">
        <v>187379</v>
      </c>
      <c r="AO231" s="168">
        <v>188196</v>
      </c>
      <c r="AP231" s="168">
        <v>189172</v>
      </c>
      <c r="AQ231" s="168">
        <v>190308</v>
      </c>
      <c r="AR231" s="168">
        <v>191591</v>
      </c>
      <c r="AS231" s="168">
        <v>193013</v>
      </c>
      <c r="AT231" s="168">
        <v>194541</v>
      </c>
      <c r="AU231" s="168">
        <v>196161</v>
      </c>
      <c r="AV231" s="168">
        <v>197848</v>
      </c>
      <c r="AW231" s="168">
        <v>199579</v>
      </c>
      <c r="AX231" s="168">
        <v>201320</v>
      </c>
      <c r="AY231" s="168">
        <v>203049</v>
      </c>
      <c r="AZ231" s="168">
        <v>204754</v>
      </c>
      <c r="BA231" s="168">
        <v>206409</v>
      </c>
      <c r="BB231" s="168">
        <v>207997</v>
      </c>
      <c r="BC231" s="168">
        <v>209511</v>
      </c>
      <c r="BD231" s="168">
        <v>210952</v>
      </c>
      <c r="BE231" s="168">
        <v>212320</v>
      </c>
      <c r="BF231" s="168">
        <v>213607</v>
      </c>
      <c r="BG231" s="168">
        <v>214817</v>
      </c>
      <c r="BH231" s="168">
        <v>215944</v>
      </c>
      <c r="BI231" s="168">
        <v>216994</v>
      </c>
      <c r="BJ231" s="168">
        <v>217961</v>
      </c>
      <c r="BK231" s="168">
        <v>218856</v>
      </c>
      <c r="BL231" s="168">
        <v>219686</v>
      </c>
      <c r="BM231" s="168">
        <v>220459</v>
      </c>
      <c r="BN231" s="168">
        <v>221193</v>
      </c>
      <c r="BO231" s="168">
        <v>221901</v>
      </c>
      <c r="BP231" s="168">
        <v>222600</v>
      </c>
      <c r="BQ231" s="168">
        <v>223304</v>
      </c>
      <c r="BR231" s="168">
        <v>224034</v>
      </c>
      <c r="BS231" s="168">
        <v>224798</v>
      </c>
      <c r="BT231" s="168">
        <v>225608</v>
      </c>
      <c r="BU231" s="168">
        <v>226477</v>
      </c>
      <c r="BV231" s="168">
        <v>227406</v>
      </c>
      <c r="BW231" s="168">
        <v>228404</v>
      </c>
      <c r="BX231" s="168">
        <v>229465</v>
      </c>
      <c r="BY231" s="168">
        <v>230588</v>
      </c>
      <c r="BZ231" s="168">
        <v>231769</v>
      </c>
      <c r="CA231" s="168">
        <v>233000</v>
      </c>
      <c r="CB231" s="168">
        <v>234272</v>
      </c>
      <c r="CC231" s="168">
        <v>235576</v>
      </c>
      <c r="CD231" s="168">
        <v>236899</v>
      </c>
      <c r="CE231" s="168">
        <v>238227</v>
      </c>
      <c r="CF231" s="168">
        <v>239551</v>
      </c>
      <c r="CG231" s="168">
        <v>240861</v>
      </c>
      <c r="CH231" s="168">
        <v>242148</v>
      </c>
      <c r="CI231" s="168">
        <v>243402</v>
      </c>
      <c r="CJ231" s="168">
        <v>244618</v>
      </c>
      <c r="CK231" s="168">
        <v>245791</v>
      </c>
      <c r="CL231" s="168">
        <v>246918</v>
      </c>
      <c r="CM231" s="168">
        <v>247997</v>
      </c>
      <c r="CN231" s="168">
        <v>249028</v>
      </c>
      <c r="CO231" s="168">
        <v>250014</v>
      </c>
    </row>
    <row r="232" spans="2:93">
      <c r="B232" s="166">
        <v>18</v>
      </c>
      <c r="C232" s="167">
        <v>143097</v>
      </c>
      <c r="D232" s="168">
        <v>145774</v>
      </c>
      <c r="E232" s="168">
        <v>144460</v>
      </c>
      <c r="F232" s="168">
        <v>145324</v>
      </c>
      <c r="G232" s="168">
        <v>144303</v>
      </c>
      <c r="H232" s="168">
        <v>145663</v>
      </c>
      <c r="I232" s="168">
        <v>146176</v>
      </c>
      <c r="J232" s="168">
        <v>146205</v>
      </c>
      <c r="K232" s="168">
        <v>145509</v>
      </c>
      <c r="L232" s="168">
        <v>146770</v>
      </c>
      <c r="M232" s="168">
        <v>148721</v>
      </c>
      <c r="N232" s="168">
        <v>151907</v>
      </c>
      <c r="O232" s="168">
        <v>157809</v>
      </c>
      <c r="P232" s="168">
        <v>158870</v>
      </c>
      <c r="Q232" s="168">
        <v>162472</v>
      </c>
      <c r="R232" s="168">
        <v>164292</v>
      </c>
      <c r="S232" s="168">
        <v>166507</v>
      </c>
      <c r="T232" s="168">
        <v>165430</v>
      </c>
      <c r="U232" s="168">
        <v>167754</v>
      </c>
      <c r="V232" s="168">
        <v>170414</v>
      </c>
      <c r="W232" s="168">
        <v>172629</v>
      </c>
      <c r="X232" s="168">
        <v>174787</v>
      </c>
      <c r="Y232" s="168">
        <v>176843</v>
      </c>
      <c r="Z232" s="168">
        <v>178758</v>
      </c>
      <c r="AA232" s="168">
        <v>180442</v>
      </c>
      <c r="AB232" s="168">
        <v>181880</v>
      </c>
      <c r="AC232" s="168">
        <v>183125</v>
      </c>
      <c r="AD232" s="168">
        <v>184174</v>
      </c>
      <c r="AE232" s="168">
        <v>185025</v>
      </c>
      <c r="AF232" s="168">
        <v>185706</v>
      </c>
      <c r="AG232" s="168">
        <v>186261</v>
      </c>
      <c r="AH232" s="168">
        <v>186724</v>
      </c>
      <c r="AI232" s="168">
        <v>187108</v>
      </c>
      <c r="AJ232" s="168">
        <v>187436</v>
      </c>
      <c r="AK232" s="168">
        <v>187779</v>
      </c>
      <c r="AL232" s="168">
        <v>188186</v>
      </c>
      <c r="AM232" s="168">
        <v>188648</v>
      </c>
      <c r="AN232" s="168">
        <v>189203</v>
      </c>
      <c r="AO232" s="168">
        <v>189872</v>
      </c>
      <c r="AP232" s="168">
        <v>190690</v>
      </c>
      <c r="AQ232" s="168">
        <v>191666</v>
      </c>
      <c r="AR232" s="168">
        <v>192802</v>
      </c>
      <c r="AS232" s="168">
        <v>194086</v>
      </c>
      <c r="AT232" s="168">
        <v>195508</v>
      </c>
      <c r="AU232" s="168">
        <v>197036</v>
      </c>
      <c r="AV232" s="168">
        <v>198656</v>
      </c>
      <c r="AW232" s="168">
        <v>200343</v>
      </c>
      <c r="AX232" s="168">
        <v>202074</v>
      </c>
      <c r="AY232" s="168">
        <v>203815</v>
      </c>
      <c r="AZ232" s="168">
        <v>205544</v>
      </c>
      <c r="BA232" s="168">
        <v>207249</v>
      </c>
      <c r="BB232" s="168">
        <v>208904</v>
      </c>
      <c r="BC232" s="168">
        <v>210493</v>
      </c>
      <c r="BD232" s="168">
        <v>212007</v>
      </c>
      <c r="BE232" s="168">
        <v>213448</v>
      </c>
      <c r="BF232" s="168">
        <v>214816</v>
      </c>
      <c r="BG232" s="168">
        <v>216103</v>
      </c>
      <c r="BH232" s="168">
        <v>217313</v>
      </c>
      <c r="BI232" s="168">
        <v>218440</v>
      </c>
      <c r="BJ232" s="168">
        <v>219490</v>
      </c>
      <c r="BK232" s="168">
        <v>220458</v>
      </c>
      <c r="BL232" s="168">
        <v>221353</v>
      </c>
      <c r="BM232" s="168">
        <v>222183</v>
      </c>
      <c r="BN232" s="168">
        <v>222956</v>
      </c>
      <c r="BO232" s="168">
        <v>223690</v>
      </c>
      <c r="BP232" s="168">
        <v>224398</v>
      </c>
      <c r="BQ232" s="168">
        <v>225097</v>
      </c>
      <c r="BR232" s="168">
        <v>225801</v>
      </c>
      <c r="BS232" s="168">
        <v>226531</v>
      </c>
      <c r="BT232" s="168">
        <v>227296</v>
      </c>
      <c r="BU232" s="168">
        <v>228106</v>
      </c>
      <c r="BV232" s="168">
        <v>228975</v>
      </c>
      <c r="BW232" s="168">
        <v>229904</v>
      </c>
      <c r="BX232" s="168">
        <v>230902</v>
      </c>
      <c r="BY232" s="168">
        <v>231963</v>
      </c>
      <c r="BZ232" s="168">
        <v>233086</v>
      </c>
      <c r="CA232" s="168">
        <v>234267</v>
      </c>
      <c r="CB232" s="168">
        <v>235498</v>
      </c>
      <c r="CC232" s="168">
        <v>236770</v>
      </c>
      <c r="CD232" s="168">
        <v>238074</v>
      </c>
      <c r="CE232" s="168">
        <v>239397</v>
      </c>
      <c r="CF232" s="168">
        <v>240725</v>
      </c>
      <c r="CG232" s="168">
        <v>242049</v>
      </c>
      <c r="CH232" s="168">
        <v>243359</v>
      </c>
      <c r="CI232" s="168">
        <v>244646</v>
      </c>
      <c r="CJ232" s="168">
        <v>245900</v>
      </c>
      <c r="CK232" s="168">
        <v>247116</v>
      </c>
      <c r="CL232" s="168">
        <v>248289</v>
      </c>
      <c r="CM232" s="168">
        <v>249416</v>
      </c>
      <c r="CN232" s="168">
        <v>250495</v>
      </c>
      <c r="CO232" s="168">
        <v>251526</v>
      </c>
    </row>
    <row r="233" spans="2:93">
      <c r="B233" s="166">
        <v>19</v>
      </c>
      <c r="C233" s="167">
        <v>146355</v>
      </c>
      <c r="D233" s="168">
        <v>147608</v>
      </c>
      <c r="E233" s="168">
        <v>150068</v>
      </c>
      <c r="F233" s="168">
        <v>148537</v>
      </c>
      <c r="G233" s="168">
        <v>149184</v>
      </c>
      <c r="H233" s="168">
        <v>147946</v>
      </c>
      <c r="I233" s="168">
        <v>149089</v>
      </c>
      <c r="J233" s="168">
        <v>149603</v>
      </c>
      <c r="K233" s="168">
        <v>149633</v>
      </c>
      <c r="L233" s="168">
        <v>148937</v>
      </c>
      <c r="M233" s="168">
        <v>150199</v>
      </c>
      <c r="N233" s="168">
        <v>152150</v>
      </c>
      <c r="O233" s="168">
        <v>155336</v>
      </c>
      <c r="P233" s="168">
        <v>161238</v>
      </c>
      <c r="Q233" s="168">
        <v>162300</v>
      </c>
      <c r="R233" s="168">
        <v>165902</v>
      </c>
      <c r="S233" s="168">
        <v>167722</v>
      </c>
      <c r="T233" s="168">
        <v>169937</v>
      </c>
      <c r="U233" s="168">
        <v>168861</v>
      </c>
      <c r="V233" s="168">
        <v>171186</v>
      </c>
      <c r="W233" s="168">
        <v>173846</v>
      </c>
      <c r="X233" s="168">
        <v>176061</v>
      </c>
      <c r="Y233" s="168">
        <v>178220</v>
      </c>
      <c r="Z233" s="168">
        <v>180276</v>
      </c>
      <c r="AA233" s="168">
        <v>182191</v>
      </c>
      <c r="AB233" s="168">
        <v>183876</v>
      </c>
      <c r="AC233" s="168">
        <v>185314</v>
      </c>
      <c r="AD233" s="168">
        <v>186559</v>
      </c>
      <c r="AE233" s="168">
        <v>187609</v>
      </c>
      <c r="AF233" s="168">
        <v>188460</v>
      </c>
      <c r="AG233" s="168">
        <v>189142</v>
      </c>
      <c r="AH233" s="168">
        <v>189697</v>
      </c>
      <c r="AI233" s="168">
        <v>190161</v>
      </c>
      <c r="AJ233" s="168">
        <v>190545</v>
      </c>
      <c r="AK233" s="168">
        <v>190874</v>
      </c>
      <c r="AL233" s="168">
        <v>191217</v>
      </c>
      <c r="AM233" s="168">
        <v>191625</v>
      </c>
      <c r="AN233" s="168">
        <v>192087</v>
      </c>
      <c r="AO233" s="168">
        <v>192642</v>
      </c>
      <c r="AP233" s="168">
        <v>193312</v>
      </c>
      <c r="AQ233" s="168">
        <v>194130</v>
      </c>
      <c r="AR233" s="168">
        <v>195107</v>
      </c>
      <c r="AS233" s="168">
        <v>196243</v>
      </c>
      <c r="AT233" s="168">
        <v>197527</v>
      </c>
      <c r="AU233" s="168">
        <v>198949</v>
      </c>
      <c r="AV233" s="168">
        <v>200477</v>
      </c>
      <c r="AW233" s="168">
        <v>202097</v>
      </c>
      <c r="AX233" s="168">
        <v>203784</v>
      </c>
      <c r="AY233" s="168">
        <v>205515</v>
      </c>
      <c r="AZ233" s="168">
        <v>207256</v>
      </c>
      <c r="BA233" s="168">
        <v>208986</v>
      </c>
      <c r="BB233" s="168">
        <v>210691</v>
      </c>
      <c r="BC233" s="168">
        <v>212346</v>
      </c>
      <c r="BD233" s="168">
        <v>213935</v>
      </c>
      <c r="BE233" s="168">
        <v>215449</v>
      </c>
      <c r="BF233" s="168">
        <v>216890</v>
      </c>
      <c r="BG233" s="168">
        <v>218258</v>
      </c>
      <c r="BH233" s="168">
        <v>219545</v>
      </c>
      <c r="BI233" s="168">
        <v>220755</v>
      </c>
      <c r="BJ233" s="168">
        <v>221883</v>
      </c>
      <c r="BK233" s="168">
        <v>222933</v>
      </c>
      <c r="BL233" s="168">
        <v>223901</v>
      </c>
      <c r="BM233" s="168">
        <v>224796</v>
      </c>
      <c r="BN233" s="168">
        <v>225626</v>
      </c>
      <c r="BO233" s="168">
        <v>226399</v>
      </c>
      <c r="BP233" s="168">
        <v>227133</v>
      </c>
      <c r="BQ233" s="168">
        <v>227841</v>
      </c>
      <c r="BR233" s="168">
        <v>228540</v>
      </c>
      <c r="BS233" s="168">
        <v>229245</v>
      </c>
      <c r="BT233" s="168">
        <v>229975</v>
      </c>
      <c r="BU233" s="168">
        <v>230740</v>
      </c>
      <c r="BV233" s="168">
        <v>231550</v>
      </c>
      <c r="BW233" s="168">
        <v>232419</v>
      </c>
      <c r="BX233" s="168">
        <v>233348</v>
      </c>
      <c r="BY233" s="168">
        <v>234346</v>
      </c>
      <c r="BZ233" s="168">
        <v>235407</v>
      </c>
      <c r="CA233" s="168">
        <v>236530</v>
      </c>
      <c r="CB233" s="168">
        <v>237711</v>
      </c>
      <c r="CC233" s="168">
        <v>238942</v>
      </c>
      <c r="CD233" s="168">
        <v>240214</v>
      </c>
      <c r="CE233" s="168">
        <v>241518</v>
      </c>
      <c r="CF233" s="168">
        <v>242841</v>
      </c>
      <c r="CG233" s="168">
        <v>244169</v>
      </c>
      <c r="CH233" s="168">
        <v>245493</v>
      </c>
      <c r="CI233" s="168">
        <v>246803</v>
      </c>
      <c r="CJ233" s="168">
        <v>248090</v>
      </c>
      <c r="CK233" s="168">
        <v>249344</v>
      </c>
      <c r="CL233" s="168">
        <v>250560</v>
      </c>
      <c r="CM233" s="168">
        <v>251733</v>
      </c>
      <c r="CN233" s="168">
        <v>252860</v>
      </c>
      <c r="CO233" s="168">
        <v>253939</v>
      </c>
    </row>
    <row r="234" spans="2:93">
      <c r="B234" s="166">
        <v>20</v>
      </c>
      <c r="C234" s="167">
        <v>150201</v>
      </c>
      <c r="D234" s="168">
        <v>151422</v>
      </c>
      <c r="E234" s="168">
        <v>152431</v>
      </c>
      <c r="F234" s="168">
        <v>154647</v>
      </c>
      <c r="G234" s="168">
        <v>152873</v>
      </c>
      <c r="H234" s="168">
        <v>153276</v>
      </c>
      <c r="I234" s="168">
        <v>151795</v>
      </c>
      <c r="J234" s="168">
        <v>152938</v>
      </c>
      <c r="K234" s="168">
        <v>153453</v>
      </c>
      <c r="L234" s="168">
        <v>153484</v>
      </c>
      <c r="M234" s="168">
        <v>152789</v>
      </c>
      <c r="N234" s="168">
        <v>154051</v>
      </c>
      <c r="O234" s="168">
        <v>156003</v>
      </c>
      <c r="P234" s="168">
        <v>159189</v>
      </c>
      <c r="Q234" s="168">
        <v>165090</v>
      </c>
      <c r="R234" s="168">
        <v>166153</v>
      </c>
      <c r="S234" s="168">
        <v>169755</v>
      </c>
      <c r="T234" s="168">
        <v>171575</v>
      </c>
      <c r="U234" s="168">
        <v>173791</v>
      </c>
      <c r="V234" s="168">
        <v>172715</v>
      </c>
      <c r="W234" s="168">
        <v>175041</v>
      </c>
      <c r="X234" s="168">
        <v>177701</v>
      </c>
      <c r="Y234" s="168">
        <v>179916</v>
      </c>
      <c r="Z234" s="168">
        <v>182076</v>
      </c>
      <c r="AA234" s="168">
        <v>184132</v>
      </c>
      <c r="AB234" s="168">
        <v>186047</v>
      </c>
      <c r="AC234" s="168">
        <v>187733</v>
      </c>
      <c r="AD234" s="168">
        <v>189171</v>
      </c>
      <c r="AE234" s="168">
        <v>190417</v>
      </c>
      <c r="AF234" s="168">
        <v>191467</v>
      </c>
      <c r="AG234" s="168">
        <v>192318</v>
      </c>
      <c r="AH234" s="168">
        <v>193001</v>
      </c>
      <c r="AI234" s="168">
        <v>193556</v>
      </c>
      <c r="AJ234" s="168">
        <v>194021</v>
      </c>
      <c r="AK234" s="168">
        <v>194405</v>
      </c>
      <c r="AL234" s="168">
        <v>194735</v>
      </c>
      <c r="AM234" s="168">
        <v>195078</v>
      </c>
      <c r="AN234" s="168">
        <v>195487</v>
      </c>
      <c r="AO234" s="168">
        <v>195949</v>
      </c>
      <c r="AP234" s="168">
        <v>196505</v>
      </c>
      <c r="AQ234" s="168">
        <v>197175</v>
      </c>
      <c r="AR234" s="168">
        <v>197993</v>
      </c>
      <c r="AS234" s="168">
        <v>198970</v>
      </c>
      <c r="AT234" s="168">
        <v>200107</v>
      </c>
      <c r="AU234" s="168">
        <v>201391</v>
      </c>
      <c r="AV234" s="168">
        <v>202813</v>
      </c>
      <c r="AW234" s="168">
        <v>204341</v>
      </c>
      <c r="AX234" s="168">
        <v>205961</v>
      </c>
      <c r="AY234" s="168">
        <v>207648</v>
      </c>
      <c r="AZ234" s="168">
        <v>209379</v>
      </c>
      <c r="BA234" s="168">
        <v>211120</v>
      </c>
      <c r="BB234" s="168">
        <v>212851</v>
      </c>
      <c r="BC234" s="168">
        <v>214556</v>
      </c>
      <c r="BD234" s="168">
        <v>216211</v>
      </c>
      <c r="BE234" s="168">
        <v>217800</v>
      </c>
      <c r="BF234" s="168">
        <v>219314</v>
      </c>
      <c r="BG234" s="168">
        <v>220755</v>
      </c>
      <c r="BH234" s="168">
        <v>222123</v>
      </c>
      <c r="BI234" s="168">
        <v>223410</v>
      </c>
      <c r="BJ234" s="168">
        <v>224620</v>
      </c>
      <c r="BK234" s="168">
        <v>225748</v>
      </c>
      <c r="BL234" s="168">
        <v>226799</v>
      </c>
      <c r="BM234" s="168">
        <v>227767</v>
      </c>
      <c r="BN234" s="168">
        <v>228662</v>
      </c>
      <c r="BO234" s="168">
        <v>229492</v>
      </c>
      <c r="BP234" s="168">
        <v>230265</v>
      </c>
      <c r="BQ234" s="168">
        <v>230999</v>
      </c>
      <c r="BR234" s="168">
        <v>231707</v>
      </c>
      <c r="BS234" s="168">
        <v>232406</v>
      </c>
      <c r="BT234" s="168">
        <v>233112</v>
      </c>
      <c r="BU234" s="168">
        <v>233842</v>
      </c>
      <c r="BV234" s="168">
        <v>234607</v>
      </c>
      <c r="BW234" s="168">
        <v>235417</v>
      </c>
      <c r="BX234" s="168">
        <v>236286</v>
      </c>
      <c r="BY234" s="168">
        <v>237215</v>
      </c>
      <c r="BZ234" s="168">
        <v>238213</v>
      </c>
      <c r="CA234" s="168">
        <v>239274</v>
      </c>
      <c r="CB234" s="168">
        <v>240397</v>
      </c>
      <c r="CC234" s="168">
        <v>241578</v>
      </c>
      <c r="CD234" s="168">
        <v>242809</v>
      </c>
      <c r="CE234" s="168">
        <v>244081</v>
      </c>
      <c r="CF234" s="168">
        <v>245385</v>
      </c>
      <c r="CG234" s="168">
        <v>246708</v>
      </c>
      <c r="CH234" s="168">
        <v>248036</v>
      </c>
      <c r="CI234" s="168">
        <v>249360</v>
      </c>
      <c r="CJ234" s="168">
        <v>250670</v>
      </c>
      <c r="CK234" s="168">
        <v>251957</v>
      </c>
      <c r="CL234" s="168">
        <v>253211</v>
      </c>
      <c r="CM234" s="168">
        <v>254427</v>
      </c>
      <c r="CN234" s="168">
        <v>255600</v>
      </c>
      <c r="CO234" s="168">
        <v>256727</v>
      </c>
    </row>
    <row r="235" spans="2:93">
      <c r="B235" s="166">
        <v>21</v>
      </c>
      <c r="C235" s="167">
        <v>156772</v>
      </c>
      <c r="D235" s="168">
        <v>154820</v>
      </c>
      <c r="E235" s="168">
        <v>155819</v>
      </c>
      <c r="F235" s="168">
        <v>156605</v>
      </c>
      <c r="G235" s="168">
        <v>158599</v>
      </c>
      <c r="H235" s="168">
        <v>156603</v>
      </c>
      <c r="I235" s="168">
        <v>156784</v>
      </c>
      <c r="J235" s="168">
        <v>155304</v>
      </c>
      <c r="K235" s="168">
        <v>156447</v>
      </c>
      <c r="L235" s="168">
        <v>156963</v>
      </c>
      <c r="M235" s="168">
        <v>156995</v>
      </c>
      <c r="N235" s="168">
        <v>156301</v>
      </c>
      <c r="O235" s="168">
        <v>157563</v>
      </c>
      <c r="P235" s="168">
        <v>159515</v>
      </c>
      <c r="Q235" s="168">
        <v>162702</v>
      </c>
      <c r="R235" s="168">
        <v>168602</v>
      </c>
      <c r="S235" s="168">
        <v>169666</v>
      </c>
      <c r="T235" s="168">
        <v>173268</v>
      </c>
      <c r="U235" s="168">
        <v>175088</v>
      </c>
      <c r="V235" s="168">
        <v>177305</v>
      </c>
      <c r="W235" s="168">
        <v>176229</v>
      </c>
      <c r="X235" s="168">
        <v>178556</v>
      </c>
      <c r="Y235" s="168">
        <v>181216</v>
      </c>
      <c r="Z235" s="168">
        <v>183431</v>
      </c>
      <c r="AA235" s="168">
        <v>185592</v>
      </c>
      <c r="AB235" s="168">
        <v>187648</v>
      </c>
      <c r="AC235" s="168">
        <v>189563</v>
      </c>
      <c r="AD235" s="168">
        <v>191250</v>
      </c>
      <c r="AE235" s="168">
        <v>192688</v>
      </c>
      <c r="AF235" s="168">
        <v>193935</v>
      </c>
      <c r="AG235" s="168">
        <v>194985</v>
      </c>
      <c r="AH235" s="168">
        <v>195836</v>
      </c>
      <c r="AI235" s="168">
        <v>196520</v>
      </c>
      <c r="AJ235" s="168">
        <v>197075</v>
      </c>
      <c r="AK235" s="168">
        <v>197541</v>
      </c>
      <c r="AL235" s="168">
        <v>197925</v>
      </c>
      <c r="AM235" s="168">
        <v>198256</v>
      </c>
      <c r="AN235" s="168">
        <v>198599</v>
      </c>
      <c r="AO235" s="168">
        <v>199008</v>
      </c>
      <c r="AP235" s="168">
        <v>199471</v>
      </c>
      <c r="AQ235" s="168">
        <v>200027</v>
      </c>
      <c r="AR235" s="168">
        <v>200698</v>
      </c>
      <c r="AS235" s="168">
        <v>201516</v>
      </c>
      <c r="AT235" s="168">
        <v>202493</v>
      </c>
      <c r="AU235" s="168">
        <v>203630</v>
      </c>
      <c r="AV235" s="168">
        <v>204914</v>
      </c>
      <c r="AW235" s="168">
        <v>206336</v>
      </c>
      <c r="AX235" s="168">
        <v>207865</v>
      </c>
      <c r="AY235" s="168">
        <v>209485</v>
      </c>
      <c r="AZ235" s="168">
        <v>211172</v>
      </c>
      <c r="BA235" s="168">
        <v>212903</v>
      </c>
      <c r="BB235" s="168">
        <v>214644</v>
      </c>
      <c r="BC235" s="168">
        <v>216375</v>
      </c>
      <c r="BD235" s="168">
        <v>218080</v>
      </c>
      <c r="BE235" s="168">
        <v>219735</v>
      </c>
      <c r="BF235" s="168">
        <v>221324</v>
      </c>
      <c r="BG235" s="168">
        <v>222838</v>
      </c>
      <c r="BH235" s="168">
        <v>224279</v>
      </c>
      <c r="BI235" s="168">
        <v>225648</v>
      </c>
      <c r="BJ235" s="168">
        <v>226935</v>
      </c>
      <c r="BK235" s="168">
        <v>228145</v>
      </c>
      <c r="BL235" s="168">
        <v>229273</v>
      </c>
      <c r="BM235" s="168">
        <v>230324</v>
      </c>
      <c r="BN235" s="168">
        <v>231292</v>
      </c>
      <c r="BO235" s="168">
        <v>232187</v>
      </c>
      <c r="BP235" s="168">
        <v>233017</v>
      </c>
      <c r="BQ235" s="168">
        <v>233790</v>
      </c>
      <c r="BR235" s="168">
        <v>234525</v>
      </c>
      <c r="BS235" s="168">
        <v>235233</v>
      </c>
      <c r="BT235" s="168">
        <v>235932</v>
      </c>
      <c r="BU235" s="168">
        <v>236638</v>
      </c>
      <c r="BV235" s="168">
        <v>237368</v>
      </c>
      <c r="BW235" s="168">
        <v>238133</v>
      </c>
      <c r="BX235" s="168">
        <v>238943</v>
      </c>
      <c r="BY235" s="168">
        <v>239812</v>
      </c>
      <c r="BZ235" s="168">
        <v>240741</v>
      </c>
      <c r="CA235" s="168">
        <v>241739</v>
      </c>
      <c r="CB235" s="168">
        <v>242800</v>
      </c>
      <c r="CC235" s="168">
        <v>243923</v>
      </c>
      <c r="CD235" s="168">
        <v>245104</v>
      </c>
      <c r="CE235" s="168">
        <v>246335</v>
      </c>
      <c r="CF235" s="168">
        <v>247607</v>
      </c>
      <c r="CG235" s="168">
        <v>248911</v>
      </c>
      <c r="CH235" s="168">
        <v>250234</v>
      </c>
      <c r="CI235" s="168">
        <v>251562</v>
      </c>
      <c r="CJ235" s="168">
        <v>252886</v>
      </c>
      <c r="CK235" s="168">
        <v>254196</v>
      </c>
      <c r="CL235" s="168">
        <v>255483</v>
      </c>
      <c r="CM235" s="168">
        <v>256737</v>
      </c>
      <c r="CN235" s="168">
        <v>257953</v>
      </c>
      <c r="CO235" s="168">
        <v>259126</v>
      </c>
    </row>
    <row r="236" spans="2:93">
      <c r="B236" s="166">
        <v>22</v>
      </c>
      <c r="C236" s="167">
        <v>161905</v>
      </c>
      <c r="D236" s="168">
        <v>161059</v>
      </c>
      <c r="E236" s="168">
        <v>158901</v>
      </c>
      <c r="F236" s="168">
        <v>159693</v>
      </c>
      <c r="G236" s="168">
        <v>160273</v>
      </c>
      <c r="H236" s="168">
        <v>162060</v>
      </c>
      <c r="I236" s="168">
        <v>159858</v>
      </c>
      <c r="J236" s="168">
        <v>160040</v>
      </c>
      <c r="K236" s="168">
        <v>158561</v>
      </c>
      <c r="L236" s="168">
        <v>159705</v>
      </c>
      <c r="M236" s="168">
        <v>160221</v>
      </c>
      <c r="N236" s="168">
        <v>160254</v>
      </c>
      <c r="O236" s="168">
        <v>159561</v>
      </c>
      <c r="P236" s="168">
        <v>160824</v>
      </c>
      <c r="Q236" s="168">
        <v>162776</v>
      </c>
      <c r="R236" s="168">
        <v>165963</v>
      </c>
      <c r="S236" s="168">
        <v>171863</v>
      </c>
      <c r="T236" s="168">
        <v>172927</v>
      </c>
      <c r="U236" s="168">
        <v>176529</v>
      </c>
      <c r="V236" s="168">
        <v>178350</v>
      </c>
      <c r="W236" s="168">
        <v>180567</v>
      </c>
      <c r="X236" s="168">
        <v>179492</v>
      </c>
      <c r="Y236" s="168">
        <v>181819</v>
      </c>
      <c r="Z236" s="168">
        <v>184480</v>
      </c>
      <c r="AA236" s="168">
        <v>186695</v>
      </c>
      <c r="AB236" s="168">
        <v>188856</v>
      </c>
      <c r="AC236" s="168">
        <v>190913</v>
      </c>
      <c r="AD236" s="168">
        <v>192828</v>
      </c>
      <c r="AE236" s="168">
        <v>194515</v>
      </c>
      <c r="AF236" s="168">
        <v>195954</v>
      </c>
      <c r="AG236" s="168">
        <v>197201</v>
      </c>
      <c r="AH236" s="168">
        <v>198252</v>
      </c>
      <c r="AI236" s="168">
        <v>199103</v>
      </c>
      <c r="AJ236" s="168">
        <v>199787</v>
      </c>
      <c r="AK236" s="168">
        <v>200343</v>
      </c>
      <c r="AL236" s="168">
        <v>200809</v>
      </c>
      <c r="AM236" s="168">
        <v>201194</v>
      </c>
      <c r="AN236" s="168">
        <v>201525</v>
      </c>
      <c r="AO236" s="168">
        <v>201869</v>
      </c>
      <c r="AP236" s="168">
        <v>202278</v>
      </c>
      <c r="AQ236" s="168">
        <v>202742</v>
      </c>
      <c r="AR236" s="168">
        <v>203298</v>
      </c>
      <c r="AS236" s="168">
        <v>203969</v>
      </c>
      <c r="AT236" s="168">
        <v>204787</v>
      </c>
      <c r="AU236" s="168">
        <v>205765</v>
      </c>
      <c r="AV236" s="168">
        <v>206902</v>
      </c>
      <c r="AW236" s="168">
        <v>208186</v>
      </c>
      <c r="AX236" s="168">
        <v>209608</v>
      </c>
      <c r="AY236" s="168">
        <v>211137</v>
      </c>
      <c r="AZ236" s="168">
        <v>212757</v>
      </c>
      <c r="BA236" s="168">
        <v>214444</v>
      </c>
      <c r="BB236" s="168">
        <v>216175</v>
      </c>
      <c r="BC236" s="168">
        <v>217917</v>
      </c>
      <c r="BD236" s="168">
        <v>219648</v>
      </c>
      <c r="BE236" s="168">
        <v>221353</v>
      </c>
      <c r="BF236" s="168">
        <v>223008</v>
      </c>
      <c r="BG236" s="168">
        <v>224597</v>
      </c>
      <c r="BH236" s="168">
        <v>226111</v>
      </c>
      <c r="BI236" s="168">
        <v>227552</v>
      </c>
      <c r="BJ236" s="168">
        <v>228921</v>
      </c>
      <c r="BK236" s="168">
        <v>230208</v>
      </c>
      <c r="BL236" s="168">
        <v>231419</v>
      </c>
      <c r="BM236" s="168">
        <v>232547</v>
      </c>
      <c r="BN236" s="168">
        <v>233598</v>
      </c>
      <c r="BO236" s="168">
        <v>234566</v>
      </c>
      <c r="BP236" s="168">
        <v>235461</v>
      </c>
      <c r="BQ236" s="168">
        <v>236291</v>
      </c>
      <c r="BR236" s="168">
        <v>237064</v>
      </c>
      <c r="BS236" s="168">
        <v>237799</v>
      </c>
      <c r="BT236" s="168">
        <v>238507</v>
      </c>
      <c r="BU236" s="168">
        <v>239207</v>
      </c>
      <c r="BV236" s="168">
        <v>239913</v>
      </c>
      <c r="BW236" s="168">
        <v>240643</v>
      </c>
      <c r="BX236" s="168">
        <v>241408</v>
      </c>
      <c r="BY236" s="168">
        <v>242218</v>
      </c>
      <c r="BZ236" s="168">
        <v>243087</v>
      </c>
      <c r="CA236" s="168">
        <v>244016</v>
      </c>
      <c r="CB236" s="168">
        <v>245014</v>
      </c>
      <c r="CC236" s="168">
        <v>246075</v>
      </c>
      <c r="CD236" s="168">
        <v>247198</v>
      </c>
      <c r="CE236" s="168">
        <v>248379</v>
      </c>
      <c r="CF236" s="168">
        <v>249610</v>
      </c>
      <c r="CG236" s="168">
        <v>250882</v>
      </c>
      <c r="CH236" s="168">
        <v>252186</v>
      </c>
      <c r="CI236" s="168">
        <v>253509</v>
      </c>
      <c r="CJ236" s="168">
        <v>254837</v>
      </c>
      <c r="CK236" s="168">
        <v>256161</v>
      </c>
      <c r="CL236" s="168">
        <v>257471</v>
      </c>
      <c r="CM236" s="168">
        <v>258758</v>
      </c>
      <c r="CN236" s="168">
        <v>260012</v>
      </c>
      <c r="CO236" s="168">
        <v>261228</v>
      </c>
    </row>
    <row r="237" spans="2:93">
      <c r="B237" s="166">
        <v>23</v>
      </c>
      <c r="C237" s="167">
        <v>162973</v>
      </c>
      <c r="D237" s="168">
        <v>166367</v>
      </c>
      <c r="E237" s="168">
        <v>165306</v>
      </c>
      <c r="F237" s="168">
        <v>162934</v>
      </c>
      <c r="G237" s="168">
        <v>163511</v>
      </c>
      <c r="H237" s="168">
        <v>163876</v>
      </c>
      <c r="I237" s="168">
        <v>165448</v>
      </c>
      <c r="J237" s="168">
        <v>163248</v>
      </c>
      <c r="K237" s="168">
        <v>163430</v>
      </c>
      <c r="L237" s="168">
        <v>161952</v>
      </c>
      <c r="M237" s="168">
        <v>163097</v>
      </c>
      <c r="N237" s="168">
        <v>163614</v>
      </c>
      <c r="O237" s="168">
        <v>163647</v>
      </c>
      <c r="P237" s="168">
        <v>162955</v>
      </c>
      <c r="Q237" s="168">
        <v>164219</v>
      </c>
      <c r="R237" s="168">
        <v>166171</v>
      </c>
      <c r="S237" s="168">
        <v>169358</v>
      </c>
      <c r="T237" s="168">
        <v>175258</v>
      </c>
      <c r="U237" s="168">
        <v>176323</v>
      </c>
      <c r="V237" s="168">
        <v>179925</v>
      </c>
      <c r="W237" s="168">
        <v>181746</v>
      </c>
      <c r="X237" s="168">
        <v>183963</v>
      </c>
      <c r="Y237" s="168">
        <v>182889</v>
      </c>
      <c r="Z237" s="168">
        <v>185217</v>
      </c>
      <c r="AA237" s="168">
        <v>187878</v>
      </c>
      <c r="AB237" s="168">
        <v>190093</v>
      </c>
      <c r="AC237" s="168">
        <v>192254</v>
      </c>
      <c r="AD237" s="168">
        <v>194312</v>
      </c>
      <c r="AE237" s="168">
        <v>196227</v>
      </c>
      <c r="AF237" s="168">
        <v>197915</v>
      </c>
      <c r="AG237" s="168">
        <v>199354</v>
      </c>
      <c r="AH237" s="168">
        <v>200601</v>
      </c>
      <c r="AI237" s="168">
        <v>201653</v>
      </c>
      <c r="AJ237" s="168">
        <v>202504</v>
      </c>
      <c r="AK237" s="168">
        <v>203189</v>
      </c>
      <c r="AL237" s="168">
        <v>203745</v>
      </c>
      <c r="AM237" s="168">
        <v>204212</v>
      </c>
      <c r="AN237" s="168">
        <v>204597</v>
      </c>
      <c r="AO237" s="168">
        <v>204929</v>
      </c>
      <c r="AP237" s="168">
        <v>205273</v>
      </c>
      <c r="AQ237" s="168">
        <v>205683</v>
      </c>
      <c r="AR237" s="168">
        <v>206147</v>
      </c>
      <c r="AS237" s="168">
        <v>206703</v>
      </c>
      <c r="AT237" s="168">
        <v>207374</v>
      </c>
      <c r="AU237" s="168">
        <v>208193</v>
      </c>
      <c r="AV237" s="168">
        <v>209171</v>
      </c>
      <c r="AW237" s="168">
        <v>210308</v>
      </c>
      <c r="AX237" s="168">
        <v>211592</v>
      </c>
      <c r="AY237" s="168">
        <v>213014</v>
      </c>
      <c r="AZ237" s="168">
        <v>214543</v>
      </c>
      <c r="BA237" s="168">
        <v>216163</v>
      </c>
      <c r="BB237" s="168">
        <v>217850</v>
      </c>
      <c r="BC237" s="168">
        <v>219582</v>
      </c>
      <c r="BD237" s="168">
        <v>221324</v>
      </c>
      <c r="BE237" s="168">
        <v>223055</v>
      </c>
      <c r="BF237" s="168">
        <v>224760</v>
      </c>
      <c r="BG237" s="168">
        <v>226415</v>
      </c>
      <c r="BH237" s="168">
        <v>228004</v>
      </c>
      <c r="BI237" s="168">
        <v>229518</v>
      </c>
      <c r="BJ237" s="168">
        <v>230959</v>
      </c>
      <c r="BK237" s="168">
        <v>232328</v>
      </c>
      <c r="BL237" s="168">
        <v>233616</v>
      </c>
      <c r="BM237" s="168">
        <v>234827</v>
      </c>
      <c r="BN237" s="168">
        <v>235955</v>
      </c>
      <c r="BO237" s="168">
        <v>237006</v>
      </c>
      <c r="BP237" s="168">
        <v>237974</v>
      </c>
      <c r="BQ237" s="168">
        <v>238869</v>
      </c>
      <c r="BR237" s="168">
        <v>239699</v>
      </c>
      <c r="BS237" s="168">
        <v>240472</v>
      </c>
      <c r="BT237" s="168">
        <v>241207</v>
      </c>
      <c r="BU237" s="168">
        <v>241915</v>
      </c>
      <c r="BV237" s="168">
        <v>242616</v>
      </c>
      <c r="BW237" s="168">
        <v>243322</v>
      </c>
      <c r="BX237" s="168">
        <v>244052</v>
      </c>
      <c r="BY237" s="168">
        <v>244817</v>
      </c>
      <c r="BZ237" s="168">
        <v>245627</v>
      </c>
      <c r="CA237" s="168">
        <v>246496</v>
      </c>
      <c r="CB237" s="168">
        <v>247425</v>
      </c>
      <c r="CC237" s="168">
        <v>248423</v>
      </c>
      <c r="CD237" s="168">
        <v>249484</v>
      </c>
      <c r="CE237" s="168">
        <v>250607</v>
      </c>
      <c r="CF237" s="168">
        <v>251788</v>
      </c>
      <c r="CG237" s="168">
        <v>253019</v>
      </c>
      <c r="CH237" s="168">
        <v>254291</v>
      </c>
      <c r="CI237" s="168">
        <v>255595</v>
      </c>
      <c r="CJ237" s="168">
        <v>256918</v>
      </c>
      <c r="CK237" s="168">
        <v>258246</v>
      </c>
      <c r="CL237" s="168">
        <v>259570</v>
      </c>
      <c r="CM237" s="168">
        <v>260880</v>
      </c>
      <c r="CN237" s="168">
        <v>262167</v>
      </c>
      <c r="CO237" s="168">
        <v>263421</v>
      </c>
    </row>
    <row r="238" spans="2:93">
      <c r="B238" s="166">
        <v>24</v>
      </c>
      <c r="C238" s="167">
        <v>163498</v>
      </c>
      <c r="D238" s="168">
        <v>166840</v>
      </c>
      <c r="E238" s="168">
        <v>170047</v>
      </c>
      <c r="F238" s="168">
        <v>168800</v>
      </c>
      <c r="G238" s="168">
        <v>166242</v>
      </c>
      <c r="H238" s="168">
        <v>166632</v>
      </c>
      <c r="I238" s="168">
        <v>166811</v>
      </c>
      <c r="J238" s="168">
        <v>168383</v>
      </c>
      <c r="K238" s="168">
        <v>166185</v>
      </c>
      <c r="L238" s="168">
        <v>166368</v>
      </c>
      <c r="M238" s="168">
        <v>164891</v>
      </c>
      <c r="N238" s="168">
        <v>166036</v>
      </c>
      <c r="O238" s="168">
        <v>166554</v>
      </c>
      <c r="P238" s="168">
        <v>166588</v>
      </c>
      <c r="Q238" s="168">
        <v>165896</v>
      </c>
      <c r="R238" s="168">
        <v>167161</v>
      </c>
      <c r="S238" s="168">
        <v>169113</v>
      </c>
      <c r="T238" s="168">
        <v>172300</v>
      </c>
      <c r="U238" s="168">
        <v>178200</v>
      </c>
      <c r="V238" s="168">
        <v>179266</v>
      </c>
      <c r="W238" s="168">
        <v>182868</v>
      </c>
      <c r="X238" s="168">
        <v>184689</v>
      </c>
      <c r="Y238" s="168">
        <v>186906</v>
      </c>
      <c r="Z238" s="168">
        <v>185833</v>
      </c>
      <c r="AA238" s="168">
        <v>188161</v>
      </c>
      <c r="AB238" s="168">
        <v>190823</v>
      </c>
      <c r="AC238" s="168">
        <v>193038</v>
      </c>
      <c r="AD238" s="168">
        <v>195199</v>
      </c>
      <c r="AE238" s="168">
        <v>197258</v>
      </c>
      <c r="AF238" s="168">
        <v>199173</v>
      </c>
      <c r="AG238" s="168">
        <v>200861</v>
      </c>
      <c r="AH238" s="168">
        <v>202301</v>
      </c>
      <c r="AI238" s="168">
        <v>203548</v>
      </c>
      <c r="AJ238" s="168">
        <v>204601</v>
      </c>
      <c r="AK238" s="168">
        <v>205452</v>
      </c>
      <c r="AL238" s="168">
        <v>206138</v>
      </c>
      <c r="AM238" s="168">
        <v>206694</v>
      </c>
      <c r="AN238" s="168">
        <v>207161</v>
      </c>
      <c r="AO238" s="168">
        <v>207547</v>
      </c>
      <c r="AP238" s="168">
        <v>207879</v>
      </c>
      <c r="AQ238" s="168">
        <v>208224</v>
      </c>
      <c r="AR238" s="168">
        <v>208634</v>
      </c>
      <c r="AS238" s="168">
        <v>209099</v>
      </c>
      <c r="AT238" s="168">
        <v>209655</v>
      </c>
      <c r="AU238" s="168">
        <v>210326</v>
      </c>
      <c r="AV238" s="168">
        <v>211145</v>
      </c>
      <c r="AW238" s="168">
        <v>212123</v>
      </c>
      <c r="AX238" s="168">
        <v>213261</v>
      </c>
      <c r="AY238" s="168">
        <v>214545</v>
      </c>
      <c r="AZ238" s="168">
        <v>215967</v>
      </c>
      <c r="BA238" s="168">
        <v>217496</v>
      </c>
      <c r="BB238" s="168">
        <v>219116</v>
      </c>
      <c r="BC238" s="168">
        <v>220803</v>
      </c>
      <c r="BD238" s="168">
        <v>222535</v>
      </c>
      <c r="BE238" s="168">
        <v>224278</v>
      </c>
      <c r="BF238" s="168">
        <v>226009</v>
      </c>
      <c r="BG238" s="168">
        <v>227714</v>
      </c>
      <c r="BH238" s="168">
        <v>229369</v>
      </c>
      <c r="BI238" s="168">
        <v>230958</v>
      </c>
      <c r="BJ238" s="168">
        <v>232472</v>
      </c>
      <c r="BK238" s="168">
        <v>233913</v>
      </c>
      <c r="BL238" s="168">
        <v>235282</v>
      </c>
      <c r="BM238" s="168">
        <v>236570</v>
      </c>
      <c r="BN238" s="168">
        <v>237782</v>
      </c>
      <c r="BO238" s="168">
        <v>238910</v>
      </c>
      <c r="BP238" s="168">
        <v>239961</v>
      </c>
      <c r="BQ238" s="168">
        <v>240929</v>
      </c>
      <c r="BR238" s="168">
        <v>241824</v>
      </c>
      <c r="BS238" s="168">
        <v>242654</v>
      </c>
      <c r="BT238" s="168">
        <v>243427</v>
      </c>
      <c r="BU238" s="168">
        <v>244162</v>
      </c>
      <c r="BV238" s="168">
        <v>244871</v>
      </c>
      <c r="BW238" s="168">
        <v>245572</v>
      </c>
      <c r="BX238" s="168">
        <v>246278</v>
      </c>
      <c r="BY238" s="168">
        <v>247008</v>
      </c>
      <c r="BZ238" s="168">
        <v>247773</v>
      </c>
      <c r="CA238" s="168">
        <v>248583</v>
      </c>
      <c r="CB238" s="168">
        <v>249452</v>
      </c>
      <c r="CC238" s="168">
        <v>250381</v>
      </c>
      <c r="CD238" s="168">
        <v>251379</v>
      </c>
      <c r="CE238" s="168">
        <v>252440</v>
      </c>
      <c r="CF238" s="168">
        <v>253563</v>
      </c>
      <c r="CG238" s="168">
        <v>254744</v>
      </c>
      <c r="CH238" s="168">
        <v>255975</v>
      </c>
      <c r="CI238" s="168">
        <v>257247</v>
      </c>
      <c r="CJ238" s="168">
        <v>258551</v>
      </c>
      <c r="CK238" s="168">
        <v>259874</v>
      </c>
      <c r="CL238" s="168">
        <v>261202</v>
      </c>
      <c r="CM238" s="168">
        <v>262526</v>
      </c>
      <c r="CN238" s="168">
        <v>263836</v>
      </c>
      <c r="CO238" s="168">
        <v>265123</v>
      </c>
    </row>
    <row r="239" spans="2:93">
      <c r="B239" s="166">
        <v>25</v>
      </c>
      <c r="C239" s="167">
        <v>163651</v>
      </c>
      <c r="D239" s="168">
        <v>166708</v>
      </c>
      <c r="E239" s="168">
        <v>169894</v>
      </c>
      <c r="F239" s="168">
        <v>172945</v>
      </c>
      <c r="G239" s="168">
        <v>171544</v>
      </c>
      <c r="H239" s="168">
        <v>168831</v>
      </c>
      <c r="I239" s="168">
        <v>169066</v>
      </c>
      <c r="J239" s="168">
        <v>169246</v>
      </c>
      <c r="K239" s="168">
        <v>170818</v>
      </c>
      <c r="L239" s="168">
        <v>168622</v>
      </c>
      <c r="M239" s="168">
        <v>168806</v>
      </c>
      <c r="N239" s="168">
        <v>167330</v>
      </c>
      <c r="O239" s="168">
        <v>168475</v>
      </c>
      <c r="P239" s="168">
        <v>168994</v>
      </c>
      <c r="Q239" s="168">
        <v>169029</v>
      </c>
      <c r="R239" s="168">
        <v>168337</v>
      </c>
      <c r="S239" s="168">
        <v>169603</v>
      </c>
      <c r="T239" s="168">
        <v>171555</v>
      </c>
      <c r="U239" s="168">
        <v>174742</v>
      </c>
      <c r="V239" s="168">
        <v>180642</v>
      </c>
      <c r="W239" s="168">
        <v>181708</v>
      </c>
      <c r="X239" s="168">
        <v>185310</v>
      </c>
      <c r="Y239" s="168">
        <v>187132</v>
      </c>
      <c r="Z239" s="168">
        <v>189349</v>
      </c>
      <c r="AA239" s="168">
        <v>188277</v>
      </c>
      <c r="AB239" s="168">
        <v>190605</v>
      </c>
      <c r="AC239" s="168">
        <v>193268</v>
      </c>
      <c r="AD239" s="168">
        <v>195483</v>
      </c>
      <c r="AE239" s="168">
        <v>197644</v>
      </c>
      <c r="AF239" s="168">
        <v>199703</v>
      </c>
      <c r="AG239" s="168">
        <v>201619</v>
      </c>
      <c r="AH239" s="168">
        <v>203307</v>
      </c>
      <c r="AI239" s="168">
        <v>204748</v>
      </c>
      <c r="AJ239" s="168">
        <v>205995</v>
      </c>
      <c r="AK239" s="168">
        <v>207048</v>
      </c>
      <c r="AL239" s="168">
        <v>207900</v>
      </c>
      <c r="AM239" s="168">
        <v>208586</v>
      </c>
      <c r="AN239" s="168">
        <v>209143</v>
      </c>
      <c r="AO239" s="168">
        <v>209610</v>
      </c>
      <c r="AP239" s="168">
        <v>209997</v>
      </c>
      <c r="AQ239" s="168">
        <v>210329</v>
      </c>
      <c r="AR239" s="168">
        <v>210675</v>
      </c>
      <c r="AS239" s="168">
        <v>211085</v>
      </c>
      <c r="AT239" s="168">
        <v>211550</v>
      </c>
      <c r="AU239" s="168">
        <v>212107</v>
      </c>
      <c r="AV239" s="168">
        <v>212778</v>
      </c>
      <c r="AW239" s="168">
        <v>213597</v>
      </c>
      <c r="AX239" s="168">
        <v>214576</v>
      </c>
      <c r="AY239" s="168">
        <v>215714</v>
      </c>
      <c r="AZ239" s="168">
        <v>216998</v>
      </c>
      <c r="BA239" s="168">
        <v>218420</v>
      </c>
      <c r="BB239" s="168">
        <v>219949</v>
      </c>
      <c r="BC239" s="168">
        <v>221569</v>
      </c>
      <c r="BD239" s="168">
        <v>223257</v>
      </c>
      <c r="BE239" s="168">
        <v>224989</v>
      </c>
      <c r="BF239" s="168">
        <v>226732</v>
      </c>
      <c r="BG239" s="168">
        <v>228463</v>
      </c>
      <c r="BH239" s="168">
        <v>230168</v>
      </c>
      <c r="BI239" s="168">
        <v>231823</v>
      </c>
      <c r="BJ239" s="168">
        <v>233412</v>
      </c>
      <c r="BK239" s="168">
        <v>234926</v>
      </c>
      <c r="BL239" s="168">
        <v>236368</v>
      </c>
      <c r="BM239" s="168">
        <v>237737</v>
      </c>
      <c r="BN239" s="168">
        <v>239025</v>
      </c>
      <c r="BO239" s="168">
        <v>240237</v>
      </c>
      <c r="BP239" s="168">
        <v>241365</v>
      </c>
      <c r="BQ239" s="168">
        <v>242416</v>
      </c>
      <c r="BR239" s="168">
        <v>243384</v>
      </c>
      <c r="BS239" s="168">
        <v>244279</v>
      </c>
      <c r="BT239" s="168">
        <v>245110</v>
      </c>
      <c r="BU239" s="168">
        <v>245883</v>
      </c>
      <c r="BV239" s="168">
        <v>246618</v>
      </c>
      <c r="BW239" s="168">
        <v>247327</v>
      </c>
      <c r="BX239" s="168">
        <v>248028</v>
      </c>
      <c r="BY239" s="168">
        <v>248734</v>
      </c>
      <c r="BZ239" s="168">
        <v>249464</v>
      </c>
      <c r="CA239" s="168">
        <v>250229</v>
      </c>
      <c r="CB239" s="168">
        <v>251039</v>
      </c>
      <c r="CC239" s="168">
        <v>251909</v>
      </c>
      <c r="CD239" s="168">
        <v>252838</v>
      </c>
      <c r="CE239" s="168">
        <v>253836</v>
      </c>
      <c r="CF239" s="168">
        <v>254897</v>
      </c>
      <c r="CG239" s="168">
        <v>256020</v>
      </c>
      <c r="CH239" s="168">
        <v>257201</v>
      </c>
      <c r="CI239" s="168">
        <v>258432</v>
      </c>
      <c r="CJ239" s="168">
        <v>259704</v>
      </c>
      <c r="CK239" s="168">
        <v>261008</v>
      </c>
      <c r="CL239" s="168">
        <v>262331</v>
      </c>
      <c r="CM239" s="168">
        <v>263659</v>
      </c>
      <c r="CN239" s="168">
        <v>264983</v>
      </c>
      <c r="CO239" s="168">
        <v>266293</v>
      </c>
    </row>
    <row r="240" spans="2:93">
      <c r="B240" s="166">
        <v>26</v>
      </c>
      <c r="C240" s="167">
        <v>166000</v>
      </c>
      <c r="D240" s="168">
        <v>167045</v>
      </c>
      <c r="E240" s="168">
        <v>169937</v>
      </c>
      <c r="F240" s="168">
        <v>172958</v>
      </c>
      <c r="G240" s="168">
        <v>175845</v>
      </c>
      <c r="H240" s="168">
        <v>174280</v>
      </c>
      <c r="I240" s="168">
        <v>171404</v>
      </c>
      <c r="J240" s="168">
        <v>171640</v>
      </c>
      <c r="K240" s="168">
        <v>171820</v>
      </c>
      <c r="L240" s="168">
        <v>173393</v>
      </c>
      <c r="M240" s="168">
        <v>171198</v>
      </c>
      <c r="N240" s="168">
        <v>171383</v>
      </c>
      <c r="O240" s="168">
        <v>169908</v>
      </c>
      <c r="P240" s="168">
        <v>171054</v>
      </c>
      <c r="Q240" s="168">
        <v>171573</v>
      </c>
      <c r="R240" s="168">
        <v>171609</v>
      </c>
      <c r="S240" s="168">
        <v>170918</v>
      </c>
      <c r="T240" s="168">
        <v>172184</v>
      </c>
      <c r="U240" s="168">
        <v>174137</v>
      </c>
      <c r="V240" s="168">
        <v>177324</v>
      </c>
      <c r="W240" s="168">
        <v>183223</v>
      </c>
      <c r="X240" s="168">
        <v>184290</v>
      </c>
      <c r="Y240" s="168">
        <v>187892</v>
      </c>
      <c r="Z240" s="168">
        <v>189714</v>
      </c>
      <c r="AA240" s="168">
        <v>191931</v>
      </c>
      <c r="AB240" s="168">
        <v>190860</v>
      </c>
      <c r="AC240" s="168">
        <v>193188</v>
      </c>
      <c r="AD240" s="168">
        <v>195852</v>
      </c>
      <c r="AE240" s="168">
        <v>198067</v>
      </c>
      <c r="AF240" s="168">
        <v>200228</v>
      </c>
      <c r="AG240" s="168">
        <v>202288</v>
      </c>
      <c r="AH240" s="168">
        <v>204204</v>
      </c>
      <c r="AI240" s="168">
        <v>205892</v>
      </c>
      <c r="AJ240" s="168">
        <v>207334</v>
      </c>
      <c r="AK240" s="168">
        <v>208581</v>
      </c>
      <c r="AL240" s="168">
        <v>209634</v>
      </c>
      <c r="AM240" s="168">
        <v>210487</v>
      </c>
      <c r="AN240" s="168">
        <v>211173</v>
      </c>
      <c r="AO240" s="168">
        <v>211731</v>
      </c>
      <c r="AP240" s="168">
        <v>212198</v>
      </c>
      <c r="AQ240" s="168">
        <v>212586</v>
      </c>
      <c r="AR240" s="168">
        <v>212918</v>
      </c>
      <c r="AS240" s="168">
        <v>213265</v>
      </c>
      <c r="AT240" s="168">
        <v>213675</v>
      </c>
      <c r="AU240" s="168">
        <v>214140</v>
      </c>
      <c r="AV240" s="168">
        <v>214698</v>
      </c>
      <c r="AW240" s="168">
        <v>215369</v>
      </c>
      <c r="AX240" s="168">
        <v>216188</v>
      </c>
      <c r="AY240" s="168">
        <v>217168</v>
      </c>
      <c r="AZ240" s="168">
        <v>218306</v>
      </c>
      <c r="BA240" s="168">
        <v>219590</v>
      </c>
      <c r="BB240" s="168">
        <v>221012</v>
      </c>
      <c r="BC240" s="168">
        <v>222541</v>
      </c>
      <c r="BD240" s="168">
        <v>224161</v>
      </c>
      <c r="BE240" s="168">
        <v>225850</v>
      </c>
      <c r="BF240" s="168">
        <v>227582</v>
      </c>
      <c r="BG240" s="168">
        <v>229325</v>
      </c>
      <c r="BH240" s="168">
        <v>231056</v>
      </c>
      <c r="BI240" s="168">
        <v>232761</v>
      </c>
      <c r="BJ240" s="168">
        <v>234416</v>
      </c>
      <c r="BK240" s="168">
        <v>236005</v>
      </c>
      <c r="BL240" s="168">
        <v>237520</v>
      </c>
      <c r="BM240" s="168">
        <v>238962</v>
      </c>
      <c r="BN240" s="168">
        <v>240331</v>
      </c>
      <c r="BO240" s="168">
        <v>241619</v>
      </c>
      <c r="BP240" s="168">
        <v>242831</v>
      </c>
      <c r="BQ240" s="168">
        <v>243959</v>
      </c>
      <c r="BR240" s="168">
        <v>245010</v>
      </c>
      <c r="BS240" s="168">
        <v>245979</v>
      </c>
      <c r="BT240" s="168">
        <v>246874</v>
      </c>
      <c r="BU240" s="168">
        <v>247705</v>
      </c>
      <c r="BV240" s="168">
        <v>248478</v>
      </c>
      <c r="BW240" s="168">
        <v>249213</v>
      </c>
      <c r="BX240" s="168">
        <v>249922</v>
      </c>
      <c r="BY240" s="168">
        <v>250623</v>
      </c>
      <c r="BZ240" s="168">
        <v>251329</v>
      </c>
      <c r="CA240" s="168">
        <v>252060</v>
      </c>
      <c r="CB240" s="168">
        <v>252825</v>
      </c>
      <c r="CC240" s="168">
        <v>253635</v>
      </c>
      <c r="CD240" s="168">
        <v>254505</v>
      </c>
      <c r="CE240" s="168">
        <v>255434</v>
      </c>
      <c r="CF240" s="168">
        <v>256432</v>
      </c>
      <c r="CG240" s="168">
        <v>257493</v>
      </c>
      <c r="CH240" s="168">
        <v>258616</v>
      </c>
      <c r="CI240" s="168">
        <v>259797</v>
      </c>
      <c r="CJ240" s="168">
        <v>261028</v>
      </c>
      <c r="CK240" s="168">
        <v>262300</v>
      </c>
      <c r="CL240" s="168">
        <v>263604</v>
      </c>
      <c r="CM240" s="168">
        <v>264927</v>
      </c>
      <c r="CN240" s="168">
        <v>266255</v>
      </c>
      <c r="CO240" s="168">
        <v>267579</v>
      </c>
    </row>
    <row r="241" spans="2:93">
      <c r="B241" s="166">
        <v>27</v>
      </c>
      <c r="C241" s="167">
        <v>168468</v>
      </c>
      <c r="D241" s="168">
        <v>169719</v>
      </c>
      <c r="E241" s="168">
        <v>170584</v>
      </c>
      <c r="F241" s="168">
        <v>173296</v>
      </c>
      <c r="G241" s="168">
        <v>176136</v>
      </c>
      <c r="H241" s="168">
        <v>178843</v>
      </c>
      <c r="I241" s="168">
        <v>177099</v>
      </c>
      <c r="J241" s="168">
        <v>174225</v>
      </c>
      <c r="K241" s="168">
        <v>174461</v>
      </c>
      <c r="L241" s="168">
        <v>174642</v>
      </c>
      <c r="M241" s="168">
        <v>176215</v>
      </c>
      <c r="N241" s="168">
        <v>174022</v>
      </c>
      <c r="O241" s="168">
        <v>174207</v>
      </c>
      <c r="P241" s="168">
        <v>172733</v>
      </c>
      <c r="Q241" s="168">
        <v>173880</v>
      </c>
      <c r="R241" s="168">
        <v>174400</v>
      </c>
      <c r="S241" s="168">
        <v>174436</v>
      </c>
      <c r="T241" s="168">
        <v>173746</v>
      </c>
      <c r="U241" s="168">
        <v>175012</v>
      </c>
      <c r="V241" s="168">
        <v>176966</v>
      </c>
      <c r="W241" s="168">
        <v>180153</v>
      </c>
      <c r="X241" s="168">
        <v>186051</v>
      </c>
      <c r="Y241" s="168">
        <v>187119</v>
      </c>
      <c r="Z241" s="168">
        <v>190721</v>
      </c>
      <c r="AA241" s="168">
        <v>192543</v>
      </c>
      <c r="AB241" s="168">
        <v>194760</v>
      </c>
      <c r="AC241" s="168">
        <v>193690</v>
      </c>
      <c r="AD241" s="168">
        <v>196018</v>
      </c>
      <c r="AE241" s="168">
        <v>198682</v>
      </c>
      <c r="AF241" s="168">
        <v>200898</v>
      </c>
      <c r="AG241" s="168">
        <v>203059</v>
      </c>
      <c r="AH241" s="168">
        <v>205119</v>
      </c>
      <c r="AI241" s="168">
        <v>207036</v>
      </c>
      <c r="AJ241" s="168">
        <v>208724</v>
      </c>
      <c r="AK241" s="168">
        <v>210166</v>
      </c>
      <c r="AL241" s="168">
        <v>211414</v>
      </c>
      <c r="AM241" s="168">
        <v>212467</v>
      </c>
      <c r="AN241" s="168">
        <v>213321</v>
      </c>
      <c r="AO241" s="168">
        <v>214007</v>
      </c>
      <c r="AP241" s="168">
        <v>214566</v>
      </c>
      <c r="AQ241" s="168">
        <v>215033</v>
      </c>
      <c r="AR241" s="168">
        <v>215422</v>
      </c>
      <c r="AS241" s="168">
        <v>215754</v>
      </c>
      <c r="AT241" s="168">
        <v>216101</v>
      </c>
      <c r="AU241" s="168">
        <v>216512</v>
      </c>
      <c r="AV241" s="168">
        <v>216977</v>
      </c>
      <c r="AW241" s="168">
        <v>217535</v>
      </c>
      <c r="AX241" s="168">
        <v>218207</v>
      </c>
      <c r="AY241" s="168">
        <v>219026</v>
      </c>
      <c r="AZ241" s="168">
        <v>220006</v>
      </c>
      <c r="BA241" s="168">
        <v>221144</v>
      </c>
      <c r="BB241" s="168">
        <v>222429</v>
      </c>
      <c r="BC241" s="168">
        <v>223851</v>
      </c>
      <c r="BD241" s="168">
        <v>225380</v>
      </c>
      <c r="BE241" s="168">
        <v>227000</v>
      </c>
      <c r="BF241" s="168">
        <v>228689</v>
      </c>
      <c r="BG241" s="168">
        <v>230421</v>
      </c>
      <c r="BH241" s="168">
        <v>232165</v>
      </c>
      <c r="BI241" s="168">
        <v>233896</v>
      </c>
      <c r="BJ241" s="168">
        <v>235601</v>
      </c>
      <c r="BK241" s="168">
        <v>237256</v>
      </c>
      <c r="BL241" s="168">
        <v>238845</v>
      </c>
      <c r="BM241" s="168">
        <v>240360</v>
      </c>
      <c r="BN241" s="168">
        <v>241802</v>
      </c>
      <c r="BO241" s="168">
        <v>243172</v>
      </c>
      <c r="BP241" s="168">
        <v>244460</v>
      </c>
      <c r="BQ241" s="168">
        <v>245672</v>
      </c>
      <c r="BR241" s="168">
        <v>246800</v>
      </c>
      <c r="BS241" s="168">
        <v>247851</v>
      </c>
      <c r="BT241" s="168">
        <v>248820</v>
      </c>
      <c r="BU241" s="168">
        <v>249715</v>
      </c>
      <c r="BV241" s="168">
        <v>250547</v>
      </c>
      <c r="BW241" s="168">
        <v>251320</v>
      </c>
      <c r="BX241" s="168">
        <v>252055</v>
      </c>
      <c r="BY241" s="168">
        <v>252764</v>
      </c>
      <c r="BZ241" s="168">
        <v>253465</v>
      </c>
      <c r="CA241" s="168">
        <v>254171</v>
      </c>
      <c r="CB241" s="168">
        <v>254902</v>
      </c>
      <c r="CC241" s="168">
        <v>255667</v>
      </c>
      <c r="CD241" s="168">
        <v>256477</v>
      </c>
      <c r="CE241" s="168">
        <v>257348</v>
      </c>
      <c r="CF241" s="168">
        <v>258277</v>
      </c>
      <c r="CG241" s="168">
        <v>259275</v>
      </c>
      <c r="CH241" s="168">
        <v>260336</v>
      </c>
      <c r="CI241" s="168">
        <v>261459</v>
      </c>
      <c r="CJ241" s="168">
        <v>262640</v>
      </c>
      <c r="CK241" s="168">
        <v>263871</v>
      </c>
      <c r="CL241" s="168">
        <v>265143</v>
      </c>
      <c r="CM241" s="168">
        <v>266447</v>
      </c>
      <c r="CN241" s="168">
        <v>267770</v>
      </c>
      <c r="CO241" s="168">
        <v>269098</v>
      </c>
    </row>
    <row r="242" spans="2:93">
      <c r="B242" s="166">
        <v>28</v>
      </c>
      <c r="C242" s="167">
        <v>168067</v>
      </c>
      <c r="D242" s="168">
        <v>172307</v>
      </c>
      <c r="E242" s="168">
        <v>173372</v>
      </c>
      <c r="F242" s="168">
        <v>174052</v>
      </c>
      <c r="G242" s="168">
        <v>176577</v>
      </c>
      <c r="H242" s="168">
        <v>179231</v>
      </c>
      <c r="I242" s="168">
        <v>181752</v>
      </c>
      <c r="J242" s="168">
        <v>180009</v>
      </c>
      <c r="K242" s="168">
        <v>177136</v>
      </c>
      <c r="L242" s="168">
        <v>177373</v>
      </c>
      <c r="M242" s="168">
        <v>177555</v>
      </c>
      <c r="N242" s="168">
        <v>179128</v>
      </c>
      <c r="O242" s="168">
        <v>176937</v>
      </c>
      <c r="P242" s="168">
        <v>177122</v>
      </c>
      <c r="Q242" s="168">
        <v>175649</v>
      </c>
      <c r="R242" s="168">
        <v>176797</v>
      </c>
      <c r="S242" s="168">
        <v>177317</v>
      </c>
      <c r="T242" s="168">
        <v>177354</v>
      </c>
      <c r="U242" s="168">
        <v>176665</v>
      </c>
      <c r="V242" s="168">
        <v>177931</v>
      </c>
      <c r="W242" s="168">
        <v>179885</v>
      </c>
      <c r="X242" s="168">
        <v>183072</v>
      </c>
      <c r="Y242" s="168">
        <v>188970</v>
      </c>
      <c r="Z242" s="168">
        <v>190038</v>
      </c>
      <c r="AA242" s="168">
        <v>193640</v>
      </c>
      <c r="AB242" s="168">
        <v>195462</v>
      </c>
      <c r="AC242" s="168">
        <v>197680</v>
      </c>
      <c r="AD242" s="168">
        <v>196611</v>
      </c>
      <c r="AE242" s="168">
        <v>198939</v>
      </c>
      <c r="AF242" s="168">
        <v>201603</v>
      </c>
      <c r="AG242" s="168">
        <v>203819</v>
      </c>
      <c r="AH242" s="168">
        <v>205980</v>
      </c>
      <c r="AI242" s="168">
        <v>208041</v>
      </c>
      <c r="AJ242" s="168">
        <v>209958</v>
      </c>
      <c r="AK242" s="168">
        <v>211646</v>
      </c>
      <c r="AL242" s="168">
        <v>213089</v>
      </c>
      <c r="AM242" s="168">
        <v>214337</v>
      </c>
      <c r="AN242" s="168">
        <v>215390</v>
      </c>
      <c r="AO242" s="168">
        <v>216245</v>
      </c>
      <c r="AP242" s="168">
        <v>216931</v>
      </c>
      <c r="AQ242" s="168">
        <v>217491</v>
      </c>
      <c r="AR242" s="168">
        <v>217958</v>
      </c>
      <c r="AS242" s="168">
        <v>218348</v>
      </c>
      <c r="AT242" s="168">
        <v>218680</v>
      </c>
      <c r="AU242" s="168">
        <v>219028</v>
      </c>
      <c r="AV242" s="168">
        <v>219439</v>
      </c>
      <c r="AW242" s="168">
        <v>219904</v>
      </c>
      <c r="AX242" s="168">
        <v>220463</v>
      </c>
      <c r="AY242" s="168">
        <v>221135</v>
      </c>
      <c r="AZ242" s="168">
        <v>221954</v>
      </c>
      <c r="BA242" s="168">
        <v>222935</v>
      </c>
      <c r="BB242" s="168">
        <v>224073</v>
      </c>
      <c r="BC242" s="168">
        <v>225358</v>
      </c>
      <c r="BD242" s="168">
        <v>226780</v>
      </c>
      <c r="BE242" s="168">
        <v>228310</v>
      </c>
      <c r="BF242" s="168">
        <v>229930</v>
      </c>
      <c r="BG242" s="168">
        <v>231619</v>
      </c>
      <c r="BH242" s="168">
        <v>233351</v>
      </c>
      <c r="BI242" s="168">
        <v>235095</v>
      </c>
      <c r="BJ242" s="168">
        <v>236827</v>
      </c>
      <c r="BK242" s="168">
        <v>238532</v>
      </c>
      <c r="BL242" s="168">
        <v>240187</v>
      </c>
      <c r="BM242" s="168">
        <v>241776</v>
      </c>
      <c r="BN242" s="168">
        <v>243291</v>
      </c>
      <c r="BO242" s="168">
        <v>244733</v>
      </c>
      <c r="BP242" s="168">
        <v>246104</v>
      </c>
      <c r="BQ242" s="168">
        <v>247392</v>
      </c>
      <c r="BR242" s="168">
        <v>248604</v>
      </c>
      <c r="BS242" s="168">
        <v>249732</v>
      </c>
      <c r="BT242" s="168">
        <v>250783</v>
      </c>
      <c r="BU242" s="168">
        <v>251752</v>
      </c>
      <c r="BV242" s="168">
        <v>252647</v>
      </c>
      <c r="BW242" s="168">
        <v>253480</v>
      </c>
      <c r="BX242" s="168">
        <v>254253</v>
      </c>
      <c r="BY242" s="168">
        <v>254988</v>
      </c>
      <c r="BZ242" s="168">
        <v>255697</v>
      </c>
      <c r="CA242" s="168">
        <v>256398</v>
      </c>
      <c r="CB242" s="168">
        <v>257104</v>
      </c>
      <c r="CC242" s="168">
        <v>257835</v>
      </c>
      <c r="CD242" s="168">
        <v>258600</v>
      </c>
      <c r="CE242" s="168">
        <v>259411</v>
      </c>
      <c r="CF242" s="168">
        <v>260282</v>
      </c>
      <c r="CG242" s="168">
        <v>261211</v>
      </c>
      <c r="CH242" s="168">
        <v>262209</v>
      </c>
      <c r="CI242" s="168">
        <v>263270</v>
      </c>
      <c r="CJ242" s="168">
        <v>264393</v>
      </c>
      <c r="CK242" s="168">
        <v>265574</v>
      </c>
      <c r="CL242" s="168">
        <v>266805</v>
      </c>
      <c r="CM242" s="168">
        <v>268077</v>
      </c>
      <c r="CN242" s="168">
        <v>269381</v>
      </c>
      <c r="CO242" s="168">
        <v>270704</v>
      </c>
    </row>
    <row r="243" spans="2:93">
      <c r="B243" s="166">
        <v>29</v>
      </c>
      <c r="C243" s="167">
        <v>168859</v>
      </c>
      <c r="D243" s="168">
        <v>171861</v>
      </c>
      <c r="E243" s="168">
        <v>175917</v>
      </c>
      <c r="F243" s="168">
        <v>176798</v>
      </c>
      <c r="G243" s="168">
        <v>177294</v>
      </c>
      <c r="H243" s="168">
        <v>179635</v>
      </c>
      <c r="I243" s="168">
        <v>182105</v>
      </c>
      <c r="J243" s="168">
        <v>184626</v>
      </c>
      <c r="K243" s="168">
        <v>182884</v>
      </c>
      <c r="L243" s="168">
        <v>180013</v>
      </c>
      <c r="M243" s="168">
        <v>180250</v>
      </c>
      <c r="N243" s="168">
        <v>180433</v>
      </c>
      <c r="O243" s="168">
        <v>182006</v>
      </c>
      <c r="P243" s="168">
        <v>179817</v>
      </c>
      <c r="Q243" s="168">
        <v>180002</v>
      </c>
      <c r="R243" s="168">
        <v>178530</v>
      </c>
      <c r="S243" s="168">
        <v>179679</v>
      </c>
      <c r="T243" s="168">
        <v>180199</v>
      </c>
      <c r="U243" s="168">
        <v>180237</v>
      </c>
      <c r="V243" s="168">
        <v>179549</v>
      </c>
      <c r="W243" s="168">
        <v>180815</v>
      </c>
      <c r="X243" s="168">
        <v>182769</v>
      </c>
      <c r="Y243" s="168">
        <v>185956</v>
      </c>
      <c r="Z243" s="168">
        <v>191854</v>
      </c>
      <c r="AA243" s="168">
        <v>192922</v>
      </c>
      <c r="AB243" s="168">
        <v>196524</v>
      </c>
      <c r="AC243" s="168">
        <v>198346</v>
      </c>
      <c r="AD243" s="168">
        <v>200564</v>
      </c>
      <c r="AE243" s="168">
        <v>199496</v>
      </c>
      <c r="AF243" s="168">
        <v>201824</v>
      </c>
      <c r="AG243" s="168">
        <v>204488</v>
      </c>
      <c r="AH243" s="168">
        <v>206705</v>
      </c>
      <c r="AI243" s="168">
        <v>208866</v>
      </c>
      <c r="AJ243" s="168">
        <v>210927</v>
      </c>
      <c r="AK243" s="168">
        <v>212844</v>
      </c>
      <c r="AL243" s="168">
        <v>214533</v>
      </c>
      <c r="AM243" s="168">
        <v>215976</v>
      </c>
      <c r="AN243" s="168">
        <v>217224</v>
      </c>
      <c r="AO243" s="168">
        <v>218278</v>
      </c>
      <c r="AP243" s="168">
        <v>219133</v>
      </c>
      <c r="AQ243" s="168">
        <v>219820</v>
      </c>
      <c r="AR243" s="168">
        <v>220380</v>
      </c>
      <c r="AS243" s="168">
        <v>220847</v>
      </c>
      <c r="AT243" s="168">
        <v>221238</v>
      </c>
      <c r="AU243" s="168">
        <v>221570</v>
      </c>
      <c r="AV243" s="168">
        <v>221919</v>
      </c>
      <c r="AW243" s="168">
        <v>222330</v>
      </c>
      <c r="AX243" s="168">
        <v>222796</v>
      </c>
      <c r="AY243" s="168">
        <v>223355</v>
      </c>
      <c r="AZ243" s="168">
        <v>224028</v>
      </c>
      <c r="BA243" s="168">
        <v>224847</v>
      </c>
      <c r="BB243" s="168">
        <v>225828</v>
      </c>
      <c r="BC243" s="168">
        <v>226967</v>
      </c>
      <c r="BD243" s="168">
        <v>228252</v>
      </c>
      <c r="BE243" s="168">
        <v>229674</v>
      </c>
      <c r="BF243" s="168">
        <v>231204</v>
      </c>
      <c r="BG243" s="168">
        <v>232825</v>
      </c>
      <c r="BH243" s="168">
        <v>234514</v>
      </c>
      <c r="BI243" s="168">
        <v>236246</v>
      </c>
      <c r="BJ243" s="168">
        <v>237990</v>
      </c>
      <c r="BK243" s="168">
        <v>239722</v>
      </c>
      <c r="BL243" s="168">
        <v>241427</v>
      </c>
      <c r="BM243" s="168">
        <v>243083</v>
      </c>
      <c r="BN243" s="168">
        <v>244672</v>
      </c>
      <c r="BO243" s="168">
        <v>246187</v>
      </c>
      <c r="BP243" s="168">
        <v>247629</v>
      </c>
      <c r="BQ243" s="168">
        <v>249000</v>
      </c>
      <c r="BR243" s="168">
        <v>250288</v>
      </c>
      <c r="BS243" s="168">
        <v>251501</v>
      </c>
      <c r="BT243" s="168">
        <v>252629</v>
      </c>
      <c r="BU243" s="168">
        <v>253680</v>
      </c>
      <c r="BV243" s="168">
        <v>254649</v>
      </c>
      <c r="BW243" s="168">
        <v>255544</v>
      </c>
      <c r="BX243" s="168">
        <v>256377</v>
      </c>
      <c r="BY243" s="168">
        <v>257151</v>
      </c>
      <c r="BZ243" s="168">
        <v>257886</v>
      </c>
      <c r="CA243" s="168">
        <v>258595</v>
      </c>
      <c r="CB243" s="168">
        <v>259296</v>
      </c>
      <c r="CC243" s="168">
        <v>260002</v>
      </c>
      <c r="CD243" s="168">
        <v>260733</v>
      </c>
      <c r="CE243" s="168">
        <v>261498</v>
      </c>
      <c r="CF243" s="168">
        <v>262309</v>
      </c>
      <c r="CG243" s="168">
        <v>263180</v>
      </c>
      <c r="CH243" s="168">
        <v>264109</v>
      </c>
      <c r="CI243" s="168">
        <v>265108</v>
      </c>
      <c r="CJ243" s="168">
        <v>266169</v>
      </c>
      <c r="CK243" s="168">
        <v>267292</v>
      </c>
      <c r="CL243" s="168">
        <v>268473</v>
      </c>
      <c r="CM243" s="168">
        <v>269704</v>
      </c>
      <c r="CN243" s="168">
        <v>270976</v>
      </c>
      <c r="CO243" s="168">
        <v>272280</v>
      </c>
    </row>
    <row r="244" spans="2:93">
      <c r="B244" s="166">
        <v>30</v>
      </c>
      <c r="C244" s="167">
        <v>165005</v>
      </c>
      <c r="D244" s="168">
        <v>172491</v>
      </c>
      <c r="E244" s="168">
        <v>175316</v>
      </c>
      <c r="F244" s="168">
        <v>179194</v>
      </c>
      <c r="G244" s="168">
        <v>179899</v>
      </c>
      <c r="H244" s="168">
        <v>180219</v>
      </c>
      <c r="I244" s="168">
        <v>182383</v>
      </c>
      <c r="J244" s="168">
        <v>184853</v>
      </c>
      <c r="K244" s="168">
        <v>187374</v>
      </c>
      <c r="L244" s="168">
        <v>185634</v>
      </c>
      <c r="M244" s="168">
        <v>182764</v>
      </c>
      <c r="N244" s="168">
        <v>183002</v>
      </c>
      <c r="O244" s="168">
        <v>183186</v>
      </c>
      <c r="P244" s="168">
        <v>184759</v>
      </c>
      <c r="Q244" s="168">
        <v>182572</v>
      </c>
      <c r="R244" s="168">
        <v>182757</v>
      </c>
      <c r="S244" s="168">
        <v>181286</v>
      </c>
      <c r="T244" s="168">
        <v>182436</v>
      </c>
      <c r="U244" s="168">
        <v>182956</v>
      </c>
      <c r="V244" s="168">
        <v>182995</v>
      </c>
      <c r="W244" s="168">
        <v>182308</v>
      </c>
      <c r="X244" s="168">
        <v>183574</v>
      </c>
      <c r="Y244" s="168">
        <v>185528</v>
      </c>
      <c r="Z244" s="168">
        <v>188715</v>
      </c>
      <c r="AA244" s="168">
        <v>194612</v>
      </c>
      <c r="AB244" s="168">
        <v>195681</v>
      </c>
      <c r="AC244" s="168">
        <v>199283</v>
      </c>
      <c r="AD244" s="168">
        <v>201105</v>
      </c>
      <c r="AE244" s="168">
        <v>203323</v>
      </c>
      <c r="AF244" s="168">
        <v>202256</v>
      </c>
      <c r="AG244" s="168">
        <v>204584</v>
      </c>
      <c r="AH244" s="168">
        <v>207248</v>
      </c>
      <c r="AI244" s="168">
        <v>209465</v>
      </c>
      <c r="AJ244" s="168">
        <v>211626</v>
      </c>
      <c r="AK244" s="168">
        <v>213688</v>
      </c>
      <c r="AL244" s="168">
        <v>215605</v>
      </c>
      <c r="AM244" s="168">
        <v>217294</v>
      </c>
      <c r="AN244" s="168">
        <v>218737</v>
      </c>
      <c r="AO244" s="168">
        <v>219986</v>
      </c>
      <c r="AP244" s="168">
        <v>221040</v>
      </c>
      <c r="AQ244" s="168">
        <v>221896</v>
      </c>
      <c r="AR244" s="168">
        <v>222583</v>
      </c>
      <c r="AS244" s="168">
        <v>223144</v>
      </c>
      <c r="AT244" s="168">
        <v>223611</v>
      </c>
      <c r="AU244" s="168">
        <v>224003</v>
      </c>
      <c r="AV244" s="168">
        <v>224335</v>
      </c>
      <c r="AW244" s="168">
        <v>224685</v>
      </c>
      <c r="AX244" s="168">
        <v>225096</v>
      </c>
      <c r="AY244" s="168">
        <v>225563</v>
      </c>
      <c r="AZ244" s="168">
        <v>226122</v>
      </c>
      <c r="BA244" s="168">
        <v>226796</v>
      </c>
      <c r="BB244" s="168">
        <v>227615</v>
      </c>
      <c r="BC244" s="168">
        <v>228597</v>
      </c>
      <c r="BD244" s="168">
        <v>229736</v>
      </c>
      <c r="BE244" s="168">
        <v>231021</v>
      </c>
      <c r="BF244" s="168">
        <v>232444</v>
      </c>
      <c r="BG244" s="168">
        <v>233974</v>
      </c>
      <c r="BH244" s="168">
        <v>235595</v>
      </c>
      <c r="BI244" s="168">
        <v>237284</v>
      </c>
      <c r="BJ244" s="168">
        <v>239016</v>
      </c>
      <c r="BK244" s="168">
        <v>240761</v>
      </c>
      <c r="BL244" s="168">
        <v>242493</v>
      </c>
      <c r="BM244" s="168">
        <v>244198</v>
      </c>
      <c r="BN244" s="168">
        <v>245854</v>
      </c>
      <c r="BO244" s="168">
        <v>247443</v>
      </c>
      <c r="BP244" s="168">
        <v>248959</v>
      </c>
      <c r="BQ244" s="168">
        <v>250401</v>
      </c>
      <c r="BR244" s="168">
        <v>251772</v>
      </c>
      <c r="BS244" s="168">
        <v>253060</v>
      </c>
      <c r="BT244" s="168">
        <v>254273</v>
      </c>
      <c r="BU244" s="168">
        <v>255402</v>
      </c>
      <c r="BV244" s="168">
        <v>256453</v>
      </c>
      <c r="BW244" s="168">
        <v>257422</v>
      </c>
      <c r="BX244" s="168">
        <v>258317</v>
      </c>
      <c r="BY244" s="168">
        <v>259150</v>
      </c>
      <c r="BZ244" s="168">
        <v>259924</v>
      </c>
      <c r="CA244" s="168">
        <v>260660</v>
      </c>
      <c r="CB244" s="168">
        <v>261369</v>
      </c>
      <c r="CC244" s="168">
        <v>262070</v>
      </c>
      <c r="CD244" s="168">
        <v>262776</v>
      </c>
      <c r="CE244" s="168">
        <v>263507</v>
      </c>
      <c r="CF244" s="168">
        <v>264272</v>
      </c>
      <c r="CG244" s="168">
        <v>265083</v>
      </c>
      <c r="CH244" s="168">
        <v>265954</v>
      </c>
      <c r="CI244" s="168">
        <v>266883</v>
      </c>
      <c r="CJ244" s="168">
        <v>267882</v>
      </c>
      <c r="CK244" s="168">
        <v>268943</v>
      </c>
      <c r="CL244" s="168">
        <v>270067</v>
      </c>
      <c r="CM244" s="168">
        <v>271248</v>
      </c>
      <c r="CN244" s="168">
        <v>272478</v>
      </c>
      <c r="CO244" s="168">
        <v>273750</v>
      </c>
    </row>
    <row r="245" spans="2:93">
      <c r="B245" s="166">
        <v>31</v>
      </c>
      <c r="C245" s="167">
        <v>162730</v>
      </c>
      <c r="D245" s="168">
        <v>168204</v>
      </c>
      <c r="E245" s="168">
        <v>175532</v>
      </c>
      <c r="F245" s="168">
        <v>178201</v>
      </c>
      <c r="G245" s="168">
        <v>181922</v>
      </c>
      <c r="H245" s="168">
        <v>182472</v>
      </c>
      <c r="I245" s="168">
        <v>182637</v>
      </c>
      <c r="J245" s="168">
        <v>184801</v>
      </c>
      <c r="K245" s="168">
        <v>187271</v>
      </c>
      <c r="L245" s="168">
        <v>189792</v>
      </c>
      <c r="M245" s="168">
        <v>188053</v>
      </c>
      <c r="N245" s="168">
        <v>185185</v>
      </c>
      <c r="O245" s="168">
        <v>185423</v>
      </c>
      <c r="P245" s="168">
        <v>185608</v>
      </c>
      <c r="Q245" s="168">
        <v>187181</v>
      </c>
      <c r="R245" s="168">
        <v>184996</v>
      </c>
      <c r="S245" s="168">
        <v>185181</v>
      </c>
      <c r="T245" s="168">
        <v>183711</v>
      </c>
      <c r="U245" s="168">
        <v>184862</v>
      </c>
      <c r="V245" s="168">
        <v>185382</v>
      </c>
      <c r="W245" s="168">
        <v>185422</v>
      </c>
      <c r="X245" s="168">
        <v>184736</v>
      </c>
      <c r="Y245" s="168">
        <v>186002</v>
      </c>
      <c r="Z245" s="168">
        <v>187956</v>
      </c>
      <c r="AA245" s="168">
        <v>191143</v>
      </c>
      <c r="AB245" s="168">
        <v>197039</v>
      </c>
      <c r="AC245" s="168">
        <v>198108</v>
      </c>
      <c r="AD245" s="168">
        <v>201710</v>
      </c>
      <c r="AE245" s="168">
        <v>203532</v>
      </c>
      <c r="AF245" s="168">
        <v>205751</v>
      </c>
      <c r="AG245" s="168">
        <v>204684</v>
      </c>
      <c r="AH245" s="168">
        <v>207013</v>
      </c>
      <c r="AI245" s="168">
        <v>209677</v>
      </c>
      <c r="AJ245" s="168">
        <v>211894</v>
      </c>
      <c r="AK245" s="168">
        <v>214055</v>
      </c>
      <c r="AL245" s="168">
        <v>216117</v>
      </c>
      <c r="AM245" s="168">
        <v>218034</v>
      </c>
      <c r="AN245" s="168">
        <v>219723</v>
      </c>
      <c r="AO245" s="168">
        <v>221167</v>
      </c>
      <c r="AP245" s="168">
        <v>222416</v>
      </c>
      <c r="AQ245" s="168">
        <v>223471</v>
      </c>
      <c r="AR245" s="168">
        <v>224327</v>
      </c>
      <c r="AS245" s="168">
        <v>225015</v>
      </c>
      <c r="AT245" s="168">
        <v>225576</v>
      </c>
      <c r="AU245" s="168">
        <v>226044</v>
      </c>
      <c r="AV245" s="168">
        <v>226436</v>
      </c>
      <c r="AW245" s="168">
        <v>226769</v>
      </c>
      <c r="AX245" s="168">
        <v>227119</v>
      </c>
      <c r="AY245" s="168">
        <v>227531</v>
      </c>
      <c r="AZ245" s="168">
        <v>227998</v>
      </c>
      <c r="BA245" s="168">
        <v>228558</v>
      </c>
      <c r="BB245" s="168">
        <v>229232</v>
      </c>
      <c r="BC245" s="168">
        <v>230052</v>
      </c>
      <c r="BD245" s="168">
        <v>231034</v>
      </c>
      <c r="BE245" s="168">
        <v>232174</v>
      </c>
      <c r="BF245" s="168">
        <v>233459</v>
      </c>
      <c r="BG245" s="168">
        <v>234882</v>
      </c>
      <c r="BH245" s="168">
        <v>236413</v>
      </c>
      <c r="BI245" s="168">
        <v>238034</v>
      </c>
      <c r="BJ245" s="168">
        <v>239723</v>
      </c>
      <c r="BK245" s="168">
        <v>241455</v>
      </c>
      <c r="BL245" s="168">
        <v>243200</v>
      </c>
      <c r="BM245" s="168">
        <v>244933</v>
      </c>
      <c r="BN245" s="168">
        <v>246638</v>
      </c>
      <c r="BO245" s="168">
        <v>248294</v>
      </c>
      <c r="BP245" s="168">
        <v>249883</v>
      </c>
      <c r="BQ245" s="168">
        <v>251399</v>
      </c>
      <c r="BR245" s="168">
        <v>252842</v>
      </c>
      <c r="BS245" s="168">
        <v>254213</v>
      </c>
      <c r="BT245" s="168">
        <v>255501</v>
      </c>
      <c r="BU245" s="168">
        <v>256714</v>
      </c>
      <c r="BV245" s="168">
        <v>257843</v>
      </c>
      <c r="BW245" s="168">
        <v>258895</v>
      </c>
      <c r="BX245" s="168">
        <v>259864</v>
      </c>
      <c r="BY245" s="168">
        <v>260759</v>
      </c>
      <c r="BZ245" s="168">
        <v>261592</v>
      </c>
      <c r="CA245" s="168">
        <v>262366</v>
      </c>
      <c r="CB245" s="168">
        <v>263102</v>
      </c>
      <c r="CC245" s="168">
        <v>263812</v>
      </c>
      <c r="CD245" s="168">
        <v>264513</v>
      </c>
      <c r="CE245" s="168">
        <v>265219</v>
      </c>
      <c r="CF245" s="168">
        <v>265950</v>
      </c>
      <c r="CG245" s="168">
        <v>266715</v>
      </c>
      <c r="CH245" s="168">
        <v>267526</v>
      </c>
      <c r="CI245" s="168">
        <v>268397</v>
      </c>
      <c r="CJ245" s="168">
        <v>269326</v>
      </c>
      <c r="CK245" s="168">
        <v>270325</v>
      </c>
      <c r="CL245" s="168">
        <v>271386</v>
      </c>
      <c r="CM245" s="168">
        <v>272510</v>
      </c>
      <c r="CN245" s="168">
        <v>273691</v>
      </c>
      <c r="CO245" s="168">
        <v>274921</v>
      </c>
    </row>
    <row r="246" spans="2:93">
      <c r="B246" s="166">
        <v>32</v>
      </c>
      <c r="C246" s="167">
        <v>157329</v>
      </c>
      <c r="D246" s="168">
        <v>165463</v>
      </c>
      <c r="E246" s="168">
        <v>170802</v>
      </c>
      <c r="F246" s="168">
        <v>177994</v>
      </c>
      <c r="G246" s="168">
        <v>180529</v>
      </c>
      <c r="H246" s="168">
        <v>184115</v>
      </c>
      <c r="I246" s="168">
        <v>184532</v>
      </c>
      <c r="J246" s="168">
        <v>184698</v>
      </c>
      <c r="K246" s="168">
        <v>186862</v>
      </c>
      <c r="L246" s="168">
        <v>189332</v>
      </c>
      <c r="M246" s="168">
        <v>191853</v>
      </c>
      <c r="N246" s="168">
        <v>190115</v>
      </c>
      <c r="O246" s="168">
        <v>187249</v>
      </c>
      <c r="P246" s="168">
        <v>187487</v>
      </c>
      <c r="Q246" s="168">
        <v>187673</v>
      </c>
      <c r="R246" s="168">
        <v>189246</v>
      </c>
      <c r="S246" s="168">
        <v>187063</v>
      </c>
      <c r="T246" s="168">
        <v>187249</v>
      </c>
      <c r="U246" s="168">
        <v>185780</v>
      </c>
      <c r="V246" s="168">
        <v>186931</v>
      </c>
      <c r="W246" s="168">
        <v>187452</v>
      </c>
      <c r="X246" s="168">
        <v>187492</v>
      </c>
      <c r="Y246" s="168">
        <v>186807</v>
      </c>
      <c r="Z246" s="168">
        <v>188074</v>
      </c>
      <c r="AA246" s="168">
        <v>190028</v>
      </c>
      <c r="AB246" s="168">
        <v>193214</v>
      </c>
      <c r="AC246" s="168">
        <v>199109</v>
      </c>
      <c r="AD246" s="168">
        <v>200179</v>
      </c>
      <c r="AE246" s="168">
        <v>203781</v>
      </c>
      <c r="AF246" s="168">
        <v>205603</v>
      </c>
      <c r="AG246" s="168">
        <v>207822</v>
      </c>
      <c r="AH246" s="168">
        <v>206756</v>
      </c>
      <c r="AI246" s="168">
        <v>209085</v>
      </c>
      <c r="AJ246" s="168">
        <v>211749</v>
      </c>
      <c r="AK246" s="168">
        <v>213966</v>
      </c>
      <c r="AL246" s="168">
        <v>216127</v>
      </c>
      <c r="AM246" s="168">
        <v>218189</v>
      </c>
      <c r="AN246" s="168">
        <v>220107</v>
      </c>
      <c r="AO246" s="168">
        <v>221796</v>
      </c>
      <c r="AP246" s="168">
        <v>223240</v>
      </c>
      <c r="AQ246" s="168">
        <v>224489</v>
      </c>
      <c r="AR246" s="168">
        <v>225545</v>
      </c>
      <c r="AS246" s="168">
        <v>226401</v>
      </c>
      <c r="AT246" s="168">
        <v>227090</v>
      </c>
      <c r="AU246" s="168">
        <v>227652</v>
      </c>
      <c r="AV246" s="168">
        <v>228120</v>
      </c>
      <c r="AW246" s="168">
        <v>228513</v>
      </c>
      <c r="AX246" s="168">
        <v>228847</v>
      </c>
      <c r="AY246" s="168">
        <v>229197</v>
      </c>
      <c r="AZ246" s="168">
        <v>229610</v>
      </c>
      <c r="BA246" s="168">
        <v>230077</v>
      </c>
      <c r="BB246" s="168">
        <v>230638</v>
      </c>
      <c r="BC246" s="168">
        <v>231312</v>
      </c>
      <c r="BD246" s="168">
        <v>232133</v>
      </c>
      <c r="BE246" s="168">
        <v>233115</v>
      </c>
      <c r="BF246" s="168">
        <v>234256</v>
      </c>
      <c r="BG246" s="168">
        <v>235541</v>
      </c>
      <c r="BH246" s="168">
        <v>236964</v>
      </c>
      <c r="BI246" s="168">
        <v>238496</v>
      </c>
      <c r="BJ246" s="168">
        <v>240117</v>
      </c>
      <c r="BK246" s="168">
        <v>241806</v>
      </c>
      <c r="BL246" s="168">
        <v>243539</v>
      </c>
      <c r="BM246" s="168">
        <v>245284</v>
      </c>
      <c r="BN246" s="168">
        <v>247017</v>
      </c>
      <c r="BO246" s="168">
        <v>248722</v>
      </c>
      <c r="BP246" s="168">
        <v>250378</v>
      </c>
      <c r="BQ246" s="168">
        <v>251968</v>
      </c>
      <c r="BR246" s="168">
        <v>253484</v>
      </c>
      <c r="BS246" s="168">
        <v>254927</v>
      </c>
      <c r="BT246" s="168">
        <v>256298</v>
      </c>
      <c r="BU246" s="168">
        <v>257586</v>
      </c>
      <c r="BV246" s="168">
        <v>258800</v>
      </c>
      <c r="BW246" s="168">
        <v>259929</v>
      </c>
      <c r="BX246" s="168">
        <v>260981</v>
      </c>
      <c r="BY246" s="168">
        <v>261950</v>
      </c>
      <c r="BZ246" s="168">
        <v>262845</v>
      </c>
      <c r="CA246" s="168">
        <v>263678</v>
      </c>
      <c r="CB246" s="168">
        <v>264453</v>
      </c>
      <c r="CC246" s="168">
        <v>265189</v>
      </c>
      <c r="CD246" s="168">
        <v>265899</v>
      </c>
      <c r="CE246" s="168">
        <v>266600</v>
      </c>
      <c r="CF246" s="168">
        <v>267306</v>
      </c>
      <c r="CG246" s="168">
        <v>268037</v>
      </c>
      <c r="CH246" s="168">
        <v>268803</v>
      </c>
      <c r="CI246" s="168">
        <v>269614</v>
      </c>
      <c r="CJ246" s="168">
        <v>270485</v>
      </c>
      <c r="CK246" s="168">
        <v>271414</v>
      </c>
      <c r="CL246" s="168">
        <v>272413</v>
      </c>
      <c r="CM246" s="168">
        <v>273474</v>
      </c>
      <c r="CN246" s="168">
        <v>274598</v>
      </c>
      <c r="CO246" s="168">
        <v>275779</v>
      </c>
    </row>
    <row r="247" spans="2:93">
      <c r="B247" s="166">
        <v>33</v>
      </c>
      <c r="C247" s="167">
        <v>154576</v>
      </c>
      <c r="D247" s="168">
        <v>159852</v>
      </c>
      <c r="E247" s="168">
        <v>167859</v>
      </c>
      <c r="F247" s="168">
        <v>173073</v>
      </c>
      <c r="G247" s="168">
        <v>180139</v>
      </c>
      <c r="H247" s="168">
        <v>182550</v>
      </c>
      <c r="I247" s="168">
        <v>186011</v>
      </c>
      <c r="J247" s="168">
        <v>186429</v>
      </c>
      <c r="K247" s="168">
        <v>186596</v>
      </c>
      <c r="L247" s="168">
        <v>188760</v>
      </c>
      <c r="M247" s="168">
        <v>191230</v>
      </c>
      <c r="N247" s="168">
        <v>193751</v>
      </c>
      <c r="O247" s="168">
        <v>192014</v>
      </c>
      <c r="P247" s="168">
        <v>189150</v>
      </c>
      <c r="Q247" s="168">
        <v>189389</v>
      </c>
      <c r="R247" s="168">
        <v>189575</v>
      </c>
      <c r="S247" s="168">
        <v>191149</v>
      </c>
      <c r="T247" s="168">
        <v>188967</v>
      </c>
      <c r="U247" s="168">
        <v>189154</v>
      </c>
      <c r="V247" s="168">
        <v>187686</v>
      </c>
      <c r="W247" s="168">
        <v>188837</v>
      </c>
      <c r="X247" s="168">
        <v>189359</v>
      </c>
      <c r="Y247" s="168">
        <v>189399</v>
      </c>
      <c r="Z247" s="168">
        <v>188715</v>
      </c>
      <c r="AA247" s="168">
        <v>189983</v>
      </c>
      <c r="AB247" s="168">
        <v>191937</v>
      </c>
      <c r="AC247" s="168">
        <v>195122</v>
      </c>
      <c r="AD247" s="168">
        <v>201016</v>
      </c>
      <c r="AE247" s="168">
        <v>202087</v>
      </c>
      <c r="AF247" s="168">
        <v>205688</v>
      </c>
      <c r="AG247" s="168">
        <v>207511</v>
      </c>
      <c r="AH247" s="168">
        <v>209730</v>
      </c>
      <c r="AI247" s="168">
        <v>208665</v>
      </c>
      <c r="AJ247" s="168">
        <v>210994</v>
      </c>
      <c r="AK247" s="168">
        <v>213658</v>
      </c>
      <c r="AL247" s="168">
        <v>215875</v>
      </c>
      <c r="AM247" s="168">
        <v>218036</v>
      </c>
      <c r="AN247" s="168">
        <v>220098</v>
      </c>
      <c r="AO247" s="168">
        <v>222016</v>
      </c>
      <c r="AP247" s="168">
        <v>223705</v>
      </c>
      <c r="AQ247" s="168">
        <v>225150</v>
      </c>
      <c r="AR247" s="168">
        <v>226399</v>
      </c>
      <c r="AS247" s="168">
        <v>227456</v>
      </c>
      <c r="AT247" s="168">
        <v>228312</v>
      </c>
      <c r="AU247" s="168">
        <v>229002</v>
      </c>
      <c r="AV247" s="168">
        <v>229564</v>
      </c>
      <c r="AW247" s="168">
        <v>230033</v>
      </c>
      <c r="AX247" s="168">
        <v>230427</v>
      </c>
      <c r="AY247" s="168">
        <v>230762</v>
      </c>
      <c r="AZ247" s="168">
        <v>231112</v>
      </c>
      <c r="BA247" s="168">
        <v>231526</v>
      </c>
      <c r="BB247" s="168">
        <v>231993</v>
      </c>
      <c r="BC247" s="168">
        <v>232555</v>
      </c>
      <c r="BD247" s="168">
        <v>233230</v>
      </c>
      <c r="BE247" s="168">
        <v>234051</v>
      </c>
      <c r="BF247" s="168">
        <v>235034</v>
      </c>
      <c r="BG247" s="168">
        <v>236175</v>
      </c>
      <c r="BH247" s="168">
        <v>237460</v>
      </c>
      <c r="BI247" s="168">
        <v>238884</v>
      </c>
      <c r="BJ247" s="168">
        <v>240416</v>
      </c>
      <c r="BK247" s="168">
        <v>242037</v>
      </c>
      <c r="BL247" s="168">
        <v>243727</v>
      </c>
      <c r="BM247" s="168">
        <v>245460</v>
      </c>
      <c r="BN247" s="168">
        <v>247205</v>
      </c>
      <c r="BO247" s="168">
        <v>248938</v>
      </c>
      <c r="BP247" s="168">
        <v>250644</v>
      </c>
      <c r="BQ247" s="168">
        <v>252300</v>
      </c>
      <c r="BR247" s="168">
        <v>253890</v>
      </c>
      <c r="BS247" s="168">
        <v>255406</v>
      </c>
      <c r="BT247" s="168">
        <v>256849</v>
      </c>
      <c r="BU247" s="168">
        <v>258221</v>
      </c>
      <c r="BV247" s="168">
        <v>259509</v>
      </c>
      <c r="BW247" s="168">
        <v>260723</v>
      </c>
      <c r="BX247" s="168">
        <v>261852</v>
      </c>
      <c r="BY247" s="168">
        <v>262904</v>
      </c>
      <c r="BZ247" s="168">
        <v>263874</v>
      </c>
      <c r="CA247" s="168">
        <v>264769</v>
      </c>
      <c r="CB247" s="168">
        <v>265602</v>
      </c>
      <c r="CC247" s="168">
        <v>266377</v>
      </c>
      <c r="CD247" s="168">
        <v>267113</v>
      </c>
      <c r="CE247" s="168">
        <v>267823</v>
      </c>
      <c r="CF247" s="168">
        <v>268525</v>
      </c>
      <c r="CG247" s="168">
        <v>269231</v>
      </c>
      <c r="CH247" s="168">
        <v>269962</v>
      </c>
      <c r="CI247" s="168">
        <v>270728</v>
      </c>
      <c r="CJ247" s="168">
        <v>271539</v>
      </c>
      <c r="CK247" s="168">
        <v>272410</v>
      </c>
      <c r="CL247" s="168">
        <v>273339</v>
      </c>
      <c r="CM247" s="168">
        <v>274338</v>
      </c>
      <c r="CN247" s="168">
        <v>275399</v>
      </c>
      <c r="CO247" s="168">
        <v>276523</v>
      </c>
    </row>
    <row r="248" spans="2:93">
      <c r="B248" s="166">
        <v>34</v>
      </c>
      <c r="C248" s="167">
        <v>152180</v>
      </c>
      <c r="D248" s="168">
        <v>156920</v>
      </c>
      <c r="E248" s="168">
        <v>162079</v>
      </c>
      <c r="F248" s="168">
        <v>169967</v>
      </c>
      <c r="G248" s="168">
        <v>175064</v>
      </c>
      <c r="H248" s="168">
        <v>182013</v>
      </c>
      <c r="I248" s="168">
        <v>184308</v>
      </c>
      <c r="J248" s="168">
        <v>187768</v>
      </c>
      <c r="K248" s="168">
        <v>188187</v>
      </c>
      <c r="L248" s="168">
        <v>188355</v>
      </c>
      <c r="M248" s="168">
        <v>190519</v>
      </c>
      <c r="N248" s="168">
        <v>192989</v>
      </c>
      <c r="O248" s="168">
        <v>195510</v>
      </c>
      <c r="P248" s="168">
        <v>193774</v>
      </c>
      <c r="Q248" s="168">
        <v>190912</v>
      </c>
      <c r="R248" s="168">
        <v>191152</v>
      </c>
      <c r="S248" s="168">
        <v>191339</v>
      </c>
      <c r="T248" s="168">
        <v>192913</v>
      </c>
      <c r="U248" s="168">
        <v>190732</v>
      </c>
      <c r="V248" s="168">
        <v>190920</v>
      </c>
      <c r="W248" s="168">
        <v>189453</v>
      </c>
      <c r="X248" s="168">
        <v>190605</v>
      </c>
      <c r="Y248" s="168">
        <v>191127</v>
      </c>
      <c r="Z248" s="168">
        <v>191168</v>
      </c>
      <c r="AA248" s="168">
        <v>190485</v>
      </c>
      <c r="AB248" s="168">
        <v>191753</v>
      </c>
      <c r="AC248" s="168">
        <v>193707</v>
      </c>
      <c r="AD248" s="168">
        <v>196892</v>
      </c>
      <c r="AE248" s="168">
        <v>202785</v>
      </c>
      <c r="AF248" s="168">
        <v>203856</v>
      </c>
      <c r="AG248" s="168">
        <v>207457</v>
      </c>
      <c r="AH248" s="168">
        <v>209280</v>
      </c>
      <c r="AI248" s="168">
        <v>211499</v>
      </c>
      <c r="AJ248" s="168">
        <v>210435</v>
      </c>
      <c r="AK248" s="168">
        <v>212764</v>
      </c>
      <c r="AL248" s="168">
        <v>215428</v>
      </c>
      <c r="AM248" s="168">
        <v>217645</v>
      </c>
      <c r="AN248" s="168">
        <v>219806</v>
      </c>
      <c r="AO248" s="168">
        <v>221868</v>
      </c>
      <c r="AP248" s="168">
        <v>223787</v>
      </c>
      <c r="AQ248" s="168">
        <v>225476</v>
      </c>
      <c r="AR248" s="168">
        <v>226921</v>
      </c>
      <c r="AS248" s="168">
        <v>228171</v>
      </c>
      <c r="AT248" s="168">
        <v>229228</v>
      </c>
      <c r="AU248" s="168">
        <v>230085</v>
      </c>
      <c r="AV248" s="168">
        <v>230776</v>
      </c>
      <c r="AW248" s="168">
        <v>231339</v>
      </c>
      <c r="AX248" s="168">
        <v>231808</v>
      </c>
      <c r="AY248" s="168">
        <v>232203</v>
      </c>
      <c r="AZ248" s="168">
        <v>232539</v>
      </c>
      <c r="BA248" s="168">
        <v>232890</v>
      </c>
      <c r="BB248" s="168">
        <v>233304</v>
      </c>
      <c r="BC248" s="168">
        <v>233772</v>
      </c>
      <c r="BD248" s="168">
        <v>234335</v>
      </c>
      <c r="BE248" s="168">
        <v>235010</v>
      </c>
      <c r="BF248" s="168">
        <v>235832</v>
      </c>
      <c r="BG248" s="168">
        <v>236815</v>
      </c>
      <c r="BH248" s="168">
        <v>237957</v>
      </c>
      <c r="BI248" s="168">
        <v>239242</v>
      </c>
      <c r="BJ248" s="168">
        <v>240667</v>
      </c>
      <c r="BK248" s="168">
        <v>242199</v>
      </c>
      <c r="BL248" s="168">
        <v>243820</v>
      </c>
      <c r="BM248" s="168">
        <v>245510</v>
      </c>
      <c r="BN248" s="168">
        <v>247244</v>
      </c>
      <c r="BO248" s="168">
        <v>248989</v>
      </c>
      <c r="BP248" s="168">
        <v>250722</v>
      </c>
      <c r="BQ248" s="168">
        <v>252428</v>
      </c>
      <c r="BR248" s="168">
        <v>254085</v>
      </c>
      <c r="BS248" s="168">
        <v>255675</v>
      </c>
      <c r="BT248" s="168">
        <v>257191</v>
      </c>
      <c r="BU248" s="168">
        <v>258634</v>
      </c>
      <c r="BV248" s="168">
        <v>260006</v>
      </c>
      <c r="BW248" s="168">
        <v>261295</v>
      </c>
      <c r="BX248" s="168">
        <v>262509</v>
      </c>
      <c r="BY248" s="168">
        <v>263638</v>
      </c>
      <c r="BZ248" s="168">
        <v>264690</v>
      </c>
      <c r="CA248" s="168">
        <v>265660</v>
      </c>
      <c r="CB248" s="168">
        <v>266556</v>
      </c>
      <c r="CC248" s="168">
        <v>267389</v>
      </c>
      <c r="CD248" s="168">
        <v>268164</v>
      </c>
      <c r="CE248" s="168">
        <v>268900</v>
      </c>
      <c r="CF248" s="168">
        <v>269610</v>
      </c>
      <c r="CG248" s="168">
        <v>270313</v>
      </c>
      <c r="CH248" s="168">
        <v>271019</v>
      </c>
      <c r="CI248" s="168">
        <v>271750</v>
      </c>
      <c r="CJ248" s="168">
        <v>272516</v>
      </c>
      <c r="CK248" s="168">
        <v>273327</v>
      </c>
      <c r="CL248" s="168">
        <v>274198</v>
      </c>
      <c r="CM248" s="168">
        <v>275127</v>
      </c>
      <c r="CN248" s="168">
        <v>276126</v>
      </c>
      <c r="CO248" s="168">
        <v>277187</v>
      </c>
    </row>
    <row r="249" spans="2:93">
      <c r="B249" s="166">
        <v>35</v>
      </c>
      <c r="C249" s="167">
        <v>151704</v>
      </c>
      <c r="D249" s="168">
        <v>154316</v>
      </c>
      <c r="E249" s="168">
        <v>158949</v>
      </c>
      <c r="F249" s="168">
        <v>164001</v>
      </c>
      <c r="G249" s="168">
        <v>171780</v>
      </c>
      <c r="H249" s="168">
        <v>176770</v>
      </c>
      <c r="I249" s="168">
        <v>183611</v>
      </c>
      <c r="J249" s="168">
        <v>185906</v>
      </c>
      <c r="K249" s="168">
        <v>189365</v>
      </c>
      <c r="L249" s="168">
        <v>189785</v>
      </c>
      <c r="M249" s="168">
        <v>189954</v>
      </c>
      <c r="N249" s="168">
        <v>192118</v>
      </c>
      <c r="O249" s="168">
        <v>194588</v>
      </c>
      <c r="P249" s="168">
        <v>197109</v>
      </c>
      <c r="Q249" s="168">
        <v>195374</v>
      </c>
      <c r="R249" s="168">
        <v>192514</v>
      </c>
      <c r="S249" s="168">
        <v>192755</v>
      </c>
      <c r="T249" s="168">
        <v>192943</v>
      </c>
      <c r="U249" s="168">
        <v>194517</v>
      </c>
      <c r="V249" s="168">
        <v>192338</v>
      </c>
      <c r="W249" s="168">
        <v>192527</v>
      </c>
      <c r="X249" s="168">
        <v>191061</v>
      </c>
      <c r="Y249" s="168">
        <v>192213</v>
      </c>
      <c r="Z249" s="168">
        <v>192736</v>
      </c>
      <c r="AA249" s="168">
        <v>192778</v>
      </c>
      <c r="AB249" s="168">
        <v>192096</v>
      </c>
      <c r="AC249" s="168">
        <v>193364</v>
      </c>
      <c r="AD249" s="168">
        <v>195318</v>
      </c>
      <c r="AE249" s="168">
        <v>198503</v>
      </c>
      <c r="AF249" s="168">
        <v>204395</v>
      </c>
      <c r="AG249" s="168">
        <v>205466</v>
      </c>
      <c r="AH249" s="168">
        <v>209067</v>
      </c>
      <c r="AI249" s="168">
        <v>210890</v>
      </c>
      <c r="AJ249" s="168">
        <v>213109</v>
      </c>
      <c r="AK249" s="168">
        <v>212046</v>
      </c>
      <c r="AL249" s="168">
        <v>214375</v>
      </c>
      <c r="AM249" s="168">
        <v>217039</v>
      </c>
      <c r="AN249" s="168">
        <v>219256</v>
      </c>
      <c r="AO249" s="168">
        <v>221417</v>
      </c>
      <c r="AP249" s="168">
        <v>223479</v>
      </c>
      <c r="AQ249" s="168">
        <v>225398</v>
      </c>
      <c r="AR249" s="168">
        <v>227088</v>
      </c>
      <c r="AS249" s="168">
        <v>228533</v>
      </c>
      <c r="AT249" s="168">
        <v>229784</v>
      </c>
      <c r="AU249" s="168">
        <v>230842</v>
      </c>
      <c r="AV249" s="168">
        <v>231699</v>
      </c>
      <c r="AW249" s="168">
        <v>232391</v>
      </c>
      <c r="AX249" s="168">
        <v>232955</v>
      </c>
      <c r="AY249" s="168">
        <v>233425</v>
      </c>
      <c r="AZ249" s="168">
        <v>233820</v>
      </c>
      <c r="BA249" s="168">
        <v>234157</v>
      </c>
      <c r="BB249" s="168">
        <v>234509</v>
      </c>
      <c r="BC249" s="168">
        <v>234924</v>
      </c>
      <c r="BD249" s="168">
        <v>235393</v>
      </c>
      <c r="BE249" s="168">
        <v>235956</v>
      </c>
      <c r="BF249" s="168">
        <v>236632</v>
      </c>
      <c r="BG249" s="168">
        <v>237454</v>
      </c>
      <c r="BH249" s="168">
        <v>238438</v>
      </c>
      <c r="BI249" s="168">
        <v>239580</v>
      </c>
      <c r="BJ249" s="168">
        <v>240866</v>
      </c>
      <c r="BK249" s="168">
        <v>242291</v>
      </c>
      <c r="BL249" s="168">
        <v>243824</v>
      </c>
      <c r="BM249" s="168">
        <v>245445</v>
      </c>
      <c r="BN249" s="168">
        <v>247135</v>
      </c>
      <c r="BO249" s="168">
        <v>248869</v>
      </c>
      <c r="BP249" s="168">
        <v>250615</v>
      </c>
      <c r="BQ249" s="168">
        <v>252348</v>
      </c>
      <c r="BR249" s="168">
        <v>254054</v>
      </c>
      <c r="BS249" s="168">
        <v>255711</v>
      </c>
      <c r="BT249" s="168">
        <v>257302</v>
      </c>
      <c r="BU249" s="168">
        <v>258818</v>
      </c>
      <c r="BV249" s="168">
        <v>260261</v>
      </c>
      <c r="BW249" s="168">
        <v>261633</v>
      </c>
      <c r="BX249" s="168">
        <v>262922</v>
      </c>
      <c r="BY249" s="168">
        <v>264137</v>
      </c>
      <c r="BZ249" s="168">
        <v>265266</v>
      </c>
      <c r="CA249" s="168">
        <v>266318</v>
      </c>
      <c r="CB249" s="168">
        <v>267288</v>
      </c>
      <c r="CC249" s="168">
        <v>268184</v>
      </c>
      <c r="CD249" s="168">
        <v>269018</v>
      </c>
      <c r="CE249" s="168">
        <v>269793</v>
      </c>
      <c r="CF249" s="168">
        <v>270529</v>
      </c>
      <c r="CG249" s="168">
        <v>271239</v>
      </c>
      <c r="CH249" s="168">
        <v>271942</v>
      </c>
      <c r="CI249" s="168">
        <v>272648</v>
      </c>
      <c r="CJ249" s="168">
        <v>273380</v>
      </c>
      <c r="CK249" s="168">
        <v>274146</v>
      </c>
      <c r="CL249" s="168">
        <v>274957</v>
      </c>
      <c r="CM249" s="168">
        <v>275828</v>
      </c>
      <c r="CN249" s="168">
        <v>276757</v>
      </c>
      <c r="CO249" s="168">
        <v>277756</v>
      </c>
    </row>
    <row r="250" spans="2:93">
      <c r="B250" s="166">
        <v>36</v>
      </c>
      <c r="C250" s="167">
        <v>152153</v>
      </c>
      <c r="D250" s="168">
        <v>153770</v>
      </c>
      <c r="E250" s="168">
        <v>156279</v>
      </c>
      <c r="F250" s="168">
        <v>160808</v>
      </c>
      <c r="G250" s="168">
        <v>165755</v>
      </c>
      <c r="H250" s="168">
        <v>173429</v>
      </c>
      <c r="I250" s="168">
        <v>178314</v>
      </c>
      <c r="J250" s="168">
        <v>185153</v>
      </c>
      <c r="K250" s="168">
        <v>187448</v>
      </c>
      <c r="L250" s="168">
        <v>190906</v>
      </c>
      <c r="M250" s="168">
        <v>191327</v>
      </c>
      <c r="N250" s="168">
        <v>191497</v>
      </c>
      <c r="O250" s="168">
        <v>193661</v>
      </c>
      <c r="P250" s="168">
        <v>196131</v>
      </c>
      <c r="Q250" s="168">
        <v>198651</v>
      </c>
      <c r="R250" s="168">
        <v>196918</v>
      </c>
      <c r="S250" s="168">
        <v>194060</v>
      </c>
      <c r="T250" s="168">
        <v>194302</v>
      </c>
      <c r="U250" s="168">
        <v>194491</v>
      </c>
      <c r="V250" s="168">
        <v>196065</v>
      </c>
      <c r="W250" s="168">
        <v>193888</v>
      </c>
      <c r="X250" s="168">
        <v>194078</v>
      </c>
      <c r="Y250" s="168">
        <v>192613</v>
      </c>
      <c r="Z250" s="168">
        <v>193766</v>
      </c>
      <c r="AA250" s="168">
        <v>194290</v>
      </c>
      <c r="AB250" s="168">
        <v>194332</v>
      </c>
      <c r="AC250" s="168">
        <v>193651</v>
      </c>
      <c r="AD250" s="168">
        <v>194920</v>
      </c>
      <c r="AE250" s="168">
        <v>196874</v>
      </c>
      <c r="AF250" s="168">
        <v>200058</v>
      </c>
      <c r="AG250" s="168">
        <v>205949</v>
      </c>
      <c r="AH250" s="168">
        <v>207021</v>
      </c>
      <c r="AI250" s="168">
        <v>210621</v>
      </c>
      <c r="AJ250" s="168">
        <v>212444</v>
      </c>
      <c r="AK250" s="168">
        <v>214663</v>
      </c>
      <c r="AL250" s="168">
        <v>213601</v>
      </c>
      <c r="AM250" s="168">
        <v>215930</v>
      </c>
      <c r="AN250" s="168">
        <v>218594</v>
      </c>
      <c r="AO250" s="168">
        <v>220811</v>
      </c>
      <c r="AP250" s="168">
        <v>222973</v>
      </c>
      <c r="AQ250" s="168">
        <v>225035</v>
      </c>
      <c r="AR250" s="168">
        <v>226954</v>
      </c>
      <c r="AS250" s="168">
        <v>228644</v>
      </c>
      <c r="AT250" s="168">
        <v>230090</v>
      </c>
      <c r="AU250" s="168">
        <v>231342</v>
      </c>
      <c r="AV250" s="168">
        <v>232401</v>
      </c>
      <c r="AW250" s="168">
        <v>233258</v>
      </c>
      <c r="AX250" s="168">
        <v>233951</v>
      </c>
      <c r="AY250" s="168">
        <v>234516</v>
      </c>
      <c r="AZ250" s="168">
        <v>234987</v>
      </c>
      <c r="BA250" s="168">
        <v>235383</v>
      </c>
      <c r="BB250" s="168">
        <v>235721</v>
      </c>
      <c r="BC250" s="168">
        <v>236074</v>
      </c>
      <c r="BD250" s="168">
        <v>236489</v>
      </c>
      <c r="BE250" s="168">
        <v>236959</v>
      </c>
      <c r="BF250" s="168">
        <v>237523</v>
      </c>
      <c r="BG250" s="168">
        <v>238200</v>
      </c>
      <c r="BH250" s="168">
        <v>239022</v>
      </c>
      <c r="BI250" s="168">
        <v>240007</v>
      </c>
      <c r="BJ250" s="168">
        <v>241149</v>
      </c>
      <c r="BK250" s="168">
        <v>242436</v>
      </c>
      <c r="BL250" s="168">
        <v>243861</v>
      </c>
      <c r="BM250" s="168">
        <v>245395</v>
      </c>
      <c r="BN250" s="168">
        <v>247016</v>
      </c>
      <c r="BO250" s="168">
        <v>248706</v>
      </c>
      <c r="BP250" s="168">
        <v>250441</v>
      </c>
      <c r="BQ250" s="168">
        <v>252187</v>
      </c>
      <c r="BR250" s="168">
        <v>253920</v>
      </c>
      <c r="BS250" s="168">
        <v>255626</v>
      </c>
      <c r="BT250" s="168">
        <v>257284</v>
      </c>
      <c r="BU250" s="168">
        <v>258875</v>
      </c>
      <c r="BV250" s="168">
        <v>260391</v>
      </c>
      <c r="BW250" s="168">
        <v>261834</v>
      </c>
      <c r="BX250" s="168">
        <v>263206</v>
      </c>
      <c r="BY250" s="168">
        <v>264496</v>
      </c>
      <c r="BZ250" s="168">
        <v>265711</v>
      </c>
      <c r="CA250" s="168">
        <v>266840</v>
      </c>
      <c r="CB250" s="168">
        <v>267892</v>
      </c>
      <c r="CC250" s="168">
        <v>268862</v>
      </c>
      <c r="CD250" s="168">
        <v>269759</v>
      </c>
      <c r="CE250" s="168">
        <v>270593</v>
      </c>
      <c r="CF250" s="168">
        <v>271368</v>
      </c>
      <c r="CG250" s="168">
        <v>272104</v>
      </c>
      <c r="CH250" s="168">
        <v>272814</v>
      </c>
      <c r="CI250" s="168">
        <v>273518</v>
      </c>
      <c r="CJ250" s="168">
        <v>274224</v>
      </c>
      <c r="CK250" s="168">
        <v>274956</v>
      </c>
      <c r="CL250" s="168">
        <v>275722</v>
      </c>
      <c r="CM250" s="168">
        <v>276533</v>
      </c>
      <c r="CN250" s="168">
        <v>277404</v>
      </c>
      <c r="CO250" s="168">
        <v>278333</v>
      </c>
    </row>
    <row r="251" spans="2:93">
      <c r="B251" s="166">
        <v>37</v>
      </c>
      <c r="C251" s="167">
        <v>154650</v>
      </c>
      <c r="D251" s="168">
        <v>154077</v>
      </c>
      <c r="E251" s="168">
        <v>155598</v>
      </c>
      <c r="F251" s="168">
        <v>158010</v>
      </c>
      <c r="G251" s="168">
        <v>162442</v>
      </c>
      <c r="H251" s="168">
        <v>167291</v>
      </c>
      <c r="I251" s="168">
        <v>174866</v>
      </c>
      <c r="J251" s="168">
        <v>179749</v>
      </c>
      <c r="K251" s="168">
        <v>186586</v>
      </c>
      <c r="L251" s="168">
        <v>188881</v>
      </c>
      <c r="M251" s="168">
        <v>192338</v>
      </c>
      <c r="N251" s="168">
        <v>192760</v>
      </c>
      <c r="O251" s="168">
        <v>192931</v>
      </c>
      <c r="P251" s="168">
        <v>195095</v>
      </c>
      <c r="Q251" s="168">
        <v>197565</v>
      </c>
      <c r="R251" s="168">
        <v>200084</v>
      </c>
      <c r="S251" s="168">
        <v>198353</v>
      </c>
      <c r="T251" s="168">
        <v>195498</v>
      </c>
      <c r="U251" s="168">
        <v>195741</v>
      </c>
      <c r="V251" s="168">
        <v>195931</v>
      </c>
      <c r="W251" s="168">
        <v>197505</v>
      </c>
      <c r="X251" s="168">
        <v>195330</v>
      </c>
      <c r="Y251" s="168">
        <v>195521</v>
      </c>
      <c r="Z251" s="168">
        <v>194057</v>
      </c>
      <c r="AA251" s="168">
        <v>195211</v>
      </c>
      <c r="AB251" s="168">
        <v>195735</v>
      </c>
      <c r="AC251" s="168">
        <v>195778</v>
      </c>
      <c r="AD251" s="168">
        <v>195099</v>
      </c>
      <c r="AE251" s="168">
        <v>196368</v>
      </c>
      <c r="AF251" s="168">
        <v>198322</v>
      </c>
      <c r="AG251" s="168">
        <v>201506</v>
      </c>
      <c r="AH251" s="168">
        <v>207395</v>
      </c>
      <c r="AI251" s="168">
        <v>208468</v>
      </c>
      <c r="AJ251" s="168">
        <v>212067</v>
      </c>
      <c r="AK251" s="168">
        <v>213890</v>
      </c>
      <c r="AL251" s="168">
        <v>216110</v>
      </c>
      <c r="AM251" s="168">
        <v>215049</v>
      </c>
      <c r="AN251" s="168">
        <v>217378</v>
      </c>
      <c r="AO251" s="168">
        <v>220042</v>
      </c>
      <c r="AP251" s="168">
        <v>222259</v>
      </c>
      <c r="AQ251" s="168">
        <v>224421</v>
      </c>
      <c r="AR251" s="168">
        <v>226483</v>
      </c>
      <c r="AS251" s="168">
        <v>228403</v>
      </c>
      <c r="AT251" s="168">
        <v>230093</v>
      </c>
      <c r="AU251" s="168">
        <v>231540</v>
      </c>
      <c r="AV251" s="168">
        <v>232793</v>
      </c>
      <c r="AW251" s="168">
        <v>233852</v>
      </c>
      <c r="AX251" s="168">
        <v>234710</v>
      </c>
      <c r="AY251" s="168">
        <v>235404</v>
      </c>
      <c r="AZ251" s="168">
        <v>235970</v>
      </c>
      <c r="BA251" s="168">
        <v>236442</v>
      </c>
      <c r="BB251" s="168">
        <v>236839</v>
      </c>
      <c r="BC251" s="168">
        <v>237178</v>
      </c>
      <c r="BD251" s="168">
        <v>237532</v>
      </c>
      <c r="BE251" s="168">
        <v>237948</v>
      </c>
      <c r="BF251" s="168">
        <v>238418</v>
      </c>
      <c r="BG251" s="168">
        <v>238983</v>
      </c>
      <c r="BH251" s="168">
        <v>239661</v>
      </c>
      <c r="BI251" s="168">
        <v>240483</v>
      </c>
      <c r="BJ251" s="168">
        <v>241469</v>
      </c>
      <c r="BK251" s="168">
        <v>242612</v>
      </c>
      <c r="BL251" s="168">
        <v>243899</v>
      </c>
      <c r="BM251" s="168">
        <v>245325</v>
      </c>
      <c r="BN251" s="168">
        <v>246859</v>
      </c>
      <c r="BO251" s="168">
        <v>248480</v>
      </c>
      <c r="BP251" s="168">
        <v>250171</v>
      </c>
      <c r="BQ251" s="168">
        <v>251906</v>
      </c>
      <c r="BR251" s="168">
        <v>253652</v>
      </c>
      <c r="BS251" s="168">
        <v>255385</v>
      </c>
      <c r="BT251" s="168">
        <v>257091</v>
      </c>
      <c r="BU251" s="168">
        <v>258750</v>
      </c>
      <c r="BV251" s="168">
        <v>260341</v>
      </c>
      <c r="BW251" s="168">
        <v>261857</v>
      </c>
      <c r="BX251" s="168">
        <v>263300</v>
      </c>
      <c r="BY251" s="168">
        <v>264673</v>
      </c>
      <c r="BZ251" s="168">
        <v>265963</v>
      </c>
      <c r="CA251" s="168">
        <v>267178</v>
      </c>
      <c r="CB251" s="168">
        <v>268307</v>
      </c>
      <c r="CC251" s="168">
        <v>269359</v>
      </c>
      <c r="CD251" s="168">
        <v>270329</v>
      </c>
      <c r="CE251" s="168">
        <v>271227</v>
      </c>
      <c r="CF251" s="168">
        <v>272061</v>
      </c>
      <c r="CG251" s="168">
        <v>272836</v>
      </c>
      <c r="CH251" s="168">
        <v>273572</v>
      </c>
      <c r="CI251" s="168">
        <v>274282</v>
      </c>
      <c r="CJ251" s="168">
        <v>274987</v>
      </c>
      <c r="CK251" s="168">
        <v>275693</v>
      </c>
      <c r="CL251" s="168">
        <v>276425</v>
      </c>
      <c r="CM251" s="168">
        <v>277191</v>
      </c>
      <c r="CN251" s="168">
        <v>278002</v>
      </c>
      <c r="CO251" s="168">
        <v>278873</v>
      </c>
    </row>
    <row r="252" spans="2:93">
      <c r="B252" s="166">
        <v>38</v>
      </c>
      <c r="C252" s="167">
        <v>158680</v>
      </c>
      <c r="D252" s="168">
        <v>156369</v>
      </c>
      <c r="E252" s="168">
        <v>155710</v>
      </c>
      <c r="F252" s="168">
        <v>157145</v>
      </c>
      <c r="G252" s="168">
        <v>159469</v>
      </c>
      <c r="H252" s="168">
        <v>163813</v>
      </c>
      <c r="I252" s="168">
        <v>168573</v>
      </c>
      <c r="J252" s="168">
        <v>176145</v>
      </c>
      <c r="K252" s="168">
        <v>181026</v>
      </c>
      <c r="L252" s="168">
        <v>187861</v>
      </c>
      <c r="M252" s="168">
        <v>190156</v>
      </c>
      <c r="N252" s="168">
        <v>193612</v>
      </c>
      <c r="O252" s="168">
        <v>194035</v>
      </c>
      <c r="P252" s="168">
        <v>194207</v>
      </c>
      <c r="Q252" s="168">
        <v>196372</v>
      </c>
      <c r="R252" s="168">
        <v>198842</v>
      </c>
      <c r="S252" s="168">
        <v>201361</v>
      </c>
      <c r="T252" s="168">
        <v>199632</v>
      </c>
      <c r="U252" s="168">
        <v>196779</v>
      </c>
      <c r="V252" s="168">
        <v>197023</v>
      </c>
      <c r="W252" s="168">
        <v>197215</v>
      </c>
      <c r="X252" s="168">
        <v>198789</v>
      </c>
      <c r="Y252" s="168">
        <v>196616</v>
      </c>
      <c r="Z252" s="168">
        <v>196808</v>
      </c>
      <c r="AA252" s="168">
        <v>195346</v>
      </c>
      <c r="AB252" s="168">
        <v>196501</v>
      </c>
      <c r="AC252" s="168">
        <v>197025</v>
      </c>
      <c r="AD252" s="168">
        <v>197070</v>
      </c>
      <c r="AE252" s="168">
        <v>196392</v>
      </c>
      <c r="AF252" s="168">
        <v>197661</v>
      </c>
      <c r="AG252" s="168">
        <v>199616</v>
      </c>
      <c r="AH252" s="168">
        <v>202799</v>
      </c>
      <c r="AI252" s="168">
        <v>208687</v>
      </c>
      <c r="AJ252" s="168">
        <v>209760</v>
      </c>
      <c r="AK252" s="168">
        <v>213359</v>
      </c>
      <c r="AL252" s="168">
        <v>215182</v>
      </c>
      <c r="AM252" s="168">
        <v>217403</v>
      </c>
      <c r="AN252" s="168">
        <v>216343</v>
      </c>
      <c r="AO252" s="168">
        <v>218672</v>
      </c>
      <c r="AP252" s="168">
        <v>221336</v>
      </c>
      <c r="AQ252" s="168">
        <v>223553</v>
      </c>
      <c r="AR252" s="168">
        <v>225716</v>
      </c>
      <c r="AS252" s="168">
        <v>227778</v>
      </c>
      <c r="AT252" s="168">
        <v>229699</v>
      </c>
      <c r="AU252" s="168">
        <v>231389</v>
      </c>
      <c r="AV252" s="168">
        <v>232837</v>
      </c>
      <c r="AW252" s="168">
        <v>234091</v>
      </c>
      <c r="AX252" s="168">
        <v>235151</v>
      </c>
      <c r="AY252" s="168">
        <v>236009</v>
      </c>
      <c r="AZ252" s="168">
        <v>236704</v>
      </c>
      <c r="BA252" s="168">
        <v>237271</v>
      </c>
      <c r="BB252" s="168">
        <v>237744</v>
      </c>
      <c r="BC252" s="168">
        <v>238142</v>
      </c>
      <c r="BD252" s="168">
        <v>238482</v>
      </c>
      <c r="BE252" s="168">
        <v>238837</v>
      </c>
      <c r="BF252" s="168">
        <v>239254</v>
      </c>
      <c r="BG252" s="168">
        <v>239725</v>
      </c>
      <c r="BH252" s="168">
        <v>240291</v>
      </c>
      <c r="BI252" s="168">
        <v>240970</v>
      </c>
      <c r="BJ252" s="168">
        <v>241792</v>
      </c>
      <c r="BK252" s="168">
        <v>242779</v>
      </c>
      <c r="BL252" s="168">
        <v>243922</v>
      </c>
      <c r="BM252" s="168">
        <v>245210</v>
      </c>
      <c r="BN252" s="168">
        <v>246636</v>
      </c>
      <c r="BO252" s="168">
        <v>248171</v>
      </c>
      <c r="BP252" s="168">
        <v>249792</v>
      </c>
      <c r="BQ252" s="168">
        <v>251483</v>
      </c>
      <c r="BR252" s="168">
        <v>253219</v>
      </c>
      <c r="BS252" s="168">
        <v>254965</v>
      </c>
      <c r="BT252" s="168">
        <v>256698</v>
      </c>
      <c r="BU252" s="168">
        <v>258404</v>
      </c>
      <c r="BV252" s="168">
        <v>260064</v>
      </c>
      <c r="BW252" s="168">
        <v>261655</v>
      </c>
      <c r="BX252" s="168">
        <v>263171</v>
      </c>
      <c r="BY252" s="168">
        <v>264614</v>
      </c>
      <c r="BZ252" s="168">
        <v>265987</v>
      </c>
      <c r="CA252" s="168">
        <v>267278</v>
      </c>
      <c r="CB252" s="168">
        <v>268493</v>
      </c>
      <c r="CC252" s="168">
        <v>269622</v>
      </c>
      <c r="CD252" s="168">
        <v>270674</v>
      </c>
      <c r="CE252" s="168">
        <v>271644</v>
      </c>
      <c r="CF252" s="168">
        <v>272542</v>
      </c>
      <c r="CG252" s="168">
        <v>273377</v>
      </c>
      <c r="CH252" s="168">
        <v>274152</v>
      </c>
      <c r="CI252" s="168">
        <v>274888</v>
      </c>
      <c r="CJ252" s="168">
        <v>275598</v>
      </c>
      <c r="CK252" s="168">
        <v>276303</v>
      </c>
      <c r="CL252" s="168">
        <v>277009</v>
      </c>
      <c r="CM252" s="168">
        <v>277742</v>
      </c>
      <c r="CN252" s="168">
        <v>278508</v>
      </c>
      <c r="CO252" s="168">
        <v>279319</v>
      </c>
    </row>
    <row r="253" spans="2:93">
      <c r="B253" s="166">
        <v>39</v>
      </c>
      <c r="C253" s="167">
        <v>163263</v>
      </c>
      <c r="D253" s="168">
        <v>160361</v>
      </c>
      <c r="E253" s="168">
        <v>157968</v>
      </c>
      <c r="F253" s="168">
        <v>157225</v>
      </c>
      <c r="G253" s="168">
        <v>158574</v>
      </c>
      <c r="H253" s="168">
        <v>160813</v>
      </c>
      <c r="I253" s="168">
        <v>165070</v>
      </c>
      <c r="J253" s="168">
        <v>169828</v>
      </c>
      <c r="K253" s="168">
        <v>177397</v>
      </c>
      <c r="L253" s="168">
        <v>182276</v>
      </c>
      <c r="M253" s="168">
        <v>189108</v>
      </c>
      <c r="N253" s="168">
        <v>191403</v>
      </c>
      <c r="O253" s="168">
        <v>194859</v>
      </c>
      <c r="P253" s="168">
        <v>195283</v>
      </c>
      <c r="Q253" s="168">
        <v>195456</v>
      </c>
      <c r="R253" s="168">
        <v>197621</v>
      </c>
      <c r="S253" s="168">
        <v>200091</v>
      </c>
      <c r="T253" s="168">
        <v>202610</v>
      </c>
      <c r="U253" s="168">
        <v>200883</v>
      </c>
      <c r="V253" s="168">
        <v>198033</v>
      </c>
      <c r="W253" s="168">
        <v>198278</v>
      </c>
      <c r="X253" s="168">
        <v>198472</v>
      </c>
      <c r="Y253" s="168">
        <v>200046</v>
      </c>
      <c r="Z253" s="168">
        <v>197875</v>
      </c>
      <c r="AA253" s="168">
        <v>198069</v>
      </c>
      <c r="AB253" s="168">
        <v>196608</v>
      </c>
      <c r="AC253" s="168">
        <v>197764</v>
      </c>
      <c r="AD253" s="168">
        <v>198289</v>
      </c>
      <c r="AE253" s="168">
        <v>198335</v>
      </c>
      <c r="AF253" s="168">
        <v>197659</v>
      </c>
      <c r="AG253" s="168">
        <v>198928</v>
      </c>
      <c r="AH253" s="168">
        <v>200883</v>
      </c>
      <c r="AI253" s="168">
        <v>204066</v>
      </c>
      <c r="AJ253" s="168">
        <v>209953</v>
      </c>
      <c r="AK253" s="168">
        <v>211026</v>
      </c>
      <c r="AL253" s="168">
        <v>214625</v>
      </c>
      <c r="AM253" s="168">
        <v>216448</v>
      </c>
      <c r="AN253" s="168">
        <v>218669</v>
      </c>
      <c r="AO253" s="168">
        <v>217611</v>
      </c>
      <c r="AP253" s="168">
        <v>219940</v>
      </c>
      <c r="AQ253" s="168">
        <v>222604</v>
      </c>
      <c r="AR253" s="168">
        <v>224821</v>
      </c>
      <c r="AS253" s="168">
        <v>226985</v>
      </c>
      <c r="AT253" s="168">
        <v>229047</v>
      </c>
      <c r="AU253" s="168">
        <v>230969</v>
      </c>
      <c r="AV253" s="168">
        <v>232660</v>
      </c>
      <c r="AW253" s="168">
        <v>234108</v>
      </c>
      <c r="AX253" s="168">
        <v>235363</v>
      </c>
      <c r="AY253" s="168">
        <v>236424</v>
      </c>
      <c r="AZ253" s="168">
        <v>237283</v>
      </c>
      <c r="BA253" s="168">
        <v>237979</v>
      </c>
      <c r="BB253" s="168">
        <v>238547</v>
      </c>
      <c r="BC253" s="168">
        <v>239021</v>
      </c>
      <c r="BD253" s="168">
        <v>239420</v>
      </c>
      <c r="BE253" s="168">
        <v>239761</v>
      </c>
      <c r="BF253" s="168">
        <v>240117</v>
      </c>
      <c r="BG253" s="168">
        <v>240535</v>
      </c>
      <c r="BH253" s="168">
        <v>241007</v>
      </c>
      <c r="BI253" s="168">
        <v>241574</v>
      </c>
      <c r="BJ253" s="168">
        <v>242253</v>
      </c>
      <c r="BK253" s="168">
        <v>243076</v>
      </c>
      <c r="BL253" s="168">
        <v>244064</v>
      </c>
      <c r="BM253" s="168">
        <v>245207</v>
      </c>
      <c r="BN253" s="168">
        <v>246496</v>
      </c>
      <c r="BO253" s="168">
        <v>247922</v>
      </c>
      <c r="BP253" s="168">
        <v>249458</v>
      </c>
      <c r="BQ253" s="168">
        <v>251079</v>
      </c>
      <c r="BR253" s="168">
        <v>252770</v>
      </c>
      <c r="BS253" s="168">
        <v>254507</v>
      </c>
      <c r="BT253" s="168">
        <v>256253</v>
      </c>
      <c r="BU253" s="168">
        <v>257986</v>
      </c>
      <c r="BV253" s="168">
        <v>259692</v>
      </c>
      <c r="BW253" s="168">
        <v>261352</v>
      </c>
      <c r="BX253" s="168">
        <v>262944</v>
      </c>
      <c r="BY253" s="168">
        <v>264460</v>
      </c>
      <c r="BZ253" s="168">
        <v>265903</v>
      </c>
      <c r="CA253" s="168">
        <v>267276</v>
      </c>
      <c r="CB253" s="168">
        <v>268567</v>
      </c>
      <c r="CC253" s="168">
        <v>269782</v>
      </c>
      <c r="CD253" s="168">
        <v>270912</v>
      </c>
      <c r="CE253" s="168">
        <v>271964</v>
      </c>
      <c r="CF253" s="168">
        <v>272934</v>
      </c>
      <c r="CG253" s="168">
        <v>273832</v>
      </c>
      <c r="CH253" s="168">
        <v>274667</v>
      </c>
      <c r="CI253" s="168">
        <v>275443</v>
      </c>
      <c r="CJ253" s="168">
        <v>276179</v>
      </c>
      <c r="CK253" s="168">
        <v>276889</v>
      </c>
      <c r="CL253" s="168">
        <v>277594</v>
      </c>
      <c r="CM253" s="168">
        <v>278300</v>
      </c>
      <c r="CN253" s="168">
        <v>279033</v>
      </c>
      <c r="CO253" s="168">
        <v>279799</v>
      </c>
    </row>
    <row r="254" spans="2:93">
      <c r="B254" s="166">
        <v>40</v>
      </c>
      <c r="C254" s="167">
        <v>170620</v>
      </c>
      <c r="D254" s="168">
        <v>164911</v>
      </c>
      <c r="E254" s="168">
        <v>161928</v>
      </c>
      <c r="F254" s="168">
        <v>159453</v>
      </c>
      <c r="G254" s="168">
        <v>158627</v>
      </c>
      <c r="H254" s="168">
        <v>159892</v>
      </c>
      <c r="I254" s="168">
        <v>162046</v>
      </c>
      <c r="J254" s="168">
        <v>166302</v>
      </c>
      <c r="K254" s="168">
        <v>171058</v>
      </c>
      <c r="L254" s="168">
        <v>178623</v>
      </c>
      <c r="M254" s="168">
        <v>183501</v>
      </c>
      <c r="N254" s="168">
        <v>190330</v>
      </c>
      <c r="O254" s="168">
        <v>192625</v>
      </c>
      <c r="P254" s="168">
        <v>196080</v>
      </c>
      <c r="Q254" s="168">
        <v>196506</v>
      </c>
      <c r="R254" s="168">
        <v>196680</v>
      </c>
      <c r="S254" s="168">
        <v>198845</v>
      </c>
      <c r="T254" s="168">
        <v>201315</v>
      </c>
      <c r="U254" s="168">
        <v>203834</v>
      </c>
      <c r="V254" s="168">
        <v>202110</v>
      </c>
      <c r="W254" s="168">
        <v>199263</v>
      </c>
      <c r="X254" s="168">
        <v>199509</v>
      </c>
      <c r="Y254" s="168">
        <v>199705</v>
      </c>
      <c r="Z254" s="168">
        <v>201279</v>
      </c>
      <c r="AA254" s="168">
        <v>199111</v>
      </c>
      <c r="AB254" s="168">
        <v>199306</v>
      </c>
      <c r="AC254" s="168">
        <v>197847</v>
      </c>
      <c r="AD254" s="168">
        <v>199004</v>
      </c>
      <c r="AE254" s="168">
        <v>199530</v>
      </c>
      <c r="AF254" s="168">
        <v>199578</v>
      </c>
      <c r="AG254" s="168">
        <v>198903</v>
      </c>
      <c r="AH254" s="168">
        <v>200173</v>
      </c>
      <c r="AI254" s="168">
        <v>202128</v>
      </c>
      <c r="AJ254" s="168">
        <v>205311</v>
      </c>
      <c r="AK254" s="168">
        <v>211196</v>
      </c>
      <c r="AL254" s="168">
        <v>212270</v>
      </c>
      <c r="AM254" s="168">
        <v>215869</v>
      </c>
      <c r="AN254" s="168">
        <v>217692</v>
      </c>
      <c r="AO254" s="168">
        <v>219913</v>
      </c>
      <c r="AP254" s="168">
        <v>218857</v>
      </c>
      <c r="AQ254" s="168">
        <v>221186</v>
      </c>
      <c r="AR254" s="168">
        <v>223851</v>
      </c>
      <c r="AS254" s="168">
        <v>226068</v>
      </c>
      <c r="AT254" s="168">
        <v>228233</v>
      </c>
      <c r="AU254" s="168">
        <v>230295</v>
      </c>
      <c r="AV254" s="168">
        <v>232218</v>
      </c>
      <c r="AW254" s="168">
        <v>233909</v>
      </c>
      <c r="AX254" s="168">
        <v>235358</v>
      </c>
      <c r="AY254" s="168">
        <v>236614</v>
      </c>
      <c r="AZ254" s="168">
        <v>237676</v>
      </c>
      <c r="BA254" s="168">
        <v>238536</v>
      </c>
      <c r="BB254" s="168">
        <v>239233</v>
      </c>
      <c r="BC254" s="168">
        <v>239802</v>
      </c>
      <c r="BD254" s="168">
        <v>240277</v>
      </c>
      <c r="BE254" s="168">
        <v>240677</v>
      </c>
      <c r="BF254" s="168">
        <v>241019</v>
      </c>
      <c r="BG254" s="168">
        <v>241376</v>
      </c>
      <c r="BH254" s="168">
        <v>241795</v>
      </c>
      <c r="BI254" s="168">
        <v>242268</v>
      </c>
      <c r="BJ254" s="168">
        <v>242836</v>
      </c>
      <c r="BK254" s="168">
        <v>243516</v>
      </c>
      <c r="BL254" s="168">
        <v>244340</v>
      </c>
      <c r="BM254" s="168">
        <v>245329</v>
      </c>
      <c r="BN254" s="168">
        <v>246472</v>
      </c>
      <c r="BO254" s="168">
        <v>247762</v>
      </c>
      <c r="BP254" s="168">
        <v>249188</v>
      </c>
      <c r="BQ254" s="168">
        <v>250725</v>
      </c>
      <c r="BR254" s="168">
        <v>252346</v>
      </c>
      <c r="BS254" s="168">
        <v>254037</v>
      </c>
      <c r="BT254" s="168">
        <v>255775</v>
      </c>
      <c r="BU254" s="168">
        <v>257521</v>
      </c>
      <c r="BV254" s="168">
        <v>259254</v>
      </c>
      <c r="BW254" s="168">
        <v>260960</v>
      </c>
      <c r="BX254" s="168">
        <v>262620</v>
      </c>
      <c r="BY254" s="168">
        <v>264213</v>
      </c>
      <c r="BZ254" s="168">
        <v>265729</v>
      </c>
      <c r="CA254" s="168">
        <v>267172</v>
      </c>
      <c r="CB254" s="168">
        <v>268545</v>
      </c>
      <c r="CC254" s="168">
        <v>269836</v>
      </c>
      <c r="CD254" s="168">
        <v>271051</v>
      </c>
      <c r="CE254" s="168">
        <v>272182</v>
      </c>
      <c r="CF254" s="168">
        <v>273234</v>
      </c>
      <c r="CG254" s="168">
        <v>274204</v>
      </c>
      <c r="CH254" s="168">
        <v>275102</v>
      </c>
      <c r="CI254" s="168">
        <v>275937</v>
      </c>
      <c r="CJ254" s="168">
        <v>276713</v>
      </c>
      <c r="CK254" s="168">
        <v>277450</v>
      </c>
      <c r="CL254" s="168">
        <v>278160</v>
      </c>
      <c r="CM254" s="168">
        <v>278865</v>
      </c>
      <c r="CN254" s="168">
        <v>279571</v>
      </c>
      <c r="CO254" s="168">
        <v>280304</v>
      </c>
    </row>
    <row r="255" spans="2:93">
      <c r="B255" s="166">
        <v>41</v>
      </c>
      <c r="C255" s="167">
        <v>173618</v>
      </c>
      <c r="D255" s="168">
        <v>172096</v>
      </c>
      <c r="E255" s="168">
        <v>166316</v>
      </c>
      <c r="F255" s="168">
        <v>163260</v>
      </c>
      <c r="G255" s="168">
        <v>160711</v>
      </c>
      <c r="H255" s="168">
        <v>159810</v>
      </c>
      <c r="I255" s="168">
        <v>160999</v>
      </c>
      <c r="J255" s="168">
        <v>163153</v>
      </c>
      <c r="K255" s="168">
        <v>167407</v>
      </c>
      <c r="L255" s="168">
        <v>172162</v>
      </c>
      <c r="M255" s="168">
        <v>179723</v>
      </c>
      <c r="N255" s="168">
        <v>184599</v>
      </c>
      <c r="O255" s="168">
        <v>191425</v>
      </c>
      <c r="P255" s="168">
        <v>193720</v>
      </c>
      <c r="Q255" s="168">
        <v>197175</v>
      </c>
      <c r="R255" s="168">
        <v>197602</v>
      </c>
      <c r="S255" s="168">
        <v>197778</v>
      </c>
      <c r="T255" s="168">
        <v>199943</v>
      </c>
      <c r="U255" s="168">
        <v>202413</v>
      </c>
      <c r="V255" s="168">
        <v>204932</v>
      </c>
      <c r="W255" s="168">
        <v>203211</v>
      </c>
      <c r="X255" s="168">
        <v>200368</v>
      </c>
      <c r="Y255" s="168">
        <v>200615</v>
      </c>
      <c r="Z255" s="168">
        <v>200813</v>
      </c>
      <c r="AA255" s="168">
        <v>202387</v>
      </c>
      <c r="AB255" s="168">
        <v>200222</v>
      </c>
      <c r="AC255" s="168">
        <v>200419</v>
      </c>
      <c r="AD255" s="168">
        <v>198962</v>
      </c>
      <c r="AE255" s="168">
        <v>200120</v>
      </c>
      <c r="AF255" s="168">
        <v>200647</v>
      </c>
      <c r="AG255" s="168">
        <v>200696</v>
      </c>
      <c r="AH255" s="168">
        <v>200023</v>
      </c>
      <c r="AI255" s="168">
        <v>201294</v>
      </c>
      <c r="AJ255" s="168">
        <v>203249</v>
      </c>
      <c r="AK255" s="168">
        <v>206432</v>
      </c>
      <c r="AL255" s="168">
        <v>212316</v>
      </c>
      <c r="AM255" s="168">
        <v>213391</v>
      </c>
      <c r="AN255" s="168">
        <v>216989</v>
      </c>
      <c r="AO255" s="168">
        <v>218813</v>
      </c>
      <c r="AP255" s="168">
        <v>221034</v>
      </c>
      <c r="AQ255" s="168">
        <v>219980</v>
      </c>
      <c r="AR255" s="168">
        <v>222309</v>
      </c>
      <c r="AS255" s="168">
        <v>224975</v>
      </c>
      <c r="AT255" s="168">
        <v>227192</v>
      </c>
      <c r="AU255" s="168">
        <v>229358</v>
      </c>
      <c r="AV255" s="168">
        <v>231420</v>
      </c>
      <c r="AW255" s="168">
        <v>233344</v>
      </c>
      <c r="AX255" s="168">
        <v>235036</v>
      </c>
      <c r="AY255" s="168">
        <v>236485</v>
      </c>
      <c r="AZ255" s="168">
        <v>237742</v>
      </c>
      <c r="BA255" s="168">
        <v>238805</v>
      </c>
      <c r="BB255" s="168">
        <v>239666</v>
      </c>
      <c r="BC255" s="168">
        <v>240364</v>
      </c>
      <c r="BD255" s="168">
        <v>240935</v>
      </c>
      <c r="BE255" s="168">
        <v>241411</v>
      </c>
      <c r="BF255" s="168">
        <v>241812</v>
      </c>
      <c r="BG255" s="168">
        <v>242155</v>
      </c>
      <c r="BH255" s="168">
        <v>242513</v>
      </c>
      <c r="BI255" s="168">
        <v>242933</v>
      </c>
      <c r="BJ255" s="168">
        <v>243407</v>
      </c>
      <c r="BK255" s="168">
        <v>243976</v>
      </c>
      <c r="BL255" s="168">
        <v>244657</v>
      </c>
      <c r="BM255" s="168">
        <v>245482</v>
      </c>
      <c r="BN255" s="168">
        <v>246471</v>
      </c>
      <c r="BO255" s="168">
        <v>247615</v>
      </c>
      <c r="BP255" s="168">
        <v>248905</v>
      </c>
      <c r="BQ255" s="168">
        <v>250332</v>
      </c>
      <c r="BR255" s="168">
        <v>251869</v>
      </c>
      <c r="BS255" s="168">
        <v>253491</v>
      </c>
      <c r="BT255" s="168">
        <v>255182</v>
      </c>
      <c r="BU255" s="168">
        <v>256920</v>
      </c>
      <c r="BV255" s="168">
        <v>258666</v>
      </c>
      <c r="BW255" s="168">
        <v>260400</v>
      </c>
      <c r="BX255" s="168">
        <v>262106</v>
      </c>
      <c r="BY255" s="168">
        <v>263766</v>
      </c>
      <c r="BZ255" s="168">
        <v>265359</v>
      </c>
      <c r="CA255" s="168">
        <v>266875</v>
      </c>
      <c r="CB255" s="168">
        <v>268318</v>
      </c>
      <c r="CC255" s="168">
        <v>269692</v>
      </c>
      <c r="CD255" s="168">
        <v>270983</v>
      </c>
      <c r="CE255" s="168">
        <v>272198</v>
      </c>
      <c r="CF255" s="168">
        <v>273329</v>
      </c>
      <c r="CG255" s="168">
        <v>274381</v>
      </c>
      <c r="CH255" s="168">
        <v>275351</v>
      </c>
      <c r="CI255" s="168">
        <v>276250</v>
      </c>
      <c r="CJ255" s="168">
        <v>277085</v>
      </c>
      <c r="CK255" s="168">
        <v>277861</v>
      </c>
      <c r="CL255" s="168">
        <v>278598</v>
      </c>
      <c r="CM255" s="168">
        <v>279308</v>
      </c>
      <c r="CN255" s="168">
        <v>280013</v>
      </c>
      <c r="CO255" s="168">
        <v>280719</v>
      </c>
    </row>
    <row r="256" spans="2:93">
      <c r="B256" s="166">
        <v>42</v>
      </c>
      <c r="C256" s="167">
        <v>163421</v>
      </c>
      <c r="D256" s="168">
        <v>174901</v>
      </c>
      <c r="E256" s="168">
        <v>173313</v>
      </c>
      <c r="F256" s="168">
        <v>167472</v>
      </c>
      <c r="G256" s="168">
        <v>164351</v>
      </c>
      <c r="H256" s="168">
        <v>161738</v>
      </c>
      <c r="I256" s="168">
        <v>160771</v>
      </c>
      <c r="J256" s="168">
        <v>161961</v>
      </c>
      <c r="K256" s="168">
        <v>164115</v>
      </c>
      <c r="L256" s="168">
        <v>168367</v>
      </c>
      <c r="M256" s="168">
        <v>173120</v>
      </c>
      <c r="N256" s="168">
        <v>180678</v>
      </c>
      <c r="O256" s="168">
        <v>185552</v>
      </c>
      <c r="P256" s="168">
        <v>192375</v>
      </c>
      <c r="Q256" s="168">
        <v>194670</v>
      </c>
      <c r="R256" s="168">
        <v>198125</v>
      </c>
      <c r="S256" s="168">
        <v>198553</v>
      </c>
      <c r="T256" s="168">
        <v>198731</v>
      </c>
      <c r="U256" s="168">
        <v>200897</v>
      </c>
      <c r="V256" s="168">
        <v>203367</v>
      </c>
      <c r="W256" s="168">
        <v>205886</v>
      </c>
      <c r="X256" s="168">
        <v>204168</v>
      </c>
      <c r="Y256" s="168">
        <v>201329</v>
      </c>
      <c r="Z256" s="168">
        <v>201578</v>
      </c>
      <c r="AA256" s="168">
        <v>201777</v>
      </c>
      <c r="AB256" s="168">
        <v>203352</v>
      </c>
      <c r="AC256" s="168">
        <v>201190</v>
      </c>
      <c r="AD256" s="168">
        <v>201389</v>
      </c>
      <c r="AE256" s="168">
        <v>199935</v>
      </c>
      <c r="AF256" s="168">
        <v>201094</v>
      </c>
      <c r="AG256" s="168">
        <v>201622</v>
      </c>
      <c r="AH256" s="168">
        <v>201673</v>
      </c>
      <c r="AI256" s="168">
        <v>201002</v>
      </c>
      <c r="AJ256" s="168">
        <v>202274</v>
      </c>
      <c r="AK256" s="168">
        <v>204229</v>
      </c>
      <c r="AL256" s="168">
        <v>207412</v>
      </c>
      <c r="AM256" s="168">
        <v>213294</v>
      </c>
      <c r="AN256" s="168">
        <v>214370</v>
      </c>
      <c r="AO256" s="168">
        <v>217968</v>
      </c>
      <c r="AP256" s="168">
        <v>219793</v>
      </c>
      <c r="AQ256" s="168">
        <v>222014</v>
      </c>
      <c r="AR256" s="168">
        <v>220962</v>
      </c>
      <c r="AS256" s="168">
        <v>223292</v>
      </c>
      <c r="AT256" s="168">
        <v>225958</v>
      </c>
      <c r="AU256" s="168">
        <v>228176</v>
      </c>
      <c r="AV256" s="168">
        <v>230342</v>
      </c>
      <c r="AW256" s="168">
        <v>232405</v>
      </c>
      <c r="AX256" s="168">
        <v>234330</v>
      </c>
      <c r="AY256" s="168">
        <v>236022</v>
      </c>
      <c r="AZ256" s="168">
        <v>237472</v>
      </c>
      <c r="BA256" s="168">
        <v>238730</v>
      </c>
      <c r="BB256" s="168">
        <v>239794</v>
      </c>
      <c r="BC256" s="168">
        <v>240656</v>
      </c>
      <c r="BD256" s="168">
        <v>241355</v>
      </c>
      <c r="BE256" s="168">
        <v>241928</v>
      </c>
      <c r="BF256" s="168">
        <v>242405</v>
      </c>
      <c r="BG256" s="168">
        <v>242807</v>
      </c>
      <c r="BH256" s="168">
        <v>243151</v>
      </c>
      <c r="BI256" s="168">
        <v>243510</v>
      </c>
      <c r="BJ256" s="168">
        <v>243931</v>
      </c>
      <c r="BK256" s="168">
        <v>244406</v>
      </c>
      <c r="BL256" s="168">
        <v>244976</v>
      </c>
      <c r="BM256" s="168">
        <v>245658</v>
      </c>
      <c r="BN256" s="168">
        <v>246484</v>
      </c>
      <c r="BO256" s="168">
        <v>247474</v>
      </c>
      <c r="BP256" s="168">
        <v>248618</v>
      </c>
      <c r="BQ256" s="168">
        <v>249909</v>
      </c>
      <c r="BR256" s="168">
        <v>251336</v>
      </c>
      <c r="BS256" s="168">
        <v>252874</v>
      </c>
      <c r="BT256" s="168">
        <v>254496</v>
      </c>
      <c r="BU256" s="168">
        <v>256187</v>
      </c>
      <c r="BV256" s="168">
        <v>257925</v>
      </c>
      <c r="BW256" s="168">
        <v>259672</v>
      </c>
      <c r="BX256" s="168">
        <v>261406</v>
      </c>
      <c r="BY256" s="168">
        <v>263112</v>
      </c>
      <c r="BZ256" s="168">
        <v>264772</v>
      </c>
      <c r="CA256" s="168">
        <v>266365</v>
      </c>
      <c r="CB256" s="168">
        <v>267881</v>
      </c>
      <c r="CC256" s="168">
        <v>269325</v>
      </c>
      <c r="CD256" s="168">
        <v>270699</v>
      </c>
      <c r="CE256" s="168">
        <v>271990</v>
      </c>
      <c r="CF256" s="168">
        <v>273205</v>
      </c>
      <c r="CG256" s="168">
        <v>274336</v>
      </c>
      <c r="CH256" s="168">
        <v>275388</v>
      </c>
      <c r="CI256" s="168">
        <v>276358</v>
      </c>
      <c r="CJ256" s="168">
        <v>277258</v>
      </c>
      <c r="CK256" s="168">
        <v>278093</v>
      </c>
      <c r="CL256" s="168">
        <v>278869</v>
      </c>
      <c r="CM256" s="168">
        <v>279606</v>
      </c>
      <c r="CN256" s="168">
        <v>280316</v>
      </c>
      <c r="CO256" s="168">
        <v>281021</v>
      </c>
    </row>
    <row r="257" spans="2:93">
      <c r="B257" s="166">
        <v>43</v>
      </c>
      <c r="C257" s="167">
        <v>161838</v>
      </c>
      <c r="D257" s="168">
        <v>164532</v>
      </c>
      <c r="E257" s="168">
        <v>175942</v>
      </c>
      <c r="F257" s="168">
        <v>174298</v>
      </c>
      <c r="G257" s="168">
        <v>168404</v>
      </c>
      <c r="H257" s="168">
        <v>165227</v>
      </c>
      <c r="I257" s="168">
        <v>162558</v>
      </c>
      <c r="J257" s="168">
        <v>161594</v>
      </c>
      <c r="K257" s="168">
        <v>162785</v>
      </c>
      <c r="L257" s="168">
        <v>164939</v>
      </c>
      <c r="M257" s="168">
        <v>169190</v>
      </c>
      <c r="N257" s="168">
        <v>173941</v>
      </c>
      <c r="O257" s="168">
        <v>181495</v>
      </c>
      <c r="P257" s="168">
        <v>186367</v>
      </c>
      <c r="Q257" s="168">
        <v>193187</v>
      </c>
      <c r="R257" s="168">
        <v>195483</v>
      </c>
      <c r="S257" s="168">
        <v>198937</v>
      </c>
      <c r="T257" s="168">
        <v>199367</v>
      </c>
      <c r="U257" s="168">
        <v>199547</v>
      </c>
      <c r="V257" s="168">
        <v>201714</v>
      </c>
      <c r="W257" s="168">
        <v>204184</v>
      </c>
      <c r="X257" s="168">
        <v>206704</v>
      </c>
      <c r="Y257" s="168">
        <v>204989</v>
      </c>
      <c r="Z257" s="168">
        <v>202154</v>
      </c>
      <c r="AA257" s="168">
        <v>202405</v>
      </c>
      <c r="AB257" s="168">
        <v>202606</v>
      </c>
      <c r="AC257" s="168">
        <v>204182</v>
      </c>
      <c r="AD257" s="168">
        <v>202024</v>
      </c>
      <c r="AE257" s="168">
        <v>202225</v>
      </c>
      <c r="AF257" s="168">
        <v>200773</v>
      </c>
      <c r="AG257" s="168">
        <v>201934</v>
      </c>
      <c r="AH257" s="168">
        <v>202463</v>
      </c>
      <c r="AI257" s="168">
        <v>202516</v>
      </c>
      <c r="AJ257" s="168">
        <v>201847</v>
      </c>
      <c r="AK257" s="168">
        <v>203120</v>
      </c>
      <c r="AL257" s="168">
        <v>205076</v>
      </c>
      <c r="AM257" s="168">
        <v>208259</v>
      </c>
      <c r="AN257" s="168">
        <v>214139</v>
      </c>
      <c r="AO257" s="168">
        <v>215217</v>
      </c>
      <c r="AP257" s="168">
        <v>218814</v>
      </c>
      <c r="AQ257" s="168">
        <v>220640</v>
      </c>
      <c r="AR257" s="168">
        <v>222862</v>
      </c>
      <c r="AS257" s="168">
        <v>221812</v>
      </c>
      <c r="AT257" s="168">
        <v>224143</v>
      </c>
      <c r="AU257" s="168">
        <v>226809</v>
      </c>
      <c r="AV257" s="168">
        <v>229028</v>
      </c>
      <c r="AW257" s="168">
        <v>231194</v>
      </c>
      <c r="AX257" s="168">
        <v>233258</v>
      </c>
      <c r="AY257" s="168">
        <v>235184</v>
      </c>
      <c r="AZ257" s="168">
        <v>236876</v>
      </c>
      <c r="BA257" s="168">
        <v>238327</v>
      </c>
      <c r="BB257" s="168">
        <v>239586</v>
      </c>
      <c r="BC257" s="168">
        <v>240651</v>
      </c>
      <c r="BD257" s="168">
        <v>241514</v>
      </c>
      <c r="BE257" s="168">
        <v>242215</v>
      </c>
      <c r="BF257" s="168">
        <v>242789</v>
      </c>
      <c r="BG257" s="168">
        <v>243267</v>
      </c>
      <c r="BH257" s="168">
        <v>243670</v>
      </c>
      <c r="BI257" s="168">
        <v>244015</v>
      </c>
      <c r="BJ257" s="168">
        <v>244376</v>
      </c>
      <c r="BK257" s="168">
        <v>244798</v>
      </c>
      <c r="BL257" s="168">
        <v>245274</v>
      </c>
      <c r="BM257" s="168">
        <v>245845</v>
      </c>
      <c r="BN257" s="168">
        <v>246528</v>
      </c>
      <c r="BO257" s="168">
        <v>247354</v>
      </c>
      <c r="BP257" s="168">
        <v>248345</v>
      </c>
      <c r="BQ257" s="168">
        <v>249490</v>
      </c>
      <c r="BR257" s="168">
        <v>250781</v>
      </c>
      <c r="BS257" s="168">
        <v>252209</v>
      </c>
      <c r="BT257" s="168">
        <v>253747</v>
      </c>
      <c r="BU257" s="168">
        <v>255369</v>
      </c>
      <c r="BV257" s="168">
        <v>257061</v>
      </c>
      <c r="BW257" s="168">
        <v>258799</v>
      </c>
      <c r="BX257" s="168">
        <v>260546</v>
      </c>
      <c r="BY257" s="168">
        <v>262280</v>
      </c>
      <c r="BZ257" s="168">
        <v>263986</v>
      </c>
      <c r="CA257" s="168">
        <v>265647</v>
      </c>
      <c r="CB257" s="168">
        <v>267240</v>
      </c>
      <c r="CC257" s="168">
        <v>268756</v>
      </c>
      <c r="CD257" s="168">
        <v>270200</v>
      </c>
      <c r="CE257" s="168">
        <v>271574</v>
      </c>
      <c r="CF257" s="168">
        <v>272865</v>
      </c>
      <c r="CG257" s="168">
        <v>274080</v>
      </c>
      <c r="CH257" s="168">
        <v>275211</v>
      </c>
      <c r="CI257" s="168">
        <v>276264</v>
      </c>
      <c r="CJ257" s="168">
        <v>277234</v>
      </c>
      <c r="CK257" s="168">
        <v>278134</v>
      </c>
      <c r="CL257" s="168">
        <v>278969</v>
      </c>
      <c r="CM257" s="168">
        <v>279745</v>
      </c>
      <c r="CN257" s="168">
        <v>280482</v>
      </c>
      <c r="CO257" s="168">
        <v>281192</v>
      </c>
    </row>
    <row r="258" spans="2:93">
      <c r="B258" s="166">
        <v>44</v>
      </c>
      <c r="C258" s="167">
        <v>155179</v>
      </c>
      <c r="D258" s="168">
        <v>162769</v>
      </c>
      <c r="E258" s="168">
        <v>165410</v>
      </c>
      <c r="F258" s="168">
        <v>176758</v>
      </c>
      <c r="G258" s="168">
        <v>175066</v>
      </c>
      <c r="H258" s="168">
        <v>169128</v>
      </c>
      <c r="I258" s="168">
        <v>165904</v>
      </c>
      <c r="J258" s="168">
        <v>163240</v>
      </c>
      <c r="K258" s="168">
        <v>162279</v>
      </c>
      <c r="L258" s="168">
        <v>163472</v>
      </c>
      <c r="M258" s="168">
        <v>165626</v>
      </c>
      <c r="N258" s="168">
        <v>169876</v>
      </c>
      <c r="O258" s="168">
        <v>174625</v>
      </c>
      <c r="P258" s="168">
        <v>182175</v>
      </c>
      <c r="Q258" s="168">
        <v>187045</v>
      </c>
      <c r="R258" s="168">
        <v>193862</v>
      </c>
      <c r="S258" s="168">
        <v>196159</v>
      </c>
      <c r="T258" s="168">
        <v>199613</v>
      </c>
      <c r="U258" s="168">
        <v>200045</v>
      </c>
      <c r="V258" s="168">
        <v>200227</v>
      </c>
      <c r="W258" s="168">
        <v>202395</v>
      </c>
      <c r="X258" s="168">
        <v>204866</v>
      </c>
      <c r="Y258" s="168">
        <v>207386</v>
      </c>
      <c r="Z258" s="168">
        <v>205675</v>
      </c>
      <c r="AA258" s="168">
        <v>202844</v>
      </c>
      <c r="AB258" s="168">
        <v>203097</v>
      </c>
      <c r="AC258" s="168">
        <v>203301</v>
      </c>
      <c r="AD258" s="168">
        <v>204878</v>
      </c>
      <c r="AE258" s="168">
        <v>202723</v>
      </c>
      <c r="AF258" s="168">
        <v>202926</v>
      </c>
      <c r="AG258" s="168">
        <v>201478</v>
      </c>
      <c r="AH258" s="168">
        <v>202640</v>
      </c>
      <c r="AI258" s="168">
        <v>203171</v>
      </c>
      <c r="AJ258" s="168">
        <v>203226</v>
      </c>
      <c r="AK258" s="168">
        <v>202559</v>
      </c>
      <c r="AL258" s="168">
        <v>203833</v>
      </c>
      <c r="AM258" s="168">
        <v>205790</v>
      </c>
      <c r="AN258" s="168">
        <v>208973</v>
      </c>
      <c r="AO258" s="168">
        <v>214852</v>
      </c>
      <c r="AP258" s="168">
        <v>215931</v>
      </c>
      <c r="AQ258" s="168">
        <v>219528</v>
      </c>
      <c r="AR258" s="168">
        <v>221355</v>
      </c>
      <c r="AS258" s="168">
        <v>223578</v>
      </c>
      <c r="AT258" s="168">
        <v>222530</v>
      </c>
      <c r="AU258" s="168">
        <v>224861</v>
      </c>
      <c r="AV258" s="168">
        <v>227528</v>
      </c>
      <c r="AW258" s="168">
        <v>229747</v>
      </c>
      <c r="AX258" s="168">
        <v>231914</v>
      </c>
      <c r="AY258" s="168">
        <v>233979</v>
      </c>
      <c r="AZ258" s="168">
        <v>235905</v>
      </c>
      <c r="BA258" s="168">
        <v>237598</v>
      </c>
      <c r="BB258" s="168">
        <v>239050</v>
      </c>
      <c r="BC258" s="168">
        <v>240310</v>
      </c>
      <c r="BD258" s="168">
        <v>241376</v>
      </c>
      <c r="BE258" s="168">
        <v>242240</v>
      </c>
      <c r="BF258" s="168">
        <v>242943</v>
      </c>
      <c r="BG258" s="168">
        <v>243518</v>
      </c>
      <c r="BH258" s="168">
        <v>243997</v>
      </c>
      <c r="BI258" s="168">
        <v>244401</v>
      </c>
      <c r="BJ258" s="168">
        <v>244747</v>
      </c>
      <c r="BK258" s="168">
        <v>245110</v>
      </c>
      <c r="BL258" s="168">
        <v>245533</v>
      </c>
      <c r="BM258" s="168">
        <v>246010</v>
      </c>
      <c r="BN258" s="168">
        <v>246582</v>
      </c>
      <c r="BO258" s="168">
        <v>247266</v>
      </c>
      <c r="BP258" s="168">
        <v>248093</v>
      </c>
      <c r="BQ258" s="168">
        <v>249084</v>
      </c>
      <c r="BR258" s="168">
        <v>250230</v>
      </c>
      <c r="BS258" s="168">
        <v>251521</v>
      </c>
      <c r="BT258" s="168">
        <v>252950</v>
      </c>
      <c r="BU258" s="168">
        <v>254488</v>
      </c>
      <c r="BV258" s="168">
        <v>256110</v>
      </c>
      <c r="BW258" s="168">
        <v>257803</v>
      </c>
      <c r="BX258" s="168">
        <v>259541</v>
      </c>
      <c r="BY258" s="168">
        <v>261288</v>
      </c>
      <c r="BZ258" s="168">
        <v>263022</v>
      </c>
      <c r="CA258" s="168">
        <v>264728</v>
      </c>
      <c r="CB258" s="168">
        <v>266389</v>
      </c>
      <c r="CC258" s="168">
        <v>267983</v>
      </c>
      <c r="CD258" s="168">
        <v>269499</v>
      </c>
      <c r="CE258" s="168">
        <v>270943</v>
      </c>
      <c r="CF258" s="168">
        <v>272317</v>
      </c>
      <c r="CG258" s="168">
        <v>273608</v>
      </c>
      <c r="CH258" s="168">
        <v>274823</v>
      </c>
      <c r="CI258" s="168">
        <v>275954</v>
      </c>
      <c r="CJ258" s="168">
        <v>277007</v>
      </c>
      <c r="CK258" s="168">
        <v>277977</v>
      </c>
      <c r="CL258" s="168">
        <v>278878</v>
      </c>
      <c r="CM258" s="168">
        <v>279713</v>
      </c>
      <c r="CN258" s="168">
        <v>280489</v>
      </c>
      <c r="CO258" s="168">
        <v>281226</v>
      </c>
    </row>
    <row r="259" spans="2:93">
      <c r="B259" s="166">
        <v>45</v>
      </c>
      <c r="C259" s="167">
        <v>151527</v>
      </c>
      <c r="D259" s="168">
        <v>155988</v>
      </c>
      <c r="E259" s="168">
        <v>163525</v>
      </c>
      <c r="F259" s="168">
        <v>166119</v>
      </c>
      <c r="G259" s="168">
        <v>177411</v>
      </c>
      <c r="H259" s="168">
        <v>175676</v>
      </c>
      <c r="I259" s="168">
        <v>169700</v>
      </c>
      <c r="J259" s="168">
        <v>166483</v>
      </c>
      <c r="K259" s="168">
        <v>163824</v>
      </c>
      <c r="L259" s="168">
        <v>162867</v>
      </c>
      <c r="M259" s="168">
        <v>164062</v>
      </c>
      <c r="N259" s="168">
        <v>166216</v>
      </c>
      <c r="O259" s="168">
        <v>170465</v>
      </c>
      <c r="P259" s="168">
        <v>175212</v>
      </c>
      <c r="Q259" s="168">
        <v>182758</v>
      </c>
      <c r="R259" s="168">
        <v>187626</v>
      </c>
      <c r="S259" s="168">
        <v>194440</v>
      </c>
      <c r="T259" s="168">
        <v>196738</v>
      </c>
      <c r="U259" s="168">
        <v>200192</v>
      </c>
      <c r="V259" s="168">
        <v>200626</v>
      </c>
      <c r="W259" s="168">
        <v>200811</v>
      </c>
      <c r="X259" s="168">
        <v>202980</v>
      </c>
      <c r="Y259" s="168">
        <v>205452</v>
      </c>
      <c r="Z259" s="168">
        <v>207972</v>
      </c>
      <c r="AA259" s="168">
        <v>206266</v>
      </c>
      <c r="AB259" s="168">
        <v>203439</v>
      </c>
      <c r="AC259" s="168">
        <v>203695</v>
      </c>
      <c r="AD259" s="168">
        <v>203901</v>
      </c>
      <c r="AE259" s="168">
        <v>205480</v>
      </c>
      <c r="AF259" s="168">
        <v>203329</v>
      </c>
      <c r="AG259" s="168">
        <v>203534</v>
      </c>
      <c r="AH259" s="168">
        <v>202089</v>
      </c>
      <c r="AI259" s="168">
        <v>203253</v>
      </c>
      <c r="AJ259" s="168">
        <v>203786</v>
      </c>
      <c r="AK259" s="168">
        <v>203843</v>
      </c>
      <c r="AL259" s="168">
        <v>203179</v>
      </c>
      <c r="AM259" s="168">
        <v>204454</v>
      </c>
      <c r="AN259" s="168">
        <v>206412</v>
      </c>
      <c r="AO259" s="168">
        <v>209595</v>
      </c>
      <c r="AP259" s="168">
        <v>215473</v>
      </c>
      <c r="AQ259" s="168">
        <v>216553</v>
      </c>
      <c r="AR259" s="168">
        <v>220151</v>
      </c>
      <c r="AS259" s="168">
        <v>221978</v>
      </c>
      <c r="AT259" s="168">
        <v>224202</v>
      </c>
      <c r="AU259" s="168">
        <v>223156</v>
      </c>
      <c r="AV259" s="168">
        <v>225488</v>
      </c>
      <c r="AW259" s="168">
        <v>228155</v>
      </c>
      <c r="AX259" s="168">
        <v>230375</v>
      </c>
      <c r="AY259" s="168">
        <v>232543</v>
      </c>
      <c r="AZ259" s="168">
        <v>234608</v>
      </c>
      <c r="BA259" s="168">
        <v>236535</v>
      </c>
      <c r="BB259" s="168">
        <v>238229</v>
      </c>
      <c r="BC259" s="168">
        <v>239682</v>
      </c>
      <c r="BD259" s="168">
        <v>240943</v>
      </c>
      <c r="BE259" s="168">
        <v>242010</v>
      </c>
      <c r="BF259" s="168">
        <v>242875</v>
      </c>
      <c r="BG259" s="168">
        <v>243580</v>
      </c>
      <c r="BH259" s="168">
        <v>244156</v>
      </c>
      <c r="BI259" s="168">
        <v>244636</v>
      </c>
      <c r="BJ259" s="168">
        <v>245041</v>
      </c>
      <c r="BK259" s="168">
        <v>245389</v>
      </c>
      <c r="BL259" s="168">
        <v>245753</v>
      </c>
      <c r="BM259" s="168">
        <v>246177</v>
      </c>
      <c r="BN259" s="168">
        <v>246655</v>
      </c>
      <c r="BO259" s="168">
        <v>247228</v>
      </c>
      <c r="BP259" s="168">
        <v>247913</v>
      </c>
      <c r="BQ259" s="168">
        <v>248741</v>
      </c>
      <c r="BR259" s="168">
        <v>249733</v>
      </c>
      <c r="BS259" s="168">
        <v>250879</v>
      </c>
      <c r="BT259" s="168">
        <v>252171</v>
      </c>
      <c r="BU259" s="168">
        <v>253600</v>
      </c>
      <c r="BV259" s="168">
        <v>255139</v>
      </c>
      <c r="BW259" s="168">
        <v>256761</v>
      </c>
      <c r="BX259" s="168">
        <v>258454</v>
      </c>
      <c r="BY259" s="168">
        <v>260192</v>
      </c>
      <c r="BZ259" s="168">
        <v>261939</v>
      </c>
      <c r="CA259" s="168">
        <v>263673</v>
      </c>
      <c r="CB259" s="168">
        <v>265380</v>
      </c>
      <c r="CC259" s="168">
        <v>267041</v>
      </c>
      <c r="CD259" s="168">
        <v>268635</v>
      </c>
      <c r="CE259" s="168">
        <v>270151</v>
      </c>
      <c r="CF259" s="168">
        <v>271595</v>
      </c>
      <c r="CG259" s="168">
        <v>272969</v>
      </c>
      <c r="CH259" s="168">
        <v>274260</v>
      </c>
      <c r="CI259" s="168">
        <v>275475</v>
      </c>
      <c r="CJ259" s="168">
        <v>276606</v>
      </c>
      <c r="CK259" s="168">
        <v>277659</v>
      </c>
      <c r="CL259" s="168">
        <v>278629</v>
      </c>
      <c r="CM259" s="168">
        <v>279531</v>
      </c>
      <c r="CN259" s="168">
        <v>280366</v>
      </c>
      <c r="CO259" s="168">
        <v>281142</v>
      </c>
    </row>
    <row r="260" spans="2:93">
      <c r="B260" s="166">
        <v>46</v>
      </c>
      <c r="C260" s="167">
        <v>151242</v>
      </c>
      <c r="D260" s="168">
        <v>152225</v>
      </c>
      <c r="E260" s="168">
        <v>156641</v>
      </c>
      <c r="F260" s="168">
        <v>164130</v>
      </c>
      <c r="G260" s="168">
        <v>166682</v>
      </c>
      <c r="H260" s="168">
        <v>177921</v>
      </c>
      <c r="I260" s="168">
        <v>176150</v>
      </c>
      <c r="J260" s="168">
        <v>170184</v>
      </c>
      <c r="K260" s="168">
        <v>166974</v>
      </c>
      <c r="L260" s="168">
        <v>164321</v>
      </c>
      <c r="M260" s="168">
        <v>163368</v>
      </c>
      <c r="N260" s="168">
        <v>164565</v>
      </c>
      <c r="O260" s="168">
        <v>166719</v>
      </c>
      <c r="P260" s="168">
        <v>170967</v>
      </c>
      <c r="Q260" s="168">
        <v>175712</v>
      </c>
      <c r="R260" s="168">
        <v>183254</v>
      </c>
      <c r="S260" s="168">
        <v>188121</v>
      </c>
      <c r="T260" s="168">
        <v>194931</v>
      </c>
      <c r="U260" s="168">
        <v>197230</v>
      </c>
      <c r="V260" s="168">
        <v>200684</v>
      </c>
      <c r="W260" s="168">
        <v>201121</v>
      </c>
      <c r="X260" s="168">
        <v>201309</v>
      </c>
      <c r="Y260" s="168">
        <v>203479</v>
      </c>
      <c r="Z260" s="168">
        <v>205952</v>
      </c>
      <c r="AA260" s="168">
        <v>208473</v>
      </c>
      <c r="AB260" s="168">
        <v>206772</v>
      </c>
      <c r="AC260" s="168">
        <v>203950</v>
      </c>
      <c r="AD260" s="168">
        <v>204209</v>
      </c>
      <c r="AE260" s="168">
        <v>204417</v>
      </c>
      <c r="AF260" s="168">
        <v>205998</v>
      </c>
      <c r="AG260" s="168">
        <v>203851</v>
      </c>
      <c r="AH260" s="168">
        <v>204059</v>
      </c>
      <c r="AI260" s="168">
        <v>202617</v>
      </c>
      <c r="AJ260" s="168">
        <v>203783</v>
      </c>
      <c r="AK260" s="168">
        <v>204318</v>
      </c>
      <c r="AL260" s="168">
        <v>204378</v>
      </c>
      <c r="AM260" s="168">
        <v>203717</v>
      </c>
      <c r="AN260" s="168">
        <v>204993</v>
      </c>
      <c r="AO260" s="168">
        <v>206952</v>
      </c>
      <c r="AP260" s="168">
        <v>210136</v>
      </c>
      <c r="AQ260" s="168">
        <v>216012</v>
      </c>
      <c r="AR260" s="168">
        <v>217094</v>
      </c>
      <c r="AS260" s="168">
        <v>220692</v>
      </c>
      <c r="AT260" s="168">
        <v>222520</v>
      </c>
      <c r="AU260" s="168">
        <v>224744</v>
      </c>
      <c r="AV260" s="168">
        <v>223701</v>
      </c>
      <c r="AW260" s="168">
        <v>226033</v>
      </c>
      <c r="AX260" s="168">
        <v>228701</v>
      </c>
      <c r="AY260" s="168">
        <v>230921</v>
      </c>
      <c r="AZ260" s="168">
        <v>233090</v>
      </c>
      <c r="BA260" s="168">
        <v>235156</v>
      </c>
      <c r="BB260" s="168">
        <v>237084</v>
      </c>
      <c r="BC260" s="168">
        <v>238778</v>
      </c>
      <c r="BD260" s="168">
        <v>240232</v>
      </c>
      <c r="BE260" s="168">
        <v>241495</v>
      </c>
      <c r="BF260" s="168">
        <v>242563</v>
      </c>
      <c r="BG260" s="168">
        <v>243429</v>
      </c>
      <c r="BH260" s="168">
        <v>244135</v>
      </c>
      <c r="BI260" s="168">
        <v>244713</v>
      </c>
      <c r="BJ260" s="168">
        <v>245194</v>
      </c>
      <c r="BK260" s="168">
        <v>245600</v>
      </c>
      <c r="BL260" s="168">
        <v>245949</v>
      </c>
      <c r="BM260" s="168">
        <v>246315</v>
      </c>
      <c r="BN260" s="168">
        <v>246740</v>
      </c>
      <c r="BO260" s="168">
        <v>247219</v>
      </c>
      <c r="BP260" s="168">
        <v>247793</v>
      </c>
      <c r="BQ260" s="168">
        <v>248479</v>
      </c>
      <c r="BR260" s="168">
        <v>249308</v>
      </c>
      <c r="BS260" s="168">
        <v>250300</v>
      </c>
      <c r="BT260" s="168">
        <v>251447</v>
      </c>
      <c r="BU260" s="168">
        <v>252740</v>
      </c>
      <c r="BV260" s="168">
        <v>254169</v>
      </c>
      <c r="BW260" s="168">
        <v>255708</v>
      </c>
      <c r="BX260" s="168">
        <v>257331</v>
      </c>
      <c r="BY260" s="168">
        <v>259024</v>
      </c>
      <c r="BZ260" s="168">
        <v>260762</v>
      </c>
      <c r="CA260" s="168">
        <v>262509</v>
      </c>
      <c r="CB260" s="168">
        <v>264243</v>
      </c>
      <c r="CC260" s="168">
        <v>265950</v>
      </c>
      <c r="CD260" s="168">
        <v>267611</v>
      </c>
      <c r="CE260" s="168">
        <v>269205</v>
      </c>
      <c r="CF260" s="168">
        <v>270721</v>
      </c>
      <c r="CG260" s="168">
        <v>272165</v>
      </c>
      <c r="CH260" s="168">
        <v>273539</v>
      </c>
      <c r="CI260" s="168">
        <v>274830</v>
      </c>
      <c r="CJ260" s="168">
        <v>276046</v>
      </c>
      <c r="CK260" s="168">
        <v>277177</v>
      </c>
      <c r="CL260" s="168">
        <v>278230</v>
      </c>
      <c r="CM260" s="168">
        <v>279200</v>
      </c>
      <c r="CN260" s="168">
        <v>280102</v>
      </c>
      <c r="CO260" s="168">
        <v>280937</v>
      </c>
    </row>
    <row r="261" spans="2:93">
      <c r="B261" s="166">
        <v>47</v>
      </c>
      <c r="C261" s="167">
        <v>153147</v>
      </c>
      <c r="D261" s="168">
        <v>151850</v>
      </c>
      <c r="E261" s="168">
        <v>152796</v>
      </c>
      <c r="F261" s="168">
        <v>157171</v>
      </c>
      <c r="G261" s="168">
        <v>164615</v>
      </c>
      <c r="H261" s="168">
        <v>167129</v>
      </c>
      <c r="I261" s="168">
        <v>178319</v>
      </c>
      <c r="J261" s="168">
        <v>176554</v>
      </c>
      <c r="K261" s="168">
        <v>170599</v>
      </c>
      <c r="L261" s="168">
        <v>167397</v>
      </c>
      <c r="M261" s="168">
        <v>164750</v>
      </c>
      <c r="N261" s="168">
        <v>163802</v>
      </c>
      <c r="O261" s="168">
        <v>165001</v>
      </c>
      <c r="P261" s="168">
        <v>167156</v>
      </c>
      <c r="Q261" s="168">
        <v>171402</v>
      </c>
      <c r="R261" s="168">
        <v>176146</v>
      </c>
      <c r="S261" s="168">
        <v>183683</v>
      </c>
      <c r="T261" s="168">
        <v>188549</v>
      </c>
      <c r="U261" s="168">
        <v>195356</v>
      </c>
      <c r="V261" s="168">
        <v>197656</v>
      </c>
      <c r="W261" s="168">
        <v>201110</v>
      </c>
      <c r="X261" s="168">
        <v>201550</v>
      </c>
      <c r="Y261" s="168">
        <v>201741</v>
      </c>
      <c r="Z261" s="168">
        <v>203913</v>
      </c>
      <c r="AA261" s="168">
        <v>206387</v>
      </c>
      <c r="AB261" s="168">
        <v>208909</v>
      </c>
      <c r="AC261" s="168">
        <v>207213</v>
      </c>
      <c r="AD261" s="168">
        <v>204397</v>
      </c>
      <c r="AE261" s="168">
        <v>204658</v>
      </c>
      <c r="AF261" s="168">
        <v>204869</v>
      </c>
      <c r="AG261" s="168">
        <v>206452</v>
      </c>
      <c r="AH261" s="168">
        <v>204310</v>
      </c>
      <c r="AI261" s="168">
        <v>204521</v>
      </c>
      <c r="AJ261" s="168">
        <v>203082</v>
      </c>
      <c r="AK261" s="168">
        <v>204250</v>
      </c>
      <c r="AL261" s="168">
        <v>204788</v>
      </c>
      <c r="AM261" s="168">
        <v>204850</v>
      </c>
      <c r="AN261" s="168">
        <v>204193</v>
      </c>
      <c r="AO261" s="168">
        <v>205470</v>
      </c>
      <c r="AP261" s="168">
        <v>207431</v>
      </c>
      <c r="AQ261" s="168">
        <v>210615</v>
      </c>
      <c r="AR261" s="168">
        <v>216490</v>
      </c>
      <c r="AS261" s="168">
        <v>217573</v>
      </c>
      <c r="AT261" s="168">
        <v>221171</v>
      </c>
      <c r="AU261" s="168">
        <v>223000</v>
      </c>
      <c r="AV261" s="168">
        <v>225224</v>
      </c>
      <c r="AW261" s="168">
        <v>224184</v>
      </c>
      <c r="AX261" s="168">
        <v>226517</v>
      </c>
      <c r="AY261" s="168">
        <v>229185</v>
      </c>
      <c r="AZ261" s="168">
        <v>231406</v>
      </c>
      <c r="BA261" s="168">
        <v>233575</v>
      </c>
      <c r="BB261" s="168">
        <v>235642</v>
      </c>
      <c r="BC261" s="168">
        <v>237571</v>
      </c>
      <c r="BD261" s="168">
        <v>239266</v>
      </c>
      <c r="BE261" s="168">
        <v>240721</v>
      </c>
      <c r="BF261" s="168">
        <v>241985</v>
      </c>
      <c r="BG261" s="168">
        <v>243054</v>
      </c>
      <c r="BH261" s="168">
        <v>243921</v>
      </c>
      <c r="BI261" s="168">
        <v>244629</v>
      </c>
      <c r="BJ261" s="168">
        <v>245208</v>
      </c>
      <c r="BK261" s="168">
        <v>245690</v>
      </c>
      <c r="BL261" s="168">
        <v>246098</v>
      </c>
      <c r="BM261" s="168">
        <v>246448</v>
      </c>
      <c r="BN261" s="168">
        <v>246815</v>
      </c>
      <c r="BO261" s="168">
        <v>247241</v>
      </c>
      <c r="BP261" s="168">
        <v>247722</v>
      </c>
      <c r="BQ261" s="168">
        <v>248297</v>
      </c>
      <c r="BR261" s="168">
        <v>248984</v>
      </c>
      <c r="BS261" s="168">
        <v>249813</v>
      </c>
      <c r="BT261" s="168">
        <v>250806</v>
      </c>
      <c r="BU261" s="168">
        <v>251954</v>
      </c>
      <c r="BV261" s="168">
        <v>253247</v>
      </c>
      <c r="BW261" s="168">
        <v>254677</v>
      </c>
      <c r="BX261" s="168">
        <v>256216</v>
      </c>
      <c r="BY261" s="168">
        <v>257839</v>
      </c>
      <c r="BZ261" s="168">
        <v>259532</v>
      </c>
      <c r="CA261" s="168">
        <v>261270</v>
      </c>
      <c r="CB261" s="168">
        <v>263017</v>
      </c>
      <c r="CC261" s="168">
        <v>264751</v>
      </c>
      <c r="CD261" s="168">
        <v>266459</v>
      </c>
      <c r="CE261" s="168">
        <v>268120</v>
      </c>
      <c r="CF261" s="168">
        <v>269714</v>
      </c>
      <c r="CG261" s="168">
        <v>271230</v>
      </c>
      <c r="CH261" s="168">
        <v>272674</v>
      </c>
      <c r="CI261" s="168">
        <v>274048</v>
      </c>
      <c r="CJ261" s="168">
        <v>275339</v>
      </c>
      <c r="CK261" s="168">
        <v>276555</v>
      </c>
      <c r="CL261" s="168">
        <v>277686</v>
      </c>
      <c r="CM261" s="168">
        <v>278739</v>
      </c>
      <c r="CN261" s="168">
        <v>279709</v>
      </c>
      <c r="CO261" s="168">
        <v>280611</v>
      </c>
    </row>
    <row r="262" spans="2:93">
      <c r="B262" s="166">
        <v>48</v>
      </c>
      <c r="C262" s="167">
        <v>157032</v>
      </c>
      <c r="D262" s="168">
        <v>153657</v>
      </c>
      <c r="E262" s="168">
        <v>152331</v>
      </c>
      <c r="F262" s="168">
        <v>153245</v>
      </c>
      <c r="G262" s="168">
        <v>157583</v>
      </c>
      <c r="H262" s="168">
        <v>164985</v>
      </c>
      <c r="I262" s="168">
        <v>167465</v>
      </c>
      <c r="J262" s="168">
        <v>178644</v>
      </c>
      <c r="K262" s="168">
        <v>176886</v>
      </c>
      <c r="L262" s="168">
        <v>170943</v>
      </c>
      <c r="M262" s="168">
        <v>167749</v>
      </c>
      <c r="N262" s="168">
        <v>165109</v>
      </c>
      <c r="O262" s="168">
        <v>164166</v>
      </c>
      <c r="P262" s="168">
        <v>165368</v>
      </c>
      <c r="Q262" s="168">
        <v>167524</v>
      </c>
      <c r="R262" s="168">
        <v>171769</v>
      </c>
      <c r="S262" s="168">
        <v>176511</v>
      </c>
      <c r="T262" s="168">
        <v>184044</v>
      </c>
      <c r="U262" s="168">
        <v>188909</v>
      </c>
      <c r="V262" s="168">
        <v>195712</v>
      </c>
      <c r="W262" s="168">
        <v>198014</v>
      </c>
      <c r="X262" s="168">
        <v>201468</v>
      </c>
      <c r="Y262" s="168">
        <v>201912</v>
      </c>
      <c r="Z262" s="168">
        <v>202106</v>
      </c>
      <c r="AA262" s="168">
        <v>204280</v>
      </c>
      <c r="AB262" s="168">
        <v>206755</v>
      </c>
      <c r="AC262" s="168">
        <v>209279</v>
      </c>
      <c r="AD262" s="168">
        <v>207588</v>
      </c>
      <c r="AE262" s="168">
        <v>204778</v>
      </c>
      <c r="AF262" s="168">
        <v>205042</v>
      </c>
      <c r="AG262" s="168">
        <v>205256</v>
      </c>
      <c r="AH262" s="168">
        <v>206841</v>
      </c>
      <c r="AI262" s="168">
        <v>204705</v>
      </c>
      <c r="AJ262" s="168">
        <v>204919</v>
      </c>
      <c r="AK262" s="168">
        <v>203484</v>
      </c>
      <c r="AL262" s="168">
        <v>204654</v>
      </c>
      <c r="AM262" s="168">
        <v>205195</v>
      </c>
      <c r="AN262" s="168">
        <v>205260</v>
      </c>
      <c r="AO262" s="168">
        <v>204606</v>
      </c>
      <c r="AP262" s="168">
        <v>205885</v>
      </c>
      <c r="AQ262" s="168">
        <v>207847</v>
      </c>
      <c r="AR262" s="168">
        <v>211032</v>
      </c>
      <c r="AS262" s="168">
        <v>216905</v>
      </c>
      <c r="AT262" s="168">
        <v>217989</v>
      </c>
      <c r="AU262" s="168">
        <v>221587</v>
      </c>
      <c r="AV262" s="168">
        <v>223417</v>
      </c>
      <c r="AW262" s="168">
        <v>225642</v>
      </c>
      <c r="AX262" s="168">
        <v>224605</v>
      </c>
      <c r="AY262" s="168">
        <v>226938</v>
      </c>
      <c r="AZ262" s="168">
        <v>229607</v>
      </c>
      <c r="BA262" s="168">
        <v>231828</v>
      </c>
      <c r="BB262" s="168">
        <v>233998</v>
      </c>
      <c r="BC262" s="168">
        <v>236066</v>
      </c>
      <c r="BD262" s="168">
        <v>237995</v>
      </c>
      <c r="BE262" s="168">
        <v>239691</v>
      </c>
      <c r="BF262" s="168">
        <v>241147</v>
      </c>
      <c r="BG262" s="168">
        <v>242413</v>
      </c>
      <c r="BH262" s="168">
        <v>243483</v>
      </c>
      <c r="BI262" s="168">
        <v>244351</v>
      </c>
      <c r="BJ262" s="168">
        <v>245060</v>
      </c>
      <c r="BK262" s="168">
        <v>245641</v>
      </c>
      <c r="BL262" s="168">
        <v>246124</v>
      </c>
      <c r="BM262" s="168">
        <v>246534</v>
      </c>
      <c r="BN262" s="168">
        <v>246885</v>
      </c>
      <c r="BO262" s="168">
        <v>247253</v>
      </c>
      <c r="BP262" s="168">
        <v>247680</v>
      </c>
      <c r="BQ262" s="168">
        <v>248163</v>
      </c>
      <c r="BR262" s="168">
        <v>248739</v>
      </c>
      <c r="BS262" s="168">
        <v>249426</v>
      </c>
      <c r="BT262" s="168">
        <v>250256</v>
      </c>
      <c r="BU262" s="168">
        <v>251250</v>
      </c>
      <c r="BV262" s="168">
        <v>252399</v>
      </c>
      <c r="BW262" s="168">
        <v>253692</v>
      </c>
      <c r="BX262" s="168">
        <v>255122</v>
      </c>
      <c r="BY262" s="168">
        <v>256662</v>
      </c>
      <c r="BZ262" s="168">
        <v>258285</v>
      </c>
      <c r="CA262" s="168">
        <v>259978</v>
      </c>
      <c r="CB262" s="168">
        <v>261716</v>
      </c>
      <c r="CC262" s="168">
        <v>263463</v>
      </c>
      <c r="CD262" s="168">
        <v>265197</v>
      </c>
      <c r="CE262" s="168">
        <v>266905</v>
      </c>
      <c r="CF262" s="168">
        <v>268566</v>
      </c>
      <c r="CG262" s="168">
        <v>270160</v>
      </c>
      <c r="CH262" s="168">
        <v>271676</v>
      </c>
      <c r="CI262" s="168">
        <v>273120</v>
      </c>
      <c r="CJ262" s="168">
        <v>274494</v>
      </c>
      <c r="CK262" s="168">
        <v>275785</v>
      </c>
      <c r="CL262" s="168">
        <v>277001</v>
      </c>
      <c r="CM262" s="168">
        <v>278132</v>
      </c>
      <c r="CN262" s="168">
        <v>279185</v>
      </c>
      <c r="CO262" s="168">
        <v>280155</v>
      </c>
    </row>
    <row r="263" spans="2:93">
      <c r="B263" s="166">
        <v>49</v>
      </c>
      <c r="C263" s="167">
        <v>159161</v>
      </c>
      <c r="D263" s="168">
        <v>157412</v>
      </c>
      <c r="E263" s="168">
        <v>154017</v>
      </c>
      <c r="F263" s="168">
        <v>152667</v>
      </c>
      <c r="G263" s="168">
        <v>153554</v>
      </c>
      <c r="H263" s="168">
        <v>157860</v>
      </c>
      <c r="I263" s="168">
        <v>165226</v>
      </c>
      <c r="J263" s="168">
        <v>167707</v>
      </c>
      <c r="K263" s="168">
        <v>178876</v>
      </c>
      <c r="L263" s="168">
        <v>177125</v>
      </c>
      <c r="M263" s="168">
        <v>171195</v>
      </c>
      <c r="N263" s="168">
        <v>168009</v>
      </c>
      <c r="O263" s="168">
        <v>165377</v>
      </c>
      <c r="P263" s="168">
        <v>164440</v>
      </c>
      <c r="Q263" s="168">
        <v>165644</v>
      </c>
      <c r="R263" s="168">
        <v>167802</v>
      </c>
      <c r="S263" s="168">
        <v>172046</v>
      </c>
      <c r="T263" s="168">
        <v>176786</v>
      </c>
      <c r="U263" s="168">
        <v>184315</v>
      </c>
      <c r="V263" s="168">
        <v>189179</v>
      </c>
      <c r="W263" s="168">
        <v>195979</v>
      </c>
      <c r="X263" s="168">
        <v>198282</v>
      </c>
      <c r="Y263" s="168">
        <v>201737</v>
      </c>
      <c r="Z263" s="168">
        <v>202185</v>
      </c>
      <c r="AA263" s="168">
        <v>202383</v>
      </c>
      <c r="AB263" s="168">
        <v>204559</v>
      </c>
      <c r="AC263" s="168">
        <v>207035</v>
      </c>
      <c r="AD263" s="168">
        <v>209561</v>
      </c>
      <c r="AE263" s="168">
        <v>207875</v>
      </c>
      <c r="AF263" s="168">
        <v>205072</v>
      </c>
      <c r="AG263" s="168">
        <v>205339</v>
      </c>
      <c r="AH263" s="168">
        <v>205557</v>
      </c>
      <c r="AI263" s="168">
        <v>207144</v>
      </c>
      <c r="AJ263" s="168">
        <v>205013</v>
      </c>
      <c r="AK263" s="168">
        <v>205231</v>
      </c>
      <c r="AL263" s="168">
        <v>203800</v>
      </c>
      <c r="AM263" s="168">
        <v>204973</v>
      </c>
      <c r="AN263" s="168">
        <v>205516</v>
      </c>
      <c r="AO263" s="168">
        <v>205585</v>
      </c>
      <c r="AP263" s="168">
        <v>204934</v>
      </c>
      <c r="AQ263" s="168">
        <v>206215</v>
      </c>
      <c r="AR263" s="168">
        <v>208179</v>
      </c>
      <c r="AS263" s="168">
        <v>211364</v>
      </c>
      <c r="AT263" s="168">
        <v>217235</v>
      </c>
      <c r="AU263" s="168">
        <v>218320</v>
      </c>
      <c r="AV263" s="168">
        <v>221918</v>
      </c>
      <c r="AW263" s="168">
        <v>223749</v>
      </c>
      <c r="AX263" s="168">
        <v>225975</v>
      </c>
      <c r="AY263" s="168">
        <v>224941</v>
      </c>
      <c r="AZ263" s="168">
        <v>227274</v>
      </c>
      <c r="BA263" s="168">
        <v>229944</v>
      </c>
      <c r="BB263" s="168">
        <v>232165</v>
      </c>
      <c r="BC263" s="168">
        <v>234336</v>
      </c>
      <c r="BD263" s="168">
        <v>236405</v>
      </c>
      <c r="BE263" s="168">
        <v>238335</v>
      </c>
      <c r="BF263" s="168">
        <v>240031</v>
      </c>
      <c r="BG263" s="168">
        <v>241489</v>
      </c>
      <c r="BH263" s="168">
        <v>242756</v>
      </c>
      <c r="BI263" s="168">
        <v>243827</v>
      </c>
      <c r="BJ263" s="168">
        <v>244696</v>
      </c>
      <c r="BK263" s="168">
        <v>245407</v>
      </c>
      <c r="BL263" s="168">
        <v>245989</v>
      </c>
      <c r="BM263" s="168">
        <v>246473</v>
      </c>
      <c r="BN263" s="168">
        <v>246885</v>
      </c>
      <c r="BO263" s="168">
        <v>247237</v>
      </c>
      <c r="BP263" s="168">
        <v>247606</v>
      </c>
      <c r="BQ263" s="168">
        <v>248035</v>
      </c>
      <c r="BR263" s="168">
        <v>248519</v>
      </c>
      <c r="BS263" s="168">
        <v>249096</v>
      </c>
      <c r="BT263" s="168">
        <v>249784</v>
      </c>
      <c r="BU263" s="168">
        <v>250614</v>
      </c>
      <c r="BV263" s="168">
        <v>251609</v>
      </c>
      <c r="BW263" s="168">
        <v>252759</v>
      </c>
      <c r="BX263" s="168">
        <v>254052</v>
      </c>
      <c r="BY263" s="168">
        <v>255482</v>
      </c>
      <c r="BZ263" s="168">
        <v>257023</v>
      </c>
      <c r="CA263" s="168">
        <v>258646</v>
      </c>
      <c r="CB263" s="168">
        <v>260339</v>
      </c>
      <c r="CC263" s="168">
        <v>262077</v>
      </c>
      <c r="CD263" s="168">
        <v>263824</v>
      </c>
      <c r="CE263" s="168">
        <v>265558</v>
      </c>
      <c r="CF263" s="168">
        <v>267266</v>
      </c>
      <c r="CG263" s="168">
        <v>268927</v>
      </c>
      <c r="CH263" s="168">
        <v>270521</v>
      </c>
      <c r="CI263" s="168">
        <v>272037</v>
      </c>
      <c r="CJ263" s="168">
        <v>273481</v>
      </c>
      <c r="CK263" s="168">
        <v>274855</v>
      </c>
      <c r="CL263" s="168">
        <v>276146</v>
      </c>
      <c r="CM263" s="168">
        <v>277362</v>
      </c>
      <c r="CN263" s="168">
        <v>278493</v>
      </c>
      <c r="CO263" s="168">
        <v>279546</v>
      </c>
    </row>
    <row r="264" spans="2:93">
      <c r="B264" s="166">
        <v>50</v>
      </c>
      <c r="C264" s="167">
        <v>158718</v>
      </c>
      <c r="D264" s="168">
        <v>159453</v>
      </c>
      <c r="E264" s="168">
        <v>157686</v>
      </c>
      <c r="F264" s="168">
        <v>154275</v>
      </c>
      <c r="G264" s="168">
        <v>152905</v>
      </c>
      <c r="H264" s="168">
        <v>153769</v>
      </c>
      <c r="I264" s="168">
        <v>158046</v>
      </c>
      <c r="J264" s="168">
        <v>165406</v>
      </c>
      <c r="K264" s="168">
        <v>167888</v>
      </c>
      <c r="L264" s="168">
        <v>179046</v>
      </c>
      <c r="M264" s="168">
        <v>177303</v>
      </c>
      <c r="N264" s="168">
        <v>171387</v>
      </c>
      <c r="O264" s="168">
        <v>168210</v>
      </c>
      <c r="P264" s="168">
        <v>165587</v>
      </c>
      <c r="Q264" s="168">
        <v>164656</v>
      </c>
      <c r="R264" s="168">
        <v>165863</v>
      </c>
      <c r="S264" s="168">
        <v>168022</v>
      </c>
      <c r="T264" s="168">
        <v>172266</v>
      </c>
      <c r="U264" s="168">
        <v>177004</v>
      </c>
      <c r="V264" s="168">
        <v>184529</v>
      </c>
      <c r="W264" s="168">
        <v>189392</v>
      </c>
      <c r="X264" s="168">
        <v>196189</v>
      </c>
      <c r="Y264" s="168">
        <v>198494</v>
      </c>
      <c r="Z264" s="168">
        <v>201950</v>
      </c>
      <c r="AA264" s="168">
        <v>202402</v>
      </c>
      <c r="AB264" s="168">
        <v>202604</v>
      </c>
      <c r="AC264" s="168">
        <v>204782</v>
      </c>
      <c r="AD264" s="168">
        <v>207260</v>
      </c>
      <c r="AE264" s="168">
        <v>209788</v>
      </c>
      <c r="AF264" s="168">
        <v>208108</v>
      </c>
      <c r="AG264" s="168">
        <v>205312</v>
      </c>
      <c r="AH264" s="168">
        <v>205582</v>
      </c>
      <c r="AI264" s="168">
        <v>205804</v>
      </c>
      <c r="AJ264" s="168">
        <v>207394</v>
      </c>
      <c r="AK264" s="168">
        <v>205268</v>
      </c>
      <c r="AL264" s="168">
        <v>205490</v>
      </c>
      <c r="AM264" s="168">
        <v>204064</v>
      </c>
      <c r="AN264" s="168">
        <v>205239</v>
      </c>
      <c r="AO264" s="168">
        <v>205785</v>
      </c>
      <c r="AP264" s="168">
        <v>205858</v>
      </c>
      <c r="AQ264" s="168">
        <v>205210</v>
      </c>
      <c r="AR264" s="168">
        <v>206494</v>
      </c>
      <c r="AS264" s="168">
        <v>208459</v>
      </c>
      <c r="AT264" s="168">
        <v>211644</v>
      </c>
      <c r="AU264" s="168">
        <v>217513</v>
      </c>
      <c r="AV264" s="168">
        <v>218599</v>
      </c>
      <c r="AW264" s="168">
        <v>222197</v>
      </c>
      <c r="AX264" s="168">
        <v>224029</v>
      </c>
      <c r="AY264" s="168">
        <v>226256</v>
      </c>
      <c r="AZ264" s="168">
        <v>225224</v>
      </c>
      <c r="BA264" s="168">
        <v>227558</v>
      </c>
      <c r="BB264" s="168">
        <v>230228</v>
      </c>
      <c r="BC264" s="168">
        <v>232450</v>
      </c>
      <c r="BD264" s="168">
        <v>234622</v>
      </c>
      <c r="BE264" s="168">
        <v>236692</v>
      </c>
      <c r="BF264" s="168">
        <v>238622</v>
      </c>
      <c r="BG264" s="168">
        <v>240319</v>
      </c>
      <c r="BH264" s="168">
        <v>241778</v>
      </c>
      <c r="BI264" s="168">
        <v>243047</v>
      </c>
      <c r="BJ264" s="168">
        <v>244119</v>
      </c>
      <c r="BK264" s="168">
        <v>244989</v>
      </c>
      <c r="BL264" s="168">
        <v>245701</v>
      </c>
      <c r="BM264" s="168">
        <v>246285</v>
      </c>
      <c r="BN264" s="168">
        <v>246770</v>
      </c>
      <c r="BO264" s="168">
        <v>247184</v>
      </c>
      <c r="BP264" s="168">
        <v>247537</v>
      </c>
      <c r="BQ264" s="168">
        <v>247907</v>
      </c>
      <c r="BR264" s="168">
        <v>248337</v>
      </c>
      <c r="BS264" s="168">
        <v>248822</v>
      </c>
      <c r="BT264" s="168">
        <v>249400</v>
      </c>
      <c r="BU264" s="168">
        <v>250089</v>
      </c>
      <c r="BV264" s="168">
        <v>250920</v>
      </c>
      <c r="BW264" s="168">
        <v>251916</v>
      </c>
      <c r="BX264" s="168">
        <v>253066</v>
      </c>
      <c r="BY264" s="168">
        <v>254360</v>
      </c>
      <c r="BZ264" s="168">
        <v>255790</v>
      </c>
      <c r="CA264" s="168">
        <v>257331</v>
      </c>
      <c r="CB264" s="168">
        <v>258954</v>
      </c>
      <c r="CC264" s="168">
        <v>260647</v>
      </c>
      <c r="CD264" s="168">
        <v>262385</v>
      </c>
      <c r="CE264" s="168">
        <v>264132</v>
      </c>
      <c r="CF264" s="168">
        <v>265866</v>
      </c>
      <c r="CG264" s="168">
        <v>267574</v>
      </c>
      <c r="CH264" s="168">
        <v>269235</v>
      </c>
      <c r="CI264" s="168">
        <v>270829</v>
      </c>
      <c r="CJ264" s="168">
        <v>272345</v>
      </c>
      <c r="CK264" s="168">
        <v>273789</v>
      </c>
      <c r="CL264" s="168">
        <v>275163</v>
      </c>
      <c r="CM264" s="168">
        <v>276454</v>
      </c>
      <c r="CN264" s="168">
        <v>277670</v>
      </c>
      <c r="CO264" s="168">
        <v>278801</v>
      </c>
    </row>
    <row r="265" spans="2:93">
      <c r="B265" s="166">
        <v>51</v>
      </c>
      <c r="C265" s="167">
        <v>158619</v>
      </c>
      <c r="D265" s="168">
        <v>158954</v>
      </c>
      <c r="E265" s="168">
        <v>159669</v>
      </c>
      <c r="F265" s="168">
        <v>157886</v>
      </c>
      <c r="G265" s="168">
        <v>154461</v>
      </c>
      <c r="H265" s="168">
        <v>153074</v>
      </c>
      <c r="I265" s="168">
        <v>153917</v>
      </c>
      <c r="J265" s="168">
        <v>158192</v>
      </c>
      <c r="K265" s="168">
        <v>165546</v>
      </c>
      <c r="L265" s="168">
        <v>168030</v>
      </c>
      <c r="M265" s="168">
        <v>179176</v>
      </c>
      <c r="N265" s="168">
        <v>177442</v>
      </c>
      <c r="O265" s="168">
        <v>171541</v>
      </c>
      <c r="P265" s="168">
        <v>168374</v>
      </c>
      <c r="Q265" s="168">
        <v>165760</v>
      </c>
      <c r="R265" s="168">
        <v>164835</v>
      </c>
      <c r="S265" s="168">
        <v>166045</v>
      </c>
      <c r="T265" s="168">
        <v>168206</v>
      </c>
      <c r="U265" s="168">
        <v>172450</v>
      </c>
      <c r="V265" s="168">
        <v>177186</v>
      </c>
      <c r="W265" s="168">
        <v>184707</v>
      </c>
      <c r="X265" s="168">
        <v>189569</v>
      </c>
      <c r="Y265" s="168">
        <v>196363</v>
      </c>
      <c r="Z265" s="168">
        <v>198670</v>
      </c>
      <c r="AA265" s="168">
        <v>202127</v>
      </c>
      <c r="AB265" s="168">
        <v>202584</v>
      </c>
      <c r="AC265" s="168">
        <v>202791</v>
      </c>
      <c r="AD265" s="168">
        <v>204971</v>
      </c>
      <c r="AE265" s="168">
        <v>207451</v>
      </c>
      <c r="AF265" s="168">
        <v>209981</v>
      </c>
      <c r="AG265" s="168">
        <v>208308</v>
      </c>
      <c r="AH265" s="168">
        <v>205519</v>
      </c>
      <c r="AI265" s="168">
        <v>205793</v>
      </c>
      <c r="AJ265" s="168">
        <v>206019</v>
      </c>
      <c r="AK265" s="168">
        <v>207612</v>
      </c>
      <c r="AL265" s="168">
        <v>205492</v>
      </c>
      <c r="AM265" s="168">
        <v>205717</v>
      </c>
      <c r="AN265" s="168">
        <v>204296</v>
      </c>
      <c r="AO265" s="168">
        <v>205474</v>
      </c>
      <c r="AP265" s="168">
        <v>206024</v>
      </c>
      <c r="AQ265" s="168">
        <v>206100</v>
      </c>
      <c r="AR265" s="168">
        <v>205456</v>
      </c>
      <c r="AS265" s="168">
        <v>206742</v>
      </c>
      <c r="AT265" s="168">
        <v>208707</v>
      </c>
      <c r="AU265" s="168">
        <v>211892</v>
      </c>
      <c r="AV265" s="168">
        <v>217759</v>
      </c>
      <c r="AW265" s="168">
        <v>218847</v>
      </c>
      <c r="AX265" s="168">
        <v>222445</v>
      </c>
      <c r="AY265" s="168">
        <v>224278</v>
      </c>
      <c r="AZ265" s="168">
        <v>226505</v>
      </c>
      <c r="BA265" s="168">
        <v>225476</v>
      </c>
      <c r="BB265" s="168">
        <v>227811</v>
      </c>
      <c r="BC265" s="168">
        <v>230481</v>
      </c>
      <c r="BD265" s="168">
        <v>232704</v>
      </c>
      <c r="BE265" s="168">
        <v>234877</v>
      </c>
      <c r="BF265" s="168">
        <v>236948</v>
      </c>
      <c r="BG265" s="168">
        <v>238878</v>
      </c>
      <c r="BH265" s="168">
        <v>240576</v>
      </c>
      <c r="BI265" s="168">
        <v>242036</v>
      </c>
      <c r="BJ265" s="168">
        <v>243307</v>
      </c>
      <c r="BK265" s="168">
        <v>244380</v>
      </c>
      <c r="BL265" s="168">
        <v>245251</v>
      </c>
      <c r="BM265" s="168">
        <v>245965</v>
      </c>
      <c r="BN265" s="168">
        <v>246550</v>
      </c>
      <c r="BO265" s="168">
        <v>247036</v>
      </c>
      <c r="BP265" s="168">
        <v>247452</v>
      </c>
      <c r="BQ265" s="168">
        <v>247806</v>
      </c>
      <c r="BR265" s="168">
        <v>248177</v>
      </c>
      <c r="BS265" s="168">
        <v>248609</v>
      </c>
      <c r="BT265" s="168">
        <v>249095</v>
      </c>
      <c r="BU265" s="168">
        <v>249674</v>
      </c>
      <c r="BV265" s="168">
        <v>250364</v>
      </c>
      <c r="BW265" s="168">
        <v>251195</v>
      </c>
      <c r="BX265" s="168">
        <v>252192</v>
      </c>
      <c r="BY265" s="168">
        <v>253342</v>
      </c>
      <c r="BZ265" s="168">
        <v>254637</v>
      </c>
      <c r="CA265" s="168">
        <v>256067</v>
      </c>
      <c r="CB265" s="168">
        <v>257608</v>
      </c>
      <c r="CC265" s="168">
        <v>259231</v>
      </c>
      <c r="CD265" s="168">
        <v>260924</v>
      </c>
      <c r="CE265" s="168">
        <v>262662</v>
      </c>
      <c r="CF265" s="168">
        <v>264409</v>
      </c>
      <c r="CG265" s="168">
        <v>266143</v>
      </c>
      <c r="CH265" s="168">
        <v>267851</v>
      </c>
      <c r="CI265" s="168">
        <v>269512</v>
      </c>
      <c r="CJ265" s="168">
        <v>271106</v>
      </c>
      <c r="CK265" s="168">
        <v>272622</v>
      </c>
      <c r="CL265" s="168">
        <v>274066</v>
      </c>
      <c r="CM265" s="168">
        <v>275440</v>
      </c>
      <c r="CN265" s="168">
        <v>276731</v>
      </c>
      <c r="CO265" s="168">
        <v>277947</v>
      </c>
    </row>
    <row r="266" spans="2:93">
      <c r="B266" s="166">
        <v>52</v>
      </c>
      <c r="C266" s="167">
        <v>153571</v>
      </c>
      <c r="D266" s="168">
        <v>158782</v>
      </c>
      <c r="E266" s="168">
        <v>159100</v>
      </c>
      <c r="F266" s="168">
        <v>159798</v>
      </c>
      <c r="G266" s="168">
        <v>158002</v>
      </c>
      <c r="H266" s="168">
        <v>154567</v>
      </c>
      <c r="I266" s="168">
        <v>153165</v>
      </c>
      <c r="J266" s="168">
        <v>154013</v>
      </c>
      <c r="K266" s="168">
        <v>158287</v>
      </c>
      <c r="L266" s="168">
        <v>165634</v>
      </c>
      <c r="M266" s="168">
        <v>168121</v>
      </c>
      <c r="N266" s="168">
        <v>179255</v>
      </c>
      <c r="O266" s="168">
        <v>177530</v>
      </c>
      <c r="P266" s="168">
        <v>171644</v>
      </c>
      <c r="Q266" s="168">
        <v>168488</v>
      </c>
      <c r="R266" s="168">
        <v>165884</v>
      </c>
      <c r="S266" s="168">
        <v>164965</v>
      </c>
      <c r="T266" s="168">
        <v>166179</v>
      </c>
      <c r="U266" s="168">
        <v>168342</v>
      </c>
      <c r="V266" s="168">
        <v>172586</v>
      </c>
      <c r="W266" s="168">
        <v>177321</v>
      </c>
      <c r="X266" s="168">
        <v>184837</v>
      </c>
      <c r="Y266" s="168">
        <v>189698</v>
      </c>
      <c r="Z266" s="168">
        <v>196489</v>
      </c>
      <c r="AA266" s="168">
        <v>198799</v>
      </c>
      <c r="AB266" s="168">
        <v>202257</v>
      </c>
      <c r="AC266" s="168">
        <v>202719</v>
      </c>
      <c r="AD266" s="168">
        <v>202931</v>
      </c>
      <c r="AE266" s="168">
        <v>205114</v>
      </c>
      <c r="AF266" s="168">
        <v>207596</v>
      </c>
      <c r="AG266" s="168">
        <v>210128</v>
      </c>
      <c r="AH266" s="168">
        <v>208462</v>
      </c>
      <c r="AI266" s="168">
        <v>205681</v>
      </c>
      <c r="AJ266" s="168">
        <v>205959</v>
      </c>
      <c r="AK266" s="168">
        <v>206189</v>
      </c>
      <c r="AL266" s="168">
        <v>207785</v>
      </c>
      <c r="AM266" s="168">
        <v>205671</v>
      </c>
      <c r="AN266" s="168">
        <v>205900</v>
      </c>
      <c r="AO266" s="168">
        <v>204485</v>
      </c>
      <c r="AP266" s="168">
        <v>205666</v>
      </c>
      <c r="AQ266" s="168">
        <v>206219</v>
      </c>
      <c r="AR266" s="168">
        <v>206299</v>
      </c>
      <c r="AS266" s="168">
        <v>205658</v>
      </c>
      <c r="AT266" s="168">
        <v>206945</v>
      </c>
      <c r="AU266" s="168">
        <v>208911</v>
      </c>
      <c r="AV266" s="168">
        <v>212096</v>
      </c>
      <c r="AW266" s="168">
        <v>217961</v>
      </c>
      <c r="AX266" s="168">
        <v>219051</v>
      </c>
      <c r="AY266" s="168">
        <v>222649</v>
      </c>
      <c r="AZ266" s="168">
        <v>224483</v>
      </c>
      <c r="BA266" s="168">
        <v>226710</v>
      </c>
      <c r="BB266" s="168">
        <v>225684</v>
      </c>
      <c r="BC266" s="168">
        <v>228020</v>
      </c>
      <c r="BD266" s="168">
        <v>230690</v>
      </c>
      <c r="BE266" s="168">
        <v>232914</v>
      </c>
      <c r="BF266" s="168">
        <v>235088</v>
      </c>
      <c r="BG266" s="168">
        <v>237160</v>
      </c>
      <c r="BH266" s="168">
        <v>239090</v>
      </c>
      <c r="BI266" s="168">
        <v>240789</v>
      </c>
      <c r="BJ266" s="168">
        <v>242250</v>
      </c>
      <c r="BK266" s="168">
        <v>243523</v>
      </c>
      <c r="BL266" s="168">
        <v>244597</v>
      </c>
      <c r="BM266" s="168">
        <v>245469</v>
      </c>
      <c r="BN266" s="168">
        <v>246185</v>
      </c>
      <c r="BO266" s="168">
        <v>246771</v>
      </c>
      <c r="BP266" s="168">
        <v>247258</v>
      </c>
      <c r="BQ266" s="168">
        <v>247676</v>
      </c>
      <c r="BR266" s="168">
        <v>248031</v>
      </c>
      <c r="BS266" s="168">
        <v>248403</v>
      </c>
      <c r="BT266" s="168">
        <v>248836</v>
      </c>
      <c r="BU266" s="168">
        <v>249324</v>
      </c>
      <c r="BV266" s="168">
        <v>249904</v>
      </c>
      <c r="BW266" s="168">
        <v>250594</v>
      </c>
      <c r="BX266" s="168">
        <v>251426</v>
      </c>
      <c r="BY266" s="168">
        <v>252424</v>
      </c>
      <c r="BZ266" s="168">
        <v>253574</v>
      </c>
      <c r="CA266" s="168">
        <v>254870</v>
      </c>
      <c r="CB266" s="168">
        <v>256300</v>
      </c>
      <c r="CC266" s="168">
        <v>257841</v>
      </c>
      <c r="CD266" s="168">
        <v>259464</v>
      </c>
      <c r="CE266" s="168">
        <v>261157</v>
      </c>
      <c r="CF266" s="168">
        <v>262895</v>
      </c>
      <c r="CG266" s="168">
        <v>264642</v>
      </c>
      <c r="CH266" s="168">
        <v>266376</v>
      </c>
      <c r="CI266" s="168">
        <v>268084</v>
      </c>
      <c r="CJ266" s="168">
        <v>269744</v>
      </c>
      <c r="CK266" s="168">
        <v>271338</v>
      </c>
      <c r="CL266" s="168">
        <v>272854</v>
      </c>
      <c r="CM266" s="168">
        <v>274298</v>
      </c>
      <c r="CN266" s="168">
        <v>275672</v>
      </c>
      <c r="CO266" s="168">
        <v>276963</v>
      </c>
    </row>
    <row r="267" spans="2:93">
      <c r="B267" s="166">
        <v>53</v>
      </c>
      <c r="C267" s="167">
        <v>151109</v>
      </c>
      <c r="D267" s="168">
        <v>153703</v>
      </c>
      <c r="E267" s="168">
        <v>158888</v>
      </c>
      <c r="F267" s="168">
        <v>159191</v>
      </c>
      <c r="G267" s="168">
        <v>159873</v>
      </c>
      <c r="H267" s="168">
        <v>158065</v>
      </c>
      <c r="I267" s="168">
        <v>154622</v>
      </c>
      <c r="J267" s="168">
        <v>153230</v>
      </c>
      <c r="K267" s="168">
        <v>154083</v>
      </c>
      <c r="L267" s="168">
        <v>158355</v>
      </c>
      <c r="M267" s="168">
        <v>165696</v>
      </c>
      <c r="N267" s="168">
        <v>168186</v>
      </c>
      <c r="O267" s="168">
        <v>179307</v>
      </c>
      <c r="P267" s="168">
        <v>177592</v>
      </c>
      <c r="Q267" s="168">
        <v>171722</v>
      </c>
      <c r="R267" s="168">
        <v>168578</v>
      </c>
      <c r="S267" s="168">
        <v>165984</v>
      </c>
      <c r="T267" s="168">
        <v>165072</v>
      </c>
      <c r="U267" s="168">
        <v>166290</v>
      </c>
      <c r="V267" s="168">
        <v>168456</v>
      </c>
      <c r="W267" s="168">
        <v>172699</v>
      </c>
      <c r="X267" s="168">
        <v>177433</v>
      </c>
      <c r="Y267" s="168">
        <v>184945</v>
      </c>
      <c r="Z267" s="168">
        <v>189805</v>
      </c>
      <c r="AA267" s="168">
        <v>196593</v>
      </c>
      <c r="AB267" s="168">
        <v>198906</v>
      </c>
      <c r="AC267" s="168">
        <v>202366</v>
      </c>
      <c r="AD267" s="168">
        <v>202833</v>
      </c>
      <c r="AE267" s="168">
        <v>203050</v>
      </c>
      <c r="AF267" s="168">
        <v>205236</v>
      </c>
      <c r="AG267" s="168">
        <v>207721</v>
      </c>
      <c r="AH267" s="168">
        <v>210255</v>
      </c>
      <c r="AI267" s="168">
        <v>208596</v>
      </c>
      <c r="AJ267" s="168">
        <v>205823</v>
      </c>
      <c r="AK267" s="168">
        <v>206106</v>
      </c>
      <c r="AL267" s="168">
        <v>206340</v>
      </c>
      <c r="AM267" s="168">
        <v>207939</v>
      </c>
      <c r="AN267" s="168">
        <v>205832</v>
      </c>
      <c r="AO267" s="168">
        <v>206065</v>
      </c>
      <c r="AP267" s="168">
        <v>204656</v>
      </c>
      <c r="AQ267" s="168">
        <v>205840</v>
      </c>
      <c r="AR267" s="168">
        <v>206397</v>
      </c>
      <c r="AS267" s="168">
        <v>206479</v>
      </c>
      <c r="AT267" s="168">
        <v>205841</v>
      </c>
      <c r="AU267" s="168">
        <v>207130</v>
      </c>
      <c r="AV267" s="168">
        <v>209097</v>
      </c>
      <c r="AW267" s="168">
        <v>212282</v>
      </c>
      <c r="AX267" s="168">
        <v>218144</v>
      </c>
      <c r="AY267" s="168">
        <v>219236</v>
      </c>
      <c r="AZ267" s="168">
        <v>222834</v>
      </c>
      <c r="BA267" s="168">
        <v>224669</v>
      </c>
      <c r="BB267" s="168">
        <v>226897</v>
      </c>
      <c r="BC267" s="168">
        <v>225874</v>
      </c>
      <c r="BD267" s="168">
        <v>228210</v>
      </c>
      <c r="BE267" s="168">
        <v>230881</v>
      </c>
      <c r="BF267" s="168">
        <v>233105</v>
      </c>
      <c r="BG267" s="168">
        <v>235280</v>
      </c>
      <c r="BH267" s="168">
        <v>237353</v>
      </c>
      <c r="BI267" s="168">
        <v>239284</v>
      </c>
      <c r="BJ267" s="168">
        <v>240984</v>
      </c>
      <c r="BK267" s="168">
        <v>242446</v>
      </c>
      <c r="BL267" s="168">
        <v>243720</v>
      </c>
      <c r="BM267" s="168">
        <v>244795</v>
      </c>
      <c r="BN267" s="168">
        <v>245669</v>
      </c>
      <c r="BO267" s="168">
        <v>246386</v>
      </c>
      <c r="BP267" s="168">
        <v>246973</v>
      </c>
      <c r="BQ267" s="168">
        <v>247462</v>
      </c>
      <c r="BR267" s="168">
        <v>247881</v>
      </c>
      <c r="BS267" s="168">
        <v>248238</v>
      </c>
      <c r="BT267" s="168">
        <v>248611</v>
      </c>
      <c r="BU267" s="168">
        <v>249045</v>
      </c>
      <c r="BV267" s="168">
        <v>249534</v>
      </c>
      <c r="BW267" s="168">
        <v>250115</v>
      </c>
      <c r="BX267" s="168">
        <v>250806</v>
      </c>
      <c r="BY267" s="168">
        <v>251639</v>
      </c>
      <c r="BZ267" s="168">
        <v>252637</v>
      </c>
      <c r="CA267" s="168">
        <v>253788</v>
      </c>
      <c r="CB267" s="168">
        <v>255084</v>
      </c>
      <c r="CC267" s="168">
        <v>256514</v>
      </c>
      <c r="CD267" s="168">
        <v>258055</v>
      </c>
      <c r="CE267" s="168">
        <v>259678</v>
      </c>
      <c r="CF267" s="168">
        <v>261371</v>
      </c>
      <c r="CG267" s="168">
        <v>263109</v>
      </c>
      <c r="CH267" s="168">
        <v>264856</v>
      </c>
      <c r="CI267" s="168">
        <v>266590</v>
      </c>
      <c r="CJ267" s="168">
        <v>268298</v>
      </c>
      <c r="CK267" s="168">
        <v>269957</v>
      </c>
      <c r="CL267" s="168">
        <v>271551</v>
      </c>
      <c r="CM267" s="168">
        <v>273067</v>
      </c>
      <c r="CN267" s="168">
        <v>274511</v>
      </c>
      <c r="CO267" s="168">
        <v>275885</v>
      </c>
    </row>
    <row r="268" spans="2:93">
      <c r="B268" s="166">
        <v>54</v>
      </c>
      <c r="C268" s="167">
        <v>147894</v>
      </c>
      <c r="D268" s="168">
        <v>151237</v>
      </c>
      <c r="E268" s="168">
        <v>153810</v>
      </c>
      <c r="F268" s="168">
        <v>158969</v>
      </c>
      <c r="G268" s="168">
        <v>159256</v>
      </c>
      <c r="H268" s="168">
        <v>159922</v>
      </c>
      <c r="I268" s="168">
        <v>158103</v>
      </c>
      <c r="J268" s="168">
        <v>154674</v>
      </c>
      <c r="K268" s="168">
        <v>153292</v>
      </c>
      <c r="L268" s="168">
        <v>154151</v>
      </c>
      <c r="M268" s="168">
        <v>158422</v>
      </c>
      <c r="N268" s="168">
        <v>165756</v>
      </c>
      <c r="O268" s="168">
        <v>168249</v>
      </c>
      <c r="P268" s="168">
        <v>179358</v>
      </c>
      <c r="Q268" s="168">
        <v>177653</v>
      </c>
      <c r="R268" s="168">
        <v>171800</v>
      </c>
      <c r="S268" s="168">
        <v>168668</v>
      </c>
      <c r="T268" s="168">
        <v>166085</v>
      </c>
      <c r="U268" s="168">
        <v>165180</v>
      </c>
      <c r="V268" s="168">
        <v>166402</v>
      </c>
      <c r="W268" s="168">
        <v>168571</v>
      </c>
      <c r="X268" s="168">
        <v>172814</v>
      </c>
      <c r="Y268" s="168">
        <v>177547</v>
      </c>
      <c r="Z268" s="168">
        <v>185055</v>
      </c>
      <c r="AA268" s="168">
        <v>189914</v>
      </c>
      <c r="AB268" s="168">
        <v>196699</v>
      </c>
      <c r="AC268" s="168">
        <v>199015</v>
      </c>
      <c r="AD268" s="168">
        <v>202477</v>
      </c>
      <c r="AE268" s="168">
        <v>202949</v>
      </c>
      <c r="AF268" s="168">
        <v>203172</v>
      </c>
      <c r="AG268" s="168">
        <v>205361</v>
      </c>
      <c r="AH268" s="168">
        <v>207849</v>
      </c>
      <c r="AI268" s="168">
        <v>210386</v>
      </c>
      <c r="AJ268" s="168">
        <v>208734</v>
      </c>
      <c r="AK268" s="168">
        <v>205969</v>
      </c>
      <c r="AL268" s="168">
        <v>206257</v>
      </c>
      <c r="AM268" s="168">
        <v>206496</v>
      </c>
      <c r="AN268" s="168">
        <v>208098</v>
      </c>
      <c r="AO268" s="168">
        <v>205998</v>
      </c>
      <c r="AP268" s="168">
        <v>206236</v>
      </c>
      <c r="AQ268" s="168">
        <v>204833</v>
      </c>
      <c r="AR268" s="168">
        <v>206020</v>
      </c>
      <c r="AS268" s="168">
        <v>206579</v>
      </c>
      <c r="AT268" s="168">
        <v>206664</v>
      </c>
      <c r="AU268" s="168">
        <v>206029</v>
      </c>
      <c r="AV268" s="168">
        <v>207320</v>
      </c>
      <c r="AW268" s="168">
        <v>209288</v>
      </c>
      <c r="AX268" s="168">
        <v>212472</v>
      </c>
      <c r="AY268" s="168">
        <v>218332</v>
      </c>
      <c r="AZ268" s="168">
        <v>219426</v>
      </c>
      <c r="BA268" s="168">
        <v>223024</v>
      </c>
      <c r="BB268" s="168">
        <v>224860</v>
      </c>
      <c r="BC268" s="168">
        <v>227088</v>
      </c>
      <c r="BD268" s="168">
        <v>226069</v>
      </c>
      <c r="BE268" s="168">
        <v>228405</v>
      </c>
      <c r="BF268" s="168">
        <v>231077</v>
      </c>
      <c r="BG268" s="168">
        <v>233301</v>
      </c>
      <c r="BH268" s="168">
        <v>235477</v>
      </c>
      <c r="BI268" s="168">
        <v>237551</v>
      </c>
      <c r="BJ268" s="168">
        <v>239483</v>
      </c>
      <c r="BK268" s="168">
        <v>241184</v>
      </c>
      <c r="BL268" s="168">
        <v>242647</v>
      </c>
      <c r="BM268" s="168">
        <v>243922</v>
      </c>
      <c r="BN268" s="168">
        <v>244998</v>
      </c>
      <c r="BO268" s="168">
        <v>245874</v>
      </c>
      <c r="BP268" s="168">
        <v>246592</v>
      </c>
      <c r="BQ268" s="168">
        <v>247180</v>
      </c>
      <c r="BR268" s="168">
        <v>247671</v>
      </c>
      <c r="BS268" s="168">
        <v>248091</v>
      </c>
      <c r="BT268" s="168">
        <v>248449</v>
      </c>
      <c r="BU268" s="168">
        <v>248824</v>
      </c>
      <c r="BV268" s="168">
        <v>249259</v>
      </c>
      <c r="BW268" s="168">
        <v>249749</v>
      </c>
      <c r="BX268" s="168">
        <v>250331</v>
      </c>
      <c r="BY268" s="168">
        <v>251023</v>
      </c>
      <c r="BZ268" s="168">
        <v>251856</v>
      </c>
      <c r="CA268" s="168">
        <v>252855</v>
      </c>
      <c r="CB268" s="168">
        <v>254006</v>
      </c>
      <c r="CC268" s="168">
        <v>255303</v>
      </c>
      <c r="CD268" s="168">
        <v>256733</v>
      </c>
      <c r="CE268" s="168">
        <v>258274</v>
      </c>
      <c r="CF268" s="168">
        <v>259897</v>
      </c>
      <c r="CG268" s="168">
        <v>261590</v>
      </c>
      <c r="CH268" s="168">
        <v>263328</v>
      </c>
      <c r="CI268" s="168">
        <v>265075</v>
      </c>
      <c r="CJ268" s="168">
        <v>266808</v>
      </c>
      <c r="CK268" s="168">
        <v>268516</v>
      </c>
      <c r="CL268" s="168">
        <v>270175</v>
      </c>
      <c r="CM268" s="168">
        <v>271769</v>
      </c>
      <c r="CN268" s="168">
        <v>273284</v>
      </c>
      <c r="CO268" s="168">
        <v>274728</v>
      </c>
    </row>
    <row r="269" spans="2:93">
      <c r="B269" s="166">
        <v>55</v>
      </c>
      <c r="C269" s="167">
        <v>144036</v>
      </c>
      <c r="D269" s="168">
        <v>148013</v>
      </c>
      <c r="E269" s="168">
        <v>151333</v>
      </c>
      <c r="F269" s="168">
        <v>153885</v>
      </c>
      <c r="G269" s="168">
        <v>159017</v>
      </c>
      <c r="H269" s="168">
        <v>159289</v>
      </c>
      <c r="I269" s="168">
        <v>159938</v>
      </c>
      <c r="J269" s="168">
        <v>158132</v>
      </c>
      <c r="K269" s="168">
        <v>154718</v>
      </c>
      <c r="L269" s="168">
        <v>153347</v>
      </c>
      <c r="M269" s="168">
        <v>154212</v>
      </c>
      <c r="N269" s="168">
        <v>158482</v>
      </c>
      <c r="O269" s="168">
        <v>165809</v>
      </c>
      <c r="P269" s="168">
        <v>168305</v>
      </c>
      <c r="Q269" s="168">
        <v>179401</v>
      </c>
      <c r="R269" s="168">
        <v>177707</v>
      </c>
      <c r="S269" s="168">
        <v>171872</v>
      </c>
      <c r="T269" s="168">
        <v>168753</v>
      </c>
      <c r="U269" s="168">
        <v>166181</v>
      </c>
      <c r="V269" s="168">
        <v>165284</v>
      </c>
      <c r="W269" s="168">
        <v>166510</v>
      </c>
      <c r="X269" s="168">
        <v>168682</v>
      </c>
      <c r="Y269" s="168">
        <v>172925</v>
      </c>
      <c r="Z269" s="168">
        <v>177657</v>
      </c>
      <c r="AA269" s="168">
        <v>185161</v>
      </c>
      <c r="AB269" s="168">
        <v>190019</v>
      </c>
      <c r="AC269" s="168">
        <v>196801</v>
      </c>
      <c r="AD269" s="168">
        <v>199121</v>
      </c>
      <c r="AE269" s="168">
        <v>202585</v>
      </c>
      <c r="AF269" s="168">
        <v>203062</v>
      </c>
      <c r="AG269" s="168">
        <v>203291</v>
      </c>
      <c r="AH269" s="168">
        <v>205484</v>
      </c>
      <c r="AI269" s="168">
        <v>207975</v>
      </c>
      <c r="AJ269" s="168">
        <v>210515</v>
      </c>
      <c r="AK269" s="168">
        <v>208870</v>
      </c>
      <c r="AL269" s="168">
        <v>206114</v>
      </c>
      <c r="AM269" s="168">
        <v>206407</v>
      </c>
      <c r="AN269" s="168">
        <v>206651</v>
      </c>
      <c r="AO269" s="168">
        <v>208257</v>
      </c>
      <c r="AP269" s="168">
        <v>206164</v>
      </c>
      <c r="AQ269" s="168">
        <v>206407</v>
      </c>
      <c r="AR269" s="168">
        <v>205010</v>
      </c>
      <c r="AS269" s="168">
        <v>206199</v>
      </c>
      <c r="AT269" s="168">
        <v>206760</v>
      </c>
      <c r="AU269" s="168">
        <v>206848</v>
      </c>
      <c r="AV269" s="168">
        <v>206216</v>
      </c>
      <c r="AW269" s="168">
        <v>207509</v>
      </c>
      <c r="AX269" s="168">
        <v>209478</v>
      </c>
      <c r="AY269" s="168">
        <v>212662</v>
      </c>
      <c r="AZ269" s="168">
        <v>218519</v>
      </c>
      <c r="BA269" s="168">
        <v>219615</v>
      </c>
      <c r="BB269" s="168">
        <v>223213</v>
      </c>
      <c r="BC269" s="168">
        <v>225050</v>
      </c>
      <c r="BD269" s="168">
        <v>227279</v>
      </c>
      <c r="BE269" s="168">
        <v>226263</v>
      </c>
      <c r="BF269" s="168">
        <v>228600</v>
      </c>
      <c r="BG269" s="168">
        <v>231272</v>
      </c>
      <c r="BH269" s="168">
        <v>233497</v>
      </c>
      <c r="BI269" s="168">
        <v>235673</v>
      </c>
      <c r="BJ269" s="168">
        <v>237748</v>
      </c>
      <c r="BK269" s="168">
        <v>239681</v>
      </c>
      <c r="BL269" s="168">
        <v>241383</v>
      </c>
      <c r="BM269" s="168">
        <v>242847</v>
      </c>
      <c r="BN269" s="168">
        <v>244123</v>
      </c>
      <c r="BO269" s="168">
        <v>245201</v>
      </c>
      <c r="BP269" s="168">
        <v>246078</v>
      </c>
      <c r="BQ269" s="168">
        <v>246797</v>
      </c>
      <c r="BR269" s="168">
        <v>247387</v>
      </c>
      <c r="BS269" s="168">
        <v>247879</v>
      </c>
      <c r="BT269" s="168">
        <v>248301</v>
      </c>
      <c r="BU269" s="168">
        <v>248660</v>
      </c>
      <c r="BV269" s="168">
        <v>249036</v>
      </c>
      <c r="BW269" s="168">
        <v>249472</v>
      </c>
      <c r="BX269" s="168">
        <v>249963</v>
      </c>
      <c r="BY269" s="168">
        <v>250546</v>
      </c>
      <c r="BZ269" s="168">
        <v>251239</v>
      </c>
      <c r="CA269" s="168">
        <v>252073</v>
      </c>
      <c r="CB269" s="168">
        <v>253073</v>
      </c>
      <c r="CC269" s="168">
        <v>254224</v>
      </c>
      <c r="CD269" s="168">
        <v>255521</v>
      </c>
      <c r="CE269" s="168">
        <v>256951</v>
      </c>
      <c r="CF269" s="168">
        <v>258492</v>
      </c>
      <c r="CG269" s="168">
        <v>260115</v>
      </c>
      <c r="CH269" s="168">
        <v>261808</v>
      </c>
      <c r="CI269" s="168">
        <v>263546</v>
      </c>
      <c r="CJ269" s="168">
        <v>265293</v>
      </c>
      <c r="CK269" s="168">
        <v>267025</v>
      </c>
      <c r="CL269" s="168">
        <v>268733</v>
      </c>
      <c r="CM269" s="168">
        <v>270392</v>
      </c>
      <c r="CN269" s="168">
        <v>271986</v>
      </c>
      <c r="CO269" s="168">
        <v>273500</v>
      </c>
    </row>
    <row r="270" spans="2:93">
      <c r="B270" s="166">
        <v>56</v>
      </c>
      <c r="C270" s="167">
        <v>141586</v>
      </c>
      <c r="D270" s="168">
        <v>144147</v>
      </c>
      <c r="E270" s="168">
        <v>148099</v>
      </c>
      <c r="F270" s="168">
        <v>151396</v>
      </c>
      <c r="G270" s="168">
        <v>153927</v>
      </c>
      <c r="H270" s="168">
        <v>159032</v>
      </c>
      <c r="I270" s="168">
        <v>159288</v>
      </c>
      <c r="J270" s="168">
        <v>159945</v>
      </c>
      <c r="K270" s="168">
        <v>158152</v>
      </c>
      <c r="L270" s="168">
        <v>154754</v>
      </c>
      <c r="M270" s="168">
        <v>153395</v>
      </c>
      <c r="N270" s="168">
        <v>154266</v>
      </c>
      <c r="O270" s="168">
        <v>158535</v>
      </c>
      <c r="P270" s="168">
        <v>165855</v>
      </c>
      <c r="Q270" s="168">
        <v>168354</v>
      </c>
      <c r="R270" s="168">
        <v>179437</v>
      </c>
      <c r="S270" s="168">
        <v>177754</v>
      </c>
      <c r="T270" s="168">
        <v>171938</v>
      </c>
      <c r="U270" s="168">
        <v>168832</v>
      </c>
      <c r="V270" s="168">
        <v>166271</v>
      </c>
      <c r="W270" s="168">
        <v>165383</v>
      </c>
      <c r="X270" s="168">
        <v>166614</v>
      </c>
      <c r="Y270" s="168">
        <v>168789</v>
      </c>
      <c r="Z270" s="168">
        <v>173032</v>
      </c>
      <c r="AA270" s="168">
        <v>177763</v>
      </c>
      <c r="AB270" s="168">
        <v>185262</v>
      </c>
      <c r="AC270" s="168">
        <v>190120</v>
      </c>
      <c r="AD270" s="168">
        <v>196899</v>
      </c>
      <c r="AE270" s="168">
        <v>199222</v>
      </c>
      <c r="AF270" s="168">
        <v>202688</v>
      </c>
      <c r="AG270" s="168">
        <v>203171</v>
      </c>
      <c r="AH270" s="168">
        <v>203406</v>
      </c>
      <c r="AI270" s="168">
        <v>205603</v>
      </c>
      <c r="AJ270" s="168">
        <v>208097</v>
      </c>
      <c r="AK270" s="168">
        <v>210640</v>
      </c>
      <c r="AL270" s="168">
        <v>209003</v>
      </c>
      <c r="AM270" s="168">
        <v>206256</v>
      </c>
      <c r="AN270" s="168">
        <v>206555</v>
      </c>
      <c r="AO270" s="168">
        <v>206804</v>
      </c>
      <c r="AP270" s="168">
        <v>208414</v>
      </c>
      <c r="AQ270" s="168">
        <v>206328</v>
      </c>
      <c r="AR270" s="168">
        <v>206576</v>
      </c>
      <c r="AS270" s="168">
        <v>205184</v>
      </c>
      <c r="AT270" s="168">
        <v>206374</v>
      </c>
      <c r="AU270" s="168">
        <v>206938</v>
      </c>
      <c r="AV270" s="168">
        <v>207029</v>
      </c>
      <c r="AW270" s="168">
        <v>206400</v>
      </c>
      <c r="AX270" s="168">
        <v>207695</v>
      </c>
      <c r="AY270" s="168">
        <v>209665</v>
      </c>
      <c r="AZ270" s="168">
        <v>212849</v>
      </c>
      <c r="BA270" s="168">
        <v>218703</v>
      </c>
      <c r="BB270" s="168">
        <v>219801</v>
      </c>
      <c r="BC270" s="168">
        <v>223399</v>
      </c>
      <c r="BD270" s="168">
        <v>225237</v>
      </c>
      <c r="BE270" s="168">
        <v>227467</v>
      </c>
      <c r="BF270" s="168">
        <v>226454</v>
      </c>
      <c r="BG270" s="168">
        <v>228792</v>
      </c>
      <c r="BH270" s="168">
        <v>231464</v>
      </c>
      <c r="BI270" s="168">
        <v>233690</v>
      </c>
      <c r="BJ270" s="168">
        <v>235867</v>
      </c>
      <c r="BK270" s="168">
        <v>237942</v>
      </c>
      <c r="BL270" s="168">
        <v>239876</v>
      </c>
      <c r="BM270" s="168">
        <v>241579</v>
      </c>
      <c r="BN270" s="168">
        <v>243044</v>
      </c>
      <c r="BO270" s="168">
        <v>244321</v>
      </c>
      <c r="BP270" s="168">
        <v>245401</v>
      </c>
      <c r="BQ270" s="168">
        <v>246279</v>
      </c>
      <c r="BR270" s="168">
        <v>247000</v>
      </c>
      <c r="BS270" s="168">
        <v>247591</v>
      </c>
      <c r="BT270" s="168">
        <v>248084</v>
      </c>
      <c r="BU270" s="168">
        <v>248508</v>
      </c>
      <c r="BV270" s="168">
        <v>248868</v>
      </c>
      <c r="BW270" s="168">
        <v>249246</v>
      </c>
      <c r="BX270" s="168">
        <v>249683</v>
      </c>
      <c r="BY270" s="168">
        <v>250175</v>
      </c>
      <c r="BZ270" s="168">
        <v>250759</v>
      </c>
      <c r="CA270" s="168">
        <v>251453</v>
      </c>
      <c r="CB270" s="168">
        <v>252287</v>
      </c>
      <c r="CC270" s="168">
        <v>253288</v>
      </c>
      <c r="CD270" s="168">
        <v>254439</v>
      </c>
      <c r="CE270" s="168">
        <v>255736</v>
      </c>
      <c r="CF270" s="168">
        <v>257166</v>
      </c>
      <c r="CG270" s="168">
        <v>258707</v>
      </c>
      <c r="CH270" s="168">
        <v>260330</v>
      </c>
      <c r="CI270" s="168">
        <v>262023</v>
      </c>
      <c r="CJ270" s="168">
        <v>263761</v>
      </c>
      <c r="CK270" s="168">
        <v>265508</v>
      </c>
      <c r="CL270" s="168">
        <v>267239</v>
      </c>
      <c r="CM270" s="168">
        <v>268947</v>
      </c>
      <c r="CN270" s="168">
        <v>270606</v>
      </c>
      <c r="CO270" s="168">
        <v>272199</v>
      </c>
    </row>
    <row r="271" spans="2:93">
      <c r="B271" s="166">
        <v>57</v>
      </c>
      <c r="C271" s="167">
        <v>138169</v>
      </c>
      <c r="D271" s="168">
        <v>141648</v>
      </c>
      <c r="E271" s="168">
        <v>144189</v>
      </c>
      <c r="F271" s="168">
        <v>148117</v>
      </c>
      <c r="G271" s="168">
        <v>151392</v>
      </c>
      <c r="H271" s="168">
        <v>153904</v>
      </c>
      <c r="I271" s="168">
        <v>158982</v>
      </c>
      <c r="J271" s="168">
        <v>159248</v>
      </c>
      <c r="K271" s="168">
        <v>159913</v>
      </c>
      <c r="L271" s="168">
        <v>158133</v>
      </c>
      <c r="M271" s="168">
        <v>154752</v>
      </c>
      <c r="N271" s="168">
        <v>153405</v>
      </c>
      <c r="O271" s="168">
        <v>154283</v>
      </c>
      <c r="P271" s="168">
        <v>158551</v>
      </c>
      <c r="Q271" s="168">
        <v>165863</v>
      </c>
      <c r="R271" s="168">
        <v>168366</v>
      </c>
      <c r="S271" s="168">
        <v>179435</v>
      </c>
      <c r="T271" s="168">
        <v>177764</v>
      </c>
      <c r="U271" s="168">
        <v>171967</v>
      </c>
      <c r="V271" s="168">
        <v>168875</v>
      </c>
      <c r="W271" s="168">
        <v>166326</v>
      </c>
      <c r="X271" s="168">
        <v>165447</v>
      </c>
      <c r="Y271" s="168">
        <v>166683</v>
      </c>
      <c r="Z271" s="168">
        <v>168862</v>
      </c>
      <c r="AA271" s="168">
        <v>173104</v>
      </c>
      <c r="AB271" s="168">
        <v>177835</v>
      </c>
      <c r="AC271" s="168">
        <v>185329</v>
      </c>
      <c r="AD271" s="168">
        <v>190186</v>
      </c>
      <c r="AE271" s="168">
        <v>196962</v>
      </c>
      <c r="AF271" s="168">
        <v>199289</v>
      </c>
      <c r="AG271" s="168">
        <v>202757</v>
      </c>
      <c r="AH271" s="168">
        <v>203246</v>
      </c>
      <c r="AI271" s="168">
        <v>203488</v>
      </c>
      <c r="AJ271" s="168">
        <v>205688</v>
      </c>
      <c r="AK271" s="168">
        <v>208186</v>
      </c>
      <c r="AL271" s="168">
        <v>210732</v>
      </c>
      <c r="AM271" s="168">
        <v>209104</v>
      </c>
      <c r="AN271" s="168">
        <v>206366</v>
      </c>
      <c r="AO271" s="168">
        <v>206671</v>
      </c>
      <c r="AP271" s="168">
        <v>206925</v>
      </c>
      <c r="AQ271" s="168">
        <v>208539</v>
      </c>
      <c r="AR271" s="168">
        <v>206461</v>
      </c>
      <c r="AS271" s="168">
        <v>206712</v>
      </c>
      <c r="AT271" s="168">
        <v>205325</v>
      </c>
      <c r="AU271" s="168">
        <v>206517</v>
      </c>
      <c r="AV271" s="168">
        <v>207084</v>
      </c>
      <c r="AW271" s="168">
        <v>207178</v>
      </c>
      <c r="AX271" s="168">
        <v>206552</v>
      </c>
      <c r="AY271" s="168">
        <v>207849</v>
      </c>
      <c r="AZ271" s="168">
        <v>209820</v>
      </c>
      <c r="BA271" s="168">
        <v>213004</v>
      </c>
      <c r="BB271" s="168">
        <v>218855</v>
      </c>
      <c r="BC271" s="168">
        <v>219955</v>
      </c>
      <c r="BD271" s="168">
        <v>223553</v>
      </c>
      <c r="BE271" s="168">
        <v>225392</v>
      </c>
      <c r="BF271" s="168">
        <v>227623</v>
      </c>
      <c r="BG271" s="168">
        <v>226614</v>
      </c>
      <c r="BH271" s="168">
        <v>228952</v>
      </c>
      <c r="BI271" s="168">
        <v>231625</v>
      </c>
      <c r="BJ271" s="168">
        <v>233851</v>
      </c>
      <c r="BK271" s="168">
        <v>236029</v>
      </c>
      <c r="BL271" s="168">
        <v>238105</v>
      </c>
      <c r="BM271" s="168">
        <v>240040</v>
      </c>
      <c r="BN271" s="168">
        <v>241744</v>
      </c>
      <c r="BO271" s="168">
        <v>243210</v>
      </c>
      <c r="BP271" s="168">
        <v>244488</v>
      </c>
      <c r="BQ271" s="168">
        <v>245569</v>
      </c>
      <c r="BR271" s="168">
        <v>246449</v>
      </c>
      <c r="BS271" s="168">
        <v>247171</v>
      </c>
      <c r="BT271" s="168">
        <v>247764</v>
      </c>
      <c r="BU271" s="168">
        <v>248258</v>
      </c>
      <c r="BV271" s="168">
        <v>248684</v>
      </c>
      <c r="BW271" s="168">
        <v>249045</v>
      </c>
      <c r="BX271" s="168">
        <v>249424</v>
      </c>
      <c r="BY271" s="168">
        <v>249862</v>
      </c>
      <c r="BZ271" s="168">
        <v>250356</v>
      </c>
      <c r="CA271" s="168">
        <v>250941</v>
      </c>
      <c r="CB271" s="168">
        <v>251635</v>
      </c>
      <c r="CC271" s="168">
        <v>252470</v>
      </c>
      <c r="CD271" s="168">
        <v>253472</v>
      </c>
      <c r="CE271" s="168">
        <v>254623</v>
      </c>
      <c r="CF271" s="168">
        <v>255920</v>
      </c>
      <c r="CG271" s="168">
        <v>257350</v>
      </c>
      <c r="CH271" s="168">
        <v>258891</v>
      </c>
      <c r="CI271" s="168">
        <v>260514</v>
      </c>
      <c r="CJ271" s="168">
        <v>262207</v>
      </c>
      <c r="CK271" s="168">
        <v>263944</v>
      </c>
      <c r="CL271" s="168">
        <v>265691</v>
      </c>
      <c r="CM271" s="168">
        <v>267422</v>
      </c>
      <c r="CN271" s="168">
        <v>269129</v>
      </c>
      <c r="CO271" s="168">
        <v>270788</v>
      </c>
    </row>
    <row r="272" spans="2:93">
      <c r="B272" s="166">
        <v>58</v>
      </c>
      <c r="C272" s="167">
        <v>134019</v>
      </c>
      <c r="D272" s="168">
        <v>138124</v>
      </c>
      <c r="E272" s="168">
        <v>141584</v>
      </c>
      <c r="F272" s="168">
        <v>144109</v>
      </c>
      <c r="G272" s="168">
        <v>148017</v>
      </c>
      <c r="H272" s="168">
        <v>151274</v>
      </c>
      <c r="I272" s="168">
        <v>153771</v>
      </c>
      <c r="J272" s="168">
        <v>158845</v>
      </c>
      <c r="K272" s="168">
        <v>159121</v>
      </c>
      <c r="L272" s="168">
        <v>159794</v>
      </c>
      <c r="M272" s="168">
        <v>158028</v>
      </c>
      <c r="N272" s="168">
        <v>154665</v>
      </c>
      <c r="O272" s="168">
        <v>153331</v>
      </c>
      <c r="P272" s="168">
        <v>154215</v>
      </c>
      <c r="Q272" s="168">
        <v>158482</v>
      </c>
      <c r="R272" s="168">
        <v>165786</v>
      </c>
      <c r="S272" s="168">
        <v>168293</v>
      </c>
      <c r="T272" s="168">
        <v>179347</v>
      </c>
      <c r="U272" s="168">
        <v>177688</v>
      </c>
      <c r="V272" s="168">
        <v>171912</v>
      </c>
      <c r="W272" s="168">
        <v>168835</v>
      </c>
      <c r="X272" s="168">
        <v>166299</v>
      </c>
      <c r="Y272" s="168">
        <v>165429</v>
      </c>
      <c r="Z272" s="168">
        <v>166670</v>
      </c>
      <c r="AA272" s="168">
        <v>168853</v>
      </c>
      <c r="AB272" s="168">
        <v>173094</v>
      </c>
      <c r="AC272" s="168">
        <v>177824</v>
      </c>
      <c r="AD272" s="168">
        <v>185313</v>
      </c>
      <c r="AE272" s="168">
        <v>190169</v>
      </c>
      <c r="AF272" s="168">
        <v>196942</v>
      </c>
      <c r="AG272" s="168">
        <v>199273</v>
      </c>
      <c r="AH272" s="168">
        <v>202743</v>
      </c>
      <c r="AI272" s="168">
        <v>203239</v>
      </c>
      <c r="AJ272" s="168">
        <v>203487</v>
      </c>
      <c r="AK272" s="168">
        <v>205691</v>
      </c>
      <c r="AL272" s="168">
        <v>208193</v>
      </c>
      <c r="AM272" s="168">
        <v>210742</v>
      </c>
      <c r="AN272" s="168">
        <v>209123</v>
      </c>
      <c r="AO272" s="168">
        <v>206395</v>
      </c>
      <c r="AP272" s="168">
        <v>206706</v>
      </c>
      <c r="AQ272" s="168">
        <v>206966</v>
      </c>
      <c r="AR272" s="168">
        <v>208584</v>
      </c>
      <c r="AS272" s="168">
        <v>206513</v>
      </c>
      <c r="AT272" s="168">
        <v>206767</v>
      </c>
      <c r="AU272" s="168">
        <v>205385</v>
      </c>
      <c r="AV272" s="168">
        <v>206579</v>
      </c>
      <c r="AW272" s="168">
        <v>207149</v>
      </c>
      <c r="AX272" s="168">
        <v>207246</v>
      </c>
      <c r="AY272" s="168">
        <v>206624</v>
      </c>
      <c r="AZ272" s="168">
        <v>207923</v>
      </c>
      <c r="BA272" s="168">
        <v>209895</v>
      </c>
      <c r="BB272" s="168">
        <v>213079</v>
      </c>
      <c r="BC272" s="168">
        <v>218927</v>
      </c>
      <c r="BD272" s="168">
        <v>220029</v>
      </c>
      <c r="BE272" s="168">
        <v>223627</v>
      </c>
      <c r="BF272" s="168">
        <v>225467</v>
      </c>
      <c r="BG272" s="168">
        <v>227699</v>
      </c>
      <c r="BH272" s="168">
        <v>226694</v>
      </c>
      <c r="BI272" s="168">
        <v>229032</v>
      </c>
      <c r="BJ272" s="168">
        <v>231706</v>
      </c>
      <c r="BK272" s="168">
        <v>233932</v>
      </c>
      <c r="BL272" s="168">
        <v>236111</v>
      </c>
      <c r="BM272" s="168">
        <v>238188</v>
      </c>
      <c r="BN272" s="168">
        <v>240124</v>
      </c>
      <c r="BO272" s="168">
        <v>241829</v>
      </c>
      <c r="BP272" s="168">
        <v>243296</v>
      </c>
      <c r="BQ272" s="168">
        <v>244575</v>
      </c>
      <c r="BR272" s="168">
        <v>245657</v>
      </c>
      <c r="BS272" s="168">
        <v>246539</v>
      </c>
      <c r="BT272" s="168">
        <v>247262</v>
      </c>
      <c r="BU272" s="168">
        <v>247857</v>
      </c>
      <c r="BV272" s="168">
        <v>248352</v>
      </c>
      <c r="BW272" s="168">
        <v>248780</v>
      </c>
      <c r="BX272" s="168">
        <v>249142</v>
      </c>
      <c r="BY272" s="168">
        <v>249523</v>
      </c>
      <c r="BZ272" s="168">
        <v>249962</v>
      </c>
      <c r="CA272" s="168">
        <v>250457</v>
      </c>
      <c r="CB272" s="168">
        <v>251043</v>
      </c>
      <c r="CC272" s="168">
        <v>251738</v>
      </c>
      <c r="CD272" s="168">
        <v>252574</v>
      </c>
      <c r="CE272" s="168">
        <v>253576</v>
      </c>
      <c r="CF272" s="168">
        <v>254727</v>
      </c>
      <c r="CG272" s="168">
        <v>256025</v>
      </c>
      <c r="CH272" s="168">
        <v>257455</v>
      </c>
      <c r="CI272" s="168">
        <v>258995</v>
      </c>
      <c r="CJ272" s="168">
        <v>260618</v>
      </c>
      <c r="CK272" s="168">
        <v>262311</v>
      </c>
      <c r="CL272" s="168">
        <v>264048</v>
      </c>
      <c r="CM272" s="168">
        <v>265794</v>
      </c>
      <c r="CN272" s="168">
        <v>267525</v>
      </c>
      <c r="CO272" s="168">
        <v>269231</v>
      </c>
    </row>
    <row r="273" spans="2:93">
      <c r="B273" s="166">
        <v>59</v>
      </c>
      <c r="C273" s="167">
        <v>132194</v>
      </c>
      <c r="D273" s="168">
        <v>133911</v>
      </c>
      <c r="E273" s="168">
        <v>137997</v>
      </c>
      <c r="F273" s="168">
        <v>141440</v>
      </c>
      <c r="G273" s="168">
        <v>143951</v>
      </c>
      <c r="H273" s="168">
        <v>147841</v>
      </c>
      <c r="I273" s="168">
        <v>151082</v>
      </c>
      <c r="J273" s="168">
        <v>153583</v>
      </c>
      <c r="K273" s="168">
        <v>158653</v>
      </c>
      <c r="L273" s="168">
        <v>158939</v>
      </c>
      <c r="M273" s="168">
        <v>159621</v>
      </c>
      <c r="N273" s="168">
        <v>157870</v>
      </c>
      <c r="O273" s="168">
        <v>154525</v>
      </c>
      <c r="P273" s="168">
        <v>153204</v>
      </c>
      <c r="Q273" s="168">
        <v>154095</v>
      </c>
      <c r="R273" s="168">
        <v>158361</v>
      </c>
      <c r="S273" s="168">
        <v>165657</v>
      </c>
      <c r="T273" s="168">
        <v>168167</v>
      </c>
      <c r="U273" s="168">
        <v>179206</v>
      </c>
      <c r="V273" s="168">
        <v>177560</v>
      </c>
      <c r="W273" s="168">
        <v>171806</v>
      </c>
      <c r="X273" s="168">
        <v>168744</v>
      </c>
      <c r="Y273" s="168">
        <v>166222</v>
      </c>
      <c r="Z273" s="168">
        <v>165361</v>
      </c>
      <c r="AA273" s="168">
        <v>166608</v>
      </c>
      <c r="AB273" s="168">
        <v>168794</v>
      </c>
      <c r="AC273" s="168">
        <v>173035</v>
      </c>
      <c r="AD273" s="168">
        <v>177764</v>
      </c>
      <c r="AE273" s="168">
        <v>185247</v>
      </c>
      <c r="AF273" s="168">
        <v>190103</v>
      </c>
      <c r="AG273" s="168">
        <v>196872</v>
      </c>
      <c r="AH273" s="168">
        <v>199207</v>
      </c>
      <c r="AI273" s="168">
        <v>202679</v>
      </c>
      <c r="AJ273" s="168">
        <v>203182</v>
      </c>
      <c r="AK273" s="168">
        <v>203438</v>
      </c>
      <c r="AL273" s="168">
        <v>205646</v>
      </c>
      <c r="AM273" s="168">
        <v>208151</v>
      </c>
      <c r="AN273" s="168">
        <v>210704</v>
      </c>
      <c r="AO273" s="168">
        <v>209094</v>
      </c>
      <c r="AP273" s="168">
        <v>206377</v>
      </c>
      <c r="AQ273" s="168">
        <v>206694</v>
      </c>
      <c r="AR273" s="168">
        <v>206961</v>
      </c>
      <c r="AS273" s="168">
        <v>208580</v>
      </c>
      <c r="AT273" s="168">
        <v>206516</v>
      </c>
      <c r="AU273" s="168">
        <v>206774</v>
      </c>
      <c r="AV273" s="168">
        <v>205397</v>
      </c>
      <c r="AW273" s="168">
        <v>206593</v>
      </c>
      <c r="AX273" s="168">
        <v>207166</v>
      </c>
      <c r="AY273" s="168">
        <v>207267</v>
      </c>
      <c r="AZ273" s="168">
        <v>206649</v>
      </c>
      <c r="BA273" s="168">
        <v>207950</v>
      </c>
      <c r="BB273" s="168">
        <v>209923</v>
      </c>
      <c r="BC273" s="168">
        <v>213107</v>
      </c>
      <c r="BD273" s="168">
        <v>218952</v>
      </c>
      <c r="BE273" s="168">
        <v>220056</v>
      </c>
      <c r="BF273" s="168">
        <v>223653</v>
      </c>
      <c r="BG273" s="168">
        <v>225495</v>
      </c>
      <c r="BH273" s="168">
        <v>227728</v>
      </c>
      <c r="BI273" s="168">
        <v>226727</v>
      </c>
      <c r="BJ273" s="168">
        <v>229065</v>
      </c>
      <c r="BK273" s="168">
        <v>231740</v>
      </c>
      <c r="BL273" s="168">
        <v>233966</v>
      </c>
      <c r="BM273" s="168">
        <v>236146</v>
      </c>
      <c r="BN273" s="168">
        <v>238224</v>
      </c>
      <c r="BO273" s="168">
        <v>240161</v>
      </c>
      <c r="BP273" s="168">
        <v>241867</v>
      </c>
      <c r="BQ273" s="168">
        <v>243335</v>
      </c>
      <c r="BR273" s="168">
        <v>244615</v>
      </c>
      <c r="BS273" s="168">
        <v>245698</v>
      </c>
      <c r="BT273" s="168">
        <v>246582</v>
      </c>
      <c r="BU273" s="168">
        <v>247306</v>
      </c>
      <c r="BV273" s="168">
        <v>247903</v>
      </c>
      <c r="BW273" s="168">
        <v>248400</v>
      </c>
      <c r="BX273" s="168">
        <v>248829</v>
      </c>
      <c r="BY273" s="168">
        <v>249193</v>
      </c>
      <c r="BZ273" s="168">
        <v>249575</v>
      </c>
      <c r="CA273" s="168">
        <v>250015</v>
      </c>
      <c r="CB273" s="168">
        <v>250511</v>
      </c>
      <c r="CC273" s="168">
        <v>251098</v>
      </c>
      <c r="CD273" s="168">
        <v>251794</v>
      </c>
      <c r="CE273" s="168">
        <v>252631</v>
      </c>
      <c r="CF273" s="168">
        <v>253633</v>
      </c>
      <c r="CG273" s="168">
        <v>254785</v>
      </c>
      <c r="CH273" s="168">
        <v>256083</v>
      </c>
      <c r="CI273" s="168">
        <v>257513</v>
      </c>
      <c r="CJ273" s="168">
        <v>259053</v>
      </c>
      <c r="CK273" s="168">
        <v>260675</v>
      </c>
      <c r="CL273" s="168">
        <v>262368</v>
      </c>
      <c r="CM273" s="168">
        <v>264104</v>
      </c>
      <c r="CN273" s="168">
        <v>265850</v>
      </c>
      <c r="CO273" s="168">
        <v>267580</v>
      </c>
    </row>
    <row r="274" spans="2:93">
      <c r="B274" s="166">
        <v>60</v>
      </c>
      <c r="C274" s="167">
        <v>127309</v>
      </c>
      <c r="D274" s="168">
        <v>132054</v>
      </c>
      <c r="E274" s="168">
        <v>133760</v>
      </c>
      <c r="F274" s="168">
        <v>137826</v>
      </c>
      <c r="G274" s="168">
        <v>141252</v>
      </c>
      <c r="H274" s="168">
        <v>143749</v>
      </c>
      <c r="I274" s="168">
        <v>147621</v>
      </c>
      <c r="J274" s="168">
        <v>150863</v>
      </c>
      <c r="K274" s="168">
        <v>153368</v>
      </c>
      <c r="L274" s="168">
        <v>158434</v>
      </c>
      <c r="M274" s="168">
        <v>158730</v>
      </c>
      <c r="N274" s="168">
        <v>159421</v>
      </c>
      <c r="O274" s="168">
        <v>157686</v>
      </c>
      <c r="P274" s="168">
        <v>154361</v>
      </c>
      <c r="Q274" s="168">
        <v>153054</v>
      </c>
      <c r="R274" s="168">
        <v>153952</v>
      </c>
      <c r="S274" s="168">
        <v>158217</v>
      </c>
      <c r="T274" s="168">
        <v>165504</v>
      </c>
      <c r="U274" s="168">
        <v>168017</v>
      </c>
      <c r="V274" s="168">
        <v>179040</v>
      </c>
      <c r="W274" s="168">
        <v>177408</v>
      </c>
      <c r="X274" s="168">
        <v>171677</v>
      </c>
      <c r="Y274" s="168">
        <v>168631</v>
      </c>
      <c r="Z274" s="168">
        <v>166123</v>
      </c>
      <c r="AA274" s="168">
        <v>165273</v>
      </c>
      <c r="AB274" s="168">
        <v>166525</v>
      </c>
      <c r="AC274" s="168">
        <v>168715</v>
      </c>
      <c r="AD274" s="168">
        <v>172956</v>
      </c>
      <c r="AE274" s="168">
        <v>177684</v>
      </c>
      <c r="AF274" s="168">
        <v>185161</v>
      </c>
      <c r="AG274" s="168">
        <v>190016</v>
      </c>
      <c r="AH274" s="168">
        <v>196781</v>
      </c>
      <c r="AI274" s="168">
        <v>199120</v>
      </c>
      <c r="AJ274" s="168">
        <v>202594</v>
      </c>
      <c r="AK274" s="168">
        <v>203105</v>
      </c>
      <c r="AL274" s="168">
        <v>203368</v>
      </c>
      <c r="AM274" s="168">
        <v>205581</v>
      </c>
      <c r="AN274" s="168">
        <v>208090</v>
      </c>
      <c r="AO274" s="168">
        <v>210646</v>
      </c>
      <c r="AP274" s="168">
        <v>209046</v>
      </c>
      <c r="AQ274" s="168">
        <v>206341</v>
      </c>
      <c r="AR274" s="168">
        <v>206664</v>
      </c>
      <c r="AS274" s="168">
        <v>206935</v>
      </c>
      <c r="AT274" s="168">
        <v>208556</v>
      </c>
      <c r="AU274" s="168">
        <v>206499</v>
      </c>
      <c r="AV274" s="168">
        <v>206761</v>
      </c>
      <c r="AW274" s="168">
        <v>205390</v>
      </c>
      <c r="AX274" s="168">
        <v>206588</v>
      </c>
      <c r="AY274" s="168">
        <v>207165</v>
      </c>
      <c r="AZ274" s="168">
        <v>207269</v>
      </c>
      <c r="BA274" s="168">
        <v>206656</v>
      </c>
      <c r="BB274" s="168">
        <v>207959</v>
      </c>
      <c r="BC274" s="168">
        <v>209933</v>
      </c>
      <c r="BD274" s="168">
        <v>213117</v>
      </c>
      <c r="BE274" s="168">
        <v>218959</v>
      </c>
      <c r="BF274" s="168">
        <v>220065</v>
      </c>
      <c r="BG274" s="168">
        <v>223661</v>
      </c>
      <c r="BH274" s="168">
        <v>225505</v>
      </c>
      <c r="BI274" s="168">
        <v>227738</v>
      </c>
      <c r="BJ274" s="168">
        <v>226742</v>
      </c>
      <c r="BK274" s="168">
        <v>229081</v>
      </c>
      <c r="BL274" s="168">
        <v>231756</v>
      </c>
      <c r="BM274" s="168">
        <v>233983</v>
      </c>
      <c r="BN274" s="168">
        <v>236163</v>
      </c>
      <c r="BO274" s="168">
        <v>238242</v>
      </c>
      <c r="BP274" s="168">
        <v>240180</v>
      </c>
      <c r="BQ274" s="168">
        <v>241887</v>
      </c>
      <c r="BR274" s="168">
        <v>243356</v>
      </c>
      <c r="BS274" s="168">
        <v>244637</v>
      </c>
      <c r="BT274" s="168">
        <v>245722</v>
      </c>
      <c r="BU274" s="168">
        <v>246607</v>
      </c>
      <c r="BV274" s="168">
        <v>247333</v>
      </c>
      <c r="BW274" s="168">
        <v>247931</v>
      </c>
      <c r="BX274" s="168">
        <v>248430</v>
      </c>
      <c r="BY274" s="168">
        <v>248861</v>
      </c>
      <c r="BZ274" s="168">
        <v>249226</v>
      </c>
      <c r="CA274" s="168">
        <v>249610</v>
      </c>
      <c r="CB274" s="168">
        <v>250051</v>
      </c>
      <c r="CC274" s="168">
        <v>250548</v>
      </c>
      <c r="CD274" s="168">
        <v>251136</v>
      </c>
      <c r="CE274" s="168">
        <v>251833</v>
      </c>
      <c r="CF274" s="168">
        <v>252670</v>
      </c>
      <c r="CG274" s="168">
        <v>253673</v>
      </c>
      <c r="CH274" s="168">
        <v>254825</v>
      </c>
      <c r="CI274" s="168">
        <v>256123</v>
      </c>
      <c r="CJ274" s="168">
        <v>257553</v>
      </c>
      <c r="CK274" s="168">
        <v>259093</v>
      </c>
      <c r="CL274" s="168">
        <v>260714</v>
      </c>
      <c r="CM274" s="168">
        <v>262407</v>
      </c>
      <c r="CN274" s="168">
        <v>264142</v>
      </c>
      <c r="CO274" s="168">
        <v>265888</v>
      </c>
    </row>
    <row r="275" spans="2:93">
      <c r="B275" s="166">
        <v>61</v>
      </c>
      <c r="C275" s="167">
        <v>125775</v>
      </c>
      <c r="D275" s="168">
        <v>127136</v>
      </c>
      <c r="E275" s="168">
        <v>131858</v>
      </c>
      <c r="F275" s="168">
        <v>133554</v>
      </c>
      <c r="G275" s="168">
        <v>137600</v>
      </c>
      <c r="H275" s="168">
        <v>141009</v>
      </c>
      <c r="I275" s="168">
        <v>143493</v>
      </c>
      <c r="J275" s="168">
        <v>147364</v>
      </c>
      <c r="K275" s="168">
        <v>150607</v>
      </c>
      <c r="L275" s="168">
        <v>153116</v>
      </c>
      <c r="M275" s="168">
        <v>158177</v>
      </c>
      <c r="N275" s="168">
        <v>158484</v>
      </c>
      <c r="O275" s="168">
        <v>159185</v>
      </c>
      <c r="P275" s="168">
        <v>157467</v>
      </c>
      <c r="Q275" s="168">
        <v>154163</v>
      </c>
      <c r="R275" s="168">
        <v>152870</v>
      </c>
      <c r="S275" s="168">
        <v>153776</v>
      </c>
      <c r="T275" s="168">
        <v>158039</v>
      </c>
      <c r="U275" s="168">
        <v>165317</v>
      </c>
      <c r="V275" s="168">
        <v>167834</v>
      </c>
      <c r="W275" s="168">
        <v>178839</v>
      </c>
      <c r="X275" s="168">
        <v>177222</v>
      </c>
      <c r="Y275" s="168">
        <v>171515</v>
      </c>
      <c r="Z275" s="168">
        <v>168486</v>
      </c>
      <c r="AA275" s="168">
        <v>165994</v>
      </c>
      <c r="AB275" s="168">
        <v>165155</v>
      </c>
      <c r="AC275" s="168">
        <v>166413</v>
      </c>
      <c r="AD275" s="168">
        <v>168606</v>
      </c>
      <c r="AE275" s="168">
        <v>172847</v>
      </c>
      <c r="AF275" s="168">
        <v>177574</v>
      </c>
      <c r="AG275" s="168">
        <v>185044</v>
      </c>
      <c r="AH275" s="168">
        <v>189898</v>
      </c>
      <c r="AI275" s="168">
        <v>196659</v>
      </c>
      <c r="AJ275" s="168">
        <v>199003</v>
      </c>
      <c r="AK275" s="168">
        <v>202479</v>
      </c>
      <c r="AL275" s="168">
        <v>202998</v>
      </c>
      <c r="AM275" s="168">
        <v>203269</v>
      </c>
      <c r="AN275" s="168">
        <v>205487</v>
      </c>
      <c r="AO275" s="168">
        <v>208000</v>
      </c>
      <c r="AP275" s="168">
        <v>210560</v>
      </c>
      <c r="AQ275" s="168">
        <v>208970</v>
      </c>
      <c r="AR275" s="168">
        <v>206277</v>
      </c>
      <c r="AS275" s="168">
        <v>206605</v>
      </c>
      <c r="AT275" s="168">
        <v>206880</v>
      </c>
      <c r="AU275" s="168">
        <v>208503</v>
      </c>
      <c r="AV275" s="168">
        <v>206454</v>
      </c>
      <c r="AW275" s="168">
        <v>206720</v>
      </c>
      <c r="AX275" s="168">
        <v>205355</v>
      </c>
      <c r="AY275" s="168">
        <v>206555</v>
      </c>
      <c r="AZ275" s="168">
        <v>207136</v>
      </c>
      <c r="BA275" s="168">
        <v>207244</v>
      </c>
      <c r="BB275" s="168">
        <v>206636</v>
      </c>
      <c r="BC275" s="168">
        <v>207941</v>
      </c>
      <c r="BD275" s="168">
        <v>209916</v>
      </c>
      <c r="BE275" s="168">
        <v>213100</v>
      </c>
      <c r="BF275" s="168">
        <v>218938</v>
      </c>
      <c r="BG275" s="168">
        <v>220047</v>
      </c>
      <c r="BH275" s="168">
        <v>223642</v>
      </c>
      <c r="BI275" s="168">
        <v>225487</v>
      </c>
      <c r="BJ275" s="168">
        <v>227721</v>
      </c>
      <c r="BK275" s="168">
        <v>226730</v>
      </c>
      <c r="BL275" s="168">
        <v>229070</v>
      </c>
      <c r="BM275" s="168">
        <v>231745</v>
      </c>
      <c r="BN275" s="168">
        <v>233972</v>
      </c>
      <c r="BO275" s="168">
        <v>236153</v>
      </c>
      <c r="BP275" s="168">
        <v>238233</v>
      </c>
      <c r="BQ275" s="168">
        <v>240172</v>
      </c>
      <c r="BR275" s="168">
        <v>241880</v>
      </c>
      <c r="BS275" s="168">
        <v>243350</v>
      </c>
      <c r="BT275" s="168">
        <v>244632</v>
      </c>
      <c r="BU275" s="168">
        <v>245719</v>
      </c>
      <c r="BV275" s="168">
        <v>246605</v>
      </c>
      <c r="BW275" s="168">
        <v>247333</v>
      </c>
      <c r="BX275" s="168">
        <v>247932</v>
      </c>
      <c r="BY275" s="168">
        <v>248433</v>
      </c>
      <c r="BZ275" s="168">
        <v>248866</v>
      </c>
      <c r="CA275" s="168">
        <v>249232</v>
      </c>
      <c r="CB275" s="168">
        <v>249618</v>
      </c>
      <c r="CC275" s="168">
        <v>250060</v>
      </c>
      <c r="CD275" s="168">
        <v>250558</v>
      </c>
      <c r="CE275" s="168">
        <v>251147</v>
      </c>
      <c r="CF275" s="168">
        <v>251845</v>
      </c>
      <c r="CG275" s="168">
        <v>252683</v>
      </c>
      <c r="CH275" s="168">
        <v>253686</v>
      </c>
      <c r="CI275" s="168">
        <v>254838</v>
      </c>
      <c r="CJ275" s="168">
        <v>256136</v>
      </c>
      <c r="CK275" s="168">
        <v>257566</v>
      </c>
      <c r="CL275" s="168">
        <v>259106</v>
      </c>
      <c r="CM275" s="168">
        <v>260726</v>
      </c>
      <c r="CN275" s="168">
        <v>262419</v>
      </c>
      <c r="CO275" s="168">
        <v>264153</v>
      </c>
    </row>
    <row r="276" spans="2:93">
      <c r="B276" s="166">
        <v>62</v>
      </c>
      <c r="C276" s="167">
        <v>123299</v>
      </c>
      <c r="D276" s="168">
        <v>125518</v>
      </c>
      <c r="E276" s="168">
        <v>126872</v>
      </c>
      <c r="F276" s="168">
        <v>131573</v>
      </c>
      <c r="G276" s="168">
        <v>133261</v>
      </c>
      <c r="H276" s="168">
        <v>137290</v>
      </c>
      <c r="I276" s="168">
        <v>140684</v>
      </c>
      <c r="J276" s="168">
        <v>143172</v>
      </c>
      <c r="K276" s="168">
        <v>147041</v>
      </c>
      <c r="L276" s="168">
        <v>150286</v>
      </c>
      <c r="M276" s="168">
        <v>152798</v>
      </c>
      <c r="N276" s="168">
        <v>157855</v>
      </c>
      <c r="O276" s="168">
        <v>158174</v>
      </c>
      <c r="P276" s="168">
        <v>158885</v>
      </c>
      <c r="Q276" s="168">
        <v>157185</v>
      </c>
      <c r="R276" s="168">
        <v>153903</v>
      </c>
      <c r="S276" s="168">
        <v>152625</v>
      </c>
      <c r="T276" s="168">
        <v>153540</v>
      </c>
      <c r="U276" s="168">
        <v>157801</v>
      </c>
      <c r="V276" s="168">
        <v>165069</v>
      </c>
      <c r="W276" s="168">
        <v>167590</v>
      </c>
      <c r="X276" s="168">
        <v>178576</v>
      </c>
      <c r="Y276" s="168">
        <v>176975</v>
      </c>
      <c r="Z276" s="168">
        <v>171294</v>
      </c>
      <c r="AA276" s="168">
        <v>168283</v>
      </c>
      <c r="AB276" s="168">
        <v>165808</v>
      </c>
      <c r="AC276" s="168">
        <v>164980</v>
      </c>
      <c r="AD276" s="168">
        <v>166245</v>
      </c>
      <c r="AE276" s="168">
        <v>168442</v>
      </c>
      <c r="AF276" s="168">
        <v>172683</v>
      </c>
      <c r="AG276" s="168">
        <v>177408</v>
      </c>
      <c r="AH276" s="168">
        <v>184871</v>
      </c>
      <c r="AI276" s="168">
        <v>189725</v>
      </c>
      <c r="AJ276" s="168">
        <v>196481</v>
      </c>
      <c r="AK276" s="168">
        <v>198830</v>
      </c>
      <c r="AL276" s="168">
        <v>202309</v>
      </c>
      <c r="AM276" s="168">
        <v>202836</v>
      </c>
      <c r="AN276" s="168">
        <v>203116</v>
      </c>
      <c r="AO276" s="168">
        <v>205338</v>
      </c>
      <c r="AP276" s="168">
        <v>207856</v>
      </c>
      <c r="AQ276" s="168">
        <v>210420</v>
      </c>
      <c r="AR276" s="168">
        <v>208841</v>
      </c>
      <c r="AS276" s="168">
        <v>206158</v>
      </c>
      <c r="AT276" s="168">
        <v>206490</v>
      </c>
      <c r="AU276" s="168">
        <v>206770</v>
      </c>
      <c r="AV276" s="168">
        <v>208395</v>
      </c>
      <c r="AW276" s="168">
        <v>206354</v>
      </c>
      <c r="AX276" s="168">
        <v>206625</v>
      </c>
      <c r="AY276" s="168">
        <v>205266</v>
      </c>
      <c r="AZ276" s="168">
        <v>206469</v>
      </c>
      <c r="BA276" s="168">
        <v>207054</v>
      </c>
      <c r="BB276" s="168">
        <v>207166</v>
      </c>
      <c r="BC276" s="168">
        <v>206563</v>
      </c>
      <c r="BD276" s="168">
        <v>207870</v>
      </c>
      <c r="BE276" s="168">
        <v>209847</v>
      </c>
      <c r="BF276" s="168">
        <v>213030</v>
      </c>
      <c r="BG276" s="168">
        <v>218864</v>
      </c>
      <c r="BH276" s="168">
        <v>219976</v>
      </c>
      <c r="BI276" s="168">
        <v>223570</v>
      </c>
      <c r="BJ276" s="168">
        <v>225416</v>
      </c>
      <c r="BK276" s="168">
        <v>227651</v>
      </c>
      <c r="BL276" s="168">
        <v>226665</v>
      </c>
      <c r="BM276" s="168">
        <v>229006</v>
      </c>
      <c r="BN276" s="168">
        <v>231681</v>
      </c>
      <c r="BO276" s="168">
        <v>233909</v>
      </c>
      <c r="BP276" s="168">
        <v>236090</v>
      </c>
      <c r="BQ276" s="168">
        <v>238171</v>
      </c>
      <c r="BR276" s="168">
        <v>240111</v>
      </c>
      <c r="BS276" s="168">
        <v>241820</v>
      </c>
      <c r="BT276" s="168">
        <v>243291</v>
      </c>
      <c r="BU276" s="168">
        <v>244574</v>
      </c>
      <c r="BV276" s="168">
        <v>245663</v>
      </c>
      <c r="BW276" s="168">
        <v>246550</v>
      </c>
      <c r="BX276" s="168">
        <v>247280</v>
      </c>
      <c r="BY276" s="168">
        <v>247880</v>
      </c>
      <c r="BZ276" s="168">
        <v>248383</v>
      </c>
      <c r="CA276" s="168">
        <v>248818</v>
      </c>
      <c r="CB276" s="168">
        <v>249185</v>
      </c>
      <c r="CC276" s="168">
        <v>249573</v>
      </c>
      <c r="CD276" s="168">
        <v>250016</v>
      </c>
      <c r="CE276" s="168">
        <v>250515</v>
      </c>
      <c r="CF276" s="168">
        <v>251105</v>
      </c>
      <c r="CG276" s="168">
        <v>251804</v>
      </c>
      <c r="CH276" s="168">
        <v>252643</v>
      </c>
      <c r="CI276" s="168">
        <v>253646</v>
      </c>
      <c r="CJ276" s="168">
        <v>254798</v>
      </c>
      <c r="CK276" s="168">
        <v>256096</v>
      </c>
      <c r="CL276" s="168">
        <v>257526</v>
      </c>
      <c r="CM276" s="168">
        <v>259066</v>
      </c>
      <c r="CN276" s="168">
        <v>260685</v>
      </c>
      <c r="CO276" s="168">
        <v>262377</v>
      </c>
    </row>
    <row r="277" spans="2:93">
      <c r="B277" s="166">
        <v>63</v>
      </c>
      <c r="C277" s="167">
        <v>119446</v>
      </c>
      <c r="D277" s="168">
        <v>122965</v>
      </c>
      <c r="E277" s="168">
        <v>125176</v>
      </c>
      <c r="F277" s="168">
        <v>126525</v>
      </c>
      <c r="G277" s="168">
        <v>131206</v>
      </c>
      <c r="H277" s="168">
        <v>132888</v>
      </c>
      <c r="I277" s="168">
        <v>136902</v>
      </c>
      <c r="J277" s="168">
        <v>140295</v>
      </c>
      <c r="K277" s="168">
        <v>142787</v>
      </c>
      <c r="L277" s="168">
        <v>146655</v>
      </c>
      <c r="M277" s="168">
        <v>149901</v>
      </c>
      <c r="N277" s="168">
        <v>152417</v>
      </c>
      <c r="O277" s="168">
        <v>157469</v>
      </c>
      <c r="P277" s="168">
        <v>157801</v>
      </c>
      <c r="Q277" s="168">
        <v>158523</v>
      </c>
      <c r="R277" s="168">
        <v>156842</v>
      </c>
      <c r="S277" s="168">
        <v>153584</v>
      </c>
      <c r="T277" s="168">
        <v>152322</v>
      </c>
      <c r="U277" s="168">
        <v>153246</v>
      </c>
      <c r="V277" s="168">
        <v>157506</v>
      </c>
      <c r="W277" s="168">
        <v>164763</v>
      </c>
      <c r="X277" s="168">
        <v>167288</v>
      </c>
      <c r="Y277" s="168">
        <v>178254</v>
      </c>
      <c r="Z277" s="168">
        <v>176670</v>
      </c>
      <c r="AA277" s="168">
        <v>171017</v>
      </c>
      <c r="AB277" s="168">
        <v>168025</v>
      </c>
      <c r="AC277" s="168">
        <v>165568</v>
      </c>
      <c r="AD277" s="168">
        <v>164752</v>
      </c>
      <c r="AE277" s="168">
        <v>166024</v>
      </c>
      <c r="AF277" s="168">
        <v>168226</v>
      </c>
      <c r="AG277" s="168">
        <v>172466</v>
      </c>
      <c r="AH277" s="168">
        <v>177190</v>
      </c>
      <c r="AI277" s="168">
        <v>184646</v>
      </c>
      <c r="AJ277" s="168">
        <v>189499</v>
      </c>
      <c r="AK277" s="168">
        <v>196250</v>
      </c>
      <c r="AL277" s="168">
        <v>198604</v>
      </c>
      <c r="AM277" s="168">
        <v>202086</v>
      </c>
      <c r="AN277" s="168">
        <v>202622</v>
      </c>
      <c r="AO277" s="168">
        <v>202911</v>
      </c>
      <c r="AP277" s="168">
        <v>205138</v>
      </c>
      <c r="AQ277" s="168">
        <v>207661</v>
      </c>
      <c r="AR277" s="168">
        <v>210230</v>
      </c>
      <c r="AS277" s="168">
        <v>208659</v>
      </c>
      <c r="AT277" s="168">
        <v>205987</v>
      </c>
      <c r="AU277" s="168">
        <v>206323</v>
      </c>
      <c r="AV277" s="168">
        <v>206608</v>
      </c>
      <c r="AW277" s="168">
        <v>208236</v>
      </c>
      <c r="AX277" s="168">
        <v>206203</v>
      </c>
      <c r="AY277" s="168">
        <v>206479</v>
      </c>
      <c r="AZ277" s="168">
        <v>205127</v>
      </c>
      <c r="BA277" s="168">
        <v>206333</v>
      </c>
      <c r="BB277" s="168">
        <v>206922</v>
      </c>
      <c r="BC277" s="168">
        <v>207038</v>
      </c>
      <c r="BD277" s="168">
        <v>206441</v>
      </c>
      <c r="BE277" s="168">
        <v>207750</v>
      </c>
      <c r="BF277" s="168">
        <v>209729</v>
      </c>
      <c r="BG277" s="168">
        <v>212911</v>
      </c>
      <c r="BH277" s="168">
        <v>218741</v>
      </c>
      <c r="BI277" s="168">
        <v>219856</v>
      </c>
      <c r="BJ277" s="168">
        <v>223449</v>
      </c>
      <c r="BK277" s="168">
        <v>225296</v>
      </c>
      <c r="BL277" s="168">
        <v>227532</v>
      </c>
      <c r="BM277" s="168">
        <v>226551</v>
      </c>
      <c r="BN277" s="168">
        <v>228893</v>
      </c>
      <c r="BO277" s="168">
        <v>231568</v>
      </c>
      <c r="BP277" s="168">
        <v>233796</v>
      </c>
      <c r="BQ277" s="168">
        <v>235978</v>
      </c>
      <c r="BR277" s="168">
        <v>238060</v>
      </c>
      <c r="BS277" s="168">
        <v>240000</v>
      </c>
      <c r="BT277" s="168">
        <v>241710</v>
      </c>
      <c r="BU277" s="168">
        <v>243182</v>
      </c>
      <c r="BV277" s="168">
        <v>244467</v>
      </c>
      <c r="BW277" s="168">
        <v>245557</v>
      </c>
      <c r="BX277" s="168">
        <v>246446</v>
      </c>
      <c r="BY277" s="168">
        <v>247177</v>
      </c>
      <c r="BZ277" s="168">
        <v>247779</v>
      </c>
      <c r="CA277" s="168">
        <v>248284</v>
      </c>
      <c r="CB277" s="168">
        <v>248720</v>
      </c>
      <c r="CC277" s="168">
        <v>249089</v>
      </c>
      <c r="CD277" s="168">
        <v>249479</v>
      </c>
      <c r="CE277" s="168">
        <v>249923</v>
      </c>
      <c r="CF277" s="168">
        <v>250423</v>
      </c>
      <c r="CG277" s="168">
        <v>251014</v>
      </c>
      <c r="CH277" s="168">
        <v>251714</v>
      </c>
      <c r="CI277" s="168">
        <v>252554</v>
      </c>
      <c r="CJ277" s="168">
        <v>253557</v>
      </c>
      <c r="CK277" s="168">
        <v>254709</v>
      </c>
      <c r="CL277" s="168">
        <v>256007</v>
      </c>
      <c r="CM277" s="168">
        <v>257437</v>
      </c>
      <c r="CN277" s="168">
        <v>258976</v>
      </c>
      <c r="CO277" s="168">
        <v>260594</v>
      </c>
    </row>
    <row r="278" spans="2:93">
      <c r="B278" s="166">
        <v>64</v>
      </c>
      <c r="C278" s="167">
        <v>119947</v>
      </c>
      <c r="D278" s="168">
        <v>119007</v>
      </c>
      <c r="E278" s="168">
        <v>122514</v>
      </c>
      <c r="F278" s="168">
        <v>124720</v>
      </c>
      <c r="G278" s="168">
        <v>126069</v>
      </c>
      <c r="H278" s="168">
        <v>130733</v>
      </c>
      <c r="I278" s="168">
        <v>132413</v>
      </c>
      <c r="J278" s="168">
        <v>136424</v>
      </c>
      <c r="K278" s="168">
        <v>139817</v>
      </c>
      <c r="L278" s="168">
        <v>142313</v>
      </c>
      <c r="M278" s="168">
        <v>146179</v>
      </c>
      <c r="N278" s="168">
        <v>149427</v>
      </c>
      <c r="O278" s="168">
        <v>151948</v>
      </c>
      <c r="P278" s="168">
        <v>156995</v>
      </c>
      <c r="Q278" s="168">
        <v>157340</v>
      </c>
      <c r="R278" s="168">
        <v>158074</v>
      </c>
      <c r="S278" s="168">
        <v>156413</v>
      </c>
      <c r="T278" s="168">
        <v>153181</v>
      </c>
      <c r="U278" s="168">
        <v>151936</v>
      </c>
      <c r="V278" s="168">
        <v>152870</v>
      </c>
      <c r="W278" s="168">
        <v>157128</v>
      </c>
      <c r="X278" s="168">
        <v>164374</v>
      </c>
      <c r="Y278" s="168">
        <v>166904</v>
      </c>
      <c r="Z278" s="168">
        <v>177849</v>
      </c>
      <c r="AA278" s="168">
        <v>176283</v>
      </c>
      <c r="AB278" s="168">
        <v>170659</v>
      </c>
      <c r="AC278" s="168">
        <v>167688</v>
      </c>
      <c r="AD278" s="168">
        <v>165250</v>
      </c>
      <c r="AE278" s="168">
        <v>164447</v>
      </c>
      <c r="AF278" s="168">
        <v>165726</v>
      </c>
      <c r="AG278" s="168">
        <v>167933</v>
      </c>
      <c r="AH278" s="168">
        <v>172173</v>
      </c>
      <c r="AI278" s="168">
        <v>176896</v>
      </c>
      <c r="AJ278" s="168">
        <v>184344</v>
      </c>
      <c r="AK278" s="168">
        <v>189197</v>
      </c>
      <c r="AL278" s="168">
        <v>195943</v>
      </c>
      <c r="AM278" s="168">
        <v>198302</v>
      </c>
      <c r="AN278" s="168">
        <v>201787</v>
      </c>
      <c r="AO278" s="168">
        <v>202333</v>
      </c>
      <c r="AP278" s="168">
        <v>202632</v>
      </c>
      <c r="AQ278" s="168">
        <v>204864</v>
      </c>
      <c r="AR278" s="168">
        <v>207392</v>
      </c>
      <c r="AS278" s="168">
        <v>209962</v>
      </c>
      <c r="AT278" s="168">
        <v>208401</v>
      </c>
      <c r="AU278" s="168">
        <v>205740</v>
      </c>
      <c r="AV278" s="168">
        <v>206081</v>
      </c>
      <c r="AW278" s="168">
        <v>206371</v>
      </c>
      <c r="AX278" s="168">
        <v>208001</v>
      </c>
      <c r="AY278" s="168">
        <v>205977</v>
      </c>
      <c r="AZ278" s="168">
        <v>206258</v>
      </c>
      <c r="BA278" s="168">
        <v>204914</v>
      </c>
      <c r="BB278" s="168">
        <v>206123</v>
      </c>
      <c r="BC278" s="168">
        <v>206716</v>
      </c>
      <c r="BD278" s="168">
        <v>206837</v>
      </c>
      <c r="BE278" s="168">
        <v>206245</v>
      </c>
      <c r="BF278" s="168">
        <v>207557</v>
      </c>
      <c r="BG278" s="168">
        <v>209537</v>
      </c>
      <c r="BH278" s="168">
        <v>212719</v>
      </c>
      <c r="BI278" s="168">
        <v>218544</v>
      </c>
      <c r="BJ278" s="168">
        <v>219662</v>
      </c>
      <c r="BK278" s="168">
        <v>223254</v>
      </c>
      <c r="BL278" s="168">
        <v>225102</v>
      </c>
      <c r="BM278" s="168">
        <v>227339</v>
      </c>
      <c r="BN278" s="168">
        <v>226364</v>
      </c>
      <c r="BO278" s="168">
        <v>228706</v>
      </c>
      <c r="BP278" s="168">
        <v>231381</v>
      </c>
      <c r="BQ278" s="168">
        <v>233610</v>
      </c>
      <c r="BR278" s="168">
        <v>235792</v>
      </c>
      <c r="BS278" s="168">
        <v>237875</v>
      </c>
      <c r="BT278" s="168">
        <v>239815</v>
      </c>
      <c r="BU278" s="168">
        <v>241526</v>
      </c>
      <c r="BV278" s="168">
        <v>242999</v>
      </c>
      <c r="BW278" s="168">
        <v>244286</v>
      </c>
      <c r="BX278" s="168">
        <v>245377</v>
      </c>
      <c r="BY278" s="168">
        <v>246268</v>
      </c>
      <c r="BZ278" s="168">
        <v>247000</v>
      </c>
      <c r="CA278" s="168">
        <v>247604</v>
      </c>
      <c r="CB278" s="168">
        <v>248111</v>
      </c>
      <c r="CC278" s="168">
        <v>248548</v>
      </c>
      <c r="CD278" s="168">
        <v>248919</v>
      </c>
      <c r="CE278" s="168">
        <v>249310</v>
      </c>
      <c r="CF278" s="168">
        <v>249756</v>
      </c>
      <c r="CG278" s="168">
        <v>250257</v>
      </c>
      <c r="CH278" s="168">
        <v>250849</v>
      </c>
      <c r="CI278" s="168">
        <v>251550</v>
      </c>
      <c r="CJ278" s="168">
        <v>252390</v>
      </c>
      <c r="CK278" s="168">
        <v>253394</v>
      </c>
      <c r="CL278" s="168">
        <v>254546</v>
      </c>
      <c r="CM278" s="168">
        <v>255843</v>
      </c>
      <c r="CN278" s="168">
        <v>257273</v>
      </c>
      <c r="CO278" s="168">
        <v>258811</v>
      </c>
    </row>
    <row r="279" spans="2:93">
      <c r="B279" s="166">
        <v>65</v>
      </c>
      <c r="C279" s="167">
        <v>124375</v>
      </c>
      <c r="D279" s="168">
        <v>119406</v>
      </c>
      <c r="E279" s="168">
        <v>118481</v>
      </c>
      <c r="F279" s="168">
        <v>121978</v>
      </c>
      <c r="G279" s="168">
        <v>124181</v>
      </c>
      <c r="H279" s="168">
        <v>125532</v>
      </c>
      <c r="I279" s="168">
        <v>130181</v>
      </c>
      <c r="J279" s="168">
        <v>131869</v>
      </c>
      <c r="K279" s="168">
        <v>135877</v>
      </c>
      <c r="L279" s="168">
        <v>139270</v>
      </c>
      <c r="M279" s="168">
        <v>141770</v>
      </c>
      <c r="N279" s="168">
        <v>145635</v>
      </c>
      <c r="O279" s="168">
        <v>148885</v>
      </c>
      <c r="P279" s="168">
        <v>151411</v>
      </c>
      <c r="Q279" s="168">
        <v>156453</v>
      </c>
      <c r="R279" s="168">
        <v>156812</v>
      </c>
      <c r="S279" s="168">
        <v>157559</v>
      </c>
      <c r="T279" s="168">
        <v>155920</v>
      </c>
      <c r="U279" s="168">
        <v>152715</v>
      </c>
      <c r="V279" s="168">
        <v>151489</v>
      </c>
      <c r="W279" s="168">
        <v>152433</v>
      </c>
      <c r="X279" s="168">
        <v>156690</v>
      </c>
      <c r="Y279" s="168">
        <v>163924</v>
      </c>
      <c r="Z279" s="168">
        <v>166460</v>
      </c>
      <c r="AA279" s="168">
        <v>177382</v>
      </c>
      <c r="AB279" s="168">
        <v>175836</v>
      </c>
      <c r="AC279" s="168">
        <v>170243</v>
      </c>
      <c r="AD279" s="168">
        <v>167294</v>
      </c>
      <c r="AE279" s="168">
        <v>164875</v>
      </c>
      <c r="AF279" s="168">
        <v>164087</v>
      </c>
      <c r="AG279" s="168">
        <v>165374</v>
      </c>
      <c r="AH279" s="168">
        <v>167586</v>
      </c>
      <c r="AI279" s="168">
        <v>171826</v>
      </c>
      <c r="AJ279" s="168">
        <v>176548</v>
      </c>
      <c r="AK279" s="168">
        <v>183988</v>
      </c>
      <c r="AL279" s="168">
        <v>188840</v>
      </c>
      <c r="AM279" s="168">
        <v>195582</v>
      </c>
      <c r="AN279" s="168">
        <v>197947</v>
      </c>
      <c r="AO279" s="168">
        <v>201435</v>
      </c>
      <c r="AP279" s="168">
        <v>201991</v>
      </c>
      <c r="AQ279" s="168">
        <v>202301</v>
      </c>
      <c r="AR279" s="168">
        <v>204539</v>
      </c>
      <c r="AS279" s="168">
        <v>207068</v>
      </c>
      <c r="AT279" s="168">
        <v>209639</v>
      </c>
      <c r="AU279" s="168">
        <v>208088</v>
      </c>
      <c r="AV279" s="168">
        <v>205438</v>
      </c>
      <c r="AW279" s="168">
        <v>205785</v>
      </c>
      <c r="AX279" s="168">
        <v>206080</v>
      </c>
      <c r="AY279" s="168">
        <v>207713</v>
      </c>
      <c r="AZ279" s="168">
        <v>205698</v>
      </c>
      <c r="BA279" s="168">
        <v>205984</v>
      </c>
      <c r="BB279" s="168">
        <v>204648</v>
      </c>
      <c r="BC279" s="168">
        <v>205861</v>
      </c>
      <c r="BD279" s="168">
        <v>206458</v>
      </c>
      <c r="BE279" s="168">
        <v>206584</v>
      </c>
      <c r="BF279" s="168">
        <v>205998</v>
      </c>
      <c r="BG279" s="168">
        <v>207313</v>
      </c>
      <c r="BH279" s="168">
        <v>209294</v>
      </c>
      <c r="BI279" s="168">
        <v>212475</v>
      </c>
      <c r="BJ279" s="168">
        <v>218295</v>
      </c>
      <c r="BK279" s="168">
        <v>219416</v>
      </c>
      <c r="BL279" s="168">
        <v>223007</v>
      </c>
      <c r="BM279" s="168">
        <v>224856</v>
      </c>
      <c r="BN279" s="168">
        <v>227094</v>
      </c>
      <c r="BO279" s="168">
        <v>226125</v>
      </c>
      <c r="BP279" s="168">
        <v>228467</v>
      </c>
      <c r="BQ279" s="168">
        <v>231142</v>
      </c>
      <c r="BR279" s="168">
        <v>233372</v>
      </c>
      <c r="BS279" s="168">
        <v>235554</v>
      </c>
      <c r="BT279" s="168">
        <v>237638</v>
      </c>
      <c r="BU279" s="168">
        <v>239578</v>
      </c>
      <c r="BV279" s="168">
        <v>241290</v>
      </c>
      <c r="BW279" s="168">
        <v>242764</v>
      </c>
      <c r="BX279" s="168">
        <v>244052</v>
      </c>
      <c r="BY279" s="168">
        <v>245145</v>
      </c>
      <c r="BZ279" s="168">
        <v>246037</v>
      </c>
      <c r="CA279" s="168">
        <v>246771</v>
      </c>
      <c r="CB279" s="168">
        <v>247376</v>
      </c>
      <c r="CC279" s="168">
        <v>247885</v>
      </c>
      <c r="CD279" s="168">
        <v>248324</v>
      </c>
      <c r="CE279" s="168">
        <v>248697</v>
      </c>
      <c r="CF279" s="168">
        <v>249089</v>
      </c>
      <c r="CG279" s="168">
        <v>249536</v>
      </c>
      <c r="CH279" s="168">
        <v>250039</v>
      </c>
      <c r="CI279" s="168">
        <v>250632</v>
      </c>
      <c r="CJ279" s="168">
        <v>251333</v>
      </c>
      <c r="CK279" s="168">
        <v>252174</v>
      </c>
      <c r="CL279" s="168">
        <v>253178</v>
      </c>
      <c r="CM279" s="168">
        <v>254330</v>
      </c>
      <c r="CN279" s="168">
        <v>255627</v>
      </c>
      <c r="CO279" s="168">
        <v>257056</v>
      </c>
    </row>
    <row r="280" spans="2:93">
      <c r="B280" s="166">
        <v>66</v>
      </c>
      <c r="C280" s="167">
        <v>105085</v>
      </c>
      <c r="D280" s="168">
        <v>123756</v>
      </c>
      <c r="E280" s="168">
        <v>118829</v>
      </c>
      <c r="F280" s="168">
        <v>117920</v>
      </c>
      <c r="G280" s="168">
        <v>121406</v>
      </c>
      <c r="H280" s="168">
        <v>123606</v>
      </c>
      <c r="I280" s="168">
        <v>124959</v>
      </c>
      <c r="J280" s="168">
        <v>129600</v>
      </c>
      <c r="K280" s="168">
        <v>131296</v>
      </c>
      <c r="L280" s="168">
        <v>135301</v>
      </c>
      <c r="M280" s="168">
        <v>138694</v>
      </c>
      <c r="N280" s="168">
        <v>141199</v>
      </c>
      <c r="O280" s="168">
        <v>145063</v>
      </c>
      <c r="P280" s="168">
        <v>148315</v>
      </c>
      <c r="Q280" s="168">
        <v>150847</v>
      </c>
      <c r="R280" s="168">
        <v>155883</v>
      </c>
      <c r="S280" s="168">
        <v>156258</v>
      </c>
      <c r="T280" s="168">
        <v>157019</v>
      </c>
      <c r="U280" s="168">
        <v>155403</v>
      </c>
      <c r="V280" s="168">
        <v>152227</v>
      </c>
      <c r="W280" s="168">
        <v>151021</v>
      </c>
      <c r="X280" s="168">
        <v>151976</v>
      </c>
      <c r="Y280" s="168">
        <v>156232</v>
      </c>
      <c r="Z280" s="168">
        <v>163454</v>
      </c>
      <c r="AA280" s="168">
        <v>165996</v>
      </c>
      <c r="AB280" s="168">
        <v>176894</v>
      </c>
      <c r="AC280" s="168">
        <v>175369</v>
      </c>
      <c r="AD280" s="168">
        <v>169809</v>
      </c>
      <c r="AE280" s="168">
        <v>166884</v>
      </c>
      <c r="AF280" s="168">
        <v>164485</v>
      </c>
      <c r="AG280" s="168">
        <v>163713</v>
      </c>
      <c r="AH280" s="168">
        <v>165008</v>
      </c>
      <c r="AI280" s="168">
        <v>167226</v>
      </c>
      <c r="AJ280" s="168">
        <v>171466</v>
      </c>
      <c r="AK280" s="168">
        <v>176187</v>
      </c>
      <c r="AL280" s="168">
        <v>183619</v>
      </c>
      <c r="AM280" s="168">
        <v>188471</v>
      </c>
      <c r="AN280" s="168">
        <v>195208</v>
      </c>
      <c r="AO280" s="168">
        <v>197579</v>
      </c>
      <c r="AP280" s="168">
        <v>201071</v>
      </c>
      <c r="AQ280" s="168">
        <v>201638</v>
      </c>
      <c r="AR280" s="168">
        <v>201959</v>
      </c>
      <c r="AS280" s="168">
        <v>204199</v>
      </c>
      <c r="AT280" s="168">
        <v>206729</v>
      </c>
      <c r="AU280" s="168">
        <v>209301</v>
      </c>
      <c r="AV280" s="168">
        <v>207760</v>
      </c>
      <c r="AW280" s="168">
        <v>205123</v>
      </c>
      <c r="AX280" s="168">
        <v>205475</v>
      </c>
      <c r="AY280" s="168">
        <v>205776</v>
      </c>
      <c r="AZ280" s="168">
        <v>207412</v>
      </c>
      <c r="BA280" s="168">
        <v>205407</v>
      </c>
      <c r="BB280" s="168">
        <v>205699</v>
      </c>
      <c r="BC280" s="168">
        <v>204371</v>
      </c>
      <c r="BD280" s="168">
        <v>205587</v>
      </c>
      <c r="BE280" s="168">
        <v>206189</v>
      </c>
      <c r="BF280" s="168">
        <v>206320</v>
      </c>
      <c r="BG280" s="168">
        <v>205740</v>
      </c>
      <c r="BH280" s="168">
        <v>207058</v>
      </c>
      <c r="BI280" s="168">
        <v>209041</v>
      </c>
      <c r="BJ280" s="168">
        <v>212221</v>
      </c>
      <c r="BK280" s="168">
        <v>218035</v>
      </c>
      <c r="BL280" s="168">
        <v>219159</v>
      </c>
      <c r="BM280" s="168">
        <v>222749</v>
      </c>
      <c r="BN280" s="168">
        <v>224599</v>
      </c>
      <c r="BO280" s="168">
        <v>226838</v>
      </c>
      <c r="BP280" s="168">
        <v>225875</v>
      </c>
      <c r="BQ280" s="168">
        <v>228217</v>
      </c>
      <c r="BR280" s="168">
        <v>230892</v>
      </c>
      <c r="BS280" s="168">
        <v>233122</v>
      </c>
      <c r="BT280" s="168">
        <v>235305</v>
      </c>
      <c r="BU280" s="168">
        <v>237389</v>
      </c>
      <c r="BV280" s="168">
        <v>239330</v>
      </c>
      <c r="BW280" s="168">
        <v>241042</v>
      </c>
      <c r="BX280" s="168">
        <v>242517</v>
      </c>
      <c r="BY280" s="168">
        <v>243807</v>
      </c>
      <c r="BZ280" s="168">
        <v>244901</v>
      </c>
      <c r="CA280" s="168">
        <v>245794</v>
      </c>
      <c r="CB280" s="168">
        <v>246530</v>
      </c>
      <c r="CC280" s="168">
        <v>247137</v>
      </c>
      <c r="CD280" s="168">
        <v>247648</v>
      </c>
      <c r="CE280" s="168">
        <v>248088</v>
      </c>
      <c r="CF280" s="168">
        <v>248463</v>
      </c>
      <c r="CG280" s="168">
        <v>248856</v>
      </c>
      <c r="CH280" s="168">
        <v>249305</v>
      </c>
      <c r="CI280" s="168">
        <v>249809</v>
      </c>
      <c r="CJ280" s="168">
        <v>250403</v>
      </c>
      <c r="CK280" s="168">
        <v>251105</v>
      </c>
      <c r="CL280" s="168">
        <v>251946</v>
      </c>
      <c r="CM280" s="168">
        <v>252950</v>
      </c>
      <c r="CN280" s="168">
        <v>254102</v>
      </c>
      <c r="CO280" s="168">
        <v>255399</v>
      </c>
    </row>
    <row r="281" spans="2:93">
      <c r="B281" s="166">
        <v>67</v>
      </c>
      <c r="C281" s="167">
        <v>101626</v>
      </c>
      <c r="D281" s="168">
        <v>104514</v>
      </c>
      <c r="E281" s="168">
        <v>123069</v>
      </c>
      <c r="F281" s="168">
        <v>118188</v>
      </c>
      <c r="G281" s="168">
        <v>117297</v>
      </c>
      <c r="H281" s="168">
        <v>120772</v>
      </c>
      <c r="I281" s="168">
        <v>122970</v>
      </c>
      <c r="J281" s="168">
        <v>124334</v>
      </c>
      <c r="K281" s="168">
        <v>128966</v>
      </c>
      <c r="L281" s="168">
        <v>130672</v>
      </c>
      <c r="M281" s="168">
        <v>134673</v>
      </c>
      <c r="N281" s="168">
        <v>138067</v>
      </c>
      <c r="O281" s="168">
        <v>140577</v>
      </c>
      <c r="P281" s="168">
        <v>144440</v>
      </c>
      <c r="Q281" s="168">
        <v>147694</v>
      </c>
      <c r="R281" s="168">
        <v>150233</v>
      </c>
      <c r="S281" s="168">
        <v>155263</v>
      </c>
      <c r="T281" s="168">
        <v>155655</v>
      </c>
      <c r="U281" s="168">
        <v>156431</v>
      </c>
      <c r="V281" s="168">
        <v>154840</v>
      </c>
      <c r="W281" s="168">
        <v>151695</v>
      </c>
      <c r="X281" s="168">
        <v>150510</v>
      </c>
      <c r="Y281" s="168">
        <v>151477</v>
      </c>
      <c r="Z281" s="168">
        <v>155732</v>
      </c>
      <c r="AA281" s="168">
        <v>162941</v>
      </c>
      <c r="AB281" s="168">
        <v>165490</v>
      </c>
      <c r="AC281" s="168">
        <v>176363</v>
      </c>
      <c r="AD281" s="168">
        <v>174860</v>
      </c>
      <c r="AE281" s="168">
        <v>169335</v>
      </c>
      <c r="AF281" s="168">
        <v>166435</v>
      </c>
      <c r="AG281" s="168">
        <v>164059</v>
      </c>
      <c r="AH281" s="168">
        <v>163303</v>
      </c>
      <c r="AI281" s="168">
        <v>164607</v>
      </c>
      <c r="AJ281" s="168">
        <v>166832</v>
      </c>
      <c r="AK281" s="168">
        <v>171072</v>
      </c>
      <c r="AL281" s="168">
        <v>175792</v>
      </c>
      <c r="AM281" s="168">
        <v>183215</v>
      </c>
      <c r="AN281" s="168">
        <v>188067</v>
      </c>
      <c r="AO281" s="168">
        <v>194799</v>
      </c>
      <c r="AP281" s="168">
        <v>197177</v>
      </c>
      <c r="AQ281" s="168">
        <v>200673</v>
      </c>
      <c r="AR281" s="168">
        <v>201252</v>
      </c>
      <c r="AS281" s="168">
        <v>201579</v>
      </c>
      <c r="AT281" s="168">
        <v>203821</v>
      </c>
      <c r="AU281" s="168">
        <v>206352</v>
      </c>
      <c r="AV281" s="168">
        <v>208926</v>
      </c>
      <c r="AW281" s="168">
        <v>207396</v>
      </c>
      <c r="AX281" s="168">
        <v>204772</v>
      </c>
      <c r="AY281" s="168">
        <v>205130</v>
      </c>
      <c r="AZ281" s="168">
        <v>205437</v>
      </c>
      <c r="BA281" s="168">
        <v>207076</v>
      </c>
      <c r="BB281" s="168">
        <v>205082</v>
      </c>
      <c r="BC281" s="168">
        <v>205379</v>
      </c>
      <c r="BD281" s="168">
        <v>204060</v>
      </c>
      <c r="BE281" s="168">
        <v>205280</v>
      </c>
      <c r="BF281" s="168">
        <v>205887</v>
      </c>
      <c r="BG281" s="168">
        <v>206023</v>
      </c>
      <c r="BH281" s="168">
        <v>205450</v>
      </c>
      <c r="BI281" s="168">
        <v>206771</v>
      </c>
      <c r="BJ281" s="168">
        <v>208755</v>
      </c>
      <c r="BK281" s="168">
        <v>211934</v>
      </c>
      <c r="BL281" s="168">
        <v>217742</v>
      </c>
      <c r="BM281" s="168">
        <v>218869</v>
      </c>
      <c r="BN281" s="168">
        <v>222458</v>
      </c>
      <c r="BO281" s="168">
        <v>224309</v>
      </c>
      <c r="BP281" s="168">
        <v>226549</v>
      </c>
      <c r="BQ281" s="168">
        <v>225592</v>
      </c>
      <c r="BR281" s="168">
        <v>227934</v>
      </c>
      <c r="BS281" s="168">
        <v>230609</v>
      </c>
      <c r="BT281" s="168">
        <v>232839</v>
      </c>
      <c r="BU281" s="168">
        <v>235022</v>
      </c>
      <c r="BV281" s="168">
        <v>237107</v>
      </c>
      <c r="BW281" s="168">
        <v>239048</v>
      </c>
      <c r="BX281" s="168">
        <v>240761</v>
      </c>
      <c r="BY281" s="168">
        <v>242237</v>
      </c>
      <c r="BZ281" s="168">
        <v>243528</v>
      </c>
      <c r="CA281" s="168">
        <v>244623</v>
      </c>
      <c r="CB281" s="168">
        <v>245518</v>
      </c>
      <c r="CC281" s="168">
        <v>246255</v>
      </c>
      <c r="CD281" s="168">
        <v>246864</v>
      </c>
      <c r="CE281" s="168">
        <v>247377</v>
      </c>
      <c r="CF281" s="168">
        <v>247818</v>
      </c>
      <c r="CG281" s="168">
        <v>248195</v>
      </c>
      <c r="CH281" s="168">
        <v>248590</v>
      </c>
      <c r="CI281" s="168">
        <v>249040</v>
      </c>
      <c r="CJ281" s="168">
        <v>249545</v>
      </c>
      <c r="CK281" s="168">
        <v>250140</v>
      </c>
      <c r="CL281" s="168">
        <v>250843</v>
      </c>
      <c r="CM281" s="168">
        <v>251684</v>
      </c>
      <c r="CN281" s="168">
        <v>252688</v>
      </c>
      <c r="CO281" s="168">
        <v>253840</v>
      </c>
    </row>
    <row r="282" spans="2:93">
      <c r="B282" s="166">
        <v>68</v>
      </c>
      <c r="C282" s="167">
        <v>96976</v>
      </c>
      <c r="D282" s="168">
        <v>100996</v>
      </c>
      <c r="E282" s="168">
        <v>103875</v>
      </c>
      <c r="F282" s="168">
        <v>122308</v>
      </c>
      <c r="G282" s="168">
        <v>117477</v>
      </c>
      <c r="H282" s="168">
        <v>116606</v>
      </c>
      <c r="I282" s="168">
        <v>120071</v>
      </c>
      <c r="J282" s="168">
        <v>122275</v>
      </c>
      <c r="K282" s="168">
        <v>123651</v>
      </c>
      <c r="L282" s="168">
        <v>128274</v>
      </c>
      <c r="M282" s="168">
        <v>129990</v>
      </c>
      <c r="N282" s="168">
        <v>133987</v>
      </c>
      <c r="O282" s="168">
        <v>137382</v>
      </c>
      <c r="P282" s="168">
        <v>139898</v>
      </c>
      <c r="Q282" s="168">
        <v>143760</v>
      </c>
      <c r="R282" s="168">
        <v>147017</v>
      </c>
      <c r="S282" s="168">
        <v>149562</v>
      </c>
      <c r="T282" s="168">
        <v>154587</v>
      </c>
      <c r="U282" s="168">
        <v>154997</v>
      </c>
      <c r="V282" s="168">
        <v>155788</v>
      </c>
      <c r="W282" s="168">
        <v>154224</v>
      </c>
      <c r="X282" s="168">
        <v>151112</v>
      </c>
      <c r="Y282" s="168">
        <v>149950</v>
      </c>
      <c r="Z282" s="168">
        <v>150930</v>
      </c>
      <c r="AA282" s="168">
        <v>155183</v>
      </c>
      <c r="AB282" s="168">
        <v>162379</v>
      </c>
      <c r="AC282" s="168">
        <v>164935</v>
      </c>
      <c r="AD282" s="168">
        <v>175782</v>
      </c>
      <c r="AE282" s="168">
        <v>174302</v>
      </c>
      <c r="AF282" s="168">
        <v>168815</v>
      </c>
      <c r="AG282" s="168">
        <v>165942</v>
      </c>
      <c r="AH282" s="168">
        <v>163589</v>
      </c>
      <c r="AI282" s="168">
        <v>162851</v>
      </c>
      <c r="AJ282" s="168">
        <v>164165</v>
      </c>
      <c r="AK282" s="168">
        <v>166396</v>
      </c>
      <c r="AL282" s="168">
        <v>170637</v>
      </c>
      <c r="AM282" s="168">
        <v>175356</v>
      </c>
      <c r="AN282" s="168">
        <v>182770</v>
      </c>
      <c r="AO282" s="168">
        <v>187622</v>
      </c>
      <c r="AP282" s="168">
        <v>194348</v>
      </c>
      <c r="AQ282" s="168">
        <v>196734</v>
      </c>
      <c r="AR282" s="168">
        <v>200234</v>
      </c>
      <c r="AS282" s="168">
        <v>200820</v>
      </c>
      <c r="AT282" s="168">
        <v>201154</v>
      </c>
      <c r="AU282" s="168">
        <v>203398</v>
      </c>
      <c r="AV282" s="168">
        <v>205930</v>
      </c>
      <c r="AW282" s="168">
        <v>208506</v>
      </c>
      <c r="AX282" s="168">
        <v>206987</v>
      </c>
      <c r="AY282" s="168">
        <v>204377</v>
      </c>
      <c r="AZ282" s="168">
        <v>204742</v>
      </c>
      <c r="BA282" s="168">
        <v>205055</v>
      </c>
      <c r="BB282" s="168">
        <v>206697</v>
      </c>
      <c r="BC282" s="168">
        <v>204715</v>
      </c>
      <c r="BD282" s="168">
        <v>205018</v>
      </c>
      <c r="BE282" s="168">
        <v>203708</v>
      </c>
      <c r="BF282" s="168">
        <v>204932</v>
      </c>
      <c r="BG282" s="168">
        <v>205544</v>
      </c>
      <c r="BH282" s="168">
        <v>205686</v>
      </c>
      <c r="BI282" s="168">
        <v>205120</v>
      </c>
      <c r="BJ282" s="168">
        <v>206444</v>
      </c>
      <c r="BK282" s="168">
        <v>208430</v>
      </c>
      <c r="BL282" s="168">
        <v>211607</v>
      </c>
      <c r="BM282" s="168">
        <v>217409</v>
      </c>
      <c r="BN282" s="168">
        <v>218539</v>
      </c>
      <c r="BO282" s="168">
        <v>222126</v>
      </c>
      <c r="BP282" s="168">
        <v>223978</v>
      </c>
      <c r="BQ282" s="168">
        <v>226219</v>
      </c>
      <c r="BR282" s="168">
        <v>225269</v>
      </c>
      <c r="BS282" s="168">
        <v>227611</v>
      </c>
      <c r="BT282" s="168">
        <v>230285</v>
      </c>
      <c r="BU282" s="168">
        <v>232515</v>
      </c>
      <c r="BV282" s="168">
        <v>234698</v>
      </c>
      <c r="BW282" s="168">
        <v>236783</v>
      </c>
      <c r="BX282" s="168">
        <v>238725</v>
      </c>
      <c r="BY282" s="168">
        <v>240438</v>
      </c>
      <c r="BZ282" s="168">
        <v>241915</v>
      </c>
      <c r="CA282" s="168">
        <v>243207</v>
      </c>
      <c r="CB282" s="168">
        <v>244303</v>
      </c>
      <c r="CC282" s="168">
        <v>245200</v>
      </c>
      <c r="CD282" s="168">
        <v>245938</v>
      </c>
      <c r="CE282" s="168">
        <v>246549</v>
      </c>
      <c r="CF282" s="168">
        <v>247064</v>
      </c>
      <c r="CG282" s="168">
        <v>247507</v>
      </c>
      <c r="CH282" s="168">
        <v>247885</v>
      </c>
      <c r="CI282" s="168">
        <v>248282</v>
      </c>
      <c r="CJ282" s="168">
        <v>248733</v>
      </c>
      <c r="CK282" s="168">
        <v>249239</v>
      </c>
      <c r="CL282" s="168">
        <v>249835</v>
      </c>
      <c r="CM282" s="168">
        <v>250539</v>
      </c>
      <c r="CN282" s="168">
        <v>251380</v>
      </c>
      <c r="CO282" s="168">
        <v>252384</v>
      </c>
    </row>
    <row r="283" spans="2:93">
      <c r="B283" s="166">
        <v>69</v>
      </c>
      <c r="C283" s="167">
        <v>87645</v>
      </c>
      <c r="D283" s="168">
        <v>96263</v>
      </c>
      <c r="E283" s="168">
        <v>100266</v>
      </c>
      <c r="F283" s="168">
        <v>103137</v>
      </c>
      <c r="G283" s="168">
        <v>121442</v>
      </c>
      <c r="H283" s="168">
        <v>116667</v>
      </c>
      <c r="I283" s="168">
        <v>115821</v>
      </c>
      <c r="J283" s="168">
        <v>119283</v>
      </c>
      <c r="K283" s="168">
        <v>121493</v>
      </c>
      <c r="L283" s="168">
        <v>122882</v>
      </c>
      <c r="M283" s="168">
        <v>127495</v>
      </c>
      <c r="N283" s="168">
        <v>129222</v>
      </c>
      <c r="O283" s="168">
        <v>133215</v>
      </c>
      <c r="P283" s="168">
        <v>136611</v>
      </c>
      <c r="Q283" s="168">
        <v>139133</v>
      </c>
      <c r="R283" s="168">
        <v>142994</v>
      </c>
      <c r="S283" s="168">
        <v>146254</v>
      </c>
      <c r="T283" s="168">
        <v>148806</v>
      </c>
      <c r="U283" s="168">
        <v>153825</v>
      </c>
      <c r="V283" s="168">
        <v>154254</v>
      </c>
      <c r="W283" s="168">
        <v>155062</v>
      </c>
      <c r="X283" s="168">
        <v>153526</v>
      </c>
      <c r="Y283" s="168">
        <v>150449</v>
      </c>
      <c r="Z283" s="168">
        <v>149312</v>
      </c>
      <c r="AA283" s="168">
        <v>150305</v>
      </c>
      <c r="AB283" s="168">
        <v>154557</v>
      </c>
      <c r="AC283" s="168">
        <v>161739</v>
      </c>
      <c r="AD283" s="168">
        <v>164302</v>
      </c>
      <c r="AE283" s="168">
        <v>175122</v>
      </c>
      <c r="AF283" s="168">
        <v>173667</v>
      </c>
      <c r="AG283" s="168">
        <v>168220</v>
      </c>
      <c r="AH283" s="168">
        <v>165375</v>
      </c>
      <c r="AI283" s="168">
        <v>163048</v>
      </c>
      <c r="AJ283" s="168">
        <v>162328</v>
      </c>
      <c r="AK283" s="168">
        <v>163653</v>
      </c>
      <c r="AL283" s="168">
        <v>165891</v>
      </c>
      <c r="AM283" s="168">
        <v>170132</v>
      </c>
      <c r="AN283" s="168">
        <v>174850</v>
      </c>
      <c r="AO283" s="168">
        <v>182255</v>
      </c>
      <c r="AP283" s="168">
        <v>187107</v>
      </c>
      <c r="AQ283" s="168">
        <v>193827</v>
      </c>
      <c r="AR283" s="168">
        <v>196221</v>
      </c>
      <c r="AS283" s="168">
        <v>199720</v>
      </c>
      <c r="AT283" s="168">
        <v>200313</v>
      </c>
      <c r="AU283" s="168">
        <v>200654</v>
      </c>
      <c r="AV283" s="168">
        <v>202900</v>
      </c>
      <c r="AW283" s="168">
        <v>205434</v>
      </c>
      <c r="AX283" s="168">
        <v>208011</v>
      </c>
      <c r="AY283" s="168">
        <v>206504</v>
      </c>
      <c r="AZ283" s="168">
        <v>203909</v>
      </c>
      <c r="BA283" s="168">
        <v>204281</v>
      </c>
      <c r="BB283" s="168">
        <v>204601</v>
      </c>
      <c r="BC283" s="168">
        <v>206247</v>
      </c>
      <c r="BD283" s="168">
        <v>204277</v>
      </c>
      <c r="BE283" s="168">
        <v>204586</v>
      </c>
      <c r="BF283" s="168">
        <v>203287</v>
      </c>
      <c r="BG283" s="168">
        <v>204515</v>
      </c>
      <c r="BH283" s="168">
        <v>205132</v>
      </c>
      <c r="BI283" s="168">
        <v>205280</v>
      </c>
      <c r="BJ283" s="168">
        <v>204722</v>
      </c>
      <c r="BK283" s="168">
        <v>206049</v>
      </c>
      <c r="BL283" s="168">
        <v>208036</v>
      </c>
      <c r="BM283" s="168">
        <v>211212</v>
      </c>
      <c r="BN283" s="168">
        <v>217007</v>
      </c>
      <c r="BO283" s="168">
        <v>218140</v>
      </c>
      <c r="BP283" s="168">
        <v>221725</v>
      </c>
      <c r="BQ283" s="168">
        <v>223578</v>
      </c>
      <c r="BR283" s="168">
        <v>225819</v>
      </c>
      <c r="BS283" s="168">
        <v>224876</v>
      </c>
      <c r="BT283" s="168">
        <v>227218</v>
      </c>
      <c r="BU283" s="168">
        <v>229892</v>
      </c>
      <c r="BV283" s="168">
        <v>232121</v>
      </c>
      <c r="BW283" s="168">
        <v>234304</v>
      </c>
      <c r="BX283" s="168">
        <v>236389</v>
      </c>
      <c r="BY283" s="168">
        <v>238331</v>
      </c>
      <c r="BZ283" s="168">
        <v>240045</v>
      </c>
      <c r="CA283" s="168">
        <v>241523</v>
      </c>
      <c r="CB283" s="168">
        <v>242816</v>
      </c>
      <c r="CC283" s="168">
        <v>243913</v>
      </c>
      <c r="CD283" s="168">
        <v>244811</v>
      </c>
      <c r="CE283" s="168">
        <v>245551</v>
      </c>
      <c r="CF283" s="168">
        <v>246164</v>
      </c>
      <c r="CG283" s="168">
        <v>246680</v>
      </c>
      <c r="CH283" s="168">
        <v>247125</v>
      </c>
      <c r="CI283" s="168">
        <v>247505</v>
      </c>
      <c r="CJ283" s="168">
        <v>247903</v>
      </c>
      <c r="CK283" s="168">
        <v>248356</v>
      </c>
      <c r="CL283" s="168">
        <v>248863</v>
      </c>
      <c r="CM283" s="168">
        <v>249460</v>
      </c>
      <c r="CN283" s="168">
        <v>250165</v>
      </c>
      <c r="CO283" s="168">
        <v>251006</v>
      </c>
    </row>
    <row r="284" spans="2:93">
      <c r="B284" s="166">
        <v>70</v>
      </c>
      <c r="C284" s="167">
        <v>85492</v>
      </c>
      <c r="D284" s="168">
        <v>86925</v>
      </c>
      <c r="E284" s="168">
        <v>95479</v>
      </c>
      <c r="F284" s="168">
        <v>99464</v>
      </c>
      <c r="G284" s="168">
        <v>102327</v>
      </c>
      <c r="H284" s="168">
        <v>120493</v>
      </c>
      <c r="I284" s="168">
        <v>115779</v>
      </c>
      <c r="J284" s="168">
        <v>114964</v>
      </c>
      <c r="K284" s="168">
        <v>118423</v>
      </c>
      <c r="L284" s="168">
        <v>120640</v>
      </c>
      <c r="M284" s="168">
        <v>122042</v>
      </c>
      <c r="N284" s="168">
        <v>126645</v>
      </c>
      <c r="O284" s="168">
        <v>128383</v>
      </c>
      <c r="P284" s="168">
        <v>132372</v>
      </c>
      <c r="Q284" s="168">
        <v>135768</v>
      </c>
      <c r="R284" s="168">
        <v>138297</v>
      </c>
      <c r="S284" s="168">
        <v>142156</v>
      </c>
      <c r="T284" s="168">
        <v>145419</v>
      </c>
      <c r="U284" s="168">
        <v>147979</v>
      </c>
      <c r="V284" s="168">
        <v>152991</v>
      </c>
      <c r="W284" s="168">
        <v>153441</v>
      </c>
      <c r="X284" s="168">
        <v>154267</v>
      </c>
      <c r="Y284" s="168">
        <v>152762</v>
      </c>
      <c r="Z284" s="168">
        <v>149723</v>
      </c>
      <c r="AA284" s="168">
        <v>148612</v>
      </c>
      <c r="AB284" s="168">
        <v>149620</v>
      </c>
      <c r="AC284" s="168">
        <v>153870</v>
      </c>
      <c r="AD284" s="168">
        <v>161037</v>
      </c>
      <c r="AE284" s="168">
        <v>163608</v>
      </c>
      <c r="AF284" s="168">
        <v>174397</v>
      </c>
      <c r="AG284" s="168">
        <v>172969</v>
      </c>
      <c r="AH284" s="168">
        <v>167566</v>
      </c>
      <c r="AI284" s="168">
        <v>164752</v>
      </c>
      <c r="AJ284" s="168">
        <v>162453</v>
      </c>
      <c r="AK284" s="168">
        <v>161753</v>
      </c>
      <c r="AL284" s="168">
        <v>163089</v>
      </c>
      <c r="AM284" s="168">
        <v>165335</v>
      </c>
      <c r="AN284" s="168">
        <v>169576</v>
      </c>
      <c r="AO284" s="168">
        <v>174293</v>
      </c>
      <c r="AP284" s="168">
        <v>181688</v>
      </c>
      <c r="AQ284" s="168">
        <v>186540</v>
      </c>
      <c r="AR284" s="168">
        <v>193253</v>
      </c>
      <c r="AS284" s="168">
        <v>195649</v>
      </c>
      <c r="AT284" s="168">
        <v>199146</v>
      </c>
      <c r="AU284" s="168">
        <v>199747</v>
      </c>
      <c r="AV284" s="168">
        <v>200096</v>
      </c>
      <c r="AW284" s="168">
        <v>202344</v>
      </c>
      <c r="AX284" s="168">
        <v>204880</v>
      </c>
      <c r="AY284" s="168">
        <v>207458</v>
      </c>
      <c r="AZ284" s="168">
        <v>205965</v>
      </c>
      <c r="BA284" s="168">
        <v>203386</v>
      </c>
      <c r="BB284" s="168">
        <v>203766</v>
      </c>
      <c r="BC284" s="168">
        <v>204094</v>
      </c>
      <c r="BD284" s="168">
        <v>205743</v>
      </c>
      <c r="BE284" s="168">
        <v>203787</v>
      </c>
      <c r="BF284" s="168">
        <v>204103</v>
      </c>
      <c r="BG284" s="168">
        <v>202815</v>
      </c>
      <c r="BH284" s="168">
        <v>204047</v>
      </c>
      <c r="BI284" s="168">
        <v>204670</v>
      </c>
      <c r="BJ284" s="168">
        <v>204825</v>
      </c>
      <c r="BK284" s="168">
        <v>204275</v>
      </c>
      <c r="BL284" s="168">
        <v>205605</v>
      </c>
      <c r="BM284" s="168">
        <v>207594</v>
      </c>
      <c r="BN284" s="168">
        <v>210768</v>
      </c>
      <c r="BO284" s="168">
        <v>216555</v>
      </c>
      <c r="BP284" s="168">
        <v>217691</v>
      </c>
      <c r="BQ284" s="168">
        <v>221274</v>
      </c>
      <c r="BR284" s="168">
        <v>223128</v>
      </c>
      <c r="BS284" s="168">
        <v>225369</v>
      </c>
      <c r="BT284" s="168">
        <v>224434</v>
      </c>
      <c r="BU284" s="168">
        <v>226776</v>
      </c>
      <c r="BV284" s="168">
        <v>229448</v>
      </c>
      <c r="BW284" s="168">
        <v>231677</v>
      </c>
      <c r="BX284" s="168">
        <v>233860</v>
      </c>
      <c r="BY284" s="168">
        <v>235945</v>
      </c>
      <c r="BZ284" s="168">
        <v>237887</v>
      </c>
      <c r="CA284" s="168">
        <v>239601</v>
      </c>
      <c r="CB284" s="168">
        <v>241079</v>
      </c>
      <c r="CC284" s="168">
        <v>242373</v>
      </c>
      <c r="CD284" s="168">
        <v>243472</v>
      </c>
      <c r="CE284" s="168">
        <v>244371</v>
      </c>
      <c r="CF284" s="168">
        <v>245113</v>
      </c>
      <c r="CG284" s="168">
        <v>245727</v>
      </c>
      <c r="CH284" s="168">
        <v>246245</v>
      </c>
      <c r="CI284" s="168">
        <v>246692</v>
      </c>
      <c r="CJ284" s="168">
        <v>247074</v>
      </c>
      <c r="CK284" s="168">
        <v>247474</v>
      </c>
      <c r="CL284" s="168">
        <v>247928</v>
      </c>
      <c r="CM284" s="168">
        <v>248436</v>
      </c>
      <c r="CN284" s="168">
        <v>249034</v>
      </c>
      <c r="CO284" s="168">
        <v>249740</v>
      </c>
    </row>
    <row r="285" spans="2:93">
      <c r="B285" s="166">
        <v>71</v>
      </c>
      <c r="C285" s="167">
        <v>79729</v>
      </c>
      <c r="D285" s="168">
        <v>84702</v>
      </c>
      <c r="E285" s="168">
        <v>86137</v>
      </c>
      <c r="F285" s="168">
        <v>94620</v>
      </c>
      <c r="G285" s="168">
        <v>98584</v>
      </c>
      <c r="H285" s="168">
        <v>101437</v>
      </c>
      <c r="I285" s="168">
        <v>119450</v>
      </c>
      <c r="J285" s="168">
        <v>114808</v>
      </c>
      <c r="K285" s="168">
        <v>114027</v>
      </c>
      <c r="L285" s="168">
        <v>117482</v>
      </c>
      <c r="M285" s="168">
        <v>119706</v>
      </c>
      <c r="N285" s="168">
        <v>121122</v>
      </c>
      <c r="O285" s="168">
        <v>125713</v>
      </c>
      <c r="P285" s="168">
        <v>127463</v>
      </c>
      <c r="Q285" s="168">
        <v>131446</v>
      </c>
      <c r="R285" s="168">
        <v>134842</v>
      </c>
      <c r="S285" s="168">
        <v>137378</v>
      </c>
      <c r="T285" s="168">
        <v>141235</v>
      </c>
      <c r="U285" s="168">
        <v>144501</v>
      </c>
      <c r="V285" s="168">
        <v>147069</v>
      </c>
      <c r="W285" s="168">
        <v>152073</v>
      </c>
      <c r="X285" s="168">
        <v>152545</v>
      </c>
      <c r="Y285" s="168">
        <v>153391</v>
      </c>
      <c r="Z285" s="168">
        <v>151919</v>
      </c>
      <c r="AA285" s="168">
        <v>148922</v>
      </c>
      <c r="AB285" s="168">
        <v>147840</v>
      </c>
      <c r="AC285" s="168">
        <v>148864</v>
      </c>
      <c r="AD285" s="168">
        <v>153112</v>
      </c>
      <c r="AE285" s="168">
        <v>160261</v>
      </c>
      <c r="AF285" s="168">
        <v>162840</v>
      </c>
      <c r="AG285" s="168">
        <v>173595</v>
      </c>
      <c r="AH285" s="168">
        <v>172197</v>
      </c>
      <c r="AI285" s="168">
        <v>166842</v>
      </c>
      <c r="AJ285" s="168">
        <v>164062</v>
      </c>
      <c r="AK285" s="168">
        <v>161794</v>
      </c>
      <c r="AL285" s="168">
        <v>161116</v>
      </c>
      <c r="AM285" s="168">
        <v>162464</v>
      </c>
      <c r="AN285" s="168">
        <v>164719</v>
      </c>
      <c r="AO285" s="168">
        <v>168960</v>
      </c>
      <c r="AP285" s="168">
        <v>173675</v>
      </c>
      <c r="AQ285" s="168">
        <v>181058</v>
      </c>
      <c r="AR285" s="168">
        <v>185910</v>
      </c>
      <c r="AS285" s="168">
        <v>192608</v>
      </c>
      <c r="AT285" s="168">
        <v>195005</v>
      </c>
      <c r="AU285" s="168">
        <v>198500</v>
      </c>
      <c r="AV285" s="168">
        <v>199110</v>
      </c>
      <c r="AW285" s="168">
        <v>199468</v>
      </c>
      <c r="AX285" s="168">
        <v>201719</v>
      </c>
      <c r="AY285" s="168">
        <v>204256</v>
      </c>
      <c r="AZ285" s="168">
        <v>206836</v>
      </c>
      <c r="BA285" s="168">
        <v>205358</v>
      </c>
      <c r="BB285" s="168">
        <v>202798</v>
      </c>
      <c r="BC285" s="168">
        <v>203186</v>
      </c>
      <c r="BD285" s="168">
        <v>203523</v>
      </c>
      <c r="BE285" s="168">
        <v>205176</v>
      </c>
      <c r="BF285" s="168">
        <v>203235</v>
      </c>
      <c r="BG285" s="168">
        <v>203559</v>
      </c>
      <c r="BH285" s="168">
        <v>202284</v>
      </c>
      <c r="BI285" s="168">
        <v>203520</v>
      </c>
      <c r="BJ285" s="168">
        <v>204149</v>
      </c>
      <c r="BK285" s="168">
        <v>204312</v>
      </c>
      <c r="BL285" s="168">
        <v>203771</v>
      </c>
      <c r="BM285" s="168">
        <v>205105</v>
      </c>
      <c r="BN285" s="168">
        <v>207095</v>
      </c>
      <c r="BO285" s="168">
        <v>210267</v>
      </c>
      <c r="BP285" s="168">
        <v>216045</v>
      </c>
      <c r="BQ285" s="168">
        <v>217184</v>
      </c>
      <c r="BR285" s="168">
        <v>220764</v>
      </c>
      <c r="BS285" s="168">
        <v>222619</v>
      </c>
      <c r="BT285" s="168">
        <v>224860</v>
      </c>
      <c r="BU285" s="168">
        <v>223934</v>
      </c>
      <c r="BV285" s="168">
        <v>226275</v>
      </c>
      <c r="BW285" s="168">
        <v>228946</v>
      </c>
      <c r="BX285" s="168">
        <v>231174</v>
      </c>
      <c r="BY285" s="168">
        <v>233357</v>
      </c>
      <c r="BZ285" s="168">
        <v>235441</v>
      </c>
      <c r="CA285" s="168">
        <v>237383</v>
      </c>
      <c r="CB285" s="168">
        <v>239097</v>
      </c>
      <c r="CC285" s="168">
        <v>240575</v>
      </c>
      <c r="CD285" s="168">
        <v>241870</v>
      </c>
      <c r="CE285" s="168">
        <v>242970</v>
      </c>
      <c r="CF285" s="168">
        <v>243871</v>
      </c>
      <c r="CG285" s="168">
        <v>244615</v>
      </c>
      <c r="CH285" s="168">
        <v>245231</v>
      </c>
      <c r="CI285" s="168">
        <v>245750</v>
      </c>
      <c r="CJ285" s="168">
        <v>246199</v>
      </c>
      <c r="CK285" s="168">
        <v>246583</v>
      </c>
      <c r="CL285" s="168">
        <v>246985</v>
      </c>
      <c r="CM285" s="168">
        <v>247441</v>
      </c>
      <c r="CN285" s="168">
        <v>247950</v>
      </c>
      <c r="CO285" s="168">
        <v>248549</v>
      </c>
    </row>
    <row r="286" spans="2:93">
      <c r="B286" s="166">
        <v>72</v>
      </c>
      <c r="C286" s="167">
        <v>76646</v>
      </c>
      <c r="D286" s="168">
        <v>78870</v>
      </c>
      <c r="E286" s="168">
        <v>83803</v>
      </c>
      <c r="F286" s="168">
        <v>85242</v>
      </c>
      <c r="G286" s="168">
        <v>93649</v>
      </c>
      <c r="H286" s="168">
        <v>97591</v>
      </c>
      <c r="I286" s="168">
        <v>100435</v>
      </c>
      <c r="J286" s="168">
        <v>118288</v>
      </c>
      <c r="K286" s="168">
        <v>113723</v>
      </c>
      <c r="L286" s="168">
        <v>112978</v>
      </c>
      <c r="M286" s="168">
        <v>116428</v>
      </c>
      <c r="N286" s="168">
        <v>118659</v>
      </c>
      <c r="O286" s="168">
        <v>120090</v>
      </c>
      <c r="P286" s="168">
        <v>124667</v>
      </c>
      <c r="Q286" s="168">
        <v>126429</v>
      </c>
      <c r="R286" s="168">
        <v>130406</v>
      </c>
      <c r="S286" s="168">
        <v>133801</v>
      </c>
      <c r="T286" s="168">
        <v>136344</v>
      </c>
      <c r="U286" s="168">
        <v>140198</v>
      </c>
      <c r="V286" s="168">
        <v>143466</v>
      </c>
      <c r="W286" s="168">
        <v>146042</v>
      </c>
      <c r="X286" s="168">
        <v>151037</v>
      </c>
      <c r="Y286" s="168">
        <v>151533</v>
      </c>
      <c r="Z286" s="168">
        <v>152400</v>
      </c>
      <c r="AA286" s="168">
        <v>150964</v>
      </c>
      <c r="AB286" s="168">
        <v>148013</v>
      </c>
      <c r="AC286" s="168">
        <v>146962</v>
      </c>
      <c r="AD286" s="168">
        <v>148003</v>
      </c>
      <c r="AE286" s="168">
        <v>152248</v>
      </c>
      <c r="AF286" s="168">
        <v>159377</v>
      </c>
      <c r="AG286" s="168">
        <v>161965</v>
      </c>
      <c r="AH286" s="168">
        <v>172682</v>
      </c>
      <c r="AI286" s="168">
        <v>171316</v>
      </c>
      <c r="AJ286" s="168">
        <v>166014</v>
      </c>
      <c r="AK286" s="168">
        <v>163271</v>
      </c>
      <c r="AL286" s="168">
        <v>161036</v>
      </c>
      <c r="AM286" s="168">
        <v>160382</v>
      </c>
      <c r="AN286" s="168">
        <v>161743</v>
      </c>
      <c r="AO286" s="168">
        <v>164007</v>
      </c>
      <c r="AP286" s="168">
        <v>168248</v>
      </c>
      <c r="AQ286" s="168">
        <v>172961</v>
      </c>
      <c r="AR286" s="168">
        <v>180330</v>
      </c>
      <c r="AS286" s="168">
        <v>185173</v>
      </c>
      <c r="AT286" s="168">
        <v>191854</v>
      </c>
      <c r="AU286" s="168">
        <v>194253</v>
      </c>
      <c r="AV286" s="168">
        <v>197745</v>
      </c>
      <c r="AW286" s="168">
        <v>198365</v>
      </c>
      <c r="AX286" s="168">
        <v>198733</v>
      </c>
      <c r="AY286" s="168">
        <v>200987</v>
      </c>
      <c r="AZ286" s="168">
        <v>203526</v>
      </c>
      <c r="BA286" s="168">
        <v>206107</v>
      </c>
      <c r="BB286" s="168">
        <v>204646</v>
      </c>
      <c r="BC286" s="168">
        <v>202107</v>
      </c>
      <c r="BD286" s="168">
        <v>202505</v>
      </c>
      <c r="BE286" s="168">
        <v>202851</v>
      </c>
      <c r="BF286" s="168">
        <v>204508</v>
      </c>
      <c r="BG286" s="168">
        <v>202584</v>
      </c>
      <c r="BH286" s="168">
        <v>202917</v>
      </c>
      <c r="BI286" s="168">
        <v>201656</v>
      </c>
      <c r="BJ286" s="168">
        <v>202897</v>
      </c>
      <c r="BK286" s="168">
        <v>203533</v>
      </c>
      <c r="BL286" s="168">
        <v>203704</v>
      </c>
      <c r="BM286" s="168">
        <v>203173</v>
      </c>
      <c r="BN286" s="168">
        <v>204511</v>
      </c>
      <c r="BO286" s="168">
        <v>206502</v>
      </c>
      <c r="BP286" s="168">
        <v>209672</v>
      </c>
      <c r="BQ286" s="168">
        <v>215439</v>
      </c>
      <c r="BR286" s="168">
        <v>216582</v>
      </c>
      <c r="BS286" s="168">
        <v>220158</v>
      </c>
      <c r="BT286" s="168">
        <v>222014</v>
      </c>
      <c r="BU286" s="168">
        <v>224255</v>
      </c>
      <c r="BV286" s="168">
        <v>223338</v>
      </c>
      <c r="BW286" s="168">
        <v>225678</v>
      </c>
      <c r="BX286" s="168">
        <v>228347</v>
      </c>
      <c r="BY286" s="168">
        <v>230574</v>
      </c>
      <c r="BZ286" s="168">
        <v>232757</v>
      </c>
      <c r="CA286" s="168">
        <v>234840</v>
      </c>
      <c r="CB286" s="168">
        <v>236781</v>
      </c>
      <c r="CC286" s="168">
        <v>238495</v>
      </c>
      <c r="CD286" s="168">
        <v>239973</v>
      </c>
      <c r="CE286" s="168">
        <v>241269</v>
      </c>
      <c r="CF286" s="168">
        <v>242370</v>
      </c>
      <c r="CG286" s="168">
        <v>243273</v>
      </c>
      <c r="CH286" s="168">
        <v>244019</v>
      </c>
      <c r="CI286" s="168">
        <v>244636</v>
      </c>
      <c r="CJ286" s="168">
        <v>245157</v>
      </c>
      <c r="CK286" s="168">
        <v>245608</v>
      </c>
      <c r="CL286" s="168">
        <v>245995</v>
      </c>
      <c r="CM286" s="168">
        <v>246398</v>
      </c>
      <c r="CN286" s="168">
        <v>246856</v>
      </c>
      <c r="CO286" s="168">
        <v>247366</v>
      </c>
    </row>
    <row r="287" spans="2:93">
      <c r="B287" s="166">
        <v>73</v>
      </c>
      <c r="C287" s="167">
        <v>73360</v>
      </c>
      <c r="D287" s="168">
        <v>75695</v>
      </c>
      <c r="E287" s="168">
        <v>77911</v>
      </c>
      <c r="F287" s="168">
        <v>82803</v>
      </c>
      <c r="G287" s="168">
        <v>84247</v>
      </c>
      <c r="H287" s="168">
        <v>92574</v>
      </c>
      <c r="I287" s="168">
        <v>96494</v>
      </c>
      <c r="J287" s="168">
        <v>99333</v>
      </c>
      <c r="K287" s="168">
        <v>117014</v>
      </c>
      <c r="L287" s="168">
        <v>112531</v>
      </c>
      <c r="M287" s="168">
        <v>111825</v>
      </c>
      <c r="N287" s="168">
        <v>115268</v>
      </c>
      <c r="O287" s="168">
        <v>117506</v>
      </c>
      <c r="P287" s="168">
        <v>118952</v>
      </c>
      <c r="Q287" s="168">
        <v>123514</v>
      </c>
      <c r="R287" s="168">
        <v>125289</v>
      </c>
      <c r="S287" s="168">
        <v>129258</v>
      </c>
      <c r="T287" s="168">
        <v>132652</v>
      </c>
      <c r="U287" s="168">
        <v>135202</v>
      </c>
      <c r="V287" s="168">
        <v>139052</v>
      </c>
      <c r="W287" s="168">
        <v>142322</v>
      </c>
      <c r="X287" s="168">
        <v>144906</v>
      </c>
      <c r="Y287" s="168">
        <v>149891</v>
      </c>
      <c r="Z287" s="168">
        <v>150412</v>
      </c>
      <c r="AA287" s="168">
        <v>151301</v>
      </c>
      <c r="AB287" s="168">
        <v>149904</v>
      </c>
      <c r="AC287" s="168">
        <v>147001</v>
      </c>
      <c r="AD287" s="168">
        <v>145984</v>
      </c>
      <c r="AE287" s="168">
        <v>147043</v>
      </c>
      <c r="AF287" s="168">
        <v>151284</v>
      </c>
      <c r="AG287" s="168">
        <v>158391</v>
      </c>
      <c r="AH287" s="168">
        <v>160988</v>
      </c>
      <c r="AI287" s="168">
        <v>171664</v>
      </c>
      <c r="AJ287" s="168">
        <v>170332</v>
      </c>
      <c r="AK287" s="168">
        <v>165087</v>
      </c>
      <c r="AL287" s="168">
        <v>162384</v>
      </c>
      <c r="AM287" s="168">
        <v>160184</v>
      </c>
      <c r="AN287" s="168">
        <v>159556</v>
      </c>
      <c r="AO287" s="168">
        <v>160931</v>
      </c>
      <c r="AP287" s="168">
        <v>163205</v>
      </c>
      <c r="AQ287" s="168">
        <v>167445</v>
      </c>
      <c r="AR287" s="168">
        <v>172155</v>
      </c>
      <c r="AS287" s="168">
        <v>179501</v>
      </c>
      <c r="AT287" s="168">
        <v>184333</v>
      </c>
      <c r="AU287" s="168">
        <v>190996</v>
      </c>
      <c r="AV287" s="168">
        <v>193397</v>
      </c>
      <c r="AW287" s="168">
        <v>196886</v>
      </c>
      <c r="AX287" s="168">
        <v>197516</v>
      </c>
      <c r="AY287" s="168">
        <v>197896</v>
      </c>
      <c r="AZ287" s="168">
        <v>200153</v>
      </c>
      <c r="BA287" s="168">
        <v>202693</v>
      </c>
      <c r="BB287" s="168">
        <v>205276</v>
      </c>
      <c r="BC287" s="168">
        <v>203833</v>
      </c>
      <c r="BD287" s="168">
        <v>201317</v>
      </c>
      <c r="BE287" s="168">
        <v>201725</v>
      </c>
      <c r="BF287" s="168">
        <v>202081</v>
      </c>
      <c r="BG287" s="168">
        <v>203743</v>
      </c>
      <c r="BH287" s="168">
        <v>201838</v>
      </c>
      <c r="BI287" s="168">
        <v>202180</v>
      </c>
      <c r="BJ287" s="168">
        <v>200934</v>
      </c>
      <c r="BK287" s="168">
        <v>202180</v>
      </c>
      <c r="BL287" s="168">
        <v>202824</v>
      </c>
      <c r="BM287" s="168">
        <v>203003</v>
      </c>
      <c r="BN287" s="168">
        <v>202483</v>
      </c>
      <c r="BO287" s="168">
        <v>203825</v>
      </c>
      <c r="BP287" s="168">
        <v>205818</v>
      </c>
      <c r="BQ287" s="168">
        <v>208985</v>
      </c>
      <c r="BR287" s="168">
        <v>214740</v>
      </c>
      <c r="BS287" s="168">
        <v>215886</v>
      </c>
      <c r="BT287" s="168">
        <v>219458</v>
      </c>
      <c r="BU287" s="168">
        <v>221315</v>
      </c>
      <c r="BV287" s="168">
        <v>223555</v>
      </c>
      <c r="BW287" s="168">
        <v>222648</v>
      </c>
      <c r="BX287" s="168">
        <v>224987</v>
      </c>
      <c r="BY287" s="168">
        <v>227654</v>
      </c>
      <c r="BZ287" s="168">
        <v>229879</v>
      </c>
      <c r="CA287" s="168">
        <v>232061</v>
      </c>
      <c r="CB287" s="168">
        <v>234143</v>
      </c>
      <c r="CC287" s="168">
        <v>236083</v>
      </c>
      <c r="CD287" s="168">
        <v>237797</v>
      </c>
      <c r="CE287" s="168">
        <v>239275</v>
      </c>
      <c r="CF287" s="168">
        <v>240571</v>
      </c>
      <c r="CG287" s="168">
        <v>241673</v>
      </c>
      <c r="CH287" s="168">
        <v>242578</v>
      </c>
      <c r="CI287" s="168">
        <v>243326</v>
      </c>
      <c r="CJ287" s="168">
        <v>243944</v>
      </c>
      <c r="CK287" s="168">
        <v>244467</v>
      </c>
      <c r="CL287" s="168">
        <v>244921</v>
      </c>
      <c r="CM287" s="168">
        <v>245310</v>
      </c>
      <c r="CN287" s="168">
        <v>245715</v>
      </c>
      <c r="CO287" s="168">
        <v>246174</v>
      </c>
    </row>
    <row r="288" spans="2:93">
      <c r="B288" s="166">
        <v>74</v>
      </c>
      <c r="C288" s="167">
        <v>69389</v>
      </c>
      <c r="D288" s="168">
        <v>72338</v>
      </c>
      <c r="E288" s="168">
        <v>74663</v>
      </c>
      <c r="F288" s="168">
        <v>76871</v>
      </c>
      <c r="G288" s="168">
        <v>81719</v>
      </c>
      <c r="H288" s="168">
        <v>83168</v>
      </c>
      <c r="I288" s="168">
        <v>91411</v>
      </c>
      <c r="J288" s="168">
        <v>95310</v>
      </c>
      <c r="K288" s="168">
        <v>98143</v>
      </c>
      <c r="L288" s="168">
        <v>115639</v>
      </c>
      <c r="M288" s="168">
        <v>111244</v>
      </c>
      <c r="N288" s="168">
        <v>110578</v>
      </c>
      <c r="O288" s="168">
        <v>114014</v>
      </c>
      <c r="P288" s="168">
        <v>116259</v>
      </c>
      <c r="Q288" s="168">
        <v>117720</v>
      </c>
      <c r="R288" s="168">
        <v>122265</v>
      </c>
      <c r="S288" s="168">
        <v>124054</v>
      </c>
      <c r="T288" s="168">
        <v>128014</v>
      </c>
      <c r="U288" s="168">
        <v>131406</v>
      </c>
      <c r="V288" s="168">
        <v>133963</v>
      </c>
      <c r="W288" s="168">
        <v>137808</v>
      </c>
      <c r="X288" s="168">
        <v>141080</v>
      </c>
      <c r="Y288" s="168">
        <v>143672</v>
      </c>
      <c r="Z288" s="168">
        <v>148645</v>
      </c>
      <c r="AA288" s="168">
        <v>149193</v>
      </c>
      <c r="AB288" s="168">
        <v>150105</v>
      </c>
      <c r="AC288" s="168">
        <v>148750</v>
      </c>
      <c r="AD288" s="168">
        <v>145898</v>
      </c>
      <c r="AE288" s="168">
        <v>144917</v>
      </c>
      <c r="AF288" s="168">
        <v>145995</v>
      </c>
      <c r="AG288" s="168">
        <v>150232</v>
      </c>
      <c r="AH288" s="168">
        <v>157315</v>
      </c>
      <c r="AI288" s="168">
        <v>159921</v>
      </c>
      <c r="AJ288" s="168">
        <v>170552</v>
      </c>
      <c r="AK288" s="168">
        <v>169257</v>
      </c>
      <c r="AL288" s="168">
        <v>164072</v>
      </c>
      <c r="AM288" s="168">
        <v>161412</v>
      </c>
      <c r="AN288" s="168">
        <v>159250</v>
      </c>
      <c r="AO288" s="168">
        <v>158650</v>
      </c>
      <c r="AP288" s="168">
        <v>160040</v>
      </c>
      <c r="AQ288" s="168">
        <v>162324</v>
      </c>
      <c r="AR288" s="168">
        <v>166562</v>
      </c>
      <c r="AS288" s="168">
        <v>171260</v>
      </c>
      <c r="AT288" s="168">
        <v>178580</v>
      </c>
      <c r="AU288" s="168">
        <v>183401</v>
      </c>
      <c r="AV288" s="168">
        <v>190043</v>
      </c>
      <c r="AW288" s="168">
        <v>192447</v>
      </c>
      <c r="AX288" s="168">
        <v>195932</v>
      </c>
      <c r="AY288" s="168">
        <v>196574</v>
      </c>
      <c r="AZ288" s="168">
        <v>196966</v>
      </c>
      <c r="BA288" s="168">
        <v>199226</v>
      </c>
      <c r="BB288" s="168">
        <v>201768</v>
      </c>
      <c r="BC288" s="168">
        <v>204352</v>
      </c>
      <c r="BD288" s="168">
        <v>202930</v>
      </c>
      <c r="BE288" s="168">
        <v>200438</v>
      </c>
      <c r="BF288" s="168">
        <v>200857</v>
      </c>
      <c r="BG288" s="168">
        <v>201224</v>
      </c>
      <c r="BH288" s="168">
        <v>202891</v>
      </c>
      <c r="BI288" s="168">
        <v>201006</v>
      </c>
      <c r="BJ288" s="168">
        <v>201358</v>
      </c>
      <c r="BK288" s="168">
        <v>200129</v>
      </c>
      <c r="BL288" s="168">
        <v>201380</v>
      </c>
      <c r="BM288" s="168">
        <v>202032</v>
      </c>
      <c r="BN288" s="168">
        <v>202220</v>
      </c>
      <c r="BO288" s="168">
        <v>201712</v>
      </c>
      <c r="BP288" s="168">
        <v>203058</v>
      </c>
      <c r="BQ288" s="168">
        <v>205052</v>
      </c>
      <c r="BR288" s="168">
        <v>208216</v>
      </c>
      <c r="BS288" s="168">
        <v>213957</v>
      </c>
      <c r="BT288" s="168">
        <v>215107</v>
      </c>
      <c r="BU288" s="168">
        <v>218673</v>
      </c>
      <c r="BV288" s="168">
        <v>220531</v>
      </c>
      <c r="BW288" s="168">
        <v>222770</v>
      </c>
      <c r="BX288" s="168">
        <v>221874</v>
      </c>
      <c r="BY288" s="168">
        <v>224211</v>
      </c>
      <c r="BZ288" s="168">
        <v>226875</v>
      </c>
      <c r="CA288" s="168">
        <v>229099</v>
      </c>
      <c r="CB288" s="168">
        <v>231279</v>
      </c>
      <c r="CC288" s="168">
        <v>233359</v>
      </c>
      <c r="CD288" s="168">
        <v>235298</v>
      </c>
      <c r="CE288" s="168">
        <v>237011</v>
      </c>
      <c r="CF288" s="168">
        <v>238489</v>
      </c>
      <c r="CG288" s="168">
        <v>239786</v>
      </c>
      <c r="CH288" s="168">
        <v>240889</v>
      </c>
      <c r="CI288" s="168">
        <v>241795</v>
      </c>
      <c r="CJ288" s="168">
        <v>242545</v>
      </c>
      <c r="CK288" s="168">
        <v>243165</v>
      </c>
      <c r="CL288" s="168">
        <v>243690</v>
      </c>
      <c r="CM288" s="168">
        <v>244146</v>
      </c>
      <c r="CN288" s="168">
        <v>244537</v>
      </c>
      <c r="CO288" s="168">
        <v>244944</v>
      </c>
    </row>
    <row r="289" spans="2:93">
      <c r="B289" s="166">
        <v>75</v>
      </c>
      <c r="C289" s="167">
        <v>66421</v>
      </c>
      <c r="D289" s="168">
        <v>68312</v>
      </c>
      <c r="E289" s="168">
        <v>71238</v>
      </c>
      <c r="F289" s="168">
        <v>73552</v>
      </c>
      <c r="G289" s="168">
        <v>75751</v>
      </c>
      <c r="H289" s="168">
        <v>80552</v>
      </c>
      <c r="I289" s="168">
        <v>82006</v>
      </c>
      <c r="J289" s="168">
        <v>90161</v>
      </c>
      <c r="K289" s="168">
        <v>94037</v>
      </c>
      <c r="L289" s="168">
        <v>96864</v>
      </c>
      <c r="M289" s="168">
        <v>114161</v>
      </c>
      <c r="N289" s="168">
        <v>109859</v>
      </c>
      <c r="O289" s="168">
        <v>109235</v>
      </c>
      <c r="P289" s="168">
        <v>112662</v>
      </c>
      <c r="Q289" s="168">
        <v>114914</v>
      </c>
      <c r="R289" s="168">
        <v>116391</v>
      </c>
      <c r="S289" s="168">
        <v>120917</v>
      </c>
      <c r="T289" s="168">
        <v>122720</v>
      </c>
      <c r="U289" s="168">
        <v>126670</v>
      </c>
      <c r="V289" s="168">
        <v>130059</v>
      </c>
      <c r="W289" s="168">
        <v>132623</v>
      </c>
      <c r="X289" s="168">
        <v>136462</v>
      </c>
      <c r="Y289" s="168">
        <v>139735</v>
      </c>
      <c r="Z289" s="168">
        <v>142335</v>
      </c>
      <c r="AA289" s="168">
        <v>147295</v>
      </c>
      <c r="AB289" s="168">
        <v>147871</v>
      </c>
      <c r="AC289" s="168">
        <v>148808</v>
      </c>
      <c r="AD289" s="168">
        <v>147497</v>
      </c>
      <c r="AE289" s="168">
        <v>144700</v>
      </c>
      <c r="AF289" s="168">
        <v>143757</v>
      </c>
      <c r="AG289" s="168">
        <v>144855</v>
      </c>
      <c r="AH289" s="168">
        <v>149087</v>
      </c>
      <c r="AI289" s="168">
        <v>156143</v>
      </c>
      <c r="AJ289" s="168">
        <v>158759</v>
      </c>
      <c r="AK289" s="168">
        <v>169340</v>
      </c>
      <c r="AL289" s="168">
        <v>168085</v>
      </c>
      <c r="AM289" s="168">
        <v>162965</v>
      </c>
      <c r="AN289" s="168">
        <v>160351</v>
      </c>
      <c r="AO289" s="168">
        <v>158230</v>
      </c>
      <c r="AP289" s="168">
        <v>157660</v>
      </c>
      <c r="AQ289" s="168">
        <v>159065</v>
      </c>
      <c r="AR289" s="168">
        <v>161360</v>
      </c>
      <c r="AS289" s="168">
        <v>165586</v>
      </c>
      <c r="AT289" s="168">
        <v>170271</v>
      </c>
      <c r="AU289" s="168">
        <v>177563</v>
      </c>
      <c r="AV289" s="168">
        <v>182371</v>
      </c>
      <c r="AW289" s="168">
        <v>188990</v>
      </c>
      <c r="AX289" s="168">
        <v>191396</v>
      </c>
      <c r="AY289" s="168">
        <v>194878</v>
      </c>
      <c r="AZ289" s="168">
        <v>195532</v>
      </c>
      <c r="BA289" s="168">
        <v>195937</v>
      </c>
      <c r="BB289" s="168">
        <v>198200</v>
      </c>
      <c r="BC289" s="168">
        <v>200744</v>
      </c>
      <c r="BD289" s="168">
        <v>203330</v>
      </c>
      <c r="BE289" s="168">
        <v>201930</v>
      </c>
      <c r="BF289" s="168">
        <v>199465</v>
      </c>
      <c r="BG289" s="168">
        <v>199896</v>
      </c>
      <c r="BH289" s="168">
        <v>200274</v>
      </c>
      <c r="BI289" s="168">
        <v>201946</v>
      </c>
      <c r="BJ289" s="168">
        <v>200083</v>
      </c>
      <c r="BK289" s="168">
        <v>200446</v>
      </c>
      <c r="BL289" s="168">
        <v>199235</v>
      </c>
      <c r="BM289" s="168">
        <v>200492</v>
      </c>
      <c r="BN289" s="168">
        <v>201152</v>
      </c>
      <c r="BO289" s="168">
        <v>201350</v>
      </c>
      <c r="BP289" s="168">
        <v>200855</v>
      </c>
      <c r="BQ289" s="168">
        <v>202205</v>
      </c>
      <c r="BR289" s="168">
        <v>204200</v>
      </c>
      <c r="BS289" s="168">
        <v>207359</v>
      </c>
      <c r="BT289" s="168">
        <v>213085</v>
      </c>
      <c r="BU289" s="168">
        <v>214239</v>
      </c>
      <c r="BV289" s="168">
        <v>217799</v>
      </c>
      <c r="BW289" s="168">
        <v>219657</v>
      </c>
      <c r="BX289" s="168">
        <v>221895</v>
      </c>
      <c r="BY289" s="168">
        <v>221010</v>
      </c>
      <c r="BZ289" s="168">
        <v>223345</v>
      </c>
      <c r="CA289" s="168">
        <v>226005</v>
      </c>
      <c r="CB289" s="168">
        <v>228227</v>
      </c>
      <c r="CC289" s="168">
        <v>230405</v>
      </c>
      <c r="CD289" s="168">
        <v>232483</v>
      </c>
      <c r="CE289" s="168">
        <v>234420</v>
      </c>
      <c r="CF289" s="168">
        <v>236132</v>
      </c>
      <c r="CG289" s="168">
        <v>237610</v>
      </c>
      <c r="CH289" s="168">
        <v>238907</v>
      </c>
      <c r="CI289" s="168">
        <v>240011</v>
      </c>
      <c r="CJ289" s="168">
        <v>240918</v>
      </c>
      <c r="CK289" s="168">
        <v>241670</v>
      </c>
      <c r="CL289" s="168">
        <v>242292</v>
      </c>
      <c r="CM289" s="168">
        <v>242819</v>
      </c>
      <c r="CN289" s="168">
        <v>243277</v>
      </c>
      <c r="CO289" s="168">
        <v>243670</v>
      </c>
    </row>
    <row r="290" spans="2:93">
      <c r="B290" s="166">
        <v>76</v>
      </c>
      <c r="C290" s="167">
        <v>64693</v>
      </c>
      <c r="D290" s="168">
        <v>65250</v>
      </c>
      <c r="E290" s="168">
        <v>67133</v>
      </c>
      <c r="F290" s="168">
        <v>70035</v>
      </c>
      <c r="G290" s="168">
        <v>72337</v>
      </c>
      <c r="H290" s="168">
        <v>74526</v>
      </c>
      <c r="I290" s="168">
        <v>79277</v>
      </c>
      <c r="J290" s="168">
        <v>80739</v>
      </c>
      <c r="K290" s="168">
        <v>88798</v>
      </c>
      <c r="L290" s="168">
        <v>92648</v>
      </c>
      <c r="M290" s="168">
        <v>95467</v>
      </c>
      <c r="N290" s="168">
        <v>112548</v>
      </c>
      <c r="O290" s="168">
        <v>108346</v>
      </c>
      <c r="P290" s="168">
        <v>107767</v>
      </c>
      <c r="Q290" s="168">
        <v>111183</v>
      </c>
      <c r="R290" s="168">
        <v>113441</v>
      </c>
      <c r="S290" s="168">
        <v>114935</v>
      </c>
      <c r="T290" s="168">
        <v>119439</v>
      </c>
      <c r="U290" s="168">
        <v>121256</v>
      </c>
      <c r="V290" s="168">
        <v>125194</v>
      </c>
      <c r="W290" s="168">
        <v>128579</v>
      </c>
      <c r="X290" s="168">
        <v>131149</v>
      </c>
      <c r="Y290" s="168">
        <v>134981</v>
      </c>
      <c r="Z290" s="168">
        <v>138254</v>
      </c>
      <c r="AA290" s="168">
        <v>140863</v>
      </c>
      <c r="AB290" s="168">
        <v>145807</v>
      </c>
      <c r="AC290" s="168">
        <v>146413</v>
      </c>
      <c r="AD290" s="168">
        <v>147376</v>
      </c>
      <c r="AE290" s="168">
        <v>146112</v>
      </c>
      <c r="AF290" s="168">
        <v>143374</v>
      </c>
      <c r="AG290" s="168">
        <v>142472</v>
      </c>
      <c r="AH290" s="168">
        <v>143591</v>
      </c>
      <c r="AI290" s="168">
        <v>147817</v>
      </c>
      <c r="AJ290" s="168">
        <v>154843</v>
      </c>
      <c r="AK290" s="168">
        <v>157469</v>
      </c>
      <c r="AL290" s="168">
        <v>167995</v>
      </c>
      <c r="AM290" s="168">
        <v>166782</v>
      </c>
      <c r="AN290" s="168">
        <v>161734</v>
      </c>
      <c r="AO290" s="168">
        <v>159169</v>
      </c>
      <c r="AP290" s="168">
        <v>157092</v>
      </c>
      <c r="AQ290" s="168">
        <v>156554</v>
      </c>
      <c r="AR290" s="168">
        <v>157976</v>
      </c>
      <c r="AS290" s="168">
        <v>160272</v>
      </c>
      <c r="AT290" s="168">
        <v>164485</v>
      </c>
      <c r="AU290" s="168">
        <v>169155</v>
      </c>
      <c r="AV290" s="168">
        <v>176415</v>
      </c>
      <c r="AW290" s="168">
        <v>181209</v>
      </c>
      <c r="AX290" s="168">
        <v>187803</v>
      </c>
      <c r="AY290" s="168">
        <v>190211</v>
      </c>
      <c r="AZ290" s="168">
        <v>193689</v>
      </c>
      <c r="BA290" s="168">
        <v>194356</v>
      </c>
      <c r="BB290" s="168">
        <v>194776</v>
      </c>
      <c r="BC290" s="168">
        <v>197042</v>
      </c>
      <c r="BD290" s="168">
        <v>199588</v>
      </c>
      <c r="BE290" s="168">
        <v>202175</v>
      </c>
      <c r="BF290" s="168">
        <v>200799</v>
      </c>
      <c r="BG290" s="168">
        <v>198364</v>
      </c>
      <c r="BH290" s="168">
        <v>198808</v>
      </c>
      <c r="BI290" s="168">
        <v>199199</v>
      </c>
      <c r="BJ290" s="168">
        <v>200876</v>
      </c>
      <c r="BK290" s="168">
        <v>199037</v>
      </c>
      <c r="BL290" s="168">
        <v>199412</v>
      </c>
      <c r="BM290" s="168">
        <v>198221</v>
      </c>
      <c r="BN290" s="168">
        <v>199484</v>
      </c>
      <c r="BO290" s="168">
        <v>200152</v>
      </c>
      <c r="BP290" s="168">
        <v>200361</v>
      </c>
      <c r="BQ290" s="168">
        <v>199880</v>
      </c>
      <c r="BR290" s="168">
        <v>201234</v>
      </c>
      <c r="BS290" s="168">
        <v>203230</v>
      </c>
      <c r="BT290" s="168">
        <v>206384</v>
      </c>
      <c r="BU290" s="168">
        <v>212092</v>
      </c>
      <c r="BV290" s="168">
        <v>213250</v>
      </c>
      <c r="BW290" s="168">
        <v>216803</v>
      </c>
      <c r="BX290" s="168">
        <v>218661</v>
      </c>
      <c r="BY290" s="168">
        <v>220897</v>
      </c>
      <c r="BZ290" s="168">
        <v>220024</v>
      </c>
      <c r="CA290" s="168">
        <v>222357</v>
      </c>
      <c r="CB290" s="168">
        <v>225012</v>
      </c>
      <c r="CC290" s="168">
        <v>227231</v>
      </c>
      <c r="CD290" s="168">
        <v>229406</v>
      </c>
      <c r="CE290" s="168">
        <v>231482</v>
      </c>
      <c r="CF290" s="168">
        <v>233417</v>
      </c>
      <c r="CG290" s="168">
        <v>235127</v>
      </c>
      <c r="CH290" s="168">
        <v>236604</v>
      </c>
      <c r="CI290" s="168">
        <v>237901</v>
      </c>
      <c r="CJ290" s="168">
        <v>239006</v>
      </c>
      <c r="CK290" s="168">
        <v>239914</v>
      </c>
      <c r="CL290" s="168">
        <v>240667</v>
      </c>
      <c r="CM290" s="168">
        <v>241291</v>
      </c>
      <c r="CN290" s="168">
        <v>241820</v>
      </c>
      <c r="CO290" s="168">
        <v>242281</v>
      </c>
    </row>
    <row r="291" spans="2:93">
      <c r="B291" s="166">
        <v>77</v>
      </c>
      <c r="C291" s="167">
        <v>60915</v>
      </c>
      <c r="D291" s="168">
        <v>63400</v>
      </c>
      <c r="E291" s="168">
        <v>63974</v>
      </c>
      <c r="F291" s="168">
        <v>65849</v>
      </c>
      <c r="G291" s="168">
        <v>68724</v>
      </c>
      <c r="H291" s="168">
        <v>71012</v>
      </c>
      <c r="I291" s="168">
        <v>73190</v>
      </c>
      <c r="J291" s="168">
        <v>77888</v>
      </c>
      <c r="K291" s="168">
        <v>79357</v>
      </c>
      <c r="L291" s="168">
        <v>87311</v>
      </c>
      <c r="M291" s="168">
        <v>91131</v>
      </c>
      <c r="N291" s="168">
        <v>93940</v>
      </c>
      <c r="O291" s="168">
        <v>110785</v>
      </c>
      <c r="P291" s="168">
        <v>106690</v>
      </c>
      <c r="Q291" s="168">
        <v>106158</v>
      </c>
      <c r="R291" s="168">
        <v>109561</v>
      </c>
      <c r="S291" s="168">
        <v>111825</v>
      </c>
      <c r="T291" s="168">
        <v>113335</v>
      </c>
      <c r="U291" s="168">
        <v>117815</v>
      </c>
      <c r="V291" s="168">
        <v>119645</v>
      </c>
      <c r="W291" s="168">
        <v>123569</v>
      </c>
      <c r="X291" s="168">
        <v>126948</v>
      </c>
      <c r="Y291" s="168">
        <v>129524</v>
      </c>
      <c r="Z291" s="168">
        <v>133347</v>
      </c>
      <c r="AA291" s="168">
        <v>136619</v>
      </c>
      <c r="AB291" s="168">
        <v>139236</v>
      </c>
      <c r="AC291" s="168">
        <v>144161</v>
      </c>
      <c r="AD291" s="168">
        <v>144799</v>
      </c>
      <c r="AE291" s="168">
        <v>145789</v>
      </c>
      <c r="AF291" s="168">
        <v>144576</v>
      </c>
      <c r="AG291" s="168">
        <v>141903</v>
      </c>
      <c r="AH291" s="168">
        <v>141044</v>
      </c>
      <c r="AI291" s="168">
        <v>142186</v>
      </c>
      <c r="AJ291" s="168">
        <v>146404</v>
      </c>
      <c r="AK291" s="168">
        <v>153396</v>
      </c>
      <c r="AL291" s="168">
        <v>156032</v>
      </c>
      <c r="AM291" s="168">
        <v>166496</v>
      </c>
      <c r="AN291" s="168">
        <v>165329</v>
      </c>
      <c r="AO291" s="168">
        <v>160359</v>
      </c>
      <c r="AP291" s="168">
        <v>157848</v>
      </c>
      <c r="AQ291" s="168">
        <v>155819</v>
      </c>
      <c r="AR291" s="168">
        <v>155315</v>
      </c>
      <c r="AS291" s="168">
        <v>156745</v>
      </c>
      <c r="AT291" s="168">
        <v>159041</v>
      </c>
      <c r="AU291" s="168">
        <v>163240</v>
      </c>
      <c r="AV291" s="168">
        <v>167893</v>
      </c>
      <c r="AW291" s="168">
        <v>175117</v>
      </c>
      <c r="AX291" s="168">
        <v>179895</v>
      </c>
      <c r="AY291" s="168">
        <v>186460</v>
      </c>
      <c r="AZ291" s="168">
        <v>188870</v>
      </c>
      <c r="BA291" s="168">
        <v>192343</v>
      </c>
      <c r="BB291" s="168">
        <v>193025</v>
      </c>
      <c r="BC291" s="168">
        <v>193462</v>
      </c>
      <c r="BD291" s="168">
        <v>195731</v>
      </c>
      <c r="BE291" s="168">
        <v>198279</v>
      </c>
      <c r="BF291" s="168">
        <v>200867</v>
      </c>
      <c r="BG291" s="168">
        <v>199518</v>
      </c>
      <c r="BH291" s="168">
        <v>197116</v>
      </c>
      <c r="BI291" s="168">
        <v>197574</v>
      </c>
      <c r="BJ291" s="168">
        <v>197979</v>
      </c>
      <c r="BK291" s="168">
        <v>199662</v>
      </c>
      <c r="BL291" s="168">
        <v>197850</v>
      </c>
      <c r="BM291" s="168">
        <v>198237</v>
      </c>
      <c r="BN291" s="168">
        <v>197068</v>
      </c>
      <c r="BO291" s="168">
        <v>198338</v>
      </c>
      <c r="BP291" s="168">
        <v>199015</v>
      </c>
      <c r="BQ291" s="168">
        <v>199236</v>
      </c>
      <c r="BR291" s="168">
        <v>198770</v>
      </c>
      <c r="BS291" s="168">
        <v>200128</v>
      </c>
      <c r="BT291" s="168">
        <v>202125</v>
      </c>
      <c r="BU291" s="168">
        <v>205272</v>
      </c>
      <c r="BV291" s="168">
        <v>210960</v>
      </c>
      <c r="BW291" s="168">
        <v>212122</v>
      </c>
      <c r="BX291" s="168">
        <v>215666</v>
      </c>
      <c r="BY291" s="168">
        <v>217524</v>
      </c>
      <c r="BZ291" s="168">
        <v>219757</v>
      </c>
      <c r="CA291" s="168">
        <v>218898</v>
      </c>
      <c r="CB291" s="168">
        <v>221227</v>
      </c>
      <c r="CC291" s="168">
        <v>223877</v>
      </c>
      <c r="CD291" s="168">
        <v>226092</v>
      </c>
      <c r="CE291" s="168">
        <v>228263</v>
      </c>
      <c r="CF291" s="168">
        <v>230336</v>
      </c>
      <c r="CG291" s="168">
        <v>232268</v>
      </c>
      <c r="CH291" s="168">
        <v>233976</v>
      </c>
      <c r="CI291" s="168">
        <v>235452</v>
      </c>
      <c r="CJ291" s="168">
        <v>236749</v>
      </c>
      <c r="CK291" s="168">
        <v>237854</v>
      </c>
      <c r="CL291" s="168">
        <v>238763</v>
      </c>
      <c r="CM291" s="168">
        <v>239517</v>
      </c>
      <c r="CN291" s="168">
        <v>240143</v>
      </c>
      <c r="CO291" s="168">
        <v>240674</v>
      </c>
    </row>
    <row r="292" spans="2:93">
      <c r="B292" s="166">
        <v>78</v>
      </c>
      <c r="C292" s="167">
        <v>57543</v>
      </c>
      <c r="D292" s="168">
        <v>59554</v>
      </c>
      <c r="E292" s="168">
        <v>62011</v>
      </c>
      <c r="F292" s="168">
        <v>62602</v>
      </c>
      <c r="G292" s="168">
        <v>64466</v>
      </c>
      <c r="H292" s="168">
        <v>67309</v>
      </c>
      <c r="I292" s="168">
        <v>69580</v>
      </c>
      <c r="J292" s="168">
        <v>71746</v>
      </c>
      <c r="K292" s="168">
        <v>76385</v>
      </c>
      <c r="L292" s="168">
        <v>77860</v>
      </c>
      <c r="M292" s="168">
        <v>85697</v>
      </c>
      <c r="N292" s="168">
        <v>89484</v>
      </c>
      <c r="O292" s="168">
        <v>92280</v>
      </c>
      <c r="P292" s="168">
        <v>108865</v>
      </c>
      <c r="Q292" s="168">
        <v>104885</v>
      </c>
      <c r="R292" s="168">
        <v>104403</v>
      </c>
      <c r="S292" s="168">
        <v>107790</v>
      </c>
      <c r="T292" s="168">
        <v>110058</v>
      </c>
      <c r="U292" s="168">
        <v>111585</v>
      </c>
      <c r="V292" s="168">
        <v>116036</v>
      </c>
      <c r="W292" s="168">
        <v>117879</v>
      </c>
      <c r="X292" s="168">
        <v>121786</v>
      </c>
      <c r="Y292" s="168">
        <v>125157</v>
      </c>
      <c r="Z292" s="168">
        <v>127738</v>
      </c>
      <c r="AA292" s="168">
        <v>131549</v>
      </c>
      <c r="AB292" s="168">
        <v>134819</v>
      </c>
      <c r="AC292" s="168">
        <v>137442</v>
      </c>
      <c r="AD292" s="168">
        <v>142345</v>
      </c>
      <c r="AE292" s="168">
        <v>143017</v>
      </c>
      <c r="AF292" s="168">
        <v>144036</v>
      </c>
      <c r="AG292" s="168">
        <v>142878</v>
      </c>
      <c r="AH292" s="168">
        <v>140275</v>
      </c>
      <c r="AI292" s="168">
        <v>139464</v>
      </c>
      <c r="AJ292" s="168">
        <v>140629</v>
      </c>
      <c r="AK292" s="168">
        <v>144837</v>
      </c>
      <c r="AL292" s="168">
        <v>151790</v>
      </c>
      <c r="AM292" s="168">
        <v>154435</v>
      </c>
      <c r="AN292" s="168">
        <v>164829</v>
      </c>
      <c r="AO292" s="168">
        <v>163712</v>
      </c>
      <c r="AP292" s="168">
        <v>158828</v>
      </c>
      <c r="AQ292" s="168">
        <v>156376</v>
      </c>
      <c r="AR292" s="168">
        <v>154400</v>
      </c>
      <c r="AS292" s="168">
        <v>153923</v>
      </c>
      <c r="AT292" s="168">
        <v>155361</v>
      </c>
      <c r="AU292" s="168">
        <v>157657</v>
      </c>
      <c r="AV292" s="168">
        <v>161840</v>
      </c>
      <c r="AW292" s="168">
        <v>166473</v>
      </c>
      <c r="AX292" s="168">
        <v>173656</v>
      </c>
      <c r="AY292" s="168">
        <v>178415</v>
      </c>
      <c r="AZ292" s="168">
        <v>184948</v>
      </c>
      <c r="BA292" s="168">
        <v>187360</v>
      </c>
      <c r="BB292" s="168">
        <v>190827</v>
      </c>
      <c r="BC292" s="168">
        <v>191526</v>
      </c>
      <c r="BD292" s="168">
        <v>191981</v>
      </c>
      <c r="BE292" s="168">
        <v>194253</v>
      </c>
      <c r="BF292" s="168">
        <v>196803</v>
      </c>
      <c r="BG292" s="168">
        <v>199392</v>
      </c>
      <c r="BH292" s="168">
        <v>198073</v>
      </c>
      <c r="BI292" s="168">
        <v>195709</v>
      </c>
      <c r="BJ292" s="168">
        <v>196182</v>
      </c>
      <c r="BK292" s="168">
        <v>196603</v>
      </c>
      <c r="BL292" s="168">
        <v>198292</v>
      </c>
      <c r="BM292" s="168">
        <v>196510</v>
      </c>
      <c r="BN292" s="168">
        <v>196911</v>
      </c>
      <c r="BO292" s="168">
        <v>195766</v>
      </c>
      <c r="BP292" s="168">
        <v>197042</v>
      </c>
      <c r="BQ292" s="168">
        <v>197730</v>
      </c>
      <c r="BR292" s="168">
        <v>197964</v>
      </c>
      <c r="BS292" s="168">
        <v>197515</v>
      </c>
      <c r="BT292" s="168">
        <v>198877</v>
      </c>
      <c r="BU292" s="168">
        <v>200874</v>
      </c>
      <c r="BV292" s="168">
        <v>204013</v>
      </c>
      <c r="BW292" s="168">
        <v>209677</v>
      </c>
      <c r="BX292" s="168">
        <v>210843</v>
      </c>
      <c r="BY292" s="168">
        <v>214376</v>
      </c>
      <c r="BZ292" s="168">
        <v>216234</v>
      </c>
      <c r="CA292" s="168">
        <v>218463</v>
      </c>
      <c r="CB292" s="168">
        <v>217619</v>
      </c>
      <c r="CC292" s="168">
        <v>219944</v>
      </c>
      <c r="CD292" s="168">
        <v>222587</v>
      </c>
      <c r="CE292" s="168">
        <v>224797</v>
      </c>
      <c r="CF292" s="168">
        <v>226964</v>
      </c>
      <c r="CG292" s="168">
        <v>229033</v>
      </c>
      <c r="CH292" s="168">
        <v>230961</v>
      </c>
      <c r="CI292" s="168">
        <v>232666</v>
      </c>
      <c r="CJ292" s="168">
        <v>234141</v>
      </c>
      <c r="CK292" s="168">
        <v>235437</v>
      </c>
      <c r="CL292" s="168">
        <v>236542</v>
      </c>
      <c r="CM292" s="168">
        <v>237451</v>
      </c>
      <c r="CN292" s="168">
        <v>238207</v>
      </c>
      <c r="CO292" s="168">
        <v>238835</v>
      </c>
    </row>
    <row r="293" spans="2:93">
      <c r="B293" s="166">
        <v>79</v>
      </c>
      <c r="C293" s="167">
        <v>55732</v>
      </c>
      <c r="D293" s="168">
        <v>56062</v>
      </c>
      <c r="E293" s="168">
        <v>58052</v>
      </c>
      <c r="F293" s="168">
        <v>60478</v>
      </c>
      <c r="G293" s="168">
        <v>61086</v>
      </c>
      <c r="H293" s="168">
        <v>62937</v>
      </c>
      <c r="I293" s="168">
        <v>65744</v>
      </c>
      <c r="J293" s="168">
        <v>67997</v>
      </c>
      <c r="K293" s="168">
        <v>70149</v>
      </c>
      <c r="L293" s="168">
        <v>74720</v>
      </c>
      <c r="M293" s="168">
        <v>76200</v>
      </c>
      <c r="N293" s="168">
        <v>83907</v>
      </c>
      <c r="O293" s="168">
        <v>87655</v>
      </c>
      <c r="P293" s="168">
        <v>90434</v>
      </c>
      <c r="Q293" s="168">
        <v>106729</v>
      </c>
      <c r="R293" s="168">
        <v>102874</v>
      </c>
      <c r="S293" s="168">
        <v>102446</v>
      </c>
      <c r="T293" s="168">
        <v>105813</v>
      </c>
      <c r="U293" s="168">
        <v>108083</v>
      </c>
      <c r="V293" s="168">
        <v>109627</v>
      </c>
      <c r="W293" s="168">
        <v>114043</v>
      </c>
      <c r="X293" s="168">
        <v>115899</v>
      </c>
      <c r="Y293" s="168">
        <v>119784</v>
      </c>
      <c r="Z293" s="168">
        <v>123144</v>
      </c>
      <c r="AA293" s="168">
        <v>125728</v>
      </c>
      <c r="AB293" s="168">
        <v>129524</v>
      </c>
      <c r="AC293" s="168">
        <v>132789</v>
      </c>
      <c r="AD293" s="168">
        <v>135417</v>
      </c>
      <c r="AE293" s="168">
        <v>140293</v>
      </c>
      <c r="AF293" s="168">
        <v>141001</v>
      </c>
      <c r="AG293" s="168">
        <v>142050</v>
      </c>
      <c r="AH293" s="168">
        <v>140952</v>
      </c>
      <c r="AI293" s="168">
        <v>138427</v>
      </c>
      <c r="AJ293" s="168">
        <v>137667</v>
      </c>
      <c r="AK293" s="168">
        <v>138857</v>
      </c>
      <c r="AL293" s="168">
        <v>143051</v>
      </c>
      <c r="AM293" s="168">
        <v>149958</v>
      </c>
      <c r="AN293" s="168">
        <v>152612</v>
      </c>
      <c r="AO293" s="168">
        <v>162924</v>
      </c>
      <c r="AP293" s="168">
        <v>161862</v>
      </c>
      <c r="AQ293" s="168">
        <v>157074</v>
      </c>
      <c r="AR293" s="168">
        <v>154688</v>
      </c>
      <c r="AS293" s="168">
        <v>152759</v>
      </c>
      <c r="AT293" s="168">
        <v>152312</v>
      </c>
      <c r="AU293" s="168">
        <v>153758</v>
      </c>
      <c r="AV293" s="168">
        <v>156055</v>
      </c>
      <c r="AW293" s="168">
        <v>160219</v>
      </c>
      <c r="AX293" s="168">
        <v>164829</v>
      </c>
      <c r="AY293" s="168">
        <v>171965</v>
      </c>
      <c r="AZ293" s="168">
        <v>176702</v>
      </c>
      <c r="BA293" s="168">
        <v>183197</v>
      </c>
      <c r="BB293" s="168">
        <v>185611</v>
      </c>
      <c r="BC293" s="168">
        <v>189071</v>
      </c>
      <c r="BD293" s="168">
        <v>189789</v>
      </c>
      <c r="BE293" s="168">
        <v>190264</v>
      </c>
      <c r="BF293" s="168">
        <v>192540</v>
      </c>
      <c r="BG293" s="168">
        <v>195091</v>
      </c>
      <c r="BH293" s="168">
        <v>197681</v>
      </c>
      <c r="BI293" s="168">
        <v>196396</v>
      </c>
      <c r="BJ293" s="168">
        <v>194075</v>
      </c>
      <c r="BK293" s="168">
        <v>194565</v>
      </c>
      <c r="BL293" s="168">
        <v>195003</v>
      </c>
      <c r="BM293" s="168">
        <v>196698</v>
      </c>
      <c r="BN293" s="168">
        <v>194950</v>
      </c>
      <c r="BO293" s="168">
        <v>195367</v>
      </c>
      <c r="BP293" s="168">
        <v>194249</v>
      </c>
      <c r="BQ293" s="168">
        <v>195532</v>
      </c>
      <c r="BR293" s="168">
        <v>196232</v>
      </c>
      <c r="BS293" s="168">
        <v>196480</v>
      </c>
      <c r="BT293" s="168">
        <v>196050</v>
      </c>
      <c r="BU293" s="168">
        <v>197416</v>
      </c>
      <c r="BV293" s="168">
        <v>199412</v>
      </c>
      <c r="BW293" s="168">
        <v>202542</v>
      </c>
      <c r="BX293" s="168">
        <v>208177</v>
      </c>
      <c r="BY293" s="168">
        <v>209348</v>
      </c>
      <c r="BZ293" s="168">
        <v>212868</v>
      </c>
      <c r="CA293" s="168">
        <v>214724</v>
      </c>
      <c r="CB293" s="168">
        <v>216949</v>
      </c>
      <c r="CC293" s="168">
        <v>216122</v>
      </c>
      <c r="CD293" s="168">
        <v>218441</v>
      </c>
      <c r="CE293" s="168">
        <v>221075</v>
      </c>
      <c r="CF293" s="168">
        <v>223279</v>
      </c>
      <c r="CG293" s="168">
        <v>225441</v>
      </c>
      <c r="CH293" s="168">
        <v>227504</v>
      </c>
      <c r="CI293" s="168">
        <v>229427</v>
      </c>
      <c r="CJ293" s="168">
        <v>231129</v>
      </c>
      <c r="CK293" s="168">
        <v>232602</v>
      </c>
      <c r="CL293" s="168">
        <v>233896</v>
      </c>
      <c r="CM293" s="168">
        <v>235001</v>
      </c>
      <c r="CN293" s="168">
        <v>235910</v>
      </c>
      <c r="CO293" s="168">
        <v>236668</v>
      </c>
    </row>
    <row r="294" spans="2:93">
      <c r="B294" s="166">
        <v>80</v>
      </c>
      <c r="C294" s="167">
        <v>53381</v>
      </c>
      <c r="D294" s="168">
        <v>54074</v>
      </c>
      <c r="E294" s="168">
        <v>54427</v>
      </c>
      <c r="F294" s="168">
        <v>56393</v>
      </c>
      <c r="G294" s="168">
        <v>58783</v>
      </c>
      <c r="H294" s="168">
        <v>59409</v>
      </c>
      <c r="I294" s="168">
        <v>61243</v>
      </c>
      <c r="J294" s="168">
        <v>64011</v>
      </c>
      <c r="K294" s="168">
        <v>66242</v>
      </c>
      <c r="L294" s="168">
        <v>68376</v>
      </c>
      <c r="M294" s="168">
        <v>72870</v>
      </c>
      <c r="N294" s="168">
        <v>74353</v>
      </c>
      <c r="O294" s="168">
        <v>81913</v>
      </c>
      <c r="P294" s="168">
        <v>85615</v>
      </c>
      <c r="Q294" s="168">
        <v>88373</v>
      </c>
      <c r="R294" s="168">
        <v>104344</v>
      </c>
      <c r="S294" s="168">
        <v>100625</v>
      </c>
      <c r="T294" s="168">
        <v>100253</v>
      </c>
      <c r="U294" s="168">
        <v>103596</v>
      </c>
      <c r="V294" s="168">
        <v>105865</v>
      </c>
      <c r="W294" s="168">
        <v>107425</v>
      </c>
      <c r="X294" s="168">
        <v>111800</v>
      </c>
      <c r="Y294" s="168">
        <v>113667</v>
      </c>
      <c r="Z294" s="168">
        <v>117525</v>
      </c>
      <c r="AA294" s="168">
        <v>120870</v>
      </c>
      <c r="AB294" s="168">
        <v>123455</v>
      </c>
      <c r="AC294" s="168">
        <v>127231</v>
      </c>
      <c r="AD294" s="168">
        <v>130487</v>
      </c>
      <c r="AE294" s="168">
        <v>133119</v>
      </c>
      <c r="AF294" s="168">
        <v>137962</v>
      </c>
      <c r="AG294" s="168">
        <v>138707</v>
      </c>
      <c r="AH294" s="168">
        <v>139788</v>
      </c>
      <c r="AI294" s="168">
        <v>138755</v>
      </c>
      <c r="AJ294" s="168">
        <v>136315</v>
      </c>
      <c r="AK294" s="168">
        <v>135612</v>
      </c>
      <c r="AL294" s="168">
        <v>136828</v>
      </c>
      <c r="AM294" s="168">
        <v>141004</v>
      </c>
      <c r="AN294" s="168">
        <v>147856</v>
      </c>
      <c r="AO294" s="168">
        <v>150518</v>
      </c>
      <c r="AP294" s="168">
        <v>160734</v>
      </c>
      <c r="AQ294" s="168">
        <v>159732</v>
      </c>
      <c r="AR294" s="168">
        <v>155052</v>
      </c>
      <c r="AS294" s="168">
        <v>152727</v>
      </c>
      <c r="AT294" s="168">
        <v>150851</v>
      </c>
      <c r="AU294" s="168">
        <v>150438</v>
      </c>
      <c r="AV294" s="168">
        <v>151894</v>
      </c>
      <c r="AW294" s="168">
        <v>154191</v>
      </c>
      <c r="AX294" s="168">
        <v>158332</v>
      </c>
      <c r="AY294" s="168">
        <v>162916</v>
      </c>
      <c r="AZ294" s="168">
        <v>169997</v>
      </c>
      <c r="BA294" s="168">
        <v>174708</v>
      </c>
      <c r="BB294" s="168">
        <v>181159</v>
      </c>
      <c r="BC294" s="168">
        <v>183575</v>
      </c>
      <c r="BD294" s="168">
        <v>187026</v>
      </c>
      <c r="BE294" s="168">
        <v>187765</v>
      </c>
      <c r="BF294" s="168">
        <v>188263</v>
      </c>
      <c r="BG294" s="168">
        <v>190543</v>
      </c>
      <c r="BH294" s="168">
        <v>193095</v>
      </c>
      <c r="BI294" s="168">
        <v>195685</v>
      </c>
      <c r="BJ294" s="168">
        <v>194439</v>
      </c>
      <c r="BK294" s="168">
        <v>192167</v>
      </c>
      <c r="BL294" s="168">
        <v>192676</v>
      </c>
      <c r="BM294" s="168">
        <v>193134</v>
      </c>
      <c r="BN294" s="168">
        <v>194835</v>
      </c>
      <c r="BO294" s="168">
        <v>193126</v>
      </c>
      <c r="BP294" s="168">
        <v>193560</v>
      </c>
      <c r="BQ294" s="168">
        <v>192473</v>
      </c>
      <c r="BR294" s="168">
        <v>193764</v>
      </c>
      <c r="BS294" s="168">
        <v>194476</v>
      </c>
      <c r="BT294" s="168">
        <v>194740</v>
      </c>
      <c r="BU294" s="168">
        <v>194331</v>
      </c>
      <c r="BV294" s="168">
        <v>195701</v>
      </c>
      <c r="BW294" s="168">
        <v>197696</v>
      </c>
      <c r="BX294" s="168">
        <v>200814</v>
      </c>
      <c r="BY294" s="168">
        <v>206415</v>
      </c>
      <c r="BZ294" s="168">
        <v>207590</v>
      </c>
      <c r="CA294" s="168">
        <v>211094</v>
      </c>
      <c r="CB294" s="168">
        <v>212948</v>
      </c>
      <c r="CC294" s="168">
        <v>215167</v>
      </c>
      <c r="CD294" s="168">
        <v>214359</v>
      </c>
      <c r="CE294" s="168">
        <v>216670</v>
      </c>
      <c r="CF294" s="168">
        <v>219294</v>
      </c>
      <c r="CG294" s="168">
        <v>221491</v>
      </c>
      <c r="CH294" s="168">
        <v>223645</v>
      </c>
      <c r="CI294" s="168">
        <v>225701</v>
      </c>
      <c r="CJ294" s="168">
        <v>227618</v>
      </c>
      <c r="CK294" s="168">
        <v>229316</v>
      </c>
      <c r="CL294" s="168">
        <v>230785</v>
      </c>
      <c r="CM294" s="168">
        <v>232077</v>
      </c>
      <c r="CN294" s="168">
        <v>233181</v>
      </c>
      <c r="CO294" s="168">
        <v>234091</v>
      </c>
    </row>
    <row r="295" spans="2:93">
      <c r="B295" s="166">
        <v>81</v>
      </c>
      <c r="C295" s="167">
        <v>53738</v>
      </c>
      <c r="D295" s="168">
        <v>51554</v>
      </c>
      <c r="E295" s="168">
        <v>52259</v>
      </c>
      <c r="F295" s="168">
        <v>52635</v>
      </c>
      <c r="G295" s="168">
        <v>54572</v>
      </c>
      <c r="H295" s="168">
        <v>56920</v>
      </c>
      <c r="I295" s="168">
        <v>57563</v>
      </c>
      <c r="J295" s="168">
        <v>59377</v>
      </c>
      <c r="K295" s="168">
        <v>62099</v>
      </c>
      <c r="L295" s="168">
        <v>64303</v>
      </c>
      <c r="M295" s="168">
        <v>66414</v>
      </c>
      <c r="N295" s="168">
        <v>70820</v>
      </c>
      <c r="O295" s="168">
        <v>72303</v>
      </c>
      <c r="P295" s="168">
        <v>79698</v>
      </c>
      <c r="Q295" s="168">
        <v>83345</v>
      </c>
      <c r="R295" s="168">
        <v>86077</v>
      </c>
      <c r="S295" s="168">
        <v>101683</v>
      </c>
      <c r="T295" s="168">
        <v>98111</v>
      </c>
      <c r="U295" s="168">
        <v>97799</v>
      </c>
      <c r="V295" s="168">
        <v>101111</v>
      </c>
      <c r="W295" s="168">
        <v>103376</v>
      </c>
      <c r="X295" s="168">
        <v>104950</v>
      </c>
      <c r="Y295" s="168">
        <v>109275</v>
      </c>
      <c r="Z295" s="168">
        <v>111152</v>
      </c>
      <c r="AA295" s="168">
        <v>114976</v>
      </c>
      <c r="AB295" s="168">
        <v>118301</v>
      </c>
      <c r="AC295" s="168">
        <v>120883</v>
      </c>
      <c r="AD295" s="168">
        <v>124633</v>
      </c>
      <c r="AE295" s="168">
        <v>127876</v>
      </c>
      <c r="AF295" s="168">
        <v>130509</v>
      </c>
      <c r="AG295" s="168">
        <v>135310</v>
      </c>
      <c r="AH295" s="168">
        <v>136095</v>
      </c>
      <c r="AI295" s="168">
        <v>137208</v>
      </c>
      <c r="AJ295" s="168">
        <v>136246</v>
      </c>
      <c r="AK295" s="168">
        <v>133901</v>
      </c>
      <c r="AL295" s="168">
        <v>133259</v>
      </c>
      <c r="AM295" s="168">
        <v>134502</v>
      </c>
      <c r="AN295" s="168">
        <v>138654</v>
      </c>
      <c r="AO295" s="168">
        <v>145441</v>
      </c>
      <c r="AP295" s="168">
        <v>148109</v>
      </c>
      <c r="AQ295" s="168">
        <v>158211</v>
      </c>
      <c r="AR295" s="168">
        <v>157276</v>
      </c>
      <c r="AS295" s="168">
        <v>152704</v>
      </c>
      <c r="AT295" s="168">
        <v>150449</v>
      </c>
      <c r="AU295" s="168">
        <v>148635</v>
      </c>
      <c r="AV295" s="168">
        <v>148260</v>
      </c>
      <c r="AW295" s="168">
        <v>149727</v>
      </c>
      <c r="AX295" s="168">
        <v>152024</v>
      </c>
      <c r="AY295" s="168">
        <v>156138</v>
      </c>
      <c r="AZ295" s="168">
        <v>160691</v>
      </c>
      <c r="BA295" s="168">
        <v>167708</v>
      </c>
      <c r="BB295" s="168">
        <v>172388</v>
      </c>
      <c r="BC295" s="168">
        <v>178787</v>
      </c>
      <c r="BD295" s="168">
        <v>181205</v>
      </c>
      <c r="BE295" s="168">
        <v>184645</v>
      </c>
      <c r="BF295" s="168">
        <v>185408</v>
      </c>
      <c r="BG295" s="168">
        <v>185932</v>
      </c>
      <c r="BH295" s="168">
        <v>188215</v>
      </c>
      <c r="BI295" s="168">
        <v>190767</v>
      </c>
      <c r="BJ295" s="168">
        <v>193357</v>
      </c>
      <c r="BK295" s="168">
        <v>192156</v>
      </c>
      <c r="BL295" s="168">
        <v>189939</v>
      </c>
      <c r="BM295" s="168">
        <v>190470</v>
      </c>
      <c r="BN295" s="168">
        <v>190950</v>
      </c>
      <c r="BO295" s="168">
        <v>192658</v>
      </c>
      <c r="BP295" s="168">
        <v>190993</v>
      </c>
      <c r="BQ295" s="168">
        <v>191446</v>
      </c>
      <c r="BR295" s="168">
        <v>190394</v>
      </c>
      <c r="BS295" s="168">
        <v>191693</v>
      </c>
      <c r="BT295" s="168">
        <v>192419</v>
      </c>
      <c r="BU295" s="168">
        <v>192700</v>
      </c>
      <c r="BV295" s="168">
        <v>192315</v>
      </c>
      <c r="BW295" s="168">
        <v>193689</v>
      </c>
      <c r="BX295" s="168">
        <v>195681</v>
      </c>
      <c r="BY295" s="168">
        <v>198784</v>
      </c>
      <c r="BZ295" s="168">
        <v>204345</v>
      </c>
      <c r="CA295" s="168">
        <v>205524</v>
      </c>
      <c r="CB295" s="168">
        <v>209009</v>
      </c>
      <c r="CC295" s="168">
        <v>210859</v>
      </c>
      <c r="CD295" s="168">
        <v>213070</v>
      </c>
      <c r="CE295" s="168">
        <v>212284</v>
      </c>
      <c r="CF295" s="168">
        <v>214585</v>
      </c>
      <c r="CG295" s="168">
        <v>217196</v>
      </c>
      <c r="CH295" s="168">
        <v>219384</v>
      </c>
      <c r="CI295" s="168">
        <v>221529</v>
      </c>
      <c r="CJ295" s="168">
        <v>223576</v>
      </c>
      <c r="CK295" s="168">
        <v>225485</v>
      </c>
      <c r="CL295" s="168">
        <v>227177</v>
      </c>
      <c r="CM295" s="168">
        <v>228642</v>
      </c>
      <c r="CN295" s="168">
        <v>229931</v>
      </c>
      <c r="CO295" s="168">
        <v>231033</v>
      </c>
    </row>
    <row r="296" spans="2:93">
      <c r="B296" s="166">
        <v>82</v>
      </c>
      <c r="C296" s="167">
        <v>51439</v>
      </c>
      <c r="D296" s="168">
        <v>51606</v>
      </c>
      <c r="E296" s="168">
        <v>49548</v>
      </c>
      <c r="F296" s="168">
        <v>50263</v>
      </c>
      <c r="G296" s="168">
        <v>50662</v>
      </c>
      <c r="H296" s="168">
        <v>52564</v>
      </c>
      <c r="I296" s="168">
        <v>54864</v>
      </c>
      <c r="J296" s="168">
        <v>55523</v>
      </c>
      <c r="K296" s="168">
        <v>57313</v>
      </c>
      <c r="L296" s="168">
        <v>59981</v>
      </c>
      <c r="M296" s="168">
        <v>62151</v>
      </c>
      <c r="N296" s="168">
        <v>64233</v>
      </c>
      <c r="O296" s="168">
        <v>68538</v>
      </c>
      <c r="P296" s="168">
        <v>70018</v>
      </c>
      <c r="Q296" s="168">
        <v>77225</v>
      </c>
      <c r="R296" s="168">
        <v>80808</v>
      </c>
      <c r="S296" s="168">
        <v>83506</v>
      </c>
      <c r="T296" s="168">
        <v>98701</v>
      </c>
      <c r="U296" s="168">
        <v>95289</v>
      </c>
      <c r="V296" s="168">
        <v>95040</v>
      </c>
      <c r="W296" s="168">
        <v>98313</v>
      </c>
      <c r="X296" s="168">
        <v>100570</v>
      </c>
      <c r="Y296" s="168">
        <v>102155</v>
      </c>
      <c r="Z296" s="168">
        <v>106420</v>
      </c>
      <c r="AA296" s="168">
        <v>108304</v>
      </c>
      <c r="AB296" s="168">
        <v>112085</v>
      </c>
      <c r="AC296" s="168">
        <v>115383</v>
      </c>
      <c r="AD296" s="168">
        <v>117958</v>
      </c>
      <c r="AE296" s="168">
        <v>121675</v>
      </c>
      <c r="AF296" s="168">
        <v>124898</v>
      </c>
      <c r="AG296" s="168">
        <v>127528</v>
      </c>
      <c r="AH296" s="168">
        <v>132278</v>
      </c>
      <c r="AI296" s="168">
        <v>133104</v>
      </c>
      <c r="AJ296" s="168">
        <v>134250</v>
      </c>
      <c r="AK296" s="168">
        <v>133365</v>
      </c>
      <c r="AL296" s="168">
        <v>131124</v>
      </c>
      <c r="AM296" s="168">
        <v>130549</v>
      </c>
      <c r="AN296" s="168">
        <v>131819</v>
      </c>
      <c r="AO296" s="168">
        <v>135940</v>
      </c>
      <c r="AP296" s="168">
        <v>142648</v>
      </c>
      <c r="AQ296" s="168">
        <v>145319</v>
      </c>
      <c r="AR296" s="168">
        <v>155287</v>
      </c>
      <c r="AS296" s="168">
        <v>154412</v>
      </c>
      <c r="AT296" s="168">
        <v>149965</v>
      </c>
      <c r="AU296" s="168">
        <v>147790</v>
      </c>
      <c r="AV296" s="168">
        <v>146047</v>
      </c>
      <c r="AW296" s="168">
        <v>145717</v>
      </c>
      <c r="AX296" s="168">
        <v>147196</v>
      </c>
      <c r="AY296" s="168">
        <v>149491</v>
      </c>
      <c r="AZ296" s="168">
        <v>153574</v>
      </c>
      <c r="BA296" s="168">
        <v>158090</v>
      </c>
      <c r="BB296" s="168">
        <v>165031</v>
      </c>
      <c r="BC296" s="168">
        <v>169675</v>
      </c>
      <c r="BD296" s="168">
        <v>176012</v>
      </c>
      <c r="BE296" s="168">
        <v>178432</v>
      </c>
      <c r="BF296" s="168">
        <v>181858</v>
      </c>
      <c r="BG296" s="168">
        <v>182648</v>
      </c>
      <c r="BH296" s="168">
        <v>183201</v>
      </c>
      <c r="BI296" s="168">
        <v>185487</v>
      </c>
      <c r="BJ296" s="168">
        <v>188038</v>
      </c>
      <c r="BK296" s="168">
        <v>190627</v>
      </c>
      <c r="BL296" s="168">
        <v>189477</v>
      </c>
      <c r="BM296" s="168">
        <v>187324</v>
      </c>
      <c r="BN296" s="168">
        <v>187879</v>
      </c>
      <c r="BO296" s="168">
        <v>188384</v>
      </c>
      <c r="BP296" s="168">
        <v>190098</v>
      </c>
      <c r="BQ296" s="168">
        <v>188484</v>
      </c>
      <c r="BR296" s="168">
        <v>188958</v>
      </c>
      <c r="BS296" s="168">
        <v>187946</v>
      </c>
      <c r="BT296" s="168">
        <v>189253</v>
      </c>
      <c r="BU296" s="168">
        <v>189994</v>
      </c>
      <c r="BV296" s="168">
        <v>190295</v>
      </c>
      <c r="BW296" s="168">
        <v>189936</v>
      </c>
      <c r="BX296" s="168">
        <v>191314</v>
      </c>
      <c r="BY296" s="168">
        <v>193302</v>
      </c>
      <c r="BZ296" s="168">
        <v>196386</v>
      </c>
      <c r="CA296" s="168">
        <v>201899</v>
      </c>
      <c r="CB296" s="168">
        <v>203082</v>
      </c>
      <c r="CC296" s="168">
        <v>206543</v>
      </c>
      <c r="CD296" s="168">
        <v>208388</v>
      </c>
      <c r="CE296" s="168">
        <v>210589</v>
      </c>
      <c r="CF296" s="168">
        <v>209827</v>
      </c>
      <c r="CG296" s="168">
        <v>212116</v>
      </c>
      <c r="CH296" s="168">
        <v>214711</v>
      </c>
      <c r="CI296" s="168">
        <v>216887</v>
      </c>
      <c r="CJ296" s="168">
        <v>219020</v>
      </c>
      <c r="CK296" s="168">
        <v>221056</v>
      </c>
      <c r="CL296" s="168">
        <v>222956</v>
      </c>
      <c r="CM296" s="168">
        <v>224640</v>
      </c>
      <c r="CN296" s="168">
        <v>226099</v>
      </c>
      <c r="CO296" s="168">
        <v>227384</v>
      </c>
    </row>
    <row r="297" spans="2:93">
      <c r="B297" s="166">
        <v>83</v>
      </c>
      <c r="C297" s="167">
        <v>48192</v>
      </c>
      <c r="D297" s="168">
        <v>49068</v>
      </c>
      <c r="E297" s="168">
        <v>49270</v>
      </c>
      <c r="F297" s="168">
        <v>47346</v>
      </c>
      <c r="G297" s="168">
        <v>48069</v>
      </c>
      <c r="H297" s="168">
        <v>48490</v>
      </c>
      <c r="I297" s="168">
        <v>50351</v>
      </c>
      <c r="J297" s="168">
        <v>52595</v>
      </c>
      <c r="K297" s="168">
        <v>53269</v>
      </c>
      <c r="L297" s="168">
        <v>55028</v>
      </c>
      <c r="M297" s="168">
        <v>57632</v>
      </c>
      <c r="N297" s="168">
        <v>59761</v>
      </c>
      <c r="O297" s="168">
        <v>61807</v>
      </c>
      <c r="P297" s="168">
        <v>65996</v>
      </c>
      <c r="Q297" s="168">
        <v>67468</v>
      </c>
      <c r="R297" s="168">
        <v>74463</v>
      </c>
      <c r="S297" s="168">
        <v>77970</v>
      </c>
      <c r="T297" s="168">
        <v>80626</v>
      </c>
      <c r="U297" s="168">
        <v>95357</v>
      </c>
      <c r="V297" s="168">
        <v>92119</v>
      </c>
      <c r="W297" s="168">
        <v>91935</v>
      </c>
      <c r="X297" s="168">
        <v>95159</v>
      </c>
      <c r="Y297" s="168">
        <v>97402</v>
      </c>
      <c r="Z297" s="168">
        <v>98995</v>
      </c>
      <c r="AA297" s="168">
        <v>103187</v>
      </c>
      <c r="AB297" s="168">
        <v>105074</v>
      </c>
      <c r="AC297" s="168">
        <v>108802</v>
      </c>
      <c r="AD297" s="168">
        <v>112064</v>
      </c>
      <c r="AE297" s="168">
        <v>114626</v>
      </c>
      <c r="AF297" s="168">
        <v>118300</v>
      </c>
      <c r="AG297" s="168">
        <v>121496</v>
      </c>
      <c r="AH297" s="168">
        <v>124117</v>
      </c>
      <c r="AI297" s="168">
        <v>128804</v>
      </c>
      <c r="AJ297" s="168">
        <v>129671</v>
      </c>
      <c r="AK297" s="168">
        <v>130850</v>
      </c>
      <c r="AL297" s="168">
        <v>130049</v>
      </c>
      <c r="AM297" s="168">
        <v>127922</v>
      </c>
      <c r="AN297" s="168">
        <v>127419</v>
      </c>
      <c r="AO297" s="168">
        <v>128716</v>
      </c>
      <c r="AP297" s="168">
        <v>132797</v>
      </c>
      <c r="AQ297" s="168">
        <v>139410</v>
      </c>
      <c r="AR297" s="168">
        <v>142079</v>
      </c>
      <c r="AS297" s="168">
        <v>151876</v>
      </c>
      <c r="AT297" s="168">
        <v>151070</v>
      </c>
      <c r="AU297" s="168">
        <v>146767</v>
      </c>
      <c r="AV297" s="168">
        <v>144684</v>
      </c>
      <c r="AW297" s="168">
        <v>143023</v>
      </c>
      <c r="AX297" s="168">
        <v>142744</v>
      </c>
      <c r="AY297" s="168">
        <v>144236</v>
      </c>
      <c r="AZ297" s="168">
        <v>146528</v>
      </c>
      <c r="BA297" s="168">
        <v>150574</v>
      </c>
      <c r="BB297" s="168">
        <v>155045</v>
      </c>
      <c r="BC297" s="168">
        <v>161897</v>
      </c>
      <c r="BD297" s="168">
        <v>166498</v>
      </c>
      <c r="BE297" s="168">
        <v>172762</v>
      </c>
      <c r="BF297" s="168">
        <v>175183</v>
      </c>
      <c r="BG297" s="168">
        <v>178591</v>
      </c>
      <c r="BH297" s="168">
        <v>179411</v>
      </c>
      <c r="BI297" s="168">
        <v>179997</v>
      </c>
      <c r="BJ297" s="168">
        <v>182286</v>
      </c>
      <c r="BK297" s="168">
        <v>184834</v>
      </c>
      <c r="BL297" s="168">
        <v>187420</v>
      </c>
      <c r="BM297" s="168">
        <v>186328</v>
      </c>
      <c r="BN297" s="168">
        <v>184249</v>
      </c>
      <c r="BO297" s="168">
        <v>184831</v>
      </c>
      <c r="BP297" s="168">
        <v>185363</v>
      </c>
      <c r="BQ297" s="168">
        <v>187083</v>
      </c>
      <c r="BR297" s="168">
        <v>185527</v>
      </c>
      <c r="BS297" s="168">
        <v>186025</v>
      </c>
      <c r="BT297" s="168">
        <v>185058</v>
      </c>
      <c r="BU297" s="168">
        <v>186373</v>
      </c>
      <c r="BV297" s="168">
        <v>187130</v>
      </c>
      <c r="BW297" s="168">
        <v>187453</v>
      </c>
      <c r="BX297" s="168">
        <v>187124</v>
      </c>
      <c r="BY297" s="168">
        <v>188505</v>
      </c>
      <c r="BZ297" s="168">
        <v>190487</v>
      </c>
      <c r="CA297" s="168">
        <v>193548</v>
      </c>
      <c r="CB297" s="168">
        <v>199002</v>
      </c>
      <c r="CC297" s="168">
        <v>200189</v>
      </c>
      <c r="CD297" s="168">
        <v>203620</v>
      </c>
      <c r="CE297" s="168">
        <v>205458</v>
      </c>
      <c r="CF297" s="168">
        <v>207647</v>
      </c>
      <c r="CG297" s="168">
        <v>206912</v>
      </c>
      <c r="CH297" s="168">
        <v>209186</v>
      </c>
      <c r="CI297" s="168">
        <v>211761</v>
      </c>
      <c r="CJ297" s="168">
        <v>213922</v>
      </c>
      <c r="CK297" s="168">
        <v>216040</v>
      </c>
      <c r="CL297" s="168">
        <v>218063</v>
      </c>
      <c r="CM297" s="168">
        <v>219950</v>
      </c>
      <c r="CN297" s="168">
        <v>221624</v>
      </c>
      <c r="CO297" s="168">
        <v>223076</v>
      </c>
    </row>
    <row r="298" spans="2:93">
      <c r="B298" s="166">
        <v>84</v>
      </c>
      <c r="C298" s="167">
        <v>45679</v>
      </c>
      <c r="D298" s="168">
        <v>45632</v>
      </c>
      <c r="E298" s="168">
        <v>46505</v>
      </c>
      <c r="F298" s="168">
        <v>46740</v>
      </c>
      <c r="G298" s="168">
        <v>44956</v>
      </c>
      <c r="H298" s="168">
        <v>45684</v>
      </c>
      <c r="I298" s="168">
        <v>46125</v>
      </c>
      <c r="J298" s="168">
        <v>47936</v>
      </c>
      <c r="K298" s="168">
        <v>50116</v>
      </c>
      <c r="L298" s="168">
        <v>50801</v>
      </c>
      <c r="M298" s="168">
        <v>52521</v>
      </c>
      <c r="N298" s="168">
        <v>55051</v>
      </c>
      <c r="O298" s="168">
        <v>57130</v>
      </c>
      <c r="P298" s="168">
        <v>59132</v>
      </c>
      <c r="Q298" s="168">
        <v>63188</v>
      </c>
      <c r="R298" s="168">
        <v>64647</v>
      </c>
      <c r="S298" s="168">
        <v>71402</v>
      </c>
      <c r="T298" s="168">
        <v>74819</v>
      </c>
      <c r="U298" s="168">
        <v>77423</v>
      </c>
      <c r="V298" s="168">
        <v>91633</v>
      </c>
      <c r="W298" s="168">
        <v>88582</v>
      </c>
      <c r="X298" s="168">
        <v>88465</v>
      </c>
      <c r="Y298" s="168">
        <v>91629</v>
      </c>
      <c r="Z298" s="168">
        <v>93850</v>
      </c>
      <c r="AA298" s="168">
        <v>95446</v>
      </c>
      <c r="AB298" s="168">
        <v>99551</v>
      </c>
      <c r="AC298" s="168">
        <v>101434</v>
      </c>
      <c r="AD298" s="168">
        <v>105097</v>
      </c>
      <c r="AE298" s="168">
        <v>108313</v>
      </c>
      <c r="AF298" s="168">
        <v>110854</v>
      </c>
      <c r="AG298" s="168">
        <v>114473</v>
      </c>
      <c r="AH298" s="168">
        <v>117633</v>
      </c>
      <c r="AI298" s="168">
        <v>120238</v>
      </c>
      <c r="AJ298" s="168">
        <v>124846</v>
      </c>
      <c r="AK298" s="168">
        <v>125755</v>
      </c>
      <c r="AL298" s="168">
        <v>126965</v>
      </c>
      <c r="AM298" s="168">
        <v>126254</v>
      </c>
      <c r="AN298" s="168">
        <v>124252</v>
      </c>
      <c r="AO298" s="168">
        <v>123826</v>
      </c>
      <c r="AP298" s="168">
        <v>125148</v>
      </c>
      <c r="AQ298" s="168">
        <v>129178</v>
      </c>
      <c r="AR298" s="168">
        <v>135676</v>
      </c>
      <c r="AS298" s="168">
        <v>138329</v>
      </c>
      <c r="AT298" s="168">
        <v>147926</v>
      </c>
      <c r="AU298" s="168">
        <v>147199</v>
      </c>
      <c r="AV298" s="168">
        <v>143061</v>
      </c>
      <c r="AW298" s="168">
        <v>141084</v>
      </c>
      <c r="AX298" s="168">
        <v>139516</v>
      </c>
      <c r="AY298" s="168">
        <v>139295</v>
      </c>
      <c r="AZ298" s="168">
        <v>140801</v>
      </c>
      <c r="BA298" s="168">
        <v>143088</v>
      </c>
      <c r="BB298" s="168">
        <v>147089</v>
      </c>
      <c r="BC298" s="168">
        <v>151507</v>
      </c>
      <c r="BD298" s="168">
        <v>158255</v>
      </c>
      <c r="BE298" s="168">
        <v>162804</v>
      </c>
      <c r="BF298" s="168">
        <v>168982</v>
      </c>
      <c r="BG298" s="168">
        <v>171402</v>
      </c>
      <c r="BH298" s="168">
        <v>174788</v>
      </c>
      <c r="BI298" s="168">
        <v>175641</v>
      </c>
      <c r="BJ298" s="168">
        <v>176264</v>
      </c>
      <c r="BK298" s="168">
        <v>178554</v>
      </c>
      <c r="BL298" s="168">
        <v>181097</v>
      </c>
      <c r="BM298" s="168">
        <v>183678</v>
      </c>
      <c r="BN298" s="168">
        <v>182652</v>
      </c>
      <c r="BO298" s="168">
        <v>180657</v>
      </c>
      <c r="BP298" s="168">
        <v>181269</v>
      </c>
      <c r="BQ298" s="168">
        <v>181831</v>
      </c>
      <c r="BR298" s="168">
        <v>183556</v>
      </c>
      <c r="BS298" s="168">
        <v>182066</v>
      </c>
      <c r="BT298" s="168">
        <v>182590</v>
      </c>
      <c r="BU298" s="168">
        <v>181674</v>
      </c>
      <c r="BV298" s="168">
        <v>182997</v>
      </c>
      <c r="BW298" s="168">
        <v>183771</v>
      </c>
      <c r="BX298" s="168">
        <v>184118</v>
      </c>
      <c r="BY298" s="168">
        <v>183822</v>
      </c>
      <c r="BZ298" s="168">
        <v>185206</v>
      </c>
      <c r="CA298" s="168">
        <v>187179</v>
      </c>
      <c r="CB298" s="168">
        <v>190211</v>
      </c>
      <c r="CC298" s="168">
        <v>195595</v>
      </c>
      <c r="CD298" s="168">
        <v>196785</v>
      </c>
      <c r="CE298" s="168">
        <v>200180</v>
      </c>
      <c r="CF298" s="168">
        <v>202008</v>
      </c>
      <c r="CG298" s="168">
        <v>204181</v>
      </c>
      <c r="CH298" s="168">
        <v>203477</v>
      </c>
      <c r="CI298" s="168">
        <v>205732</v>
      </c>
      <c r="CJ298" s="168">
        <v>208282</v>
      </c>
      <c r="CK298" s="168">
        <v>210425</v>
      </c>
      <c r="CL298" s="168">
        <v>212525</v>
      </c>
      <c r="CM298" s="168">
        <v>214530</v>
      </c>
      <c r="CN298" s="168">
        <v>216402</v>
      </c>
      <c r="CO298" s="168">
        <v>218063</v>
      </c>
    </row>
    <row r="299" spans="2:93">
      <c r="B299" s="166">
        <v>85</v>
      </c>
      <c r="C299" s="167">
        <v>41915</v>
      </c>
      <c r="D299" s="168">
        <v>42888</v>
      </c>
      <c r="E299" s="168">
        <v>42888</v>
      </c>
      <c r="F299" s="168">
        <v>43753</v>
      </c>
      <c r="G299" s="168">
        <v>44018</v>
      </c>
      <c r="H299" s="168">
        <v>42379</v>
      </c>
      <c r="I299" s="168">
        <v>43107</v>
      </c>
      <c r="J299" s="168">
        <v>43565</v>
      </c>
      <c r="K299" s="168">
        <v>45317</v>
      </c>
      <c r="L299" s="168">
        <v>47422</v>
      </c>
      <c r="M299" s="168">
        <v>48114</v>
      </c>
      <c r="N299" s="168">
        <v>49787</v>
      </c>
      <c r="O299" s="168">
        <v>52231</v>
      </c>
      <c r="P299" s="168">
        <v>54250</v>
      </c>
      <c r="Q299" s="168">
        <v>56198</v>
      </c>
      <c r="R299" s="168">
        <v>60103</v>
      </c>
      <c r="S299" s="168">
        <v>61541</v>
      </c>
      <c r="T299" s="168">
        <v>68026</v>
      </c>
      <c r="U299" s="168">
        <v>71337</v>
      </c>
      <c r="V299" s="168">
        <v>73878</v>
      </c>
      <c r="W299" s="168">
        <v>87503</v>
      </c>
      <c r="X299" s="168">
        <v>84653</v>
      </c>
      <c r="Y299" s="168">
        <v>84604</v>
      </c>
      <c r="Z299" s="168">
        <v>87694</v>
      </c>
      <c r="AA299" s="168">
        <v>89884</v>
      </c>
      <c r="AB299" s="168">
        <v>91476</v>
      </c>
      <c r="AC299" s="168">
        <v>95476</v>
      </c>
      <c r="AD299" s="168">
        <v>97349</v>
      </c>
      <c r="AE299" s="168">
        <v>100931</v>
      </c>
      <c r="AF299" s="168">
        <v>104088</v>
      </c>
      <c r="AG299" s="168">
        <v>106599</v>
      </c>
      <c r="AH299" s="168">
        <v>110149</v>
      </c>
      <c r="AI299" s="168">
        <v>113260</v>
      </c>
      <c r="AJ299" s="168">
        <v>115840</v>
      </c>
      <c r="AK299" s="168">
        <v>120352</v>
      </c>
      <c r="AL299" s="168">
        <v>121300</v>
      </c>
      <c r="AM299" s="168">
        <v>122539</v>
      </c>
      <c r="AN299" s="168">
        <v>121923</v>
      </c>
      <c r="AO299" s="168">
        <v>120058</v>
      </c>
      <c r="AP299" s="168">
        <v>119713</v>
      </c>
      <c r="AQ299" s="168">
        <v>121057</v>
      </c>
      <c r="AR299" s="168">
        <v>125023</v>
      </c>
      <c r="AS299" s="168">
        <v>131376</v>
      </c>
      <c r="AT299" s="168">
        <v>134009</v>
      </c>
      <c r="AU299" s="168">
        <v>143374</v>
      </c>
      <c r="AV299" s="168">
        <v>142735</v>
      </c>
      <c r="AW299" s="168">
        <v>138786</v>
      </c>
      <c r="AX299" s="168">
        <v>136929</v>
      </c>
      <c r="AY299" s="168">
        <v>135467</v>
      </c>
      <c r="AZ299" s="168">
        <v>135310</v>
      </c>
      <c r="BA299" s="168">
        <v>136831</v>
      </c>
      <c r="BB299" s="168">
        <v>139111</v>
      </c>
      <c r="BC299" s="168">
        <v>143058</v>
      </c>
      <c r="BD299" s="168">
        <v>147413</v>
      </c>
      <c r="BE299" s="168">
        <v>154038</v>
      </c>
      <c r="BF299" s="168">
        <v>158526</v>
      </c>
      <c r="BG299" s="168">
        <v>164602</v>
      </c>
      <c r="BH299" s="168">
        <v>167019</v>
      </c>
      <c r="BI299" s="168">
        <v>170377</v>
      </c>
      <c r="BJ299" s="168">
        <v>171266</v>
      </c>
      <c r="BK299" s="168">
        <v>171930</v>
      </c>
      <c r="BL299" s="168">
        <v>174219</v>
      </c>
      <c r="BM299" s="168">
        <v>176754</v>
      </c>
      <c r="BN299" s="168">
        <v>179326</v>
      </c>
      <c r="BO299" s="168">
        <v>178376</v>
      </c>
      <c r="BP299" s="168">
        <v>176476</v>
      </c>
      <c r="BQ299" s="168">
        <v>177120</v>
      </c>
      <c r="BR299" s="168">
        <v>177714</v>
      </c>
      <c r="BS299" s="168">
        <v>179444</v>
      </c>
      <c r="BT299" s="168">
        <v>178028</v>
      </c>
      <c r="BU299" s="168">
        <v>178580</v>
      </c>
      <c r="BV299" s="168">
        <v>177722</v>
      </c>
      <c r="BW299" s="168">
        <v>179052</v>
      </c>
      <c r="BX299" s="168">
        <v>179844</v>
      </c>
      <c r="BY299" s="168">
        <v>180216</v>
      </c>
      <c r="BZ299" s="168">
        <v>179958</v>
      </c>
      <c r="CA299" s="168">
        <v>181343</v>
      </c>
      <c r="CB299" s="168">
        <v>183303</v>
      </c>
      <c r="CC299" s="168">
        <v>186300</v>
      </c>
      <c r="CD299" s="168">
        <v>191601</v>
      </c>
      <c r="CE299" s="168">
        <v>192792</v>
      </c>
      <c r="CF299" s="168">
        <v>196143</v>
      </c>
      <c r="CG299" s="168">
        <v>197958</v>
      </c>
      <c r="CH299" s="168">
        <v>200110</v>
      </c>
      <c r="CI299" s="168">
        <v>199442</v>
      </c>
      <c r="CJ299" s="168">
        <v>201673</v>
      </c>
      <c r="CK299" s="168">
        <v>204193</v>
      </c>
      <c r="CL299" s="168">
        <v>206313</v>
      </c>
      <c r="CM299" s="168">
        <v>208390</v>
      </c>
      <c r="CN299" s="168">
        <v>210373</v>
      </c>
      <c r="CO299" s="168">
        <v>212226</v>
      </c>
    </row>
    <row r="300" spans="2:93">
      <c r="B300" s="166">
        <v>86</v>
      </c>
      <c r="C300" s="167">
        <v>38834</v>
      </c>
      <c r="D300" s="168">
        <v>38978</v>
      </c>
      <c r="E300" s="168">
        <v>39927</v>
      </c>
      <c r="F300" s="168">
        <v>39971</v>
      </c>
      <c r="G300" s="168">
        <v>40821</v>
      </c>
      <c r="H300" s="168">
        <v>41112</v>
      </c>
      <c r="I300" s="168">
        <v>39623</v>
      </c>
      <c r="J300" s="168">
        <v>40345</v>
      </c>
      <c r="K300" s="168">
        <v>40815</v>
      </c>
      <c r="L300" s="168">
        <v>42498</v>
      </c>
      <c r="M300" s="168">
        <v>44516</v>
      </c>
      <c r="N300" s="168">
        <v>45209</v>
      </c>
      <c r="O300" s="168">
        <v>46826</v>
      </c>
      <c r="P300" s="168">
        <v>49171</v>
      </c>
      <c r="Q300" s="168">
        <v>51118</v>
      </c>
      <c r="R300" s="168">
        <v>53002</v>
      </c>
      <c r="S300" s="168">
        <v>56735</v>
      </c>
      <c r="T300" s="168">
        <v>58144</v>
      </c>
      <c r="U300" s="168">
        <v>64326</v>
      </c>
      <c r="V300" s="168">
        <v>67515</v>
      </c>
      <c r="W300" s="168">
        <v>69978</v>
      </c>
      <c r="X300" s="168">
        <v>82952</v>
      </c>
      <c r="Y300" s="168">
        <v>80316</v>
      </c>
      <c r="Z300" s="168">
        <v>80333</v>
      </c>
      <c r="AA300" s="168">
        <v>83333</v>
      </c>
      <c r="AB300" s="168">
        <v>85480</v>
      </c>
      <c r="AC300" s="168">
        <v>87061</v>
      </c>
      <c r="AD300" s="168">
        <v>90936</v>
      </c>
      <c r="AE300" s="168">
        <v>92788</v>
      </c>
      <c r="AF300" s="168">
        <v>96272</v>
      </c>
      <c r="AG300" s="168">
        <v>99355</v>
      </c>
      <c r="AH300" s="168">
        <v>101824</v>
      </c>
      <c r="AI300" s="168">
        <v>105288</v>
      </c>
      <c r="AJ300" s="168">
        <v>108335</v>
      </c>
      <c r="AK300" s="168">
        <v>110878</v>
      </c>
      <c r="AL300" s="168">
        <v>115273</v>
      </c>
      <c r="AM300" s="168">
        <v>116257</v>
      </c>
      <c r="AN300" s="168">
        <v>117520</v>
      </c>
      <c r="AO300" s="168">
        <v>117003</v>
      </c>
      <c r="AP300" s="168">
        <v>115285</v>
      </c>
      <c r="AQ300" s="168">
        <v>115024</v>
      </c>
      <c r="AR300" s="168">
        <v>116386</v>
      </c>
      <c r="AS300" s="168">
        <v>120270</v>
      </c>
      <c r="AT300" s="168">
        <v>126454</v>
      </c>
      <c r="AU300" s="168">
        <v>129062</v>
      </c>
      <c r="AV300" s="168">
        <v>138159</v>
      </c>
      <c r="AW300" s="168">
        <v>137619</v>
      </c>
      <c r="AX300" s="168">
        <v>133883</v>
      </c>
      <c r="AY300" s="168">
        <v>132162</v>
      </c>
      <c r="AZ300" s="168">
        <v>130819</v>
      </c>
      <c r="BA300" s="168">
        <v>130733</v>
      </c>
      <c r="BB300" s="168">
        <v>132269</v>
      </c>
      <c r="BC300" s="168">
        <v>134538</v>
      </c>
      <c r="BD300" s="168">
        <v>138421</v>
      </c>
      <c r="BE300" s="168">
        <v>142702</v>
      </c>
      <c r="BF300" s="168">
        <v>149182</v>
      </c>
      <c r="BG300" s="168">
        <v>153597</v>
      </c>
      <c r="BH300" s="168">
        <v>159553</v>
      </c>
      <c r="BI300" s="168">
        <v>161963</v>
      </c>
      <c r="BJ300" s="168">
        <v>165287</v>
      </c>
      <c r="BK300" s="168">
        <v>166215</v>
      </c>
      <c r="BL300" s="168">
        <v>166923</v>
      </c>
      <c r="BM300" s="168">
        <v>169208</v>
      </c>
      <c r="BN300" s="168">
        <v>171731</v>
      </c>
      <c r="BO300" s="168">
        <v>174290</v>
      </c>
      <c r="BP300" s="168">
        <v>173424</v>
      </c>
      <c r="BQ300" s="168">
        <v>171631</v>
      </c>
      <c r="BR300" s="168">
        <v>172310</v>
      </c>
      <c r="BS300" s="168">
        <v>172938</v>
      </c>
      <c r="BT300" s="168">
        <v>174670</v>
      </c>
      <c r="BU300" s="168">
        <v>173338</v>
      </c>
      <c r="BV300" s="168">
        <v>173920</v>
      </c>
      <c r="BW300" s="168">
        <v>173126</v>
      </c>
      <c r="BX300" s="168">
        <v>174462</v>
      </c>
      <c r="BY300" s="168">
        <v>175272</v>
      </c>
      <c r="BZ300" s="168">
        <v>175672</v>
      </c>
      <c r="CA300" s="168">
        <v>175455</v>
      </c>
      <c r="CB300" s="168">
        <v>176839</v>
      </c>
      <c r="CC300" s="168">
        <v>178782</v>
      </c>
      <c r="CD300" s="168">
        <v>181736</v>
      </c>
      <c r="CE300" s="168">
        <v>186938</v>
      </c>
      <c r="CF300" s="168">
        <v>188128</v>
      </c>
      <c r="CG300" s="168">
        <v>191426</v>
      </c>
      <c r="CH300" s="168">
        <v>193224</v>
      </c>
      <c r="CI300" s="168">
        <v>195350</v>
      </c>
      <c r="CJ300" s="168">
        <v>194722</v>
      </c>
      <c r="CK300" s="168">
        <v>196923</v>
      </c>
      <c r="CL300" s="168">
        <v>199406</v>
      </c>
      <c r="CM300" s="168">
        <v>201498</v>
      </c>
      <c r="CN300" s="168">
        <v>203547</v>
      </c>
      <c r="CO300" s="168">
        <v>205503</v>
      </c>
    </row>
    <row r="301" spans="2:93">
      <c r="B301" s="166">
        <v>87</v>
      </c>
      <c r="C301" s="167">
        <v>35409</v>
      </c>
      <c r="D301" s="168">
        <v>35721</v>
      </c>
      <c r="E301" s="168">
        <v>35896</v>
      </c>
      <c r="F301" s="168">
        <v>36814</v>
      </c>
      <c r="G301" s="168">
        <v>36897</v>
      </c>
      <c r="H301" s="168">
        <v>37724</v>
      </c>
      <c r="I301" s="168">
        <v>38036</v>
      </c>
      <c r="J301" s="168">
        <v>36699</v>
      </c>
      <c r="K301" s="168">
        <v>37408</v>
      </c>
      <c r="L301" s="168">
        <v>37885</v>
      </c>
      <c r="M301" s="168">
        <v>39489</v>
      </c>
      <c r="N301" s="168">
        <v>41407</v>
      </c>
      <c r="O301" s="168">
        <v>42094</v>
      </c>
      <c r="P301" s="168">
        <v>43644</v>
      </c>
      <c r="Q301" s="168">
        <v>45875</v>
      </c>
      <c r="R301" s="168">
        <v>47739</v>
      </c>
      <c r="S301" s="168">
        <v>49546</v>
      </c>
      <c r="T301" s="168">
        <v>53086</v>
      </c>
      <c r="U301" s="168">
        <v>54456</v>
      </c>
      <c r="V301" s="168">
        <v>60301</v>
      </c>
      <c r="W301" s="168">
        <v>63349</v>
      </c>
      <c r="X301" s="168">
        <v>65719</v>
      </c>
      <c r="Y301" s="168">
        <v>77972</v>
      </c>
      <c r="Z301" s="168">
        <v>75560</v>
      </c>
      <c r="AA301" s="168">
        <v>75641</v>
      </c>
      <c r="AB301" s="168">
        <v>78533</v>
      </c>
      <c r="AC301" s="168">
        <v>80623</v>
      </c>
      <c r="AD301" s="168">
        <v>82182</v>
      </c>
      <c r="AE301" s="168">
        <v>85909</v>
      </c>
      <c r="AF301" s="168">
        <v>87729</v>
      </c>
      <c r="AG301" s="168">
        <v>91095</v>
      </c>
      <c r="AH301" s="168">
        <v>94085</v>
      </c>
      <c r="AI301" s="168">
        <v>96497</v>
      </c>
      <c r="AJ301" s="168">
        <v>99855</v>
      </c>
      <c r="AK301" s="168">
        <v>102821</v>
      </c>
      <c r="AL301" s="168">
        <v>105312</v>
      </c>
      <c r="AM301" s="168">
        <v>109565</v>
      </c>
      <c r="AN301" s="168">
        <v>110579</v>
      </c>
      <c r="AO301" s="168">
        <v>111859</v>
      </c>
      <c r="AP301" s="168">
        <v>111444</v>
      </c>
      <c r="AQ301" s="168">
        <v>109882</v>
      </c>
      <c r="AR301" s="168">
        <v>109707</v>
      </c>
      <c r="AS301" s="168">
        <v>111085</v>
      </c>
      <c r="AT301" s="168">
        <v>114873</v>
      </c>
      <c r="AU301" s="168">
        <v>120863</v>
      </c>
      <c r="AV301" s="168">
        <v>123439</v>
      </c>
      <c r="AW301" s="168">
        <v>132227</v>
      </c>
      <c r="AX301" s="168">
        <v>131796</v>
      </c>
      <c r="AY301" s="168">
        <v>128300</v>
      </c>
      <c r="AZ301" s="168">
        <v>126730</v>
      </c>
      <c r="BA301" s="168">
        <v>125519</v>
      </c>
      <c r="BB301" s="168">
        <v>125512</v>
      </c>
      <c r="BC301" s="168">
        <v>127061</v>
      </c>
      <c r="BD301" s="168">
        <v>129315</v>
      </c>
      <c r="BE301" s="168">
        <v>133122</v>
      </c>
      <c r="BF301" s="168">
        <v>137314</v>
      </c>
      <c r="BG301" s="168">
        <v>143626</v>
      </c>
      <c r="BH301" s="168">
        <v>147953</v>
      </c>
      <c r="BI301" s="168">
        <v>153768</v>
      </c>
      <c r="BJ301" s="168">
        <v>156167</v>
      </c>
      <c r="BK301" s="168">
        <v>159448</v>
      </c>
      <c r="BL301" s="168">
        <v>160417</v>
      </c>
      <c r="BM301" s="168">
        <v>161172</v>
      </c>
      <c r="BN301" s="168">
        <v>163448</v>
      </c>
      <c r="BO301" s="168">
        <v>165954</v>
      </c>
      <c r="BP301" s="168">
        <v>168494</v>
      </c>
      <c r="BQ301" s="168">
        <v>167721</v>
      </c>
      <c r="BR301" s="168">
        <v>166047</v>
      </c>
      <c r="BS301" s="168">
        <v>166763</v>
      </c>
      <c r="BT301" s="168">
        <v>167427</v>
      </c>
      <c r="BU301" s="168">
        <v>169158</v>
      </c>
      <c r="BV301" s="168">
        <v>167920</v>
      </c>
      <c r="BW301" s="168">
        <v>168533</v>
      </c>
      <c r="BX301" s="168">
        <v>167810</v>
      </c>
      <c r="BY301" s="168">
        <v>169150</v>
      </c>
      <c r="BZ301" s="168">
        <v>169978</v>
      </c>
      <c r="CA301" s="168">
        <v>170406</v>
      </c>
      <c r="CB301" s="168">
        <v>170235</v>
      </c>
      <c r="CC301" s="168">
        <v>171615</v>
      </c>
      <c r="CD301" s="168">
        <v>173536</v>
      </c>
      <c r="CE301" s="168">
        <v>176437</v>
      </c>
      <c r="CF301" s="168">
        <v>181521</v>
      </c>
      <c r="CG301" s="168">
        <v>182709</v>
      </c>
      <c r="CH301" s="168">
        <v>185942</v>
      </c>
      <c r="CI301" s="168">
        <v>187718</v>
      </c>
      <c r="CJ301" s="168">
        <v>189812</v>
      </c>
      <c r="CK301" s="168">
        <v>189229</v>
      </c>
      <c r="CL301" s="168">
        <v>191393</v>
      </c>
      <c r="CM301" s="168">
        <v>193831</v>
      </c>
      <c r="CN301" s="168">
        <v>195888</v>
      </c>
      <c r="CO301" s="168">
        <v>197903</v>
      </c>
    </row>
    <row r="302" spans="2:93">
      <c r="B302" s="166">
        <v>88</v>
      </c>
      <c r="C302" s="167">
        <v>31120</v>
      </c>
      <c r="D302" s="168">
        <v>32173</v>
      </c>
      <c r="E302" s="168">
        <v>32497</v>
      </c>
      <c r="F302" s="168">
        <v>32696</v>
      </c>
      <c r="G302" s="168">
        <v>33574</v>
      </c>
      <c r="H302" s="168">
        <v>33690</v>
      </c>
      <c r="I302" s="168">
        <v>34486</v>
      </c>
      <c r="J302" s="168">
        <v>34811</v>
      </c>
      <c r="K302" s="168">
        <v>33626</v>
      </c>
      <c r="L302" s="168">
        <v>34315</v>
      </c>
      <c r="M302" s="168">
        <v>34791</v>
      </c>
      <c r="N302" s="168">
        <v>36304</v>
      </c>
      <c r="O302" s="168">
        <v>38109</v>
      </c>
      <c r="P302" s="168">
        <v>38783</v>
      </c>
      <c r="Q302" s="168">
        <v>40254</v>
      </c>
      <c r="R302" s="168">
        <v>42356</v>
      </c>
      <c r="S302" s="168">
        <v>44123</v>
      </c>
      <c r="T302" s="168">
        <v>45839</v>
      </c>
      <c r="U302" s="168">
        <v>49164</v>
      </c>
      <c r="V302" s="168">
        <v>50483</v>
      </c>
      <c r="W302" s="168">
        <v>55956</v>
      </c>
      <c r="X302" s="168">
        <v>58841</v>
      </c>
      <c r="Y302" s="168">
        <v>61101</v>
      </c>
      <c r="Z302" s="168">
        <v>72561</v>
      </c>
      <c r="AA302" s="168">
        <v>70382</v>
      </c>
      <c r="AB302" s="168">
        <v>70521</v>
      </c>
      <c r="AC302" s="168">
        <v>73284</v>
      </c>
      <c r="AD302" s="168">
        <v>75301</v>
      </c>
      <c r="AE302" s="168">
        <v>76825</v>
      </c>
      <c r="AF302" s="168">
        <v>80378</v>
      </c>
      <c r="AG302" s="168">
        <v>82151</v>
      </c>
      <c r="AH302" s="168">
        <v>85375</v>
      </c>
      <c r="AI302" s="168">
        <v>88251</v>
      </c>
      <c r="AJ302" s="168">
        <v>90588</v>
      </c>
      <c r="AK302" s="168">
        <v>93816</v>
      </c>
      <c r="AL302" s="168">
        <v>96680</v>
      </c>
      <c r="AM302" s="168">
        <v>99100</v>
      </c>
      <c r="AN302" s="168">
        <v>103183</v>
      </c>
      <c r="AO302" s="168">
        <v>104218</v>
      </c>
      <c r="AP302" s="168">
        <v>105504</v>
      </c>
      <c r="AQ302" s="168">
        <v>105191</v>
      </c>
      <c r="AR302" s="168">
        <v>103793</v>
      </c>
      <c r="AS302" s="168">
        <v>103717</v>
      </c>
      <c r="AT302" s="168">
        <v>105109</v>
      </c>
      <c r="AU302" s="168">
        <v>108784</v>
      </c>
      <c r="AV302" s="168">
        <v>114550</v>
      </c>
      <c r="AW302" s="168">
        <v>117085</v>
      </c>
      <c r="AX302" s="168">
        <v>125520</v>
      </c>
      <c r="AY302" s="168">
        <v>125207</v>
      </c>
      <c r="AZ302" s="168">
        <v>121978</v>
      </c>
      <c r="BA302" s="168">
        <v>120575</v>
      </c>
      <c r="BB302" s="168">
        <v>119509</v>
      </c>
      <c r="BC302" s="168">
        <v>119587</v>
      </c>
      <c r="BD302" s="168">
        <v>121147</v>
      </c>
      <c r="BE302" s="168">
        <v>123380</v>
      </c>
      <c r="BF302" s="168">
        <v>127096</v>
      </c>
      <c r="BG302" s="168">
        <v>131183</v>
      </c>
      <c r="BH302" s="168">
        <v>137299</v>
      </c>
      <c r="BI302" s="168">
        <v>141522</v>
      </c>
      <c r="BJ302" s="168">
        <v>147171</v>
      </c>
      <c r="BK302" s="168">
        <v>149553</v>
      </c>
      <c r="BL302" s="168">
        <v>152780</v>
      </c>
      <c r="BM302" s="168">
        <v>153791</v>
      </c>
      <c r="BN302" s="168">
        <v>154595</v>
      </c>
      <c r="BO302" s="168">
        <v>156856</v>
      </c>
      <c r="BP302" s="168">
        <v>159338</v>
      </c>
      <c r="BQ302" s="168">
        <v>161851</v>
      </c>
      <c r="BR302" s="168">
        <v>161180</v>
      </c>
      <c r="BS302" s="168">
        <v>159639</v>
      </c>
      <c r="BT302" s="168">
        <v>160392</v>
      </c>
      <c r="BU302" s="168">
        <v>161093</v>
      </c>
      <c r="BV302" s="168">
        <v>162819</v>
      </c>
      <c r="BW302" s="168">
        <v>161684</v>
      </c>
      <c r="BX302" s="168">
        <v>162329</v>
      </c>
      <c r="BY302" s="168">
        <v>161684</v>
      </c>
      <c r="BZ302" s="168">
        <v>163025</v>
      </c>
      <c r="CA302" s="168">
        <v>163870</v>
      </c>
      <c r="CB302" s="168">
        <v>164328</v>
      </c>
      <c r="CC302" s="168">
        <v>164206</v>
      </c>
      <c r="CD302" s="168">
        <v>165578</v>
      </c>
      <c r="CE302" s="168">
        <v>167470</v>
      </c>
      <c r="CF302" s="168">
        <v>170308</v>
      </c>
      <c r="CG302" s="168">
        <v>175252</v>
      </c>
      <c r="CH302" s="168">
        <v>176434</v>
      </c>
      <c r="CI302" s="168">
        <v>179591</v>
      </c>
      <c r="CJ302" s="168">
        <v>181338</v>
      </c>
      <c r="CK302" s="168">
        <v>183393</v>
      </c>
      <c r="CL302" s="168">
        <v>182859</v>
      </c>
      <c r="CM302" s="168">
        <v>184978</v>
      </c>
      <c r="CN302" s="168">
        <v>187362</v>
      </c>
      <c r="CO302" s="168">
        <v>189376</v>
      </c>
    </row>
    <row r="303" spans="2:93">
      <c r="B303" s="166">
        <v>89</v>
      </c>
      <c r="C303" s="167">
        <v>27164</v>
      </c>
      <c r="D303" s="168">
        <v>27894</v>
      </c>
      <c r="E303" s="168">
        <v>28875</v>
      </c>
      <c r="F303" s="168">
        <v>29202</v>
      </c>
      <c r="G303" s="168">
        <v>29418</v>
      </c>
      <c r="H303" s="168">
        <v>30245</v>
      </c>
      <c r="I303" s="168">
        <v>30387</v>
      </c>
      <c r="J303" s="168">
        <v>31142</v>
      </c>
      <c r="K303" s="168">
        <v>31473</v>
      </c>
      <c r="L303" s="168">
        <v>30437</v>
      </c>
      <c r="M303" s="168">
        <v>31097</v>
      </c>
      <c r="N303" s="168">
        <v>31564</v>
      </c>
      <c r="O303" s="168">
        <v>32974</v>
      </c>
      <c r="P303" s="168">
        <v>34653</v>
      </c>
      <c r="Q303" s="168">
        <v>35304</v>
      </c>
      <c r="R303" s="168">
        <v>36683</v>
      </c>
      <c r="S303" s="168">
        <v>38641</v>
      </c>
      <c r="T303" s="168">
        <v>40295</v>
      </c>
      <c r="U303" s="168">
        <v>41907</v>
      </c>
      <c r="V303" s="168">
        <v>44993</v>
      </c>
      <c r="W303" s="168">
        <v>46248</v>
      </c>
      <c r="X303" s="168">
        <v>51314</v>
      </c>
      <c r="Y303" s="168">
        <v>54013</v>
      </c>
      <c r="Z303" s="168">
        <v>56143</v>
      </c>
      <c r="AA303" s="168">
        <v>66739</v>
      </c>
      <c r="AB303" s="168">
        <v>64797</v>
      </c>
      <c r="AC303" s="168">
        <v>64987</v>
      </c>
      <c r="AD303" s="168">
        <v>67597</v>
      </c>
      <c r="AE303" s="168">
        <v>69522</v>
      </c>
      <c r="AF303" s="168">
        <v>70994</v>
      </c>
      <c r="AG303" s="168">
        <v>74345</v>
      </c>
      <c r="AH303" s="168">
        <v>76053</v>
      </c>
      <c r="AI303" s="168">
        <v>79108</v>
      </c>
      <c r="AJ303" s="168">
        <v>81845</v>
      </c>
      <c r="AK303" s="168">
        <v>84085</v>
      </c>
      <c r="AL303" s="168">
        <v>87156</v>
      </c>
      <c r="AM303" s="168">
        <v>89892</v>
      </c>
      <c r="AN303" s="168">
        <v>92219</v>
      </c>
      <c r="AO303" s="168">
        <v>96098</v>
      </c>
      <c r="AP303" s="168">
        <v>97141</v>
      </c>
      <c r="AQ303" s="168">
        <v>98419</v>
      </c>
      <c r="AR303" s="168">
        <v>98206</v>
      </c>
      <c r="AS303" s="168">
        <v>97002</v>
      </c>
      <c r="AT303" s="168">
        <v>97030</v>
      </c>
      <c r="AU303" s="168">
        <v>98432</v>
      </c>
      <c r="AV303" s="168">
        <v>101974</v>
      </c>
      <c r="AW303" s="168">
        <v>107484</v>
      </c>
      <c r="AX303" s="168">
        <v>109967</v>
      </c>
      <c r="AY303" s="168">
        <v>118000</v>
      </c>
      <c r="AZ303" s="168">
        <v>117813</v>
      </c>
      <c r="BA303" s="168">
        <v>114878</v>
      </c>
      <c r="BB303" s="168">
        <v>113656</v>
      </c>
      <c r="BC303" s="168">
        <v>112748</v>
      </c>
      <c r="BD303" s="168">
        <v>112917</v>
      </c>
      <c r="BE303" s="168">
        <v>114483</v>
      </c>
      <c r="BF303" s="168">
        <v>116687</v>
      </c>
      <c r="BG303" s="168">
        <v>120295</v>
      </c>
      <c r="BH303" s="168">
        <v>124258</v>
      </c>
      <c r="BI303" s="168">
        <v>130147</v>
      </c>
      <c r="BJ303" s="168">
        <v>134246</v>
      </c>
      <c r="BK303" s="168">
        <v>139701</v>
      </c>
      <c r="BL303" s="168">
        <v>142058</v>
      </c>
      <c r="BM303" s="168">
        <v>145217</v>
      </c>
      <c r="BN303" s="168">
        <v>146270</v>
      </c>
      <c r="BO303" s="168">
        <v>147123</v>
      </c>
      <c r="BP303" s="168">
        <v>149362</v>
      </c>
      <c r="BQ303" s="168">
        <v>151810</v>
      </c>
      <c r="BR303" s="168">
        <v>154286</v>
      </c>
      <c r="BS303" s="168">
        <v>153725</v>
      </c>
      <c r="BT303" s="168">
        <v>152330</v>
      </c>
      <c r="BU303" s="168">
        <v>153120</v>
      </c>
      <c r="BV303" s="168">
        <v>153858</v>
      </c>
      <c r="BW303" s="168">
        <v>155573</v>
      </c>
      <c r="BX303" s="168">
        <v>154551</v>
      </c>
      <c r="BY303" s="168">
        <v>155228</v>
      </c>
      <c r="BZ303" s="168">
        <v>154667</v>
      </c>
      <c r="CA303" s="168">
        <v>156005</v>
      </c>
      <c r="CB303" s="168">
        <v>156865</v>
      </c>
      <c r="CC303" s="168">
        <v>157353</v>
      </c>
      <c r="CD303" s="168">
        <v>157283</v>
      </c>
      <c r="CE303" s="168">
        <v>158642</v>
      </c>
      <c r="CF303" s="168">
        <v>160498</v>
      </c>
      <c r="CG303" s="168">
        <v>163259</v>
      </c>
      <c r="CH303" s="168">
        <v>168039</v>
      </c>
      <c r="CI303" s="168">
        <v>169211</v>
      </c>
      <c r="CJ303" s="168">
        <v>172277</v>
      </c>
      <c r="CK303" s="168">
        <v>173988</v>
      </c>
      <c r="CL303" s="168">
        <v>175994</v>
      </c>
      <c r="CM303" s="168">
        <v>175514</v>
      </c>
      <c r="CN303" s="168">
        <v>177579</v>
      </c>
      <c r="CO303" s="168">
        <v>179898</v>
      </c>
    </row>
    <row r="304" spans="2:93">
      <c r="B304" s="166">
        <v>90</v>
      </c>
      <c r="C304" s="167">
        <v>23771</v>
      </c>
      <c r="D304" s="168">
        <v>23977</v>
      </c>
      <c r="E304" s="168">
        <v>24654</v>
      </c>
      <c r="F304" s="168">
        <v>25554</v>
      </c>
      <c r="G304" s="168">
        <v>25876</v>
      </c>
      <c r="H304" s="168">
        <v>26100</v>
      </c>
      <c r="I304" s="168">
        <v>26867</v>
      </c>
      <c r="J304" s="168">
        <v>27026</v>
      </c>
      <c r="K304" s="168">
        <v>27731</v>
      </c>
      <c r="L304" s="168">
        <v>28059</v>
      </c>
      <c r="M304" s="168">
        <v>27168</v>
      </c>
      <c r="N304" s="168">
        <v>27789</v>
      </c>
      <c r="O304" s="168">
        <v>28239</v>
      </c>
      <c r="P304" s="168">
        <v>29535</v>
      </c>
      <c r="Q304" s="168">
        <v>31074</v>
      </c>
      <c r="R304" s="168">
        <v>31693</v>
      </c>
      <c r="S304" s="168">
        <v>32967</v>
      </c>
      <c r="T304" s="168">
        <v>34765</v>
      </c>
      <c r="U304" s="168">
        <v>36293</v>
      </c>
      <c r="V304" s="168">
        <v>37785</v>
      </c>
      <c r="W304" s="168">
        <v>40611</v>
      </c>
      <c r="X304" s="168">
        <v>41787</v>
      </c>
      <c r="Y304" s="168">
        <v>46413</v>
      </c>
      <c r="Z304" s="168">
        <v>48904</v>
      </c>
      <c r="AA304" s="168">
        <v>50885</v>
      </c>
      <c r="AB304" s="168">
        <v>60550</v>
      </c>
      <c r="AC304" s="168">
        <v>58846</v>
      </c>
      <c r="AD304" s="168">
        <v>59076</v>
      </c>
      <c r="AE304" s="168">
        <v>61509</v>
      </c>
      <c r="AF304" s="168">
        <v>63321</v>
      </c>
      <c r="AG304" s="168">
        <v>64723</v>
      </c>
      <c r="AH304" s="168">
        <v>67842</v>
      </c>
      <c r="AI304" s="168">
        <v>69466</v>
      </c>
      <c r="AJ304" s="168">
        <v>72323</v>
      </c>
      <c r="AK304" s="168">
        <v>74893</v>
      </c>
      <c r="AL304" s="168">
        <v>77012</v>
      </c>
      <c r="AM304" s="168">
        <v>79896</v>
      </c>
      <c r="AN304" s="168">
        <v>82477</v>
      </c>
      <c r="AO304" s="168">
        <v>84686</v>
      </c>
      <c r="AP304" s="168">
        <v>88324</v>
      </c>
      <c r="AQ304" s="168">
        <v>89359</v>
      </c>
      <c r="AR304" s="168">
        <v>90612</v>
      </c>
      <c r="AS304" s="168">
        <v>90530</v>
      </c>
      <c r="AT304" s="168">
        <v>89531</v>
      </c>
      <c r="AU304" s="168">
        <v>89666</v>
      </c>
      <c r="AV304" s="168">
        <v>91071</v>
      </c>
      <c r="AW304" s="168">
        <v>94459</v>
      </c>
      <c r="AX304" s="168">
        <v>99678</v>
      </c>
      <c r="AY304" s="168">
        <v>102096</v>
      </c>
      <c r="AZ304" s="168">
        <v>109676</v>
      </c>
      <c r="BA304" s="168">
        <v>109621</v>
      </c>
      <c r="BB304" s="168">
        <v>107003</v>
      </c>
      <c r="BC304" s="168">
        <v>105975</v>
      </c>
      <c r="BD304" s="168">
        <v>105235</v>
      </c>
      <c r="BE304" s="168">
        <v>105497</v>
      </c>
      <c r="BF304" s="168">
        <v>107064</v>
      </c>
      <c r="BG304" s="168">
        <v>109228</v>
      </c>
      <c r="BH304" s="168">
        <v>112709</v>
      </c>
      <c r="BI304" s="168">
        <v>116525</v>
      </c>
      <c r="BJ304" s="168">
        <v>122154</v>
      </c>
      <c r="BK304" s="168">
        <v>126106</v>
      </c>
      <c r="BL304" s="168">
        <v>131337</v>
      </c>
      <c r="BM304" s="168">
        <v>133658</v>
      </c>
      <c r="BN304" s="168">
        <v>136733</v>
      </c>
      <c r="BO304" s="168">
        <v>137825</v>
      </c>
      <c r="BP304" s="168">
        <v>138726</v>
      </c>
      <c r="BQ304" s="168">
        <v>140932</v>
      </c>
      <c r="BR304" s="168">
        <v>143334</v>
      </c>
      <c r="BS304" s="168">
        <v>145762</v>
      </c>
      <c r="BT304" s="168">
        <v>145318</v>
      </c>
      <c r="BU304" s="168">
        <v>144080</v>
      </c>
      <c r="BV304" s="168">
        <v>144905</v>
      </c>
      <c r="BW304" s="168">
        <v>145679</v>
      </c>
      <c r="BX304" s="168">
        <v>147374</v>
      </c>
      <c r="BY304" s="168">
        <v>146474</v>
      </c>
      <c r="BZ304" s="168">
        <v>147181</v>
      </c>
      <c r="CA304" s="168">
        <v>146711</v>
      </c>
      <c r="CB304" s="168">
        <v>148039</v>
      </c>
      <c r="CC304" s="168">
        <v>148911</v>
      </c>
      <c r="CD304" s="168">
        <v>149428</v>
      </c>
      <c r="CE304" s="168">
        <v>149413</v>
      </c>
      <c r="CF304" s="168">
        <v>150752</v>
      </c>
      <c r="CG304" s="168">
        <v>152563</v>
      </c>
      <c r="CH304" s="168">
        <v>155233</v>
      </c>
      <c r="CI304" s="168">
        <v>159822</v>
      </c>
      <c r="CJ304" s="168">
        <v>160978</v>
      </c>
      <c r="CK304" s="168">
        <v>163936</v>
      </c>
      <c r="CL304" s="168">
        <v>165603</v>
      </c>
      <c r="CM304" s="168">
        <v>167550</v>
      </c>
      <c r="CN304" s="168">
        <v>167128</v>
      </c>
      <c r="CO304" s="168">
        <v>169128</v>
      </c>
    </row>
    <row r="305" spans="2:93">
      <c r="B305" s="166">
        <v>91</v>
      </c>
      <c r="C305" s="167">
        <v>19950</v>
      </c>
      <c r="D305" s="168">
        <v>20630</v>
      </c>
      <c r="E305" s="168">
        <v>20835</v>
      </c>
      <c r="F305" s="168">
        <v>21451</v>
      </c>
      <c r="G305" s="168">
        <v>22262</v>
      </c>
      <c r="H305" s="168">
        <v>22570</v>
      </c>
      <c r="I305" s="168">
        <v>22794</v>
      </c>
      <c r="J305" s="168">
        <v>23492</v>
      </c>
      <c r="K305" s="168">
        <v>23660</v>
      </c>
      <c r="L305" s="168">
        <v>24306</v>
      </c>
      <c r="M305" s="168">
        <v>24622</v>
      </c>
      <c r="N305" s="168">
        <v>23868</v>
      </c>
      <c r="O305" s="168">
        <v>24442</v>
      </c>
      <c r="P305" s="168">
        <v>24867</v>
      </c>
      <c r="Q305" s="168">
        <v>26037</v>
      </c>
      <c r="R305" s="168">
        <v>27425</v>
      </c>
      <c r="S305" s="168">
        <v>28003</v>
      </c>
      <c r="T305" s="168">
        <v>29161</v>
      </c>
      <c r="U305" s="168">
        <v>30785</v>
      </c>
      <c r="V305" s="168">
        <v>32173</v>
      </c>
      <c r="W305" s="168">
        <v>33531</v>
      </c>
      <c r="X305" s="168">
        <v>36077</v>
      </c>
      <c r="Y305" s="168">
        <v>37161</v>
      </c>
      <c r="Z305" s="168">
        <v>41318</v>
      </c>
      <c r="AA305" s="168">
        <v>43581</v>
      </c>
      <c r="AB305" s="168">
        <v>45393</v>
      </c>
      <c r="AC305" s="168">
        <v>54070</v>
      </c>
      <c r="AD305" s="168">
        <v>52601</v>
      </c>
      <c r="AE305" s="168">
        <v>52859</v>
      </c>
      <c r="AF305" s="168">
        <v>55090</v>
      </c>
      <c r="AG305" s="168">
        <v>56769</v>
      </c>
      <c r="AH305" s="168">
        <v>58082</v>
      </c>
      <c r="AI305" s="168">
        <v>60939</v>
      </c>
      <c r="AJ305" s="168">
        <v>62457</v>
      </c>
      <c r="AK305" s="168">
        <v>65087</v>
      </c>
      <c r="AL305" s="168">
        <v>67463</v>
      </c>
      <c r="AM305" s="168">
        <v>69436</v>
      </c>
      <c r="AN305" s="168">
        <v>72102</v>
      </c>
      <c r="AO305" s="168">
        <v>74499</v>
      </c>
      <c r="AP305" s="168">
        <v>76563</v>
      </c>
      <c r="AQ305" s="168">
        <v>79924</v>
      </c>
      <c r="AR305" s="168">
        <v>80931</v>
      </c>
      <c r="AS305" s="168">
        <v>82192</v>
      </c>
      <c r="AT305" s="168">
        <v>82241</v>
      </c>
      <c r="AU305" s="168">
        <v>81453</v>
      </c>
      <c r="AV305" s="168">
        <v>81694</v>
      </c>
      <c r="AW305" s="168">
        <v>83092</v>
      </c>
      <c r="AX305" s="168">
        <v>86304</v>
      </c>
      <c r="AY305" s="168">
        <v>91196</v>
      </c>
      <c r="AZ305" s="168">
        <v>93533</v>
      </c>
      <c r="BA305" s="168">
        <v>100609</v>
      </c>
      <c r="BB305" s="168">
        <v>100688</v>
      </c>
      <c r="BC305" s="168">
        <v>98406</v>
      </c>
      <c r="BD305" s="168">
        <v>97580</v>
      </c>
      <c r="BE305" s="168">
        <v>97014</v>
      </c>
      <c r="BF305" s="168">
        <v>97369</v>
      </c>
      <c r="BG305" s="168">
        <v>98928</v>
      </c>
      <c r="BH305" s="168">
        <v>101039</v>
      </c>
      <c r="BI305" s="168">
        <v>104370</v>
      </c>
      <c r="BJ305" s="168">
        <v>108016</v>
      </c>
      <c r="BK305" s="168">
        <v>113349</v>
      </c>
      <c r="BL305" s="168">
        <v>117130</v>
      </c>
      <c r="BM305" s="168">
        <v>122104</v>
      </c>
      <c r="BN305" s="168">
        <v>124375</v>
      </c>
      <c r="BO305" s="168">
        <v>127348</v>
      </c>
      <c r="BP305" s="168">
        <v>128473</v>
      </c>
      <c r="BQ305" s="168">
        <v>129417</v>
      </c>
      <c r="BR305" s="168">
        <v>131577</v>
      </c>
      <c r="BS305" s="168">
        <v>133919</v>
      </c>
      <c r="BT305" s="168">
        <v>136284</v>
      </c>
      <c r="BU305" s="168">
        <v>135961</v>
      </c>
      <c r="BV305" s="168">
        <v>134890</v>
      </c>
      <c r="BW305" s="168">
        <v>135746</v>
      </c>
      <c r="BX305" s="168">
        <v>136552</v>
      </c>
      <c r="BY305" s="168">
        <v>138218</v>
      </c>
      <c r="BZ305" s="168">
        <v>137447</v>
      </c>
      <c r="CA305" s="168">
        <v>138180</v>
      </c>
      <c r="CB305" s="168">
        <v>137805</v>
      </c>
      <c r="CC305" s="168">
        <v>139115</v>
      </c>
      <c r="CD305" s="168">
        <v>139995</v>
      </c>
      <c r="CE305" s="168">
        <v>140539</v>
      </c>
      <c r="CF305" s="168">
        <v>140579</v>
      </c>
      <c r="CG305" s="168">
        <v>141891</v>
      </c>
      <c r="CH305" s="168">
        <v>143646</v>
      </c>
      <c r="CI305" s="168">
        <v>146208</v>
      </c>
      <c r="CJ305" s="168">
        <v>150578</v>
      </c>
      <c r="CK305" s="168">
        <v>151712</v>
      </c>
      <c r="CL305" s="168">
        <v>154543</v>
      </c>
      <c r="CM305" s="168">
        <v>156156</v>
      </c>
      <c r="CN305" s="168">
        <v>158032</v>
      </c>
      <c r="CO305" s="168">
        <v>157672</v>
      </c>
    </row>
    <row r="306" spans="2:93">
      <c r="B306" s="166">
        <v>92</v>
      </c>
      <c r="C306" s="167">
        <v>15279</v>
      </c>
      <c r="D306" s="168">
        <v>17019</v>
      </c>
      <c r="E306" s="168">
        <v>17621</v>
      </c>
      <c r="F306" s="168">
        <v>17818</v>
      </c>
      <c r="G306" s="168">
        <v>18367</v>
      </c>
      <c r="H306" s="168">
        <v>19085</v>
      </c>
      <c r="I306" s="168">
        <v>19372</v>
      </c>
      <c r="J306" s="168">
        <v>19588</v>
      </c>
      <c r="K306" s="168">
        <v>20212</v>
      </c>
      <c r="L306" s="168">
        <v>20380</v>
      </c>
      <c r="M306" s="168">
        <v>20961</v>
      </c>
      <c r="N306" s="168">
        <v>21258</v>
      </c>
      <c r="O306" s="168">
        <v>20631</v>
      </c>
      <c r="P306" s="168">
        <v>21151</v>
      </c>
      <c r="Q306" s="168">
        <v>21543</v>
      </c>
      <c r="R306" s="168">
        <v>22581</v>
      </c>
      <c r="S306" s="168">
        <v>23811</v>
      </c>
      <c r="T306" s="168">
        <v>24340</v>
      </c>
      <c r="U306" s="168">
        <v>25374</v>
      </c>
      <c r="V306" s="168">
        <v>26816</v>
      </c>
      <c r="W306" s="168">
        <v>28055</v>
      </c>
      <c r="X306" s="168">
        <v>29270</v>
      </c>
      <c r="Y306" s="168">
        <v>31526</v>
      </c>
      <c r="Z306" s="168">
        <v>32507</v>
      </c>
      <c r="AA306" s="168">
        <v>36181</v>
      </c>
      <c r="AB306" s="168">
        <v>38201</v>
      </c>
      <c r="AC306" s="168">
        <v>39830</v>
      </c>
      <c r="AD306" s="168">
        <v>47492</v>
      </c>
      <c r="AE306" s="168">
        <v>46248</v>
      </c>
      <c r="AF306" s="168">
        <v>46521</v>
      </c>
      <c r="AG306" s="168">
        <v>48532</v>
      </c>
      <c r="AH306" s="168">
        <v>50060</v>
      </c>
      <c r="AI306" s="168">
        <v>51268</v>
      </c>
      <c r="AJ306" s="168">
        <v>53841</v>
      </c>
      <c r="AK306" s="168">
        <v>55235</v>
      </c>
      <c r="AL306" s="168">
        <v>57615</v>
      </c>
      <c r="AM306" s="168">
        <v>59774</v>
      </c>
      <c r="AN306" s="168">
        <v>61580</v>
      </c>
      <c r="AO306" s="168">
        <v>64003</v>
      </c>
      <c r="AP306" s="168">
        <v>66192</v>
      </c>
      <c r="AQ306" s="168">
        <v>68087</v>
      </c>
      <c r="AR306" s="168">
        <v>71140</v>
      </c>
      <c r="AS306" s="168">
        <v>72167</v>
      </c>
      <c r="AT306" s="168">
        <v>73422</v>
      </c>
      <c r="AU306" s="168">
        <v>73594</v>
      </c>
      <c r="AV306" s="168">
        <v>73014</v>
      </c>
      <c r="AW306" s="168">
        <v>73354</v>
      </c>
      <c r="AX306" s="168">
        <v>74732</v>
      </c>
      <c r="AY306" s="168">
        <v>77746</v>
      </c>
      <c r="AZ306" s="168">
        <v>82283</v>
      </c>
      <c r="BA306" s="168">
        <v>84522</v>
      </c>
      <c r="BB306" s="168">
        <v>91054</v>
      </c>
      <c r="BC306" s="168">
        <v>91261</v>
      </c>
      <c r="BD306" s="168">
        <v>89322</v>
      </c>
      <c r="BE306" s="168">
        <v>88697</v>
      </c>
      <c r="BF306" s="168">
        <v>88304</v>
      </c>
      <c r="BG306" s="168">
        <v>88746</v>
      </c>
      <c r="BH306" s="168">
        <v>90285</v>
      </c>
      <c r="BI306" s="168">
        <v>92328</v>
      </c>
      <c r="BJ306" s="168">
        <v>95489</v>
      </c>
      <c r="BK306" s="168">
        <v>98942</v>
      </c>
      <c r="BL306" s="168">
        <v>103947</v>
      </c>
      <c r="BM306" s="168">
        <v>107534</v>
      </c>
      <c r="BN306" s="168">
        <v>112221</v>
      </c>
      <c r="BO306" s="168">
        <v>114426</v>
      </c>
      <c r="BP306" s="168">
        <v>117278</v>
      </c>
      <c r="BQ306" s="168">
        <v>118427</v>
      </c>
      <c r="BR306" s="168">
        <v>119406</v>
      </c>
      <c r="BS306" s="168">
        <v>121505</v>
      </c>
      <c r="BT306" s="168">
        <v>123772</v>
      </c>
      <c r="BU306" s="168">
        <v>126058</v>
      </c>
      <c r="BV306" s="168">
        <v>125855</v>
      </c>
      <c r="BW306" s="168">
        <v>124955</v>
      </c>
      <c r="BX306" s="168">
        <v>125835</v>
      </c>
      <c r="BY306" s="168">
        <v>126665</v>
      </c>
      <c r="BZ306" s="168">
        <v>128291</v>
      </c>
      <c r="CA306" s="168">
        <v>127651</v>
      </c>
      <c r="CB306" s="168">
        <v>128404</v>
      </c>
      <c r="CC306" s="168">
        <v>128125</v>
      </c>
      <c r="CD306" s="168">
        <v>129408</v>
      </c>
      <c r="CE306" s="168">
        <v>130290</v>
      </c>
      <c r="CF306" s="168">
        <v>130856</v>
      </c>
      <c r="CG306" s="168">
        <v>130950</v>
      </c>
      <c r="CH306" s="168">
        <v>132226</v>
      </c>
      <c r="CI306" s="168">
        <v>133914</v>
      </c>
      <c r="CJ306" s="168">
        <v>136353</v>
      </c>
      <c r="CK306" s="168">
        <v>140477</v>
      </c>
      <c r="CL306" s="168">
        <v>141582</v>
      </c>
      <c r="CM306" s="168">
        <v>144269</v>
      </c>
      <c r="CN306" s="168">
        <v>145819</v>
      </c>
      <c r="CO306" s="168">
        <v>147612</v>
      </c>
    </row>
    <row r="307" spans="2:93">
      <c r="B307" s="166">
        <v>93</v>
      </c>
      <c r="C307" s="167">
        <v>10423</v>
      </c>
      <c r="D307" s="168">
        <v>12785</v>
      </c>
      <c r="E307" s="168">
        <v>14258</v>
      </c>
      <c r="F307" s="168">
        <v>14780</v>
      </c>
      <c r="G307" s="168">
        <v>14963</v>
      </c>
      <c r="H307" s="168">
        <v>15442</v>
      </c>
      <c r="I307" s="168">
        <v>16064</v>
      </c>
      <c r="J307" s="168">
        <v>16325</v>
      </c>
      <c r="K307" s="168">
        <v>16526</v>
      </c>
      <c r="L307" s="168">
        <v>17072</v>
      </c>
      <c r="M307" s="168">
        <v>17233</v>
      </c>
      <c r="N307" s="168">
        <v>17745</v>
      </c>
      <c r="O307" s="168">
        <v>18016</v>
      </c>
      <c r="P307" s="168">
        <v>17504</v>
      </c>
      <c r="Q307" s="168">
        <v>17965</v>
      </c>
      <c r="R307" s="168">
        <v>18318</v>
      </c>
      <c r="S307" s="168">
        <v>19222</v>
      </c>
      <c r="T307" s="168">
        <v>20291</v>
      </c>
      <c r="U307" s="168">
        <v>20764</v>
      </c>
      <c r="V307" s="168">
        <v>21669</v>
      </c>
      <c r="W307" s="168">
        <v>22924</v>
      </c>
      <c r="X307" s="168">
        <v>24009</v>
      </c>
      <c r="Y307" s="168">
        <v>25075</v>
      </c>
      <c r="Z307" s="168">
        <v>27035</v>
      </c>
      <c r="AA307" s="168">
        <v>27905</v>
      </c>
      <c r="AB307" s="168">
        <v>31091</v>
      </c>
      <c r="AC307" s="168">
        <v>32860</v>
      </c>
      <c r="AD307" s="168">
        <v>34295</v>
      </c>
      <c r="AE307" s="168">
        <v>40933</v>
      </c>
      <c r="AF307" s="168">
        <v>39901</v>
      </c>
      <c r="AG307" s="168">
        <v>40176</v>
      </c>
      <c r="AH307" s="168">
        <v>41953</v>
      </c>
      <c r="AI307" s="168">
        <v>43316</v>
      </c>
      <c r="AJ307" s="168">
        <v>44404</v>
      </c>
      <c r="AK307" s="168">
        <v>46677</v>
      </c>
      <c r="AL307" s="168">
        <v>47931</v>
      </c>
      <c r="AM307" s="168">
        <v>50043</v>
      </c>
      <c r="AN307" s="168">
        <v>51967</v>
      </c>
      <c r="AO307" s="168">
        <v>53587</v>
      </c>
      <c r="AP307" s="168">
        <v>55747</v>
      </c>
      <c r="AQ307" s="168">
        <v>57706</v>
      </c>
      <c r="AR307" s="168">
        <v>59412</v>
      </c>
      <c r="AS307" s="168">
        <v>62209</v>
      </c>
      <c r="AT307" s="168">
        <v>63240</v>
      </c>
      <c r="AU307" s="168">
        <v>64473</v>
      </c>
      <c r="AV307" s="168">
        <v>64755</v>
      </c>
      <c r="AW307" s="168">
        <v>64372</v>
      </c>
      <c r="AX307" s="168">
        <v>64798</v>
      </c>
      <c r="AY307" s="168">
        <v>66141</v>
      </c>
      <c r="AZ307" s="168">
        <v>68937</v>
      </c>
      <c r="BA307" s="168">
        <v>73093</v>
      </c>
      <c r="BB307" s="168">
        <v>75217</v>
      </c>
      <c r="BC307" s="168">
        <v>81171</v>
      </c>
      <c r="BD307" s="168">
        <v>81494</v>
      </c>
      <c r="BE307" s="168">
        <v>79896</v>
      </c>
      <c r="BF307" s="168">
        <v>79465</v>
      </c>
      <c r="BG307" s="168">
        <v>79238</v>
      </c>
      <c r="BH307" s="168">
        <v>79757</v>
      </c>
      <c r="BI307" s="168">
        <v>81261</v>
      </c>
      <c r="BJ307" s="168">
        <v>83220</v>
      </c>
      <c r="BK307" s="168">
        <v>86190</v>
      </c>
      <c r="BL307" s="168">
        <v>89428</v>
      </c>
      <c r="BM307" s="168">
        <v>94075</v>
      </c>
      <c r="BN307" s="168">
        <v>97444</v>
      </c>
      <c r="BO307" s="168">
        <v>101815</v>
      </c>
      <c r="BP307" s="168">
        <v>103936</v>
      </c>
      <c r="BQ307" s="168">
        <v>106646</v>
      </c>
      <c r="BR307" s="168">
        <v>107807</v>
      </c>
      <c r="BS307" s="168">
        <v>108810</v>
      </c>
      <c r="BT307" s="168">
        <v>110832</v>
      </c>
      <c r="BU307" s="168">
        <v>113006</v>
      </c>
      <c r="BV307" s="168">
        <v>115196</v>
      </c>
      <c r="BW307" s="168">
        <v>115109</v>
      </c>
      <c r="BX307" s="168">
        <v>114378</v>
      </c>
      <c r="BY307" s="168">
        <v>115273</v>
      </c>
      <c r="BZ307" s="168">
        <v>116119</v>
      </c>
      <c r="CA307" s="168">
        <v>117691</v>
      </c>
      <c r="CB307" s="168">
        <v>117182</v>
      </c>
      <c r="CC307" s="168">
        <v>117947</v>
      </c>
      <c r="CD307" s="168">
        <v>117761</v>
      </c>
      <c r="CE307" s="168">
        <v>119008</v>
      </c>
      <c r="CF307" s="168">
        <v>119883</v>
      </c>
      <c r="CG307" s="168">
        <v>120465</v>
      </c>
      <c r="CH307" s="168">
        <v>120610</v>
      </c>
      <c r="CI307" s="168">
        <v>121841</v>
      </c>
      <c r="CJ307" s="168">
        <v>123450</v>
      </c>
      <c r="CK307" s="168">
        <v>125750</v>
      </c>
      <c r="CL307" s="168">
        <v>129603</v>
      </c>
      <c r="CM307" s="168">
        <v>130671</v>
      </c>
      <c r="CN307" s="168">
        <v>133197</v>
      </c>
      <c r="CO307" s="168">
        <v>134673</v>
      </c>
    </row>
    <row r="308" spans="2:93">
      <c r="B308" s="166">
        <v>94</v>
      </c>
      <c r="C308" s="167">
        <v>8365</v>
      </c>
      <c r="D308" s="168">
        <v>8511</v>
      </c>
      <c r="E308" s="168">
        <v>10452</v>
      </c>
      <c r="F308" s="168">
        <v>11670</v>
      </c>
      <c r="G308" s="168">
        <v>12111</v>
      </c>
      <c r="H308" s="168">
        <v>12275</v>
      </c>
      <c r="I308" s="168">
        <v>12683</v>
      </c>
      <c r="J308" s="168">
        <v>13209</v>
      </c>
      <c r="K308" s="168">
        <v>13438</v>
      </c>
      <c r="L308" s="168">
        <v>13619</v>
      </c>
      <c r="M308" s="168">
        <v>14084</v>
      </c>
      <c r="N308" s="168">
        <v>14233</v>
      </c>
      <c r="O308" s="168">
        <v>14672</v>
      </c>
      <c r="P308" s="168">
        <v>14912</v>
      </c>
      <c r="Q308" s="168">
        <v>14504</v>
      </c>
      <c r="R308" s="168">
        <v>14902</v>
      </c>
      <c r="S308" s="168">
        <v>15211</v>
      </c>
      <c r="T308" s="168">
        <v>15978</v>
      </c>
      <c r="U308" s="168">
        <v>16885</v>
      </c>
      <c r="V308" s="168">
        <v>17297</v>
      </c>
      <c r="W308" s="168">
        <v>18069</v>
      </c>
      <c r="X308" s="168">
        <v>19136</v>
      </c>
      <c r="Y308" s="168">
        <v>20062</v>
      </c>
      <c r="Z308" s="168">
        <v>20974</v>
      </c>
      <c r="AA308" s="168">
        <v>22637</v>
      </c>
      <c r="AB308" s="168">
        <v>23389</v>
      </c>
      <c r="AC308" s="168">
        <v>26085</v>
      </c>
      <c r="AD308" s="168">
        <v>27597</v>
      </c>
      <c r="AE308" s="168">
        <v>28831</v>
      </c>
      <c r="AF308" s="168">
        <v>34445</v>
      </c>
      <c r="AG308" s="168">
        <v>33609</v>
      </c>
      <c r="AH308" s="168">
        <v>33874</v>
      </c>
      <c r="AI308" s="168">
        <v>35406</v>
      </c>
      <c r="AJ308" s="168">
        <v>36592</v>
      </c>
      <c r="AK308" s="168">
        <v>37546</v>
      </c>
      <c r="AL308" s="168">
        <v>39506</v>
      </c>
      <c r="AM308" s="168">
        <v>40605</v>
      </c>
      <c r="AN308" s="168">
        <v>42434</v>
      </c>
      <c r="AO308" s="168">
        <v>44107</v>
      </c>
      <c r="AP308" s="168">
        <v>45524</v>
      </c>
      <c r="AQ308" s="168">
        <v>47402</v>
      </c>
      <c r="AR308" s="168">
        <v>49113</v>
      </c>
      <c r="AS308" s="168">
        <v>50695</v>
      </c>
      <c r="AT308" s="168">
        <v>53216</v>
      </c>
      <c r="AU308" s="168">
        <v>54231</v>
      </c>
      <c r="AV308" s="168">
        <v>55423</v>
      </c>
      <c r="AW308" s="168">
        <v>55797</v>
      </c>
      <c r="AX308" s="168">
        <v>55597</v>
      </c>
      <c r="AY308" s="168">
        <v>56092</v>
      </c>
      <c r="AZ308" s="168">
        <v>57382</v>
      </c>
      <c r="BA308" s="168">
        <v>59939</v>
      </c>
      <c r="BB308" s="168">
        <v>63688</v>
      </c>
      <c r="BC308" s="168">
        <v>65675</v>
      </c>
      <c r="BD308" s="168">
        <v>71018</v>
      </c>
      <c r="BE308" s="168">
        <v>71443</v>
      </c>
      <c r="BF308" s="168">
        <v>70177</v>
      </c>
      <c r="BG308" s="168">
        <v>69930</v>
      </c>
      <c r="BH308" s="168">
        <v>69858</v>
      </c>
      <c r="BI308" s="168">
        <v>70440</v>
      </c>
      <c r="BJ308" s="168">
        <v>71892</v>
      </c>
      <c r="BK308" s="168">
        <v>73748</v>
      </c>
      <c r="BL308" s="168">
        <v>76504</v>
      </c>
      <c r="BM308" s="168">
        <v>79501</v>
      </c>
      <c r="BN308" s="168">
        <v>83758</v>
      </c>
      <c r="BO308" s="168">
        <v>86883</v>
      </c>
      <c r="BP308" s="168">
        <v>90907</v>
      </c>
      <c r="BQ308" s="168">
        <v>92924</v>
      </c>
      <c r="BR308" s="168">
        <v>95469</v>
      </c>
      <c r="BS308" s="168">
        <v>96626</v>
      </c>
      <c r="BT308" s="168">
        <v>97639</v>
      </c>
      <c r="BU308" s="168">
        <v>99565</v>
      </c>
      <c r="BV308" s="168">
        <v>101626</v>
      </c>
      <c r="BW308" s="168">
        <v>103700</v>
      </c>
      <c r="BX308" s="168">
        <v>103722</v>
      </c>
      <c r="BY308" s="168">
        <v>103158</v>
      </c>
      <c r="BZ308" s="168">
        <v>104056</v>
      </c>
      <c r="CA308" s="168">
        <v>104906</v>
      </c>
      <c r="CB308" s="168">
        <v>106410</v>
      </c>
      <c r="CC308" s="168">
        <v>106029</v>
      </c>
      <c r="CD308" s="168">
        <v>106797</v>
      </c>
      <c r="CE308" s="168">
        <v>106700</v>
      </c>
      <c r="CF308" s="168">
        <v>107898</v>
      </c>
      <c r="CG308" s="168">
        <v>108757</v>
      </c>
      <c r="CH308" s="168">
        <v>109348</v>
      </c>
      <c r="CI308" s="168">
        <v>109539</v>
      </c>
      <c r="CJ308" s="168">
        <v>110714</v>
      </c>
      <c r="CK308" s="168">
        <v>112230</v>
      </c>
      <c r="CL308" s="168">
        <v>114374</v>
      </c>
      <c r="CM308" s="168">
        <v>117930</v>
      </c>
      <c r="CN308" s="168">
        <v>118951</v>
      </c>
      <c r="CO308" s="168">
        <v>121298</v>
      </c>
    </row>
    <row r="309" spans="2:93">
      <c r="B309" s="166">
        <v>95</v>
      </c>
      <c r="C309" s="167">
        <v>6642</v>
      </c>
      <c r="D309" s="168">
        <v>6666</v>
      </c>
      <c r="E309" s="168">
        <v>6790</v>
      </c>
      <c r="F309" s="168">
        <v>8349</v>
      </c>
      <c r="G309" s="168">
        <v>9333</v>
      </c>
      <c r="H309" s="168">
        <v>9697</v>
      </c>
      <c r="I309" s="168">
        <v>9839</v>
      </c>
      <c r="J309" s="168">
        <v>10178</v>
      </c>
      <c r="K309" s="168">
        <v>10612</v>
      </c>
      <c r="L309" s="168">
        <v>10807</v>
      </c>
      <c r="M309" s="168">
        <v>10965</v>
      </c>
      <c r="N309" s="168">
        <v>11352</v>
      </c>
      <c r="O309" s="168">
        <v>11484</v>
      </c>
      <c r="P309" s="168">
        <v>11851</v>
      </c>
      <c r="Q309" s="168">
        <v>12058</v>
      </c>
      <c r="R309" s="168">
        <v>11740</v>
      </c>
      <c r="S309" s="168">
        <v>12075</v>
      </c>
      <c r="T309" s="168">
        <v>12339</v>
      </c>
      <c r="U309" s="168">
        <v>12975</v>
      </c>
      <c r="V309" s="168">
        <v>13725</v>
      </c>
      <c r="W309" s="168">
        <v>14075</v>
      </c>
      <c r="X309" s="168">
        <v>14718</v>
      </c>
      <c r="Y309" s="168">
        <v>15604</v>
      </c>
      <c r="Z309" s="168">
        <v>16375</v>
      </c>
      <c r="AA309" s="168">
        <v>17137</v>
      </c>
      <c r="AB309" s="168">
        <v>18515</v>
      </c>
      <c r="AC309" s="168">
        <v>19149</v>
      </c>
      <c r="AD309" s="168">
        <v>21378</v>
      </c>
      <c r="AE309" s="168">
        <v>22640</v>
      </c>
      <c r="AF309" s="168">
        <v>23675</v>
      </c>
      <c r="AG309" s="168">
        <v>28313</v>
      </c>
      <c r="AH309" s="168">
        <v>27653</v>
      </c>
      <c r="AI309" s="168">
        <v>27898</v>
      </c>
      <c r="AJ309" s="168">
        <v>29188</v>
      </c>
      <c r="AK309" s="168">
        <v>30194</v>
      </c>
      <c r="AL309" s="168">
        <v>31011</v>
      </c>
      <c r="AM309" s="168">
        <v>32661</v>
      </c>
      <c r="AN309" s="168">
        <v>33601</v>
      </c>
      <c r="AO309" s="168">
        <v>35148</v>
      </c>
      <c r="AP309" s="168">
        <v>36567</v>
      </c>
      <c r="AQ309" s="168">
        <v>37777</v>
      </c>
      <c r="AR309" s="168">
        <v>39372</v>
      </c>
      <c r="AS309" s="168">
        <v>40916</v>
      </c>
      <c r="AT309" s="168">
        <v>42358</v>
      </c>
      <c r="AU309" s="168">
        <v>44592</v>
      </c>
      <c r="AV309" s="168">
        <v>45571</v>
      </c>
      <c r="AW309" s="168">
        <v>46702</v>
      </c>
      <c r="AX309" s="168">
        <v>47144</v>
      </c>
      <c r="AY309" s="168">
        <v>47100</v>
      </c>
      <c r="AZ309" s="168">
        <v>47642</v>
      </c>
      <c r="BA309" s="168">
        <v>48862</v>
      </c>
      <c r="BB309" s="168">
        <v>51165</v>
      </c>
      <c r="BC309" s="168">
        <v>54498</v>
      </c>
      <c r="BD309" s="168">
        <v>56331</v>
      </c>
      <c r="BE309" s="168">
        <v>61054</v>
      </c>
      <c r="BF309" s="168">
        <v>61557</v>
      </c>
      <c r="BG309" s="168">
        <v>60598</v>
      </c>
      <c r="BH309" s="168">
        <v>60513</v>
      </c>
      <c r="BI309" s="168">
        <v>60575</v>
      </c>
      <c r="BJ309" s="168">
        <v>61202</v>
      </c>
      <c r="BK309" s="168">
        <v>62584</v>
      </c>
      <c r="BL309" s="168">
        <v>64320</v>
      </c>
      <c r="BM309" s="168">
        <v>66844</v>
      </c>
      <c r="BN309" s="168">
        <v>69583</v>
      </c>
      <c r="BO309" s="168">
        <v>73432</v>
      </c>
      <c r="BP309" s="168">
        <v>76294</v>
      </c>
      <c r="BQ309" s="168">
        <v>79951</v>
      </c>
      <c r="BR309" s="168">
        <v>81846</v>
      </c>
      <c r="BS309" s="168">
        <v>84206</v>
      </c>
      <c r="BT309" s="168">
        <v>85342</v>
      </c>
      <c r="BU309" s="168">
        <v>86348</v>
      </c>
      <c r="BV309" s="168">
        <v>88160</v>
      </c>
      <c r="BW309" s="168">
        <v>90090</v>
      </c>
      <c r="BX309" s="168">
        <v>92031</v>
      </c>
      <c r="BY309" s="168">
        <v>92148</v>
      </c>
      <c r="BZ309" s="168">
        <v>91739</v>
      </c>
      <c r="CA309" s="168">
        <v>92626</v>
      </c>
      <c r="CB309" s="168">
        <v>93468</v>
      </c>
      <c r="CC309" s="168">
        <v>94890</v>
      </c>
      <c r="CD309" s="168">
        <v>94627</v>
      </c>
      <c r="CE309" s="168">
        <v>95386</v>
      </c>
      <c r="CF309" s="168">
        <v>95370</v>
      </c>
      <c r="CG309" s="168">
        <v>96508</v>
      </c>
      <c r="CH309" s="168">
        <v>97340</v>
      </c>
      <c r="CI309" s="168">
        <v>97930</v>
      </c>
      <c r="CJ309" s="168">
        <v>98159</v>
      </c>
      <c r="CK309" s="168">
        <v>99268</v>
      </c>
      <c r="CL309" s="168">
        <v>100681</v>
      </c>
      <c r="CM309" s="168">
        <v>102656</v>
      </c>
      <c r="CN309" s="168">
        <v>105898</v>
      </c>
      <c r="CO309" s="168">
        <v>106864</v>
      </c>
    </row>
    <row r="310" spans="2:93">
      <c r="B310" s="166">
        <v>96</v>
      </c>
      <c r="C310" s="167">
        <v>4975</v>
      </c>
      <c r="D310" s="168">
        <v>5177</v>
      </c>
      <c r="E310" s="168">
        <v>5202</v>
      </c>
      <c r="F310" s="168">
        <v>5305</v>
      </c>
      <c r="G310" s="168">
        <v>6531</v>
      </c>
      <c r="H310" s="168">
        <v>7309</v>
      </c>
      <c r="I310" s="168">
        <v>7603</v>
      </c>
      <c r="J310" s="168">
        <v>7723</v>
      </c>
      <c r="K310" s="168">
        <v>7998</v>
      </c>
      <c r="L310" s="168">
        <v>8348</v>
      </c>
      <c r="M310" s="168">
        <v>8511</v>
      </c>
      <c r="N310" s="168">
        <v>8645</v>
      </c>
      <c r="O310" s="168">
        <v>8960</v>
      </c>
      <c r="P310" s="168">
        <v>9074</v>
      </c>
      <c r="Q310" s="168">
        <v>9374</v>
      </c>
      <c r="R310" s="168">
        <v>9548</v>
      </c>
      <c r="S310" s="168">
        <v>9306</v>
      </c>
      <c r="T310" s="168">
        <v>9581</v>
      </c>
      <c r="U310" s="168">
        <v>9801</v>
      </c>
      <c r="V310" s="168">
        <v>10317</v>
      </c>
      <c r="W310" s="168">
        <v>10925</v>
      </c>
      <c r="X310" s="168">
        <v>11215</v>
      </c>
      <c r="Y310" s="168">
        <v>11740</v>
      </c>
      <c r="Z310" s="168">
        <v>12459</v>
      </c>
      <c r="AA310" s="168">
        <v>13088</v>
      </c>
      <c r="AB310" s="168">
        <v>13711</v>
      </c>
      <c r="AC310" s="168">
        <v>14829</v>
      </c>
      <c r="AD310" s="168">
        <v>15352</v>
      </c>
      <c r="AE310" s="168">
        <v>17157</v>
      </c>
      <c r="AF310" s="168">
        <v>18188</v>
      </c>
      <c r="AG310" s="168">
        <v>19038</v>
      </c>
      <c r="AH310" s="168">
        <v>22790</v>
      </c>
      <c r="AI310" s="168">
        <v>22281</v>
      </c>
      <c r="AJ310" s="168">
        <v>22500</v>
      </c>
      <c r="AK310" s="168">
        <v>23563</v>
      </c>
      <c r="AL310" s="168">
        <v>24399</v>
      </c>
      <c r="AM310" s="168">
        <v>25083</v>
      </c>
      <c r="AN310" s="168">
        <v>26443</v>
      </c>
      <c r="AO310" s="168">
        <v>27230</v>
      </c>
      <c r="AP310" s="168">
        <v>28511</v>
      </c>
      <c r="AQ310" s="168">
        <v>29690</v>
      </c>
      <c r="AR310" s="168">
        <v>30701</v>
      </c>
      <c r="AS310" s="168">
        <v>32106</v>
      </c>
      <c r="AT310" s="168">
        <v>33475</v>
      </c>
      <c r="AU310" s="168">
        <v>34768</v>
      </c>
      <c r="AV310" s="168">
        <v>36718</v>
      </c>
      <c r="AW310" s="168">
        <v>37642</v>
      </c>
      <c r="AX310" s="168">
        <v>38694</v>
      </c>
      <c r="AY310" s="168">
        <v>39177</v>
      </c>
      <c r="AZ310" s="168">
        <v>39255</v>
      </c>
      <c r="BA310" s="168">
        <v>39820</v>
      </c>
      <c r="BB310" s="168">
        <v>40954</v>
      </c>
      <c r="BC310" s="168">
        <v>43001</v>
      </c>
      <c r="BD310" s="168">
        <v>45924</v>
      </c>
      <c r="BE310" s="168">
        <v>47592</v>
      </c>
      <c r="BF310" s="168">
        <v>51712</v>
      </c>
      <c r="BG310" s="168">
        <v>52266</v>
      </c>
      <c r="BH310" s="168">
        <v>51575</v>
      </c>
      <c r="BI310" s="168">
        <v>51622</v>
      </c>
      <c r="BJ310" s="168">
        <v>51791</v>
      </c>
      <c r="BK310" s="168">
        <v>52440</v>
      </c>
      <c r="BL310" s="168">
        <v>53737</v>
      </c>
      <c r="BM310" s="168">
        <v>55340</v>
      </c>
      <c r="BN310" s="168">
        <v>57623</v>
      </c>
      <c r="BO310" s="168">
        <v>60097</v>
      </c>
      <c r="BP310" s="168">
        <v>63536</v>
      </c>
      <c r="BQ310" s="168">
        <v>66127</v>
      </c>
      <c r="BR310" s="168">
        <v>69412</v>
      </c>
      <c r="BS310" s="168">
        <v>71169</v>
      </c>
      <c r="BT310" s="168">
        <v>73333</v>
      </c>
      <c r="BU310" s="168">
        <v>74429</v>
      </c>
      <c r="BV310" s="168">
        <v>75411</v>
      </c>
      <c r="BW310" s="168">
        <v>77094</v>
      </c>
      <c r="BX310" s="168">
        <v>78881</v>
      </c>
      <c r="BY310" s="168">
        <v>80676</v>
      </c>
      <c r="BZ310" s="168">
        <v>80869</v>
      </c>
      <c r="CA310" s="168">
        <v>80597</v>
      </c>
      <c r="CB310" s="168">
        <v>81459</v>
      </c>
      <c r="CC310" s="168">
        <v>82279</v>
      </c>
      <c r="CD310" s="168">
        <v>83607</v>
      </c>
      <c r="CE310" s="168">
        <v>83448</v>
      </c>
      <c r="CF310" s="168">
        <v>84186</v>
      </c>
      <c r="CG310" s="168">
        <v>84238</v>
      </c>
      <c r="CH310" s="168">
        <v>85306</v>
      </c>
      <c r="CI310" s="168">
        <v>86101</v>
      </c>
      <c r="CJ310" s="168">
        <v>86681</v>
      </c>
      <c r="CK310" s="168">
        <v>86938</v>
      </c>
      <c r="CL310" s="168">
        <v>87973</v>
      </c>
      <c r="CM310" s="168">
        <v>89275</v>
      </c>
      <c r="CN310" s="168">
        <v>91075</v>
      </c>
      <c r="CO310" s="168">
        <v>93999</v>
      </c>
    </row>
    <row r="311" spans="2:93">
      <c r="B311" s="166">
        <v>97</v>
      </c>
      <c r="C311" s="167">
        <v>3985</v>
      </c>
      <c r="D311" s="168">
        <v>3798</v>
      </c>
      <c r="E311" s="168">
        <v>3957</v>
      </c>
      <c r="F311" s="168">
        <v>3981</v>
      </c>
      <c r="G311" s="168">
        <v>4064</v>
      </c>
      <c r="H311" s="168">
        <v>5010</v>
      </c>
      <c r="I311" s="168">
        <v>5613</v>
      </c>
      <c r="J311" s="168">
        <v>5846</v>
      </c>
      <c r="K311" s="168">
        <v>5945</v>
      </c>
      <c r="L311" s="168">
        <v>6164</v>
      </c>
      <c r="M311" s="168">
        <v>6442</v>
      </c>
      <c r="N311" s="168">
        <v>6575</v>
      </c>
      <c r="O311" s="168">
        <v>6686</v>
      </c>
      <c r="P311" s="168">
        <v>6938</v>
      </c>
      <c r="Q311" s="168">
        <v>7034</v>
      </c>
      <c r="R311" s="168">
        <v>7275</v>
      </c>
      <c r="S311" s="168">
        <v>7418</v>
      </c>
      <c r="T311" s="168">
        <v>7238</v>
      </c>
      <c r="U311" s="168">
        <v>7460</v>
      </c>
      <c r="V311" s="168">
        <v>7640</v>
      </c>
      <c r="W311" s="168">
        <v>8051</v>
      </c>
      <c r="X311" s="168">
        <v>8535</v>
      </c>
      <c r="Y311" s="168">
        <v>8772</v>
      </c>
      <c r="Z311" s="168">
        <v>9192</v>
      </c>
      <c r="AA311" s="168">
        <v>9766</v>
      </c>
      <c r="AB311" s="168">
        <v>10270</v>
      </c>
      <c r="AC311" s="168">
        <v>10770</v>
      </c>
      <c r="AD311" s="168">
        <v>11661</v>
      </c>
      <c r="AE311" s="168">
        <v>12085</v>
      </c>
      <c r="AF311" s="168">
        <v>13520</v>
      </c>
      <c r="AG311" s="168">
        <v>14348</v>
      </c>
      <c r="AH311" s="168">
        <v>15034</v>
      </c>
      <c r="AI311" s="168">
        <v>18016</v>
      </c>
      <c r="AJ311" s="168">
        <v>17632</v>
      </c>
      <c r="AK311" s="168">
        <v>17823</v>
      </c>
      <c r="AL311" s="168">
        <v>18685</v>
      </c>
      <c r="AM311" s="168">
        <v>19367</v>
      </c>
      <c r="AN311" s="168">
        <v>19931</v>
      </c>
      <c r="AO311" s="168">
        <v>21032</v>
      </c>
      <c r="AP311" s="168">
        <v>21680</v>
      </c>
      <c r="AQ311" s="168">
        <v>22723</v>
      </c>
      <c r="AR311" s="168">
        <v>23686</v>
      </c>
      <c r="AS311" s="168">
        <v>24584</v>
      </c>
      <c r="AT311" s="168">
        <v>25803</v>
      </c>
      <c r="AU311" s="168">
        <v>26999</v>
      </c>
      <c r="AV311" s="168">
        <v>28140</v>
      </c>
      <c r="AW311" s="168">
        <v>29821</v>
      </c>
      <c r="AX311" s="168">
        <v>30674</v>
      </c>
      <c r="AY311" s="168">
        <v>31634</v>
      </c>
      <c r="AZ311" s="168">
        <v>32132</v>
      </c>
      <c r="BA311" s="168">
        <v>32297</v>
      </c>
      <c r="BB311" s="168">
        <v>32862</v>
      </c>
      <c r="BC311" s="168">
        <v>33899</v>
      </c>
      <c r="BD311" s="168">
        <v>35697</v>
      </c>
      <c r="BE311" s="168">
        <v>38232</v>
      </c>
      <c r="BF311" s="168">
        <v>39730</v>
      </c>
      <c r="BG311" s="168">
        <v>43286</v>
      </c>
      <c r="BH311" s="168">
        <v>43864</v>
      </c>
      <c r="BI311" s="168">
        <v>43394</v>
      </c>
      <c r="BJ311" s="168">
        <v>43540</v>
      </c>
      <c r="BK311" s="168">
        <v>43786</v>
      </c>
      <c r="BL311" s="168">
        <v>44437</v>
      </c>
      <c r="BM311" s="168">
        <v>45637</v>
      </c>
      <c r="BN311" s="168">
        <v>47099</v>
      </c>
      <c r="BO311" s="168">
        <v>49142</v>
      </c>
      <c r="BP311" s="168">
        <v>51353</v>
      </c>
      <c r="BQ311" s="168">
        <v>54395</v>
      </c>
      <c r="BR311" s="168">
        <v>56716</v>
      </c>
      <c r="BS311" s="168">
        <v>59636</v>
      </c>
      <c r="BT311" s="168">
        <v>61247</v>
      </c>
      <c r="BU311" s="168">
        <v>63209</v>
      </c>
      <c r="BV311" s="168">
        <v>64251</v>
      </c>
      <c r="BW311" s="168">
        <v>65192</v>
      </c>
      <c r="BX311" s="168">
        <v>66738</v>
      </c>
      <c r="BY311" s="168">
        <v>68373</v>
      </c>
      <c r="BZ311" s="168">
        <v>70015</v>
      </c>
      <c r="CA311" s="168">
        <v>70265</v>
      </c>
      <c r="CB311" s="168">
        <v>70106</v>
      </c>
      <c r="CC311" s="168">
        <v>70931</v>
      </c>
      <c r="CD311" s="168">
        <v>71716</v>
      </c>
      <c r="CE311" s="168">
        <v>72943</v>
      </c>
      <c r="CF311" s="168">
        <v>72870</v>
      </c>
      <c r="CG311" s="168">
        <v>73577</v>
      </c>
      <c r="CH311" s="168">
        <v>73681</v>
      </c>
      <c r="CI311" s="168">
        <v>74673</v>
      </c>
      <c r="CJ311" s="168">
        <v>75423</v>
      </c>
      <c r="CK311" s="168">
        <v>75983</v>
      </c>
      <c r="CL311" s="168">
        <v>76258</v>
      </c>
      <c r="CM311" s="168">
        <v>77213</v>
      </c>
      <c r="CN311" s="168">
        <v>78402</v>
      </c>
      <c r="CO311" s="168">
        <v>80027</v>
      </c>
    </row>
    <row r="312" spans="2:93">
      <c r="B312" s="166">
        <v>98</v>
      </c>
      <c r="C312" s="167">
        <v>2547</v>
      </c>
      <c r="D312" s="168">
        <v>2984</v>
      </c>
      <c r="E312" s="168">
        <v>2848</v>
      </c>
      <c r="F312" s="168">
        <v>2971</v>
      </c>
      <c r="G312" s="168">
        <v>2993</v>
      </c>
      <c r="H312" s="168">
        <v>3060</v>
      </c>
      <c r="I312" s="168">
        <v>3777</v>
      </c>
      <c r="J312" s="168">
        <v>4237</v>
      </c>
      <c r="K312" s="168">
        <v>4419</v>
      </c>
      <c r="L312" s="168">
        <v>4499</v>
      </c>
      <c r="M312" s="168">
        <v>4671</v>
      </c>
      <c r="N312" s="168">
        <v>4888</v>
      </c>
      <c r="O312" s="168">
        <v>4995</v>
      </c>
      <c r="P312" s="168">
        <v>5086</v>
      </c>
      <c r="Q312" s="168">
        <v>5285</v>
      </c>
      <c r="R312" s="168">
        <v>5364</v>
      </c>
      <c r="S312" s="168">
        <v>5555</v>
      </c>
      <c r="T312" s="168">
        <v>5671</v>
      </c>
      <c r="U312" s="168">
        <v>5541</v>
      </c>
      <c r="V312" s="168">
        <v>5718</v>
      </c>
      <c r="W312" s="168">
        <v>5863</v>
      </c>
      <c r="X312" s="168">
        <v>6186</v>
      </c>
      <c r="Y312" s="168">
        <v>6566</v>
      </c>
      <c r="Z312" s="168">
        <v>6756</v>
      </c>
      <c r="AA312" s="168">
        <v>7088</v>
      </c>
      <c r="AB312" s="168">
        <v>7540</v>
      </c>
      <c r="AC312" s="168">
        <v>7938</v>
      </c>
      <c r="AD312" s="168">
        <v>8334</v>
      </c>
      <c r="AE312" s="168">
        <v>9034</v>
      </c>
      <c r="AF312" s="168">
        <v>9374</v>
      </c>
      <c r="AG312" s="168">
        <v>10499</v>
      </c>
      <c r="AH312" s="168">
        <v>11155</v>
      </c>
      <c r="AI312" s="168">
        <v>11702</v>
      </c>
      <c r="AJ312" s="168">
        <v>14039</v>
      </c>
      <c r="AK312" s="168">
        <v>13756</v>
      </c>
      <c r="AL312" s="168">
        <v>13920</v>
      </c>
      <c r="AM312" s="168">
        <v>14610</v>
      </c>
      <c r="AN312" s="168">
        <v>15160</v>
      </c>
      <c r="AO312" s="168">
        <v>15619</v>
      </c>
      <c r="AP312" s="168">
        <v>16500</v>
      </c>
      <c r="AQ312" s="168">
        <v>17027</v>
      </c>
      <c r="AR312" s="168">
        <v>17866</v>
      </c>
      <c r="AS312" s="168">
        <v>18698</v>
      </c>
      <c r="AT312" s="168">
        <v>19483</v>
      </c>
      <c r="AU312" s="168">
        <v>20527</v>
      </c>
      <c r="AV312" s="168">
        <v>21559</v>
      </c>
      <c r="AW312" s="168">
        <v>22553</v>
      </c>
      <c r="AX312" s="168">
        <v>23986</v>
      </c>
      <c r="AY312" s="168">
        <v>24759</v>
      </c>
      <c r="AZ312" s="168">
        <v>25621</v>
      </c>
      <c r="BA312" s="168">
        <v>26112</v>
      </c>
      <c r="BB312" s="168">
        <v>26332</v>
      </c>
      <c r="BC312" s="168">
        <v>26879</v>
      </c>
      <c r="BD312" s="168">
        <v>27813</v>
      </c>
      <c r="BE312" s="168">
        <v>29377</v>
      </c>
      <c r="BF312" s="168">
        <v>31557</v>
      </c>
      <c r="BG312" s="168">
        <v>32887</v>
      </c>
      <c r="BH312" s="168">
        <v>35931</v>
      </c>
      <c r="BI312" s="168">
        <v>36510</v>
      </c>
      <c r="BJ312" s="168">
        <v>36213</v>
      </c>
      <c r="BK312" s="168">
        <v>36427</v>
      </c>
      <c r="BL312" s="168">
        <v>36723</v>
      </c>
      <c r="BM312" s="168">
        <v>37357</v>
      </c>
      <c r="BN312" s="168">
        <v>38453</v>
      </c>
      <c r="BO312" s="168">
        <v>39772</v>
      </c>
      <c r="BP312" s="168">
        <v>41585</v>
      </c>
      <c r="BQ312" s="168">
        <v>43544</v>
      </c>
      <c r="BR312" s="168">
        <v>46212</v>
      </c>
      <c r="BS312" s="168">
        <v>48273</v>
      </c>
      <c r="BT312" s="168">
        <v>50848</v>
      </c>
      <c r="BU312" s="168">
        <v>52310</v>
      </c>
      <c r="BV312" s="168">
        <v>54072</v>
      </c>
      <c r="BW312" s="168">
        <v>55048</v>
      </c>
      <c r="BX312" s="168">
        <v>55935</v>
      </c>
      <c r="BY312" s="168">
        <v>57341</v>
      </c>
      <c r="BZ312" s="168">
        <v>58823</v>
      </c>
      <c r="CA312" s="168">
        <v>60311</v>
      </c>
      <c r="CB312" s="168">
        <v>60598</v>
      </c>
      <c r="CC312" s="168">
        <v>60529</v>
      </c>
      <c r="CD312" s="168">
        <v>61306</v>
      </c>
      <c r="CE312" s="168">
        <v>62047</v>
      </c>
      <c r="CF312" s="168">
        <v>63169</v>
      </c>
      <c r="CG312" s="168">
        <v>63163</v>
      </c>
      <c r="CH312" s="168">
        <v>63831</v>
      </c>
      <c r="CI312" s="168">
        <v>63973</v>
      </c>
      <c r="CJ312" s="168">
        <v>64884</v>
      </c>
      <c r="CK312" s="168">
        <v>65584</v>
      </c>
      <c r="CL312" s="168">
        <v>66117</v>
      </c>
      <c r="CM312" s="168">
        <v>66400</v>
      </c>
      <c r="CN312" s="168">
        <v>67273</v>
      </c>
      <c r="CO312" s="168">
        <v>68349</v>
      </c>
    </row>
    <row r="313" spans="2:93">
      <c r="B313" s="166">
        <v>99</v>
      </c>
      <c r="C313" s="167">
        <v>1722</v>
      </c>
      <c r="D313" s="168">
        <v>1871</v>
      </c>
      <c r="E313" s="168">
        <v>2195</v>
      </c>
      <c r="F313" s="168">
        <v>2098</v>
      </c>
      <c r="G313" s="168">
        <v>2192</v>
      </c>
      <c r="H313" s="168">
        <v>2212</v>
      </c>
      <c r="I313" s="168">
        <v>2265</v>
      </c>
      <c r="J313" s="168">
        <v>2800</v>
      </c>
      <c r="K313" s="168">
        <v>3145</v>
      </c>
      <c r="L313" s="168">
        <v>3285</v>
      </c>
      <c r="M313" s="168">
        <v>3349</v>
      </c>
      <c r="N313" s="168">
        <v>3482</v>
      </c>
      <c r="O313" s="168">
        <v>3649</v>
      </c>
      <c r="P313" s="168">
        <v>3734</v>
      </c>
      <c r="Q313" s="168">
        <v>3807</v>
      </c>
      <c r="R313" s="168">
        <v>3961</v>
      </c>
      <c r="S313" s="168">
        <v>4026</v>
      </c>
      <c r="T313" s="168">
        <v>4175</v>
      </c>
      <c r="U313" s="168">
        <v>4268</v>
      </c>
      <c r="V313" s="168">
        <v>4176</v>
      </c>
      <c r="W313" s="168">
        <v>4315</v>
      </c>
      <c r="X313" s="168">
        <v>4430</v>
      </c>
      <c r="Y313" s="168">
        <v>4680</v>
      </c>
      <c r="Z313" s="168">
        <v>4974</v>
      </c>
      <c r="AA313" s="168">
        <v>5125</v>
      </c>
      <c r="AB313" s="168">
        <v>5384</v>
      </c>
      <c r="AC313" s="168">
        <v>5735</v>
      </c>
      <c r="AD313" s="168">
        <v>6045</v>
      </c>
      <c r="AE313" s="168">
        <v>6355</v>
      </c>
      <c r="AF313" s="168">
        <v>6897</v>
      </c>
      <c r="AG313" s="168">
        <v>7166</v>
      </c>
      <c r="AH313" s="168">
        <v>8036</v>
      </c>
      <c r="AI313" s="168">
        <v>8549</v>
      </c>
      <c r="AJ313" s="168">
        <v>8979</v>
      </c>
      <c r="AK313" s="168">
        <v>10786</v>
      </c>
      <c r="AL313" s="168">
        <v>10581</v>
      </c>
      <c r="AM313" s="168">
        <v>10721</v>
      </c>
      <c r="AN313" s="168">
        <v>11266</v>
      </c>
      <c r="AO313" s="168">
        <v>11704</v>
      </c>
      <c r="AP313" s="168">
        <v>12073</v>
      </c>
      <c r="AQ313" s="168">
        <v>12769</v>
      </c>
      <c r="AR313" s="168">
        <v>13192</v>
      </c>
      <c r="AS313" s="168">
        <v>13902</v>
      </c>
      <c r="AT313" s="168">
        <v>14610</v>
      </c>
      <c r="AU313" s="168">
        <v>15286</v>
      </c>
      <c r="AV313" s="168">
        <v>16169</v>
      </c>
      <c r="AW313" s="168">
        <v>17049</v>
      </c>
      <c r="AX313" s="168">
        <v>17903</v>
      </c>
      <c r="AY313" s="168">
        <v>19112</v>
      </c>
      <c r="AZ313" s="168">
        <v>19801</v>
      </c>
      <c r="BA313" s="168">
        <v>20564</v>
      </c>
      <c r="BB313" s="168">
        <v>21031</v>
      </c>
      <c r="BC313" s="168">
        <v>21280</v>
      </c>
      <c r="BD313" s="168">
        <v>21795</v>
      </c>
      <c r="BE313" s="168">
        <v>22625</v>
      </c>
      <c r="BF313" s="168">
        <v>23973</v>
      </c>
      <c r="BG313" s="168">
        <v>25831</v>
      </c>
      <c r="BH313" s="168">
        <v>27000</v>
      </c>
      <c r="BI313" s="168">
        <v>29584</v>
      </c>
      <c r="BJ313" s="168">
        <v>30145</v>
      </c>
      <c r="BK313" s="168">
        <v>29980</v>
      </c>
      <c r="BL313" s="168">
        <v>30236</v>
      </c>
      <c r="BM313" s="168">
        <v>30559</v>
      </c>
      <c r="BN313" s="168">
        <v>31162</v>
      </c>
      <c r="BO313" s="168">
        <v>32151</v>
      </c>
      <c r="BP313" s="168">
        <v>33328</v>
      </c>
      <c r="BQ313" s="168">
        <v>34922</v>
      </c>
      <c r="BR313" s="168">
        <v>36643</v>
      </c>
      <c r="BS313" s="168">
        <v>38965</v>
      </c>
      <c r="BT313" s="168">
        <v>40779</v>
      </c>
      <c r="BU313" s="168">
        <v>43031</v>
      </c>
      <c r="BV313" s="168">
        <v>44344</v>
      </c>
      <c r="BW313" s="168">
        <v>45912</v>
      </c>
      <c r="BX313" s="168">
        <v>46813</v>
      </c>
      <c r="BY313" s="168">
        <v>47638</v>
      </c>
      <c r="BZ313" s="168">
        <v>48903</v>
      </c>
      <c r="CA313" s="168">
        <v>50234</v>
      </c>
      <c r="CB313" s="168">
        <v>51569</v>
      </c>
      <c r="CC313" s="168">
        <v>51877</v>
      </c>
      <c r="CD313" s="168">
        <v>51876</v>
      </c>
      <c r="CE313" s="168">
        <v>52598</v>
      </c>
      <c r="CF313" s="168">
        <v>53288</v>
      </c>
      <c r="CG313" s="168">
        <v>54304</v>
      </c>
      <c r="CH313" s="168">
        <v>54349</v>
      </c>
      <c r="CI313" s="168">
        <v>54971</v>
      </c>
      <c r="CJ313" s="168">
        <v>55138</v>
      </c>
      <c r="CK313" s="168">
        <v>55967</v>
      </c>
      <c r="CL313" s="168">
        <v>56612</v>
      </c>
      <c r="CM313" s="168">
        <v>57112</v>
      </c>
      <c r="CN313" s="168">
        <v>57394</v>
      </c>
      <c r="CO313" s="168">
        <v>58186</v>
      </c>
    </row>
    <row r="314" spans="2:93">
      <c r="B314" s="166" t="s">
        <v>2</v>
      </c>
      <c r="C314" s="167">
        <v>2815</v>
      </c>
      <c r="D314" s="168">
        <v>3202</v>
      </c>
      <c r="E314" s="168">
        <v>3595</v>
      </c>
      <c r="F314" s="168">
        <v>4123</v>
      </c>
      <c r="G314" s="168">
        <v>4444</v>
      </c>
      <c r="H314" s="168">
        <v>4759</v>
      </c>
      <c r="I314" s="168">
        <v>5019</v>
      </c>
      <c r="J314" s="168">
        <v>5265</v>
      </c>
      <c r="K314" s="168">
        <v>5858</v>
      </c>
      <c r="L314" s="168">
        <v>6566</v>
      </c>
      <c r="M314" s="168">
        <v>7210</v>
      </c>
      <c r="N314" s="168">
        <v>7757</v>
      </c>
      <c r="O314" s="168">
        <v>8287</v>
      </c>
      <c r="P314" s="168">
        <v>8834</v>
      </c>
      <c r="Q314" s="168">
        <v>9336</v>
      </c>
      <c r="R314" s="168">
        <v>9798</v>
      </c>
      <c r="S314" s="168">
        <v>10295</v>
      </c>
      <c r="T314" s="168">
        <v>10753</v>
      </c>
      <c r="U314" s="168">
        <v>11249</v>
      </c>
      <c r="V314" s="168">
        <v>11734</v>
      </c>
      <c r="W314" s="168">
        <v>12073</v>
      </c>
      <c r="X314" s="168">
        <v>12478</v>
      </c>
      <c r="Y314" s="168">
        <v>12917</v>
      </c>
      <c r="Z314" s="168">
        <v>13488</v>
      </c>
      <c r="AA314" s="168">
        <v>14196</v>
      </c>
      <c r="AB314" s="168">
        <v>14905</v>
      </c>
      <c r="AC314" s="168">
        <v>15702</v>
      </c>
      <c r="AD314" s="168">
        <v>16642</v>
      </c>
      <c r="AE314" s="168">
        <v>17667</v>
      </c>
      <c r="AF314" s="168">
        <v>18764</v>
      </c>
      <c r="AG314" s="168">
        <v>20103</v>
      </c>
      <c r="AH314" s="168">
        <v>21428</v>
      </c>
      <c r="AI314" s="168">
        <v>23215</v>
      </c>
      <c r="AJ314" s="168">
        <v>25101</v>
      </c>
      <c r="AK314" s="168">
        <v>27011</v>
      </c>
      <c r="AL314" s="168">
        <v>30025</v>
      </c>
      <c r="AM314" s="168">
        <v>32365</v>
      </c>
      <c r="AN314" s="168">
        <v>34446</v>
      </c>
      <c r="AO314" s="168">
        <v>36646</v>
      </c>
      <c r="AP314" s="168">
        <v>38868</v>
      </c>
      <c r="AQ314" s="168">
        <v>41065</v>
      </c>
      <c r="AR314" s="168">
        <v>43509</v>
      </c>
      <c r="AS314" s="168">
        <v>45993</v>
      </c>
      <c r="AT314" s="168">
        <v>48750</v>
      </c>
      <c r="AU314" s="168">
        <v>51746</v>
      </c>
      <c r="AV314" s="168">
        <v>54928</v>
      </c>
      <c r="AW314" s="168">
        <v>58447</v>
      </c>
      <c r="AX314" s="168">
        <v>62261</v>
      </c>
      <c r="AY314" s="168">
        <v>66319</v>
      </c>
      <c r="AZ314" s="168">
        <v>70888</v>
      </c>
      <c r="BA314" s="168">
        <v>75482</v>
      </c>
      <c r="BB314" s="168">
        <v>80179</v>
      </c>
      <c r="BC314" s="168">
        <v>84740</v>
      </c>
      <c r="BD314" s="168">
        <v>89024</v>
      </c>
      <c r="BE314" s="168">
        <v>93310</v>
      </c>
      <c r="BF314" s="168">
        <v>97873</v>
      </c>
      <c r="BG314" s="168">
        <v>103118</v>
      </c>
      <c r="BH314" s="168">
        <v>109386</v>
      </c>
      <c r="BI314" s="168">
        <v>115975</v>
      </c>
      <c r="BJ314" s="168">
        <v>124045</v>
      </c>
      <c r="BK314" s="168">
        <v>131715</v>
      </c>
      <c r="BL314" s="168">
        <v>138453</v>
      </c>
      <c r="BM314" s="168">
        <v>144759</v>
      </c>
      <c r="BN314" s="168">
        <v>150763</v>
      </c>
      <c r="BO314" s="168">
        <v>156754</v>
      </c>
      <c r="BP314" s="168">
        <v>163071</v>
      </c>
      <c r="BQ314" s="168">
        <v>169840</v>
      </c>
      <c r="BR314" s="168">
        <v>177368</v>
      </c>
      <c r="BS314" s="168">
        <v>185677</v>
      </c>
      <c r="BT314" s="168">
        <v>195192</v>
      </c>
      <c r="BU314" s="168">
        <v>205341</v>
      </c>
      <c r="BV314" s="168">
        <v>216434</v>
      </c>
      <c r="BW314" s="168">
        <v>227562</v>
      </c>
      <c r="BX314" s="168">
        <v>238954</v>
      </c>
      <c r="BY314" s="168">
        <v>250016</v>
      </c>
      <c r="BZ314" s="168">
        <v>260733</v>
      </c>
      <c r="CA314" s="168">
        <v>271535</v>
      </c>
      <c r="CB314" s="168">
        <v>282475</v>
      </c>
      <c r="CC314" s="168">
        <v>293548</v>
      </c>
      <c r="CD314" s="168">
        <v>303854</v>
      </c>
      <c r="CE314" s="168">
        <v>313218</v>
      </c>
      <c r="CF314" s="168">
        <v>322379</v>
      </c>
      <c r="CG314" s="168">
        <v>331333</v>
      </c>
      <c r="CH314" s="168">
        <v>340387</v>
      </c>
      <c r="CI314" s="168">
        <v>348685</v>
      </c>
      <c r="CJ314" s="168">
        <v>356813</v>
      </c>
      <c r="CK314" s="168">
        <v>364391</v>
      </c>
      <c r="CL314" s="168">
        <v>372056</v>
      </c>
      <c r="CM314" s="168">
        <v>379635</v>
      </c>
      <c r="CN314" s="168">
        <v>387008</v>
      </c>
      <c r="CO314" s="168">
        <v>394004</v>
      </c>
    </row>
    <row r="316" spans="2:93">
      <c r="B316" t="s">
        <v>898</v>
      </c>
      <c r="C316">
        <f>SUM(C19:C68)</f>
        <v>15198320</v>
      </c>
      <c r="D316" s="248">
        <f t="shared" ref="D316:BO316" si="47">SUM(D19:D68)</f>
        <v>15401131</v>
      </c>
      <c r="E316" s="248">
        <f t="shared" si="47"/>
        <v>15601426</v>
      </c>
      <c r="F316" s="248">
        <f t="shared" si="47"/>
        <v>15789003</v>
      </c>
      <c r="G316" s="248">
        <f t="shared" si="47"/>
        <v>15965626</v>
      </c>
      <c r="H316" s="248">
        <f t="shared" si="47"/>
        <v>16129519</v>
      </c>
      <c r="I316" s="248">
        <f t="shared" si="47"/>
        <v>16279525</v>
      </c>
      <c r="J316" s="248">
        <f t="shared" si="47"/>
        <v>16432718</v>
      </c>
      <c r="K316" s="248">
        <f t="shared" si="47"/>
        <v>16585525</v>
      </c>
      <c r="L316" s="248">
        <f t="shared" si="47"/>
        <v>16742463</v>
      </c>
      <c r="M316" s="248">
        <f t="shared" si="47"/>
        <v>16898806</v>
      </c>
      <c r="N316" s="248">
        <f t="shared" si="47"/>
        <v>17055636</v>
      </c>
      <c r="O316" s="248">
        <f t="shared" si="47"/>
        <v>17210155</v>
      </c>
      <c r="P316" s="248">
        <f t="shared" si="47"/>
        <v>17365631</v>
      </c>
      <c r="Q316" s="248">
        <f t="shared" si="47"/>
        <v>17508835</v>
      </c>
      <c r="R316" s="248">
        <f t="shared" si="47"/>
        <v>17656019</v>
      </c>
      <c r="S316" s="248">
        <f t="shared" si="47"/>
        <v>17808262</v>
      </c>
      <c r="T316" s="248">
        <f t="shared" si="47"/>
        <v>17967866</v>
      </c>
      <c r="U316" s="248">
        <f t="shared" si="47"/>
        <v>18138858</v>
      </c>
      <c r="V316" s="248">
        <f t="shared" si="47"/>
        <v>18316021</v>
      </c>
      <c r="W316" s="248">
        <f t="shared" si="47"/>
        <v>18495029</v>
      </c>
      <c r="X316" s="248">
        <f t="shared" si="47"/>
        <v>18668953</v>
      </c>
      <c r="Y316" s="248">
        <f t="shared" si="47"/>
        <v>18832513</v>
      </c>
      <c r="Z316" s="248">
        <f t="shared" si="47"/>
        <v>18992865</v>
      </c>
      <c r="AA316" s="248">
        <f t="shared" si="47"/>
        <v>19135836</v>
      </c>
      <c r="AB316" s="248">
        <f t="shared" si="47"/>
        <v>19283393</v>
      </c>
      <c r="AC316" s="248">
        <f t="shared" si="47"/>
        <v>19443075</v>
      </c>
      <c r="AD316" s="248">
        <f t="shared" si="47"/>
        <v>19609261</v>
      </c>
      <c r="AE316" s="248">
        <f t="shared" si="47"/>
        <v>19780346</v>
      </c>
      <c r="AF316" s="248">
        <f t="shared" si="47"/>
        <v>19953762</v>
      </c>
      <c r="AG316" s="248">
        <f t="shared" si="47"/>
        <v>20125247</v>
      </c>
      <c r="AH316" s="248">
        <f t="shared" si="47"/>
        <v>20292961</v>
      </c>
      <c r="AI316" s="248">
        <f t="shared" si="47"/>
        <v>20452398</v>
      </c>
      <c r="AJ316" s="248">
        <f t="shared" si="47"/>
        <v>20603203</v>
      </c>
      <c r="AK316" s="248">
        <f t="shared" si="47"/>
        <v>20739523</v>
      </c>
      <c r="AL316" s="248">
        <f t="shared" si="47"/>
        <v>20867262</v>
      </c>
      <c r="AM316" s="248">
        <f t="shared" si="47"/>
        <v>20983797</v>
      </c>
      <c r="AN316" s="248">
        <f t="shared" si="47"/>
        <v>21098929</v>
      </c>
      <c r="AO316" s="248">
        <f t="shared" si="47"/>
        <v>21210348</v>
      </c>
      <c r="AP316" s="248">
        <f t="shared" si="47"/>
        <v>21323126</v>
      </c>
      <c r="AQ316" s="248">
        <f t="shared" si="47"/>
        <v>21439273</v>
      </c>
      <c r="AR316" s="248">
        <f t="shared" si="47"/>
        <v>21555371</v>
      </c>
      <c r="AS316" s="248">
        <f t="shared" si="47"/>
        <v>21669873</v>
      </c>
      <c r="AT316" s="248">
        <f t="shared" si="47"/>
        <v>21781672</v>
      </c>
      <c r="AU316" s="248">
        <f t="shared" si="47"/>
        <v>21901523</v>
      </c>
      <c r="AV316" s="248">
        <f t="shared" si="47"/>
        <v>22029278</v>
      </c>
      <c r="AW316" s="248">
        <f t="shared" si="47"/>
        <v>22158945</v>
      </c>
      <c r="AX316" s="248">
        <f t="shared" si="47"/>
        <v>22290530</v>
      </c>
      <c r="AY316" s="248">
        <f t="shared" si="47"/>
        <v>22421646</v>
      </c>
      <c r="AZ316" s="248">
        <f t="shared" si="47"/>
        <v>22559889</v>
      </c>
      <c r="BA316" s="248">
        <f t="shared" si="47"/>
        <v>22701111</v>
      </c>
      <c r="BB316" s="248">
        <f t="shared" si="47"/>
        <v>22847319</v>
      </c>
      <c r="BC316" s="248">
        <f t="shared" si="47"/>
        <v>22994758</v>
      </c>
      <c r="BD316" s="248">
        <f t="shared" si="47"/>
        <v>23143820</v>
      </c>
      <c r="BE316" s="248">
        <f t="shared" si="47"/>
        <v>23294169</v>
      </c>
      <c r="BF316" s="248">
        <f t="shared" si="47"/>
        <v>23448444</v>
      </c>
      <c r="BG316" s="248">
        <f t="shared" si="47"/>
        <v>23601933</v>
      </c>
      <c r="BH316" s="248">
        <f t="shared" si="47"/>
        <v>23752158</v>
      </c>
      <c r="BI316" s="248">
        <f t="shared" si="47"/>
        <v>23897197</v>
      </c>
      <c r="BJ316" s="248">
        <f t="shared" si="47"/>
        <v>24032484</v>
      </c>
      <c r="BK316" s="248">
        <f t="shared" si="47"/>
        <v>24166532</v>
      </c>
      <c r="BL316" s="248">
        <f t="shared" si="47"/>
        <v>24295272</v>
      </c>
      <c r="BM316" s="248">
        <f t="shared" si="47"/>
        <v>24421261</v>
      </c>
      <c r="BN316" s="248">
        <f t="shared" si="47"/>
        <v>24543651</v>
      </c>
      <c r="BO316" s="248">
        <f t="shared" si="47"/>
        <v>24669584</v>
      </c>
      <c r="BP316" s="248">
        <f t="shared" ref="BP316:CO316" si="48">SUM(BP19:BP68)</f>
        <v>24791906</v>
      </c>
      <c r="BQ316" s="248">
        <f t="shared" si="48"/>
        <v>24910607</v>
      </c>
      <c r="BR316" s="248">
        <f t="shared" si="48"/>
        <v>25026496</v>
      </c>
      <c r="BS316" s="248">
        <f t="shared" si="48"/>
        <v>25139772</v>
      </c>
      <c r="BT316" s="248">
        <f t="shared" si="48"/>
        <v>25250752</v>
      </c>
      <c r="BU316" s="248">
        <f t="shared" si="48"/>
        <v>25359848</v>
      </c>
      <c r="BV316" s="248">
        <f t="shared" si="48"/>
        <v>25467649</v>
      </c>
      <c r="BW316" s="248">
        <f t="shared" si="48"/>
        <v>25574762</v>
      </c>
      <c r="BX316" s="248">
        <f t="shared" si="48"/>
        <v>25681682</v>
      </c>
      <c r="BY316" s="248">
        <f t="shared" si="48"/>
        <v>25788917</v>
      </c>
      <c r="BZ316" s="248">
        <f t="shared" si="48"/>
        <v>25896936</v>
      </c>
      <c r="CA316" s="248">
        <f t="shared" si="48"/>
        <v>26006143</v>
      </c>
      <c r="CB316" s="248">
        <f t="shared" si="48"/>
        <v>26116828</v>
      </c>
      <c r="CC316" s="248">
        <f t="shared" si="48"/>
        <v>26229201</v>
      </c>
      <c r="CD316" s="248">
        <f t="shared" si="48"/>
        <v>26343392</v>
      </c>
      <c r="CE316" s="248">
        <f t="shared" si="48"/>
        <v>26459498</v>
      </c>
      <c r="CF316" s="248">
        <f t="shared" si="48"/>
        <v>26577430</v>
      </c>
      <c r="CG316" s="248">
        <f t="shared" si="48"/>
        <v>26697011</v>
      </c>
      <c r="CH316" s="248">
        <f t="shared" si="48"/>
        <v>26818041</v>
      </c>
      <c r="CI316" s="248">
        <f t="shared" si="48"/>
        <v>26940255</v>
      </c>
      <c r="CJ316" s="248">
        <f t="shared" si="48"/>
        <v>27063325</v>
      </c>
      <c r="CK316" s="248">
        <f t="shared" si="48"/>
        <v>27186862</v>
      </c>
      <c r="CL316" s="248">
        <f t="shared" si="48"/>
        <v>27310432</v>
      </c>
      <c r="CM316" s="248">
        <f t="shared" si="48"/>
        <v>27433650</v>
      </c>
      <c r="CN316" s="248">
        <f t="shared" si="48"/>
        <v>27556105</v>
      </c>
      <c r="CO316" s="248">
        <f t="shared" si="48"/>
        <v>27677446</v>
      </c>
    </row>
    <row r="317" spans="2:93">
      <c r="B317" t="s">
        <v>899</v>
      </c>
      <c r="C317">
        <f>C105</f>
        <v>22710352</v>
      </c>
      <c r="D317" s="248">
        <f t="shared" ref="D317:BO317" si="49">D105</f>
        <v>23102235</v>
      </c>
      <c r="E317" s="248">
        <f t="shared" si="49"/>
        <v>23485787</v>
      </c>
      <c r="F317" s="248">
        <f t="shared" si="49"/>
        <v>23860779</v>
      </c>
      <c r="G317" s="248">
        <f t="shared" si="49"/>
        <v>24226860</v>
      </c>
      <c r="H317" s="248">
        <f t="shared" si="49"/>
        <v>24583630</v>
      </c>
      <c r="I317" s="248">
        <f t="shared" si="49"/>
        <v>24930535</v>
      </c>
      <c r="J317" s="248">
        <f t="shared" si="49"/>
        <v>25278429</v>
      </c>
      <c r="K317" s="248">
        <f t="shared" si="49"/>
        <v>25626874</v>
      </c>
      <c r="L317" s="248">
        <f t="shared" si="49"/>
        <v>25975412</v>
      </c>
      <c r="M317" s="248">
        <f t="shared" si="49"/>
        <v>26323532</v>
      </c>
      <c r="N317" s="248">
        <f t="shared" si="49"/>
        <v>26670785</v>
      </c>
      <c r="O317" s="248">
        <f t="shared" si="49"/>
        <v>27016753</v>
      </c>
      <c r="P317" s="248">
        <f t="shared" si="49"/>
        <v>27361065</v>
      </c>
      <c r="Q317" s="248">
        <f t="shared" si="49"/>
        <v>27703351</v>
      </c>
      <c r="R317" s="248">
        <f t="shared" si="49"/>
        <v>28043295</v>
      </c>
      <c r="S317" s="248">
        <f t="shared" si="49"/>
        <v>28380704</v>
      </c>
      <c r="T317" s="248">
        <f t="shared" si="49"/>
        <v>28715464</v>
      </c>
      <c r="U317" s="248">
        <f t="shared" si="49"/>
        <v>29047471</v>
      </c>
      <c r="V317" s="248">
        <f t="shared" si="49"/>
        <v>29376695</v>
      </c>
      <c r="W317" s="248">
        <f t="shared" si="49"/>
        <v>29703177</v>
      </c>
      <c r="X317" s="248">
        <f t="shared" si="49"/>
        <v>30027055</v>
      </c>
      <c r="Y317" s="248">
        <f t="shared" si="49"/>
        <v>30348527</v>
      </c>
      <c r="Z317" s="248">
        <f t="shared" si="49"/>
        <v>30667799</v>
      </c>
      <c r="AA317" s="248">
        <f t="shared" si="49"/>
        <v>30985105</v>
      </c>
      <c r="AB317" s="248">
        <f t="shared" si="49"/>
        <v>31300684</v>
      </c>
      <c r="AC317" s="248">
        <f t="shared" si="49"/>
        <v>31614746</v>
      </c>
      <c r="AD317" s="248">
        <f t="shared" si="49"/>
        <v>31927515</v>
      </c>
      <c r="AE317" s="248">
        <f t="shared" si="49"/>
        <v>32239210</v>
      </c>
      <c r="AF317" s="248">
        <f t="shared" si="49"/>
        <v>32549989</v>
      </c>
      <c r="AG317" s="248">
        <f t="shared" si="49"/>
        <v>32860019</v>
      </c>
      <c r="AH317" s="248">
        <f t="shared" si="49"/>
        <v>33169418</v>
      </c>
      <c r="AI317" s="248">
        <f t="shared" si="49"/>
        <v>33478286</v>
      </c>
      <c r="AJ317" s="248">
        <f t="shared" si="49"/>
        <v>33786627</v>
      </c>
      <c r="AK317" s="248">
        <f t="shared" si="49"/>
        <v>34094401</v>
      </c>
      <c r="AL317" s="248">
        <f t="shared" si="49"/>
        <v>34401560</v>
      </c>
      <c r="AM317" s="248">
        <f t="shared" si="49"/>
        <v>34708038</v>
      </c>
      <c r="AN317" s="248">
        <f t="shared" si="49"/>
        <v>35013720</v>
      </c>
      <c r="AO317" s="248">
        <f t="shared" si="49"/>
        <v>35318503</v>
      </c>
      <c r="AP317" s="248">
        <f t="shared" si="49"/>
        <v>35622321</v>
      </c>
      <c r="AQ317" s="248">
        <f t="shared" si="49"/>
        <v>35925093</v>
      </c>
      <c r="AR317" s="248">
        <f t="shared" si="49"/>
        <v>36226790</v>
      </c>
      <c r="AS317" s="248">
        <f t="shared" si="49"/>
        <v>36528094</v>
      </c>
      <c r="AT317" s="248">
        <f t="shared" si="49"/>
        <v>36828793</v>
      </c>
      <c r="AU317" s="248">
        <f t="shared" si="49"/>
        <v>37128770</v>
      </c>
      <c r="AV317" s="248">
        <f t="shared" si="49"/>
        <v>37427892</v>
      </c>
      <c r="AW317" s="248">
        <f t="shared" si="49"/>
        <v>37726058</v>
      </c>
      <c r="AX317" s="248">
        <f t="shared" si="49"/>
        <v>38023166</v>
      </c>
      <c r="AY317" s="248">
        <f t="shared" si="49"/>
        <v>38319127</v>
      </c>
      <c r="AZ317" s="248">
        <f t="shared" si="49"/>
        <v>38613862</v>
      </c>
      <c r="BA317" s="248">
        <f t="shared" si="49"/>
        <v>38907323</v>
      </c>
      <c r="BB317" s="248">
        <f t="shared" si="49"/>
        <v>39199496</v>
      </c>
      <c r="BC317" s="248">
        <f t="shared" si="49"/>
        <v>39490428</v>
      </c>
      <c r="BD317" s="248">
        <f t="shared" si="49"/>
        <v>39780169</v>
      </c>
      <c r="BE317" s="248">
        <f t="shared" si="49"/>
        <v>40068818</v>
      </c>
      <c r="BF317" s="248">
        <f t="shared" si="49"/>
        <v>40356504</v>
      </c>
      <c r="BG317" s="248">
        <f t="shared" si="49"/>
        <v>40643345</v>
      </c>
      <c r="BH317" s="248">
        <f t="shared" si="49"/>
        <v>40929412</v>
      </c>
      <c r="BI317" s="248">
        <f t="shared" si="49"/>
        <v>41214688</v>
      </c>
      <c r="BJ317" s="248">
        <f t="shared" si="49"/>
        <v>41499110</v>
      </c>
      <c r="BK317" s="248">
        <f t="shared" si="49"/>
        <v>41782587</v>
      </c>
      <c r="BL317" s="248">
        <f t="shared" si="49"/>
        <v>42064927</v>
      </c>
      <c r="BM317" s="248">
        <f t="shared" si="49"/>
        <v>42345958</v>
      </c>
      <c r="BN317" s="248">
        <f t="shared" si="49"/>
        <v>42625540</v>
      </c>
      <c r="BO317" s="248">
        <f t="shared" si="49"/>
        <v>42903631</v>
      </c>
      <c r="BP317" s="248">
        <f t="shared" ref="BP317:CO317" si="50">BP105</f>
        <v>43180226</v>
      </c>
      <c r="BQ317" s="248">
        <f t="shared" si="50"/>
        <v>43455400</v>
      </c>
      <c r="BR317" s="248">
        <f t="shared" si="50"/>
        <v>43729259</v>
      </c>
      <c r="BS317" s="248">
        <f t="shared" si="50"/>
        <v>44001932</v>
      </c>
      <c r="BT317" s="248">
        <f t="shared" si="50"/>
        <v>44273588</v>
      </c>
      <c r="BU317" s="248">
        <f t="shared" si="50"/>
        <v>44544365</v>
      </c>
      <c r="BV317" s="248">
        <f t="shared" si="50"/>
        <v>44814386</v>
      </c>
      <c r="BW317" s="248">
        <f t="shared" si="50"/>
        <v>45083721</v>
      </c>
      <c r="BX317" s="248">
        <f t="shared" si="50"/>
        <v>45352406</v>
      </c>
      <c r="BY317" s="248">
        <f t="shared" si="50"/>
        <v>45620483</v>
      </c>
      <c r="BZ317" s="248">
        <f t="shared" si="50"/>
        <v>45887932</v>
      </c>
      <c r="CA317" s="248">
        <f t="shared" si="50"/>
        <v>46154716</v>
      </c>
      <c r="CB317" s="248">
        <f t="shared" si="50"/>
        <v>46420775</v>
      </c>
      <c r="CC317" s="248">
        <f t="shared" si="50"/>
        <v>46686063</v>
      </c>
      <c r="CD317" s="248">
        <f t="shared" si="50"/>
        <v>46950486</v>
      </c>
      <c r="CE317" s="248">
        <f t="shared" si="50"/>
        <v>47213921</v>
      </c>
      <c r="CF317" s="248">
        <f t="shared" si="50"/>
        <v>47476217</v>
      </c>
      <c r="CG317" s="248">
        <f t="shared" si="50"/>
        <v>47737250</v>
      </c>
      <c r="CH317" s="248">
        <f t="shared" si="50"/>
        <v>47996890</v>
      </c>
      <c r="CI317" s="248">
        <f t="shared" si="50"/>
        <v>48255005</v>
      </c>
      <c r="CJ317" s="248">
        <f t="shared" si="50"/>
        <v>48511439</v>
      </c>
      <c r="CK317" s="248">
        <f t="shared" si="50"/>
        <v>48766059</v>
      </c>
      <c r="CL317" s="248">
        <f t="shared" si="50"/>
        <v>49018742</v>
      </c>
      <c r="CM317" s="248">
        <f t="shared" si="50"/>
        <v>49269413</v>
      </c>
      <c r="CN317" s="248">
        <f t="shared" si="50"/>
        <v>49518015</v>
      </c>
      <c r="CO317" s="248">
        <f t="shared" si="50"/>
        <v>49764527</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Z14"/>
  <sheetViews>
    <sheetView zoomScaleNormal="100" workbookViewId="0">
      <selection activeCell="G10" sqref="G10"/>
    </sheetView>
  </sheetViews>
  <sheetFormatPr defaultRowHeight="15"/>
  <cols>
    <col min="1" max="1" width="40.140625" bestFit="1" customWidth="1"/>
    <col min="21" max="21" width="43.28515625" bestFit="1" customWidth="1"/>
    <col min="22" max="26" width="9.5703125" bestFit="1" customWidth="1"/>
  </cols>
  <sheetData>
    <row r="1" spans="1:26">
      <c r="A1" s="1" t="s">
        <v>887</v>
      </c>
    </row>
    <row r="2" spans="1:26">
      <c r="B2" t="s">
        <v>630</v>
      </c>
      <c r="U2" t="s">
        <v>669</v>
      </c>
    </row>
    <row r="3" spans="1:26">
      <c r="B3">
        <v>2012</v>
      </c>
      <c r="C3">
        <v>2030</v>
      </c>
      <c r="D3">
        <v>2040</v>
      </c>
      <c r="E3">
        <v>2050</v>
      </c>
      <c r="F3">
        <v>2060</v>
      </c>
      <c r="L3" s="28">
        <f t="shared" ref="L3:P3" si="0">B3</f>
        <v>2012</v>
      </c>
      <c r="M3" s="28">
        <f t="shared" si="0"/>
        <v>2030</v>
      </c>
      <c r="N3" s="28">
        <f t="shared" si="0"/>
        <v>2040</v>
      </c>
      <c r="O3" s="28">
        <f t="shared" si="0"/>
        <v>2050</v>
      </c>
      <c r="P3" s="28">
        <f t="shared" si="0"/>
        <v>2060</v>
      </c>
      <c r="U3" s="28"/>
      <c r="V3" s="28">
        <v>2012</v>
      </c>
      <c r="W3" s="28">
        <v>2030</v>
      </c>
      <c r="X3" s="28">
        <v>2040</v>
      </c>
      <c r="Y3" s="28">
        <v>2050</v>
      </c>
      <c r="Z3" s="28">
        <v>2060</v>
      </c>
    </row>
    <row r="4" spans="1:26">
      <c r="B4" t="s">
        <v>191</v>
      </c>
      <c r="C4" t="s">
        <v>514</v>
      </c>
      <c r="D4" t="s">
        <v>524</v>
      </c>
      <c r="E4" t="s">
        <v>534</v>
      </c>
      <c r="F4" t="s">
        <v>544</v>
      </c>
      <c r="K4" s="28"/>
      <c r="L4" s="28" t="str">
        <f t="shared" ref="L4" si="1">B4</f>
        <v>2011-12</v>
      </c>
      <c r="M4" s="28" t="str">
        <f t="shared" ref="M4" si="2">C4</f>
        <v>2029-30</v>
      </c>
      <c r="N4" s="28" t="str">
        <f t="shared" ref="N4" si="3">D4</f>
        <v>2039-40</v>
      </c>
      <c r="O4" s="28" t="str">
        <f t="shared" ref="O4" si="4">E4</f>
        <v>2049-50</v>
      </c>
      <c r="P4" s="28" t="str">
        <f t="shared" ref="P4" si="5">F4</f>
        <v>2059-60</v>
      </c>
      <c r="U4" s="28"/>
      <c r="V4" s="28" t="s">
        <v>191</v>
      </c>
      <c r="W4" s="28" t="s">
        <v>514</v>
      </c>
      <c r="X4" s="28" t="s">
        <v>524</v>
      </c>
      <c r="Y4" s="28" t="s">
        <v>534</v>
      </c>
      <c r="Z4" s="28" t="s">
        <v>544</v>
      </c>
    </row>
    <row r="5" spans="1:26">
      <c r="A5" t="s">
        <v>554</v>
      </c>
      <c r="B5" s="156">
        <f t="array" ref="B5">SUM(IF($A5='Rev and Expense projections'!$A$42:$A$57,IF('Year snapshots'!B$3='Rev and Expense projections'!$D$41:$AZ$41,'Rev and Expense projections'!$D$42:$AZ$57,0),0))</f>
        <v>4.1218767733457819E-2</v>
      </c>
      <c r="C5" s="156">
        <f t="array" ref="C5">SUM(IF($A5='Rev and Expense projections'!$A$42:$A$57,IF('Year snapshots'!C$3='Rev and Expense projections'!$D$41:$AZ$41,'Rev and Expense projections'!$D$42:$AZ$57,0),0))</f>
        <v>5.3099301411904283E-2</v>
      </c>
      <c r="D5" s="156">
        <f t="array" ref="D5">SUM(IF($A5='Rev and Expense projections'!$A$42:$A$57,IF('Year snapshots'!D$3='Rev and Expense projections'!$D$41:$AZ$41,'Rev and Expense projections'!$D$42:$AZ$57,0),0))</f>
        <v>5.9084346104971965E-2</v>
      </c>
      <c r="E5" s="156">
        <f t="array" ref="E5">SUM(IF($A5='Rev and Expense projections'!$A$42:$A$57,IF('Year snapshots'!E$3='Rev and Expense projections'!$D$41:$AZ$41,'Rev and Expense projections'!$D$42:$AZ$57,0),0))</f>
        <v>6.4440917625741098E-2</v>
      </c>
      <c r="F5" s="156">
        <f t="array" ref="F5">SUM(IF($A5='Rev and Expense projections'!$A$42:$A$57,IF('Year snapshots'!F$3='Rev and Expense projections'!$D$41:$AZ$41,'Rev and Expense projections'!$D$42:$AZ$57,0),0))</f>
        <v>7.0112584211086418E-2</v>
      </c>
      <c r="K5" s="28" t="str">
        <f t="shared" ref="K5:K14" si="6">A5</f>
        <v>Health commonwealth</v>
      </c>
      <c r="L5" s="158">
        <f>B5*100</f>
        <v>4.1218767733457815</v>
      </c>
      <c r="M5" s="158">
        <f t="shared" ref="M5:P5" si="7">C5*100</f>
        <v>5.3099301411904287</v>
      </c>
      <c r="N5" s="158">
        <f t="shared" si="7"/>
        <v>5.9084346104971965</v>
      </c>
      <c r="O5" s="158">
        <f t="shared" si="7"/>
        <v>6.4440917625741099</v>
      </c>
      <c r="P5" s="158">
        <f t="shared" si="7"/>
        <v>7.0112584211086419</v>
      </c>
      <c r="R5" s="158"/>
      <c r="U5" s="28" t="s">
        <v>554</v>
      </c>
      <c r="V5" s="3">
        <f t="array" ref="V5">SUM(IF($U5='Rev and Expense projections'!$A$14:$A$31,IF(V$3='Rev and Expense projections'!$D$13:$AZ$13,'Rev and Expense projections'!$D$14:$AZ$31,0),0))/SUM(IF(V$3=Population!$C$3:$CO$3,Population!$C$105:$CO$105,0))</f>
        <v>2697.1847633373272</v>
      </c>
      <c r="W5" s="3">
        <f t="array" ref="W5">SUM(IF($U5='Rev and Expense projections'!$A$14:$A$31,IF(W$3='Rev and Expense projections'!$D$13:$AZ$13,'Rev and Expense projections'!$D$14:$AZ$31,0),0))/SUM(IF(W$3=Population!$C$3:$CO$3,Population!$C$105:$CO$105,0))</f>
        <v>4512.3273616241486</v>
      </c>
      <c r="X5" s="3">
        <f t="array" ref="X5">SUM(IF($U5='Rev and Expense projections'!$A$14:$A$31,IF(X$3='Rev and Expense projections'!$D$13:$AZ$13,'Rev and Expense projections'!$D$14:$AZ$31,0),0))/SUM(IF(X$3=Population!$C$3:$CO$3,Population!$C$105:$CO$105,0))</f>
        <v>5763.5015144767467</v>
      </c>
      <c r="Y5" s="3">
        <f t="array" ref="Y5">SUM(IF($U5='Rev and Expense projections'!$A$14:$A$31,IF(Y$3='Rev and Expense projections'!$D$13:$AZ$13,'Rev and Expense projections'!$D$14:$AZ$31,0),0))/SUM(IF(Y$3=Population!$C$3:$CO$3,Population!$C$105:$CO$105,0))</f>
        <v>7202.2530196059088</v>
      </c>
      <c r="Z5" s="3">
        <f t="array" ref="Z5">SUM(IF($U5='Rev and Expense projections'!$A$14:$A$31,IF(Z$3='Rev and Expense projections'!$D$13:$AZ$13,'Rev and Expense projections'!$D$14:$AZ$31,0),0))/SUM(IF(Z$3=Population!$C$3:$CO$3,Population!$C$105:$CO$105,0))</f>
        <v>8929.1386820357948</v>
      </c>
    </row>
    <row r="6" spans="1:26">
      <c r="A6" t="s">
        <v>631</v>
      </c>
      <c r="B6" s="156">
        <f t="array" ref="B6">SUM(IF($A6='Rev and Expense projections'!$A$42:$A$57,IF('Year snapshots'!B$3='Rev and Expense projections'!$D$41:$AZ$41,'Rev and Expense projections'!$D$42:$AZ$57,0),0))</f>
        <v>2.656280697144428E-2</v>
      </c>
      <c r="C6" s="156">
        <f t="array" ref="C6">SUM(IF($A6='Rev and Expense projections'!$A$42:$A$57,IF('Year snapshots'!C$3='Rev and Expense projections'!$D$41:$AZ$41,'Rev and Expense projections'!$D$42:$AZ$57,0),0))</f>
        <v>3.2151062482462002E-2</v>
      </c>
      <c r="D6" s="156">
        <f t="array" ref="D6">SUM(IF($A6='Rev and Expense projections'!$A$42:$A$57,IF('Year snapshots'!D$3='Rev and Expense projections'!$D$41:$AZ$41,'Rev and Expense projections'!$D$42:$AZ$57,0),0))</f>
        <v>3.5153153127581556E-2</v>
      </c>
      <c r="E6" s="156">
        <f t="array" ref="E6">SUM(IF($A6='Rev and Expense projections'!$A$42:$A$57,IF('Year snapshots'!E$3='Rev and Expense projections'!$D$41:$AZ$41,'Rev and Expense projections'!$D$42:$AZ$57,0),0))</f>
        <v>3.6545946617477912E-2</v>
      </c>
      <c r="F6" s="156">
        <f t="array" ref="F6">SUM(IF($A6='Rev and Expense projections'!$A$42:$A$57,IF('Year snapshots'!F$3='Rev and Expense projections'!$D$41:$AZ$41,'Rev and Expense projections'!$D$42:$AZ$57,0),0))</f>
        <v>3.6601313905973647E-2</v>
      </c>
      <c r="K6" s="28" t="str">
        <f t="shared" si="6"/>
        <v>Age Pension</v>
      </c>
      <c r="L6" s="158">
        <f t="shared" ref="L6:L13" si="8">B6*100</f>
        <v>2.6562806971444282</v>
      </c>
      <c r="M6" s="158">
        <f t="shared" ref="M6:M13" si="9">C6*100</f>
        <v>3.2151062482462001</v>
      </c>
      <c r="N6" s="158">
        <f t="shared" ref="N6:N13" si="10">D6*100</f>
        <v>3.5153153127581556</v>
      </c>
      <c r="O6" s="158">
        <f t="shared" ref="O6:O13" si="11">E6*100</f>
        <v>3.6545946617477911</v>
      </c>
      <c r="P6" s="158">
        <f t="shared" ref="P6:P13" si="12">F6*100</f>
        <v>3.6601313905973645</v>
      </c>
      <c r="U6" s="28" t="s">
        <v>631</v>
      </c>
      <c r="V6" s="3">
        <f t="array" ref="V6">SUM(IF($U6='Rev and Expense projections'!$A$14:$A$31,IF(V$3='Rev and Expense projections'!$D$13:$AZ$13,'Rev and Expense projections'!$D$14:$AZ$31,0),0))/SUM(IF(V$3=Population!$C$3:$CO$3,Population!$C$105:$CO$105,0))</f>
        <v>1738.159633935272</v>
      </c>
      <c r="W6" s="3">
        <f t="array" ref="W6">SUM(IF($U6='Rev and Expense projections'!$A$14:$A$31,IF(W$3='Rev and Expense projections'!$D$13:$AZ$13,'Rev and Expense projections'!$D$14:$AZ$31,0),0))/SUM(IF(W$3=Population!$C$3:$CO$3,Population!$C$105:$CO$105,0))</f>
        <v>2732.166244891057</v>
      </c>
      <c r="X6" s="3">
        <f t="array" ref="X6">SUM(IF($U6='Rev and Expense projections'!$A$14:$A$31,IF(X$3='Rev and Expense projections'!$D$13:$AZ$13,'Rev and Expense projections'!$D$14:$AZ$31,0),0))/SUM(IF(X$3=Population!$C$3:$CO$3,Population!$C$105:$CO$105,0))</f>
        <v>3429.0851070686558</v>
      </c>
      <c r="Y6" s="3">
        <f t="array" ref="Y6">SUM(IF($U6='Rev and Expense projections'!$A$14:$A$31,IF(Y$3='Rev and Expense projections'!$D$13:$AZ$13,'Rev and Expense projections'!$D$14:$AZ$31,0),0))/SUM(IF(Y$3=Population!$C$3:$CO$3,Population!$C$105:$CO$105,0))</f>
        <v>4084.5655846921932</v>
      </c>
      <c r="Z6" s="3">
        <f t="array" ref="Z6">SUM(IF($U6='Rev and Expense projections'!$A$14:$A$31,IF(Z$3='Rev and Expense projections'!$D$13:$AZ$13,'Rev and Expense projections'!$D$14:$AZ$31,0),0))/SUM(IF(Z$3=Population!$C$3:$CO$3,Population!$C$105:$CO$105,0))</f>
        <v>4661.3345020520064</v>
      </c>
    </row>
    <row r="7" spans="1:26">
      <c r="A7" t="s">
        <v>25</v>
      </c>
      <c r="B7" s="156">
        <f t="array" ref="B7">SUM(IF($A7='Rev and Expense projections'!$A$42:$A$57,IF('Year snapshots'!B$3='Rev and Expense projections'!$D$41:$AZ$41,'Rev and Expense projections'!$D$42:$AZ$57,0),0))</f>
        <v>7.8778488094796879E-3</v>
      </c>
      <c r="C7" s="156">
        <f t="array" ref="C7">SUM(IF($A7='Rev and Expense projections'!$A$42:$A$57,IF('Year snapshots'!C$3='Rev and Expense projections'!$D$41:$AZ$41,'Rev and Expense projections'!$D$42:$AZ$57,0),0))</f>
        <v>1.2401618360880395E-2</v>
      </c>
      <c r="D7" s="156">
        <f t="array" ref="D7">SUM(IF($A7='Rev and Expense projections'!$A$42:$A$57,IF('Year snapshots'!D$3='Rev and Expense projections'!$D$41:$AZ$41,'Rev and Expense projections'!$D$42:$AZ$57,0),0))</f>
        <v>1.7443580941493946E-2</v>
      </c>
      <c r="E7" s="156">
        <f t="array" ref="E7">SUM(IF($A7='Rev and Expense projections'!$A$42:$A$57,IF('Year snapshots'!E$3='Rev and Expense projections'!$D$41:$AZ$41,'Rev and Expense projections'!$D$42:$AZ$57,0),0))</f>
        <v>2.1813790511432125E-2</v>
      </c>
      <c r="F7" s="156">
        <f t="array" ref="F7">SUM(IF($A7='Rev and Expense projections'!$A$42:$A$57,IF('Year snapshots'!F$3='Rev and Expense projections'!$D$41:$AZ$41,'Rev and Expense projections'!$D$42:$AZ$57,0),0))</f>
        <v>2.595245253584904E-2</v>
      </c>
      <c r="K7" s="28" t="str">
        <f t="shared" si="6"/>
        <v>Aged care</v>
      </c>
      <c r="L7" s="158">
        <f t="shared" si="8"/>
        <v>0.78778488094796884</v>
      </c>
      <c r="M7" s="158">
        <f t="shared" si="9"/>
        <v>1.2401618360880395</v>
      </c>
      <c r="N7" s="158">
        <f t="shared" si="10"/>
        <v>1.7443580941493946</v>
      </c>
      <c r="O7" s="158">
        <f t="shared" si="11"/>
        <v>2.1813790511432125</v>
      </c>
      <c r="P7" s="158">
        <f t="shared" si="12"/>
        <v>2.595245253584904</v>
      </c>
      <c r="U7" s="28" t="s">
        <v>25</v>
      </c>
      <c r="V7" s="3">
        <f t="array" ref="V7">SUM(IF($U7='Rev and Expense projections'!$A$14:$A$31,IF(V$3='Rev and Expense projections'!$D$13:$AZ$13,'Rev and Expense projections'!$D$14:$AZ$31,0),0))/SUM(IF(V$3=Population!$C$3:$CO$3,Population!$C$105:$CO$105,0))</f>
        <v>515.49366818058513</v>
      </c>
      <c r="W7" s="3">
        <f t="array" ref="W7">SUM(IF($U7='Rev and Expense projections'!$A$14:$A$31,IF(W$3='Rev and Expense projections'!$D$13:$AZ$13,'Rev and Expense projections'!$D$14:$AZ$31,0),0))/SUM(IF(W$3=Population!$C$3:$CO$3,Population!$C$105:$CO$105,0))</f>
        <v>1053.8775533810576</v>
      </c>
      <c r="X7" s="3">
        <f t="array" ref="X7">SUM(IF($U7='Rev and Expense projections'!$A$14:$A$31,IF(X$3='Rev and Expense projections'!$D$13:$AZ$13,'Rev and Expense projections'!$D$14:$AZ$31,0),0))/SUM(IF(X$3=Population!$C$3:$CO$3,Population!$C$105:$CO$105,0))</f>
        <v>1701.5692277541839</v>
      </c>
      <c r="Y7" s="3">
        <f t="array" ref="Y7">SUM(IF($U7='Rev and Expense projections'!$A$14:$A$31,IF(Y$3='Rev and Expense projections'!$D$13:$AZ$13,'Rev and Expense projections'!$D$14:$AZ$31,0),0))/SUM(IF(Y$3=Population!$C$3:$CO$3,Population!$C$105:$CO$105,0))</f>
        <v>2438.0229886306797</v>
      </c>
      <c r="Z7" s="3">
        <f t="array" ref="Z7">SUM(IF($U7='Rev and Expense projections'!$A$14:$A$31,IF(Z$3='Rev and Expense projections'!$D$13:$AZ$13,'Rev and Expense projections'!$D$14:$AZ$31,0),0))/SUM(IF(Z$3=Population!$C$3:$CO$3,Population!$C$105:$CO$105,0))</f>
        <v>3305.1562774219533</v>
      </c>
    </row>
    <row r="8" spans="1:26">
      <c r="A8" t="s">
        <v>633</v>
      </c>
      <c r="B8" s="156">
        <f t="array" ref="B8">SUM(IF($G8='Rev and Expense projections'!$A$42:$A$57,IF('Year snapshots'!B$3='Rev and Expense projections'!$D$41:$AZ$41,'Rev and Expense projections'!$D$42:$AZ$57,0),0))</f>
        <v>1.9337568662600911E-2</v>
      </c>
      <c r="C8" s="156">
        <f t="array" ref="C8">SUM(IF($G8='Rev and Expense projections'!$A$42:$A$57,IF('Year snapshots'!C$3='Rev and Expense projections'!$D$41:$AZ$41,'Rev and Expense projections'!$D$42:$AZ$57,0),0))</f>
        <v>1.7979816110460241E-2</v>
      </c>
      <c r="D8" s="156">
        <f t="array" ref="D8">SUM(IF($G8='Rev and Expense projections'!$A$42:$A$57,IF('Year snapshots'!D$3='Rev and Expense projections'!$D$41:$AZ$41,'Rev and Expense projections'!$D$42:$AZ$57,0),0))</f>
        <v>1.7370244086033441E-2</v>
      </c>
      <c r="E8" s="156">
        <f t="array" ref="E8">SUM(IF($G8='Rev and Expense projections'!$A$42:$A$57,IF('Year snapshots'!E$3='Rev and Expense projections'!$D$41:$AZ$41,'Rev and Expense projections'!$D$42:$AZ$57,0),0))</f>
        <v>1.6912685628705154E-2</v>
      </c>
      <c r="F8" s="156">
        <f t="array" ref="F8">SUM(IF($G8='Rev and Expense projections'!$A$42:$A$57,IF('Year snapshots'!F$3='Rev and Expense projections'!$D$41:$AZ$41,'Rev and Expense projections'!$D$42:$AZ$57,0),0))</f>
        <v>1.69052156851726E-2</v>
      </c>
      <c r="G8" s="28" t="s">
        <v>187</v>
      </c>
      <c r="K8" s="28" t="str">
        <f t="shared" si="6"/>
        <v>Education</v>
      </c>
      <c r="L8" s="158">
        <f t="shared" si="8"/>
        <v>1.933756866260091</v>
      </c>
      <c r="M8" s="158">
        <f t="shared" si="9"/>
        <v>1.7979816110460241</v>
      </c>
      <c r="N8" s="158">
        <f t="shared" si="10"/>
        <v>1.7370244086033442</v>
      </c>
      <c r="O8" s="158">
        <f t="shared" si="11"/>
        <v>1.6912685628705155</v>
      </c>
      <c r="P8" s="158">
        <f t="shared" si="12"/>
        <v>1.6905215685172601</v>
      </c>
      <c r="U8" s="28" t="s">
        <v>187</v>
      </c>
      <c r="V8" s="3">
        <f t="array" ref="V8">SUM(IF($U8='Rev and Expense projections'!$A$14:$A$31,IF(V$3='Rev and Expense projections'!$D$13:$AZ$13,'Rev and Expense projections'!$D$14:$AZ$31,0),0))/SUM(IF(V$3=Population!$C$3:$CO$3,Population!$C$105:$CO$105,0))</f>
        <v>1265.3700832113916</v>
      </c>
      <c r="W8" s="3">
        <f t="array" ref="W8">SUM(IF($U8='Rev and Expense projections'!$A$14:$A$31,IF(W$3='Rev and Expense projections'!$D$13:$AZ$13,'Rev and Expense projections'!$D$14:$AZ$31,0),0))/SUM(IF(W$3=Population!$C$3:$CO$3,Population!$C$105:$CO$105,0))</f>
        <v>1527.9074118668493</v>
      </c>
      <c r="X8" s="3">
        <f t="array" ref="X8">SUM(IF($U8='Rev and Expense projections'!$A$14:$A$31,IF(X$3='Rev and Expense projections'!$D$13:$AZ$13,'Rev and Expense projections'!$D$14:$AZ$31,0),0))/SUM(IF(X$3=Population!$C$3:$CO$3,Population!$C$105:$CO$105,0))</f>
        <v>1694.4154365154243</v>
      </c>
      <c r="Y8" s="3">
        <f t="array" ref="Y8">SUM(IF($U8='Rev and Expense projections'!$A$14:$A$31,IF(Y$3='Rev and Expense projections'!$D$13:$AZ$13,'Rev and Expense projections'!$D$14:$AZ$31,0),0))/SUM(IF(Y$3=Population!$C$3:$CO$3,Population!$C$105:$CO$105,0))</f>
        <v>1890.2499471908523</v>
      </c>
      <c r="Z8" s="3">
        <f t="array" ref="Z8">SUM(IF($U8='Rev and Expense projections'!$A$14:$A$31,IF(Z$3='Rev and Expense projections'!$D$13:$AZ$13,'Rev and Expense projections'!$D$14:$AZ$31,0),0))/SUM(IF(Z$3=Population!$C$3:$CO$3,Population!$C$105:$CO$105,0))</f>
        <v>2152.9518131605878</v>
      </c>
    </row>
    <row r="9" spans="1:26">
      <c r="A9" t="s">
        <v>632</v>
      </c>
      <c r="B9" s="156">
        <f t="array" ref="B9">SUM(IF($G9='Rev and Expense projections'!$A$42:$A$57,IF('Year snapshots'!B$3='Rev and Expense projections'!$D$41:$AZ$41,'Rev and Expense projections'!$D$42:$AZ$57,0),0))</f>
        <v>3.3042970356059703E-3</v>
      </c>
      <c r="C9" s="156">
        <f t="array" ref="C9">SUM(IF($G9='Rev and Expense projections'!$A$42:$A$57,IF('Year snapshots'!C$3='Rev and Expense projections'!$D$41:$AZ$41,'Rev and Expense projections'!$D$42:$AZ$57,0),0))</f>
        <v>5.7044436617537933E-3</v>
      </c>
      <c r="D9" s="156">
        <f t="array" ref="D9">SUM(IF($G9='Rev and Expense projections'!$A$42:$A$57,IF('Year snapshots'!D$3='Rev and Expense projections'!$D$41:$AZ$41,'Rev and Expense projections'!$D$42:$AZ$57,0),0))</f>
        <v>5.803345021288181E-3</v>
      </c>
      <c r="E9" s="156">
        <f t="array" ref="E9">SUM(IF($G9='Rev and Expense projections'!$A$42:$A$57,IF('Year snapshots'!E$3='Rev and Expense projections'!$D$41:$AZ$41,'Rev and Expense projections'!$D$42:$AZ$57,0),0))</f>
        <v>5.9718479770403789E-3</v>
      </c>
      <c r="F9" s="156">
        <f t="array" ref="F9">SUM(IF($G9='Rev and Expense projections'!$A$42:$A$57,IF('Year snapshots'!F$3='Rev and Expense projections'!$D$41:$AZ$41,'Rev and Expense projections'!$D$42:$AZ$57,0),0))</f>
        <v>6.0525330472890881E-3</v>
      </c>
      <c r="G9" s="28" t="s">
        <v>552</v>
      </c>
      <c r="K9" s="28" t="str">
        <f t="shared" si="6"/>
        <v>Disability</v>
      </c>
      <c r="L9" s="158">
        <f t="shared" si="8"/>
        <v>0.33042970356059703</v>
      </c>
      <c r="M9" s="158">
        <f t="shared" si="9"/>
        <v>0.5704443661753793</v>
      </c>
      <c r="N9" s="158">
        <f t="shared" si="10"/>
        <v>0.5803345021288181</v>
      </c>
      <c r="O9" s="158">
        <f t="shared" si="11"/>
        <v>0.59718479770403787</v>
      </c>
      <c r="P9" s="158">
        <f t="shared" si="12"/>
        <v>0.60525330472890881</v>
      </c>
      <c r="U9" s="28" t="s">
        <v>552</v>
      </c>
      <c r="V9" s="3">
        <f t="array" ref="V9">SUM(IF($U9='Rev and Expense projections'!$A$14:$A$31,IF(V$3='Rev and Expense projections'!$D$13:$AZ$13,'Rev and Expense projections'!$D$14:$AZ$31,0),0))/SUM(IF(V$3=Population!$C$3:$CO$3,Population!$C$105:$CO$105,0))</f>
        <v>216.21945798110042</v>
      </c>
      <c r="W9" s="3">
        <f t="array" ref="W9">SUM(IF($U9='Rev and Expense projections'!$A$14:$A$31,IF(W$3='Rev and Expense projections'!$D$13:$AZ$13,'Rev and Expense projections'!$D$14:$AZ$31,0),0))/SUM(IF(W$3=Population!$C$3:$CO$3,Population!$C$105:$CO$105,0))</f>
        <v>484.75811420005596</v>
      </c>
      <c r="X9" s="3">
        <f t="array" ref="X9">SUM(IF($U9='Rev and Expense projections'!$A$14:$A$31,IF(X$3='Rev and Expense projections'!$D$13:$AZ$13,'Rev and Expense projections'!$D$14:$AZ$31,0),0))/SUM(IF(X$3=Population!$C$3:$CO$3,Population!$C$105:$CO$105,0))</f>
        <v>566.09897585734461</v>
      </c>
      <c r="Y9" s="3">
        <f t="array" ref="Y9">SUM(IF($U9='Rev and Expense projections'!$A$14:$A$31,IF(Y$3='Rev and Expense projections'!$D$13:$AZ$13,'Rev and Expense projections'!$D$14:$AZ$31,0),0))/SUM(IF(Y$3=Population!$C$3:$CO$3,Population!$C$105:$CO$105,0))</f>
        <v>667.44487369133526</v>
      </c>
      <c r="Z9" s="3">
        <f t="array" ref="Z9">SUM(IF($U9='Rev and Expense projections'!$A$14:$A$31,IF(Z$3='Rev and Expense projections'!$D$13:$AZ$13,'Rev and Expense projections'!$D$14:$AZ$31,0),0))/SUM(IF(Z$3=Population!$C$3:$CO$3,Population!$C$105:$CO$105,0))</f>
        <v>770.81607481675712</v>
      </c>
    </row>
    <row r="10" spans="1:26">
      <c r="A10" s="28" t="s">
        <v>162</v>
      </c>
      <c r="B10" s="156">
        <f t="array" ref="B10">SUM(IF($A10='Rev and Expense projections'!$A$42:$A$57,IF('Year snapshots'!B$3='Rev and Expense projections'!$D$41:$AZ$41,'Rev and Expense projections'!$D$42:$AZ$57,0),0))</f>
        <v>1.3534592150171292E-2</v>
      </c>
      <c r="C10" s="156">
        <f t="array" ref="C10">SUM(IF($A10='Rev and Expense projections'!$A$42:$A$57,IF('Year snapshots'!C$3='Rev and Expense projections'!$D$41:$AZ$41,'Rev and Expense projections'!$D$42:$AZ$57,0),0))</f>
        <v>9.9707906810302966E-3</v>
      </c>
      <c r="D10" s="156">
        <f t="array" ref="D10">SUM(IF($A10='Rev and Expense projections'!$A$42:$A$57,IF('Year snapshots'!D$3='Rev and Expense projections'!$D$41:$AZ$41,'Rev and Expense projections'!$D$42:$AZ$57,0),0))</f>
        <v>8.1933154026092563E-3</v>
      </c>
      <c r="E10" s="156">
        <f t="array" ref="E10">SUM(IF($A10='Rev and Expense projections'!$A$42:$A$57,IF('Year snapshots'!E$3='Rev and Expense projections'!$D$41:$AZ$41,'Rev and Expense projections'!$D$42:$AZ$57,0),0))</f>
        <v>7.0006673421152184E-3</v>
      </c>
      <c r="F10" s="156">
        <f t="array" ref="F10">SUM(IF($A10='Rev and Expense projections'!$A$42:$A$57,IF('Year snapshots'!F$3='Rev and Expense projections'!$D$41:$AZ$41,'Rev and Expense projections'!$D$42:$AZ$57,0),0))</f>
        <v>6.0597315055023479E-3</v>
      </c>
      <c r="K10" s="28" t="str">
        <f t="shared" si="6"/>
        <v>FTB A and B</v>
      </c>
      <c r="L10" s="158">
        <f t="shared" si="8"/>
        <v>1.3534592150171292</v>
      </c>
      <c r="M10" s="158">
        <f t="shared" si="9"/>
        <v>0.99707906810302971</v>
      </c>
      <c r="N10" s="158">
        <f t="shared" si="10"/>
        <v>0.81933154026092558</v>
      </c>
      <c r="O10" s="158">
        <f t="shared" si="11"/>
        <v>0.70006673421152188</v>
      </c>
      <c r="P10" s="158">
        <f t="shared" si="12"/>
        <v>0.60597315055023482</v>
      </c>
      <c r="U10" s="28" t="s">
        <v>162</v>
      </c>
      <c r="V10" s="3">
        <f t="array" ref="V10">SUM(IF($U10='Rev and Expense projections'!$A$14:$A$31,IF(V$3='Rev and Expense projections'!$D$13:$AZ$13,'Rev and Expense projections'!$D$14:$AZ$31,0),0))/SUM(IF(V$3=Population!$C$3:$CO$3,Population!$C$105:$CO$105,0))</f>
        <v>885.64743035234335</v>
      </c>
      <c r="W10" s="3">
        <f t="array" ref="W10">SUM(IF($U10='Rev and Expense projections'!$A$14:$A$31,IF(W$3='Rev and Expense projections'!$D$13:$AZ$13,'Rev and Expense projections'!$D$14:$AZ$31,0),0))/SUM(IF(W$3=Population!$C$3:$CO$3,Population!$C$105:$CO$105,0))</f>
        <v>847.30816433968175</v>
      </c>
      <c r="X10" s="3">
        <f t="array" ref="X10">SUM(IF($U10='Rev and Expense projections'!$A$14:$A$31,IF(X$3='Rev and Expense projections'!$D$13:$AZ$13,'Rev and Expense projections'!$D$14:$AZ$31,0),0))/SUM(IF(X$3=Population!$C$3:$CO$3,Population!$C$105:$CO$105,0))</f>
        <v>799.23344920542922</v>
      </c>
      <c r="Y10" s="3">
        <f t="array" ref="Y10">SUM(IF($U10='Rev and Expense projections'!$A$14:$A$31,IF(Y$3='Rev and Expense projections'!$D$13:$AZ$13,'Rev and Expense projections'!$D$14:$AZ$31,0),0))/SUM(IF(Y$3=Population!$C$3:$CO$3,Population!$C$105:$CO$105,0))</f>
        <v>782.43109132674999</v>
      </c>
      <c r="Z10" s="3">
        <f t="array" ref="Z10">SUM(IF($U10='Rev and Expense projections'!$A$14:$A$31,IF(Z$3='Rev and Expense projections'!$D$13:$AZ$13,'Rev and Expense projections'!$D$14:$AZ$31,0),0))/SUM(IF(Z$3=Population!$C$3:$CO$3,Population!$C$105:$CO$105,0))</f>
        <v>771.73282938237867</v>
      </c>
    </row>
    <row r="11" spans="1:26">
      <c r="A11" t="s">
        <v>491</v>
      </c>
      <c r="B11" s="156">
        <f t="array" ref="B11">SUM(IF($A11='Rev and Expense projections'!$A$42:$A$57,IF('Year snapshots'!B$3='Rev and Expense projections'!$D$41:$AZ$41,'Rev and Expense projections'!$D$42:$AZ$57,0),0))+SUM(IF($G11='Rev and Expense projections'!$A$42:$A$57,IF('Year snapshots'!B$3='Rev and Expense projections'!$D$41:$AZ$41,'Rev and Expense projections'!$D$42:$AZ$57,0),0))++SUM(IF($H11='Rev and Expense projections'!$A$42:$A$57,IF('Year snapshots'!B$3='Rev and Expense projections'!$D$41:$AZ$41,'Rev and Expense projections'!$D$42:$AZ$57,0),0))</f>
        <v>3.3944720322050176E-2</v>
      </c>
      <c r="C11" s="156">
        <f t="array" ref="C11">SUM(IF($A11='Rev and Expense projections'!$A$42:$A$57,IF('Year snapshots'!C$3='Rev and Expense projections'!$D$41:$AZ$41,'Rev and Expense projections'!$D$42:$AZ$57,0),0))+SUM(IF($G11='Rev and Expense projections'!$A$42:$A$57,IF('Year snapshots'!C$3='Rev and Expense projections'!$D$41:$AZ$41,'Rev and Expense projections'!$D$42:$AZ$57,0),0))++SUM(IF($H11='Rev and Expense projections'!$A$42:$A$57,IF('Year snapshots'!C$3='Rev and Expense projections'!$D$41:$AZ$41,'Rev and Expense projections'!$D$42:$AZ$57,0),0))</f>
        <v>3.5192902979502561E-2</v>
      </c>
      <c r="D11" s="156">
        <f t="array" ref="D11">SUM(IF($A11='Rev and Expense projections'!$A$42:$A$57,IF('Year snapshots'!D$3='Rev and Expense projections'!$D$41:$AZ$41,'Rev and Expense projections'!$D$42:$AZ$57,0),0))+SUM(IF($G11='Rev and Expense projections'!$A$42:$A$57,IF('Year snapshots'!D$3='Rev and Expense projections'!$D$41:$AZ$41,'Rev and Expense projections'!$D$42:$AZ$57,0),0))++SUM(IF($H11='Rev and Expense projections'!$A$42:$A$57,IF('Year snapshots'!D$3='Rev and Expense projections'!$D$41:$AZ$41,'Rev and Expense projections'!$D$42:$AZ$57,0),0))</f>
        <v>3.5111363995575517E-2</v>
      </c>
      <c r="E11" s="156">
        <f t="array" ref="E11">SUM(IF($A11='Rev and Expense projections'!$A$42:$A$57,IF('Year snapshots'!E$3='Rev and Expense projections'!$D$41:$AZ$41,'Rev and Expense projections'!$D$42:$AZ$57,0),0))+SUM(IF($G11='Rev and Expense projections'!$A$42:$A$57,IF('Year snapshots'!E$3='Rev and Expense projections'!$D$41:$AZ$41,'Rev and Expense projections'!$D$42:$AZ$57,0),0))++SUM(IF($H11='Rev and Expense projections'!$A$42:$A$57,IF('Year snapshots'!E$3='Rev and Expense projections'!$D$41:$AZ$41,'Rev and Expense projections'!$D$42:$AZ$57,0),0))</f>
        <v>3.5433100161315997E-2</v>
      </c>
      <c r="F11" s="156">
        <f t="array" ref="F11">SUM(IF($A11='Rev and Expense projections'!$A$42:$A$57,IF('Year snapshots'!F$3='Rev and Expense projections'!$D$41:$AZ$41,'Rev and Expense projections'!$D$42:$AZ$57,0),0))+SUM(IF($G11='Rev and Expense projections'!$A$42:$A$57,IF('Year snapshots'!F$3='Rev and Expense projections'!$D$41:$AZ$41,'Rev and Expense projections'!$D$42:$AZ$57,0),0))++SUM(IF($H11='Rev and Expense projections'!$A$42:$A$57,IF('Year snapshots'!F$3='Rev and Expense projections'!$D$41:$AZ$41,'Rev and Expense projections'!$D$42:$AZ$57,0),0))</f>
        <v>3.5438122480160532E-2</v>
      </c>
      <c r="G11" s="28" t="s">
        <v>173</v>
      </c>
      <c r="H11" t="s">
        <v>100</v>
      </c>
      <c r="K11" s="28" t="str">
        <f t="shared" si="6"/>
        <v>Other social security and welfare payments</v>
      </c>
      <c r="L11" s="158">
        <f t="shared" si="8"/>
        <v>3.3944720322050177</v>
      </c>
      <c r="M11" s="158">
        <f t="shared" si="9"/>
        <v>3.5192902979502563</v>
      </c>
      <c r="N11" s="158">
        <f t="shared" si="10"/>
        <v>3.511136399557552</v>
      </c>
      <c r="O11" s="158">
        <f t="shared" si="11"/>
        <v>3.5433100161315996</v>
      </c>
      <c r="P11" s="158">
        <f t="shared" si="12"/>
        <v>3.543812248016053</v>
      </c>
      <c r="U11" s="28" t="s">
        <v>491</v>
      </c>
      <c r="V11" s="3">
        <f t="array" ref="V11">SUM(IF($U11='Rev and Expense projections'!$A$14:$A$31,IF(V$3='Rev and Expense projections'!$D$13:$AZ$13,'Rev and Expense projections'!$D$14:$AZ$31,0),0))/SUM(IF(V$3=Population!$C$3:$CO$3,Population!$C$105:$CO$105,0))</f>
        <v>1373.9590418373709</v>
      </c>
      <c r="W11" s="3">
        <f t="array" ref="W11">SUM(IF($U11='Rev and Expense projections'!$A$14:$A$31,IF(W$3='Rev and Expense projections'!$D$13:$AZ$13,'Rev and Expense projections'!$D$14:$AZ$31,0),0))/SUM(IF(W$3=Population!$C$3:$CO$3,Population!$C$105:$CO$105,0))</f>
        <v>1869.6914467574288</v>
      </c>
      <c r="X11" s="3">
        <f t="array" ref="X11">SUM(IF($U11='Rev and Expense projections'!$A$14:$A$31,IF(X$3='Rev and Expense projections'!$D$13:$AZ$13,'Rev and Expense projections'!$D$14:$AZ$31,0),0))/SUM(IF(X$3=Population!$C$3:$CO$3,Population!$C$105:$CO$105,0))</f>
        <v>2139.8941992466866</v>
      </c>
      <c r="Y11" s="3">
        <f t="array" ref="Y11">SUM(IF($U11='Rev and Expense projections'!$A$14:$A$31,IF(Y$3='Rev and Expense projections'!$D$13:$AZ$13,'Rev and Expense projections'!$D$14:$AZ$31,0),0))/SUM(IF(Y$3=Population!$C$3:$CO$3,Population!$C$105:$CO$105,0))</f>
        <v>2468.3972433458393</v>
      </c>
      <c r="Z11" s="3">
        <f t="array" ref="Z11">SUM(IF($U11='Rev and Expense projections'!$A$14:$A$31,IF(Z$3='Rev and Expense projections'!$D$13:$AZ$13,'Rev and Expense projections'!$D$14:$AZ$31,0),0))/SUM(IF(Z$3=Population!$C$3:$CO$3,Population!$C$105:$CO$105,0))</f>
        <v>2825.2677236378868</v>
      </c>
    </row>
    <row r="12" spans="1:26">
      <c r="A12" s="28" t="s">
        <v>638</v>
      </c>
      <c r="B12" s="156">
        <f t="array" ref="B12">SUM(IF($G12='Rev and Expense projections'!$A$42:$A$57,IF('Year snapshots'!B$3='Rev and Expense projections'!$D$41:$AZ$41,'Rev and Expense projections'!$D$42:$AZ$57,0),0))</f>
        <v>6.0961774114031399E-2</v>
      </c>
      <c r="C12" s="156">
        <f t="array" ref="C12">SUM(IF($G12='Rev and Expense projections'!$A$42:$A$57,IF('Year snapshots'!C$3='Rev and Expense projections'!$D$41:$AZ$41,'Rev and Expense projections'!$D$42:$AZ$57,0),0))</f>
        <v>5.3999999999999992E-2</v>
      </c>
      <c r="D12" s="156">
        <f t="array" ref="D12">SUM(IF($G12='Rev and Expense projections'!$A$42:$A$57,IF('Year snapshots'!D$3='Rev and Expense projections'!$D$41:$AZ$41,'Rev and Expense projections'!$D$42:$AZ$57,0),0))</f>
        <v>5.3999999999999992E-2</v>
      </c>
      <c r="E12" s="156">
        <f t="array" ref="E12">SUM(IF($G12='Rev and Expense projections'!$A$42:$A$57,IF('Year snapshots'!E$3='Rev and Expense projections'!$D$41:$AZ$41,'Rev and Expense projections'!$D$42:$AZ$57,0),0))</f>
        <v>5.3999999999999992E-2</v>
      </c>
      <c r="F12" s="156">
        <f t="array" ref="F12">SUM(IF($G12='Rev and Expense projections'!$A$42:$A$57,IF('Year snapshots'!F$3='Rev and Expense projections'!$D$41:$AZ$41,'Rev and Expense projections'!$D$42:$AZ$57,0),0))</f>
        <v>5.3999999999999992E-2</v>
      </c>
      <c r="G12" s="28" t="s">
        <v>545</v>
      </c>
      <c r="K12" s="28" t="str">
        <f t="shared" si="6"/>
        <v>Defence &amp; other expenditures</v>
      </c>
      <c r="L12" s="158">
        <f t="shared" si="8"/>
        <v>6.09617741140314</v>
      </c>
      <c r="M12" s="158">
        <f t="shared" si="9"/>
        <v>5.3999999999999995</v>
      </c>
      <c r="N12" s="158">
        <f t="shared" si="10"/>
        <v>5.3999999999999995</v>
      </c>
      <c r="O12" s="158">
        <f t="shared" si="11"/>
        <v>5.3999999999999995</v>
      </c>
      <c r="P12" s="158">
        <f t="shared" si="12"/>
        <v>5.3999999999999995</v>
      </c>
      <c r="U12" s="28" t="s">
        <v>545</v>
      </c>
      <c r="V12" s="3">
        <f t="array" ref="V12">SUM(IF($U12='Rev and Expense projections'!$A$14:$A$31,IF(V$3='Rev and Expense projections'!$D$13:$AZ$13,'Rev and Expense projections'!$D$14:$AZ$31,0),0))/SUM(IF(V$3=Population!$C$3:$CO$3,Population!$C$105:$CO$105,0))</f>
        <v>3989.085004909336</v>
      </c>
      <c r="W12" s="3">
        <f t="array" ref="W12">SUM(IF($U12='Rev and Expense projections'!$A$14:$A$31,IF(W$3='Rev and Expense projections'!$D$13:$AZ$13,'Rev and Expense projections'!$D$14:$AZ$31,0),0))/SUM(IF(W$3=Population!$C$3:$CO$3,Population!$C$105:$CO$105,0))</f>
        <v>4588.8678579314947</v>
      </c>
      <c r="X12" s="3">
        <f t="array" ref="X12">SUM(IF($U12='Rev and Expense projections'!$A$14:$A$31,IF(X$3='Rev and Expense projections'!$D$13:$AZ$13,'Rev and Expense projections'!$D$14:$AZ$31,0),0))/SUM(IF(X$3=Population!$C$3:$CO$3,Population!$C$105:$CO$105,0))</f>
        <v>5267.5387357050613</v>
      </c>
      <c r="Y12" s="3">
        <f t="array" ref="Y12">SUM(IF($U12='Rev and Expense projections'!$A$14:$A$31,IF(Y$3='Rev and Expense projections'!$D$13:$AZ$13,'Rev and Expense projections'!$D$14:$AZ$31,0),0))/SUM(IF(Y$3=Population!$C$3:$CO$3,Population!$C$105:$CO$105,0))</f>
        <v>6035.3216153359554</v>
      </c>
      <c r="Z12" s="3">
        <f t="array" ref="Z12">SUM(IF($U12='Rev and Expense projections'!$A$14:$A$31,IF(Z$3='Rev and Expense projections'!$D$13:$AZ$13,'Rev and Expense projections'!$D$14:$AZ$31,0),0))/SUM(IF(Z$3=Population!$C$3:$CO$3,Population!$C$105:$CO$105,0))</f>
        <v>6877.1318908780149</v>
      </c>
    </row>
    <row r="13" spans="1:26">
      <c r="A13" s="28" t="s">
        <v>639</v>
      </c>
      <c r="B13" s="156">
        <f t="array" ref="B13">SUM(IF($A13='Rev and Expense projections'!$A$42:$A$57,IF('Year snapshots'!B$3='Rev and Expense projections'!$D$41:$AZ$41,'Rev and Expense projections'!$D$42:$AZ$57,0),0))</f>
        <v>2.3598064764682455E-2</v>
      </c>
      <c r="C13" s="156">
        <f t="array" ref="C13">SUM(IF($A13='Rev and Expense projections'!$A$42:$A$57,IF('Year snapshots'!C$3='Rev and Expense projections'!$D$41:$AZ$41,'Rev and Expense projections'!$D$42:$AZ$57,0),0))</f>
        <v>2.7856667624572125E-2</v>
      </c>
      <c r="D13" s="156">
        <f t="array" ref="D13">SUM(IF($A13='Rev and Expense projections'!$A$42:$A$57,IF('Year snapshots'!D$3='Rev and Expense projections'!$D$41:$AZ$41,'Rev and Expense projections'!$D$42:$AZ$57,0),0))</f>
        <v>3.1304138620524009E-2</v>
      </c>
      <c r="E13" s="156">
        <f t="array" ref="E13">SUM(IF($A13='Rev and Expense projections'!$A$42:$A$57,IF('Year snapshots'!E$3='Rev and Expense projections'!$D$41:$AZ$41,'Rev and Expense projections'!$D$42:$AZ$57,0),0))</f>
        <v>3.4438414019078975E-2</v>
      </c>
      <c r="F13" s="156">
        <f t="array" ref="F13">SUM(IF($A13='Rev and Expense projections'!$A$42:$A$57,IF('Year snapshots'!F$3='Rev and Expense projections'!$D$41:$AZ$41,'Rev and Expense projections'!$D$42:$AZ$57,0),0))</f>
        <v>3.7763070722982246E-2</v>
      </c>
      <c r="K13" s="28" t="str">
        <f t="shared" si="6"/>
        <v>Health state</v>
      </c>
      <c r="L13" s="158">
        <f t="shared" si="8"/>
        <v>2.3598064764682456</v>
      </c>
      <c r="M13" s="158">
        <f t="shared" si="9"/>
        <v>2.7856667624572125</v>
      </c>
      <c r="N13" s="158">
        <f t="shared" si="10"/>
        <v>3.1304138620524009</v>
      </c>
      <c r="O13" s="158">
        <f t="shared" si="11"/>
        <v>3.4438414019078976</v>
      </c>
      <c r="P13" s="158">
        <f t="shared" si="12"/>
        <v>3.7763070722982248</v>
      </c>
      <c r="U13" s="28" t="s">
        <v>639</v>
      </c>
      <c r="V13" s="3">
        <f t="array" ref="V13">SUM(IF($U13='Rev and Expense projections'!$A$14:$A$31,IF(V$3='Rev and Expense projections'!$D$13:$AZ$13,'Rev and Expense projections'!$D$14:$AZ$31,0),0))/SUM(IF(V$3=Population!$C$3:$CO$3,Population!$C$105:$CO$105,0))</f>
        <v>1544.1592320064622</v>
      </c>
      <c r="W13" s="3">
        <f t="array" ref="W13">SUM(IF($U13='Rev and Expense projections'!$A$14:$A$31,IF(W$3='Rev and Expense projections'!$D$13:$AZ$13,'Rev and Expense projections'!$D$14:$AZ$31,0),0))/SUM(IF(W$3=Population!$C$3:$CO$3,Population!$C$105:$CO$105,0))</f>
        <v>2367.2327165088873</v>
      </c>
      <c r="X13" s="3">
        <f t="array" ref="X13">SUM(IF($U13='Rev and Expense projections'!$A$14:$A$31,IF(X$3='Rev and Expense projections'!$D$13:$AZ$13,'Rev and Expense projections'!$D$14:$AZ$31,0),0))/SUM(IF(X$3=Population!$C$3:$CO$3,Population!$C$105:$CO$105,0))</f>
        <v>3053.6252365090936</v>
      </c>
      <c r="Y13" s="3">
        <f t="array" ref="Y13">SUM(IF($U13='Rev and Expense projections'!$A$14:$A$31,IF(Y$3='Rev and Expense projections'!$D$13:$AZ$13,'Rev and Expense projections'!$D$14:$AZ$31,0),0))/SUM(IF(Y$3=Population!$C$3:$CO$3,Population!$C$105:$CO$105,0))</f>
        <v>3849.0167505043737</v>
      </c>
      <c r="Z13" s="3">
        <f t="array" ref="Z13">SUM(IF($U13='Rev and Expense projections'!$A$14:$A$31,IF(Z$3='Rev and Expense projections'!$D$13:$AZ$13,'Rev and Expense projections'!$D$14:$AZ$31,0),0))/SUM(IF(Z$3=Population!$C$3:$CO$3,Population!$C$105:$CO$105,0))</f>
        <v>4809.28922160191</v>
      </c>
    </row>
    <row r="14" spans="1:26">
      <c r="A14" t="s">
        <v>682</v>
      </c>
      <c r="B14" s="156">
        <f t="array" ref="B14">SUM(IF($G14='Rev and Expense projections'!$A$42:$A$57,IF('Year snapshots'!B$3='Rev and Expense projections'!$D$41:$AZ$41,'Rev and Expense projections'!$D$42:$AZ$57,0),0))</f>
        <v>3.4832790627096551E-2</v>
      </c>
      <c r="C14" s="156">
        <f t="array" ref="C14">SUM(IF($G14='Rev and Expense projections'!$A$42:$A$57,IF('Year snapshots'!C$3='Rev and Expense projections'!$D$41:$AZ$41,'Rev and Expense projections'!$D$42:$AZ$57,0),0))</f>
        <v>3.3633857008373395E-2</v>
      </c>
      <c r="D14" s="156">
        <f t="array" ref="D14">SUM(IF($G14='Rev and Expense projections'!$A$42:$A$57,IF('Year snapshots'!D$3='Rev and Expense projections'!$D$41:$AZ$41,'Rev and Expense projections'!$D$42:$AZ$57,0),0))</f>
        <v>3.2247155863984467E-2</v>
      </c>
      <c r="E14" s="156">
        <f t="array" ref="E14">SUM(IF($G14='Rev and Expense projections'!$A$42:$A$57,IF('Year snapshots'!E$3='Rev and Expense projections'!$D$41:$AZ$41,'Rev and Expense projections'!$D$42:$AZ$57,0),0))</f>
        <v>3.1626263133515436E-2</v>
      </c>
      <c r="F14" s="156">
        <f t="array" ref="F14">SUM(IF($G14='Rev and Expense projections'!$A$42:$A$57,IF('Year snapshots'!F$3='Rev and Expense projections'!$D$41:$AZ$41,'Rev and Expense projections'!$D$42:$AZ$57,0),0))</f>
        <v>3.1946915123744084E-2</v>
      </c>
      <c r="G14" s="28" t="s">
        <v>682</v>
      </c>
      <c r="K14" s="28" t="str">
        <f t="shared" si="6"/>
        <v>Education state</v>
      </c>
      <c r="L14" s="158">
        <f t="shared" ref="L14" si="13">B14*100</f>
        <v>3.4832790627096553</v>
      </c>
      <c r="M14" s="158">
        <f t="shared" ref="M14" si="14">C14*100</f>
        <v>3.3633857008373393</v>
      </c>
      <c r="N14" s="158">
        <f t="shared" ref="N14" si="15">D14*100</f>
        <v>3.2247155863984469</v>
      </c>
      <c r="O14" s="158">
        <f t="shared" ref="O14" si="16">E14*100</f>
        <v>3.1626263133515438</v>
      </c>
      <c r="P14" s="158">
        <f t="shared" ref="P14" si="17">F14*100</f>
        <v>3.1946915123744084</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BE46"/>
  <sheetViews>
    <sheetView topLeftCell="AT1" zoomScaleNormal="100" workbookViewId="0">
      <selection activeCell="AY28" sqref="AY28"/>
    </sheetView>
  </sheetViews>
  <sheetFormatPr defaultRowHeight="15"/>
  <cols>
    <col min="1" max="1" width="33.140625" bestFit="1" customWidth="1"/>
    <col min="2" max="2" width="19" bestFit="1" customWidth="1"/>
    <col min="4" max="4" width="19" bestFit="1" customWidth="1"/>
    <col min="5" max="11" width="16.28515625" bestFit="1" customWidth="1"/>
    <col min="12" max="15" width="18" bestFit="1" customWidth="1"/>
    <col min="16" max="52" width="19" bestFit="1" customWidth="1"/>
  </cols>
  <sheetData>
    <row r="1" spans="1:54">
      <c r="A1" s="1" t="s">
        <v>888</v>
      </c>
    </row>
    <row r="2" spans="1:54">
      <c r="A2" t="s">
        <v>678</v>
      </c>
      <c r="B2">
        <v>0.05</v>
      </c>
    </row>
    <row r="4" spans="1:54">
      <c r="A4" s="1" t="s">
        <v>34</v>
      </c>
      <c r="B4" s="28"/>
      <c r="C4" s="28"/>
      <c r="D4" s="28" t="s">
        <v>191</v>
      </c>
      <c r="E4" s="28" t="s">
        <v>205</v>
      </c>
      <c r="F4" s="28" t="s">
        <v>193</v>
      </c>
      <c r="G4" s="28" t="s">
        <v>194</v>
      </c>
      <c r="H4" s="28" t="s">
        <v>195</v>
      </c>
      <c r="I4" s="28" t="s">
        <v>196</v>
      </c>
      <c r="J4" s="28" t="s">
        <v>502</v>
      </c>
      <c r="K4" s="28" t="s">
        <v>503</v>
      </c>
      <c r="L4" s="28" t="s">
        <v>504</v>
      </c>
      <c r="M4" s="28" t="s">
        <v>505</v>
      </c>
      <c r="N4" s="28" t="s">
        <v>506</v>
      </c>
      <c r="O4" s="28" t="s">
        <v>508</v>
      </c>
      <c r="P4" s="28" t="s">
        <v>507</v>
      </c>
      <c r="Q4" s="28" t="s">
        <v>509</v>
      </c>
      <c r="R4" s="28" t="s">
        <v>510</v>
      </c>
      <c r="S4" s="28" t="s">
        <v>511</v>
      </c>
      <c r="T4" s="28" t="s">
        <v>512</v>
      </c>
      <c r="U4" s="28" t="s">
        <v>513</v>
      </c>
      <c r="V4" s="28" t="s">
        <v>514</v>
      </c>
      <c r="W4" s="28" t="s">
        <v>515</v>
      </c>
      <c r="X4" s="28" t="s">
        <v>516</v>
      </c>
      <c r="Y4" s="28" t="s">
        <v>517</v>
      </c>
      <c r="Z4" s="28" t="s">
        <v>518</v>
      </c>
      <c r="AA4" s="28" t="s">
        <v>519</v>
      </c>
      <c r="AB4" s="28" t="s">
        <v>521</v>
      </c>
      <c r="AC4" s="28" t="s">
        <v>520</v>
      </c>
      <c r="AD4" s="28" t="s">
        <v>522</v>
      </c>
      <c r="AE4" s="28" t="s">
        <v>523</v>
      </c>
      <c r="AF4" s="28" t="s">
        <v>524</v>
      </c>
      <c r="AG4" s="28" t="s">
        <v>525</v>
      </c>
      <c r="AH4" s="28" t="s">
        <v>526</v>
      </c>
      <c r="AI4" s="28" t="s">
        <v>527</v>
      </c>
      <c r="AJ4" s="28" t="s">
        <v>528</v>
      </c>
      <c r="AK4" s="28" t="s">
        <v>529</v>
      </c>
      <c r="AL4" s="28" t="s">
        <v>530</v>
      </c>
      <c r="AM4" s="28" t="s">
        <v>531</v>
      </c>
      <c r="AN4" s="28" t="s">
        <v>532</v>
      </c>
      <c r="AO4" s="28" t="s">
        <v>533</v>
      </c>
      <c r="AP4" s="28" t="s">
        <v>534</v>
      </c>
      <c r="AQ4" s="28" t="s">
        <v>535</v>
      </c>
      <c r="AR4" s="28" t="s">
        <v>536</v>
      </c>
      <c r="AS4" s="28" t="s">
        <v>538</v>
      </c>
      <c r="AT4" s="28" t="s">
        <v>537</v>
      </c>
      <c r="AU4" s="28" t="s">
        <v>539</v>
      </c>
      <c r="AV4" s="28" t="s">
        <v>540</v>
      </c>
      <c r="AW4" s="28" t="s">
        <v>541</v>
      </c>
      <c r="AX4" s="28" t="s">
        <v>542</v>
      </c>
      <c r="AY4" s="28" t="s">
        <v>543</v>
      </c>
      <c r="AZ4" s="28" t="s">
        <v>544</v>
      </c>
    </row>
    <row r="5" spans="1:54">
      <c r="A5" s="28"/>
      <c r="B5" s="28">
        <v>2010</v>
      </c>
      <c r="C5" s="28">
        <v>2011</v>
      </c>
      <c r="D5" s="28">
        <v>2012</v>
      </c>
      <c r="E5" s="28">
        <v>2013</v>
      </c>
      <c r="F5" s="28">
        <v>2014</v>
      </c>
      <c r="G5" s="28">
        <v>2015</v>
      </c>
      <c r="H5" s="28">
        <v>2016</v>
      </c>
      <c r="I5" s="28">
        <v>2017</v>
      </c>
      <c r="J5" s="28">
        <v>2018</v>
      </c>
      <c r="K5" s="28">
        <v>2019</v>
      </c>
      <c r="L5" s="28">
        <v>2020</v>
      </c>
      <c r="M5" s="28">
        <v>2021</v>
      </c>
      <c r="N5" s="28">
        <v>2022</v>
      </c>
      <c r="O5" s="28">
        <v>2023</v>
      </c>
      <c r="P5" s="28">
        <v>2024</v>
      </c>
      <c r="Q5" s="28">
        <v>2025</v>
      </c>
      <c r="R5" s="28">
        <v>2026</v>
      </c>
      <c r="S5" s="28">
        <v>2027</v>
      </c>
      <c r="T5" s="28">
        <v>2028</v>
      </c>
      <c r="U5" s="28">
        <v>2029</v>
      </c>
      <c r="V5" s="28">
        <v>2030</v>
      </c>
      <c r="W5" s="28">
        <v>2031</v>
      </c>
      <c r="X5" s="28">
        <v>2032</v>
      </c>
      <c r="Y5" s="28">
        <v>2033</v>
      </c>
      <c r="Z5" s="28">
        <v>2034</v>
      </c>
      <c r="AA5" s="28">
        <v>2035</v>
      </c>
      <c r="AB5" s="28">
        <v>2036</v>
      </c>
      <c r="AC5" s="28">
        <v>2037</v>
      </c>
      <c r="AD5" s="28">
        <v>2038</v>
      </c>
      <c r="AE5" s="28">
        <v>2039</v>
      </c>
      <c r="AF5" s="28">
        <v>2040</v>
      </c>
      <c r="AG5" s="28">
        <v>2041</v>
      </c>
      <c r="AH5" s="28">
        <v>2042</v>
      </c>
      <c r="AI5" s="28">
        <v>2043</v>
      </c>
      <c r="AJ5" s="28">
        <v>2044</v>
      </c>
      <c r="AK5" s="28">
        <v>2045</v>
      </c>
      <c r="AL5" s="28">
        <v>2046</v>
      </c>
      <c r="AM5" s="28">
        <v>2047</v>
      </c>
      <c r="AN5" s="28">
        <v>2048</v>
      </c>
      <c r="AO5" s="28">
        <v>2049</v>
      </c>
      <c r="AP5" s="28">
        <v>2050</v>
      </c>
      <c r="AQ5" s="28">
        <v>2051</v>
      </c>
      <c r="AR5" s="28">
        <v>2052</v>
      </c>
      <c r="AS5" s="28">
        <v>2053</v>
      </c>
      <c r="AT5" s="28">
        <v>2054</v>
      </c>
      <c r="AU5" s="28">
        <v>2055</v>
      </c>
      <c r="AV5" s="28">
        <v>2056</v>
      </c>
      <c r="AW5" s="28">
        <v>2057</v>
      </c>
      <c r="AX5" s="28">
        <v>2058</v>
      </c>
      <c r="AY5" s="28">
        <v>2059</v>
      </c>
      <c r="AZ5" s="28">
        <v>2060</v>
      </c>
    </row>
    <row r="6" spans="1:54">
      <c r="A6" s="28" t="s">
        <v>670</v>
      </c>
      <c r="C6" s="28"/>
      <c r="D6" s="3">
        <f>'Rev and Expense projections'!D16+'Rev and Expense projections'!D17</f>
        <v>286811703000</v>
      </c>
      <c r="E6" s="3">
        <f>'Rev and Expense projections'!E16+'Rev and Expense projections'!E17</f>
        <v>303410126000</v>
      </c>
      <c r="F6" s="3">
        <f>'Rev and Expense projections'!F16+'Rev and Expense projections'!F17</f>
        <v>326897723572.88165</v>
      </c>
      <c r="G6" s="3">
        <f>'Rev and Expense projections'!G16+'Rev and Expense projections'!G17</f>
        <v>344482583970.06354</v>
      </c>
      <c r="H6" s="3">
        <f>'Rev and Expense projections'!H16+'Rev and Expense projections'!H17</f>
        <v>360732904463.37952</v>
      </c>
      <c r="I6" s="3">
        <f>'Rev and Expense projections'!I16+'Rev and Expense projections'!I17</f>
        <v>373617393252.20551</v>
      </c>
      <c r="J6" s="3">
        <f>'Rev and Expense projections'!J16+'Rev and Expense projections'!J17</f>
        <v>382305503917.91534</v>
      </c>
      <c r="K6" s="3">
        <f>'Rev and Expense projections'!K16+'Rev and Expense projections'!K17</f>
        <v>393111424393.96021</v>
      </c>
      <c r="L6" s="3">
        <f>'Rev and Expense projections'!L16+'Rev and Expense projections'!L17</f>
        <v>404016174942.41602</v>
      </c>
      <c r="M6" s="3">
        <f>'Rev and Expense projections'!M16+'Rev and Expense projections'!M17</f>
        <v>414978481331.29016</v>
      </c>
      <c r="N6" s="3">
        <f>'Rev and Expense projections'!N16+'Rev and Expense projections'!N17</f>
        <v>426002037593.59277</v>
      </c>
      <c r="O6" s="3">
        <f>'Rev and Expense projections'!O16+'Rev and Expense projections'!O17</f>
        <v>437114913692.49469</v>
      </c>
      <c r="P6" s="3">
        <f>'Rev and Expense projections'!P16+'Rev and Expense projections'!P17</f>
        <v>448369569787.10541</v>
      </c>
      <c r="Q6" s="3">
        <f>'Rev and Expense projections'!Q16+'Rev and Expense projections'!Q17</f>
        <v>459840561579.7124</v>
      </c>
      <c r="R6" s="3">
        <f>'Rev and Expense projections'!R16+'Rev and Expense projections'!R17</f>
        <v>471494560165.20392</v>
      </c>
      <c r="S6" s="3">
        <f>'Rev and Expense projections'!S16+'Rev and Expense projections'!S17</f>
        <v>483310854530.91235</v>
      </c>
      <c r="T6" s="3">
        <f>'Rev and Expense projections'!T16+'Rev and Expense projections'!T17</f>
        <v>495366415867.02527</v>
      </c>
      <c r="U6" s="3">
        <f>'Rev and Expense projections'!U16+'Rev and Expense projections'!U17</f>
        <v>507673003216.11023</v>
      </c>
      <c r="V6" s="3">
        <f>'Rev and Expense projections'!V16+'Rev and Expense projections'!V17</f>
        <v>520289354797.33826</v>
      </c>
      <c r="W6" s="3">
        <f>'Rev and Expense projections'!W16+'Rev and Expense projections'!W17</f>
        <v>533168584462.29962</v>
      </c>
      <c r="X6" s="3">
        <f>'Rev and Expense projections'!X16+'Rev and Expense projections'!X17</f>
        <v>546288610559.97559</v>
      </c>
      <c r="Y6" s="3">
        <f>'Rev and Expense projections'!Y16+'Rev and Expense projections'!Y17</f>
        <v>559769163547.44653</v>
      </c>
      <c r="Z6" s="3">
        <f>'Rev and Expense projections'!Z16+'Rev and Expense projections'!Z17</f>
        <v>573580763507.6333</v>
      </c>
      <c r="AA6" s="3">
        <f>'Rev and Expense projections'!AA16+'Rev and Expense projections'!AA17</f>
        <v>587734007005.52539</v>
      </c>
      <c r="AB6" s="3">
        <f>'Rev and Expense projections'!AB16+'Rev and Expense projections'!AB17</f>
        <v>602149507394.18665</v>
      </c>
      <c r="AC6" s="3">
        <f>'Rev and Expense projections'!AC16+'Rev and Expense projections'!AC17</f>
        <v>616807778547.89966</v>
      </c>
      <c r="AD6" s="3">
        <f>'Rev and Expense projections'!AD16+'Rev and Expense projections'!AD17</f>
        <v>631844261048.80701</v>
      </c>
      <c r="AE6" s="3">
        <f>'Rev and Expense projections'!AE16+'Rev and Expense projections'!AE17</f>
        <v>647210682476.69031</v>
      </c>
      <c r="AF6" s="3">
        <f>'Rev and Expense projections'!AF16+'Rev and Expense projections'!AF17</f>
        <v>662862103613.69629</v>
      </c>
      <c r="AG6" s="3">
        <f>'Rev and Expense projections'!AG16+'Rev and Expense projections'!AG17</f>
        <v>678714745663.96704</v>
      </c>
      <c r="AH6" s="3">
        <f>'Rev and Expense projections'!AH16+'Rev and Expense projections'!AH17</f>
        <v>694767525353.48743</v>
      </c>
      <c r="AI6" s="3">
        <f>'Rev and Expense projections'!AI16+'Rev and Expense projections'!AI17</f>
        <v>711128265865.14624</v>
      </c>
      <c r="AJ6" s="3">
        <f>'Rev and Expense projections'!AJ16+'Rev and Expense projections'!AJ17</f>
        <v>727779495364.44031</v>
      </c>
      <c r="AK6" s="3">
        <f>'Rev and Expense projections'!AK16+'Rev and Expense projections'!AK17</f>
        <v>744676737644.34741</v>
      </c>
      <c r="AL6" s="3">
        <f>'Rev and Expense projections'!AL16+'Rev and Expense projections'!AL17</f>
        <v>761772107627.95496</v>
      </c>
      <c r="AM6" s="3">
        <f>'Rev and Expense projections'!AM16+'Rev and Expense projections'!AM17</f>
        <v>779071069475.22498</v>
      </c>
      <c r="AN6" s="3">
        <f>'Rev and Expense projections'!AN16+'Rev and Expense projections'!AN17</f>
        <v>796550273022.63586</v>
      </c>
      <c r="AO6" s="3">
        <f>'Rev and Expense projections'!AO16+'Rev and Expense projections'!AO17</f>
        <v>814195812835.83386</v>
      </c>
      <c r="AP6" s="3">
        <f>'Rev and Expense projections'!AP16+'Rev and Expense projections'!AP17</f>
        <v>832020002310.6239</v>
      </c>
      <c r="AQ6" s="3">
        <f>'Rev and Expense projections'!AQ16+'Rev and Expense projections'!AQ17</f>
        <v>850059561892.58398</v>
      </c>
      <c r="AR6" s="3">
        <f>'Rev and Expense projections'!AR16+'Rev and Expense projections'!AR17</f>
        <v>868421559887.49353</v>
      </c>
      <c r="AS6" s="3">
        <f>'Rev and Expense projections'!AS16+'Rev and Expense projections'!AS17</f>
        <v>887087448108.51587</v>
      </c>
      <c r="AT6" s="3">
        <f>'Rev and Expense projections'!AT16+'Rev and Expense projections'!AT17</f>
        <v>906032430436.16602</v>
      </c>
      <c r="AU6" s="3">
        <f>'Rev and Expense projections'!AU16+'Rev and Expense projections'!AU17</f>
        <v>925259694453.32166</v>
      </c>
      <c r="AV6" s="3">
        <f>'Rev and Expense projections'!AV16+'Rev and Expense projections'!AV17</f>
        <v>944899868426.41699</v>
      </c>
      <c r="AW6" s="3">
        <f>'Rev and Expense projections'!AW16+'Rev and Expense projections'!AW17</f>
        <v>965118270758.86731</v>
      </c>
      <c r="AX6" s="3">
        <f>'Rev and Expense projections'!AX16+'Rev and Expense projections'!AX17</f>
        <v>985859973166.59204</v>
      </c>
      <c r="AY6" s="3">
        <f>'Rev and Expense projections'!AY16+'Rev and Expense projections'!AY17</f>
        <v>1007042506821.0192</v>
      </c>
      <c r="AZ6" s="3">
        <f>'Rev and Expense projections'!AZ16+'Rev and Expense projections'!AZ17</f>
        <v>1028617766546.1157</v>
      </c>
    </row>
    <row r="7" spans="1:54">
      <c r="A7" s="28" t="s">
        <v>202</v>
      </c>
      <c r="C7" s="28"/>
      <c r="D7" s="3">
        <f>'Rev and Expense projections'!D18+'Rev and Expense projections'!D15</f>
        <v>112941396000</v>
      </c>
      <c r="E7" s="3">
        <f>'Rev and Expense projections'!E18+'Rev and Expense projections'!E15</f>
        <v>117399898000</v>
      </c>
      <c r="F7" s="3">
        <f>'Rev and Expense projections'!F18+'Rev and Expense projections'!F15</f>
        <v>121785426429.11278</v>
      </c>
      <c r="G7" s="3">
        <f>'Rev and Expense projections'!G18+'Rev and Expense projections'!G15</f>
        <v>125868636450.60013</v>
      </c>
      <c r="H7" s="3">
        <f>'Rev and Expense projections'!H18+'Rev and Expense projections'!H15</f>
        <v>131641865609.85887</v>
      </c>
      <c r="I7" s="3">
        <f>'Rev and Expense projections'!I18+'Rev and Expense projections'!I15</f>
        <v>135700656983.11237</v>
      </c>
      <c r="J7" s="3">
        <f>'Rev and Expense projections'!J18+'Rev and Expense projections'!J15</f>
        <v>152357913000.49762</v>
      </c>
      <c r="K7" s="3">
        <f>'Rev and Expense projections'!K18+'Rev and Expense projections'!K15</f>
        <v>156664331492.79596</v>
      </c>
      <c r="L7" s="3">
        <f>'Rev and Expense projections'!L18+'Rev and Expense projections'!L15</f>
        <v>161010136139.41302</v>
      </c>
      <c r="M7" s="3">
        <f>'Rev and Expense projections'!M18+'Rev and Expense projections'!M15</f>
        <v>165378878168.92743</v>
      </c>
      <c r="N7" s="3">
        <f>'Rev and Expense projections'!N18+'Rev and Expense projections'!N15</f>
        <v>169772029742.09601</v>
      </c>
      <c r="O7" s="3">
        <f>'Rev and Expense projections'!O18+'Rev and Expense projections'!O15</f>
        <v>174200777412.50711</v>
      </c>
      <c r="P7" s="3">
        <f>'Rev and Expense projections'!P18+'Rev and Expense projections'!P15</f>
        <v>178686027811.83539</v>
      </c>
      <c r="Q7" s="3">
        <f>'Rev and Expense projections'!Q18+'Rev and Expense projections'!Q15</f>
        <v>183257493175.67874</v>
      </c>
      <c r="R7" s="3">
        <f>'Rev and Expense projections'!R18+'Rev and Expense projections'!R15</f>
        <v>187901891135.94843</v>
      </c>
      <c r="S7" s="3">
        <f>'Rev and Expense projections'!S18+'Rev and Expense projections'!S15</f>
        <v>192610967857.33777</v>
      </c>
      <c r="T7" s="3">
        <f>'Rev and Expense projections'!T18+'Rev and Expense projections'!T15</f>
        <v>197415398205.30896</v>
      </c>
      <c r="U7" s="3">
        <f>'Rev and Expense projections'!U18+'Rev and Expense projections'!U15</f>
        <v>202319868440.36865</v>
      </c>
      <c r="V7" s="3">
        <f>'Rev and Expense projections'!V18+'Rev and Expense projections'!V15</f>
        <v>207347787151.70679</v>
      </c>
      <c r="W7" s="3">
        <f>'Rev and Expense projections'!W18+'Rev and Expense projections'!W15</f>
        <v>212480469084.60651</v>
      </c>
      <c r="X7" s="3">
        <f>'Rev and Expense projections'!X18+'Rev and Expense projections'!X15</f>
        <v>217709114171.50323</v>
      </c>
      <c r="Y7" s="3">
        <f>'Rev and Expense projections'!Y18+'Rev and Expense projections'!Y15</f>
        <v>223081437871.30713</v>
      </c>
      <c r="Z7" s="3">
        <f>'Rev and Expense projections'!Z18+'Rev and Expense projections'!Z15</f>
        <v>228585691729.97934</v>
      </c>
      <c r="AA7" s="3">
        <f>'Rev and Expense projections'!AA18+'Rev and Expense projections'!AA15</f>
        <v>234226098732.82935</v>
      </c>
      <c r="AB7" s="3">
        <f>'Rev and Expense projections'!AB18+'Rev and Expense projections'!AB15</f>
        <v>239971021396.94525</v>
      </c>
      <c r="AC7" s="3">
        <f>'Rev and Expense projections'!AC18+'Rev and Expense projections'!AC15</f>
        <v>245812694033.84933</v>
      </c>
      <c r="AD7" s="3">
        <f>'Rev and Expense projections'!AD18+'Rev and Expense projections'!AD15</f>
        <v>251805092964.10022</v>
      </c>
      <c r="AE7" s="3">
        <f>'Rev and Expense projections'!AE18+'Rev and Expense projections'!AE15</f>
        <v>257928980470.41534</v>
      </c>
      <c r="AF7" s="3">
        <f>'Rev and Expense projections'!AF18+'Rev and Expense projections'!AF15</f>
        <v>264166447196.60217</v>
      </c>
      <c r="AG7" s="3">
        <f>'Rev and Expense projections'!AG18+'Rev and Expense projections'!AG15</f>
        <v>270484105283.05695</v>
      </c>
      <c r="AH7" s="3">
        <f>'Rev and Expense projections'!AH18+'Rev and Expense projections'!AH15</f>
        <v>276881523019.10205</v>
      </c>
      <c r="AI7" s="3">
        <f>'Rev and Expense projections'!AI18+'Rev and Expense projections'!AI15</f>
        <v>283401670529.28345</v>
      </c>
      <c r="AJ7" s="3">
        <f>'Rev and Expense projections'!AJ18+'Rev and Expense projections'!AJ15</f>
        <v>290037584868.48547</v>
      </c>
      <c r="AK7" s="3">
        <f>'Rev and Expense projections'!AK18+'Rev and Expense projections'!AK15</f>
        <v>296771541201.43738</v>
      </c>
      <c r="AL7" s="3">
        <f>'Rev and Expense projections'!AL18+'Rev and Expense projections'!AL15</f>
        <v>303584456176.45441</v>
      </c>
      <c r="AM7" s="3">
        <f>'Rev and Expense projections'!AM18+'Rev and Expense projections'!AM15</f>
        <v>310478507392.34058</v>
      </c>
      <c r="AN7" s="3">
        <f>'Rev and Expense projections'!AN18+'Rev and Expense projections'!AN15</f>
        <v>317444389248.87335</v>
      </c>
      <c r="AO7" s="3">
        <f>'Rev and Expense projections'!AO18+'Rev and Expense projections'!AO15</f>
        <v>324476560096.9375</v>
      </c>
      <c r="AP7" s="3">
        <f>'Rev and Expense projections'!AP18+'Rev and Expense projections'!AP15</f>
        <v>331579927120.10107</v>
      </c>
      <c r="AQ7" s="3">
        <f>'Rev and Expense projections'!AQ18+'Rev and Expense projections'!AQ15</f>
        <v>338769124296.6756</v>
      </c>
      <c r="AR7" s="3">
        <f>'Rev and Expense projections'!AR18+'Rev and Expense projections'!AR15</f>
        <v>346086820914.57312</v>
      </c>
      <c r="AS7" s="3">
        <f>'Rev and Expense projections'!AS18+'Rev and Expense projections'!AS15</f>
        <v>353525625076.45654</v>
      </c>
      <c r="AT7" s="3">
        <f>'Rev and Expense projections'!AT18+'Rev and Expense projections'!AT15</f>
        <v>361075654933.97021</v>
      </c>
      <c r="AU7" s="3">
        <f>'Rev and Expense projections'!AU18+'Rev and Expense projections'!AU15</f>
        <v>368738180815.34589</v>
      </c>
      <c r="AV7" s="3">
        <f>'Rev and Expense projections'!AV18+'Rev and Expense projections'!AV15</f>
        <v>376565261217.90796</v>
      </c>
      <c r="AW7" s="3">
        <f>'Rev and Expense projections'!AW18+'Rev and Expense projections'!AW15</f>
        <v>384622779490.61877</v>
      </c>
      <c r="AX7" s="3">
        <f>'Rev and Expense projections'!AX18+'Rev and Expense projections'!AX15</f>
        <v>392888845394.8042</v>
      </c>
      <c r="AY7" s="3">
        <f>'Rev and Expense projections'!AY18+'Rev and Expense projections'!AY15</f>
        <v>401330593124.24384</v>
      </c>
      <c r="AZ7" s="3">
        <f>'Rev and Expense projections'!AZ18+'Rev and Expense projections'!AZ15</f>
        <v>409928851612.47418</v>
      </c>
    </row>
    <row r="8" spans="1:54">
      <c r="A8" s="28" t="s">
        <v>671</v>
      </c>
      <c r="C8" s="28"/>
      <c r="D8" s="3">
        <f>'Rev and Expense projections'!D33-'Rev and Expense projections'!D19</f>
        <v>245979833761.33286</v>
      </c>
      <c r="E8" s="3">
        <f>'Rev and Expense projections'!E33-'Rev and Expense projections'!E19</f>
        <v>251820895454.43658</v>
      </c>
      <c r="F8" s="3">
        <f>'Rev and Expense projections'!F33-'Rev and Expense projections'!F19</f>
        <v>262264197086.10535</v>
      </c>
      <c r="G8" s="3">
        <f>'Rev and Expense projections'!G33-'Rev and Expense projections'!G19</f>
        <v>269332683637.5618</v>
      </c>
      <c r="H8" s="3">
        <f>'Rev and Expense projections'!H33-'Rev and Expense projections'!H19</f>
        <v>272221210134.20035</v>
      </c>
      <c r="I8" s="3">
        <f>'Rev and Expense projections'!I33-'Rev and Expense projections'!I19</f>
        <v>278105611455.56616</v>
      </c>
      <c r="J8" s="3">
        <f>'Rev and Expense projections'!J33-'Rev and Expense projections'!J19</f>
        <v>287417052350.35541</v>
      </c>
      <c r="K8" s="3">
        <f>'Rev and Expense projections'!K33-'Rev and Expense projections'!K19</f>
        <v>299420903421.55212</v>
      </c>
      <c r="L8" s="3">
        <f>'Rev and Expense projections'!L33-'Rev and Expense projections'!L19</f>
        <v>312369222186.89233</v>
      </c>
      <c r="M8" s="3">
        <f>'Rev and Expense projections'!M33-'Rev and Expense projections'!M19</f>
        <v>321166098439.64337</v>
      </c>
      <c r="N8" s="3">
        <f>'Rev and Expense projections'!N33-'Rev and Expense projections'!N19</f>
        <v>330507062009.87555</v>
      </c>
      <c r="O8" s="3">
        <f>'Rev and Expense projections'!O33-'Rev and Expense projections'!O19</f>
        <v>339660625164.54645</v>
      </c>
      <c r="P8" s="3">
        <f>'Rev and Expense projections'!P33-'Rev and Expense projections'!P19</f>
        <v>349524440599.47382</v>
      </c>
      <c r="Q8" s="3">
        <f>'Rev and Expense projections'!Q33-'Rev and Expense projections'!Q19</f>
        <v>359542971589.60406</v>
      </c>
      <c r="R8" s="3">
        <f>'Rev and Expense projections'!R33-'Rev and Expense projections'!R19</f>
        <v>369709712801.9696</v>
      </c>
      <c r="S8" s="3">
        <f>'Rev and Expense projections'!S33-'Rev and Expense projections'!S19</f>
        <v>380179786343.18738</v>
      </c>
      <c r="T8" s="3">
        <f>'Rev and Expense projections'!T33-'Rev and Expense projections'!T19</f>
        <v>390875119010.36597</v>
      </c>
      <c r="U8" s="3">
        <f>'Rev and Expense projections'!U33-'Rev and Expense projections'!U19</f>
        <v>402009613420.87451</v>
      </c>
      <c r="V8" s="3">
        <f>'Rev and Expense projections'!V33-'Rev and Expense projections'!V19</f>
        <v>413216084344.51526</v>
      </c>
      <c r="W8" s="3">
        <f>'Rev and Expense projections'!W33-'Rev and Expense projections'!W19</f>
        <v>424666296105.68726</v>
      </c>
      <c r="X8" s="3">
        <f>'Rev and Expense projections'!X33-'Rev and Expense projections'!X19</f>
        <v>436609678377.78278</v>
      </c>
      <c r="Y8" s="3">
        <f>'Rev and Expense projections'!Y33-'Rev and Expense projections'!Y19</f>
        <v>448779967782.26459</v>
      </c>
      <c r="Z8" s="3">
        <f>'Rev and Expense projections'!Z33-'Rev and Expense projections'!Z19</f>
        <v>461312677729.95081</v>
      </c>
      <c r="AA8" s="3">
        <f>'Rev and Expense projections'!AA33-'Rev and Expense projections'!AA19</f>
        <v>474101737206.41858</v>
      </c>
      <c r="AB8" s="3">
        <f>'Rev and Expense projections'!AB33-'Rev and Expense projections'!AB19</f>
        <v>487012374170.01868</v>
      </c>
      <c r="AC8" s="3">
        <f>'Rev and Expense projections'!AC33-'Rev and Expense projections'!AC19</f>
        <v>500314142933.75342</v>
      </c>
      <c r="AD8" s="3">
        <f>'Rev and Expense projections'!AD33-'Rev and Expense projections'!AD19</f>
        <v>513943694778.40735</v>
      </c>
      <c r="AE8" s="3">
        <f>'Rev and Expense projections'!AE33-'Rev and Expense projections'!AE19</f>
        <v>528092679962.40076</v>
      </c>
      <c r="AF8" s="3">
        <f>'Rev and Expense projections'!AF33-'Rev and Expense projections'!AF19</f>
        <v>544292958674.64386</v>
      </c>
      <c r="AG8" s="3">
        <f>'Rev and Expense projections'!AG33-'Rev and Expense projections'!AG19</f>
        <v>558675583919.93652</v>
      </c>
      <c r="AH8" s="3">
        <f>'Rev and Expense projections'!AH33-'Rev and Expense projections'!AH19</f>
        <v>573358607036.65454</v>
      </c>
      <c r="AI8" s="3">
        <f>'Rev and Expense projections'!AI33-'Rev and Expense projections'!AI19</f>
        <v>588442988020.81238</v>
      </c>
      <c r="AJ8" s="3">
        <f>'Rev and Expense projections'!AJ33-'Rev and Expense projections'!AJ19</f>
        <v>603916662840.50903</v>
      </c>
      <c r="AK8" s="3">
        <f>'Rev and Expense projections'!AK33-'Rev and Expense projections'!AK19</f>
        <v>619765714887.2168</v>
      </c>
      <c r="AL8" s="3">
        <f>'Rev and Expense projections'!AL33-'Rev and Expense projections'!AL19</f>
        <v>635788630263.32385</v>
      </c>
      <c r="AM8" s="3">
        <f>'Rev and Expense projections'!AM33-'Rev and Expense projections'!AM19</f>
        <v>652050363720.9071</v>
      </c>
      <c r="AN8" s="3">
        <f>'Rev and Expense projections'!AN33-'Rev and Expense projections'!AN19</f>
        <v>668557625179.82959</v>
      </c>
      <c r="AO8" s="3">
        <f>'Rev and Expense projections'!AO33-'Rev and Expense projections'!AO19</f>
        <v>684743308944.40405</v>
      </c>
      <c r="AP8" s="3">
        <f>'Rev and Expense projections'!AP33-'Rev and Expense projections'!AP19</f>
        <v>701362749640.80176</v>
      </c>
      <c r="AQ8" s="3">
        <f>'Rev and Expense projections'!AQ33-'Rev and Expense projections'!AQ19</f>
        <v>718205553597.526</v>
      </c>
      <c r="AR8" s="3">
        <f>'Rev and Expense projections'!AR33-'Rev and Expense projections'!AR19</f>
        <v>735227705583.94641</v>
      </c>
      <c r="AS8" s="3">
        <f>'Rev and Expense projections'!AS33-'Rev and Expense projections'!AS19</f>
        <v>752434366123.10535</v>
      </c>
      <c r="AT8" s="3">
        <f>'Rev and Expense projections'!AT33-'Rev and Expense projections'!AT19</f>
        <v>769936238153.06409</v>
      </c>
      <c r="AU8" s="3">
        <f>'Rev and Expense projections'!AU33-'Rev and Expense projections'!AU19</f>
        <v>787629007169.10291</v>
      </c>
      <c r="AV8" s="3">
        <f>'Rev and Expense projections'!AV33-'Rev and Expense projections'!AV19</f>
        <v>805839461353.70361</v>
      </c>
      <c r="AW8" s="3">
        <f>'Rev and Expense projections'!AW33-'Rev and Expense projections'!AW19</f>
        <v>824524515164.71387</v>
      </c>
      <c r="AX8" s="3">
        <f>'Rev and Expense projections'!AX33-'Rev and Expense projections'!AX19</f>
        <v>843658590660.38379</v>
      </c>
      <c r="AY8" s="3">
        <f>'Rev and Expense projections'!AY33-'Rev and Expense projections'!AY19</f>
        <v>863297180385.60706</v>
      </c>
      <c r="AZ8" s="3">
        <f>'Rev and Expense projections'!AZ33-'Rev and Expense projections'!AZ19</f>
        <v>883344795605.1853</v>
      </c>
    </row>
    <row r="9" spans="1:54">
      <c r="A9" s="28" t="s">
        <v>24</v>
      </c>
      <c r="B9" s="28"/>
      <c r="C9" s="28"/>
      <c r="D9" s="3">
        <f>'Rev and Expense projections'!D19</f>
        <v>61254015384.427399</v>
      </c>
      <c r="E9" s="3">
        <f>'Rev and Expense projections'!E19</f>
        <v>64003786359.34436</v>
      </c>
      <c r="F9" s="3">
        <f>'Rev and Expense projections'!F19</f>
        <v>66827239633.244934</v>
      </c>
      <c r="G9" s="3">
        <f>'Rev and Expense projections'!G19</f>
        <v>70418732518.459076</v>
      </c>
      <c r="H9" s="3">
        <f>'Rev and Expense projections'!H19</f>
        <v>73446293725.621857</v>
      </c>
      <c r="I9" s="3">
        <f>'Rev and Expense projections'!I19</f>
        <v>76570755432.637115</v>
      </c>
      <c r="J9" s="3">
        <f>'Rev and Expense projections'!J19</f>
        <v>82071502642.375565</v>
      </c>
      <c r="K9" s="170">
        <f>'Rev and Expense projections'!K19*(1-Prod_change)</f>
        <v>81192698060.233093</v>
      </c>
      <c r="L9" s="171">
        <f t="shared" ref="L9:AZ9" si="0">K9*(1+L19)</f>
        <v>84518313887.621353</v>
      </c>
      <c r="M9" s="171">
        <f t="shared" si="0"/>
        <v>87955542573.168854</v>
      </c>
      <c r="N9" s="171">
        <f t="shared" si="0"/>
        <v>91560219077.300766</v>
      </c>
      <c r="O9" s="171">
        <f t="shared" si="0"/>
        <v>95248667998.741196</v>
      </c>
      <c r="P9" s="171">
        <f t="shared" si="0"/>
        <v>99060401282.085342</v>
      </c>
      <c r="Q9" s="171">
        <f t="shared" si="0"/>
        <v>102993258492.91418</v>
      </c>
      <c r="R9" s="171">
        <f t="shared" si="0"/>
        <v>107069765552.74602</v>
      </c>
      <c r="S9" s="171">
        <f t="shared" si="0"/>
        <v>111294588554.65613</v>
      </c>
      <c r="T9" s="171">
        <f t="shared" si="0"/>
        <v>115602205966.81073</v>
      </c>
      <c r="U9" s="171">
        <f t="shared" si="0"/>
        <v>120009610679.20064</v>
      </c>
      <c r="V9" s="171">
        <f t="shared" si="0"/>
        <v>124518113270.31978</v>
      </c>
      <c r="W9" s="171">
        <f t="shared" si="0"/>
        <v>129154476027.02487</v>
      </c>
      <c r="X9" s="171">
        <f t="shared" si="0"/>
        <v>133931278043.82068</v>
      </c>
      <c r="Y9" s="171">
        <f t="shared" si="0"/>
        <v>138817327913.58325</v>
      </c>
      <c r="Z9" s="171">
        <f t="shared" si="0"/>
        <v>143827791518.49246</v>
      </c>
      <c r="AA9" s="171">
        <f t="shared" si="0"/>
        <v>148959658235.27655</v>
      </c>
      <c r="AB9" s="171">
        <f t="shared" si="0"/>
        <v>154269310974.08078</v>
      </c>
      <c r="AC9" s="171">
        <f t="shared" si="0"/>
        <v>159672310340.58432</v>
      </c>
      <c r="AD9" s="171">
        <f t="shared" si="0"/>
        <v>165186442138.80524</v>
      </c>
      <c r="AE9" s="171">
        <f t="shared" si="0"/>
        <v>170804421765.58414</v>
      </c>
      <c r="AF9" s="171">
        <f t="shared" si="0"/>
        <v>176520198877.50717</v>
      </c>
      <c r="AG9" s="171">
        <f t="shared" si="0"/>
        <v>182380522160.69971</v>
      </c>
      <c r="AH9" s="171">
        <f t="shared" si="0"/>
        <v>188345634035.27505</v>
      </c>
      <c r="AI9" s="171">
        <f t="shared" si="0"/>
        <v>194453822947.54565</v>
      </c>
      <c r="AJ9" s="171">
        <f t="shared" si="0"/>
        <v>200720729977.91473</v>
      </c>
      <c r="AK9" s="171">
        <f t="shared" si="0"/>
        <v>207132071379.27542</v>
      </c>
      <c r="AL9" s="171">
        <f t="shared" si="0"/>
        <v>213759487705.73361</v>
      </c>
      <c r="AM9" s="171">
        <f t="shared" si="0"/>
        <v>220483076493.92416</v>
      </c>
      <c r="AN9" s="171">
        <f t="shared" si="0"/>
        <v>227377098413.17096</v>
      </c>
      <c r="AO9" s="171">
        <f t="shared" si="0"/>
        <v>234439928901.51547</v>
      </c>
      <c r="AP9" s="171">
        <f t="shared" si="0"/>
        <v>241654155135.72479</v>
      </c>
      <c r="AQ9" s="171">
        <f t="shared" si="0"/>
        <v>249059458664.66656</v>
      </c>
      <c r="AR9" s="171">
        <f t="shared" si="0"/>
        <v>256613943398.16138</v>
      </c>
      <c r="AS9" s="171">
        <f t="shared" si="0"/>
        <v>264338709333.4801</v>
      </c>
      <c r="AT9" s="171">
        <f t="shared" si="0"/>
        <v>272309389588.73334</v>
      </c>
      <c r="AU9" s="171">
        <f t="shared" si="0"/>
        <v>280520940775.56995</v>
      </c>
      <c r="AV9" s="171">
        <f t="shared" si="0"/>
        <v>288990478459.66034</v>
      </c>
      <c r="AW9" s="171">
        <f t="shared" si="0"/>
        <v>297655235208.31854</v>
      </c>
      <c r="AX9" s="171">
        <f t="shared" si="0"/>
        <v>306545198857.63745</v>
      </c>
      <c r="AY9" s="171">
        <f t="shared" si="0"/>
        <v>315662474362.33069</v>
      </c>
      <c r="AZ9" s="171">
        <f t="shared" si="0"/>
        <v>325048959199.66498</v>
      </c>
    </row>
    <row r="10" spans="1:54">
      <c r="B10" s="28"/>
      <c r="C10" s="28"/>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row>
    <row r="11" spans="1:54">
      <c r="A11" t="s">
        <v>180</v>
      </c>
      <c r="D11" s="96">
        <f>D9+D8</f>
        <v>307233849145.76025</v>
      </c>
      <c r="E11" s="96">
        <f t="shared" ref="E11:AZ11" si="1">E9+E8</f>
        <v>315824681813.78094</v>
      </c>
      <c r="F11" s="96">
        <f t="shared" si="1"/>
        <v>329091436719.35028</v>
      </c>
      <c r="G11" s="96">
        <f>G9+G8</f>
        <v>339751416156.02087</v>
      </c>
      <c r="H11" s="96">
        <f t="shared" si="1"/>
        <v>345667503859.8222</v>
      </c>
      <c r="I11" s="96">
        <f t="shared" si="1"/>
        <v>354676366888.20325</v>
      </c>
      <c r="J11" s="96">
        <f t="shared" si="1"/>
        <v>369488554992.73096</v>
      </c>
      <c r="K11" s="96">
        <f t="shared" si="1"/>
        <v>380613601481.78522</v>
      </c>
      <c r="L11" s="96">
        <f t="shared" si="1"/>
        <v>396887536074.51367</v>
      </c>
      <c r="M11" s="96">
        <f t="shared" si="1"/>
        <v>409121641012.81226</v>
      </c>
      <c r="N11" s="96">
        <f t="shared" si="1"/>
        <v>422067281087.17633</v>
      </c>
      <c r="O11" s="96">
        <f t="shared" si="1"/>
        <v>434909293163.28766</v>
      </c>
      <c r="P11" s="96">
        <f t="shared" si="1"/>
        <v>448584841881.55914</v>
      </c>
      <c r="Q11" s="96">
        <f t="shared" si="1"/>
        <v>462536230082.51825</v>
      </c>
      <c r="R11" s="96">
        <f t="shared" si="1"/>
        <v>476779478354.71564</v>
      </c>
      <c r="S11" s="96">
        <f t="shared" si="1"/>
        <v>491474374897.84351</v>
      </c>
      <c r="T11" s="96">
        <f t="shared" si="1"/>
        <v>506477324977.1767</v>
      </c>
      <c r="U11" s="96">
        <f t="shared" si="1"/>
        <v>522019224100.07513</v>
      </c>
      <c r="V11" s="96">
        <f t="shared" si="1"/>
        <v>537734197614.83502</v>
      </c>
      <c r="W11" s="96">
        <f t="shared" si="1"/>
        <v>553820772132.71216</v>
      </c>
      <c r="X11" s="96">
        <f t="shared" si="1"/>
        <v>570540956421.60352</v>
      </c>
      <c r="Y11" s="96">
        <f t="shared" si="1"/>
        <v>587597295695.8479</v>
      </c>
      <c r="Z11" s="96">
        <f t="shared" si="1"/>
        <v>605140469248.44324</v>
      </c>
      <c r="AA11" s="96">
        <f t="shared" si="1"/>
        <v>623061395441.69507</v>
      </c>
      <c r="AB11" s="96">
        <f t="shared" si="1"/>
        <v>641281685144.09949</v>
      </c>
      <c r="AC11" s="96">
        <f t="shared" si="1"/>
        <v>659986453274.33777</v>
      </c>
      <c r="AD11" s="96">
        <f t="shared" si="1"/>
        <v>679130136917.21265</v>
      </c>
      <c r="AE11" s="96">
        <f t="shared" si="1"/>
        <v>698897101727.98486</v>
      </c>
      <c r="AF11" s="96">
        <f t="shared" si="1"/>
        <v>720813157552.151</v>
      </c>
      <c r="AG11" s="96">
        <f t="shared" si="1"/>
        <v>741056106080.63623</v>
      </c>
      <c r="AH11" s="96">
        <f t="shared" si="1"/>
        <v>761704241071.92957</v>
      </c>
      <c r="AI11" s="96">
        <f t="shared" si="1"/>
        <v>782896810968.35803</v>
      </c>
      <c r="AJ11" s="96">
        <f t="shared" si="1"/>
        <v>804637392818.42383</v>
      </c>
      <c r="AK11" s="96">
        <f t="shared" si="1"/>
        <v>826897786266.49219</v>
      </c>
      <c r="AL11" s="96">
        <f t="shared" si="1"/>
        <v>849548117969.0575</v>
      </c>
      <c r="AM11" s="96">
        <f t="shared" si="1"/>
        <v>872533440214.8313</v>
      </c>
      <c r="AN11" s="96">
        <f t="shared" si="1"/>
        <v>895934723593.00049</v>
      </c>
      <c r="AO11" s="96">
        <f t="shared" si="1"/>
        <v>919183237845.91956</v>
      </c>
      <c r="AP11" s="96">
        <f t="shared" si="1"/>
        <v>943016904776.52661</v>
      </c>
      <c r="AQ11" s="96">
        <f t="shared" si="1"/>
        <v>967265012262.19263</v>
      </c>
      <c r="AR11" s="96">
        <f t="shared" si="1"/>
        <v>991841648982.10779</v>
      </c>
      <c r="AS11" s="96">
        <f t="shared" si="1"/>
        <v>1016773075456.5854</v>
      </c>
      <c r="AT11" s="96">
        <f t="shared" si="1"/>
        <v>1042245627741.7974</v>
      </c>
      <c r="AU11" s="96">
        <f t="shared" si="1"/>
        <v>1068149947944.6729</v>
      </c>
      <c r="AV11" s="96">
        <f t="shared" si="1"/>
        <v>1094829939813.364</v>
      </c>
      <c r="AW11" s="96">
        <f t="shared" si="1"/>
        <v>1122179750373.0325</v>
      </c>
      <c r="AX11" s="96">
        <f t="shared" si="1"/>
        <v>1150203789518.0212</v>
      </c>
      <c r="AY11" s="96">
        <f t="shared" si="1"/>
        <v>1178959654747.9377</v>
      </c>
      <c r="AZ11" s="96">
        <f t="shared" si="1"/>
        <v>1208393754804.8503</v>
      </c>
    </row>
    <row r="12" spans="1:54">
      <c r="A12" t="s">
        <v>672</v>
      </c>
      <c r="D12" s="160">
        <f>(D11/GDP!C4)*100</f>
        <v>20.674237579884156</v>
      </c>
      <c r="E12" s="160">
        <f>(E11/GDP!D4)*100</f>
        <v>20.714243294880148</v>
      </c>
      <c r="F12" s="160">
        <f>(F11/GDP!E4)*100</f>
        <v>20.536898316999082</v>
      </c>
      <c r="G12" s="160">
        <f>(G11/GDP!F4)*100</f>
        <v>20.514330142911842</v>
      </c>
      <c r="H12" s="160">
        <f>(H11/GDP!G4)*100</f>
        <v>20.218794130499596</v>
      </c>
      <c r="I12" s="160">
        <f>(I11/GDP!H4)*100</f>
        <v>20.125238047882355</v>
      </c>
      <c r="J12" s="160">
        <f>(J11/GDP!I4)*100</f>
        <v>20.371136627008031</v>
      </c>
      <c r="K12" s="160">
        <f>(K11/GDP!J4)*100</f>
        <v>20.407671752609581</v>
      </c>
      <c r="L12" s="160">
        <f>(L11/GDP!K4)*100</f>
        <v>20.705872207568639</v>
      </c>
      <c r="M12" s="160">
        <f>(M11/GDP!L4)*100</f>
        <v>20.780294452095998</v>
      </c>
      <c r="N12" s="160">
        <f>(N11/GDP!M4)*100</f>
        <v>20.883093443119659</v>
      </c>
      <c r="O12" s="160">
        <f>(O11/GDP!N4)*100</f>
        <v>20.971422268229926</v>
      </c>
      <c r="P12" s="160">
        <f>(P11/GDP!O4)*100</f>
        <v>21.087897682593812</v>
      </c>
      <c r="Q12" s="160">
        <f>(Q11/GDP!P4)*100</f>
        <v>21.201339521590686</v>
      </c>
      <c r="R12" s="160">
        <f>(R11/GDP!Q4)*100</f>
        <v>21.314035712828467</v>
      </c>
      <c r="S12" s="160">
        <f>(S11/GDP!R4)*100</f>
        <v>21.433798890412508</v>
      </c>
      <c r="T12" s="160">
        <f>(T11/GDP!S4)*100</f>
        <v>21.55054554246961</v>
      </c>
      <c r="U12" s="160">
        <f>(U11/GDP!T4)*100</f>
        <v>21.673410111637381</v>
      </c>
      <c r="V12" s="160">
        <f>(V11/GDP!U4)*100</f>
        <v>21.784497061739842</v>
      </c>
      <c r="W12" s="160">
        <f>(W11/GDP!V4)*100</f>
        <v>21.894221647554758</v>
      </c>
      <c r="X12" s="160">
        <f>(X11/GDP!W4)*100</f>
        <v>22.013520436108521</v>
      </c>
      <c r="Y12" s="160">
        <f>(Y11/GDP!X4)*100</f>
        <v>22.125629684584215</v>
      </c>
      <c r="Z12" s="160">
        <f>(Z11/GDP!Y4)*100</f>
        <v>22.237524594021895</v>
      </c>
      <c r="AA12" s="160">
        <f>(AA11/GDP!Z4)*100</f>
        <v>22.344716280657053</v>
      </c>
      <c r="AB12" s="160">
        <f>(AB11/GDP!AA4)*100</f>
        <v>22.447569393389294</v>
      </c>
      <c r="AC12" s="160">
        <f>(AC11/GDP!AB4)*100</f>
        <v>22.553295017144329</v>
      </c>
      <c r="AD12" s="160">
        <f>(AD11/GDP!AC4)*100</f>
        <v>22.655193677587381</v>
      </c>
      <c r="AE12" s="160">
        <f>(AE11/GDP!AD4)*100</f>
        <v>22.761054782630179</v>
      </c>
      <c r="AF12" s="160">
        <f>(AF11/GDP!AE4)*100</f>
        <v>22.920513137430525</v>
      </c>
      <c r="AG12" s="160">
        <f>(AG11/GDP!AF4)*100</f>
        <v>23.013815486729335</v>
      </c>
      <c r="AH12" s="160">
        <f>(AH11/GDP!AG4)*100</f>
        <v>23.108496208910225</v>
      </c>
      <c r="AI12" s="160">
        <f>(AI11/GDP!AH4)*100</f>
        <v>23.204990993356496</v>
      </c>
      <c r="AJ12" s="160">
        <f>(AJ11/GDP!AI4)*100</f>
        <v>23.303718043092715</v>
      </c>
      <c r="AK12" s="160">
        <f>(AK11/GDP!AJ4)*100</f>
        <v>23.40501173569028</v>
      </c>
      <c r="AL12" s="160">
        <f>(AL11/GDP!AK4)*100</f>
        <v>23.506487390093053</v>
      </c>
      <c r="AM12" s="160">
        <f>(AM11/GDP!AL4)*100</f>
        <v>23.606403416977368</v>
      </c>
      <c r="AN12" s="160">
        <f>(AN11/GDP!AM4)*100</f>
        <v>23.707622289335877</v>
      </c>
      <c r="AO12" s="160">
        <f>(AO11/GDP!AN4)*100</f>
        <v>23.795676321269649</v>
      </c>
      <c r="AP12" s="160">
        <f>(AP11/GDP!AO4)*100</f>
        <v>23.889690998254085</v>
      </c>
      <c r="AQ12" s="160">
        <f>(AQ11/GDP!AP4)*100</f>
        <v>23.98396288289532</v>
      </c>
      <c r="AR12" s="160">
        <f>(AR11/GDP!AQ4)*100</f>
        <v>24.073351968251391</v>
      </c>
      <c r="AS12" s="160">
        <f>(AS11/GDP!AR4)*100</f>
        <v>24.159193076847508</v>
      </c>
      <c r="AT12" s="160">
        <f>(AT11/GDP!AS4)*100</f>
        <v>24.246617442630122</v>
      </c>
      <c r="AU12" s="160">
        <f>(AU11/GDP!AT4)*100</f>
        <v>24.332873647354724</v>
      </c>
      <c r="AV12" s="160">
        <f>(AV11/GDP!AU4)*100</f>
        <v>24.422251443715766</v>
      </c>
      <c r="AW12" s="160">
        <f>(AW11/GDP!AV4)*100</f>
        <v>24.507934542039749</v>
      </c>
      <c r="AX12" s="160">
        <f>(AX11/GDP!AW4)*100</f>
        <v>24.591463833091428</v>
      </c>
      <c r="AY12" s="160">
        <f>(AY11/GDP!AX4)*100</f>
        <v>24.676068232896533</v>
      </c>
      <c r="AZ12" s="160">
        <f>(AZ11/GDP!AY4)*100</f>
        <v>24.761632416047931</v>
      </c>
    </row>
    <row r="13" spans="1:54">
      <c r="A13" t="s">
        <v>673</v>
      </c>
      <c r="D13" s="96">
        <f>D6-D11</f>
        <v>-20422146145.760254</v>
      </c>
      <c r="E13" s="96">
        <f t="shared" ref="E13:F13" si="2">E6-E11</f>
        <v>-12414555813.780945</v>
      </c>
      <c r="F13" s="96">
        <f t="shared" si="2"/>
        <v>-2193713146.4686279</v>
      </c>
      <c r="G13" s="96">
        <f>G6-G11</f>
        <v>4731167814.0426636</v>
      </c>
      <c r="H13" s="96">
        <f t="shared" ref="H13:AZ13" si="3">H6-H11</f>
        <v>15065400603.557312</v>
      </c>
      <c r="I13" s="96">
        <f t="shared" si="3"/>
        <v>18941026364.002258</v>
      </c>
      <c r="J13" s="96">
        <f t="shared" si="3"/>
        <v>12816948925.184387</v>
      </c>
      <c r="K13" s="96">
        <f t="shared" si="3"/>
        <v>12497822912.174988</v>
      </c>
      <c r="L13" s="96">
        <f t="shared" si="3"/>
        <v>7128638867.9023437</v>
      </c>
      <c r="M13" s="96">
        <f t="shared" si="3"/>
        <v>5856840318.4779053</v>
      </c>
      <c r="N13" s="96">
        <f t="shared" si="3"/>
        <v>3934756506.4164429</v>
      </c>
      <c r="O13" s="96">
        <f t="shared" si="3"/>
        <v>2205620529.2070312</v>
      </c>
      <c r="P13" s="96">
        <f t="shared" si="3"/>
        <v>-215272094.45373535</v>
      </c>
      <c r="Q13" s="96">
        <f t="shared" si="3"/>
        <v>-2695668502.8058472</v>
      </c>
      <c r="R13" s="96">
        <f t="shared" si="3"/>
        <v>-5284918189.5117187</v>
      </c>
      <c r="S13" s="96">
        <f t="shared" si="3"/>
        <v>-8163520366.9311523</v>
      </c>
      <c r="T13" s="96">
        <f t="shared" si="3"/>
        <v>-11110909110.151428</v>
      </c>
      <c r="U13" s="96">
        <f t="shared" si="3"/>
        <v>-14346220883.964905</v>
      </c>
      <c r="V13" s="96">
        <f t="shared" si="3"/>
        <v>-17444842817.496765</v>
      </c>
      <c r="W13" s="96">
        <f t="shared" si="3"/>
        <v>-20652187670.412537</v>
      </c>
      <c r="X13" s="96">
        <f t="shared" si="3"/>
        <v>-24252345861.62793</v>
      </c>
      <c r="Y13" s="96">
        <f t="shared" si="3"/>
        <v>-27828132148.401367</v>
      </c>
      <c r="Z13" s="96">
        <f t="shared" si="3"/>
        <v>-31559705740.809937</v>
      </c>
      <c r="AA13" s="96">
        <f t="shared" si="3"/>
        <v>-35327388436.169678</v>
      </c>
      <c r="AB13" s="96">
        <f t="shared" si="3"/>
        <v>-39132177749.912842</v>
      </c>
      <c r="AC13" s="96">
        <f t="shared" si="3"/>
        <v>-43178674726.43811</v>
      </c>
      <c r="AD13" s="96">
        <f t="shared" si="3"/>
        <v>-47285875868.40564</v>
      </c>
      <c r="AE13" s="96">
        <f t="shared" si="3"/>
        <v>-51686419251.294556</v>
      </c>
      <c r="AF13" s="96">
        <f t="shared" si="3"/>
        <v>-57951053938.454712</v>
      </c>
      <c r="AG13" s="96">
        <f t="shared" si="3"/>
        <v>-62341360416.669189</v>
      </c>
      <c r="AH13" s="96">
        <f t="shared" si="3"/>
        <v>-66936715718.442139</v>
      </c>
      <c r="AI13" s="96">
        <f t="shared" si="3"/>
        <v>-71768545103.211792</v>
      </c>
      <c r="AJ13" s="96">
        <f t="shared" si="3"/>
        <v>-76857897453.983521</v>
      </c>
      <c r="AK13" s="96">
        <f t="shared" si="3"/>
        <v>-82221048622.144775</v>
      </c>
      <c r="AL13" s="96">
        <f t="shared" si="3"/>
        <v>-87776010341.102539</v>
      </c>
      <c r="AM13" s="96">
        <f t="shared" si="3"/>
        <v>-93462370739.606323</v>
      </c>
      <c r="AN13" s="96">
        <f t="shared" si="3"/>
        <v>-99384450570.364624</v>
      </c>
      <c r="AO13" s="96">
        <f t="shared" si="3"/>
        <v>-104987425010.08569</v>
      </c>
      <c r="AP13" s="96">
        <f t="shared" si="3"/>
        <v>-110996902465.90271</v>
      </c>
      <c r="AQ13" s="96">
        <f t="shared" si="3"/>
        <v>-117205450369.60864</v>
      </c>
      <c r="AR13" s="96">
        <f t="shared" si="3"/>
        <v>-123420089094.61426</v>
      </c>
      <c r="AS13" s="96">
        <f t="shared" si="3"/>
        <v>-129685627348.06958</v>
      </c>
      <c r="AT13" s="96">
        <f t="shared" si="3"/>
        <v>-136213197305.63135</v>
      </c>
      <c r="AU13" s="96">
        <f t="shared" si="3"/>
        <v>-142890253491.3512</v>
      </c>
      <c r="AV13" s="96">
        <f t="shared" si="3"/>
        <v>-149930071386.94702</v>
      </c>
      <c r="AW13" s="96">
        <f t="shared" si="3"/>
        <v>-157061479614.16516</v>
      </c>
      <c r="AX13" s="96">
        <f t="shared" si="3"/>
        <v>-164343816351.4292</v>
      </c>
      <c r="AY13" s="96">
        <f t="shared" si="3"/>
        <v>-171917147926.91858</v>
      </c>
      <c r="AZ13" s="96">
        <f t="shared" si="3"/>
        <v>-179775988258.73462</v>
      </c>
    </row>
    <row r="14" spans="1:54" s="237" customFormat="1">
      <c r="A14" s="237" t="s">
        <v>672</v>
      </c>
      <c r="D14" s="239">
        <f>D13/GDP!C4*100</f>
        <v>-1.3742375798841544</v>
      </c>
      <c r="E14" s="239">
        <f>E13/GDP!D4*100</f>
        <v>-0.81424329488014779</v>
      </c>
      <c r="F14" s="239">
        <f>F13/GDP!E4*100</f>
        <v>-0.13689831699908619</v>
      </c>
      <c r="G14" s="239">
        <f>G13/GDP!F4*100</f>
        <v>0.2856698570881579</v>
      </c>
      <c r="H14" s="239">
        <f>H13/GDP!G4*100</f>
        <v>0.88120586950040625</v>
      </c>
      <c r="I14" s="239">
        <f>I13/GDP!H4*100</f>
        <v>1.0747619521176497</v>
      </c>
      <c r="J14" s="239">
        <f>J13/GDP!I4*100</f>
        <v>0.70664115076974843</v>
      </c>
      <c r="K14" s="239">
        <f>K13/GDP!J4*100</f>
        <v>0.6701060251681944</v>
      </c>
      <c r="L14" s="239">
        <f>L13/GDP!K4*100</f>
        <v>0.37190557020914017</v>
      </c>
      <c r="M14" s="239">
        <f>M13/GDP!L4*100</f>
        <v>0.29748332568177965</v>
      </c>
      <c r="N14" s="239">
        <f>N13/GDP!M4*100</f>
        <v>0.19468433465811763</v>
      </c>
      <c r="O14" s="239">
        <f>O13/GDP!N4*100</f>
        <v>0.10635550954785154</v>
      </c>
      <c r="P14" s="239">
        <f>P13/GDP!O4*100</f>
        <v>-1.0119904816036231E-2</v>
      </c>
      <c r="Q14" s="239">
        <f>Q13/GDP!P4*100</f>
        <v>-0.12356174381290888</v>
      </c>
      <c r="R14" s="239">
        <f>R13/GDP!Q4*100</f>
        <v>-0.23625793505068846</v>
      </c>
      <c r="S14" s="239">
        <f>S13/GDP!R4*100</f>
        <v>-0.35602111263473035</v>
      </c>
      <c r="T14" s="239">
        <f>T13/GDP!S4*100</f>
        <v>-0.4727677646918329</v>
      </c>
      <c r="U14" s="239">
        <f>U13/GDP!T4*100</f>
        <v>-0.5956323338596059</v>
      </c>
      <c r="V14" s="239">
        <f>V13/GDP!U4*100</f>
        <v>-0.70671928396206474</v>
      </c>
      <c r="W14" s="239">
        <f>W13/GDP!V4*100</f>
        <v>-0.81644386977698569</v>
      </c>
      <c r="X14" s="239">
        <f>X13/GDP!W4*100</f>
        <v>-0.93574265833074732</v>
      </c>
      <c r="Y14" s="239">
        <f>Y13/GDP!X4*100</f>
        <v>-1.0478519068064396</v>
      </c>
      <c r="Z14" s="239">
        <f>Z13/GDP!Y4*100</f>
        <v>-1.1597468162441202</v>
      </c>
      <c r="AA14" s="239">
        <f>AA13/GDP!Z4*100</f>
        <v>-1.2669385028792803</v>
      </c>
      <c r="AB14" s="239">
        <f>AB13/GDP!AA4*100</f>
        <v>-1.3697916156115184</v>
      </c>
      <c r="AC14" s="239">
        <f>AC13/GDP!AB4*100</f>
        <v>-1.4755172393665514</v>
      </c>
      <c r="AD14" s="239">
        <f>AD13/GDP!AC4*100</f>
        <v>-1.5774158998096051</v>
      </c>
      <c r="AE14" s="239">
        <f>AE13/GDP!AD4*100</f>
        <v>-1.6832770048524015</v>
      </c>
      <c r="AF14" s="239">
        <f>AF13/GDP!AE4*100</f>
        <v>-1.8427353596527485</v>
      </c>
      <c r="AG14" s="239">
        <f>AG13/GDP!AF4*100</f>
        <v>-1.9360377089515566</v>
      </c>
      <c r="AH14" s="239">
        <f>AH13/GDP!AG4*100</f>
        <v>-2.0307184311324491</v>
      </c>
      <c r="AI14" s="239">
        <f>AI13/GDP!AH4*100</f>
        <v>-2.127213215578724</v>
      </c>
      <c r="AJ14" s="239">
        <f>AJ13/GDP!AI4*100</f>
        <v>-2.225940265314942</v>
      </c>
      <c r="AK14" s="239">
        <f>AK13/GDP!AJ4*100</f>
        <v>-2.3272339579125081</v>
      </c>
      <c r="AL14" s="239">
        <f>AL13/GDP!AK4*100</f>
        <v>-2.4287096123152789</v>
      </c>
      <c r="AM14" s="239">
        <f>AM13/GDP!AL4*100</f>
        <v>-2.528625639199594</v>
      </c>
      <c r="AN14" s="239">
        <f>AN13/GDP!AM4*100</f>
        <v>-2.6298445115581002</v>
      </c>
      <c r="AO14" s="239">
        <f>AO13/GDP!AN4*100</f>
        <v>-2.7178985434918737</v>
      </c>
      <c r="AP14" s="239">
        <f>AP13/GDP!AO4*100</f>
        <v>-2.8119132204763075</v>
      </c>
      <c r="AQ14" s="239">
        <f>AQ13/GDP!AP4*100</f>
        <v>-2.9061851051175442</v>
      </c>
      <c r="AR14" s="239">
        <f>AR13/GDP!AQ4*100</f>
        <v>-2.9955741904736164</v>
      </c>
      <c r="AS14" s="239">
        <f>AS13/GDP!AR4*100</f>
        <v>-3.081415299069735</v>
      </c>
      <c r="AT14" s="239">
        <f>AT13/GDP!AS4*100</f>
        <v>-3.1688396648523449</v>
      </c>
      <c r="AU14" s="239">
        <f>AU13/GDP!AT4*100</f>
        <v>-3.2550958695769476</v>
      </c>
      <c r="AV14" s="239">
        <f>AV13/GDP!AU4*100</f>
        <v>-3.3444736659379943</v>
      </c>
      <c r="AW14" s="239">
        <f>AW13/GDP!AV4*100</f>
        <v>-3.4301567642619735</v>
      </c>
      <c r="AX14" s="239">
        <f>AX13/GDP!AW4*100</f>
        <v>-3.5136860553136531</v>
      </c>
      <c r="AY14" s="239">
        <f>AY13/GDP!AX4*100</f>
        <v>-3.5982904551187569</v>
      </c>
      <c r="AZ14" s="239">
        <f>AZ13/GDP!AY4*100</f>
        <v>-3.6838546382701542</v>
      </c>
      <c r="BB14" s="239">
        <f>AZ14-D14</f>
        <v>-2.3096170583859998</v>
      </c>
    </row>
    <row r="15" spans="1:54">
      <c r="A15" t="s">
        <v>674</v>
      </c>
      <c r="D15" s="3">
        <f>'Rev and Expense projections'!D34</f>
        <v>-20422146145.760254</v>
      </c>
      <c r="E15" s="3">
        <f>'Rev and Expense projections'!E34</f>
        <v>-12414555813.780945</v>
      </c>
      <c r="F15" s="3">
        <f>'Rev and Expense projections'!F34</f>
        <v>-2193713146.4686279</v>
      </c>
      <c r="G15" s="3">
        <f>'Rev and Expense projections'!G34</f>
        <v>4731167814.0426636</v>
      </c>
      <c r="H15" s="3">
        <f>'Rev and Expense projections'!H34</f>
        <v>15065400603.557312</v>
      </c>
      <c r="I15" s="3">
        <f>'Rev and Expense projections'!I34</f>
        <v>18941026364.002258</v>
      </c>
      <c r="J15" s="3">
        <f>'Rev and Expense projections'!J34</f>
        <v>12816948925.184387</v>
      </c>
      <c r="K15" s="3">
        <f>'Rev and Expense projections'!K34</f>
        <v>8224523014.2680054</v>
      </c>
      <c r="L15" s="3">
        <f>'Rev and Expense projections'!L34</f>
        <v>2680306558.0274658</v>
      </c>
      <c r="M15" s="3">
        <f>'Rev and Expense projections'!M34</f>
        <v>1227601235.6795654</v>
      </c>
      <c r="N15" s="3">
        <f>'Rev and Expense projections'!N34</f>
        <v>-884202392.38885498</v>
      </c>
      <c r="O15" s="3">
        <f>'Rev and Expense projections'!O34</f>
        <v>-2807467260.2003784</v>
      </c>
      <c r="P15" s="3">
        <f>'Rev and Expense projections'!P34</f>
        <v>-5428977425.0898437</v>
      </c>
      <c r="Q15" s="3">
        <f>'Rev and Expense projections'!Q34</f>
        <v>-8116366318.2224121</v>
      </c>
      <c r="R15" s="3">
        <f>'Rev and Expense projections'!R34</f>
        <v>-10920169008.077332</v>
      </c>
      <c r="S15" s="3">
        <f>'Rev and Expense projections'!S34</f>
        <v>-14021130290.860413</v>
      </c>
      <c r="T15" s="3">
        <f>'Rev and Expense projections'!T34</f>
        <v>-17195235739.983582</v>
      </c>
      <c r="U15" s="3">
        <f>'Rev and Expense projections'!U34</f>
        <v>-20662516182.870239</v>
      </c>
      <c r="V15" s="3">
        <f>'Rev and Expense projections'!V34</f>
        <v>-23998427726.460937</v>
      </c>
      <c r="W15" s="3">
        <f>'Rev and Expense projections'!W34</f>
        <v>-27449791671.8349</v>
      </c>
      <c r="X15" s="3">
        <f>'Rev and Expense projections'!X34</f>
        <v>-31301360495.513184</v>
      </c>
      <c r="Y15" s="3">
        <f>'Rev and Expense projections'!Y34</f>
        <v>-35134307301.747803</v>
      </c>
      <c r="Z15" s="3">
        <f>'Rev and Expense projections'!Z34</f>
        <v>-39129589504.941162</v>
      </c>
      <c r="AA15" s="3">
        <f>'Rev and Expense projections'!AA34</f>
        <v>-43167370448.552734</v>
      </c>
      <c r="AB15" s="3">
        <f>'Rev and Expense projections'!AB34</f>
        <v>-47251615169.601318</v>
      </c>
      <c r="AC15" s="3">
        <f>'Rev and Expense projections'!AC34</f>
        <v>-51582480533.83728</v>
      </c>
      <c r="AD15" s="3">
        <f>'Rev and Expense projections'!AD34</f>
        <v>-55979899138.869019</v>
      </c>
      <c r="AE15" s="3">
        <f>'Rev and Expense projections'!AE34</f>
        <v>-60676125660.009521</v>
      </c>
      <c r="AF15" s="3">
        <f>'Rev and Expense projections'!AF34</f>
        <v>-67241590721.481445</v>
      </c>
      <c r="AG15" s="3">
        <f>'Rev and Expense projections'!AG34</f>
        <v>-71940335267.232422</v>
      </c>
      <c r="AH15" s="3">
        <f>'Rev and Expense projections'!AH34</f>
        <v>-76849643825.56189</v>
      </c>
      <c r="AI15" s="3">
        <f>'Rev and Expense projections'!AI34</f>
        <v>-82002956837.293213</v>
      </c>
      <c r="AJ15" s="3">
        <f>'Rev and Expense projections'!AJ34</f>
        <v>-87422146400.189453</v>
      </c>
      <c r="AK15" s="3">
        <f>'Rev and Expense projections'!AK34</f>
        <v>-93122736589.475098</v>
      </c>
      <c r="AL15" s="3">
        <f>'Rev and Expense projections'!AL34</f>
        <v>-99026509694.035889</v>
      </c>
      <c r="AM15" s="3">
        <f>'Rev and Expense projections'!AM34</f>
        <v>-105066743186.65491</v>
      </c>
      <c r="AN15" s="3">
        <f>'Rev and Expense projections'!AN34</f>
        <v>-111351666276.32104</v>
      </c>
      <c r="AO15" s="3">
        <f>'Rev and Expense projections'!AO34</f>
        <v>-117326368636.48132</v>
      </c>
      <c r="AP15" s="3">
        <f>'Rev and Expense projections'!AP34</f>
        <v>-123715542209.88818</v>
      </c>
      <c r="AQ15" s="3">
        <f>'Rev and Expense projections'!AQ34</f>
        <v>-130313842930.90686</v>
      </c>
      <c r="AR15" s="3">
        <f>'Rev and Expense projections'!AR34</f>
        <v>-136926086115.57019</v>
      </c>
      <c r="AS15" s="3">
        <f>'Rev and Expense projections'!AS34</f>
        <v>-143598190997.2002</v>
      </c>
      <c r="AT15" s="3">
        <f>'Rev and Expense projections'!AT34</f>
        <v>-150545270441.88062</v>
      </c>
      <c r="AU15" s="3">
        <f>'Rev and Expense projections'!AU34</f>
        <v>-157654513532.17078</v>
      </c>
      <c r="AV15" s="3">
        <f>'Rev and Expense projections'!AV34</f>
        <v>-165140096569.03442</v>
      </c>
      <c r="AW15" s="3">
        <f>'Rev and Expense projections'!AW34</f>
        <v>-172727544625.12927</v>
      </c>
      <c r="AX15" s="3">
        <f>'Rev and Expense projections'!AX34</f>
        <v>-180477774186.04175</v>
      </c>
      <c r="AY15" s="3">
        <f>'Rev and Expense projections'!AY34</f>
        <v>-188530962367.04138</v>
      </c>
      <c r="AZ15" s="3">
        <f>'Rev and Expense projections'!AZ34</f>
        <v>-196883828216.61182</v>
      </c>
    </row>
    <row r="16" spans="1:54" s="237" customFormat="1">
      <c r="A16" s="237" t="s">
        <v>672</v>
      </c>
      <c r="D16" s="240">
        <f>'Rev and Expense projections'!D60</f>
        <v>-1.3742375798841544</v>
      </c>
      <c r="E16" s="240">
        <f>'Rev and Expense projections'!E60</f>
        <v>-0.81424329488014779</v>
      </c>
      <c r="F16" s="240">
        <f>'Rev and Expense projections'!F60</f>
        <v>-0.13689831699908619</v>
      </c>
      <c r="G16" s="240">
        <f>'Rev and Expense projections'!G60</f>
        <v>0.2856698570881579</v>
      </c>
      <c r="H16" s="240">
        <f>'Rev and Expense projections'!H60</f>
        <v>0.88120586950040625</v>
      </c>
      <c r="I16" s="240">
        <f>'Rev and Expense projections'!I60</f>
        <v>1.0747619521176497</v>
      </c>
      <c r="J16" s="240">
        <f>'Rev and Expense projections'!J60</f>
        <v>0.70664115076974843</v>
      </c>
      <c r="K16" s="240">
        <f>'Rev and Expense projections'!K60</f>
        <v>0.44098099842865685</v>
      </c>
      <c r="L16" s="240">
        <f>'Rev and Expense projections'!L60</f>
        <v>0.13983327775051463</v>
      </c>
      <c r="M16" s="240">
        <f>'Rev and Expense projections'!M60</f>
        <v>6.2352886256582515E-2</v>
      </c>
      <c r="N16" s="240">
        <f>'Rev and Expense projections'!N60</f>
        <v>-4.3748667594711195E-2</v>
      </c>
      <c r="O16" s="240">
        <f>'Rev and Expense projections'!O60</f>
        <v>-0.13537669197560082</v>
      </c>
      <c r="P16" s="240">
        <f>'Rev and Expense projections'!P60</f>
        <v>-0.25521531218309457</v>
      </c>
      <c r="Q16" s="240">
        <f>'Rev and Expense projections'!Q60</f>
        <v>-0.37203104708908308</v>
      </c>
      <c r="R16" s="240">
        <f>'Rev and Expense projections'!R60</f>
        <v>-0.48817720307818863</v>
      </c>
      <c r="S16" s="240">
        <f>'Rev and Expense projections'!S60</f>
        <v>-0.61147864918296024</v>
      </c>
      <c r="T16" s="240">
        <f>'Rev and Expense projections'!T60</f>
        <v>-0.73165508632536724</v>
      </c>
      <c r="U16" s="240">
        <f>'Rev and Expense projections'!U60</f>
        <v>-0.85787489520470028</v>
      </c>
      <c r="V16" s="240">
        <f>'Rev and Expense projections'!V60</f>
        <v>-0.97221579102158506</v>
      </c>
      <c r="W16" s="240">
        <f>'Rev and Expense projections'!W60</f>
        <v>-1.0851738563867741</v>
      </c>
      <c r="X16" s="240">
        <f>'Rev and Expense projections'!X60</f>
        <v>-1.2077189747563029</v>
      </c>
      <c r="Y16" s="240">
        <f>'Rev and Expense projections'!Y60</f>
        <v>-1.322961624018836</v>
      </c>
      <c r="Z16" s="240">
        <f>'Rev and Expense projections'!Z60</f>
        <v>-1.4379226860348486</v>
      </c>
      <c r="AA16" s="240">
        <f>'Rev and Expense projections'!AA60</f>
        <v>-1.5481020848212581</v>
      </c>
      <c r="AB16" s="240">
        <f>'Rev and Expense projections'!AB60</f>
        <v>-1.6540062425625182</v>
      </c>
      <c r="AC16" s="240">
        <f>'Rev and Expense projections'!AC60</f>
        <v>-1.76269512112571</v>
      </c>
      <c r="AD16" s="240">
        <f>'Rev and Expense projections'!AD60</f>
        <v>-1.8674409926789703</v>
      </c>
      <c r="AE16" s="240">
        <f>'Rev and Expense projections'!AE60</f>
        <v>-1.9760457107786715</v>
      </c>
      <c r="AF16" s="240">
        <f>'Rev and Expense projections'!AF60</f>
        <v>-2.1381570901776099</v>
      </c>
      <c r="AG16" s="240">
        <f>'Rev and Expense projections'!AG60</f>
        <v>-2.2341379934778942</v>
      </c>
      <c r="AH16" s="240">
        <f>'Rev and Expense projections'!AH60</f>
        <v>-2.3314557110774934</v>
      </c>
      <c r="AI16" s="240">
        <f>'Rev and Expense projections'!AI60</f>
        <v>-2.4305602579787471</v>
      </c>
      <c r="AJ16" s="240">
        <f>'Rev and Expense projections'!AJ60</f>
        <v>-2.531899547069298</v>
      </c>
      <c r="AK16" s="240">
        <f>'Rev and Expense projections'!AK60</f>
        <v>-2.6358018837818471</v>
      </c>
      <c r="AL16" s="240">
        <f>'Rev and Expense projections'!AL60</f>
        <v>-2.7400041883119854</v>
      </c>
      <c r="AM16" s="240">
        <f>'Rev and Expense projections'!AM60</f>
        <v>-2.842582084603495</v>
      </c>
      <c r="AN16" s="240">
        <f>'Rev and Expense projections'!AN60</f>
        <v>-2.9465129276163968</v>
      </c>
      <c r="AO16" s="240">
        <f>'Rev and Expense projections'!AO60</f>
        <v>-3.0373272456167935</v>
      </c>
      <c r="AP16" s="240">
        <f>'Rev and Expense projections'!AP60</f>
        <v>-3.1341178086050121</v>
      </c>
      <c r="AQ16" s="240">
        <f>'Rev and Expense projections'!AQ60</f>
        <v>-3.2312161944870592</v>
      </c>
      <c r="AR16" s="240">
        <f>'Rev and Expense projections'!AR60</f>
        <v>-3.3233831913371121</v>
      </c>
      <c r="AS16" s="240">
        <f>'Rev and Expense projections'!AS60</f>
        <v>-3.4119869079238958</v>
      </c>
      <c r="AT16" s="240">
        <f>'Rev and Expense projections'!AT60</f>
        <v>-3.5022584725161003</v>
      </c>
      <c r="AU16" s="240">
        <f>'Rev and Expense projections'!AU60</f>
        <v>-3.5914314887109757</v>
      </c>
      <c r="AV16" s="240">
        <f>'Rev and Expense projections'!AV60</f>
        <v>-3.6837620302345631</v>
      </c>
      <c r="AW16" s="240">
        <f>'Rev and Expense projections'!AW60</f>
        <v>-3.7722970458812219</v>
      </c>
      <c r="AX16" s="240">
        <f>'Rev and Expense projections'!AX60</f>
        <v>-3.8586315720909474</v>
      </c>
      <c r="AY16" s="240">
        <f>'Rev and Expense projections'!AY60</f>
        <v>-3.946023829269548</v>
      </c>
      <c r="AZ16" s="240">
        <f>'Rev and Expense projections'!AZ60</f>
        <v>-4.034417559325588</v>
      </c>
      <c r="BB16" s="239">
        <f>AZ16-D16</f>
        <v>-2.6601799794414336</v>
      </c>
    </row>
    <row r="17" spans="1:57" s="243" customFormat="1">
      <c r="A17" s="243" t="s">
        <v>880</v>
      </c>
      <c r="D17" s="244">
        <f>D9/GDP!C4*100</f>
        <v>4.1218767733457815</v>
      </c>
      <c r="E17" s="244">
        <f>E9/GDP!D4*100</f>
        <v>4.1978669774223443</v>
      </c>
      <c r="F17" s="244">
        <f>F9/GDP!E4*100</f>
        <v>4.1703431691663493</v>
      </c>
      <c r="G17" s="244">
        <f>G9/GDP!F4*100</f>
        <v>4.2519120110618882</v>
      </c>
      <c r="H17" s="244">
        <f>H9/GDP!G4*100</f>
        <v>4.2960228424849545</v>
      </c>
      <c r="I17" s="244">
        <f>I9/GDP!H4*100</f>
        <v>4.3448191772916731</v>
      </c>
      <c r="J17" s="244">
        <f>J9/GDP!I4*100</f>
        <v>4.5248757259736356</v>
      </c>
      <c r="K17" s="244">
        <f>K9/GDP!J4*100</f>
        <v>4.3533755080512364</v>
      </c>
      <c r="L17" s="244">
        <f>L9/GDP!K4*100</f>
        <v>4.4093735567138168</v>
      </c>
      <c r="M17" s="244">
        <f>M9/GDP!L4*100</f>
        <v>4.4674783490787657</v>
      </c>
      <c r="N17" s="244">
        <f>N9/GDP!M4*100</f>
        <v>4.5302270428037525</v>
      </c>
      <c r="O17" s="244">
        <f>O9/GDP!N4*100</f>
        <v>4.5929118289456152</v>
      </c>
      <c r="P17" s="244">
        <f>P9/GDP!O4*100</f>
        <v>4.6568127399740744</v>
      </c>
      <c r="Q17" s="244">
        <f>Q9/GDP!P4*100</f>
        <v>4.7209167622472847</v>
      </c>
      <c r="R17" s="244">
        <f>R9/GDP!Q4*100</f>
        <v>4.7864660925224749</v>
      </c>
      <c r="S17" s="244">
        <f>S9/GDP!R4*100</f>
        <v>4.8536931944163744</v>
      </c>
      <c r="T17" s="244">
        <f>T9/GDP!S4*100</f>
        <v>4.9188591110371451</v>
      </c>
      <c r="U17" s="244">
        <f>U9/GDP!T4*100</f>
        <v>4.9826086655567643</v>
      </c>
      <c r="V17" s="244">
        <f>V9/GDP!U4*100</f>
        <v>5.0444336341309075</v>
      </c>
      <c r="W17" s="244">
        <f>W9/GDP!V4*100</f>
        <v>5.1058697455859763</v>
      </c>
      <c r="X17" s="244">
        <f>X9/GDP!W4*100</f>
        <v>5.1675500120855862</v>
      </c>
      <c r="Y17" s="244">
        <f>Y9/GDP!X4*100</f>
        <v>5.2270846270355662</v>
      </c>
      <c r="Z17" s="244">
        <f>Z9/GDP!Y4*100</f>
        <v>5.2853415260238075</v>
      </c>
      <c r="AA17" s="244">
        <f>AA9/GDP!Z4*100</f>
        <v>5.3421080568975254</v>
      </c>
      <c r="AB17" s="244">
        <f>AB9/GDP!AA4*100</f>
        <v>5.4000779120689879</v>
      </c>
      <c r="AC17" s="244">
        <f>AC9/GDP!AB4*100</f>
        <v>5.4563797534240175</v>
      </c>
      <c r="AD17" s="244">
        <f>AD9/GDP!AC4*100</f>
        <v>5.5104767645179793</v>
      </c>
      <c r="AE17" s="244">
        <f>AE9/GDP!AD4*100</f>
        <v>5.5626054125991269</v>
      </c>
      <c r="AF17" s="244">
        <f>AF9/GDP!AE4*100</f>
        <v>5.6130128799723362</v>
      </c>
      <c r="AG17" s="244">
        <f>AG9/GDP!AF4*100</f>
        <v>5.6639054060003629</v>
      </c>
      <c r="AH17" s="244">
        <f>AH9/GDP!AG4*100</f>
        <v>5.7140083189558348</v>
      </c>
      <c r="AI17" s="244">
        <f>AI9/GDP!AH4*100</f>
        <v>5.7635938056004008</v>
      </c>
      <c r="AJ17" s="244">
        <f>AJ9/GDP!AI4*100</f>
        <v>5.8132263533328192</v>
      </c>
      <c r="AK17" s="244">
        <f>AK9/GDP!AJ4*100</f>
        <v>5.8627905915174265</v>
      </c>
      <c r="AL17" s="244">
        <f>AL9/GDP!AK4*100</f>
        <v>5.9145969439374246</v>
      </c>
      <c r="AM17" s="244">
        <f>AM9/GDP!AL4*100</f>
        <v>5.9651724626741505</v>
      </c>
      <c r="AN17" s="244">
        <f>AN9/GDP!AM4*100</f>
        <v>6.0166999051075987</v>
      </c>
      <c r="AO17" s="244">
        <f>AO9/GDP!AN4*100</f>
        <v>6.0691453403734368</v>
      </c>
      <c r="AP17" s="244">
        <f>AP9/GDP!AO4*100</f>
        <v>6.1218871744454031</v>
      </c>
      <c r="AQ17" s="244">
        <f>AQ9/GDP!AP4*100</f>
        <v>6.1755906980207911</v>
      </c>
      <c r="AR17" s="244">
        <f>AR9/GDP!AQ4*100</f>
        <v>6.2283710164063883</v>
      </c>
      <c r="AS17" s="244">
        <f>AS9/GDP!AR4*100</f>
        <v>6.2808605682290217</v>
      </c>
      <c r="AT17" s="244">
        <f>AT9/GDP!AS4*100</f>
        <v>6.3349573456112838</v>
      </c>
      <c r="AU17" s="244">
        <f>AU9/GDP!AT4*100</f>
        <v>6.3903767635464819</v>
      </c>
      <c r="AV17" s="244">
        <f>AV9/GDP!AU4*100</f>
        <v>6.4464789216348013</v>
      </c>
      <c r="AW17" s="244">
        <f>AW9/GDP!AV4*100</f>
        <v>6.500665350765737</v>
      </c>
      <c r="AX17" s="244">
        <f>AX9/GDP!AW4*100</f>
        <v>6.5539648187685806</v>
      </c>
      <c r="AY17" s="244">
        <f>AY9/GDP!AX4*100</f>
        <v>6.6069341088649747</v>
      </c>
      <c r="AZ17" s="244">
        <f>AZ9/GDP!AY4*100</f>
        <v>6.6606955000532073</v>
      </c>
    </row>
    <row r="18" spans="1:57" s="243" customFormat="1">
      <c r="A18" s="243" t="s">
        <v>676</v>
      </c>
      <c r="D18" s="245">
        <f>'Rev and Expense projections'!D44*100</f>
        <v>4.1218767733457815</v>
      </c>
      <c r="E18" s="245">
        <f>'Rev and Expense projections'!E44*100</f>
        <v>4.1978669774223443</v>
      </c>
      <c r="F18" s="245">
        <f>'Rev and Expense projections'!F44*100</f>
        <v>4.1703431691663493</v>
      </c>
      <c r="G18" s="245">
        <f>'Rev and Expense projections'!G44*100</f>
        <v>4.2519120110618882</v>
      </c>
      <c r="H18" s="245">
        <f>'Rev and Expense projections'!H44*100</f>
        <v>4.2960228424849545</v>
      </c>
      <c r="I18" s="245">
        <f>'Rev and Expense projections'!I44*100</f>
        <v>4.3448191772916731</v>
      </c>
      <c r="J18" s="245">
        <f>'Rev and Expense projections'!J44*100</f>
        <v>4.5248757259736356</v>
      </c>
      <c r="K18" s="245">
        <f>'Rev and Expense projections'!K44*100</f>
        <v>4.5825005347907757</v>
      </c>
      <c r="L18" s="245">
        <f>'Rev and Expense projections'!L44*100</f>
        <v>4.64144584917244</v>
      </c>
      <c r="M18" s="245">
        <f>'Rev and Expense projections'!M44*100</f>
        <v>4.7026087885039658</v>
      </c>
      <c r="N18" s="245">
        <f>'Rev and Expense projections'!N44*100</f>
        <v>4.7686600450565821</v>
      </c>
      <c r="O18" s="245">
        <f>'Rev and Expense projections'!O44*100</f>
        <v>4.834644030469069</v>
      </c>
      <c r="P18" s="245">
        <f>'Rev and Expense projections'!P44*100</f>
        <v>4.9019081473411319</v>
      </c>
      <c r="Q18" s="245">
        <f>'Rev and Expense projections'!Q44*100</f>
        <v>4.9693860655234587</v>
      </c>
      <c r="R18" s="245">
        <f>'Rev and Expense projections'!R44*100</f>
        <v>5.0383853605499747</v>
      </c>
      <c r="S18" s="245">
        <f>'Rev and Expense projections'!S44*100</f>
        <v>5.1091507309646049</v>
      </c>
      <c r="T18" s="245">
        <f>'Rev and Expense projections'!T44*100</f>
        <v>5.1777464326706797</v>
      </c>
      <c r="U18" s="245">
        <f>'Rev and Expense projections'!U44*100</f>
        <v>5.2448512269018561</v>
      </c>
      <c r="V18" s="245">
        <f>'Rev and Expense projections'!V44*100</f>
        <v>5.3099301411904287</v>
      </c>
      <c r="W18" s="245">
        <f>'Rev and Expense projections'!W44*100</f>
        <v>5.3745997321957653</v>
      </c>
      <c r="X18" s="245">
        <f>'Rev and Expense projections'!X44*100</f>
        <v>5.4395263285111444</v>
      </c>
      <c r="Y18" s="245">
        <f>'Rev and Expense projections'!Y44*100</f>
        <v>5.5021943442479655</v>
      </c>
      <c r="Z18" s="245">
        <f>'Rev and Expense projections'!Z44*100</f>
        <v>5.5635173958145341</v>
      </c>
      <c r="AA18" s="245">
        <f>'Rev and Expense projections'!AA44*100</f>
        <v>5.6232716388395021</v>
      </c>
      <c r="AB18" s="245">
        <f>'Rev and Expense projections'!AB44*100</f>
        <v>5.6842925390199879</v>
      </c>
      <c r="AC18" s="245">
        <f>'Rev and Expense projections'!AC44*100</f>
        <v>5.7435576351831763</v>
      </c>
      <c r="AD18" s="245">
        <f>'Rev and Expense projections'!AD44*100</f>
        <v>5.8005018573873466</v>
      </c>
      <c r="AE18" s="245">
        <f>'Rev and Expense projections'!AE44*100</f>
        <v>5.855374118525396</v>
      </c>
      <c r="AF18" s="245">
        <f>'Rev and Expense projections'!AF44*100</f>
        <v>5.9084346104971965</v>
      </c>
      <c r="AG18" s="245">
        <f>'Rev and Expense projections'!AG44*100</f>
        <v>5.9620056905266985</v>
      </c>
      <c r="AH18" s="245">
        <f>'Rev and Expense projections'!AH44*100</f>
        <v>6.0147455989008805</v>
      </c>
      <c r="AI18" s="245">
        <f>'Rev and Expense projections'!AI44*100</f>
        <v>6.0669408480004225</v>
      </c>
      <c r="AJ18" s="245">
        <f>'Rev and Expense projections'!AJ44*100</f>
        <v>6.1191856350871783</v>
      </c>
      <c r="AK18" s="245">
        <f>'Rev and Expense projections'!AK44*100</f>
        <v>6.1713585173867651</v>
      </c>
      <c r="AL18" s="245">
        <f>'Rev and Expense projections'!AL44*100</f>
        <v>6.2258915199341311</v>
      </c>
      <c r="AM18" s="245">
        <f>'Rev and Expense projections'!AM44*100</f>
        <v>6.2791289080780537</v>
      </c>
      <c r="AN18" s="245">
        <f>'Rev and Expense projections'!AN44*100</f>
        <v>6.333368321165894</v>
      </c>
      <c r="AO18" s="245">
        <f>'Rev and Expense projections'!AO44*100</f>
        <v>6.3885740424983561</v>
      </c>
      <c r="AP18" s="245">
        <f>'Rev and Expense projections'!AP44*100</f>
        <v>6.4440917625741099</v>
      </c>
      <c r="AQ18" s="245">
        <f>'Rev and Expense projections'!AQ44*100</f>
        <v>6.5006217873903083</v>
      </c>
      <c r="AR18" s="245">
        <f>'Rev and Expense projections'!AR44*100</f>
        <v>6.5561800172698845</v>
      </c>
      <c r="AS18" s="245">
        <f>'Rev and Expense projections'!AS44*100</f>
        <v>6.6114321770831816</v>
      </c>
      <c r="AT18" s="245">
        <f>'Rev and Expense projections'!AT44*100</f>
        <v>6.6683761532750383</v>
      </c>
      <c r="AU18" s="245">
        <f>'Rev and Expense projections'!AU44*100</f>
        <v>6.7267123826805095</v>
      </c>
      <c r="AV18" s="245">
        <f>'Rev and Expense projections'!AV44*100</f>
        <v>6.7857672859313727</v>
      </c>
      <c r="AW18" s="245">
        <f>'Rev and Expense projections'!AW44*100</f>
        <v>6.8428056323849882</v>
      </c>
      <c r="AX18" s="245">
        <f>'Rev and Expense projections'!AX44*100</f>
        <v>6.8989103355458754</v>
      </c>
      <c r="AY18" s="245">
        <f>'Rev and Expense projections'!AY44*100</f>
        <v>6.9546674830157658</v>
      </c>
      <c r="AZ18" s="245">
        <f>'Rev and Expense projections'!AZ44*100</f>
        <v>7.0112584211086419</v>
      </c>
      <c r="BB18" s="244">
        <f>AZ18-AZ17</f>
        <v>0.35056292105543463</v>
      </c>
    </row>
    <row r="19" spans="1:57">
      <c r="A19" t="s">
        <v>675</v>
      </c>
      <c r="E19">
        <f>('Rev and Expense projections'!E19-'Rev and Expense projections'!D19)/'Rev and Expense projections'!D19</f>
        <v>4.489127704787229E-2</v>
      </c>
      <c r="F19" s="28">
        <f>('Rev and Expense projections'!F19-'Rev and Expense projections'!E19)/'Rev and Expense projections'!E19</f>
        <v>4.4113847547214029E-2</v>
      </c>
      <c r="G19" s="28">
        <f>('Rev and Expense projections'!G19-'Rev and Expense projections'!F19)/'Rev and Expense projections'!F19</f>
        <v>5.3742948308573575E-2</v>
      </c>
      <c r="H19" s="28">
        <f>('Rev and Expense projections'!H19-'Rev and Expense projections'!G19)/'Rev and Expense projections'!G19</f>
        <v>4.2993690725250659E-2</v>
      </c>
      <c r="I19" s="28">
        <f>('Rev and Expense projections'!I19-'Rev and Expense projections'!H19)/'Rev and Expense projections'!H19</f>
        <v>4.2540767525826632E-2</v>
      </c>
      <c r="J19" s="28">
        <f>('Rev and Expense projections'!J19-'Rev and Expense projections'!I19)/'Rev and Expense projections'!I19</f>
        <v>7.1838748078928316E-2</v>
      </c>
      <c r="K19" s="28">
        <f>('Rev and Expense projections'!K19-'Rev and Expense projections'!J19)/'Rev and Expense projections'!J19</f>
        <v>4.1360218912476439E-2</v>
      </c>
      <c r="L19" s="28">
        <f>('Rev and Expense projections'!L19-'Rev and Expense projections'!K19)/'Rev and Expense projections'!K19</f>
        <v>4.0959543245146932E-2</v>
      </c>
      <c r="M19" s="28">
        <f>('Rev and Expense projections'!M19-'Rev and Expense projections'!L19)/'Rev and Expense projections'!L19</f>
        <v>4.0668448380522186E-2</v>
      </c>
      <c r="N19" s="28">
        <f>('Rev and Expense projections'!N19-'Rev and Expense projections'!M19)/'Rev and Expense projections'!M19</f>
        <v>4.09829375008769E-2</v>
      </c>
      <c r="O19" s="28">
        <f>('Rev and Expense projections'!O19-'Rev and Expense projections'!N19)/'Rev and Expense projections'!N19</f>
        <v>4.0284404718673873E-2</v>
      </c>
      <c r="P19" s="28">
        <f>('Rev and Expense projections'!P19-'Rev and Expense projections'!O19)/'Rev and Expense projections'!O19</f>
        <v>4.001875683337152E-2</v>
      </c>
      <c r="Q19" s="28">
        <f>('Rev and Expense projections'!Q19-'Rev and Expense projections'!P19)/'Rev and Expense projections'!P19</f>
        <v>3.97016079071758E-2</v>
      </c>
      <c r="R19" s="28">
        <f>('Rev and Expense projections'!R19-'Rev and Expense projections'!Q19)/'Rev and Expense projections'!Q19</f>
        <v>3.9580329037868824E-2</v>
      </c>
      <c r="S19" s="28">
        <f>('Rev and Expense projections'!S19-'Rev and Expense projections'!R19)/'Rev and Expense projections'!R19</f>
        <v>3.9458599541145112E-2</v>
      </c>
      <c r="T19" s="28">
        <f>('Rev and Expense projections'!T19-'Rev and Expense projections'!S19)/'Rev and Expense projections'!S19</f>
        <v>3.8704643847433426E-2</v>
      </c>
      <c r="U19" s="28">
        <f>('Rev and Expense projections'!U19-'Rev and Expense projections'!T19)/'Rev and Expense projections'!T19</f>
        <v>3.8125610800673233E-2</v>
      </c>
      <c r="V19" s="28">
        <f>('Rev and Expense projections'!V19-'Rev and Expense projections'!U19)/'Rev and Expense projections'!U19</f>
        <v>3.7567846155012359E-2</v>
      </c>
      <c r="W19" s="28">
        <f>('Rev and Expense projections'!W19-'Rev and Expense projections'!V19)/'Rev and Expense projections'!V19</f>
        <v>3.7234444330520006E-2</v>
      </c>
      <c r="X19" s="28">
        <f>('Rev and Expense projections'!X19-'Rev and Expense projections'!W19)/'Rev and Expense projections'!W19</f>
        <v>3.6985183663292481E-2</v>
      </c>
      <c r="Y19" s="28">
        <f>('Rev and Expense projections'!Y19-'Rev and Expense projections'!X19)/'Rev and Expense projections'!X19</f>
        <v>3.6481768419800421E-2</v>
      </c>
      <c r="Z19" s="28">
        <f>('Rev and Expense projections'!Z19-'Rev and Expense projections'!Y19)/'Rev and Expense projections'!Y19</f>
        <v>3.6093934959102035E-2</v>
      </c>
      <c r="AA19" s="28">
        <f>('Rev and Expense projections'!AA19-'Rev and Expense projections'!Z19)/'Rev and Expense projections'!Z19</f>
        <v>3.5680633503464947E-2</v>
      </c>
      <c r="AB19" s="28">
        <f>('Rev and Expense projections'!AB19-'Rev and Expense projections'!AA19)/'Rev and Expense projections'!AA19</f>
        <v>3.5644904141883933E-2</v>
      </c>
      <c r="AC19" s="28">
        <f>('Rev and Expense projections'!AC19-'Rev and Expense projections'!AB19)/'Rev and Expense projections'!AB19</f>
        <v>3.502316392280571E-2</v>
      </c>
      <c r="AD19" s="28">
        <f>('Rev and Expense projections'!AD19-'Rev and Expense projections'!AC19)/'Rev and Expense projections'!AC19</f>
        <v>3.4534051561345681E-2</v>
      </c>
      <c r="AE19" s="28">
        <f>('Rev and Expense projections'!AE19-'Rev and Expense projections'!AD19)/'Rev and Expense projections'!AD19</f>
        <v>3.400993177187113E-2</v>
      </c>
      <c r="AF19" s="28">
        <f>('Rev and Expense projections'!AF19-'Rev and Expense projections'!AE19)/'Rev and Expense projections'!AE19</f>
        <v>3.3463870857907266E-2</v>
      </c>
      <c r="AG19" s="28">
        <f>('Rev and Expense projections'!AG19-'Rev and Expense projections'!AF19)/'Rev and Expense projections'!AF19</f>
        <v>3.3199165423891307E-2</v>
      </c>
      <c r="AH19" s="28">
        <f>('Rev and Expense projections'!AH19-'Rev and Expense projections'!AG19)/'Rev and Expense projections'!AG19</f>
        <v>3.2706956882815372E-2</v>
      </c>
      <c r="AI19" s="28">
        <f>('Rev and Expense projections'!AI19-'Rev and Expense projections'!AH19)/'Rev and Expense projections'!AH19</f>
        <v>3.2430743316973307E-2</v>
      </c>
      <c r="AJ19" s="28">
        <f>('Rev and Expense projections'!AJ19-'Rev and Expense projections'!AI19)/'Rev and Expense projections'!AI19</f>
        <v>3.2228253141927517E-2</v>
      </c>
      <c r="AK19" s="28">
        <f>('Rev and Expense projections'!AK19-'Rev and Expense projections'!AJ19)/'Rev and Expense projections'!AJ19</f>
        <v>3.1941600661108183E-2</v>
      </c>
      <c r="AL19" s="28">
        <f>('Rev and Expense projections'!AL19-'Rev and Expense projections'!AK19)/'Rev and Expense projections'!AK19</f>
        <v>3.1996089655873985E-2</v>
      </c>
      <c r="AM19" s="28">
        <f>('Rev and Expense projections'!AM19-'Rev and Expense projections'!AL19)/'Rev and Expense projections'!AL19</f>
        <v>3.1453989997610801E-2</v>
      </c>
      <c r="AN19" s="28">
        <f>('Rev and Expense projections'!AN19-'Rev and Expense projections'!AM19)/'Rev and Expense projections'!AM19</f>
        <v>3.1267805352111877E-2</v>
      </c>
      <c r="AO19" s="28">
        <f>('Rev and Expense projections'!AO19-'Rev and Expense projections'!AN19)/'Rev and Expense projections'!AN19</f>
        <v>3.1062189365749317E-2</v>
      </c>
      <c r="AP19" s="28">
        <f>('Rev and Expense projections'!AP19-'Rev and Expense projections'!AO19)/'Rev and Expense projections'!AO19</f>
        <v>3.0772173784611168E-2</v>
      </c>
      <c r="AQ19" s="28">
        <f>('Rev and Expense projections'!AQ19-'Rev and Expense projections'!AP19)/'Rev and Expense projections'!AP19</f>
        <v>3.064422180029381E-2</v>
      </c>
      <c r="AR19" s="28">
        <f>('Rev and Expense projections'!AR19-'Rev and Expense projections'!AQ19)/'Rev and Expense projections'!AQ19</f>
        <v>3.0332053133007863E-2</v>
      </c>
      <c r="AS19" s="28">
        <f>('Rev and Expense projections'!AS19-'Rev and Expense projections'!AR19)/'Rev and Expense projections'!AR19</f>
        <v>3.0102674207897633E-2</v>
      </c>
      <c r="AT19" s="28">
        <f>('Rev and Expense projections'!AT19-'Rev and Expense projections'!AS19)/'Rev and Expense projections'!AS19</f>
        <v>3.0153284304637019E-2</v>
      </c>
      <c r="AU19" s="28">
        <f>('Rev and Expense projections'!AU19-'Rev and Expense projections'!AT19)/'Rev and Expense projections'!AT19</f>
        <v>3.0155226006853712E-2</v>
      </c>
      <c r="AV19" s="28">
        <f>('Rev and Expense projections'!AV19-'Rev and Expense projections'!AU19)/'Rev and Expense projections'!AU19</f>
        <v>3.0192176244219826E-2</v>
      </c>
      <c r="AW19" s="28">
        <f>('Rev and Expense projections'!AW19-'Rev and Expense projections'!AV19)/'Rev and Expense projections'!AV19</f>
        <v>2.9982845091789834E-2</v>
      </c>
      <c r="AX19" s="28">
        <f>('Rev and Expense projections'!AX19-'Rev and Expense projections'!AW19)/'Rev and Expense projections'!AW19</f>
        <v>2.9866646367221264E-2</v>
      </c>
      <c r="AY19" s="28">
        <f>('Rev and Expense projections'!AY19-'Rev and Expense projections'!AX19)/'Rev and Expense projections'!AX19</f>
        <v>2.9742026750604587E-2</v>
      </c>
      <c r="AZ19" s="28">
        <f>('Rev and Expense projections'!AZ19-'Rev and Expense projections'!AY19)/'Rev and Expense projections'!AY19</f>
        <v>2.9735827346268919E-2</v>
      </c>
    </row>
    <row r="21" spans="1:57" s="196" customFormat="1">
      <c r="A21" s="196" t="s">
        <v>739</v>
      </c>
      <c r="D21" s="196">
        <f>'Rev and Expense projections'!D19+'Rev and Expense projections'!D23</f>
        <v>96322415087.343811</v>
      </c>
      <c r="E21" s="196">
        <f>'Rev and Expense projections'!E19+'Rev and Expense projections'!E23</f>
        <v>100762855613.77454</v>
      </c>
      <c r="F21" s="196">
        <f>'Rev and Expense projections'!F19+'Rev and Expense projections'!F23</f>
        <v>105311666577.54094</v>
      </c>
      <c r="G21" s="196">
        <f>'Rev and Expense projections'!G19+'Rev and Expense projections'!G23</f>
        <v>109982586796.34267</v>
      </c>
      <c r="H21" s="196">
        <f>'Rev and Expense projections'!H19+'Rev and Expense projections'!H23</f>
        <v>114784592691.82278</v>
      </c>
      <c r="I21" s="196">
        <f>'Rev and Expense projections'!I19+'Rev and Expense projections'!I23</f>
        <v>119734386117.61856</v>
      </c>
      <c r="J21" s="196">
        <f>'Rev and Expense projections'!J19+'Rev and Expense projections'!J23</f>
        <v>124767880425.2662</v>
      </c>
      <c r="K21" s="196">
        <f>'Rev and Expense projections'!K19+'Rev and Expense projections'!K23</f>
        <v>129970225787.72195</v>
      </c>
      <c r="L21" s="196">
        <f>'Rev and Expense projections'!L19+'Rev and Expense projections'!L23</f>
        <v>135332995662.67918</v>
      </c>
      <c r="M21" s="196">
        <f>'Rev and Expense projections'!M19+'Rev and Expense projections'!M23</f>
        <v>140875555972.93478</v>
      </c>
      <c r="N21" s="196">
        <f>'Rev and Expense projections'!N19+'Rev and Expense projections'!N23</f>
        <v>146682674857.28458</v>
      </c>
      <c r="O21" s="196">
        <f>'Rev and Expense projections'!O19+'Rev and Expense projections'!O23</f>
        <v>152621411701.54718</v>
      </c>
      <c r="P21" s="196">
        <f>'Rev and Expense projections'!P19+'Rev and Expense projections'!P23</f>
        <v>158758188896.73511</v>
      </c>
      <c r="Q21" s="196">
        <f>'Rev and Expense projections'!Q19+'Rev and Expense projections'!Q23</f>
        <v>165089037467.03601</v>
      </c>
      <c r="R21" s="196">
        <f>'Rev and Expense projections'!R19+'Rev and Expense projections'!R23</f>
        <v>171642654169.37476</v>
      </c>
      <c r="S21" s="196">
        <f>'Rev and Expense projections'!S19+'Rev and Expense projections'!S23</f>
        <v>178457827183.84885</v>
      </c>
      <c r="T21" s="196">
        <f>'Rev and Expense projections'!T19+'Rev and Expense projections'!T23</f>
        <v>185404528773.51953</v>
      </c>
      <c r="U21" s="196">
        <f>'Rev and Expense projections'!U19+'Rev and Expense projections'!U23</f>
        <v>192531052886.93793</v>
      </c>
      <c r="V21" s="196">
        <f>'Rev and Expense projections'!V19+'Rev and Expense projections'!V23</f>
        <v>199833821862.32709</v>
      </c>
      <c r="W21" s="196">
        <f>'Rev and Expense projections'!W19+'Rev and Expense projections'!W23</f>
        <v>207354770332.94138</v>
      </c>
      <c r="X21" s="196">
        <f>'Rev and Expense projections'!X19+'Rev and Expense projections'!X23</f>
        <v>215139026977.67859</v>
      </c>
      <c r="Y21" s="196">
        <f>'Rev and Expense projections'!Y19+'Rev and Expense projections'!Y23</f>
        <v>223083334576.99017</v>
      </c>
      <c r="Z21" s="196">
        <f>'Rev and Expense projections'!Z19+'Rev and Expense projections'!Z23</f>
        <v>231211421230.29327</v>
      </c>
      <c r="AA21" s="196">
        <f>'Rev and Expense projections'!AA19+'Rev and Expense projections'!AA23</f>
        <v>239533983352.53156</v>
      </c>
      <c r="AB21" s="196">
        <f>'Rev and Expense projections'!AB19+'Rev and Expense projections'!AB23</f>
        <v>248131363653.34509</v>
      </c>
      <c r="AC21" s="196">
        <f>'Rev and Expense projections'!AC19+'Rev and Expense projections'!AC23</f>
        <v>256884162127.19046</v>
      </c>
      <c r="AD21" s="196">
        <f>'Rev and Expense projections'!AD19+'Rev and Expense projections'!AD23</f>
        <v>265831542198.9635</v>
      </c>
      <c r="AE21" s="196">
        <f>'Rev and Expense projections'!AE19+'Rev and Expense projections'!AE23</f>
        <v>274958228326.5061</v>
      </c>
      <c r="AF21" s="196">
        <f>'Rev and Expense projections'!AF19+'Rev and Expense projections'!AF23</f>
        <v>284257200921.65021</v>
      </c>
      <c r="AG21" s="196">
        <f>'Rev and Expense projections'!AG19+'Rev and Expense projections'!AG23</f>
        <v>293812117106.30878</v>
      </c>
      <c r="AH21" s="196">
        <f>'Rev and Expense projections'!AH19+'Rev and Expense projections'!AH23</f>
        <v>303540040740.78394</v>
      </c>
      <c r="AI21" s="196">
        <f>'Rev and Expense projections'!AI19+'Rev and Expense projections'!AI23</f>
        <v>313501278285.86157</v>
      </c>
      <c r="AJ21" s="196">
        <f>'Rev and Expense projections'!AJ19+'Rev and Expense projections'!AJ23</f>
        <v>323713175118.65186</v>
      </c>
      <c r="AK21" s="196">
        <f>'Rev and Expense projections'!AK19+'Rev and Expense projections'!AK23</f>
        <v>334149013834.77155</v>
      </c>
      <c r="AL21" s="196">
        <f>'Rev and Expense projections'!AL19+'Rev and Expense projections'!AL23</f>
        <v>344935932181.81842</v>
      </c>
      <c r="AM21" s="196">
        <f>'Rev and Expense projections'!AM19+'Rev and Expense projections'!AM23</f>
        <v>355874556411.36584</v>
      </c>
      <c r="AN21" s="196">
        <f>'Rev and Expense projections'!AN19+'Rev and Expense projections'!AN23</f>
        <v>367090165047.06067</v>
      </c>
      <c r="AO21" s="196">
        <f>'Rev and Expense projections'!AO19+'Rev and Expense projections'!AO23</f>
        <v>378585146382.58118</v>
      </c>
      <c r="AP21" s="196">
        <f>'Rev and Expense projections'!AP19+'Rev and Expense projections'!AP23</f>
        <v>390314304529.44934</v>
      </c>
      <c r="AQ21" s="196">
        <f>'Rev and Expense projections'!AQ19+'Rev and Expense projections'!AQ23</f>
        <v>402368889640.68762</v>
      </c>
      <c r="AR21" s="196">
        <f>'Rev and Expense projections'!AR19+'Rev and Expense projections'!AR23</f>
        <v>414669739782.44788</v>
      </c>
      <c r="AS21" s="196">
        <f>'Rev and Expense projections'!AS19+'Rev and Expense projections'!AS23</f>
        <v>427255165611.45331</v>
      </c>
      <c r="AT21" s="196">
        <f>'Rev and Expense projections'!AT19+'Rev and Expense projections'!AT23</f>
        <v>440258388849.33545</v>
      </c>
      <c r="AU21" s="196">
        <f>'Rev and Expense projections'!AU19+'Rev and Expense projections'!AU23</f>
        <v>453657599256.59265</v>
      </c>
      <c r="AV21" s="196">
        <f>'Rev and Expense projections'!AV19+'Rev and Expense projections'!AV23</f>
        <v>467517324543.42468</v>
      </c>
      <c r="AW21" s="196">
        <f>'Rev and Expense projections'!AW19+'Rev and Expense projections'!AW23</f>
        <v>481696825843.24011</v>
      </c>
      <c r="AX21" s="196">
        <f>'Rev and Expense projections'!AX19+'Rev and Expense projections'!AX23</f>
        <v>496222912112.5434</v>
      </c>
      <c r="AY21" s="196">
        <f>'Rev and Expense projections'!AY19+'Rev and Expense projections'!AY23</f>
        <v>511116236533.3924</v>
      </c>
      <c r="AZ21" s="196">
        <f>'Rev and Expense projections'!AZ19+'Rev and Expense projections'!AZ23</f>
        <v>526444563619.83698</v>
      </c>
    </row>
    <row r="22" spans="1:57" s="196" customFormat="1">
      <c r="A22" s="196" t="s">
        <v>740</v>
      </c>
      <c r="D22" s="196">
        <f>D21</f>
        <v>96322415087.343811</v>
      </c>
      <c r="E22" s="196">
        <f t="shared" ref="E22:J22" si="4">E21</f>
        <v>100762855613.77454</v>
      </c>
      <c r="F22" s="196">
        <f t="shared" si="4"/>
        <v>105311666577.54094</v>
      </c>
      <c r="G22" s="196">
        <f t="shared" si="4"/>
        <v>109982586796.34267</v>
      </c>
      <c r="H22" s="196">
        <f t="shared" si="4"/>
        <v>114784592691.82278</v>
      </c>
      <c r="I22" s="196">
        <f t="shared" si="4"/>
        <v>119734386117.61856</v>
      </c>
      <c r="J22" s="196">
        <f t="shared" si="4"/>
        <v>124767880425.2662</v>
      </c>
      <c r="K22" s="196">
        <f>K21*(1-Prod_change)</f>
        <v>123471714498.33585</v>
      </c>
      <c r="L22" s="196">
        <f>K22*(1+L23/100)</f>
        <v>128566345879.54521</v>
      </c>
      <c r="M22" s="196">
        <f t="shared" ref="M22:AZ22" si="5">L22*(1+M23/100)</f>
        <v>133831778174.28804</v>
      </c>
      <c r="N22" s="196">
        <f t="shared" si="5"/>
        <v>139348541114.42035</v>
      </c>
      <c r="O22" s="196">
        <f t="shared" si="5"/>
        <v>144990341116.46982</v>
      </c>
      <c r="P22" s="196">
        <f t="shared" si="5"/>
        <v>150820279451.89835</v>
      </c>
      <c r="Q22" s="196">
        <f t="shared" si="5"/>
        <v>156834585593.6842</v>
      </c>
      <c r="R22" s="196">
        <f t="shared" si="5"/>
        <v>163060521460.90601</v>
      </c>
      <c r="S22" s="196">
        <f t="shared" si="5"/>
        <v>169534935824.6564</v>
      </c>
      <c r="T22" s="196">
        <f t="shared" si="5"/>
        <v>176134302334.84357</v>
      </c>
      <c r="U22" s="196">
        <f t="shared" si="5"/>
        <v>182904500242.59103</v>
      </c>
      <c r="V22" s="196">
        <f t="shared" si="5"/>
        <v>189842130769.21075</v>
      </c>
      <c r="W22" s="196">
        <f t="shared" si="5"/>
        <v>196987031816.29431</v>
      </c>
      <c r="X22" s="196">
        <f t="shared" si="5"/>
        <v>204382075628.79468</v>
      </c>
      <c r="Y22" s="196">
        <f t="shared" si="5"/>
        <v>211929167848.14069</v>
      </c>
      <c r="Z22" s="196">
        <f t="shared" si="5"/>
        <v>219650850168.77863</v>
      </c>
      <c r="AA22" s="196">
        <f t="shared" si="5"/>
        <v>227557284184.905</v>
      </c>
      <c r="AB22" s="196">
        <f t="shared" si="5"/>
        <v>235724795470.67786</v>
      </c>
      <c r="AC22" s="196">
        <f t="shared" si="5"/>
        <v>244039954020.83096</v>
      </c>
      <c r="AD22" s="196">
        <f t="shared" si="5"/>
        <v>252539965089.01538</v>
      </c>
      <c r="AE22" s="196">
        <f t="shared" si="5"/>
        <v>261210316910.18088</v>
      </c>
      <c r="AF22" s="196">
        <f t="shared" si="5"/>
        <v>270044340875.56775</v>
      </c>
      <c r="AG22" s="196">
        <f t="shared" si="5"/>
        <v>279121511250.99341</v>
      </c>
      <c r="AH22" s="196">
        <f t="shared" si="5"/>
        <v>288363038703.74481</v>
      </c>
      <c r="AI22" s="196">
        <f t="shared" si="5"/>
        <v>297826214371.56854</v>
      </c>
      <c r="AJ22" s="196">
        <f t="shared" si="5"/>
        <v>307527516362.71936</v>
      </c>
      <c r="AK22" s="196">
        <f t="shared" si="5"/>
        <v>317441563143.03308</v>
      </c>
      <c r="AL22" s="196">
        <f t="shared" si="5"/>
        <v>327689135572.72766</v>
      </c>
      <c r="AM22" s="196">
        <f t="shared" si="5"/>
        <v>338080828590.79773</v>
      </c>
      <c r="AN22" s="196">
        <f t="shared" si="5"/>
        <v>348735656794.70776</v>
      </c>
      <c r="AO22" s="196">
        <f t="shared" si="5"/>
        <v>359655889063.45227</v>
      </c>
      <c r="AP22" s="196">
        <f t="shared" si="5"/>
        <v>370798589302.97699</v>
      </c>
      <c r="AQ22" s="196">
        <f t="shared" si="5"/>
        <v>382250445158.65338</v>
      </c>
      <c r="AR22" s="196">
        <f t="shared" si="5"/>
        <v>393936252793.32556</v>
      </c>
      <c r="AS22" s="196">
        <f t="shared" si="5"/>
        <v>405892407330.88068</v>
      </c>
      <c r="AT22" s="196">
        <f t="shared" si="5"/>
        <v>418245469406.86871</v>
      </c>
      <c r="AU22" s="196">
        <f t="shared" si="5"/>
        <v>430974719293.763</v>
      </c>
      <c r="AV22" s="196">
        <f t="shared" si="5"/>
        <v>444141458316.25348</v>
      </c>
      <c r="AW22" s="196">
        <f t="shared" si="5"/>
        <v>457611984551.07812</v>
      </c>
      <c r="AX22" s="196">
        <f t="shared" si="5"/>
        <v>471411766506.9162</v>
      </c>
      <c r="AY22" s="196">
        <f t="shared" si="5"/>
        <v>485560424706.72272</v>
      </c>
      <c r="AZ22" s="196">
        <f t="shared" si="5"/>
        <v>500122335438.84503</v>
      </c>
    </row>
    <row r="23" spans="1:57" s="196" customFormat="1">
      <c r="A23" s="196" t="s">
        <v>741</v>
      </c>
      <c r="E23" s="196">
        <f>(E21/D21-1)*100</f>
        <v>4.6099763200540655</v>
      </c>
      <c r="F23" s="196">
        <f t="shared" ref="F23:AZ23" si="6">(F21/E21-1)*100</f>
        <v>4.5143728173028919</v>
      </c>
      <c r="G23" s="196">
        <f t="shared" si="6"/>
        <v>4.4353302635872005</v>
      </c>
      <c r="H23" s="196">
        <f t="shared" si="6"/>
        <v>4.3661510747806886</v>
      </c>
      <c r="I23" s="196">
        <f t="shared" si="6"/>
        <v>4.3122454936832311</v>
      </c>
      <c r="J23" s="196">
        <f t="shared" si="6"/>
        <v>4.2038836718994776</v>
      </c>
      <c r="K23" s="196">
        <f t="shared" si="6"/>
        <v>4.1696190916474363</v>
      </c>
      <c r="L23" s="196">
        <f t="shared" si="6"/>
        <v>4.1261526187668096</v>
      </c>
      <c r="M23" s="196">
        <f t="shared" si="6"/>
        <v>4.0954981326731144</v>
      </c>
      <c r="N23" s="196">
        <f t="shared" si="6"/>
        <v>4.1221621765705541</v>
      </c>
      <c r="O23" s="196">
        <f t="shared" si="6"/>
        <v>4.0486968553312241</v>
      </c>
      <c r="P23" s="196">
        <f t="shared" si="6"/>
        <v>4.0209149730500826</v>
      </c>
      <c r="Q23" s="196">
        <f t="shared" si="6"/>
        <v>3.9877304057800878</v>
      </c>
      <c r="R23" s="196">
        <f t="shared" si="6"/>
        <v>3.9697467517474161</v>
      </c>
      <c r="S23" s="196">
        <f t="shared" si="6"/>
        <v>3.9705590940984692</v>
      </c>
      <c r="T23" s="196">
        <f t="shared" si="6"/>
        <v>3.892629255490232</v>
      </c>
      <c r="U23" s="196">
        <f t="shared" si="6"/>
        <v>3.8437702469090063</v>
      </c>
      <c r="V23" s="196">
        <f t="shared" si="6"/>
        <v>3.7930343525818921</v>
      </c>
      <c r="W23" s="196">
        <f t="shared" si="6"/>
        <v>3.7636013766457088</v>
      </c>
      <c r="X23" s="196">
        <f t="shared" si="6"/>
        <v>3.7540764710830343</v>
      </c>
      <c r="Y23" s="196">
        <f t="shared" si="6"/>
        <v>3.6926389929874626</v>
      </c>
      <c r="Z23" s="196">
        <f t="shared" si="6"/>
        <v>3.6435203323079035</v>
      </c>
      <c r="AA23" s="196">
        <f t="shared" si="6"/>
        <v>3.5995462845015647</v>
      </c>
      <c r="AB23" s="196">
        <f t="shared" si="6"/>
        <v>3.5892110925072496</v>
      </c>
      <c r="AC23" s="196">
        <f t="shared" si="6"/>
        <v>3.5274857418160055</v>
      </c>
      <c r="AD23" s="196">
        <f t="shared" si="6"/>
        <v>3.4830407595712209</v>
      </c>
      <c r="AE23" s="196">
        <f t="shared" si="6"/>
        <v>3.4332592934783079</v>
      </c>
      <c r="AF23" s="196">
        <f t="shared" si="6"/>
        <v>3.3819582893521494</v>
      </c>
      <c r="AG23" s="196">
        <f t="shared" si="6"/>
        <v>3.361362932470513</v>
      </c>
      <c r="AH23" s="196">
        <f t="shared" si="6"/>
        <v>3.3109334394657797</v>
      </c>
      <c r="AI23" s="196">
        <f t="shared" si="6"/>
        <v>3.2816881492034433</v>
      </c>
      <c r="AJ23" s="196">
        <f t="shared" si="6"/>
        <v>3.2573700779231718</v>
      </c>
      <c r="AK23" s="196">
        <f t="shared" si="6"/>
        <v>3.2237917756342771</v>
      </c>
      <c r="AL23" s="196">
        <f t="shared" si="6"/>
        <v>3.2281760234015744</v>
      </c>
      <c r="AM23" s="196">
        <f t="shared" si="6"/>
        <v>3.1712046235245817</v>
      </c>
      <c r="AN23" s="196">
        <f t="shared" si="6"/>
        <v>3.151562378831696</v>
      </c>
      <c r="AO23" s="196">
        <f t="shared" si="6"/>
        <v>3.1313781817191577</v>
      </c>
      <c r="AP23" s="196">
        <f t="shared" si="6"/>
        <v>3.0981559258046465</v>
      </c>
      <c r="AQ23" s="196">
        <f t="shared" si="6"/>
        <v>3.0884302653910956</v>
      </c>
      <c r="AR23" s="196">
        <f t="shared" si="6"/>
        <v>3.0571076587816659</v>
      </c>
      <c r="AS23" s="196">
        <f t="shared" si="6"/>
        <v>3.0350480446458938</v>
      </c>
      <c r="AT23" s="196">
        <f t="shared" si="6"/>
        <v>3.0434326567527759</v>
      </c>
      <c r="AU23" s="196">
        <f t="shared" si="6"/>
        <v>3.0434878122998388</v>
      </c>
      <c r="AV23" s="196">
        <f t="shared" si="6"/>
        <v>3.0551070475935971</v>
      </c>
      <c r="AW23" s="196">
        <f t="shared" si="6"/>
        <v>3.0329360122992366</v>
      </c>
      <c r="AX23" s="196">
        <f t="shared" si="6"/>
        <v>3.0156076374126872</v>
      </c>
      <c r="AY23" s="196">
        <f t="shared" si="6"/>
        <v>3.0013375153203681</v>
      </c>
      <c r="AZ23" s="196">
        <f t="shared" si="6"/>
        <v>2.9989904430365533</v>
      </c>
    </row>
    <row r="24" spans="1:57" s="196" customFormat="1"/>
    <row r="25" spans="1:57" s="196" customFormat="1">
      <c r="A25" s="196" t="s">
        <v>743</v>
      </c>
      <c r="D25" s="196">
        <f>(D21/GDP!C4)*100</f>
        <v>6.4816832498140267</v>
      </c>
      <c r="E25" s="196">
        <f>(E21/GDP!D4)*100</f>
        <v>6.6088131373509702</v>
      </c>
      <c r="F25" s="196">
        <f>(F21/GDP!E4)*100</f>
        <v>6.571957659114319</v>
      </c>
      <c r="G25" s="196">
        <f>(G21/GDP!F4)*100</f>
        <v>6.6407937928227145</v>
      </c>
      <c r="H25" s="196">
        <f>(H21/GDP!G4)*100</f>
        <v>6.7139838806784811</v>
      </c>
      <c r="I25" s="196">
        <f>(I21/GDP!H4)*100</f>
        <v>6.79403323169171</v>
      </c>
      <c r="J25" s="196">
        <f>(J21/GDP!I4)*100</f>
        <v>6.8788694655381182</v>
      </c>
      <c r="K25" s="196">
        <f>(K21/GDP!J4)*100</f>
        <v>6.968720232703812</v>
      </c>
      <c r="L25" s="196">
        <f>(L21/GDP!K4)*100</f>
        <v>7.0604074428096411</v>
      </c>
      <c r="M25" s="196">
        <f>(M21/GDP!L4)*100</f>
        <v>7.1554159955294043</v>
      </c>
      <c r="N25" s="196">
        <f>(N21/GDP!M4)*100</f>
        <v>7.2575822452788579</v>
      </c>
      <c r="O25" s="196">
        <f>(O21/GDP!N4)*100</f>
        <v>7.3594382145446779</v>
      </c>
      <c r="P25" s="196">
        <f>(P21/GDP!O4)*100</f>
        <v>7.4631956570039391</v>
      </c>
      <c r="Q25" s="196">
        <f>(Q21/GDP!P4)*100</f>
        <v>7.5672098897135109</v>
      </c>
      <c r="R25" s="196">
        <f>(R21/GDP!Q4)*100</f>
        <v>7.6731441408410097</v>
      </c>
      <c r="S25" s="196">
        <f>(S21/GDP!R4)*100</f>
        <v>7.7827642164938231</v>
      </c>
      <c r="T25" s="196">
        <f>(T21/GDP!S4)*100</f>
        <v>7.8889390384730484</v>
      </c>
      <c r="U25" s="196">
        <f>(U21/GDP!T4)*100</f>
        <v>7.9935839061053295</v>
      </c>
      <c r="V25" s="196">
        <f>(V21/GDP!U4)*100</f>
        <v>8.0955969036476407</v>
      </c>
      <c r="W25" s="196">
        <f>(W21/GDP!V4)*100</f>
        <v>8.1973655192899493</v>
      </c>
      <c r="X25" s="196">
        <f>(X21/GDP!W4)*100</f>
        <v>8.3008368000104937</v>
      </c>
      <c r="Y25" s="196">
        <f>(Y21/GDP!X4)*100</f>
        <v>8.4000714193340755</v>
      </c>
      <c r="Z25" s="196">
        <f>(Z21/GDP!Y4)*100</f>
        <v>8.496489538062125</v>
      </c>
      <c r="AA25" s="196">
        <f>(AA21/GDP!Z4)*100</f>
        <v>8.5903555199301511</v>
      </c>
      <c r="AB25" s="196">
        <f>(AB21/GDP!AA4)*100</f>
        <v>8.6856464691225064</v>
      </c>
      <c r="AC25" s="196">
        <f>(AC21/GDP!AB4)*100</f>
        <v>8.7783381991300224</v>
      </c>
      <c r="AD25" s="196">
        <f>(AD21/GDP!AC4)*100</f>
        <v>8.8679102085899792</v>
      </c>
      <c r="AE25" s="196">
        <f>(AE21/GDP!AD4)*100</f>
        <v>8.9545932904874554</v>
      </c>
      <c r="AF25" s="196">
        <f>(AF21/GDP!AE4)*100</f>
        <v>9.0388484725495974</v>
      </c>
      <c r="AG25" s="196">
        <f>(AG21/GDP!AF4)*100</f>
        <v>9.1244614211628132</v>
      </c>
      <c r="AH25" s="196">
        <f>(AH21/GDP!AG4)*100</f>
        <v>9.2087630637840689</v>
      </c>
      <c r="AI25" s="196">
        <f>(AI21/GDP!AH4)*100</f>
        <v>9.2921496640547545</v>
      </c>
      <c r="AJ25" s="196">
        <f>(AJ21/GDP!AI4)*100</f>
        <v>9.3753044876224028</v>
      </c>
      <c r="AK25" s="196">
        <f>(AK21/GDP!AJ4)*100</f>
        <v>9.4579544414836434</v>
      </c>
      <c r="AL25" s="196">
        <f>(AL21/GDP!AK4)*100</f>
        <v>9.5441705640000354</v>
      </c>
      <c r="AM25" s="196">
        <f>(AM21/GDP!AL4)*100</f>
        <v>9.6281906885037394</v>
      </c>
      <c r="AN25" s="196">
        <f>(AN21/GDP!AM4)*100</f>
        <v>9.7136931406837057</v>
      </c>
      <c r="AO25" s="196">
        <f>(AO21/GDP!AN4)*100</f>
        <v>9.8007548793774841</v>
      </c>
      <c r="AP25" s="196">
        <f>(AP21/GDP!AO4)*100</f>
        <v>9.887933164482007</v>
      </c>
      <c r="AQ25" s="196">
        <f>(AQ21/GDP!AP4)*100</f>
        <v>9.9769974019882781</v>
      </c>
      <c r="AR25" s="196">
        <f>(AR21/GDP!AQ4)*100</f>
        <v>10.064601145365051</v>
      </c>
      <c r="AS25" s="196">
        <f>(AS21/GDP!AR4)*100</f>
        <v>10.151862090223391</v>
      </c>
      <c r="AT25" s="196">
        <f>(AT21/GDP!AS4)*100</f>
        <v>10.2420930788333</v>
      </c>
      <c r="AU25" s="196">
        <f>(AU21/GDP!AT4)*100</f>
        <v>10.334497570414836</v>
      </c>
      <c r="AV25" s="196">
        <f>(AV21/GDP!AU4)*100</f>
        <v>10.42885770573573</v>
      </c>
      <c r="AW25" s="196">
        <f>(AW21/GDP!AV4)*100</f>
        <v>10.520056410704369</v>
      </c>
      <c r="AX25" s="196">
        <f>(AX21/GDP!AW4)*100</f>
        <v>10.609291942500356</v>
      </c>
      <c r="AY25" s="196">
        <f>(AY21/GDP!AX4)*100</f>
        <v>10.697854737307191</v>
      </c>
      <c r="AZ25" s="162">
        <f>(AZ21/GDP!AY4)*100</f>
        <v>10.787565493406866</v>
      </c>
      <c r="BD25" s="196" t="s">
        <v>746</v>
      </c>
      <c r="BE25" s="196">
        <f>AZ25-D25</f>
        <v>4.3058822435928397</v>
      </c>
    </row>
    <row r="26" spans="1:57" s="196" customFormat="1">
      <c r="A26" s="196" t="s">
        <v>742</v>
      </c>
      <c r="D26" s="196">
        <f>(D22/GDP!C4)*100</f>
        <v>6.4816832498140267</v>
      </c>
      <c r="E26" s="196">
        <f>(E22/GDP!D4)*100</f>
        <v>6.6088131373509702</v>
      </c>
      <c r="F26" s="196">
        <f>(F22/GDP!E4)*100</f>
        <v>6.571957659114319</v>
      </c>
      <c r="G26" s="196">
        <f>(G22/GDP!F4)*100</f>
        <v>6.6407937928227145</v>
      </c>
      <c r="H26" s="196">
        <f>(H22/GDP!G4)*100</f>
        <v>6.7139838806784811</v>
      </c>
      <c r="I26" s="196">
        <f>(I22/GDP!H4)*100</f>
        <v>6.79403323169171</v>
      </c>
      <c r="J26" s="196">
        <f>(J22/GDP!I4)*100</f>
        <v>6.8788694655381182</v>
      </c>
      <c r="K26" s="196">
        <f>(K22/GDP!J4)*100</f>
        <v>6.6202842210686219</v>
      </c>
      <c r="L26" s="196">
        <f>(L22/GDP!K4)*100</f>
        <v>6.7073870706691574</v>
      </c>
      <c r="M26" s="196">
        <f>(M22/GDP!L4)*100</f>
        <v>6.797645195752934</v>
      </c>
      <c r="N26" s="196">
        <f>(N22/GDP!M4)*100</f>
        <v>6.8947031330149162</v>
      </c>
      <c r="O26" s="196">
        <f>(O22/GDP!N4)*100</f>
        <v>6.9914663038174449</v>
      </c>
      <c r="P26" s="196">
        <f>(P22/GDP!O4)*100</f>
        <v>7.0900358741537408</v>
      </c>
      <c r="Q26" s="196">
        <f>(Q22/GDP!P4)*100</f>
        <v>7.1888493952278347</v>
      </c>
      <c r="R26" s="196">
        <f>(R22/GDP!Q4)*100</f>
        <v>7.2894869337989583</v>
      </c>
      <c r="S26" s="196">
        <f>(S22/GDP!R4)*100</f>
        <v>7.3936260056691312</v>
      </c>
      <c r="T26" s="196">
        <f>(T22/GDP!S4)*100</f>
        <v>7.4944920865493962</v>
      </c>
      <c r="U26" s="196">
        <f>(U22/GDP!T4)*100</f>
        <v>7.5939047108000635</v>
      </c>
      <c r="V26" s="196">
        <f>(V22/GDP!U4)*100</f>
        <v>7.6908170584652602</v>
      </c>
      <c r="W26" s="196">
        <f>(W22/GDP!V4)*100</f>
        <v>7.7874972433254515</v>
      </c>
      <c r="X26" s="196">
        <f>(X22/GDP!W4)*100</f>
        <v>7.8857949600099699</v>
      </c>
      <c r="Y26" s="196">
        <f>(Y22/GDP!X4)*100</f>
        <v>7.9800678483673737</v>
      </c>
      <c r="Z26" s="196">
        <f>(Z22/GDP!Y4)*100</f>
        <v>8.0716650611590204</v>
      </c>
      <c r="AA26" s="196">
        <f>(AA22/GDP!Z4)*100</f>
        <v>8.1608377439336444</v>
      </c>
      <c r="AB26" s="196">
        <f>(AB22/GDP!AA4)*100</f>
        <v>8.2513641456663809</v>
      </c>
      <c r="AC26" s="196">
        <f>(AC22/GDP!AB4)*100</f>
        <v>8.3394212891735204</v>
      </c>
      <c r="AD26" s="196">
        <f>(AD22/GDP!AC4)*100</f>
        <v>8.4245146981604826</v>
      </c>
      <c r="AE26" s="196">
        <f>(AE22/GDP!AD4)*100</f>
        <v>8.5068636259630868</v>
      </c>
      <c r="AF26" s="196">
        <f>(AF22/GDP!AE4)*100</f>
        <v>8.5869060489221187</v>
      </c>
      <c r="AG26" s="196">
        <f>(AG22/GDP!AF4)*100</f>
        <v>8.6682383501046747</v>
      </c>
      <c r="AH26" s="196">
        <f>(AH22/GDP!AG4)*100</f>
        <v>8.7483249105948673</v>
      </c>
      <c r="AI26" s="196">
        <f>(AI22/GDP!AH4)*100</f>
        <v>8.8275421808520189</v>
      </c>
      <c r="AJ26" s="196">
        <f>(AJ22/GDP!AI4)*100</f>
        <v>8.906539263241287</v>
      </c>
      <c r="AK26" s="196">
        <f>(AK22/GDP!AJ4)*100</f>
        <v>8.9850567194094655</v>
      </c>
      <c r="AL26" s="196">
        <f>(AL22/GDP!AK4)*100</f>
        <v>9.0669620358000369</v>
      </c>
      <c r="AM26" s="196">
        <f>(AM22/GDP!AL4)*100</f>
        <v>9.1467811540785569</v>
      </c>
      <c r="AN26" s="196">
        <f>(AN22/GDP!AM4)*100</f>
        <v>9.2280084836495249</v>
      </c>
      <c r="AO26" s="196">
        <f>(AO22/GDP!AN4)*100</f>
        <v>9.3107171354086145</v>
      </c>
      <c r="AP26" s="196">
        <f>(AP22/GDP!AO4)*100</f>
        <v>9.3935365062579095</v>
      </c>
      <c r="AQ26" s="196">
        <f>(AQ22/GDP!AP4)*100</f>
        <v>9.4781475318888671</v>
      </c>
      <c r="AR26" s="196">
        <f>(AR22/GDP!AQ4)*100</f>
        <v>9.5613710880968004</v>
      </c>
      <c r="AS26" s="196">
        <f>(AS22/GDP!AR4)*100</f>
        <v>9.6442689857122232</v>
      </c>
      <c r="AT26" s="196">
        <f>(AT22/GDP!AS4)*100</f>
        <v>9.7299884248916371</v>
      </c>
      <c r="AU26" s="196">
        <f>(AU22/GDP!AT4)*100</f>
        <v>9.8177726918940937</v>
      </c>
      <c r="AV26" s="196">
        <f>(AV22/GDP!AU4)*100</f>
        <v>9.9074148204489436</v>
      </c>
      <c r="AW26" s="196">
        <f>(AW22/GDP!AV4)*100</f>
        <v>9.9940535901691518</v>
      </c>
      <c r="AX26" s="196">
        <f>(AX22/GDP!AW4)*100</f>
        <v>10.078827345375338</v>
      </c>
      <c r="AY26" s="196">
        <f>(AY22/GDP!AX4)*100</f>
        <v>10.162962000441828</v>
      </c>
      <c r="AZ26" s="162">
        <f>(AZ22/GDP!AY4)*100</f>
        <v>10.248187218736522</v>
      </c>
      <c r="BD26" s="196" t="s">
        <v>747</v>
      </c>
      <c r="BE26" s="196">
        <f>AZ26-D26</f>
        <v>3.7665039689224953</v>
      </c>
    </row>
    <row r="27" spans="1:57" s="196" customFormat="1">
      <c r="A27" s="196" t="s">
        <v>744</v>
      </c>
      <c r="D27" s="196">
        <f>D26-D25</f>
        <v>0</v>
      </c>
      <c r="E27" s="196">
        <f t="shared" ref="E27:AZ27" si="7">E26-E25</f>
        <v>0</v>
      </c>
      <c r="F27" s="196">
        <f t="shared" si="7"/>
        <v>0</v>
      </c>
      <c r="G27" s="196">
        <f t="shared" si="7"/>
        <v>0</v>
      </c>
      <c r="H27" s="196">
        <f t="shared" si="7"/>
        <v>0</v>
      </c>
      <c r="I27" s="196">
        <f t="shared" si="7"/>
        <v>0</v>
      </c>
      <c r="J27" s="196">
        <f t="shared" si="7"/>
        <v>0</v>
      </c>
      <c r="K27" s="196">
        <f t="shared" si="7"/>
        <v>-0.34843601163519011</v>
      </c>
      <c r="L27" s="196">
        <f t="shared" si="7"/>
        <v>-0.35302037214048365</v>
      </c>
      <c r="M27" s="196">
        <f t="shared" si="7"/>
        <v>-0.35777079977647031</v>
      </c>
      <c r="N27" s="196">
        <f t="shared" si="7"/>
        <v>-0.36287911226394165</v>
      </c>
      <c r="O27" s="196">
        <f t="shared" si="7"/>
        <v>-0.36797191072723301</v>
      </c>
      <c r="P27" s="196">
        <f t="shared" si="7"/>
        <v>-0.37315978285019824</v>
      </c>
      <c r="Q27" s="196">
        <f t="shared" si="7"/>
        <v>-0.37836049448567621</v>
      </c>
      <c r="R27" s="196">
        <f t="shared" si="7"/>
        <v>-0.38365720704205142</v>
      </c>
      <c r="S27" s="196">
        <f t="shared" si="7"/>
        <v>-0.38913821082469191</v>
      </c>
      <c r="T27" s="196">
        <f t="shared" si="7"/>
        <v>-0.3944469519236522</v>
      </c>
      <c r="U27" s="196">
        <f t="shared" si="7"/>
        <v>-0.39967919530526608</v>
      </c>
      <c r="V27" s="196">
        <f t="shared" si="7"/>
        <v>-0.40477984518238053</v>
      </c>
      <c r="W27" s="196">
        <f t="shared" si="7"/>
        <v>-0.40986827596449782</v>
      </c>
      <c r="X27" s="196">
        <f t="shared" si="7"/>
        <v>-0.4150418400005238</v>
      </c>
      <c r="Y27" s="196">
        <f t="shared" si="7"/>
        <v>-0.42000357096670182</v>
      </c>
      <c r="Z27" s="196">
        <f t="shared" si="7"/>
        <v>-0.42482447690310465</v>
      </c>
      <c r="AA27" s="196">
        <f t="shared" si="7"/>
        <v>-0.42951777599650676</v>
      </c>
      <c r="AB27" s="196">
        <f t="shared" si="7"/>
        <v>-0.4342823234561255</v>
      </c>
      <c r="AC27" s="196">
        <f t="shared" si="7"/>
        <v>-0.43891690995650201</v>
      </c>
      <c r="AD27" s="196">
        <f t="shared" si="7"/>
        <v>-0.44339551042949665</v>
      </c>
      <c r="AE27" s="196">
        <f t="shared" si="7"/>
        <v>-0.44772966452436869</v>
      </c>
      <c r="AF27" s="196">
        <f t="shared" si="7"/>
        <v>-0.45194242362747872</v>
      </c>
      <c r="AG27" s="196">
        <f t="shared" si="7"/>
        <v>-0.45622307105813853</v>
      </c>
      <c r="AH27" s="196">
        <f t="shared" si="7"/>
        <v>-0.46043815318920167</v>
      </c>
      <c r="AI27" s="196">
        <f t="shared" si="7"/>
        <v>-0.46460748320273559</v>
      </c>
      <c r="AJ27" s="196">
        <f t="shared" si="7"/>
        <v>-0.46876522438111579</v>
      </c>
      <c r="AK27" s="196">
        <f t="shared" si="7"/>
        <v>-0.47289772207417791</v>
      </c>
      <c r="AL27" s="196">
        <f t="shared" si="7"/>
        <v>-0.47720852819999848</v>
      </c>
      <c r="AM27" s="196">
        <f t="shared" si="7"/>
        <v>-0.48140953442518253</v>
      </c>
      <c r="AN27" s="196">
        <f t="shared" si="7"/>
        <v>-0.48568465703418084</v>
      </c>
      <c r="AO27" s="196">
        <f t="shared" si="7"/>
        <v>-0.49003774396886968</v>
      </c>
      <c r="AP27" s="196">
        <f t="shared" si="7"/>
        <v>-0.49439665822409751</v>
      </c>
      <c r="AQ27" s="196">
        <f t="shared" si="7"/>
        <v>-0.49884987009941106</v>
      </c>
      <c r="AR27" s="196">
        <f t="shared" si="7"/>
        <v>-0.50323005726825087</v>
      </c>
      <c r="AS27" s="196">
        <f t="shared" si="7"/>
        <v>-0.50759310451116768</v>
      </c>
      <c r="AT27" s="196">
        <f t="shared" si="7"/>
        <v>-0.51210465394166249</v>
      </c>
      <c r="AU27" s="196">
        <f t="shared" si="7"/>
        <v>-0.51672487852074234</v>
      </c>
      <c r="AV27" s="196">
        <f t="shared" si="7"/>
        <v>-0.52144288528678651</v>
      </c>
      <c r="AW27" s="196">
        <f t="shared" si="7"/>
        <v>-0.52600282053521674</v>
      </c>
      <c r="AX27" s="196">
        <f t="shared" si="7"/>
        <v>-0.53046459712501814</v>
      </c>
      <c r="AY27" s="196">
        <f t="shared" si="7"/>
        <v>-0.53489273686536265</v>
      </c>
      <c r="AZ27" s="352">
        <f t="shared" si="7"/>
        <v>-0.53937827467034438</v>
      </c>
      <c r="BB27" s="196">
        <f>AZ27/'Summary table'!J31</f>
        <v>-9.2712358950343257E-2</v>
      </c>
    </row>
    <row r="28" spans="1:57" s="196" customFormat="1"/>
    <row r="29" spans="1:57" s="196" customFormat="1"/>
    <row r="30" spans="1:57">
      <c r="B30" t="s">
        <v>677</v>
      </c>
    </row>
    <row r="46" spans="2:2">
      <c r="B46" t="s">
        <v>673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AX31"/>
  <sheetViews>
    <sheetView zoomScaleNormal="100" workbookViewId="0"/>
  </sheetViews>
  <sheetFormatPr defaultRowHeight="15"/>
  <cols>
    <col min="1" max="1" width="33.5703125" customWidth="1"/>
    <col min="2" max="36" width="18" bestFit="1" customWidth="1"/>
    <col min="37" max="50" width="19" bestFit="1" customWidth="1"/>
  </cols>
  <sheetData>
    <row r="1" spans="1:50">
      <c r="A1" s="1" t="s">
        <v>863</v>
      </c>
    </row>
    <row r="9" spans="1:50">
      <c r="A9" t="s">
        <v>864</v>
      </c>
      <c r="B9">
        <v>0.75</v>
      </c>
    </row>
    <row r="10" spans="1:50">
      <c r="A10" t="s">
        <v>865</v>
      </c>
      <c r="B10">
        <f>0.3/100</f>
        <v>3.0000000000000001E-3</v>
      </c>
    </row>
    <row r="11" spans="1:50">
      <c r="B11" s="248" t="s">
        <v>191</v>
      </c>
      <c r="C11" s="248" t="s">
        <v>205</v>
      </c>
      <c r="D11" s="248" t="s">
        <v>193</v>
      </c>
      <c r="E11" s="248" t="s">
        <v>194</v>
      </c>
      <c r="F11" s="248" t="s">
        <v>195</v>
      </c>
      <c r="G11" s="248" t="s">
        <v>196</v>
      </c>
      <c r="H11" s="248" t="s">
        <v>502</v>
      </c>
      <c r="I11" s="248" t="s">
        <v>503</v>
      </c>
      <c r="J11" s="248" t="s">
        <v>504</v>
      </c>
      <c r="K11" s="248" t="s">
        <v>505</v>
      </c>
      <c r="L11" s="248" t="s">
        <v>506</v>
      </c>
      <c r="M11" s="248" t="s">
        <v>508</v>
      </c>
      <c r="N11" s="248" t="s">
        <v>507</v>
      </c>
      <c r="O11" s="248" t="s">
        <v>509</v>
      </c>
      <c r="P11" s="248" t="s">
        <v>510</v>
      </c>
      <c r="Q11" s="248" t="s">
        <v>511</v>
      </c>
      <c r="R11" s="248" t="s">
        <v>512</v>
      </c>
      <c r="S11" s="248" t="s">
        <v>513</v>
      </c>
      <c r="T11" s="248" t="s">
        <v>514</v>
      </c>
      <c r="U11" s="248" t="s">
        <v>515</v>
      </c>
      <c r="V11" s="248" t="s">
        <v>516</v>
      </c>
      <c r="W11" s="248" t="s">
        <v>517</v>
      </c>
      <c r="X11" s="248" t="s">
        <v>518</v>
      </c>
      <c r="Y11" s="248" t="s">
        <v>519</v>
      </c>
      <c r="Z11" s="248" t="s">
        <v>521</v>
      </c>
      <c r="AA11" s="248" t="s">
        <v>520</v>
      </c>
      <c r="AB11" s="248" t="s">
        <v>522</v>
      </c>
      <c r="AC11" s="248" t="s">
        <v>523</v>
      </c>
      <c r="AD11" s="248" t="s">
        <v>524</v>
      </c>
      <c r="AE11" s="248" t="s">
        <v>525</v>
      </c>
      <c r="AF11" s="248" t="s">
        <v>526</v>
      </c>
      <c r="AG11" s="248" t="s">
        <v>527</v>
      </c>
      <c r="AH11" s="248" t="s">
        <v>528</v>
      </c>
      <c r="AI11" s="248" t="s">
        <v>529</v>
      </c>
      <c r="AJ11" s="248" t="s">
        <v>530</v>
      </c>
      <c r="AK11" s="248" t="s">
        <v>531</v>
      </c>
      <c r="AL11" s="248" t="s">
        <v>532</v>
      </c>
      <c r="AM11" s="248" t="s">
        <v>533</v>
      </c>
      <c r="AN11" s="248" t="s">
        <v>534</v>
      </c>
      <c r="AO11" s="248" t="s">
        <v>535</v>
      </c>
      <c r="AP11" s="248" t="s">
        <v>536</v>
      </c>
      <c r="AQ11" s="248" t="s">
        <v>538</v>
      </c>
      <c r="AR11" s="248" t="s">
        <v>537</v>
      </c>
      <c r="AS11" s="248" t="s">
        <v>539</v>
      </c>
      <c r="AT11" s="248" t="s">
        <v>540</v>
      </c>
      <c r="AU11" s="248" t="s">
        <v>541</v>
      </c>
      <c r="AV11" s="248" t="s">
        <v>542</v>
      </c>
      <c r="AW11" s="248" t="s">
        <v>543</v>
      </c>
      <c r="AX11" s="248" t="s">
        <v>544</v>
      </c>
    </row>
    <row r="12" spans="1:50">
      <c r="B12" s="248">
        <v>2012</v>
      </c>
      <c r="C12" s="248">
        <v>2013</v>
      </c>
      <c r="D12" s="248">
        <v>2014</v>
      </c>
      <c r="E12" s="248">
        <v>2015</v>
      </c>
      <c r="F12" s="248">
        <v>2016</v>
      </c>
      <c r="G12" s="248">
        <v>2017</v>
      </c>
      <c r="H12" s="248">
        <v>2018</v>
      </c>
      <c r="I12" s="248">
        <v>2019</v>
      </c>
      <c r="J12" s="248">
        <v>2020</v>
      </c>
      <c r="K12" s="248">
        <v>2021</v>
      </c>
      <c r="L12" s="248">
        <v>2022</v>
      </c>
      <c r="M12" s="248">
        <v>2023</v>
      </c>
      <c r="N12" s="248">
        <v>2024</v>
      </c>
      <c r="O12" s="248">
        <v>2025</v>
      </c>
      <c r="P12" s="248">
        <v>2026</v>
      </c>
      <c r="Q12" s="248">
        <v>2027</v>
      </c>
      <c r="R12" s="248">
        <v>2028</v>
      </c>
      <c r="S12" s="248">
        <v>2029</v>
      </c>
      <c r="T12" s="248">
        <v>2030</v>
      </c>
      <c r="U12" s="248">
        <v>2031</v>
      </c>
      <c r="V12" s="248">
        <v>2032</v>
      </c>
      <c r="W12" s="248">
        <v>2033</v>
      </c>
      <c r="X12" s="248">
        <v>2034</v>
      </c>
      <c r="Y12" s="248">
        <v>2035</v>
      </c>
      <c r="Z12" s="248">
        <v>2036</v>
      </c>
      <c r="AA12" s="248">
        <v>2037</v>
      </c>
      <c r="AB12" s="248">
        <v>2038</v>
      </c>
      <c r="AC12" s="248">
        <v>2039</v>
      </c>
      <c r="AD12" s="248">
        <v>2040</v>
      </c>
      <c r="AE12" s="248">
        <v>2041</v>
      </c>
      <c r="AF12" s="248">
        <v>2042</v>
      </c>
      <c r="AG12" s="248">
        <v>2043</v>
      </c>
      <c r="AH12" s="248">
        <v>2044</v>
      </c>
      <c r="AI12" s="248">
        <v>2045</v>
      </c>
      <c r="AJ12" s="248">
        <v>2046</v>
      </c>
      <c r="AK12" s="248">
        <v>2047</v>
      </c>
      <c r="AL12" s="248">
        <v>2048</v>
      </c>
      <c r="AM12" s="248">
        <v>2049</v>
      </c>
      <c r="AN12" s="248">
        <v>2050</v>
      </c>
      <c r="AO12" s="248">
        <v>2051</v>
      </c>
      <c r="AP12" s="248">
        <v>2052</v>
      </c>
      <c r="AQ12" s="248">
        <v>2053</v>
      </c>
      <c r="AR12" s="248">
        <v>2054</v>
      </c>
      <c r="AS12" s="248">
        <v>2055</v>
      </c>
      <c r="AT12" s="248">
        <v>2056</v>
      </c>
      <c r="AU12" s="248">
        <v>2057</v>
      </c>
      <c r="AV12" s="248">
        <v>2058</v>
      </c>
      <c r="AW12" s="248">
        <v>2059</v>
      </c>
      <c r="AX12" s="248">
        <v>2060</v>
      </c>
    </row>
    <row r="13" spans="1:50">
      <c r="A13" t="s">
        <v>866</v>
      </c>
      <c r="B13" s="3">
        <f>SUM('Aged Care'!E85:E92)</f>
        <v>11707042658.152288</v>
      </c>
      <c r="C13" s="3">
        <f>SUM('Aged Care'!F85:F92)</f>
        <v>12442970613.247686</v>
      </c>
      <c r="D13" s="3">
        <f>SUM('Aged Care'!G85:G92)</f>
        <v>13225744289.183979</v>
      </c>
      <c r="E13" s="3">
        <f>SUM('Aged Care'!H85:H92)</f>
        <v>14077947917.368418</v>
      </c>
      <c r="F13" s="3">
        <f>SUM('Aged Care'!I85:I92)</f>
        <v>15004013400.266277</v>
      </c>
      <c r="G13" s="3">
        <f>SUM('Aged Care'!J85:J92)</f>
        <v>15882296329.606434</v>
      </c>
      <c r="H13" s="3">
        <f>SUM('Aged Care'!K85:K92)</f>
        <v>16724732378.017813</v>
      </c>
      <c r="I13" s="3">
        <f>SUM('Aged Care'!L85:L92)</f>
        <v>17642458160.490318</v>
      </c>
      <c r="J13" s="3">
        <f>SUM('Aged Care'!M85:M92)</f>
        <v>18524505837.668961</v>
      </c>
      <c r="K13" s="3">
        <f>SUM('Aged Care'!N85:N92)</f>
        <v>19418468517.877769</v>
      </c>
      <c r="L13" s="3">
        <f>SUM('Aged Care'!O85:O92)</f>
        <v>20337470712.434582</v>
      </c>
      <c r="M13" s="3">
        <f>SUM('Aged Care'!P85:P92)</f>
        <v>21346591910.345444</v>
      </c>
      <c r="N13" s="3">
        <f>SUM('Aged Care'!Q85:Q92)</f>
        <v>22384046235.633698</v>
      </c>
      <c r="O13" s="3">
        <f>SUM('Aged Care'!R85:R92)</f>
        <v>23487996319.535187</v>
      </c>
      <c r="P13" s="3">
        <f>SUM('Aged Care'!S85:S92)</f>
        <v>24679426776.571632</v>
      </c>
      <c r="Q13" s="3">
        <f>SUM('Aged Care'!T85:T92)</f>
        <v>26052811006.831173</v>
      </c>
      <c r="R13" s="3">
        <f>SUM('Aged Care'!U85:U92)</f>
        <v>27443208467.451031</v>
      </c>
      <c r="S13" s="3">
        <f>SUM('Aged Care'!V85:V92)</f>
        <v>28979003706.170315</v>
      </c>
      <c r="T13" s="3">
        <f>SUM('Aged Care'!W85:W92)</f>
        <v>30612477669.387226</v>
      </c>
      <c r="U13" s="3">
        <f>SUM('Aged Care'!X85:X92)</f>
        <v>32332996747.323486</v>
      </c>
      <c r="V13" s="3">
        <f>SUM('Aged Care'!Y85:Y92)</f>
        <v>34309599630.037983</v>
      </c>
      <c r="W13" s="3">
        <f>SUM('Aged Care'!Z85:Z92)</f>
        <v>36280804084.382965</v>
      </c>
      <c r="X13" s="3">
        <f>SUM('Aged Care'!AA85:AA92)</f>
        <v>38346163382.367035</v>
      </c>
      <c r="Y13" s="3">
        <f>SUM('Aged Care'!AB85:AB92)</f>
        <v>40507365744.61982</v>
      </c>
      <c r="Z13" s="3">
        <f>SUM('Aged Care'!AC85:AC92)</f>
        <v>42768416361.083931</v>
      </c>
      <c r="AA13" s="3">
        <f>SUM('Aged Care'!AD85:AD92)</f>
        <v>45256451450.917709</v>
      </c>
      <c r="AB13" s="3">
        <f>SUM('Aged Care'!AE85:AE92)</f>
        <v>47733783788.527893</v>
      </c>
      <c r="AC13" s="3">
        <f>SUM('Aged Care'!AF85:AF92)</f>
        <v>50239681557.789925</v>
      </c>
      <c r="AD13" s="3">
        <f>SUM('Aged Care'!AG85:AG92)</f>
        <v>54857247663.104965</v>
      </c>
      <c r="AE13" s="3">
        <f>SUM('Aged Care'!AH85:AH92)</f>
        <v>57610655119.834824</v>
      </c>
      <c r="AF13" s="3">
        <f>SUM('Aged Care'!AI85:AI92)</f>
        <v>60474049649.629654</v>
      </c>
      <c r="AG13" s="3">
        <f>SUM('Aged Care'!AJ85:AJ92)</f>
        <v>63382802621.929451</v>
      </c>
      <c r="AH13" s="3">
        <f>SUM('Aged Care'!AK85:AK92)</f>
        <v>66356129157.855354</v>
      </c>
      <c r="AI13" s="3">
        <f>SUM('Aged Care'!AL85:AL92)</f>
        <v>69396884441.767319</v>
      </c>
      <c r="AJ13" s="3">
        <f>SUM('Aged Care'!AM85:AM92)</f>
        <v>72603165662.096954</v>
      </c>
      <c r="AK13" s="3">
        <f>SUM('Aged Care'!AN85:AN92)</f>
        <v>75906308151.016571</v>
      </c>
      <c r="AL13" s="3">
        <f>SUM('Aged Care'!AO85:AO92)</f>
        <v>79261710403.643799</v>
      </c>
      <c r="AM13" s="3">
        <f>SUM('Aged Care'!AP85:AP92)</f>
        <v>82673569356.312286</v>
      </c>
      <c r="AN13" s="3">
        <f>SUM('Aged Care'!AQ85:AQ92)</f>
        <v>86107322238.021622</v>
      </c>
      <c r="AO13" s="3">
        <f>SUM('Aged Care'!AR85:AR92)</f>
        <v>89677125541.322739</v>
      </c>
      <c r="AP13" s="3">
        <f>SUM('Aged Care'!AS85:AS92)</f>
        <v>93268739118.607513</v>
      </c>
      <c r="AQ13" s="3">
        <f>SUM('Aged Care'!AT85:AT92)</f>
        <v>96912627535.695587</v>
      </c>
      <c r="AR13" s="3">
        <f>SUM('Aged Care'!AU85:AU92)</f>
        <v>100716193531.83057</v>
      </c>
      <c r="AS13" s="3">
        <f>SUM('Aged Care'!AV85:AV92)</f>
        <v>104591360114.36432</v>
      </c>
      <c r="AT13" s="3">
        <f>SUM('Aged Care'!AW85:AW92)</f>
        <v>108730880881.18234</v>
      </c>
      <c r="AU13" s="3">
        <f>SUM('Aged Care'!AX85:AX92)</f>
        <v>112964676086.01746</v>
      </c>
      <c r="AV13" s="3">
        <f>SUM('Aged Care'!AY85:AY92)</f>
        <v>117326869070.08565</v>
      </c>
      <c r="AW13" s="3">
        <f>SUM('Aged Care'!AZ85:AZ92)</f>
        <v>121909005173.9967</v>
      </c>
      <c r="AX13" s="3">
        <f>SUM('Aged Care'!BA85:BA92)</f>
        <v>126650703149.37906</v>
      </c>
    </row>
    <row r="14" spans="1:50">
      <c r="A14" t="s">
        <v>867</v>
      </c>
      <c r="B14" s="96">
        <f t="shared" ref="B14:AG14" si="0">B13*ACLab_share</f>
        <v>8780281993.6142159</v>
      </c>
      <c r="C14" s="96">
        <f t="shared" si="0"/>
        <v>9332227959.9357643</v>
      </c>
      <c r="D14" s="96">
        <f t="shared" si="0"/>
        <v>9919308216.8879852</v>
      </c>
      <c r="E14" s="96">
        <f t="shared" si="0"/>
        <v>10558460938.026314</v>
      </c>
      <c r="F14" s="96">
        <f t="shared" si="0"/>
        <v>11253010050.199707</v>
      </c>
      <c r="G14" s="96">
        <f t="shared" si="0"/>
        <v>11911722247.204826</v>
      </c>
      <c r="H14" s="96">
        <f t="shared" si="0"/>
        <v>12543549283.513359</v>
      </c>
      <c r="I14" s="96">
        <f t="shared" si="0"/>
        <v>13231843620.367739</v>
      </c>
      <c r="J14" s="96">
        <f t="shared" si="0"/>
        <v>13893379378.25172</v>
      </c>
      <c r="K14" s="96">
        <f t="shared" si="0"/>
        <v>14563851388.408327</v>
      </c>
      <c r="L14" s="96">
        <f t="shared" si="0"/>
        <v>15253103034.325935</v>
      </c>
      <c r="M14" s="96">
        <f t="shared" si="0"/>
        <v>16009943932.759083</v>
      </c>
      <c r="N14" s="96">
        <f t="shared" si="0"/>
        <v>16788034676.725273</v>
      </c>
      <c r="O14" s="96">
        <f t="shared" si="0"/>
        <v>17615997239.65139</v>
      </c>
      <c r="P14" s="96">
        <f t="shared" si="0"/>
        <v>18509570082.428726</v>
      </c>
      <c r="Q14" s="96">
        <f t="shared" si="0"/>
        <v>19539608255.123379</v>
      </c>
      <c r="R14" s="96">
        <f t="shared" si="0"/>
        <v>20582406350.588272</v>
      </c>
      <c r="S14" s="96">
        <f t="shared" si="0"/>
        <v>21734252779.627735</v>
      </c>
      <c r="T14" s="96">
        <f t="shared" si="0"/>
        <v>22959358252.040421</v>
      </c>
      <c r="U14" s="96">
        <f t="shared" si="0"/>
        <v>24249747560.492615</v>
      </c>
      <c r="V14" s="96">
        <f t="shared" si="0"/>
        <v>25732199722.528488</v>
      </c>
      <c r="W14" s="96">
        <f t="shared" si="0"/>
        <v>27210603063.287224</v>
      </c>
      <c r="X14" s="96">
        <f t="shared" si="0"/>
        <v>28759622536.775276</v>
      </c>
      <c r="Y14" s="96">
        <f t="shared" si="0"/>
        <v>30380524308.464867</v>
      </c>
      <c r="Z14" s="96">
        <f t="shared" si="0"/>
        <v>32076312270.81295</v>
      </c>
      <c r="AA14" s="96">
        <f t="shared" si="0"/>
        <v>33942338588.188282</v>
      </c>
      <c r="AB14" s="96">
        <f t="shared" si="0"/>
        <v>35800337841.39592</v>
      </c>
      <c r="AC14" s="96">
        <f t="shared" si="0"/>
        <v>37679761168.342445</v>
      </c>
      <c r="AD14" s="96">
        <f t="shared" si="0"/>
        <v>41142935747.32872</v>
      </c>
      <c r="AE14" s="96">
        <f t="shared" si="0"/>
        <v>43207991339.876114</v>
      </c>
      <c r="AF14" s="96">
        <f t="shared" si="0"/>
        <v>45355537237.222244</v>
      </c>
      <c r="AG14" s="96">
        <f t="shared" si="0"/>
        <v>47537101966.44709</v>
      </c>
      <c r="AH14" s="96">
        <f t="shared" ref="AH14:AX14" si="1">AH13*ACLab_share</f>
        <v>49767096868.391518</v>
      </c>
      <c r="AI14" s="96">
        <f t="shared" si="1"/>
        <v>52047663331.325485</v>
      </c>
      <c r="AJ14" s="96">
        <f t="shared" si="1"/>
        <v>54452374246.572716</v>
      </c>
      <c r="AK14" s="96">
        <f t="shared" si="1"/>
        <v>56929731113.262428</v>
      </c>
      <c r="AL14" s="96">
        <f t="shared" si="1"/>
        <v>59446282802.732849</v>
      </c>
      <c r="AM14" s="96">
        <f t="shared" si="1"/>
        <v>62005177017.234215</v>
      </c>
      <c r="AN14" s="96">
        <f t="shared" si="1"/>
        <v>64580491678.51622</v>
      </c>
      <c r="AO14" s="96">
        <f t="shared" si="1"/>
        <v>67257844155.99205</v>
      </c>
      <c r="AP14" s="96">
        <f t="shared" si="1"/>
        <v>69951554338.955627</v>
      </c>
      <c r="AQ14" s="96">
        <f t="shared" si="1"/>
        <v>72684470651.771698</v>
      </c>
      <c r="AR14" s="96">
        <f t="shared" si="1"/>
        <v>75537145148.872925</v>
      </c>
      <c r="AS14" s="96">
        <f t="shared" si="1"/>
        <v>78443520085.773239</v>
      </c>
      <c r="AT14" s="96">
        <f t="shared" si="1"/>
        <v>81548160660.886749</v>
      </c>
      <c r="AU14" s="96">
        <f t="shared" si="1"/>
        <v>84723507064.513092</v>
      </c>
      <c r="AV14" s="96">
        <f t="shared" si="1"/>
        <v>87995151802.56424</v>
      </c>
      <c r="AW14" s="96">
        <f t="shared" si="1"/>
        <v>91431753880.497528</v>
      </c>
      <c r="AX14" s="96">
        <f t="shared" si="1"/>
        <v>94988027362.034302</v>
      </c>
    </row>
    <row r="15" spans="1:50">
      <c r="A15" t="s">
        <v>868</v>
      </c>
      <c r="B15" s="96">
        <f>B13-B14</f>
        <v>2926760664.5380726</v>
      </c>
      <c r="C15" s="96">
        <f t="shared" ref="C15:AX15" si="2">C13-C14</f>
        <v>3110742653.3119221</v>
      </c>
      <c r="D15" s="96">
        <f t="shared" si="2"/>
        <v>3306436072.2959938</v>
      </c>
      <c r="E15" s="96">
        <f t="shared" si="2"/>
        <v>3519486979.342104</v>
      </c>
      <c r="F15" s="96">
        <f t="shared" si="2"/>
        <v>3751003350.0665703</v>
      </c>
      <c r="G15" s="96">
        <f t="shared" si="2"/>
        <v>3970574082.4016075</v>
      </c>
      <c r="H15" s="96">
        <f t="shared" si="2"/>
        <v>4181183094.5044537</v>
      </c>
      <c r="I15" s="96">
        <f t="shared" si="2"/>
        <v>4410614540.1225796</v>
      </c>
      <c r="J15" s="96">
        <f t="shared" si="2"/>
        <v>4631126459.4172401</v>
      </c>
      <c r="K15" s="96">
        <f t="shared" si="2"/>
        <v>4854617129.4694424</v>
      </c>
      <c r="L15" s="96">
        <f t="shared" si="2"/>
        <v>5084367678.1086464</v>
      </c>
      <c r="M15" s="96">
        <f t="shared" si="2"/>
        <v>5336647977.5863609</v>
      </c>
      <c r="N15" s="96">
        <f t="shared" si="2"/>
        <v>5596011558.9084244</v>
      </c>
      <c r="O15" s="96">
        <f t="shared" si="2"/>
        <v>5871999079.8837967</v>
      </c>
      <c r="P15" s="96">
        <f t="shared" si="2"/>
        <v>6169856694.1429062</v>
      </c>
      <c r="Q15" s="96">
        <f t="shared" si="2"/>
        <v>6513202751.7077942</v>
      </c>
      <c r="R15" s="96">
        <f t="shared" si="2"/>
        <v>6860802116.8627586</v>
      </c>
      <c r="S15" s="96">
        <f t="shared" si="2"/>
        <v>7244750926.5425797</v>
      </c>
      <c r="T15" s="96">
        <f t="shared" si="2"/>
        <v>7653119417.3468056</v>
      </c>
      <c r="U15" s="96">
        <f t="shared" si="2"/>
        <v>8083249186.8308716</v>
      </c>
      <c r="V15" s="96">
        <f t="shared" si="2"/>
        <v>8577399907.5094948</v>
      </c>
      <c r="W15" s="96">
        <f t="shared" si="2"/>
        <v>9070201021.0957413</v>
      </c>
      <c r="X15" s="96">
        <f t="shared" si="2"/>
        <v>9586540845.5917587</v>
      </c>
      <c r="Y15" s="96">
        <f t="shared" si="2"/>
        <v>10126841436.154953</v>
      </c>
      <c r="Z15" s="96">
        <f t="shared" si="2"/>
        <v>10692104090.270981</v>
      </c>
      <c r="AA15" s="96">
        <f t="shared" si="2"/>
        <v>11314112862.729427</v>
      </c>
      <c r="AB15" s="96">
        <f t="shared" si="2"/>
        <v>11933445947.131973</v>
      </c>
      <c r="AC15" s="96">
        <f t="shared" si="2"/>
        <v>12559920389.447479</v>
      </c>
      <c r="AD15" s="96">
        <f t="shared" si="2"/>
        <v>13714311915.776245</v>
      </c>
      <c r="AE15" s="96">
        <f t="shared" si="2"/>
        <v>14402663779.95871</v>
      </c>
      <c r="AF15" s="96">
        <f t="shared" si="2"/>
        <v>15118512412.40741</v>
      </c>
      <c r="AG15" s="96">
        <f t="shared" si="2"/>
        <v>15845700655.482361</v>
      </c>
      <c r="AH15" s="96">
        <f t="shared" si="2"/>
        <v>16589032289.463837</v>
      </c>
      <c r="AI15" s="96">
        <f t="shared" si="2"/>
        <v>17349221110.441833</v>
      </c>
      <c r="AJ15" s="96">
        <f t="shared" si="2"/>
        <v>18150791415.524239</v>
      </c>
      <c r="AK15" s="96">
        <f t="shared" si="2"/>
        <v>18976577037.754143</v>
      </c>
      <c r="AL15" s="96">
        <f t="shared" si="2"/>
        <v>19815427600.91095</v>
      </c>
      <c r="AM15" s="96">
        <f t="shared" si="2"/>
        <v>20668392339.078072</v>
      </c>
      <c r="AN15" s="96">
        <f t="shared" si="2"/>
        <v>21526830559.505402</v>
      </c>
      <c r="AO15" s="96">
        <f t="shared" si="2"/>
        <v>22419281385.330688</v>
      </c>
      <c r="AP15" s="96">
        <f t="shared" si="2"/>
        <v>23317184779.651886</v>
      </c>
      <c r="AQ15" s="96">
        <f t="shared" si="2"/>
        <v>24228156883.923889</v>
      </c>
      <c r="AR15" s="96">
        <f t="shared" si="2"/>
        <v>25179048382.957642</v>
      </c>
      <c r="AS15" s="96">
        <f t="shared" si="2"/>
        <v>26147840028.59108</v>
      </c>
      <c r="AT15" s="96">
        <f t="shared" si="2"/>
        <v>27182720220.295593</v>
      </c>
      <c r="AU15" s="96">
        <f t="shared" si="2"/>
        <v>28241169021.504364</v>
      </c>
      <c r="AV15" s="96">
        <f t="shared" si="2"/>
        <v>29331717267.521408</v>
      </c>
      <c r="AW15" s="96">
        <f t="shared" si="2"/>
        <v>30477251293.499176</v>
      </c>
      <c r="AX15" s="96">
        <f t="shared" si="2"/>
        <v>31662675787.344757</v>
      </c>
    </row>
    <row r="16" spans="1:50">
      <c r="A16" t="s">
        <v>870</v>
      </c>
      <c r="B16" t="b">
        <f>B13='Rev and Expense projections'!D22</f>
        <v>1</v>
      </c>
      <c r="C16" s="248" t="b">
        <f>C13='Rev and Expense projections'!E22</f>
        <v>1</v>
      </c>
      <c r="D16" s="248" t="b">
        <f>D13='Rev and Expense projections'!F22</f>
        <v>1</v>
      </c>
      <c r="E16" s="248" t="b">
        <f>E13='Rev and Expense projections'!G22</f>
        <v>1</v>
      </c>
      <c r="F16" s="248" t="b">
        <f>F13='Rev and Expense projections'!H22</f>
        <v>1</v>
      </c>
      <c r="G16" s="248" t="b">
        <f>G13='Rev and Expense projections'!I22</f>
        <v>1</v>
      </c>
      <c r="H16" s="248" t="b">
        <f>H13='Rev and Expense projections'!J22</f>
        <v>1</v>
      </c>
      <c r="I16" s="248" t="b">
        <f>I13='Rev and Expense projections'!K22</f>
        <v>1</v>
      </c>
      <c r="J16" s="248" t="b">
        <f>J13='Rev and Expense projections'!L22</f>
        <v>1</v>
      </c>
      <c r="K16" s="248" t="b">
        <f>K13='Rev and Expense projections'!M22</f>
        <v>1</v>
      </c>
      <c r="L16" s="248" t="b">
        <f>L13='Rev and Expense projections'!N22</f>
        <v>1</v>
      </c>
      <c r="M16" s="248" t="b">
        <f>M13='Rev and Expense projections'!O22</f>
        <v>1</v>
      </c>
      <c r="N16" s="248" t="b">
        <f>N13='Rev and Expense projections'!P22</f>
        <v>1</v>
      </c>
      <c r="O16" s="248" t="b">
        <f>O13='Rev and Expense projections'!Q22</f>
        <v>1</v>
      </c>
      <c r="P16" s="248" t="b">
        <f>P13='Rev and Expense projections'!R22</f>
        <v>1</v>
      </c>
      <c r="Q16" s="248" t="b">
        <f>Q13='Rev and Expense projections'!S22</f>
        <v>1</v>
      </c>
      <c r="R16" s="248" t="b">
        <f>R13='Rev and Expense projections'!T22</f>
        <v>1</v>
      </c>
      <c r="S16" s="248" t="b">
        <f>S13='Rev and Expense projections'!U22</f>
        <v>1</v>
      </c>
      <c r="T16" s="248" t="b">
        <f>T13='Rev and Expense projections'!V22</f>
        <v>1</v>
      </c>
      <c r="U16" s="248" t="b">
        <f>U13='Rev and Expense projections'!W22</f>
        <v>1</v>
      </c>
      <c r="V16" s="248" t="b">
        <f>V13='Rev and Expense projections'!X22</f>
        <v>1</v>
      </c>
      <c r="W16" s="248" t="b">
        <f>W13='Rev and Expense projections'!Y22</f>
        <v>1</v>
      </c>
      <c r="X16" s="248" t="b">
        <f>X13='Rev and Expense projections'!Z22</f>
        <v>1</v>
      </c>
      <c r="Y16" s="248" t="b">
        <f>Y13='Rev and Expense projections'!AA22</f>
        <v>1</v>
      </c>
      <c r="Z16" s="248" t="b">
        <f>Z13='Rev and Expense projections'!AB22</f>
        <v>1</v>
      </c>
      <c r="AA16" s="248" t="b">
        <f>AA13='Rev and Expense projections'!AC22</f>
        <v>1</v>
      </c>
      <c r="AB16" s="248" t="b">
        <f>AB13='Rev and Expense projections'!AD22</f>
        <v>1</v>
      </c>
      <c r="AC16" s="248" t="b">
        <f>AC13='Rev and Expense projections'!AE22</f>
        <v>1</v>
      </c>
      <c r="AD16" s="248" t="b">
        <f>AD13='Rev and Expense projections'!AF22</f>
        <v>1</v>
      </c>
      <c r="AE16" s="248" t="b">
        <f>AE13='Rev and Expense projections'!AG22</f>
        <v>1</v>
      </c>
      <c r="AF16" s="248" t="b">
        <f>AF13='Rev and Expense projections'!AH22</f>
        <v>1</v>
      </c>
      <c r="AG16" s="248" t="b">
        <f>AG13='Rev and Expense projections'!AI22</f>
        <v>1</v>
      </c>
      <c r="AH16" s="248" t="b">
        <f>AH13='Rev and Expense projections'!AJ22</f>
        <v>1</v>
      </c>
      <c r="AI16" s="248" t="b">
        <f>AI13='Rev and Expense projections'!AK22</f>
        <v>1</v>
      </c>
      <c r="AJ16" s="248" t="b">
        <f>AJ13='Rev and Expense projections'!AL22</f>
        <v>1</v>
      </c>
      <c r="AK16" s="248" t="b">
        <f>AK13='Rev and Expense projections'!AM22</f>
        <v>1</v>
      </c>
      <c r="AL16" s="248" t="b">
        <f>AL13='Rev and Expense projections'!AN22</f>
        <v>1</v>
      </c>
      <c r="AM16" s="248" t="b">
        <f>AM13='Rev and Expense projections'!AO22</f>
        <v>1</v>
      </c>
      <c r="AN16" s="248" t="b">
        <f>AN13='Rev and Expense projections'!AP22</f>
        <v>1</v>
      </c>
      <c r="AO16" s="248" t="b">
        <f>AO13='Rev and Expense projections'!AQ22</f>
        <v>1</v>
      </c>
      <c r="AP16" s="248" t="b">
        <f>AP13='Rev and Expense projections'!AR22</f>
        <v>1</v>
      </c>
      <c r="AQ16" s="248" t="b">
        <f>AQ13='Rev and Expense projections'!AS22</f>
        <v>1</v>
      </c>
      <c r="AR16" s="248" t="b">
        <f>AR13='Rev and Expense projections'!AT22</f>
        <v>1</v>
      </c>
      <c r="AS16" s="248" t="b">
        <f>AS13='Rev and Expense projections'!AU22</f>
        <v>1</v>
      </c>
      <c r="AT16" s="248" t="b">
        <f>AT13='Rev and Expense projections'!AV22</f>
        <v>1</v>
      </c>
      <c r="AU16" s="248" t="b">
        <f>AU13='Rev and Expense projections'!AW22</f>
        <v>1</v>
      </c>
      <c r="AV16" s="248" t="b">
        <f>AV13='Rev and Expense projections'!AX22</f>
        <v>1</v>
      </c>
      <c r="AW16" s="248" t="b">
        <f>AW13='Rev and Expense projections'!AY22</f>
        <v>1</v>
      </c>
      <c r="AX16" s="248" t="b">
        <f>AX13='Rev and Expense projections'!AZ22</f>
        <v>1</v>
      </c>
    </row>
    <row r="17" spans="1:50">
      <c r="A17" t="s">
        <v>630</v>
      </c>
      <c r="B17" s="119">
        <f>B13/GDP!C4</f>
        <v>7.8778488094796879E-3</v>
      </c>
      <c r="C17" s="119">
        <f>C13/GDP!D4</f>
        <v>8.1610695881530644E-3</v>
      </c>
      <c r="D17" s="119">
        <f>D13/GDP!E4</f>
        <v>8.2535045074793936E-3</v>
      </c>
      <c r="E17" s="119">
        <f>E13/GDP!F4</f>
        <v>8.5003228118699335E-3</v>
      </c>
      <c r="F17" s="119">
        <f>F13/GDP!G4</f>
        <v>8.7761520734174429E-3</v>
      </c>
      <c r="G17" s="119">
        <f>G13/GDP!H4</f>
        <v>9.012018398200438E-3</v>
      </c>
      <c r="H17" s="119">
        <f>H13/GDP!I4</f>
        <v>9.2209028864087134E-3</v>
      </c>
      <c r="I17" s="119">
        <f>I13/GDP!J4</f>
        <v>9.4595015429490611E-3</v>
      </c>
      <c r="J17" s="119">
        <f>J13/GDP!K4</f>
        <v>9.6643511251792019E-3</v>
      </c>
      <c r="K17" s="119">
        <f>K13/GDP!L4</f>
        <v>9.8631177908679556E-3</v>
      </c>
      <c r="L17" s="119">
        <f>L13/GDP!M4</f>
        <v>1.0062597133577825E-2</v>
      </c>
      <c r="M17" s="119">
        <f>M13/GDP!N4</f>
        <v>1.0293373813269084E-2</v>
      </c>
      <c r="N17" s="119">
        <f>N13/GDP!O4</f>
        <v>1.0522702344546104E-2</v>
      </c>
      <c r="O17" s="119">
        <f>O13/GDP!P4</f>
        <v>1.0766226562695358E-2</v>
      </c>
      <c r="P17" s="119">
        <f>P13/GDP!Q4</f>
        <v>1.1032735416867806E-2</v>
      </c>
      <c r="Q17" s="119">
        <f>Q13/GDP!R4</f>
        <v>1.1361949679806083E-2</v>
      </c>
      <c r="R17" s="119">
        <f>R13/GDP!S4</f>
        <v>1.1677050180596771E-2</v>
      </c>
      <c r="S17" s="119">
        <f>S13/GDP!T4</f>
        <v>1.2031622648251019E-2</v>
      </c>
      <c r="T17" s="119">
        <f>T13/GDP!U4</f>
        <v>1.2401618360880395E-2</v>
      </c>
      <c r="U17" s="119">
        <f>U13/GDP!V4</f>
        <v>1.2782218236226285E-2</v>
      </c>
      <c r="V17" s="119">
        <f>V13/GDP!W4</f>
        <v>1.3237876511926148E-2</v>
      </c>
      <c r="W17" s="119">
        <f>W13/GDP!X4</f>
        <v>1.3661322843213357E-2</v>
      </c>
      <c r="X17" s="119">
        <f>X13/GDP!Y4</f>
        <v>1.4091335725088965E-2</v>
      </c>
      <c r="Y17" s="119">
        <f>Y13/GDP!Z4</f>
        <v>1.4527069105263421E-2</v>
      </c>
      <c r="Z17" s="119">
        <f>Z13/GDP!AA4</f>
        <v>1.4970753357708474E-2</v>
      </c>
      <c r="AA17" s="119">
        <f>AA13/GDP!AB4</f>
        <v>1.5465197746677806E-2</v>
      </c>
      <c r="AB17" s="119">
        <f>AB13/GDP!AC4</f>
        <v>1.5923577204246604E-2</v>
      </c>
      <c r="AC17" s="119">
        <f>AC13/GDP!AD4</f>
        <v>1.6361609475436228E-2</v>
      </c>
      <c r="AD17" s="119">
        <f>AD13/GDP!AE4</f>
        <v>1.7443580941493946E-2</v>
      </c>
      <c r="AE17" s="119">
        <f>AE13/GDP!AF4</f>
        <v>1.789123625213351E-2</v>
      </c>
      <c r="AF17" s="119">
        <f>AF13/GDP!AG4</f>
        <v>1.8346548065680913E-2</v>
      </c>
      <c r="AG17" s="119">
        <f>AG13/GDP!AH4</f>
        <v>1.878660563397045E-2</v>
      </c>
      <c r="AH17" s="119">
        <f>AH13/GDP!AI4</f>
        <v>1.9217905333845899E-2</v>
      </c>
      <c r="AI17" s="119">
        <f>AI13/GDP!AJ4</f>
        <v>1.964251110301617E-2</v>
      </c>
      <c r="AJ17" s="119">
        <f>AJ13/GDP!AK4</f>
        <v>2.0088860913456571E-2</v>
      </c>
      <c r="AK17" s="119">
        <f>AK13/GDP!AL4</f>
        <v>2.0536461406741126E-2</v>
      </c>
      <c r="AL17" s="119">
        <f>AL13/GDP!AM4</f>
        <v>2.097370090446388E-2</v>
      </c>
      <c r="AM17" s="119">
        <f>AM13/GDP!AN4</f>
        <v>2.1402408309110329E-2</v>
      </c>
      <c r="AN17" s="119">
        <f>AN13/GDP!AO4</f>
        <v>2.1813790511432125E-2</v>
      </c>
      <c r="AO17" s="119">
        <f>AO13/GDP!AP4</f>
        <v>2.2236024493407565E-2</v>
      </c>
      <c r="AP17" s="119">
        <f>AP13/GDP!AQ4</f>
        <v>2.2637597309424533E-2</v>
      </c>
      <c r="AQ17" s="119">
        <f>AQ13/GDP!AR4</f>
        <v>2.3027073953232832E-2</v>
      </c>
      <c r="AR17" s="119">
        <f>AR13/GDP!AS4</f>
        <v>2.3430436644145597E-2</v>
      </c>
      <c r="AS17" s="119">
        <f>AS13/GDP!AT4</f>
        <v>2.3826320968932238E-2</v>
      </c>
      <c r="AT17" s="119">
        <f>AT13/GDP!AU4</f>
        <v>2.4254478398988782E-2</v>
      </c>
      <c r="AU17" s="119">
        <f>AU13/GDP!AV4</f>
        <v>2.4671010915662397E-2</v>
      </c>
      <c r="AV17" s="119">
        <f>AV13/GDP!AW4</f>
        <v>2.5084593562292895E-2</v>
      </c>
      <c r="AW17" s="119">
        <f>AW13/GDP!AX4</f>
        <v>2.5516012509531054E-2</v>
      </c>
      <c r="AX17" s="119">
        <f>AX13/GDP!AY4</f>
        <v>2.595245253584904E-2</v>
      </c>
    </row>
    <row r="18" spans="1:50" s="248" customFormat="1">
      <c r="A18" s="248" t="s">
        <v>870</v>
      </c>
      <c r="B18" s="248" t="b">
        <f>B17='Rev and Expense projections'!D48</f>
        <v>1</v>
      </c>
      <c r="C18" s="248" t="b">
        <f>C17='Rev and Expense projections'!E48</f>
        <v>1</v>
      </c>
      <c r="D18" s="248" t="b">
        <f>D17='Rev and Expense projections'!F48</f>
        <v>1</v>
      </c>
      <c r="E18" s="248" t="b">
        <f>E17='Rev and Expense projections'!G48</f>
        <v>1</v>
      </c>
      <c r="F18" s="248" t="b">
        <f>F17='Rev and Expense projections'!H48</f>
        <v>1</v>
      </c>
      <c r="G18" s="248" t="b">
        <f>G17='Rev and Expense projections'!I48</f>
        <v>1</v>
      </c>
      <c r="H18" s="248" t="b">
        <f>H17='Rev and Expense projections'!J48</f>
        <v>1</v>
      </c>
      <c r="I18" s="248" t="b">
        <f>I17='Rev and Expense projections'!K48</f>
        <v>1</v>
      </c>
      <c r="J18" s="248" t="b">
        <f>J17='Rev and Expense projections'!L48</f>
        <v>1</v>
      </c>
      <c r="K18" s="248" t="b">
        <f>K17='Rev and Expense projections'!M48</f>
        <v>1</v>
      </c>
      <c r="L18" s="248" t="b">
        <f>L17='Rev and Expense projections'!N48</f>
        <v>1</v>
      </c>
      <c r="M18" s="248" t="b">
        <f>M17='Rev and Expense projections'!O48</f>
        <v>1</v>
      </c>
      <c r="N18" s="248" t="b">
        <f>N17='Rev and Expense projections'!P48</f>
        <v>1</v>
      </c>
      <c r="O18" s="248" t="b">
        <f>O17='Rev and Expense projections'!Q48</f>
        <v>1</v>
      </c>
      <c r="P18" s="248" t="b">
        <f>P17='Rev and Expense projections'!R48</f>
        <v>1</v>
      </c>
      <c r="Q18" s="248" t="b">
        <f>Q17='Rev and Expense projections'!S48</f>
        <v>1</v>
      </c>
      <c r="R18" s="248" t="b">
        <f>R17='Rev and Expense projections'!T48</f>
        <v>1</v>
      </c>
      <c r="S18" s="248" t="b">
        <f>S17='Rev and Expense projections'!U48</f>
        <v>1</v>
      </c>
      <c r="T18" s="248" t="b">
        <f>T17='Rev and Expense projections'!V48</f>
        <v>1</v>
      </c>
      <c r="U18" s="248" t="b">
        <f>U17='Rev and Expense projections'!W48</f>
        <v>1</v>
      </c>
      <c r="V18" s="248" t="b">
        <f>V17='Rev and Expense projections'!X48</f>
        <v>1</v>
      </c>
      <c r="W18" s="248" t="b">
        <f>W17='Rev and Expense projections'!Y48</f>
        <v>1</v>
      </c>
      <c r="X18" s="248" t="b">
        <f>X17='Rev and Expense projections'!Z48</f>
        <v>1</v>
      </c>
      <c r="Y18" s="248" t="b">
        <f>Y17='Rev and Expense projections'!AA48</f>
        <v>1</v>
      </c>
      <c r="Z18" s="248" t="b">
        <f>Z17='Rev and Expense projections'!AB48</f>
        <v>1</v>
      </c>
      <c r="AA18" s="248" t="b">
        <f>AA17='Rev and Expense projections'!AC48</f>
        <v>1</v>
      </c>
      <c r="AB18" s="248" t="b">
        <f>AB17='Rev and Expense projections'!AD48</f>
        <v>1</v>
      </c>
      <c r="AC18" s="248" t="b">
        <f>AC17='Rev and Expense projections'!AE48</f>
        <v>1</v>
      </c>
      <c r="AD18" s="248" t="b">
        <f>AD17='Rev and Expense projections'!AF48</f>
        <v>1</v>
      </c>
      <c r="AE18" s="248" t="b">
        <f>AE17='Rev and Expense projections'!AG48</f>
        <v>1</v>
      </c>
      <c r="AF18" s="248" t="b">
        <f>AF17='Rev and Expense projections'!AH48</f>
        <v>1</v>
      </c>
      <c r="AG18" s="248" t="b">
        <f>AG17='Rev and Expense projections'!AI48</f>
        <v>1</v>
      </c>
      <c r="AH18" s="248" t="b">
        <f>AH17='Rev and Expense projections'!AJ48</f>
        <v>1</v>
      </c>
      <c r="AI18" s="248" t="b">
        <f>AI17='Rev and Expense projections'!AK48</f>
        <v>1</v>
      </c>
      <c r="AJ18" s="248" t="b">
        <f>AJ17='Rev and Expense projections'!AL48</f>
        <v>1</v>
      </c>
      <c r="AK18" s="248" t="b">
        <f>AK17='Rev and Expense projections'!AM48</f>
        <v>1</v>
      </c>
      <c r="AL18" s="248" t="b">
        <f>AL17='Rev and Expense projections'!AN48</f>
        <v>1</v>
      </c>
      <c r="AM18" s="248" t="b">
        <f>AM17='Rev and Expense projections'!AO48</f>
        <v>1</v>
      </c>
      <c r="AN18" s="248" t="b">
        <f>AN17='Rev and Expense projections'!AP48</f>
        <v>1</v>
      </c>
      <c r="AO18" s="248" t="b">
        <f>AO17='Rev and Expense projections'!AQ48</f>
        <v>1</v>
      </c>
      <c r="AP18" s="248" t="b">
        <f>AP17='Rev and Expense projections'!AR48</f>
        <v>1</v>
      </c>
      <c r="AQ18" s="248" t="b">
        <f>AQ17='Rev and Expense projections'!AS48</f>
        <v>1</v>
      </c>
      <c r="AR18" s="248" t="b">
        <f>AR17='Rev and Expense projections'!AT48</f>
        <v>1</v>
      </c>
      <c r="AS18" s="248" t="b">
        <f>AS17='Rev and Expense projections'!AU48</f>
        <v>1</v>
      </c>
      <c r="AT18" s="248" t="b">
        <f>AT17='Rev and Expense projections'!AV48</f>
        <v>1</v>
      </c>
      <c r="AU18" s="248" t="b">
        <f>AU17='Rev and Expense projections'!AW48</f>
        <v>1</v>
      </c>
      <c r="AV18" s="248" t="b">
        <f>AV17='Rev and Expense projections'!AX48</f>
        <v>1</v>
      </c>
      <c r="AW18" s="248" t="b">
        <f>AW17='Rev and Expense projections'!AY48</f>
        <v>1</v>
      </c>
      <c r="AX18" s="248" t="b">
        <f>AX17='Rev and Expense projections'!AZ48</f>
        <v>1</v>
      </c>
    </row>
    <row r="19" spans="1:50" s="248" customFormat="1"/>
    <row r="20" spans="1:50">
      <c r="A20" t="s">
        <v>869</v>
      </c>
      <c r="C20" s="119">
        <f>(C14-B14)/B14</f>
        <v>6.2861986291894906E-2</v>
      </c>
      <c r="D20" s="119">
        <f t="shared" ref="D20:AX20" si="3">(D14-C14)/C14</f>
        <v>6.290890658400311E-2</v>
      </c>
      <c r="E20" s="119">
        <f t="shared" si="3"/>
        <v>6.4435211323522298E-2</v>
      </c>
      <c r="F20" s="119">
        <f t="shared" si="3"/>
        <v>6.5781283489146941E-2</v>
      </c>
      <c r="G20" s="119">
        <f t="shared" si="3"/>
        <v>5.853653325346752E-2</v>
      </c>
      <c r="H20" s="119">
        <f t="shared" si="3"/>
        <v>5.3042458781037777E-2</v>
      </c>
      <c r="I20" s="119">
        <f t="shared" si="3"/>
        <v>5.4872374739982153E-2</v>
      </c>
      <c r="J20" s="119">
        <f t="shared" si="3"/>
        <v>4.9995735807040649E-2</v>
      </c>
      <c r="K20" s="119">
        <f t="shared" si="3"/>
        <v>4.8258382061181132E-2</v>
      </c>
      <c r="L20" s="119">
        <f t="shared" si="3"/>
        <v>4.7326193294323096E-2</v>
      </c>
      <c r="M20" s="119">
        <f t="shared" si="3"/>
        <v>4.961881505225102E-2</v>
      </c>
      <c r="N20" s="119">
        <f t="shared" si="3"/>
        <v>4.8600466512195815E-2</v>
      </c>
      <c r="O20" s="119">
        <f t="shared" si="3"/>
        <v>4.9318611670131594E-2</v>
      </c>
      <c r="P20" s="119">
        <f t="shared" si="3"/>
        <v>5.0725078496607408E-2</v>
      </c>
      <c r="Q20" s="119">
        <f t="shared" si="3"/>
        <v>5.5648951764280877E-2</v>
      </c>
      <c r="R20" s="119">
        <f t="shared" si="3"/>
        <v>5.3368423862411196E-2</v>
      </c>
      <c r="S20" s="119">
        <f t="shared" si="3"/>
        <v>5.59626707110727E-2</v>
      </c>
      <c r="T20" s="119">
        <f t="shared" si="3"/>
        <v>5.6367499027204608E-2</v>
      </c>
      <c r="U20" s="119">
        <f t="shared" si="3"/>
        <v>5.6203195850977938E-2</v>
      </c>
      <c r="V20" s="119">
        <f t="shared" si="3"/>
        <v>6.1132684302704493E-2</v>
      </c>
      <c r="W20" s="119">
        <f t="shared" si="3"/>
        <v>5.7453437976559642E-2</v>
      </c>
      <c r="X20" s="119">
        <f t="shared" si="3"/>
        <v>5.6927054129792612E-2</v>
      </c>
      <c r="Y20" s="119">
        <f t="shared" si="3"/>
        <v>5.6360328429795062E-2</v>
      </c>
      <c r="Z20" s="119">
        <f t="shared" si="3"/>
        <v>5.5818258603114013E-2</v>
      </c>
      <c r="AA20" s="119">
        <f t="shared" si="3"/>
        <v>5.8174590071978956E-2</v>
      </c>
      <c r="AB20" s="119">
        <f t="shared" si="3"/>
        <v>5.473987151416284E-2</v>
      </c>
      <c r="AC20" s="119">
        <f t="shared" si="3"/>
        <v>5.2497362881680658E-2</v>
      </c>
      <c r="AD20" s="119">
        <f t="shared" si="3"/>
        <v>9.1910735938951327E-2</v>
      </c>
      <c r="AE20" s="119">
        <f t="shared" si="3"/>
        <v>5.0192227536448253E-2</v>
      </c>
      <c r="AF20" s="119">
        <f t="shared" si="3"/>
        <v>4.9702516380672093E-2</v>
      </c>
      <c r="AG20" s="119">
        <f t="shared" si="3"/>
        <v>4.8099192780247477E-2</v>
      </c>
      <c r="AH20" s="119">
        <f t="shared" si="3"/>
        <v>4.6910619488718837E-2</v>
      </c>
      <c r="AI20" s="119">
        <f t="shared" si="3"/>
        <v>4.5824783972529037E-2</v>
      </c>
      <c r="AJ20" s="119">
        <f t="shared" si="3"/>
        <v>4.6202091723874329E-2</v>
      </c>
      <c r="AK20" s="119">
        <f t="shared" si="3"/>
        <v>4.5495846617664051E-2</v>
      </c>
      <c r="AL20" s="119">
        <f t="shared" si="3"/>
        <v>4.4204524424394508E-2</v>
      </c>
      <c r="AM20" s="119">
        <f t="shared" si="3"/>
        <v>4.3045487351880796E-2</v>
      </c>
      <c r="AN20" s="119">
        <f t="shared" si="3"/>
        <v>4.1533865157198112E-2</v>
      </c>
      <c r="AO20" s="119">
        <f t="shared" si="3"/>
        <v>4.1457604423388063E-2</v>
      </c>
      <c r="AP20" s="119">
        <f t="shared" si="3"/>
        <v>4.0050498447675754E-2</v>
      </c>
      <c r="AQ20" s="119">
        <f t="shared" si="3"/>
        <v>3.9068700311840315E-2</v>
      </c>
      <c r="AR20" s="119">
        <f t="shared" si="3"/>
        <v>3.924737253392506E-2</v>
      </c>
      <c r="AS20" s="119">
        <f t="shared" si="3"/>
        <v>3.8476102468160064E-2</v>
      </c>
      <c r="AT20" s="119">
        <f t="shared" si="3"/>
        <v>3.9578037442975195E-2</v>
      </c>
      <c r="AU20" s="119">
        <f t="shared" si="3"/>
        <v>3.8938295822892127E-2</v>
      </c>
      <c r="AV20" s="119">
        <f t="shared" si="3"/>
        <v>3.8615548994683835E-2</v>
      </c>
      <c r="AW20" s="119">
        <f t="shared" si="3"/>
        <v>3.9054447972815973E-2</v>
      </c>
      <c r="AX20" s="119">
        <f t="shared" si="3"/>
        <v>3.8895387331023622E-2</v>
      </c>
    </row>
    <row r="21" spans="1:50">
      <c r="A21" s="81" t="s">
        <v>871</v>
      </c>
      <c r="B21" s="81"/>
      <c r="C21" s="353">
        <f t="shared" ref="C21:AX21" si="4">C20-ACprod_change</f>
        <v>5.9861986291894903E-2</v>
      </c>
      <c r="D21" s="353">
        <f t="shared" si="4"/>
        <v>5.9908906584003108E-2</v>
      </c>
      <c r="E21" s="353">
        <f t="shared" si="4"/>
        <v>6.1435211323522296E-2</v>
      </c>
      <c r="F21" s="353">
        <f t="shared" si="4"/>
        <v>6.2781283489146938E-2</v>
      </c>
      <c r="G21" s="353">
        <f t="shared" si="4"/>
        <v>5.5536533253467517E-2</v>
      </c>
      <c r="H21" s="353">
        <f t="shared" si="4"/>
        <v>5.0042458781037774E-2</v>
      </c>
      <c r="I21" s="353">
        <f t="shared" si="4"/>
        <v>5.1872374739982151E-2</v>
      </c>
      <c r="J21" s="353">
        <f t="shared" si="4"/>
        <v>4.6995735807040646E-2</v>
      </c>
      <c r="K21" s="353">
        <f t="shared" si="4"/>
        <v>4.5258382061181129E-2</v>
      </c>
      <c r="L21" s="353">
        <f t="shared" si="4"/>
        <v>4.4326193294323094E-2</v>
      </c>
      <c r="M21" s="353">
        <f t="shared" si="4"/>
        <v>4.6618815052251017E-2</v>
      </c>
      <c r="N21" s="353">
        <f t="shared" si="4"/>
        <v>4.5600466512195813E-2</v>
      </c>
      <c r="O21" s="353">
        <f t="shared" si="4"/>
        <v>4.6318611670131592E-2</v>
      </c>
      <c r="P21" s="353">
        <f t="shared" si="4"/>
        <v>4.7725078496607405E-2</v>
      </c>
      <c r="Q21" s="353">
        <f t="shared" si="4"/>
        <v>5.2648951764280874E-2</v>
      </c>
      <c r="R21" s="353">
        <f t="shared" si="4"/>
        <v>5.0368423862411194E-2</v>
      </c>
      <c r="S21" s="353">
        <f t="shared" si="4"/>
        <v>5.2962670711072697E-2</v>
      </c>
      <c r="T21" s="353">
        <f t="shared" si="4"/>
        <v>5.3367499027204605E-2</v>
      </c>
      <c r="U21" s="353">
        <f t="shared" si="4"/>
        <v>5.3203195850977936E-2</v>
      </c>
      <c r="V21" s="353">
        <f t="shared" si="4"/>
        <v>5.813268430270449E-2</v>
      </c>
      <c r="W21" s="353">
        <f t="shared" si="4"/>
        <v>5.4453437976559639E-2</v>
      </c>
      <c r="X21" s="353">
        <f t="shared" si="4"/>
        <v>5.3927054129792609E-2</v>
      </c>
      <c r="Y21" s="353">
        <f t="shared" si="4"/>
        <v>5.3360328429795059E-2</v>
      </c>
      <c r="Z21" s="353">
        <f t="shared" si="4"/>
        <v>5.281825860311401E-2</v>
      </c>
      <c r="AA21" s="353">
        <f t="shared" si="4"/>
        <v>5.5174590071978953E-2</v>
      </c>
      <c r="AB21" s="353">
        <f t="shared" si="4"/>
        <v>5.1739871514162837E-2</v>
      </c>
      <c r="AC21" s="353">
        <f t="shared" si="4"/>
        <v>4.9497362881680655E-2</v>
      </c>
      <c r="AD21" s="353">
        <f t="shared" si="4"/>
        <v>8.8910735938951324E-2</v>
      </c>
      <c r="AE21" s="353">
        <f t="shared" si="4"/>
        <v>4.719222753644825E-2</v>
      </c>
      <c r="AF21" s="353">
        <f t="shared" si="4"/>
        <v>4.6702516380672091E-2</v>
      </c>
      <c r="AG21" s="353">
        <f t="shared" si="4"/>
        <v>4.5099192780247474E-2</v>
      </c>
      <c r="AH21" s="353">
        <f t="shared" si="4"/>
        <v>4.3910619488718834E-2</v>
      </c>
      <c r="AI21" s="353">
        <f t="shared" si="4"/>
        <v>4.2824783972529035E-2</v>
      </c>
      <c r="AJ21" s="353">
        <f t="shared" si="4"/>
        <v>4.3202091723874327E-2</v>
      </c>
      <c r="AK21" s="353">
        <f t="shared" si="4"/>
        <v>4.2495846617664049E-2</v>
      </c>
      <c r="AL21" s="353">
        <f t="shared" si="4"/>
        <v>4.1204524424394505E-2</v>
      </c>
      <c r="AM21" s="353">
        <f t="shared" si="4"/>
        <v>4.0045487351880793E-2</v>
      </c>
      <c r="AN21" s="353">
        <f t="shared" si="4"/>
        <v>3.8533865157198109E-2</v>
      </c>
      <c r="AO21" s="353">
        <f t="shared" si="4"/>
        <v>3.845760442338806E-2</v>
      </c>
      <c r="AP21" s="353">
        <f t="shared" si="4"/>
        <v>3.7050498447675752E-2</v>
      </c>
      <c r="AQ21" s="353">
        <f t="shared" si="4"/>
        <v>3.6068700311840313E-2</v>
      </c>
      <c r="AR21" s="353">
        <f t="shared" si="4"/>
        <v>3.6247372533925057E-2</v>
      </c>
      <c r="AS21" s="353">
        <f t="shared" si="4"/>
        <v>3.5476102468160062E-2</v>
      </c>
      <c r="AT21" s="353">
        <f t="shared" si="4"/>
        <v>3.6578037442975192E-2</v>
      </c>
      <c r="AU21" s="353">
        <f t="shared" si="4"/>
        <v>3.5938295822892125E-2</v>
      </c>
      <c r="AV21" s="353">
        <f t="shared" si="4"/>
        <v>3.5615548994683832E-2</v>
      </c>
      <c r="AW21" s="353">
        <f t="shared" si="4"/>
        <v>3.605444797281597E-2</v>
      </c>
      <c r="AX21" s="353">
        <f t="shared" si="4"/>
        <v>3.5895387331023619E-2</v>
      </c>
    </row>
    <row r="22" spans="1:50">
      <c r="A22" s="81" t="s">
        <v>872</v>
      </c>
      <c r="B22" s="354">
        <f>B14</f>
        <v>8780281993.6142159</v>
      </c>
      <c r="C22" s="354">
        <f>B22*(1+C21)</f>
        <v>9305887113.9549217</v>
      </c>
      <c r="D22" s="354">
        <f>C22*(1+D21)</f>
        <v>9863392635.7461243</v>
      </c>
      <c r="E22" s="354">
        <f t="shared" ref="E22:AX22" si="5">D22*(1+E21)</f>
        <v>10469352246.690062</v>
      </c>
      <c r="F22" s="354">
        <f t="shared" si="5"/>
        <v>11126631618.037249</v>
      </c>
      <c r="G22" s="354">
        <f t="shared" si="5"/>
        <v>11744566164.891457</v>
      </c>
      <c r="H22" s="354">
        <f t="shared" si="5"/>
        <v>12332293133.099209</v>
      </c>
      <c r="I22" s="354">
        <f t="shared" si="5"/>
        <v>12971998463.902639</v>
      </c>
      <c r="J22" s="354">
        <f t="shared" si="5"/>
        <v>13581627076.601545</v>
      </c>
      <c r="K22" s="354">
        <f t="shared" si="5"/>
        <v>14196309543.846861</v>
      </c>
      <c r="L22" s="354">
        <f t="shared" si="5"/>
        <v>14825577904.75346</v>
      </c>
      <c r="M22" s="354">
        <f t="shared" si="5"/>
        <v>15516728779.137901</v>
      </c>
      <c r="N22" s="354">
        <f t="shared" si="5"/>
        <v>16224298850.209805</v>
      </c>
      <c r="O22" s="354">
        <f t="shared" si="5"/>
        <v>16975785848.272833</v>
      </c>
      <c r="P22" s="354">
        <f t="shared" si="5"/>
        <v>17785956560.423252</v>
      </c>
      <c r="Q22" s="354">
        <f t="shared" si="5"/>
        <v>18722368529.454571</v>
      </c>
      <c r="R22" s="354">
        <f t="shared" si="5"/>
        <v>19665384723.254406</v>
      </c>
      <c r="S22" s="354">
        <f t="shared" si="5"/>
        <v>20706916018.758686</v>
      </c>
      <c r="T22" s="354">
        <f t="shared" si="5"/>
        <v>21811992339.246197</v>
      </c>
      <c r="U22" s="354">
        <f t="shared" si="5"/>
        <v>22972460039.571144</v>
      </c>
      <c r="V22" s="354">
        <f t="shared" si="5"/>
        <v>24307910806.708031</v>
      </c>
      <c r="W22" s="354">
        <f t="shared" si="5"/>
        <v>25631560120.160847</v>
      </c>
      <c r="X22" s="354">
        <f t="shared" si="5"/>
        <v>27013794650.191795</v>
      </c>
      <c r="Y22" s="354">
        <f t="shared" si="5"/>
        <v>28455259604.861069</v>
      </c>
      <c r="Z22" s="354">
        <f t="shared" si="5"/>
        <v>29958216865.289368</v>
      </c>
      <c r="AA22" s="354">
        <f t="shared" si="5"/>
        <v>31611149200.119152</v>
      </c>
      <c r="AB22" s="354">
        <f t="shared" si="5"/>
        <v>33246705998.148346</v>
      </c>
      <c r="AC22" s="354">
        <f t="shared" si="5"/>
        <v>34892330269.559242</v>
      </c>
      <c r="AD22" s="354">
        <f t="shared" si="5"/>
        <v>37994633032.450706</v>
      </c>
      <c r="AE22" s="354">
        <f t="shared" si="5"/>
        <v>39787684399.681976</v>
      </c>
      <c r="AF22" s="354">
        <f t="shared" si="5"/>
        <v>41645869382.107132</v>
      </c>
      <c r="AG22" s="354">
        <f t="shared" si="5"/>
        <v>43524064473.871788</v>
      </c>
      <c r="AH22" s="354">
        <f t="shared" si="5"/>
        <v>45435233107.586441</v>
      </c>
      <c r="AI22" s="354">
        <f t="shared" si="5"/>
        <v>47380987150.160332</v>
      </c>
      <c r="AJ22" s="354">
        <f t="shared" si="5"/>
        <v>49427944902.989265</v>
      </c>
      <c r="AK22" s="354">
        <f t="shared" si="5"/>
        <v>51528427268.213051</v>
      </c>
      <c r="AL22" s="354">
        <f t="shared" si="5"/>
        <v>53651631608.136772</v>
      </c>
      <c r="AM22" s="354">
        <f t="shared" si="5"/>
        <v>55800137343.108177</v>
      </c>
      <c r="AN22" s="354">
        <f t="shared" si="5"/>
        <v>57950332311.240639</v>
      </c>
      <c r="AO22" s="354">
        <f t="shared" si="5"/>
        <v>60178963267.470207</v>
      </c>
      <c r="AP22" s="354">
        <f t="shared" si="5"/>
        <v>62408623852.594353</v>
      </c>
      <c r="AQ22" s="354">
        <f t="shared" si="5"/>
        <v>64659621803.207947</v>
      </c>
      <c r="AR22" s="354">
        <f t="shared" si="5"/>
        <v>67003363202.611519</v>
      </c>
      <c r="AS22" s="354">
        <f t="shared" si="5"/>
        <v>69380381381.298706</v>
      </c>
      <c r="AT22" s="354">
        <f t="shared" si="5"/>
        <v>71918179569.271744</v>
      </c>
      <c r="AU22" s="354">
        <f t="shared" si="5"/>
        <v>74502796381.676117</v>
      </c>
      <c r="AV22" s="354">
        <f t="shared" si="5"/>
        <v>77156254376.448654</v>
      </c>
      <c r="AW22" s="354">
        <f t="shared" si="5"/>
        <v>79938080535.641678</v>
      </c>
      <c r="AX22" s="354">
        <f t="shared" si="5"/>
        <v>82807488898.967102</v>
      </c>
    </row>
    <row r="23" spans="1:50">
      <c r="A23" s="81" t="s">
        <v>873</v>
      </c>
      <c r="B23" s="354">
        <f>B22+B15</f>
        <v>11707042658.152288</v>
      </c>
      <c r="C23" s="354">
        <f t="shared" ref="C23:AX23" si="6">C22+C15</f>
        <v>12416629767.266844</v>
      </c>
      <c r="D23" s="354">
        <f t="shared" si="6"/>
        <v>13169828708.042118</v>
      </c>
      <c r="E23" s="354">
        <f t="shared" si="6"/>
        <v>13988839226.032166</v>
      </c>
      <c r="F23" s="354">
        <f t="shared" si="6"/>
        <v>14877634968.103819</v>
      </c>
      <c r="G23" s="354">
        <f t="shared" si="6"/>
        <v>15715140247.293064</v>
      </c>
      <c r="H23" s="354">
        <f t="shared" si="6"/>
        <v>16513476227.603662</v>
      </c>
      <c r="I23" s="354">
        <f t="shared" si="6"/>
        <v>17382613004.025219</v>
      </c>
      <c r="J23" s="354">
        <f t="shared" si="6"/>
        <v>18212753536.018784</v>
      </c>
      <c r="K23" s="354">
        <f t="shared" si="6"/>
        <v>19050926673.316303</v>
      </c>
      <c r="L23" s="354">
        <f t="shared" si="6"/>
        <v>19909945582.862106</v>
      </c>
      <c r="M23" s="354">
        <f t="shared" si="6"/>
        <v>20853376756.724262</v>
      </c>
      <c r="N23" s="354">
        <f t="shared" si="6"/>
        <v>21820310409.118229</v>
      </c>
      <c r="O23" s="354">
        <f t="shared" si="6"/>
        <v>22847784928.156631</v>
      </c>
      <c r="P23" s="354">
        <f t="shared" si="6"/>
        <v>23955813254.566158</v>
      </c>
      <c r="Q23" s="354">
        <f t="shared" si="6"/>
        <v>25235571281.162365</v>
      </c>
      <c r="R23" s="354">
        <f t="shared" si="6"/>
        <v>26526186840.117165</v>
      </c>
      <c r="S23" s="354">
        <f t="shared" si="6"/>
        <v>27951666945.301266</v>
      </c>
      <c r="T23" s="354">
        <f t="shared" si="6"/>
        <v>29465111756.593002</v>
      </c>
      <c r="U23" s="354">
        <f t="shared" si="6"/>
        <v>31055709226.402016</v>
      </c>
      <c r="V23" s="354">
        <f t="shared" si="6"/>
        <v>32885310714.217525</v>
      </c>
      <c r="W23" s="354">
        <f t="shared" si="6"/>
        <v>34701761141.256592</v>
      </c>
      <c r="X23" s="354">
        <f t="shared" si="6"/>
        <v>36600335495.783554</v>
      </c>
      <c r="Y23" s="354">
        <f t="shared" si="6"/>
        <v>38582101041.016022</v>
      </c>
      <c r="Z23" s="354">
        <f t="shared" si="6"/>
        <v>40650320955.560349</v>
      </c>
      <c r="AA23" s="354">
        <f t="shared" si="6"/>
        <v>42925262062.848579</v>
      </c>
      <c r="AB23" s="354">
        <f t="shared" si="6"/>
        <v>45180151945.280319</v>
      </c>
      <c r="AC23" s="354">
        <f t="shared" si="6"/>
        <v>47452250659.006721</v>
      </c>
      <c r="AD23" s="354">
        <f t="shared" si="6"/>
        <v>51708944948.226952</v>
      </c>
      <c r="AE23" s="354">
        <f t="shared" si="6"/>
        <v>54190348179.640686</v>
      </c>
      <c r="AF23" s="354">
        <f t="shared" si="6"/>
        <v>56764381794.514542</v>
      </c>
      <c r="AG23" s="354">
        <f t="shared" si="6"/>
        <v>59369765129.354149</v>
      </c>
      <c r="AH23" s="354">
        <f t="shared" si="6"/>
        <v>62024265397.050278</v>
      </c>
      <c r="AI23" s="354">
        <f t="shared" si="6"/>
        <v>64730208260.602165</v>
      </c>
      <c r="AJ23" s="354">
        <f t="shared" si="6"/>
        <v>67578736318.513504</v>
      </c>
      <c r="AK23" s="354">
        <f t="shared" si="6"/>
        <v>70505004305.967194</v>
      </c>
      <c r="AL23" s="354">
        <f t="shared" si="6"/>
        <v>73467059209.047729</v>
      </c>
      <c r="AM23" s="354">
        <f t="shared" si="6"/>
        <v>76468529682.186249</v>
      </c>
      <c r="AN23" s="354">
        <f t="shared" si="6"/>
        <v>79477162870.746033</v>
      </c>
      <c r="AO23" s="354">
        <f t="shared" si="6"/>
        <v>82598244652.800903</v>
      </c>
      <c r="AP23" s="354">
        <f t="shared" si="6"/>
        <v>85725808632.246246</v>
      </c>
      <c r="AQ23" s="354">
        <f t="shared" si="6"/>
        <v>88887778687.131836</v>
      </c>
      <c r="AR23" s="354">
        <f t="shared" si="6"/>
        <v>92182411585.569153</v>
      </c>
      <c r="AS23" s="354">
        <f t="shared" si="6"/>
        <v>95528221409.889786</v>
      </c>
      <c r="AT23" s="354">
        <f t="shared" si="6"/>
        <v>99100899789.567337</v>
      </c>
      <c r="AU23" s="354">
        <f t="shared" si="6"/>
        <v>102743965403.18048</v>
      </c>
      <c r="AV23" s="354">
        <f t="shared" si="6"/>
        <v>106487971643.97006</v>
      </c>
      <c r="AW23" s="354">
        <f t="shared" si="6"/>
        <v>110415331829.14085</v>
      </c>
      <c r="AX23" s="354">
        <f t="shared" si="6"/>
        <v>114470164686.31186</v>
      </c>
    </row>
    <row r="24" spans="1:50">
      <c r="A24" s="81" t="s">
        <v>874</v>
      </c>
      <c r="B24" s="353">
        <f>B23/GDP!C4</f>
        <v>7.8778488094796879E-3</v>
      </c>
      <c r="C24" s="353">
        <f>C23/GDP!D4</f>
        <v>8.1437932090839375E-3</v>
      </c>
      <c r="D24" s="353">
        <f>D23/GDP!E4</f>
        <v>8.2186104787652509E-3</v>
      </c>
      <c r="E24" s="353">
        <f>E23/GDP!F4</f>
        <v>8.4465186178107315E-3</v>
      </c>
      <c r="F24" s="353">
        <f>F23/GDP!G4</f>
        <v>8.7022307625075155E-3</v>
      </c>
      <c r="G24" s="353">
        <f>G23/GDP!H4</f>
        <v>8.9171697908003202E-3</v>
      </c>
      <c r="H24" s="353">
        <f>H23/GDP!I4</f>
        <v>9.1044303233149236E-3</v>
      </c>
      <c r="I24" s="353">
        <f>I23/GDP!J4</f>
        <v>9.320178233456166E-3</v>
      </c>
      <c r="J24" s="353">
        <f>J23/GDP!K4</f>
        <v>9.5017079899921073E-3</v>
      </c>
      <c r="K24" s="353">
        <f>K23/GDP!L4</f>
        <v>9.6764342476912558E-3</v>
      </c>
      <c r="L24" s="353">
        <f>L23/GDP!M4</f>
        <v>9.8510657586002009E-3</v>
      </c>
      <c r="M24" s="353">
        <f>M23/GDP!N4</f>
        <v>1.005554437576851E-2</v>
      </c>
      <c r="N24" s="353">
        <f>N23/GDP!O4</f>
        <v>1.0257691084252349E-2</v>
      </c>
      <c r="O24" s="353">
        <f>O23/GDP!P4</f>
        <v>1.0472771948950068E-2</v>
      </c>
      <c r="P24" s="353">
        <f>P23/GDP!Q4</f>
        <v>1.0709249924087521E-2</v>
      </c>
      <c r="Q24" s="353">
        <f>Q23/GDP!R4</f>
        <v>1.1005541435146692E-2</v>
      </c>
      <c r="R24" s="353">
        <f>R23/GDP!S4</f>
        <v>1.1286858648445187E-2</v>
      </c>
      <c r="S24" s="353">
        <f>S23/GDP!T4</f>
        <v>1.160508872166123E-2</v>
      </c>
      <c r="T24" s="353">
        <f>T23/GDP!U4</f>
        <v>1.1936801552374024E-2</v>
      </c>
      <c r="U24" s="353">
        <f>U23/GDP!V4</f>
        <v>1.227726758255147E-2</v>
      </c>
      <c r="V24" s="353">
        <f>V23/GDP!W4</f>
        <v>1.2688334663923082E-2</v>
      </c>
      <c r="W24" s="353">
        <f>W23/GDP!X4</f>
        <v>1.3066743534023439E-2</v>
      </c>
      <c r="X24" s="353">
        <f>X23/GDP!Y4</f>
        <v>1.3449784010442518E-2</v>
      </c>
      <c r="Y24" s="353">
        <f>Y23/GDP!Z4</f>
        <v>1.3836615582032485E-2</v>
      </c>
      <c r="Z24" s="353">
        <f>Z23/GDP!AA4</f>
        <v>1.4229330443273833E-2</v>
      </c>
      <c r="AA24" s="353">
        <f>AA23/GDP!AB4</f>
        <v>1.466857530466982E-2</v>
      </c>
      <c r="AB24" s="353">
        <f>AB23/GDP!AC4</f>
        <v>1.5071707719369352E-2</v>
      </c>
      <c r="AC24" s="353">
        <f>AC23/GDP!AD4</f>
        <v>1.5453823948308751E-2</v>
      </c>
      <c r="AD24" s="353">
        <f>AD23/GDP!AE4</f>
        <v>1.6442479435771932E-2</v>
      </c>
      <c r="AE24" s="353">
        <f>AE23/GDP!AF4</f>
        <v>1.6829045249539671E-2</v>
      </c>
      <c r="AF24" s="353">
        <f>AF23/GDP!AG4</f>
        <v>1.722111327165108E-2</v>
      </c>
      <c r="AG24" s="353">
        <f>AG23/GDP!AH4</f>
        <v>1.7597144934085502E-2</v>
      </c>
      <c r="AH24" s="353">
        <f>AH23/GDP!AI4</f>
        <v>1.7963321187199448E-2</v>
      </c>
      <c r="AI24" s="353">
        <f>AI23/GDP!AJ4</f>
        <v>1.8321627039702977E-2</v>
      </c>
      <c r="AJ24" s="353">
        <f>AJ23/GDP!AK4</f>
        <v>1.8698631419573335E-2</v>
      </c>
      <c r="AK24" s="353">
        <f>AK23/GDP!AL4</f>
        <v>1.9075137958639091E-2</v>
      </c>
      <c r="AL24" s="353">
        <f>AL23/GDP!AM4</f>
        <v>1.9440359264695721E-2</v>
      </c>
      <c r="AM24" s="353">
        <f>AM23/GDP!AN4</f>
        <v>1.9796057044566377E-2</v>
      </c>
      <c r="AN24" s="353">
        <f>AN23/GDP!AO4</f>
        <v>2.0134155101386862E-2</v>
      </c>
      <c r="AO24" s="353">
        <f>AO23/GDP!AP4</f>
        <v>2.0480770097451771E-2</v>
      </c>
      <c r="AP24" s="353">
        <f>AP23/GDP!AQ4</f>
        <v>2.0806825021765698E-2</v>
      </c>
      <c r="AQ24" s="353">
        <f>AQ23/GDP!AR4</f>
        <v>2.1120317397371937E-2</v>
      </c>
      <c r="AR24" s="353">
        <f>AR23/GDP!AS4</f>
        <v>2.1445152746738982E-2</v>
      </c>
      <c r="AS24" s="353">
        <f>AS23/GDP!AT4</f>
        <v>2.1761702519352423E-2</v>
      </c>
      <c r="AT24" s="353">
        <f>AT23/GDP!AU4</f>
        <v>2.2106329074010125E-2</v>
      </c>
      <c r="AU24" s="353">
        <f>AU23/GDP!AV4</f>
        <v>2.2438850619552721E-2</v>
      </c>
      <c r="AV24" s="353">
        <f>AV23/GDP!AW4</f>
        <v>2.2767227227092405E-2</v>
      </c>
      <c r="AW24" s="353">
        <f>AW23/GDP!AX4</f>
        <v>2.3110343523640907E-2</v>
      </c>
      <c r="AX24" s="353">
        <f>AX23/GDP!AY4</f>
        <v>2.3456494452213365E-2</v>
      </c>
    </row>
    <row r="26" spans="1:50">
      <c r="A26" s="81" t="s">
        <v>875</v>
      </c>
      <c r="C26" t="s">
        <v>630</v>
      </c>
    </row>
    <row r="27" spans="1:50">
      <c r="A27" s="81" t="s">
        <v>876</v>
      </c>
      <c r="B27" s="96">
        <f>AX13</f>
        <v>126650703149.37906</v>
      </c>
      <c r="C27" s="156">
        <f>AX17</f>
        <v>2.595245253584904E-2</v>
      </c>
    </row>
    <row r="28" spans="1:50">
      <c r="A28" s="81" t="s">
        <v>877</v>
      </c>
      <c r="B28" s="96">
        <f>AX23</f>
        <v>114470164686.31186</v>
      </c>
      <c r="C28" s="156">
        <f>AX24</f>
        <v>2.3456494452213365E-2</v>
      </c>
    </row>
    <row r="29" spans="1:50">
      <c r="A29" s="81" t="s">
        <v>878</v>
      </c>
      <c r="B29" s="355">
        <f>(B28-B27)/B27</f>
        <v>-9.6174266389194685E-2</v>
      </c>
      <c r="C29" s="156">
        <f>C28-C27</f>
        <v>-2.4959580836356743E-3</v>
      </c>
    </row>
    <row r="30" spans="1:50">
      <c r="C30" s="156">
        <f>(B28-B27)/GDP!AY4</f>
        <v>-2.4959580836356769E-3</v>
      </c>
    </row>
    <row r="31" spans="1:50">
      <c r="B31" t="s">
        <v>870</v>
      </c>
      <c r="C31" s="356">
        <f>C29-C30</f>
        <v>0</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X333"/>
  <sheetViews>
    <sheetView zoomScale="115" zoomScaleNormal="115" workbookViewId="0"/>
  </sheetViews>
  <sheetFormatPr defaultRowHeight="15"/>
  <cols>
    <col min="1" max="1" width="60.85546875" bestFit="1" customWidth="1"/>
    <col min="2" max="2" width="22.5703125" customWidth="1"/>
    <col min="3" max="3" width="18" bestFit="1" customWidth="1"/>
    <col min="4" max="4" width="14.85546875" customWidth="1"/>
    <col min="5" max="5" width="18.28515625" bestFit="1" customWidth="1"/>
    <col min="6" max="6" width="18" bestFit="1" customWidth="1"/>
    <col min="7" max="8" width="24" bestFit="1" customWidth="1"/>
    <col min="9" max="9" width="18" bestFit="1" customWidth="1"/>
    <col min="10" max="10" width="33.7109375" bestFit="1" customWidth="1"/>
    <col min="11" max="11" width="21.5703125" bestFit="1" customWidth="1"/>
    <col min="12" max="12" width="23" bestFit="1" customWidth="1"/>
    <col min="13" max="13" width="19" bestFit="1" customWidth="1"/>
    <col min="16" max="16" width="18.7109375" bestFit="1" customWidth="1"/>
    <col min="17" max="17" width="22.85546875" bestFit="1" customWidth="1"/>
    <col min="23" max="23" width="9.5703125" bestFit="1" customWidth="1"/>
    <col min="24" max="24" width="10.5703125" bestFit="1" customWidth="1"/>
  </cols>
  <sheetData>
    <row r="1" spans="1:24">
      <c r="A1" s="1" t="s">
        <v>766</v>
      </c>
    </row>
    <row r="3" spans="1:24" s="248" customFormat="1"/>
    <row r="4" spans="1:24" s="248" customFormat="1"/>
    <row r="5" spans="1:24" s="248" customFormat="1"/>
    <row r="6" spans="1:24" s="248" customFormat="1"/>
    <row r="7" spans="1:24" s="248" customFormat="1"/>
    <row r="8" spans="1:24">
      <c r="S8" t="s">
        <v>787</v>
      </c>
      <c r="T8" s="248"/>
      <c r="U8" s="248"/>
      <c r="V8" s="248"/>
      <c r="W8" s="248"/>
      <c r="X8" s="248"/>
    </row>
    <row r="9" spans="1:24">
      <c r="A9" t="s">
        <v>309</v>
      </c>
      <c r="B9" s="248" t="s">
        <v>100</v>
      </c>
      <c r="C9" s="258" t="s">
        <v>631</v>
      </c>
      <c r="D9" s="248" t="s">
        <v>679</v>
      </c>
      <c r="E9" s="248" t="s">
        <v>173</v>
      </c>
      <c r="F9" s="248" t="s">
        <v>501</v>
      </c>
      <c r="G9" s="248" t="s">
        <v>801</v>
      </c>
      <c r="H9" s="248" t="s">
        <v>800</v>
      </c>
      <c r="I9" s="248" t="s">
        <v>799</v>
      </c>
      <c r="J9" s="248" t="s">
        <v>762</v>
      </c>
      <c r="K9" s="248" t="s">
        <v>802</v>
      </c>
      <c r="L9" s="248" t="s">
        <v>798</v>
      </c>
      <c r="M9" s="248" t="s">
        <v>1</v>
      </c>
      <c r="P9" s="248"/>
      <c r="Q9" s="248" t="s">
        <v>784</v>
      </c>
      <c r="S9" t="s">
        <v>306</v>
      </c>
      <c r="T9" t="s">
        <v>145</v>
      </c>
      <c r="U9" t="s">
        <v>631</v>
      </c>
      <c r="V9" t="s">
        <v>501</v>
      </c>
      <c r="W9" t="s">
        <v>24</v>
      </c>
      <c r="X9" t="s">
        <v>633</v>
      </c>
    </row>
    <row r="10" spans="1:24" s="248" customFormat="1">
      <c r="A10" s="94" t="s">
        <v>276</v>
      </c>
      <c r="B10" s="94">
        <v>0</v>
      </c>
      <c r="C10" s="258">
        <v>0</v>
      </c>
      <c r="D10" s="94">
        <f>SUM('Family tax benefit A and B'!B73:B77)/B49</f>
        <v>4798.0569306764128</v>
      </c>
      <c r="E10" s="94">
        <v>0</v>
      </c>
      <c r="F10" s="274">
        <f>$B$104</f>
        <v>21.439868012052916</v>
      </c>
      <c r="G10" s="275">
        <f>($B$87*B89)/B49</f>
        <v>274.06456516842809</v>
      </c>
      <c r="H10" s="274">
        <f>B279</f>
        <v>2921.9584141037635</v>
      </c>
      <c r="I10" s="275">
        <f>$B$128+B130</f>
        <v>4818.5496381853382</v>
      </c>
      <c r="J10" s="275">
        <f>('Defence &amp; Other expenditures'!$B$8)/'Revised summary costs by age'!$B$71</f>
        <v>3989.085004909336</v>
      </c>
      <c r="K10" s="274">
        <f t="shared" ref="K10:K12" si="0">B224</f>
        <v>2809.9709144808867</v>
      </c>
      <c r="L10" s="275">
        <f>$Q$22/$B$71</f>
        <v>5105.92351439923</v>
      </c>
      <c r="M10" s="267">
        <f>SUM(B10:L10)</f>
        <v>24739.048849935447</v>
      </c>
      <c r="Q10" s="248" t="s">
        <v>760</v>
      </c>
      <c r="S10" s="268" t="s">
        <v>276</v>
      </c>
      <c r="T10" s="5">
        <f t="shared" ref="T10:T12" si="1">M10/1000-SUM(U10:X10)</f>
        <v>18.985679653338742</v>
      </c>
      <c r="U10" s="5">
        <f t="shared" ref="U10:U12" si="2">C10/1000</f>
        <v>0</v>
      </c>
      <c r="V10" s="5">
        <f t="shared" ref="V10:V12" si="3">F10/1000</f>
        <v>2.1439868012052915E-2</v>
      </c>
      <c r="W10" s="160">
        <f t="shared" ref="W10:W12" si="4">K10/1000</f>
        <v>2.8099709144808869</v>
      </c>
      <c r="X10" s="160">
        <f t="shared" ref="X10:X12" si="5">H10/1000</f>
        <v>2.9219584141037633</v>
      </c>
    </row>
    <row r="11" spans="1:24" s="248" customFormat="1">
      <c r="A11" s="276" t="s">
        <v>277</v>
      </c>
      <c r="B11" s="94">
        <v>0</v>
      </c>
      <c r="C11" s="258">
        <v>0</v>
      </c>
      <c r="D11" s="94">
        <f>SUM('Family tax benefit A and B'!B78:B82)/B50</f>
        <v>4173.4284115576338</v>
      </c>
      <c r="E11" s="94">
        <v>0</v>
      </c>
      <c r="F11" s="274">
        <f t="shared" ref="F11:F12" si="6">$B$104</f>
        <v>21.439868012052916</v>
      </c>
      <c r="G11" s="275">
        <f>($B$87*B90)/B50</f>
        <v>701.44886954436208</v>
      </c>
      <c r="H11" s="274">
        <f t="shared" ref="H11:H12" si="7">B280</f>
        <v>14756.708753196506</v>
      </c>
      <c r="I11" s="275">
        <f>$B$128+B131</f>
        <v>1354.4815495252619</v>
      </c>
      <c r="J11" s="275">
        <f>('Defence &amp; Other expenditures'!$B$8)/'Revised summary costs by age'!$B$71</f>
        <v>3989.085004909336</v>
      </c>
      <c r="K11" s="274">
        <f t="shared" si="0"/>
        <v>1587.772283617106</v>
      </c>
      <c r="L11" s="275">
        <f t="shared" ref="L11:L12" si="8">$Q$22/$B$71</f>
        <v>5105.92351439923</v>
      </c>
      <c r="M11" s="267">
        <f t="shared" ref="M11:M12" si="9">SUM(B11:L11)</f>
        <v>31690.288254761486</v>
      </c>
      <c r="S11" s="269" t="s">
        <v>277</v>
      </c>
      <c r="T11" s="5">
        <f t="shared" si="1"/>
        <v>15.324367349935823</v>
      </c>
      <c r="U11" s="5">
        <f t="shared" si="2"/>
        <v>0</v>
      </c>
      <c r="V11" s="5">
        <f t="shared" si="3"/>
        <v>2.1439868012052915E-2</v>
      </c>
      <c r="W11" s="160">
        <f t="shared" si="4"/>
        <v>1.587772283617106</v>
      </c>
      <c r="X11" s="160">
        <f t="shared" si="5"/>
        <v>14.756708753196506</v>
      </c>
    </row>
    <row r="12" spans="1:24" s="248" customFormat="1">
      <c r="A12" s="277" t="s">
        <v>238</v>
      </c>
      <c r="B12" s="94">
        <v>0</v>
      </c>
      <c r="C12" s="258">
        <v>0</v>
      </c>
      <c r="D12" s="94">
        <f>SUM('Family tax benefit A and B'!B83:B87)/B51</f>
        <v>3731.8840188965714</v>
      </c>
      <c r="E12" s="94">
        <v>0</v>
      </c>
      <c r="F12" s="274">
        <f t="shared" si="6"/>
        <v>21.439868012052916</v>
      </c>
      <c r="G12" s="275">
        <f>($B$87*B91)/B51</f>
        <v>462.94561041777143</v>
      </c>
      <c r="H12" s="274">
        <f t="shared" si="7"/>
        <v>15618.144350891655</v>
      </c>
      <c r="I12" s="275">
        <f>$B$128</f>
        <v>458.05089238599209</v>
      </c>
      <c r="J12" s="275">
        <f>('Defence &amp; Other expenditures'!$B$8)/'Revised summary costs by age'!$B$71</f>
        <v>3989.085004909336</v>
      </c>
      <c r="K12" s="274">
        <f t="shared" si="0"/>
        <v>1631.7444178652593</v>
      </c>
      <c r="L12" s="275">
        <f t="shared" si="8"/>
        <v>5105.92351439923</v>
      </c>
      <c r="M12" s="267">
        <f t="shared" si="9"/>
        <v>31019.217677777866</v>
      </c>
      <c r="S12" s="270" t="s">
        <v>238</v>
      </c>
      <c r="T12" s="5">
        <f t="shared" si="1"/>
        <v>13.7478890410089</v>
      </c>
      <c r="U12" s="5">
        <f t="shared" si="2"/>
        <v>0</v>
      </c>
      <c r="V12" s="5">
        <f t="shared" si="3"/>
        <v>2.1439868012052915E-2</v>
      </c>
      <c r="W12" s="160">
        <f t="shared" si="4"/>
        <v>1.6317444178652594</v>
      </c>
      <c r="X12" s="160">
        <f t="shared" si="5"/>
        <v>15.618144350891654</v>
      </c>
    </row>
    <row r="13" spans="1:24">
      <c r="A13" s="248" t="s">
        <v>163</v>
      </c>
      <c r="B13" s="5">
        <f>(DSP!B20+DSP!B32)/B53</f>
        <v>249.20174465286277</v>
      </c>
      <c r="C13" s="259"/>
      <c r="D13" s="5">
        <f>SUM('Family tax benefit A and B'!B88:B91)/'Revised summary costs by age'!B53</f>
        <v>1300.015449273056</v>
      </c>
      <c r="E13" s="5">
        <f>('Parenting Payment'!C51+'Parenting Payment'!C59)/('Parenting Payment'!C35+'Parenting Payment'!C43)</f>
        <v>82.877529019076789</v>
      </c>
      <c r="F13" s="171">
        <f t="shared" ref="F13:F22" si="10">$B$104</f>
        <v>21.439868012052916</v>
      </c>
      <c r="G13" s="272">
        <f t="shared" ref="G13:G22" si="11">($B$87*B92)/B53</f>
        <v>274.72713401288587</v>
      </c>
      <c r="H13" s="160">
        <f t="shared" ref="H13:H30" si="12">B283</f>
        <v>10935.011571154664</v>
      </c>
      <c r="I13" s="272">
        <f t="shared" ref="I13:I22" si="13">$B$109/SUM($B$53:$B$62)+$B$128+B114</f>
        <v>932.58687430485202</v>
      </c>
      <c r="J13" s="272">
        <f>('Defence &amp; Other expenditures'!$B$8)/'Revised summary costs by age'!$B$71</f>
        <v>3989.085004909336</v>
      </c>
      <c r="K13" s="160">
        <f t="shared" ref="K13:K30" si="14">B228</f>
        <v>2095.4506042616267</v>
      </c>
      <c r="L13" s="160">
        <f t="shared" ref="L13:L30" si="15">$Q$22/$B$71</f>
        <v>5105.92351439923</v>
      </c>
      <c r="M13" s="3">
        <f t="shared" ref="M13:M30" si="16">SUM(B13:L13)</f>
        <v>24986.319293999644</v>
      </c>
      <c r="P13" s="248" t="s">
        <v>752</v>
      </c>
      <c r="Q13" s="248">
        <v>58394000000</v>
      </c>
      <c r="S13" s="248" t="s">
        <v>163</v>
      </c>
      <c r="T13" s="5">
        <f t="shared" ref="T13:T30" si="17">M13/1000-SUM(U13:X13)</f>
        <v>11.934417250571302</v>
      </c>
      <c r="U13" s="5">
        <f t="shared" ref="U13:U30" si="18">C13/1000</f>
        <v>0</v>
      </c>
      <c r="V13" s="5">
        <f t="shared" ref="V13:V30" si="19">F13/1000</f>
        <v>2.1439868012052915E-2</v>
      </c>
      <c r="W13" s="160">
        <f t="shared" ref="W13:W30" si="20">K13/1000</f>
        <v>2.0954506042616265</v>
      </c>
      <c r="X13" s="160">
        <f t="shared" ref="X13:X30" si="21">H13/1000</f>
        <v>10.935011571154664</v>
      </c>
    </row>
    <row r="14" spans="1:24">
      <c r="A14" s="248" t="s">
        <v>37</v>
      </c>
      <c r="B14" s="5">
        <f>(DSP!B21+DSP!B33)/B54</f>
        <v>359.22097455006326</v>
      </c>
      <c r="C14" s="259"/>
      <c r="D14" s="5">
        <v>0</v>
      </c>
      <c r="E14" s="5">
        <f>B41</f>
        <v>465.87883293872346</v>
      </c>
      <c r="F14" s="171">
        <f t="shared" si="10"/>
        <v>21.439868012052916</v>
      </c>
      <c r="G14" s="272">
        <f t="shared" si="11"/>
        <v>175.6440658014142</v>
      </c>
      <c r="H14" s="160">
        <f t="shared" si="12"/>
        <v>3570.2791553800203</v>
      </c>
      <c r="I14" s="272">
        <f t="shared" si="13"/>
        <v>1003.8875584021271</v>
      </c>
      <c r="J14" s="272">
        <f>('Defence &amp; Other expenditures'!$B$8)/'Revised summary costs by age'!$B$71</f>
        <v>3989.085004909336</v>
      </c>
      <c r="K14" s="160">
        <f t="shared" si="14"/>
        <v>2320.998394681857</v>
      </c>
      <c r="L14" s="160">
        <f t="shared" si="15"/>
        <v>5105.92351439923</v>
      </c>
      <c r="M14" s="3">
        <f t="shared" si="16"/>
        <v>17012.357369074824</v>
      </c>
      <c r="P14" s="248" t="s">
        <v>753</v>
      </c>
      <c r="Q14" s="248">
        <v>47311000000</v>
      </c>
      <c r="S14" s="248" t="s">
        <v>37</v>
      </c>
      <c r="T14" s="5">
        <f t="shared" si="17"/>
        <v>11.099639951000894</v>
      </c>
      <c r="U14" s="5">
        <f t="shared" si="18"/>
        <v>0</v>
      </c>
      <c r="V14" s="5">
        <f t="shared" si="19"/>
        <v>2.1439868012052915E-2</v>
      </c>
      <c r="W14" s="160">
        <f t="shared" si="20"/>
        <v>2.3209983946818569</v>
      </c>
      <c r="X14" s="160">
        <f t="shared" si="21"/>
        <v>3.5702791553800202</v>
      </c>
    </row>
    <row r="15" spans="1:24">
      <c r="A15" s="248" t="s">
        <v>38</v>
      </c>
      <c r="B15" s="5">
        <f>(DSP!B22+DSP!B34)/B55</f>
        <v>392.9848457728894</v>
      </c>
      <c r="C15" s="259"/>
      <c r="D15" s="5">
        <v>0</v>
      </c>
      <c r="E15" s="5">
        <f>B41</f>
        <v>465.87883293872346</v>
      </c>
      <c r="F15" s="171">
        <f t="shared" si="10"/>
        <v>21.439868012052916</v>
      </c>
      <c r="G15" s="272">
        <f t="shared" si="11"/>
        <v>208.7790366418605</v>
      </c>
      <c r="H15" s="160">
        <f t="shared" si="12"/>
        <v>1673.882483049714</v>
      </c>
      <c r="I15" s="272">
        <f t="shared" si="13"/>
        <v>970.01587445888674</v>
      </c>
      <c r="J15" s="272">
        <f>('Defence &amp; Other expenditures'!$B$8)/'Revised summary costs by age'!$B$71</f>
        <v>3989.085004909336</v>
      </c>
      <c r="K15" s="160">
        <f t="shared" si="14"/>
        <v>2772.5042812225056</v>
      </c>
      <c r="L15" s="160">
        <f t="shared" si="15"/>
        <v>5105.92351439923</v>
      </c>
      <c r="M15" s="3">
        <f t="shared" si="16"/>
        <v>15600.493741405198</v>
      </c>
      <c r="P15" s="248" t="s">
        <v>754</v>
      </c>
      <c r="Q15" s="248">
        <v>15990000000</v>
      </c>
      <c r="S15" s="248" t="s">
        <v>38</v>
      </c>
      <c r="T15" s="5">
        <f t="shared" si="17"/>
        <v>11.132667109120927</v>
      </c>
      <c r="U15" s="5">
        <f t="shared" si="18"/>
        <v>0</v>
      </c>
      <c r="V15" s="5">
        <f t="shared" si="19"/>
        <v>2.1439868012052915E-2</v>
      </c>
      <c r="W15" s="160">
        <f t="shared" si="20"/>
        <v>2.7725042812225058</v>
      </c>
      <c r="X15" s="160">
        <f t="shared" si="21"/>
        <v>1.6738824830497139</v>
      </c>
    </row>
    <row r="16" spans="1:24">
      <c r="A16" s="248" t="s">
        <v>39</v>
      </c>
      <c r="B16" s="5">
        <f>(DSP!B23+DSP!B35)/B56</f>
        <v>488.04240478933713</v>
      </c>
      <c r="C16" s="259"/>
      <c r="D16" s="5">
        <v>0</v>
      </c>
      <c r="E16" s="5">
        <f>B42</f>
        <v>575.20805156027052</v>
      </c>
      <c r="F16" s="171">
        <f t="shared" si="10"/>
        <v>21.439868012052916</v>
      </c>
      <c r="G16" s="272">
        <f t="shared" si="11"/>
        <v>243.67246257043942</v>
      </c>
      <c r="H16" s="160">
        <f t="shared" si="12"/>
        <v>1214.3284119998314</v>
      </c>
      <c r="I16" s="272">
        <f t="shared" si="13"/>
        <v>1187.6969840173826</v>
      </c>
      <c r="J16" s="272">
        <f>('Defence &amp; Other expenditures'!$B$8)/'Revised summary costs by age'!$B$71</f>
        <v>3989.085004909336</v>
      </c>
      <c r="K16" s="160">
        <f t="shared" si="14"/>
        <v>3096.8140071178427</v>
      </c>
      <c r="L16" s="160">
        <f t="shared" si="15"/>
        <v>5105.92351439923</v>
      </c>
      <c r="M16" s="3">
        <f t="shared" si="16"/>
        <v>15922.210709375722</v>
      </c>
      <c r="P16" s="248" t="s">
        <v>755</v>
      </c>
      <c r="Q16" s="248">
        <v>46021000000</v>
      </c>
      <c r="S16" s="248" t="s">
        <v>39</v>
      </c>
      <c r="T16" s="5">
        <f t="shared" si="17"/>
        <v>11.589628422245994</v>
      </c>
      <c r="U16" s="5">
        <f t="shared" si="18"/>
        <v>0</v>
      </c>
      <c r="V16" s="5">
        <f t="shared" si="19"/>
        <v>2.1439868012052915E-2</v>
      </c>
      <c r="W16" s="160">
        <f t="shared" si="20"/>
        <v>3.0968140071178429</v>
      </c>
      <c r="X16" s="160">
        <f t="shared" si="21"/>
        <v>1.2143284119998314</v>
      </c>
    </row>
    <row r="17" spans="1:24">
      <c r="A17" s="248" t="s">
        <v>40</v>
      </c>
      <c r="B17" s="5">
        <f>(DSP!B24+DSP!B36)/B57</f>
        <v>631.61454833705591</v>
      </c>
      <c r="C17" s="259"/>
      <c r="D17" s="5">
        <v>0</v>
      </c>
      <c r="E17" s="5">
        <f>B42</f>
        <v>575.20805156027052</v>
      </c>
      <c r="F17" s="171">
        <f t="shared" si="10"/>
        <v>21.439868012052916</v>
      </c>
      <c r="G17" s="272">
        <f t="shared" si="11"/>
        <v>340.43825355255456</v>
      </c>
      <c r="H17" s="160">
        <f t="shared" si="12"/>
        <v>998.62746440117326</v>
      </c>
      <c r="I17" s="272">
        <f t="shared" si="13"/>
        <v>1291.7302786377657</v>
      </c>
      <c r="J17" s="272">
        <f>('Defence &amp; Other expenditures'!$B$8)/'Revised summary costs by age'!$B$71</f>
        <v>3989.085004909336</v>
      </c>
      <c r="K17" s="160">
        <f t="shared" si="14"/>
        <v>3215.1073020936542</v>
      </c>
      <c r="L17" s="160">
        <f t="shared" si="15"/>
        <v>5105.92351439923</v>
      </c>
      <c r="M17" s="3">
        <f t="shared" si="16"/>
        <v>16169.174285903093</v>
      </c>
      <c r="P17" s="248" t="s">
        <v>756</v>
      </c>
      <c r="Q17" s="248">
        <v>24266000000</v>
      </c>
      <c r="S17" s="248" t="s">
        <v>40</v>
      </c>
      <c r="T17" s="5">
        <f t="shared" si="17"/>
        <v>11.933999651396213</v>
      </c>
      <c r="U17" s="5">
        <f t="shared" si="18"/>
        <v>0</v>
      </c>
      <c r="V17" s="5">
        <f t="shared" si="19"/>
        <v>2.1439868012052915E-2</v>
      </c>
      <c r="W17" s="160">
        <f t="shared" si="20"/>
        <v>3.2151073020936543</v>
      </c>
      <c r="X17" s="160">
        <f t="shared" si="21"/>
        <v>0.99862746440117323</v>
      </c>
    </row>
    <row r="18" spans="1:24">
      <c r="A18" s="248" t="s">
        <v>41</v>
      </c>
      <c r="B18" s="5">
        <f>(DSP!B25+DSP!B37)/B58</f>
        <v>825.02078130973689</v>
      </c>
      <c r="C18" s="259"/>
      <c r="D18" s="5">
        <v>0</v>
      </c>
      <c r="E18" s="5">
        <f>B43</f>
        <v>340.15832201265101</v>
      </c>
      <c r="F18" s="171">
        <f t="shared" si="10"/>
        <v>21.439868012052916</v>
      </c>
      <c r="G18" s="272">
        <f t="shared" si="11"/>
        <v>339.61935133000867</v>
      </c>
      <c r="H18" s="160">
        <f t="shared" si="12"/>
        <v>848.9505423596986</v>
      </c>
      <c r="I18" s="272">
        <f t="shared" si="13"/>
        <v>1233.8044102315102</v>
      </c>
      <c r="J18" s="272">
        <f>('Defence &amp; Other expenditures'!$B$8)/'Revised summary costs by age'!$B$71</f>
        <v>3989.085004909336</v>
      </c>
      <c r="K18" s="160">
        <f t="shared" si="14"/>
        <v>3152.4793694355267</v>
      </c>
      <c r="L18" s="160">
        <f t="shared" si="15"/>
        <v>5105.92351439923</v>
      </c>
      <c r="M18" s="3">
        <f t="shared" si="16"/>
        <v>15856.481163999752</v>
      </c>
      <c r="P18" s="248" t="s">
        <v>757</v>
      </c>
      <c r="Q18" s="248">
        <v>4731300000</v>
      </c>
      <c r="S18" s="248" t="s">
        <v>41</v>
      </c>
      <c r="T18" s="5">
        <f t="shared" si="17"/>
        <v>11.833611384192473</v>
      </c>
      <c r="U18" s="5">
        <f t="shared" si="18"/>
        <v>0</v>
      </c>
      <c r="V18" s="5">
        <f t="shared" si="19"/>
        <v>2.1439868012052915E-2</v>
      </c>
      <c r="W18" s="160">
        <f t="shared" si="20"/>
        <v>3.1524793694355266</v>
      </c>
      <c r="X18" s="160">
        <f t="shared" si="21"/>
        <v>0.84895054235969858</v>
      </c>
    </row>
    <row r="19" spans="1:24">
      <c r="A19" s="248" t="s">
        <v>44</v>
      </c>
      <c r="B19" s="5">
        <f>(DSP!B26+DSP!B38)/B59</f>
        <v>1081.1189764883595</v>
      </c>
      <c r="C19" s="259"/>
      <c r="D19" s="5">
        <v>0</v>
      </c>
      <c r="E19" s="5">
        <f>B43</f>
        <v>340.15832201265101</v>
      </c>
      <c r="F19" s="171">
        <f t="shared" si="10"/>
        <v>21.439868012052916</v>
      </c>
      <c r="G19" s="272">
        <f t="shared" si="11"/>
        <v>469.41047755850605</v>
      </c>
      <c r="H19" s="160">
        <f t="shared" si="12"/>
        <v>726.6020795449466</v>
      </c>
      <c r="I19" s="272">
        <f t="shared" si="13"/>
        <v>1266.9459052232028</v>
      </c>
      <c r="J19" s="272">
        <f>('Defence &amp; Other expenditures'!$B$8)/'Revised summary costs by age'!$B$71</f>
        <v>3989.085004909336</v>
      </c>
      <c r="K19" s="160">
        <f t="shared" si="14"/>
        <v>3511.7564773804293</v>
      </c>
      <c r="L19" s="160">
        <f t="shared" si="15"/>
        <v>5105.92351439923</v>
      </c>
      <c r="M19" s="3">
        <f t="shared" si="16"/>
        <v>16512.440625528714</v>
      </c>
      <c r="P19" s="248" t="s">
        <v>758</v>
      </c>
      <c r="Q19" s="248">
        <v>4150000000</v>
      </c>
      <c r="S19" s="248" t="s">
        <v>44</v>
      </c>
      <c r="T19" s="5">
        <f t="shared" si="17"/>
        <v>12.252642200591286</v>
      </c>
      <c r="U19" s="5">
        <f t="shared" si="18"/>
        <v>0</v>
      </c>
      <c r="V19" s="5">
        <f t="shared" si="19"/>
        <v>2.1439868012052915E-2</v>
      </c>
      <c r="W19" s="160">
        <f t="shared" si="20"/>
        <v>3.5117564773804291</v>
      </c>
      <c r="X19" s="160">
        <f t="shared" si="21"/>
        <v>0.7266020795449466</v>
      </c>
    </row>
    <row r="20" spans="1:24">
      <c r="A20" s="248" t="s">
        <v>45</v>
      </c>
      <c r="B20" s="5">
        <f>(DSP!B27+DSP!B39)/B60</f>
        <v>1384.3958626741608</v>
      </c>
      <c r="C20" s="259"/>
      <c r="D20" s="5">
        <v>0</v>
      </c>
      <c r="E20" s="5">
        <f>B44</f>
        <v>60.936488882669799</v>
      </c>
      <c r="F20" s="171">
        <f t="shared" si="10"/>
        <v>21.439868012052916</v>
      </c>
      <c r="G20" s="272">
        <f t="shared" si="11"/>
        <v>539.46235728128909</v>
      </c>
      <c r="H20" s="160">
        <f t="shared" si="12"/>
        <v>591.21501392770847</v>
      </c>
      <c r="I20" s="272">
        <f t="shared" si="13"/>
        <v>1317.4883147441901</v>
      </c>
      <c r="J20" s="272">
        <f>('Defence &amp; Other expenditures'!$B$8)/'Revised summary costs by age'!$B$71</f>
        <v>3989.085004909336</v>
      </c>
      <c r="K20" s="160">
        <f t="shared" si="14"/>
        <v>3811.6365477601757</v>
      </c>
      <c r="L20" s="160">
        <f t="shared" si="15"/>
        <v>5105.92351439923</v>
      </c>
      <c r="M20" s="3">
        <f t="shared" si="16"/>
        <v>16821.582972590812</v>
      </c>
      <c r="P20" s="248" t="s">
        <v>759</v>
      </c>
      <c r="Q20" s="248">
        <v>5505000000</v>
      </c>
      <c r="S20" s="248" t="s">
        <v>45</v>
      </c>
      <c r="T20" s="5">
        <f t="shared" si="17"/>
        <v>12.397291542890873</v>
      </c>
      <c r="U20" s="5">
        <f t="shared" si="18"/>
        <v>0</v>
      </c>
      <c r="V20" s="5">
        <f t="shared" si="19"/>
        <v>2.1439868012052915E-2</v>
      </c>
      <c r="W20" s="160">
        <f t="shared" si="20"/>
        <v>3.8116365477601759</v>
      </c>
      <c r="X20" s="160">
        <f t="shared" si="21"/>
        <v>0.59121501392770848</v>
      </c>
    </row>
    <row r="21" spans="1:24">
      <c r="A21" s="248" t="s">
        <v>46</v>
      </c>
      <c r="B21" s="5">
        <f>(DSP!B28+DSP!B40)/B61</f>
        <v>1844.281747011046</v>
      </c>
      <c r="C21" s="259"/>
      <c r="D21" s="5">
        <v>0</v>
      </c>
      <c r="E21" s="5">
        <f>B44</f>
        <v>60.936488882669799</v>
      </c>
      <c r="F21" s="171">
        <f t="shared" si="10"/>
        <v>21.439868012052916</v>
      </c>
      <c r="G21" s="272">
        <f t="shared" si="11"/>
        <v>822.23050747177831</v>
      </c>
      <c r="H21" s="160">
        <f t="shared" si="12"/>
        <v>473.35013636231946</v>
      </c>
      <c r="I21" s="272">
        <f t="shared" si="13"/>
        <v>1453.5404954457144</v>
      </c>
      <c r="J21" s="272">
        <f>('Defence &amp; Other expenditures'!$B$8)/'Revised summary costs by age'!$B$71</f>
        <v>3989.085004909336</v>
      </c>
      <c r="K21" s="160">
        <f t="shared" si="14"/>
        <v>4909.6754594806644</v>
      </c>
      <c r="L21" s="160">
        <f t="shared" si="15"/>
        <v>5105.92351439923</v>
      </c>
      <c r="M21" s="3">
        <f t="shared" si="16"/>
        <v>18680.463221974809</v>
      </c>
      <c r="P21" t="s">
        <v>1</v>
      </c>
      <c r="Q21" s="3">
        <f>SUM(Q13:Q20)</f>
        <v>206368300000</v>
      </c>
      <c r="S21" s="248" t="s">
        <v>46</v>
      </c>
      <c r="T21" s="5">
        <f t="shared" si="17"/>
        <v>13.275997758119772</v>
      </c>
      <c r="U21" s="5">
        <f t="shared" si="18"/>
        <v>0</v>
      </c>
      <c r="V21" s="5">
        <f t="shared" si="19"/>
        <v>2.1439868012052915E-2</v>
      </c>
      <c r="W21" s="160">
        <f t="shared" si="20"/>
        <v>4.9096754594806642</v>
      </c>
      <c r="X21" s="160">
        <f t="shared" si="21"/>
        <v>0.47335013636231948</v>
      </c>
    </row>
    <row r="22" spans="1:24">
      <c r="A22" s="248" t="s">
        <v>47</v>
      </c>
      <c r="B22" s="5">
        <f>(DSP!B29+DSP!B41)/B62</f>
        <v>2544.2698134358616</v>
      </c>
      <c r="C22" s="259">
        <f>C326</f>
        <v>347.74341205702609</v>
      </c>
      <c r="D22" s="5">
        <v>0</v>
      </c>
      <c r="E22" s="5">
        <f>B45</f>
        <v>4.6041796206691501</v>
      </c>
      <c r="F22" s="171">
        <f t="shared" si="10"/>
        <v>21.439868012052916</v>
      </c>
      <c r="G22" s="272">
        <f t="shared" si="11"/>
        <v>1036.4243250311615</v>
      </c>
      <c r="H22" s="160">
        <f t="shared" si="12"/>
        <v>373.19877750953867</v>
      </c>
      <c r="I22" s="272">
        <f t="shared" si="13"/>
        <v>1547.5840919998075</v>
      </c>
      <c r="J22" s="272">
        <f>('Defence &amp; Other expenditures'!$B$8)/'Revised summary costs by age'!$B$71</f>
        <v>3989.085004909336</v>
      </c>
      <c r="K22" s="160">
        <f t="shared" si="14"/>
        <v>5666.1361290162367</v>
      </c>
      <c r="L22" s="160">
        <f t="shared" si="15"/>
        <v>5105.92351439923</v>
      </c>
      <c r="M22" s="3">
        <f t="shared" si="16"/>
        <v>20636.409115990922</v>
      </c>
      <c r="P22" t="s">
        <v>785</v>
      </c>
      <c r="Q22" s="96">
        <f>Q21-'Rev and Expense projections'!D23-'Rev and Expense projections'!D24-'Rev and Expense projections'!D29</f>
        <v>115957320297.08359</v>
      </c>
      <c r="S22" s="248" t="s">
        <v>47</v>
      </c>
      <c r="T22" s="5">
        <f t="shared" si="17"/>
        <v>14.227890929396068</v>
      </c>
      <c r="U22" s="5">
        <f t="shared" si="18"/>
        <v>0.34774341205702608</v>
      </c>
      <c r="V22" s="5">
        <f t="shared" si="19"/>
        <v>2.1439868012052915E-2</v>
      </c>
      <c r="W22" s="160">
        <f t="shared" si="20"/>
        <v>5.6661361290162366</v>
      </c>
      <c r="X22" s="160">
        <f t="shared" si="21"/>
        <v>0.37319877750953867</v>
      </c>
    </row>
    <row r="23" spans="1:24">
      <c r="A23" s="248" t="s">
        <v>7</v>
      </c>
      <c r="B23" s="5">
        <f>(DSP!B46+DSP!B51)/B63</f>
        <v>377.24557915642282</v>
      </c>
      <c r="C23" s="259">
        <f>C327</f>
        <v>7750.2570124199992</v>
      </c>
      <c r="D23" s="5">
        <v>0</v>
      </c>
      <c r="E23" s="5">
        <f>B45</f>
        <v>4.6041796206691501</v>
      </c>
      <c r="F23" s="171">
        <f>'Aged Care'!E98</f>
        <v>481.98879389515474</v>
      </c>
      <c r="G23" s="272">
        <v>0</v>
      </c>
      <c r="H23" s="160">
        <f t="shared" si="12"/>
        <v>316.76707505703774</v>
      </c>
      <c r="I23" s="272">
        <f>$B$110+$B$128+B124</f>
        <v>1022.9119569990562</v>
      </c>
      <c r="J23" s="272">
        <f>('Defence &amp; Other expenditures'!$B$8)/'Revised summary costs by age'!$B$71</f>
        <v>3989.085004909336</v>
      </c>
      <c r="K23" s="160">
        <f t="shared" si="14"/>
        <v>7853.9118373091351</v>
      </c>
      <c r="L23" s="160">
        <f t="shared" si="15"/>
        <v>5105.92351439923</v>
      </c>
      <c r="M23" s="3">
        <f t="shared" si="16"/>
        <v>26902.694953766044</v>
      </c>
      <c r="S23" s="248" t="s">
        <v>7</v>
      </c>
      <c r="T23" s="5">
        <f t="shared" si="17"/>
        <v>10.499770235084718</v>
      </c>
      <c r="U23" s="5">
        <f t="shared" si="18"/>
        <v>7.7502570124199996</v>
      </c>
      <c r="V23" s="5">
        <f t="shared" si="19"/>
        <v>0.48198879389515475</v>
      </c>
      <c r="W23" s="160">
        <f t="shared" si="20"/>
        <v>7.853911837309135</v>
      </c>
      <c r="X23" s="160">
        <f t="shared" si="21"/>
        <v>0.31676707505703772</v>
      </c>
    </row>
    <row r="24" spans="1:24">
      <c r="A24" s="248" t="s">
        <v>8</v>
      </c>
      <c r="B24" s="5">
        <v>0</v>
      </c>
      <c r="C24" s="259">
        <f>C328</f>
        <v>11766.239531027011</v>
      </c>
      <c r="D24" s="5">
        <v>0</v>
      </c>
      <c r="E24" s="5">
        <v>0</v>
      </c>
      <c r="F24" s="171">
        <f>'Aged Care'!E99</f>
        <v>1022.5580936114276</v>
      </c>
      <c r="G24" s="272">
        <v>0</v>
      </c>
      <c r="H24" s="160">
        <f t="shared" si="12"/>
        <v>292.48912489515345</v>
      </c>
      <c r="I24" s="272">
        <f>$B$110+$B$128+B125</f>
        <v>1036.8139600646005</v>
      </c>
      <c r="J24" s="272">
        <f>('Defence &amp; Other expenditures'!$B$8)/'Revised summary costs by age'!$B$71</f>
        <v>3989.085004909336</v>
      </c>
      <c r="K24" s="160">
        <f t="shared" si="14"/>
        <v>9355.1060892817004</v>
      </c>
      <c r="L24" s="160">
        <f t="shared" si="15"/>
        <v>5105.92351439923</v>
      </c>
      <c r="M24" s="3">
        <f t="shared" si="16"/>
        <v>32568.215318188461</v>
      </c>
      <c r="S24" s="248" t="s">
        <v>8</v>
      </c>
      <c r="T24" s="5">
        <f t="shared" si="17"/>
        <v>10.131822479373167</v>
      </c>
      <c r="U24" s="5">
        <f t="shared" si="18"/>
        <v>11.766239531027011</v>
      </c>
      <c r="V24" s="5">
        <f t="shared" si="19"/>
        <v>1.0225580936114276</v>
      </c>
      <c r="W24" s="160">
        <f t="shared" si="20"/>
        <v>9.3551060892817013</v>
      </c>
      <c r="X24" s="160">
        <f t="shared" si="21"/>
        <v>0.29248912489515344</v>
      </c>
    </row>
    <row r="25" spans="1:24">
      <c r="A25" s="248" t="s">
        <v>9</v>
      </c>
      <c r="B25" s="5">
        <v>0</v>
      </c>
      <c r="C25" s="259">
        <f>C329</f>
        <v>14628.732274116921</v>
      </c>
      <c r="D25" s="5">
        <v>0</v>
      </c>
      <c r="E25" s="5">
        <v>0</v>
      </c>
      <c r="F25" s="171">
        <f>'Aged Care'!E100</f>
        <v>2358.9845218956343</v>
      </c>
      <c r="G25" s="272">
        <v>0</v>
      </c>
      <c r="H25" s="160">
        <f t="shared" si="12"/>
        <v>280.71054375935046</v>
      </c>
      <c r="I25" s="272">
        <f>$B$110+$B$128+B126</f>
        <v>1003.7943804209344</v>
      </c>
      <c r="J25" s="272">
        <f>('Defence &amp; Other expenditures'!$B$8)/'Revised summary costs by age'!$B$71</f>
        <v>3989.085004909336</v>
      </c>
      <c r="K25" s="160">
        <f t="shared" si="14"/>
        <v>12244.096314708411</v>
      </c>
      <c r="L25" s="160">
        <f t="shared" si="15"/>
        <v>5105.92351439923</v>
      </c>
      <c r="M25" s="3">
        <f t="shared" si="16"/>
        <v>39611.326554209809</v>
      </c>
      <c r="S25" s="248" t="s">
        <v>9</v>
      </c>
      <c r="T25" s="5">
        <f t="shared" si="17"/>
        <v>10.098802899729492</v>
      </c>
      <c r="U25" s="5">
        <f t="shared" si="18"/>
        <v>14.628732274116921</v>
      </c>
      <c r="V25" s="5">
        <f t="shared" si="19"/>
        <v>2.3589845218956342</v>
      </c>
      <c r="W25" s="160">
        <f t="shared" si="20"/>
        <v>12.244096314708411</v>
      </c>
      <c r="X25" s="160">
        <f t="shared" si="21"/>
        <v>0.28071054375935045</v>
      </c>
    </row>
    <row r="26" spans="1:24">
      <c r="A26" s="248" t="s">
        <v>10</v>
      </c>
      <c r="B26" s="5">
        <v>0</v>
      </c>
      <c r="C26" s="259">
        <f>C330</f>
        <v>15727.120877343545</v>
      </c>
      <c r="D26" s="5">
        <v>0</v>
      </c>
      <c r="E26" s="5">
        <v>0</v>
      </c>
      <c r="F26" s="171">
        <f>'Aged Care'!E101</f>
        <v>5368.4665884025899</v>
      </c>
      <c r="G26" s="272">
        <v>0</v>
      </c>
      <c r="H26" s="160">
        <f t="shared" si="12"/>
        <v>270.84688443046082</v>
      </c>
      <c r="I26" s="272">
        <f>$B$110+$B$128+$B$127</f>
        <v>843.16621137561231</v>
      </c>
      <c r="J26" s="272">
        <f>('Defence &amp; Other expenditures'!$B$8)/'Revised summary costs by age'!$B$71</f>
        <v>3989.085004909336</v>
      </c>
      <c r="K26" s="160">
        <f t="shared" si="14"/>
        <v>14797.168846988177</v>
      </c>
      <c r="L26" s="160">
        <f t="shared" si="15"/>
        <v>5105.92351439923</v>
      </c>
      <c r="M26" s="3">
        <f t="shared" si="16"/>
        <v>46101.777927848947</v>
      </c>
      <c r="N26" s="248"/>
      <c r="O26" s="248"/>
      <c r="P26" s="248"/>
      <c r="Q26" s="248"/>
      <c r="R26" s="248"/>
      <c r="S26" s="248" t="s">
        <v>10</v>
      </c>
      <c r="T26" s="5">
        <f t="shared" si="17"/>
        <v>9.9381747306841746</v>
      </c>
      <c r="U26" s="5">
        <f t="shared" si="18"/>
        <v>15.727120877343545</v>
      </c>
      <c r="V26" s="5">
        <f t="shared" si="19"/>
        <v>5.3684665884025895</v>
      </c>
      <c r="W26" s="160">
        <f t="shared" si="20"/>
        <v>14.797168846988177</v>
      </c>
      <c r="X26" s="160">
        <f t="shared" si="21"/>
        <v>0.27084688443046084</v>
      </c>
    </row>
    <row r="27" spans="1:24" s="248" customFormat="1">
      <c r="A27" s="248" t="s">
        <v>11</v>
      </c>
      <c r="B27" s="5">
        <v>0</v>
      </c>
      <c r="C27" s="259">
        <f>$C$331</f>
        <v>16157.230122597151</v>
      </c>
      <c r="D27" s="5">
        <v>0</v>
      </c>
      <c r="E27" s="5">
        <v>0</v>
      </c>
      <c r="F27" s="171">
        <f>'Aged Care'!E102</f>
        <v>11302.508819389988</v>
      </c>
      <c r="G27" s="272">
        <v>0</v>
      </c>
      <c r="H27" s="160">
        <f t="shared" si="12"/>
        <v>267.74937586888882</v>
      </c>
      <c r="I27" s="272">
        <f>$B$110+$B$128+$B$127</f>
        <v>843.16621137561231</v>
      </c>
      <c r="J27" s="272">
        <f>('Defence &amp; Other expenditures'!$B$8)/'Revised summary costs by age'!$B$71</f>
        <v>3989.085004909336</v>
      </c>
      <c r="K27" s="160">
        <f t="shared" si="14"/>
        <v>17786.559190766722</v>
      </c>
      <c r="L27" s="160">
        <f t="shared" si="15"/>
        <v>5105.92351439923</v>
      </c>
      <c r="M27" s="3">
        <f t="shared" si="16"/>
        <v>55452.222239306924</v>
      </c>
      <c r="S27" s="248" t="s">
        <v>11</v>
      </c>
      <c r="T27" s="5">
        <f t="shared" si="17"/>
        <v>9.9381747306841746</v>
      </c>
      <c r="U27" s="5">
        <f t="shared" si="18"/>
        <v>16.157230122597152</v>
      </c>
      <c r="V27" s="5">
        <f t="shared" si="19"/>
        <v>11.302508819389988</v>
      </c>
      <c r="W27" s="160">
        <f t="shared" si="20"/>
        <v>17.786559190766724</v>
      </c>
      <c r="X27" s="160">
        <f t="shared" si="21"/>
        <v>0.26774937586888881</v>
      </c>
    </row>
    <row r="28" spans="1:24" s="248" customFormat="1">
      <c r="A28" s="248" t="s">
        <v>12</v>
      </c>
      <c r="B28" s="5">
        <v>0</v>
      </c>
      <c r="C28" s="259">
        <f>$C$331</f>
        <v>16157.230122597151</v>
      </c>
      <c r="D28" s="5">
        <v>0</v>
      </c>
      <c r="E28" s="5">
        <v>0</v>
      </c>
      <c r="F28" s="171">
        <f>'Aged Care'!E103</f>
        <v>19863.292339602358</v>
      </c>
      <c r="G28" s="272">
        <v>0</v>
      </c>
      <c r="H28" s="160">
        <f t="shared" si="12"/>
        <v>266.3562218788818</v>
      </c>
      <c r="I28" s="272">
        <f>$B$110+$B$128+$B$127</f>
        <v>843.16621137561231</v>
      </c>
      <c r="J28" s="272">
        <f>('Defence &amp; Other expenditures'!$B$8)/'Revised summary costs by age'!$B$71</f>
        <v>3989.085004909336</v>
      </c>
      <c r="K28" s="160">
        <f t="shared" si="14"/>
        <v>17634.577930081126</v>
      </c>
      <c r="L28" s="160">
        <f t="shared" si="15"/>
        <v>5105.92351439923</v>
      </c>
      <c r="M28" s="3">
        <f t="shared" si="16"/>
        <v>63859.631344843685</v>
      </c>
      <c r="S28" s="248" t="s">
        <v>12</v>
      </c>
      <c r="T28" s="5">
        <f t="shared" si="17"/>
        <v>9.9381747306841746</v>
      </c>
      <c r="U28" s="5">
        <f t="shared" si="18"/>
        <v>16.157230122597152</v>
      </c>
      <c r="V28" s="5">
        <f t="shared" si="19"/>
        <v>19.863292339602356</v>
      </c>
      <c r="W28" s="160">
        <f t="shared" si="20"/>
        <v>17.634577930081125</v>
      </c>
      <c r="X28" s="160">
        <f t="shared" si="21"/>
        <v>0.2663562218788818</v>
      </c>
    </row>
    <row r="29" spans="1:24" s="248" customFormat="1">
      <c r="A29" s="248" t="s">
        <v>770</v>
      </c>
      <c r="B29" s="5">
        <v>0</v>
      </c>
      <c r="C29" s="259">
        <f>$C$331</f>
        <v>16157.230122597151</v>
      </c>
      <c r="D29" s="5">
        <v>0</v>
      </c>
      <c r="E29" s="5">
        <v>0</v>
      </c>
      <c r="F29" s="171">
        <f>B105</f>
        <v>28724.848334974689</v>
      </c>
      <c r="G29" s="272">
        <v>0</v>
      </c>
      <c r="H29" s="160">
        <f t="shared" si="12"/>
        <v>268.36733213812528</v>
      </c>
      <c r="I29" s="272">
        <f>$B$110+$B$128+$B$127</f>
        <v>843.16621137561231</v>
      </c>
      <c r="J29" s="272">
        <f>('Defence &amp; Other expenditures'!$B$8)/'Revised summary costs by age'!$B$71</f>
        <v>3989.085004909336</v>
      </c>
      <c r="K29" s="160">
        <f t="shared" si="14"/>
        <v>17541.093607954634</v>
      </c>
      <c r="L29" s="160">
        <f t="shared" si="15"/>
        <v>5105.92351439923</v>
      </c>
      <c r="M29" s="3">
        <f t="shared" si="16"/>
        <v>72629.714128348773</v>
      </c>
      <c r="S29" s="248" t="s">
        <v>770</v>
      </c>
      <c r="T29" s="5">
        <f t="shared" si="17"/>
        <v>9.9381747306841675</v>
      </c>
      <c r="U29" s="5">
        <f t="shared" si="18"/>
        <v>16.157230122597152</v>
      </c>
      <c r="V29" s="5">
        <f t="shared" si="19"/>
        <v>28.724848334974688</v>
      </c>
      <c r="W29" s="160">
        <f t="shared" si="20"/>
        <v>17.541093607954632</v>
      </c>
      <c r="X29" s="160">
        <f t="shared" si="21"/>
        <v>0.2683673321381253</v>
      </c>
    </row>
    <row r="30" spans="1:24" s="248" customFormat="1">
      <c r="A30" s="248" t="s">
        <v>2</v>
      </c>
      <c r="B30" s="5">
        <v>0</v>
      </c>
      <c r="C30" s="259">
        <f>$C$331</f>
        <v>16157.230122597151</v>
      </c>
      <c r="D30" s="5">
        <v>0</v>
      </c>
      <c r="E30" s="5">
        <v>0</v>
      </c>
      <c r="F30" s="171">
        <f>B105</f>
        <v>28724.848334974689</v>
      </c>
      <c r="G30" s="272">
        <v>0</v>
      </c>
      <c r="H30" s="160">
        <f t="shared" si="12"/>
        <v>300.32092885937783</v>
      </c>
      <c r="I30" s="272">
        <f>$B$110+$B$128+$B$127</f>
        <v>843.16621137561231</v>
      </c>
      <c r="J30" s="272">
        <f>('Defence &amp; Other expenditures'!$B$8)/'Revised summary costs by age'!$B$71</f>
        <v>3989.085004909336</v>
      </c>
      <c r="K30" s="160">
        <f t="shared" si="14"/>
        <v>17541.093607954634</v>
      </c>
      <c r="L30" s="160">
        <f t="shared" si="15"/>
        <v>5105.92351439923</v>
      </c>
      <c r="M30" s="3">
        <f t="shared" si="16"/>
        <v>72661.66772507003</v>
      </c>
      <c r="S30" s="248" t="s">
        <v>2</v>
      </c>
      <c r="T30" s="5">
        <f t="shared" si="17"/>
        <v>9.9381747306841817</v>
      </c>
      <c r="U30" s="5">
        <f t="shared" si="18"/>
        <v>16.157230122597152</v>
      </c>
      <c r="V30" s="5">
        <f t="shared" si="19"/>
        <v>28.724848334974688</v>
      </c>
      <c r="W30" s="160">
        <f t="shared" si="20"/>
        <v>17.541093607954632</v>
      </c>
      <c r="X30" s="160">
        <f t="shared" si="21"/>
        <v>0.30032092885937783</v>
      </c>
    </row>
    <row r="31" spans="1:24" s="248" customFormat="1">
      <c r="A31" s="260" t="s">
        <v>788</v>
      </c>
      <c r="B31" s="262">
        <f t="shared" ref="B31:M31" si="22">SUMPRODUCT(B13:B30,$B$53:$B$70)+SUMPRODUCT(B10:B12,$B$49:$B$51)</f>
        <v>14503973000.000002</v>
      </c>
      <c r="C31" s="262">
        <f>SUMPRODUCT(C13:C30,$B$53:$B$70)</f>
        <v>39474217118.861168</v>
      </c>
      <c r="D31" s="262">
        <f t="shared" si="22"/>
        <v>20113364891.197201</v>
      </c>
      <c r="E31" s="262">
        <f t="shared" si="22"/>
        <v>4737198000</v>
      </c>
      <c r="F31" s="262">
        <f t="shared" si="22"/>
        <v>11707042658.15229</v>
      </c>
      <c r="G31" s="262">
        <f t="shared" si="22"/>
        <v>8489000000.0000019</v>
      </c>
      <c r="H31" s="262">
        <f t="shared" si="22"/>
        <v>80500999999.999985</v>
      </c>
      <c r="I31" s="262">
        <f t="shared" si="22"/>
        <v>31203093473.709419</v>
      </c>
      <c r="J31" s="262">
        <f t="shared" si="22"/>
        <v>90593524619.412766</v>
      </c>
      <c r="K31" s="262">
        <f t="shared" si="22"/>
        <v>96322415087.343811</v>
      </c>
      <c r="L31" s="262">
        <f t="shared" si="22"/>
        <v>115957320297.0836</v>
      </c>
      <c r="M31" s="262">
        <f t="shared" si="22"/>
        <v>513602149145.76007</v>
      </c>
      <c r="N31" s="261"/>
      <c r="O31" s="261"/>
      <c r="P31" s="261"/>
      <c r="Q31" s="261"/>
      <c r="R31" s="261"/>
      <c r="S31" s="261"/>
      <c r="T31" s="261"/>
      <c r="U31" s="261"/>
      <c r="V31" s="261"/>
      <c r="W31" s="261"/>
      <c r="X31" s="261"/>
    </row>
    <row r="32" spans="1:24" s="261" customFormat="1">
      <c r="B32" s="262">
        <f>'Rev and Expense projections'!D21</f>
        <v>14503973000.000002</v>
      </c>
      <c r="C32" s="262">
        <f>'Rev and Expense projections'!D20</f>
        <v>39474217118.861176</v>
      </c>
      <c r="D32" s="262">
        <f>'Rev and Expense projections'!D26</f>
        <v>20113364891.197201</v>
      </c>
      <c r="E32" s="262">
        <f>'Rev and Expense projections'!D27</f>
        <v>4737198000</v>
      </c>
      <c r="F32" s="262">
        <f>'Rev and Expense projections'!D22</f>
        <v>11707042658.152288</v>
      </c>
      <c r="G32" s="262">
        <f>'Rev and Expense projections'!D28+'Rev and Expense projections'!D29</f>
        <v>8489000000</v>
      </c>
      <c r="H32" s="262">
        <f>'Rev and Expense projections'!D24+'Rev and Expense projections'!D25</f>
        <v>80501000000</v>
      </c>
      <c r="I32" s="262">
        <f>'Rev and Expense projections'!D30</f>
        <v>31203093473.709419</v>
      </c>
      <c r="J32" s="262">
        <f>'Rev and Expense projections'!D31</f>
        <v>90593524619.41275</v>
      </c>
      <c r="K32" s="264">
        <f>'Rev and Expense projections'!D19+'Rev and Expense projections'!D23</f>
        <v>96322415087.343811</v>
      </c>
      <c r="L32" s="264">
        <f>Q22</f>
        <v>115957320297.08359</v>
      </c>
      <c r="M32" s="264">
        <f>'Rev and Expense projections'!D33+'Revised summary costs by age'!Q21</f>
        <v>513602149145.76025</v>
      </c>
    </row>
    <row r="33" spans="1:24" s="261" customFormat="1">
      <c r="B33" s="261" t="b">
        <f>B32=B31</f>
        <v>1</v>
      </c>
      <c r="C33" s="261" t="b">
        <f>C32=C31</f>
        <v>1</v>
      </c>
      <c r="D33" s="261" t="b">
        <f>D31=D32</f>
        <v>1</v>
      </c>
      <c r="E33" s="261" t="b">
        <f>E31=E32</f>
        <v>1</v>
      </c>
      <c r="F33" s="261" t="b">
        <f>F31=F32</f>
        <v>1</v>
      </c>
      <c r="G33" s="261" t="b">
        <f>G31=G32</f>
        <v>1</v>
      </c>
      <c r="H33" s="261" t="b">
        <f>H32=H31</f>
        <v>1</v>
      </c>
      <c r="I33" s="261" t="b">
        <f t="shared" ref="I33:L33" si="23">I32=I31</f>
        <v>1</v>
      </c>
      <c r="J33" s="261" t="b">
        <f>ROUND(J32,0)=ROUND(J31,0)</f>
        <v>1</v>
      </c>
      <c r="K33" s="261" t="b">
        <f t="shared" si="23"/>
        <v>1</v>
      </c>
      <c r="L33" s="261" t="b">
        <f t="shared" si="23"/>
        <v>1</v>
      </c>
      <c r="M33" s="261" t="b">
        <f>M31=M32</f>
        <v>1</v>
      </c>
    </row>
    <row r="34" spans="1:24" s="261" customFormat="1">
      <c r="A34" s="94"/>
      <c r="B34" s="94"/>
      <c r="C34" s="94"/>
      <c r="D34" s="94"/>
      <c r="E34" s="94"/>
      <c r="F34" s="94"/>
      <c r="G34" s="94"/>
      <c r="H34" s="94"/>
      <c r="I34" s="94"/>
      <c r="J34" s="94"/>
      <c r="K34" s="94"/>
      <c r="L34" s="94" t="s">
        <v>804</v>
      </c>
      <c r="M34" s="266">
        <f>(M32-M31)</f>
        <v>1.8310546875E-4</v>
      </c>
      <c r="N34" s="94"/>
      <c r="O34" s="94"/>
      <c r="P34" s="94"/>
      <c r="Q34" s="94"/>
      <c r="R34" s="94"/>
      <c r="S34" s="94"/>
      <c r="T34" s="94"/>
      <c r="U34" s="94"/>
      <c r="V34" s="94"/>
      <c r="W34" s="94"/>
      <c r="X34" s="94"/>
    </row>
    <row r="35" spans="1:24" s="94" customFormat="1">
      <c r="L35" s="94" t="s">
        <v>803</v>
      </c>
      <c r="M35" s="267">
        <f>C32-C31</f>
        <v>0</v>
      </c>
    </row>
    <row r="36" spans="1:24" s="94" customFormat="1"/>
    <row r="37" spans="1:24" s="94" customFormat="1">
      <c r="A37" s="248"/>
      <c r="B37" s="248"/>
      <c r="C37" s="248"/>
      <c r="D37" s="248"/>
      <c r="E37" s="248"/>
      <c r="F37" s="248"/>
      <c r="G37" s="248"/>
      <c r="H37" s="248"/>
      <c r="I37" s="5"/>
      <c r="J37" s="248"/>
      <c r="K37" s="248"/>
      <c r="L37" s="248"/>
      <c r="M37" s="248"/>
      <c r="N37" s="248"/>
      <c r="O37" s="248"/>
      <c r="P37" s="248"/>
      <c r="Q37" s="248"/>
      <c r="R37" s="248"/>
      <c r="S37" s="248"/>
      <c r="T37" s="248"/>
      <c r="U37" s="248"/>
      <c r="V37" s="248"/>
      <c r="W37" s="248"/>
      <c r="X37" s="248"/>
    </row>
    <row r="38" spans="1:24" s="248" customFormat="1">
      <c r="A38" s="1" t="s">
        <v>768</v>
      </c>
      <c r="B38"/>
      <c r="C38"/>
      <c r="D38"/>
      <c r="E38"/>
      <c r="F38"/>
      <c r="G38"/>
      <c r="H38"/>
      <c r="I38"/>
      <c r="J38"/>
      <c r="K38"/>
      <c r="L38"/>
      <c r="M38"/>
      <c r="N38"/>
      <c r="O38"/>
      <c r="P38"/>
      <c r="Q38"/>
      <c r="R38"/>
      <c r="S38"/>
      <c r="T38"/>
      <c r="U38"/>
      <c r="V38"/>
      <c r="W38"/>
      <c r="X38"/>
    </row>
    <row r="39" spans="1:24">
      <c r="B39" t="s">
        <v>769</v>
      </c>
    </row>
    <row r="40" spans="1:24">
      <c r="A40" s="94" t="s">
        <v>163</v>
      </c>
    </row>
    <row r="41" spans="1:24">
      <c r="A41" s="94" t="s">
        <v>164</v>
      </c>
      <c r="B41" s="248">
        <f>('Parenting Payment'!C52+'Parenting Payment'!C60)/('Parenting Payment'!C36+'Parenting Payment'!C44)</f>
        <v>465.87883293872346</v>
      </c>
    </row>
    <row r="42" spans="1:24">
      <c r="A42" s="94" t="s">
        <v>165</v>
      </c>
      <c r="B42" s="248">
        <f>('Parenting Payment'!C53+'Parenting Payment'!C61)/('Parenting Payment'!C37+'Parenting Payment'!C45)</f>
        <v>575.20805156027052</v>
      </c>
    </row>
    <row r="43" spans="1:24">
      <c r="A43" s="94" t="s">
        <v>166</v>
      </c>
      <c r="B43" s="248">
        <f>('Parenting Payment'!C54+'Parenting Payment'!C62)/('Parenting Payment'!C38+'Parenting Payment'!C46)</f>
        <v>340.15832201265101</v>
      </c>
    </row>
    <row r="44" spans="1:24">
      <c r="A44" s="94" t="s">
        <v>167</v>
      </c>
      <c r="B44" s="248">
        <f>('Parenting Payment'!C55+'Parenting Payment'!C63)/('Parenting Payment'!C39+'Parenting Payment'!C47)</f>
        <v>60.936488882669799</v>
      </c>
    </row>
    <row r="45" spans="1:24">
      <c r="A45" s="94" t="s">
        <v>168</v>
      </c>
      <c r="B45" s="248">
        <f>('Parenting Payment'!C56+'Parenting Payment'!C64)/('Parenting Payment'!C40+'Parenting Payment'!C48)</f>
        <v>4.6041796206691501</v>
      </c>
    </row>
    <row r="47" spans="1:24">
      <c r="A47" s="1" t="s">
        <v>808</v>
      </c>
    </row>
    <row r="48" spans="1:24">
      <c r="B48" t="s">
        <v>191</v>
      </c>
    </row>
    <row r="49" spans="1:24">
      <c r="A49" s="268" t="s">
        <v>276</v>
      </c>
      <c r="B49" s="268">
        <f>SUM(Population!C4:C8)</f>
        <v>1480283</v>
      </c>
      <c r="C49" s="248"/>
      <c r="D49" s="248"/>
      <c r="E49" s="248"/>
      <c r="F49" s="248"/>
      <c r="G49" s="248"/>
      <c r="H49" s="248"/>
      <c r="I49" s="248"/>
      <c r="J49" s="248"/>
      <c r="K49" s="248"/>
      <c r="L49" s="248"/>
      <c r="M49" s="248"/>
      <c r="N49" s="248"/>
      <c r="O49" s="248"/>
      <c r="P49" s="248"/>
      <c r="Q49" s="248"/>
      <c r="R49" s="248"/>
      <c r="S49" s="248"/>
      <c r="T49" s="248"/>
      <c r="U49" s="248"/>
      <c r="V49" s="248"/>
      <c r="W49" s="248"/>
      <c r="X49" s="248"/>
    </row>
    <row r="50" spans="1:24" s="248" customFormat="1">
      <c r="A50" s="268" t="s">
        <v>277</v>
      </c>
      <c r="B50" s="268">
        <f>SUM(Population!C9:C13)</f>
        <v>1419215</v>
      </c>
    </row>
    <row r="51" spans="1:24" s="248" customFormat="1">
      <c r="A51" s="268" t="s">
        <v>238</v>
      </c>
      <c r="B51" s="268">
        <f>SUM(Population!C14:C18)</f>
        <v>1391222</v>
      </c>
      <c r="G51"/>
      <c r="H51"/>
      <c r="I51"/>
      <c r="J51"/>
      <c r="K51"/>
      <c r="L51"/>
      <c r="M51"/>
      <c r="N51"/>
      <c r="O51"/>
      <c r="P51"/>
      <c r="Q51"/>
      <c r="R51"/>
      <c r="S51"/>
      <c r="T51"/>
      <c r="U51"/>
      <c r="V51"/>
      <c r="W51"/>
      <c r="X51"/>
    </row>
    <row r="52" spans="1:24">
      <c r="A52" s="248" t="s">
        <v>772</v>
      </c>
      <c r="B52" s="248">
        <f>SUM(Population!C4:C18)</f>
        <v>4290720</v>
      </c>
      <c r="C52" s="248"/>
      <c r="D52" s="248"/>
      <c r="E52" s="248"/>
      <c r="F52" s="248"/>
    </row>
    <row r="53" spans="1:24">
      <c r="A53" s="248" t="s">
        <v>163</v>
      </c>
      <c r="B53" s="248">
        <f>SUM(Population!C19:C23)</f>
        <v>1458453</v>
      </c>
      <c r="C53" s="248"/>
      <c r="D53" s="248"/>
      <c r="E53" s="248"/>
      <c r="F53" s="248"/>
    </row>
    <row r="54" spans="1:24">
      <c r="A54" s="248" t="s">
        <v>37</v>
      </c>
      <c r="B54">
        <f>SUM(Population!C24:C28)</f>
        <v>1623524</v>
      </c>
    </row>
    <row r="55" spans="1:24">
      <c r="A55" s="248" t="s">
        <v>38</v>
      </c>
      <c r="B55">
        <f>SUM(Population!C29:C33)</f>
        <v>1691989</v>
      </c>
    </row>
    <row r="56" spans="1:24">
      <c r="A56" s="248" t="s">
        <v>39</v>
      </c>
      <c r="B56" s="248">
        <f>SUM(Population!C34:C38)</f>
        <v>1589086</v>
      </c>
    </row>
    <row r="57" spans="1:24">
      <c r="A57" s="248" t="s">
        <v>40</v>
      </c>
      <c r="B57" s="248">
        <f>SUM(Population!C39:C43)</f>
        <v>1554337</v>
      </c>
    </row>
    <row r="58" spans="1:24">
      <c r="A58" s="248" t="s">
        <v>41</v>
      </c>
      <c r="B58" s="248">
        <f>SUM(Population!C44:C48)</f>
        <v>1635607</v>
      </c>
    </row>
    <row r="59" spans="1:24">
      <c r="A59" s="248" t="s">
        <v>44</v>
      </c>
      <c r="B59" s="248">
        <f>SUM(Population!C49:C53)</f>
        <v>1530872</v>
      </c>
    </row>
    <row r="60" spans="1:24">
      <c r="A60" s="248" t="s">
        <v>45</v>
      </c>
      <c r="B60" s="248">
        <f>SUM(Population!C54:C58)</f>
        <v>1524485</v>
      </c>
    </row>
    <row r="61" spans="1:24">
      <c r="A61" s="248" t="s">
        <v>46</v>
      </c>
      <c r="B61" s="248">
        <f>SUM(Population!C59:C63)</f>
        <v>1365685</v>
      </c>
    </row>
    <row r="62" spans="1:24">
      <c r="A62" s="248" t="s">
        <v>47</v>
      </c>
      <c r="B62" s="248">
        <f>SUM(Population!C64:C68)</f>
        <v>1224282</v>
      </c>
    </row>
    <row r="63" spans="1:24">
      <c r="A63" s="248" t="s">
        <v>7</v>
      </c>
      <c r="B63" s="248">
        <f>SUM(Population!C69:C73)</f>
        <v>1024648</v>
      </c>
    </row>
    <row r="64" spans="1:24">
      <c r="A64" t="s">
        <v>8</v>
      </c>
      <c r="B64" s="248">
        <f>SUM(Population!C74:C78)</f>
        <v>755853</v>
      </c>
    </row>
    <row r="65" spans="1:24">
      <c r="A65" t="s">
        <v>9</v>
      </c>
      <c r="B65" s="248">
        <f>SUM(Population!C79:C83)</f>
        <v>572227</v>
      </c>
    </row>
    <row r="66" spans="1:24">
      <c r="A66" t="s">
        <v>10</v>
      </c>
      <c r="B66" s="248">
        <f>SUM(Population!C84:C88)</f>
        <v>444582</v>
      </c>
    </row>
    <row r="67" spans="1:24">
      <c r="A67" t="s">
        <v>11</v>
      </c>
      <c r="B67" s="248">
        <f>SUM(Population!C89:C93)</f>
        <v>280397</v>
      </c>
    </row>
    <row r="68" spans="1:24">
      <c r="A68" t="s">
        <v>12</v>
      </c>
      <c r="B68" s="248">
        <f>SUM(Population!C94:C98)</f>
        <v>113794</v>
      </c>
    </row>
    <row r="69" spans="1:24">
      <c r="A69" t="s">
        <v>770</v>
      </c>
      <c r="B69" s="248">
        <f>SUM(Population!C99:C103)</f>
        <v>26326</v>
      </c>
    </row>
    <row r="70" spans="1:24">
      <c r="A70" t="s">
        <v>2</v>
      </c>
      <c r="B70" s="248">
        <f>SUM(Population!C104)</f>
        <v>3485</v>
      </c>
    </row>
    <row r="71" spans="1:24">
      <c r="A71" s="261"/>
      <c r="B71" s="261">
        <f>SUM(B52:B70)</f>
        <v>22710352</v>
      </c>
    </row>
    <row r="72" spans="1:24">
      <c r="A72" s="261" t="s">
        <v>771</v>
      </c>
      <c r="B72" s="261">
        <f>SUM(Population!C4:C104)</f>
        <v>22710352</v>
      </c>
    </row>
    <row r="73" spans="1:24">
      <c r="A73" s="261"/>
      <c r="B73" s="261" t="b">
        <f>B71=B72</f>
        <v>1</v>
      </c>
    </row>
    <row r="74" spans="1:24">
      <c r="A74" s="111" t="s">
        <v>774</v>
      </c>
    </row>
    <row r="75" spans="1:24">
      <c r="A75" t="s">
        <v>775</v>
      </c>
      <c r="B75">
        <f>SUM(Population!C4:C9)</f>
        <v>1772045</v>
      </c>
    </row>
    <row r="76" spans="1:24">
      <c r="A76" t="s">
        <v>767</v>
      </c>
      <c r="B76">
        <f>SUM(Population!C4:C19)</f>
        <v>4574412</v>
      </c>
    </row>
    <row r="77" spans="1:24">
      <c r="A77" s="247" t="s">
        <v>276</v>
      </c>
      <c r="B77">
        <f>SUM(Population!C4:C8)</f>
        <v>1480283</v>
      </c>
    </row>
    <row r="78" spans="1:24">
      <c r="A78" s="247" t="s">
        <v>277</v>
      </c>
      <c r="B78">
        <f>SUM(Population!C9:C13)</f>
        <v>1419215</v>
      </c>
    </row>
    <row r="79" spans="1:24">
      <c r="A79" s="247" t="s">
        <v>238</v>
      </c>
      <c r="B79">
        <f>SUM(Population!C14:C18)</f>
        <v>1391222</v>
      </c>
      <c r="G79" s="248"/>
      <c r="H79" s="248"/>
      <c r="I79" s="248"/>
      <c r="J79" s="248"/>
      <c r="K79" s="248"/>
      <c r="L79" s="248"/>
      <c r="M79" s="248"/>
      <c r="N79" s="248"/>
      <c r="O79" s="248"/>
      <c r="P79" s="248"/>
      <c r="Q79" s="248"/>
      <c r="R79" s="248"/>
      <c r="S79" s="248"/>
      <c r="T79" s="248"/>
      <c r="U79" s="248"/>
      <c r="V79" s="248"/>
      <c r="W79" s="248"/>
      <c r="X79" s="248"/>
    </row>
    <row r="80" spans="1:24" s="248" customFormat="1">
      <c r="A80" t="s">
        <v>776</v>
      </c>
      <c r="B80">
        <f>'Other payments'!C27</f>
        <v>624516.66666699992</v>
      </c>
      <c r="C80"/>
      <c r="D80"/>
      <c r="E80"/>
      <c r="F80"/>
    </row>
    <row r="81" spans="1:6" s="248" customFormat="1">
      <c r="A81" t="s">
        <v>777</v>
      </c>
      <c r="B81">
        <f>SUM(Population!C20:C68)</f>
        <v>14914628</v>
      </c>
      <c r="C81"/>
      <c r="D81"/>
      <c r="E81"/>
      <c r="F81"/>
    </row>
    <row r="82" spans="1:6" s="248" customFormat="1">
      <c r="A82" s="247" t="s">
        <v>767</v>
      </c>
      <c r="B82" s="248">
        <f>SUM(Population!C4:C19)</f>
        <v>4574412</v>
      </c>
    </row>
    <row r="83" spans="1:6" s="248" customFormat="1">
      <c r="A83" s="247" t="s">
        <v>36</v>
      </c>
      <c r="B83" s="248">
        <f>SUM(Population!C20:C23)</f>
        <v>1174761</v>
      </c>
    </row>
    <row r="84" spans="1:6" s="248" customFormat="1">
      <c r="A84" s="247" t="s">
        <v>810</v>
      </c>
      <c r="B84" s="248">
        <f>Population!C9</f>
        <v>291762</v>
      </c>
    </row>
    <row r="85" spans="1:6" s="248" customFormat="1">
      <c r="A85" s="247"/>
    </row>
    <row r="86" spans="1:6" s="248" customFormat="1">
      <c r="A86" s="1" t="s">
        <v>806</v>
      </c>
    </row>
    <row r="87" spans="1:6" s="248" customFormat="1">
      <c r="A87" t="s">
        <v>780</v>
      </c>
      <c r="B87" s="13">
        <f>('Disability support'!D27+'Disability support'!D29)/'Disability support'!D44</f>
        <v>12024.071968223843</v>
      </c>
    </row>
    <row r="88" spans="1:6" s="248" customFormat="1">
      <c r="A88" t="s">
        <v>807</v>
      </c>
      <c r="B88"/>
    </row>
    <row r="89" spans="1:6" s="248" customFormat="1">
      <c r="A89" s="247" t="s">
        <v>276</v>
      </c>
      <c r="B89" s="5">
        <f>'Disability support'!D31</f>
        <v>33740.077221206448</v>
      </c>
    </row>
    <row r="90" spans="1:6" s="248" customFormat="1">
      <c r="A90" s="247" t="s">
        <v>277</v>
      </c>
      <c r="B90" s="5">
        <f>'Disability support'!D32</f>
        <v>82792.814282984938</v>
      </c>
    </row>
    <row r="91" spans="1:6" s="248" customFormat="1">
      <c r="A91" s="247" t="s">
        <v>238</v>
      </c>
      <c r="B91" s="5">
        <f>'Disability support'!D33</f>
        <v>53564.226804255501</v>
      </c>
    </row>
    <row r="92" spans="1:6" s="248" customFormat="1">
      <c r="A92" s="247" t="s">
        <v>163</v>
      </c>
      <c r="B92" s="5">
        <f>'Disability support'!D34</f>
        <v>33322.872138603983</v>
      </c>
    </row>
    <row r="93" spans="1:6" s="248" customFormat="1">
      <c r="A93" s="247" t="s">
        <v>37</v>
      </c>
      <c r="B93" s="5">
        <f>'Disability support'!D35</f>
        <v>23715.955546488505</v>
      </c>
    </row>
    <row r="94" spans="1:6" s="248" customFormat="1">
      <c r="A94" s="247" t="s">
        <v>38</v>
      </c>
      <c r="B94" s="5">
        <f>'Disability support'!D36</f>
        <v>29378.719152893271</v>
      </c>
    </row>
    <row r="95" spans="1:6" s="248" customFormat="1">
      <c r="A95" s="247" t="s">
        <v>39</v>
      </c>
      <c r="B95" s="5">
        <f>'Disability support'!D37</f>
        <v>32203.441552870849</v>
      </c>
    </row>
    <row r="96" spans="1:6" s="248" customFormat="1">
      <c r="A96" s="247" t="s">
        <v>40</v>
      </c>
      <c r="B96" s="5">
        <f>'Disability support'!D38</f>
        <v>44008.034475385975</v>
      </c>
    </row>
    <row r="97" spans="1:24" s="248" customFormat="1">
      <c r="A97" s="247" t="s">
        <v>41</v>
      </c>
      <c r="B97" s="5">
        <f>'Disability support'!D39</f>
        <v>46197.643347345649</v>
      </c>
    </row>
    <row r="98" spans="1:24" s="248" customFormat="1">
      <c r="A98" s="247" t="s">
        <v>44</v>
      </c>
      <c r="B98" s="5">
        <f>'Disability support'!D40</f>
        <v>59764.059837633824</v>
      </c>
    </row>
    <row r="99" spans="1:24" s="248" customFormat="1">
      <c r="A99" s="247" t="s">
        <v>45</v>
      </c>
      <c r="B99" s="5">
        <f>'Disability support'!D41</f>
        <v>68396.319808575514</v>
      </c>
    </row>
    <row r="100" spans="1:24" s="248" customFormat="1">
      <c r="A100" s="247" t="s">
        <v>46</v>
      </c>
      <c r="B100" s="5">
        <f>'Disability support'!D42</f>
        <v>93388.31916210393</v>
      </c>
    </row>
    <row r="101" spans="1:24" s="248" customFormat="1">
      <c r="A101" s="247" t="s">
        <v>47</v>
      </c>
      <c r="B101" s="5">
        <f>'Disability support'!D43</f>
        <v>105527.94833988629</v>
      </c>
    </row>
    <row r="102" spans="1:24" s="248" customFormat="1">
      <c r="A102" s="247"/>
    </row>
    <row r="103" spans="1:24" s="248" customFormat="1">
      <c r="A103" s="1" t="s">
        <v>773</v>
      </c>
    </row>
    <row r="104" spans="1:24" s="248" customFormat="1">
      <c r="A104" t="s">
        <v>6</v>
      </c>
      <c r="B104" s="160">
        <f>'Aged Care'!E97</f>
        <v>21.439868012052916</v>
      </c>
    </row>
    <row r="105" spans="1:24" s="248" customFormat="1">
      <c r="A105" t="s">
        <v>13</v>
      </c>
      <c r="B105" s="96">
        <f>'Aged Care'!E104</f>
        <v>28724.848334974689</v>
      </c>
      <c r="G105"/>
      <c r="H105"/>
      <c r="I105"/>
      <c r="J105"/>
      <c r="K105"/>
      <c r="L105"/>
      <c r="M105"/>
      <c r="N105"/>
      <c r="O105"/>
      <c r="P105"/>
      <c r="Q105"/>
      <c r="R105"/>
      <c r="S105"/>
      <c r="T105"/>
      <c r="U105"/>
      <c r="V105"/>
      <c r="W105"/>
      <c r="X105"/>
    </row>
    <row r="106" spans="1:24">
      <c r="A106" s="247"/>
      <c r="B106" s="248"/>
      <c r="C106" s="248"/>
      <c r="D106" s="248"/>
      <c r="E106" s="248"/>
      <c r="F106" s="248"/>
    </row>
    <row r="107" spans="1:24">
      <c r="A107" s="247"/>
      <c r="B107" s="248"/>
      <c r="C107" s="248"/>
      <c r="D107" s="248"/>
      <c r="E107" s="248"/>
      <c r="F107" s="248"/>
    </row>
    <row r="108" spans="1:24">
      <c r="A108" s="1" t="s">
        <v>680</v>
      </c>
    </row>
    <row r="109" spans="1:24">
      <c r="A109" s="248" t="s">
        <v>778</v>
      </c>
      <c r="B109">
        <f>'Other payments'!C49</f>
        <v>7196943373.8441381</v>
      </c>
    </row>
    <row r="110" spans="1:24">
      <c r="A110" s="248" t="s">
        <v>792</v>
      </c>
      <c r="B110" s="248">
        <f>'Other payments'!C50/SUM(B63:B70)</f>
        <v>61.709238469075324</v>
      </c>
      <c r="C110" t="s">
        <v>761</v>
      </c>
    </row>
    <row r="111" spans="1:24">
      <c r="A111" s="248" t="s">
        <v>789</v>
      </c>
      <c r="B111" s="248">
        <f>'Other payments'!C51</f>
        <v>7727000000.0000019</v>
      </c>
      <c r="C111">
        <f>B111/B75</f>
        <v>4360.4987457993457</v>
      </c>
      <c r="D111" s="5"/>
    </row>
    <row r="112" spans="1:24">
      <c r="A112" s="111" t="s">
        <v>779</v>
      </c>
    </row>
    <row r="113" spans="1:5">
      <c r="A113" s="248" t="s">
        <v>465</v>
      </c>
      <c r="B113">
        <f>'Other payments'!C8</f>
        <v>0</v>
      </c>
      <c r="D113" s="5"/>
      <c r="E113" s="5"/>
    </row>
    <row r="114" spans="1:5">
      <c r="A114" s="248" t="s">
        <v>466</v>
      </c>
      <c r="B114" s="248">
        <f>'Other payments'!C9</f>
        <v>1.0005270893697134</v>
      </c>
    </row>
    <row r="115" spans="1:5">
      <c r="A115" s="248" t="s">
        <v>467</v>
      </c>
      <c r="B115" s="248">
        <f>'Other payments'!C10</f>
        <v>72.301211186644736</v>
      </c>
    </row>
    <row r="116" spans="1:5">
      <c r="A116" s="248" t="s">
        <v>468</v>
      </c>
      <c r="B116" s="248">
        <f>'Other payments'!C11</f>
        <v>38.429527243404415</v>
      </c>
    </row>
    <row r="117" spans="1:5">
      <c r="A117" s="248" t="s">
        <v>469</v>
      </c>
      <c r="B117" s="248">
        <f>'Other payments'!C12</f>
        <v>256.11063680190034</v>
      </c>
    </row>
    <row r="118" spans="1:5">
      <c r="A118" s="248" t="s">
        <v>470</v>
      </c>
      <c r="B118" s="248">
        <f>'Other payments'!C13</f>
        <v>360.14393142228334</v>
      </c>
    </row>
    <row r="119" spans="1:5">
      <c r="A119" s="248" t="s">
        <v>471</v>
      </c>
      <c r="B119" s="248">
        <f>'Other payments'!C14</f>
        <v>302.21806301602794</v>
      </c>
    </row>
    <row r="120" spans="1:5">
      <c r="A120" s="248" t="s">
        <v>472</v>
      </c>
      <c r="B120" s="248">
        <f>'Other payments'!C15</f>
        <v>335.35955800772035</v>
      </c>
    </row>
    <row r="121" spans="1:5">
      <c r="A121" s="248" t="s">
        <v>473</v>
      </c>
      <c r="B121" s="248">
        <f>'Other payments'!C16</f>
        <v>385.90196752870776</v>
      </c>
    </row>
    <row r="122" spans="1:5">
      <c r="A122" s="248" t="s">
        <v>474</v>
      </c>
      <c r="B122" s="248">
        <f>'Other payments'!C17</f>
        <v>521.95414823023202</v>
      </c>
    </row>
    <row r="123" spans="1:5">
      <c r="A123" s="248" t="s">
        <v>475</v>
      </c>
      <c r="B123" s="248">
        <f>'Other payments'!C18</f>
        <v>615.99774478432516</v>
      </c>
    </row>
    <row r="124" spans="1:5">
      <c r="A124" s="248" t="s">
        <v>476</v>
      </c>
      <c r="B124" s="248">
        <f>'Other payments'!C19</f>
        <v>503.15182614398884</v>
      </c>
    </row>
    <row r="125" spans="1:5">
      <c r="A125" s="248" t="s">
        <v>477</v>
      </c>
      <c r="B125" s="248">
        <f>'Other payments'!C20</f>
        <v>517.05382920953309</v>
      </c>
    </row>
    <row r="126" spans="1:5">
      <c r="A126" s="248" t="s">
        <v>478</v>
      </c>
      <c r="B126" s="248">
        <f>'Other payments'!C21</f>
        <v>484.03424956586707</v>
      </c>
    </row>
    <row r="127" spans="1:5">
      <c r="A127" s="248" t="s">
        <v>479</v>
      </c>
      <c r="B127" s="248">
        <f>('Other payments'!C22*'Other payments'!C45)/SUM(B66:B70)</f>
        <v>323.40608052054495</v>
      </c>
    </row>
    <row r="128" spans="1:5">
      <c r="A128" t="s">
        <v>793</v>
      </c>
      <c r="B128">
        <f>'Other payments'!C53/'Revised summary costs by age'!B71</f>
        <v>458.05089238599209</v>
      </c>
    </row>
    <row r="129" spans="1:24">
      <c r="A129" s="111" t="s">
        <v>809</v>
      </c>
    </row>
    <row r="130" spans="1:24">
      <c r="A130" s="248" t="s">
        <v>276</v>
      </c>
      <c r="B130" s="248">
        <f>C111</f>
        <v>4360.4987457993457</v>
      </c>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row>
    <row r="131" spans="1:24" s="248" customFormat="1">
      <c r="A131" s="273" t="s">
        <v>277</v>
      </c>
      <c r="B131" s="248">
        <f>(C111*B84)/B50</f>
        <v>896.43065713926978</v>
      </c>
    </row>
    <row r="132" spans="1:24" s="248" customFormat="1"/>
    <row r="133" spans="1:24" s="248" customFormat="1"/>
    <row r="134" spans="1:24" s="248" customFormat="1">
      <c r="A134" s="1" t="s">
        <v>24</v>
      </c>
      <c r="B134"/>
      <c r="C134"/>
      <c r="D134"/>
      <c r="E134"/>
      <c r="F134"/>
      <c r="G134"/>
      <c r="H134"/>
      <c r="I134"/>
      <c r="J134"/>
      <c r="K134"/>
      <c r="L134"/>
      <c r="M134"/>
      <c r="N134"/>
      <c r="O134"/>
      <c r="P134"/>
      <c r="Q134"/>
      <c r="R134"/>
      <c r="S134"/>
      <c r="T134"/>
      <c r="U134"/>
      <c r="V134"/>
      <c r="W134"/>
      <c r="X134"/>
    </row>
    <row r="135" spans="1:24">
      <c r="A135" s="111" t="s">
        <v>681</v>
      </c>
    </row>
    <row r="136" spans="1:24">
      <c r="B136" s="248">
        <f>'Health Demographic'!NA22</f>
        <v>2012</v>
      </c>
      <c r="C136" t="s">
        <v>143</v>
      </c>
      <c r="D136" t="s">
        <v>780</v>
      </c>
      <c r="E136" t="s">
        <v>794</v>
      </c>
    </row>
    <row r="137" spans="1:24">
      <c r="A137" t="s">
        <v>220</v>
      </c>
      <c r="B137" s="5">
        <f>'Health Demographic'!NA23</f>
        <v>165424468.6813173</v>
      </c>
      <c r="C137">
        <f>SUM(Population!C4:C21)</f>
        <v>5153961</v>
      </c>
      <c r="D137" s="160">
        <f t="shared" ref="D137:D146" si="24">B137/C137</f>
        <v>32.096569741470162</v>
      </c>
      <c r="E137" t="s">
        <v>163</v>
      </c>
      <c r="F137">
        <f>(D137*SUM(Population!C19:C21)+SUM(Population!C22:C23)*D138)/B53</f>
        <v>43.731900500164251</v>
      </c>
    </row>
    <row r="138" spans="1:24">
      <c r="A138" t="s">
        <v>221</v>
      </c>
      <c r="B138" s="5">
        <f>'Health Demographic'!NA24</f>
        <v>134470309.6246905</v>
      </c>
      <c r="C138">
        <f>SUM(Population!C22:C28)</f>
        <v>2218736</v>
      </c>
      <c r="D138" s="160">
        <f t="shared" si="24"/>
        <v>60.606719152116568</v>
      </c>
      <c r="E138" t="s">
        <v>37</v>
      </c>
      <c r="F138" s="160">
        <f>D138</f>
        <v>60.606719152116568</v>
      </c>
    </row>
    <row r="139" spans="1:24">
      <c r="A139" t="s">
        <v>222</v>
      </c>
      <c r="B139" s="5">
        <f>'Health Demographic'!NA25</f>
        <v>337889701.02952319</v>
      </c>
      <c r="C139">
        <f>B55+B56</f>
        <v>3281075</v>
      </c>
      <c r="D139" s="160">
        <f t="shared" si="24"/>
        <v>102.98140122658677</v>
      </c>
      <c r="E139" t="s">
        <v>276</v>
      </c>
      <c r="F139" s="160">
        <f>$D$137</f>
        <v>32.096569741470162</v>
      </c>
    </row>
    <row r="140" spans="1:24">
      <c r="A140" t="s">
        <v>223</v>
      </c>
      <c r="B140" s="5">
        <f>'Health Demographic'!NA26</f>
        <v>583803683.14913011</v>
      </c>
      <c r="C140">
        <f>B57+B58</f>
        <v>3189944</v>
      </c>
      <c r="D140" s="160">
        <f t="shared" si="24"/>
        <v>183.01377176186483</v>
      </c>
      <c r="E140" s="273" t="s">
        <v>277</v>
      </c>
      <c r="F140" s="160">
        <f t="shared" ref="F140:F141" si="25">$D$137</f>
        <v>32.096569741470162</v>
      </c>
    </row>
    <row r="141" spans="1:24">
      <c r="A141" t="s">
        <v>224</v>
      </c>
      <c r="B141" s="5">
        <f>'Health Demographic'!NA27</f>
        <v>926319845.85144281</v>
      </c>
      <c r="C141">
        <f>B59+B60</f>
        <v>3055357</v>
      </c>
      <c r="D141" s="160">
        <f t="shared" si="24"/>
        <v>303.17892339633073</v>
      </c>
      <c r="E141" s="273" t="s">
        <v>238</v>
      </c>
      <c r="F141" s="160">
        <f t="shared" si="25"/>
        <v>32.096569741470162</v>
      </c>
    </row>
    <row r="142" spans="1:24">
      <c r="A142" t="s">
        <v>225</v>
      </c>
      <c r="B142" s="5">
        <f>'Health Demographic'!NA28</f>
        <v>1490665564.9769611</v>
      </c>
      <c r="C142">
        <f>B61+B62</f>
        <v>2589967</v>
      </c>
      <c r="D142" s="160">
        <f t="shared" si="24"/>
        <v>575.55388349618397</v>
      </c>
    </row>
    <row r="143" spans="1:24">
      <c r="A143" t="s">
        <v>226</v>
      </c>
      <c r="B143" s="5">
        <f>'Health Demographic'!NA29</f>
        <v>2071008322.3512623</v>
      </c>
      <c r="C143">
        <f>B63+B64</f>
        <v>1780501</v>
      </c>
      <c r="D143" s="160">
        <f t="shared" si="24"/>
        <v>1163.160437624726</v>
      </c>
    </row>
    <row r="144" spans="1:24">
      <c r="A144" t="s">
        <v>227</v>
      </c>
      <c r="B144" s="5">
        <f>'Health Demographic'!NA30</f>
        <v>2129081632.7250526</v>
      </c>
      <c r="C144">
        <f>SUM(B65:B70)</f>
        <v>1440811</v>
      </c>
      <c r="D144" s="160">
        <f t="shared" si="24"/>
        <v>1477.6966810532767</v>
      </c>
    </row>
    <row r="145" spans="1:6">
      <c r="B145" s="248"/>
      <c r="D145" s="160"/>
    </row>
    <row r="146" spans="1:6">
      <c r="A146" t="s">
        <v>1</v>
      </c>
      <c r="B146" s="248">
        <f>'Health Demographic'!NA32</f>
        <v>7838663528.3893805</v>
      </c>
      <c r="C146">
        <f>SUM(C137:C144)</f>
        <v>22710352</v>
      </c>
      <c r="D146" s="160">
        <f t="shared" si="24"/>
        <v>345.15816964833397</v>
      </c>
    </row>
    <row r="148" spans="1:6">
      <c r="A148" s="111" t="s">
        <v>562</v>
      </c>
    </row>
    <row r="149" spans="1:6">
      <c r="B149" s="257">
        <v>2012</v>
      </c>
      <c r="C149" s="248" t="s">
        <v>143</v>
      </c>
      <c r="E149" t="s">
        <v>811</v>
      </c>
    </row>
    <row r="150" spans="1:6">
      <c r="A150" t="s">
        <v>252</v>
      </c>
      <c r="B150" s="96">
        <f>'Health Demographic'!NA123</f>
        <v>1361473282.225687</v>
      </c>
      <c r="C150">
        <f>Population!C4</f>
        <v>297246</v>
      </c>
      <c r="D150" s="160">
        <f t="shared" ref="D150:D169" si="26">B150/C150</f>
        <v>4580.2913486663811</v>
      </c>
      <c r="E150" t="s">
        <v>276</v>
      </c>
      <c r="F150">
        <f>(B150+B151)/(C151+C150)</f>
        <v>1238.7839515845876</v>
      </c>
    </row>
    <row r="151" spans="1:6">
      <c r="A151" t="s">
        <v>253</v>
      </c>
      <c r="B151" s="96">
        <f>'Health Demographic'!NA124</f>
        <v>472277541.97780108</v>
      </c>
      <c r="C151">
        <f>SUM(Population!C5:C8)</f>
        <v>1183037</v>
      </c>
      <c r="D151" s="160">
        <f t="shared" si="26"/>
        <v>399.20775257054606</v>
      </c>
    </row>
    <row r="152" spans="1:6">
      <c r="A152" t="s">
        <v>254</v>
      </c>
      <c r="B152" s="96">
        <f>'Health Demographic'!NA125</f>
        <v>337761916.03597379</v>
      </c>
      <c r="C152">
        <f>B78</f>
        <v>1419215</v>
      </c>
      <c r="D152" s="160">
        <f t="shared" si="26"/>
        <v>237.99207028954302</v>
      </c>
    </row>
    <row r="153" spans="1:6">
      <c r="A153" t="s">
        <v>255</v>
      </c>
      <c r="B153" s="96">
        <f>'Health Demographic'!NA126</f>
        <v>363693515.97069877</v>
      </c>
      <c r="C153">
        <f>B79</f>
        <v>1391222</v>
      </c>
      <c r="D153" s="160">
        <f t="shared" si="26"/>
        <v>261.42018741128214</v>
      </c>
    </row>
    <row r="154" spans="1:6">
      <c r="A154" t="s">
        <v>256</v>
      </c>
      <c r="B154" s="96">
        <f>'Health Demographic'!NA127</f>
        <v>848763974.52552283</v>
      </c>
      <c r="C154">
        <f t="shared" ref="C154:C167" si="27">B53</f>
        <v>1458453</v>
      </c>
      <c r="D154" s="160">
        <f t="shared" si="26"/>
        <v>581.96182840689607</v>
      </c>
    </row>
    <row r="155" spans="1:6">
      <c r="A155" t="s">
        <v>257</v>
      </c>
      <c r="B155" s="96">
        <f>'Health Demographic'!NA128</f>
        <v>1250049533.1353006</v>
      </c>
      <c r="C155" s="248">
        <f t="shared" si="27"/>
        <v>1623524</v>
      </c>
      <c r="D155" s="160">
        <f t="shared" si="26"/>
        <v>769.96061230711746</v>
      </c>
    </row>
    <row r="156" spans="1:6">
      <c r="A156" t="s">
        <v>258</v>
      </c>
      <c r="B156" s="96">
        <f>'Health Demographic'!NA129</f>
        <v>1700962532.2163205</v>
      </c>
      <c r="C156" s="248">
        <f t="shared" si="27"/>
        <v>1691989</v>
      </c>
      <c r="D156" s="160">
        <f t="shared" si="26"/>
        <v>1005.3035405172968</v>
      </c>
    </row>
    <row r="157" spans="1:6">
      <c r="A157" t="s">
        <v>259</v>
      </c>
      <c r="B157" s="96">
        <f>'Health Demographic'!NA130</f>
        <v>2015496651.8098788</v>
      </c>
      <c r="C157" s="248">
        <f t="shared" si="27"/>
        <v>1589086</v>
      </c>
      <c r="D157" s="160">
        <f t="shared" si="26"/>
        <v>1268.3370514936755</v>
      </c>
    </row>
    <row r="158" spans="1:6">
      <c r="A158" t="s">
        <v>260</v>
      </c>
      <c r="B158" s="96">
        <f>'Health Demographic'!NA131</f>
        <v>1833952974.6497612</v>
      </c>
      <c r="C158" s="248">
        <f t="shared" si="27"/>
        <v>1554337</v>
      </c>
      <c r="D158" s="160">
        <f t="shared" si="26"/>
        <v>1179.8940478478999</v>
      </c>
    </row>
    <row r="159" spans="1:6">
      <c r="A159" t="s">
        <v>261</v>
      </c>
      <c r="B159" s="96">
        <f>'Health Demographic'!NA132</f>
        <v>1857527512.2049329</v>
      </c>
      <c r="C159" s="248">
        <f t="shared" si="27"/>
        <v>1635607</v>
      </c>
      <c r="D159" s="160">
        <f t="shared" si="26"/>
        <v>1135.6808280992518</v>
      </c>
    </row>
    <row r="160" spans="1:6">
      <c r="A160" t="s">
        <v>262</v>
      </c>
      <c r="B160" s="96">
        <f>'Health Demographic'!NA133</f>
        <v>1882415485.7223227</v>
      </c>
      <c r="C160" s="248">
        <f t="shared" si="27"/>
        <v>1530872</v>
      </c>
      <c r="D160" s="160">
        <f t="shared" si="26"/>
        <v>1229.6361065603935</v>
      </c>
    </row>
    <row r="161" spans="1:4">
      <c r="A161" t="s">
        <v>263</v>
      </c>
      <c r="B161" s="96">
        <f>'Health Demographic'!NA134</f>
        <v>2252205559.9674759</v>
      </c>
      <c r="C161" s="248">
        <f t="shared" si="27"/>
        <v>1524485</v>
      </c>
      <c r="D161" s="160">
        <f t="shared" si="26"/>
        <v>1477.3550149509349</v>
      </c>
    </row>
    <row r="162" spans="1:4">
      <c r="A162" t="s">
        <v>264</v>
      </c>
      <c r="B162" s="96">
        <f>'Health Demographic'!NA135</f>
        <v>2574458303.6695809</v>
      </c>
      <c r="C162" s="248">
        <f t="shared" si="27"/>
        <v>1365685</v>
      </c>
      <c r="D162" s="160">
        <f t="shared" si="26"/>
        <v>1885.1040347295175</v>
      </c>
    </row>
    <row r="163" spans="1:4">
      <c r="A163" t="s">
        <v>265</v>
      </c>
      <c r="B163" s="96">
        <f>'Health Demographic'!NA136</f>
        <v>3066227326.659533</v>
      </c>
      <c r="C163" s="248">
        <f t="shared" si="27"/>
        <v>1224282</v>
      </c>
      <c r="D163" s="160">
        <f t="shared" si="26"/>
        <v>2504.5106655652316</v>
      </c>
    </row>
    <row r="164" spans="1:4">
      <c r="A164" t="s">
        <v>266</v>
      </c>
      <c r="B164" s="96">
        <f>'Health Demographic'!NA137</f>
        <v>3549494020.1886358</v>
      </c>
      <c r="C164" s="248">
        <f t="shared" si="27"/>
        <v>1024648</v>
      </c>
      <c r="D164" s="160">
        <f t="shared" si="26"/>
        <v>3464.1106215877412</v>
      </c>
    </row>
    <row r="165" spans="1:4">
      <c r="A165" t="s">
        <v>267</v>
      </c>
      <c r="B165" s="96">
        <f>'Health Demographic'!NA138</f>
        <v>3627239140.0170593</v>
      </c>
      <c r="C165" s="248">
        <f t="shared" si="27"/>
        <v>755853</v>
      </c>
      <c r="D165" s="160">
        <f t="shared" si="26"/>
        <v>4798.8684837092123</v>
      </c>
    </row>
    <row r="166" spans="1:4">
      <c r="A166" t="s">
        <v>268</v>
      </c>
      <c r="B166" s="96">
        <f>'Health Demographic'!NA139</f>
        <v>3839165450.8428288</v>
      </c>
      <c r="C166" s="248">
        <f t="shared" si="27"/>
        <v>572227</v>
      </c>
      <c r="D166" s="160">
        <f t="shared" si="26"/>
        <v>6709.1651579579939</v>
      </c>
    </row>
    <row r="167" spans="1:4">
      <c r="A167" t="s">
        <v>269</v>
      </c>
      <c r="B167" s="96">
        <f>'Health Demographic'!NA140</f>
        <v>4060041932.5298715</v>
      </c>
      <c r="C167" s="248">
        <f t="shared" si="27"/>
        <v>444582</v>
      </c>
      <c r="D167" s="160">
        <f t="shared" si="26"/>
        <v>9132.2679112736714</v>
      </c>
    </row>
    <row r="168" spans="1:4">
      <c r="A168" t="s">
        <v>270</v>
      </c>
      <c r="B168" s="96">
        <f>'Health Demographic'!NA141</f>
        <v>5439662651.1953983</v>
      </c>
      <c r="C168">
        <f>SUM(B67:B70)</f>
        <v>424002</v>
      </c>
      <c r="D168" s="160">
        <f t="shared" si="26"/>
        <v>12829.332529552687</v>
      </c>
    </row>
    <row r="169" spans="1:4">
      <c r="A169" t="s">
        <v>1</v>
      </c>
      <c r="B169" s="96">
        <f>'Health Demographic'!NA142</f>
        <v>42332869305.544586</v>
      </c>
      <c r="C169">
        <f>SUM(C150:C168)</f>
        <v>22710352</v>
      </c>
      <c r="D169" s="160">
        <f t="shared" si="26"/>
        <v>1864.0340451589911</v>
      </c>
    </row>
    <row r="171" spans="1:4">
      <c r="A171" s="111" t="s">
        <v>564</v>
      </c>
    </row>
    <row r="172" spans="1:4">
      <c r="B172" s="25">
        <f>'Health Demographic'!NA219</f>
        <v>2012</v>
      </c>
      <c r="C172" s="248" t="s">
        <v>143</v>
      </c>
    </row>
    <row r="173" spans="1:4">
      <c r="A173" t="s">
        <v>276</v>
      </c>
      <c r="B173" s="13">
        <f>'Health Demographic'!NA220</f>
        <v>95418619.644935906</v>
      </c>
      <c r="C173">
        <f>B77</f>
        <v>1480283</v>
      </c>
      <c r="D173" s="160">
        <f t="shared" ref="D173:D193" si="28">B173/C173</f>
        <v>64.459714557916229</v>
      </c>
    </row>
    <row r="174" spans="1:4">
      <c r="A174" t="s">
        <v>277</v>
      </c>
      <c r="B174" s="13">
        <f>'Health Demographic'!NA221</f>
        <v>28190167.771665044</v>
      </c>
      <c r="C174">
        <f>B78</f>
        <v>1419215</v>
      </c>
      <c r="D174" s="160">
        <f t="shared" si="28"/>
        <v>19.863211544174099</v>
      </c>
    </row>
    <row r="175" spans="1:4">
      <c r="A175" t="s">
        <v>238</v>
      </c>
      <c r="B175" s="13">
        <f>'Health Demographic'!NA222</f>
        <v>30582812.626289625</v>
      </c>
      <c r="C175">
        <f>B79</f>
        <v>1391222</v>
      </c>
      <c r="D175" s="160">
        <f t="shared" si="28"/>
        <v>21.982697676064369</v>
      </c>
    </row>
    <row r="176" spans="1:4">
      <c r="A176" t="s">
        <v>163</v>
      </c>
      <c r="B176" s="13">
        <f>'Health Demographic'!NA223</f>
        <v>80664142.082307845</v>
      </c>
      <c r="C176">
        <f t="shared" ref="C176:C191" si="29">B53</f>
        <v>1458453</v>
      </c>
      <c r="D176" s="160">
        <f t="shared" si="28"/>
        <v>55.30801615294277</v>
      </c>
    </row>
    <row r="177" spans="1:4">
      <c r="A177" t="s">
        <v>37</v>
      </c>
      <c r="B177" s="13">
        <f>'Health Demographic'!NA224</f>
        <v>93399031.993233979</v>
      </c>
      <c r="C177" s="248">
        <f t="shared" si="29"/>
        <v>1623524</v>
      </c>
      <c r="D177" s="160">
        <f t="shared" si="28"/>
        <v>57.528581033131616</v>
      </c>
    </row>
    <row r="178" spans="1:4">
      <c r="A178" t="s">
        <v>38</v>
      </c>
      <c r="B178" s="13">
        <f>'Health Demographic'!NA225</f>
        <v>134046557.42278947</v>
      </c>
      <c r="C178" s="248">
        <f t="shared" si="29"/>
        <v>1691989</v>
      </c>
      <c r="D178" s="160">
        <f t="shared" si="28"/>
        <v>79.224248752674796</v>
      </c>
    </row>
    <row r="179" spans="1:4">
      <c r="A179" t="s">
        <v>39</v>
      </c>
      <c r="B179" s="13">
        <f>'Health Demographic'!NA226</f>
        <v>223267319.81410098</v>
      </c>
      <c r="C179" s="248">
        <f t="shared" si="29"/>
        <v>1589086</v>
      </c>
      <c r="D179" s="160">
        <f t="shared" si="28"/>
        <v>140.50046367163324</v>
      </c>
    </row>
    <row r="180" spans="1:4">
      <c r="A180" t="s">
        <v>40</v>
      </c>
      <c r="B180" s="13">
        <f>'Health Demographic'!NA227</f>
        <v>220706337.28916317</v>
      </c>
      <c r="C180" s="248">
        <f t="shared" si="29"/>
        <v>1554337</v>
      </c>
      <c r="D180" s="160">
        <f t="shared" si="28"/>
        <v>141.99387731821554</v>
      </c>
    </row>
    <row r="181" spans="1:4">
      <c r="A181" t="s">
        <v>41</v>
      </c>
      <c r="B181" s="13">
        <f>'Health Demographic'!NA228</f>
        <v>202126946.36107895</v>
      </c>
      <c r="C181" s="248">
        <f t="shared" si="29"/>
        <v>1635607</v>
      </c>
      <c r="D181" s="160">
        <f t="shared" si="28"/>
        <v>123.57916440873568</v>
      </c>
    </row>
    <row r="182" spans="1:4">
      <c r="A182" t="s">
        <v>44</v>
      </c>
      <c r="B182" s="13">
        <f>'Health Demographic'!NA229</f>
        <v>224537332.83683816</v>
      </c>
      <c r="C182" s="248">
        <f t="shared" si="29"/>
        <v>1530872</v>
      </c>
      <c r="D182" s="160">
        <f t="shared" si="28"/>
        <v>146.67283276252891</v>
      </c>
    </row>
    <row r="183" spans="1:4">
      <c r="A183" t="s">
        <v>45</v>
      </c>
      <c r="B183" s="13">
        <f>'Health Demographic'!NA230</f>
        <v>303119442.48909718</v>
      </c>
      <c r="C183" s="248">
        <f t="shared" si="29"/>
        <v>1524485</v>
      </c>
      <c r="D183" s="160">
        <f t="shared" si="28"/>
        <v>198.83399475173397</v>
      </c>
    </row>
    <row r="184" spans="1:4">
      <c r="A184" t="s">
        <v>46</v>
      </c>
      <c r="B184" s="13">
        <f>'Health Demographic'!NA231</f>
        <v>394643534.56601685</v>
      </c>
      <c r="C184" s="248">
        <f t="shared" si="29"/>
        <v>1365685</v>
      </c>
      <c r="D184" s="160">
        <f t="shared" si="28"/>
        <v>288.97112772419473</v>
      </c>
    </row>
    <row r="185" spans="1:4">
      <c r="A185" t="s">
        <v>47</v>
      </c>
      <c r="B185" s="13">
        <f>'Health Demographic'!NA232</f>
        <v>521574942.79997194</v>
      </c>
      <c r="C185" s="248">
        <f t="shared" si="29"/>
        <v>1224282</v>
      </c>
      <c r="D185" s="160">
        <f t="shared" si="28"/>
        <v>426.0251664240526</v>
      </c>
    </row>
    <row r="186" spans="1:4">
      <c r="A186" t="s">
        <v>7</v>
      </c>
      <c r="B186" s="13">
        <f>'Health Demographic'!NA233</f>
        <v>570090861.76313174</v>
      </c>
      <c r="C186" s="248">
        <f t="shared" si="29"/>
        <v>1024648</v>
      </c>
      <c r="D186" s="160">
        <f t="shared" si="28"/>
        <v>556.37727469641447</v>
      </c>
    </row>
    <row r="187" spans="1:4">
      <c r="A187" t="s">
        <v>8</v>
      </c>
      <c r="B187" s="13">
        <f>'Health Demographic'!NA234</f>
        <v>546340876.7892288</v>
      </c>
      <c r="C187" s="248">
        <f t="shared" si="29"/>
        <v>755853</v>
      </c>
      <c r="D187" s="160">
        <f t="shared" si="28"/>
        <v>722.81366454750957</v>
      </c>
    </row>
    <row r="188" spans="1:4">
      <c r="A188" t="s">
        <v>9</v>
      </c>
      <c r="B188" s="13">
        <f>'Health Demographic'!NA235</f>
        <v>496671467.67780435</v>
      </c>
      <c r="C188" s="248">
        <f t="shared" si="29"/>
        <v>572227</v>
      </c>
      <c r="D188" s="160">
        <f t="shared" si="28"/>
        <v>867.96230810116322</v>
      </c>
    </row>
    <row r="189" spans="1:4">
      <c r="A189" t="s">
        <v>10</v>
      </c>
      <c r="B189" s="13">
        <f>'Health Demographic'!NA236</f>
        <v>443662643.13164401</v>
      </c>
      <c r="C189" s="248">
        <f t="shared" si="29"/>
        <v>444582</v>
      </c>
      <c r="D189" s="160">
        <f t="shared" si="28"/>
        <v>997.93208706525229</v>
      </c>
    </row>
    <row r="190" spans="1:4">
      <c r="A190" t="s">
        <v>11</v>
      </c>
      <c r="B190" s="13">
        <f>'Health Demographic'!NA237</f>
        <v>231525931.80581316</v>
      </c>
      <c r="C190" s="248">
        <f t="shared" si="29"/>
        <v>280397</v>
      </c>
      <c r="D190" s="160">
        <f t="shared" si="28"/>
        <v>825.70759247000922</v>
      </c>
    </row>
    <row r="191" spans="1:4">
      <c r="A191" t="s">
        <v>12</v>
      </c>
      <c r="B191" s="13">
        <f>'Health Demographic'!NA238</f>
        <v>76666014.199075475</v>
      </c>
      <c r="C191" s="248">
        <f t="shared" si="29"/>
        <v>113794</v>
      </c>
      <c r="D191" s="160">
        <f t="shared" si="28"/>
        <v>673.72633178441288</v>
      </c>
    </row>
    <row r="192" spans="1:4">
      <c r="A192" t="s">
        <v>13</v>
      </c>
      <c r="B192" s="13">
        <f>'Health Demographic'!NA239</f>
        <v>17297594.549912211</v>
      </c>
      <c r="C192">
        <f>B69+B70</f>
        <v>29811</v>
      </c>
      <c r="D192" s="160">
        <f t="shared" si="28"/>
        <v>580.24200965791852</v>
      </c>
    </row>
    <row r="193" spans="1:4">
      <c r="A193" t="s">
        <v>1</v>
      </c>
      <c r="B193" s="13">
        <f>'Health Demographic'!NA240</f>
        <v>4934532577.6140995</v>
      </c>
      <c r="C193">
        <f>SUM(C173:C192)</f>
        <v>22710352</v>
      </c>
      <c r="D193" s="160">
        <f t="shared" si="28"/>
        <v>217.28120187719236</v>
      </c>
    </row>
    <row r="195" spans="1:4">
      <c r="A195" s="111" t="s">
        <v>572</v>
      </c>
    </row>
    <row r="196" spans="1:4">
      <c r="B196">
        <v>2012</v>
      </c>
      <c r="C196" s="248" t="s">
        <v>143</v>
      </c>
    </row>
    <row r="197" spans="1:4">
      <c r="A197" t="s">
        <v>309</v>
      </c>
      <c r="B197" s="13">
        <f>'Health Demographic'!NA494</f>
        <v>22286058957.123554</v>
      </c>
      <c r="C197">
        <f>B71</f>
        <v>22710352</v>
      </c>
      <c r="D197" s="160">
        <f>B197/C197</f>
        <v>981.31719654206836</v>
      </c>
    </row>
    <row r="199" spans="1:4">
      <c r="A199" s="111" t="s">
        <v>574</v>
      </c>
    </row>
    <row r="200" spans="1:4">
      <c r="B200">
        <v>2012</v>
      </c>
      <c r="C200" s="248" t="s">
        <v>143</v>
      </c>
    </row>
    <row r="201" spans="1:4">
      <c r="A201" t="s">
        <v>309</v>
      </c>
      <c r="B201" s="13">
        <f>'Health Demographic'!NA508</f>
        <v>1569470665.7927399</v>
      </c>
      <c r="C201">
        <f>B71</f>
        <v>22710352</v>
      </c>
      <c r="D201" s="160">
        <f>B201/C201</f>
        <v>69.108161150154771</v>
      </c>
    </row>
    <row r="203" spans="1:4">
      <c r="A203" s="111" t="s">
        <v>558</v>
      </c>
    </row>
    <row r="205" spans="1:4">
      <c r="B205">
        <v>2012</v>
      </c>
      <c r="C205" s="248" t="s">
        <v>143</v>
      </c>
    </row>
    <row r="206" spans="1:4">
      <c r="A206" t="s">
        <v>236</v>
      </c>
      <c r="B206" s="3">
        <f>'Health Demographic'!IU68</f>
        <v>627943925.04475582</v>
      </c>
      <c r="C206">
        <f>B77</f>
        <v>1480283</v>
      </c>
      <c r="D206" s="160">
        <f>B206/C206</f>
        <v>424.20532090468907</v>
      </c>
    </row>
    <row r="207" spans="1:4">
      <c r="A207" t="s">
        <v>237</v>
      </c>
      <c r="B207" s="3">
        <f>'Health Demographic'!IU69</f>
        <v>351106800.44320303</v>
      </c>
      <c r="C207" s="248">
        <f>B78</f>
        <v>1419215</v>
      </c>
      <c r="D207" s="160">
        <f t="shared" ref="D207:D218" si="30">B207/C207</f>
        <v>247.39507434969545</v>
      </c>
    </row>
    <row r="208" spans="1:4">
      <c r="A208" t="s">
        <v>238</v>
      </c>
      <c r="B208" s="3">
        <f>'Health Demographic'!IU70</f>
        <v>369814082.98619592</v>
      </c>
      <c r="C208" s="248">
        <f>B79</f>
        <v>1391222</v>
      </c>
      <c r="D208" s="160">
        <f t="shared" si="30"/>
        <v>265.81960534421961</v>
      </c>
    </row>
    <row r="209" spans="1:24">
      <c r="A209" t="s">
        <v>163</v>
      </c>
      <c r="B209" s="3">
        <f>'Health Demographic'!IU71</f>
        <v>530911167.84688962</v>
      </c>
      <c r="C209">
        <f>B53</f>
        <v>1458453</v>
      </c>
      <c r="D209" s="160">
        <f t="shared" si="30"/>
        <v>364.02350150940043</v>
      </c>
    </row>
    <row r="210" spans="1:24">
      <c r="A210" t="s">
        <v>37</v>
      </c>
      <c r="B210" s="3">
        <f>'Health Demographic'!IU72</f>
        <v>620960791.07230294</v>
      </c>
      <c r="C210" s="248">
        <f>B54</f>
        <v>1623524</v>
      </c>
      <c r="D210" s="160">
        <f t="shared" si="30"/>
        <v>382.47712449726822</v>
      </c>
    </row>
    <row r="211" spans="1:24">
      <c r="A211" t="s">
        <v>239</v>
      </c>
      <c r="B211" s="3">
        <f>'Health Demographic'!IU73</f>
        <v>1753963386.8136256</v>
      </c>
      <c r="C211">
        <f>B55+B56</f>
        <v>3281075</v>
      </c>
      <c r="D211" s="160">
        <f t="shared" si="30"/>
        <v>534.56973303372388</v>
      </c>
    </row>
    <row r="212" spans="1:24">
      <c r="A212" t="s">
        <v>240</v>
      </c>
      <c r="B212" s="3">
        <f>'Health Demographic'!IU74</f>
        <v>2104662041.7464502</v>
      </c>
      <c r="C212">
        <f>B57+B58</f>
        <v>3189944</v>
      </c>
      <c r="D212" s="160">
        <f t="shared" si="30"/>
        <v>659.78024747345103</v>
      </c>
    </row>
    <row r="213" spans="1:24">
      <c r="A213" t="s">
        <v>241</v>
      </c>
      <c r="B213" s="3">
        <f>'Health Demographic'!IU75</f>
        <v>2388810268.0828886</v>
      </c>
      <c r="C213">
        <f>B59+B60</f>
        <v>3055357</v>
      </c>
      <c r="D213" s="160">
        <f t="shared" si="30"/>
        <v>781.8432569689528</v>
      </c>
    </row>
    <row r="214" spans="1:24">
      <c r="A214" t="s">
        <v>242</v>
      </c>
      <c r="B214" s="3">
        <f>'Health Demographic'!IU76</f>
        <v>2873881917.1269889</v>
      </c>
      <c r="C214">
        <f>B61+B62</f>
        <v>2589967</v>
      </c>
      <c r="D214" s="160">
        <f t="shared" si="30"/>
        <v>1109.6210558385451</v>
      </c>
    </row>
    <row r="215" spans="1:24">
      <c r="A215" t="s">
        <v>243</v>
      </c>
      <c r="B215" s="3">
        <f>'Health Demographic'!IU77</f>
        <v>2884123438.2712941</v>
      </c>
      <c r="C215">
        <f>B63+B64</f>
        <v>1780501</v>
      </c>
      <c r="D215" s="160">
        <f t="shared" si="30"/>
        <v>1619.8381457080307</v>
      </c>
    </row>
    <row r="216" spans="1:24">
      <c r="A216" t="s">
        <v>244</v>
      </c>
      <c r="B216" s="3">
        <f>'Health Demographic'!IU78</f>
        <v>2174798685.9314256</v>
      </c>
      <c r="C216">
        <f>B65+B66</f>
        <v>1016809</v>
      </c>
      <c r="D216" s="160">
        <f t="shared" si="30"/>
        <v>2138.8468099037532</v>
      </c>
    </row>
    <row r="217" spans="1:24">
      <c r="A217" t="s">
        <v>102</v>
      </c>
      <c r="B217" s="3">
        <f>'Health Demographic'!IU79</f>
        <v>679843547.51343608</v>
      </c>
      <c r="C217">
        <f>SUM(B67:B70)</f>
        <v>424002</v>
      </c>
      <c r="D217" s="160">
        <f t="shared" si="30"/>
        <v>1603.3970299985285</v>
      </c>
    </row>
    <row r="218" spans="1:24">
      <c r="A218" t="s">
        <v>1</v>
      </c>
      <c r="B218" s="3">
        <f>'Health Demographic'!IU80</f>
        <v>17360820052.879456</v>
      </c>
      <c r="C218">
        <f>SUM(C206:C217)</f>
        <v>22710352</v>
      </c>
      <c r="D218" s="160">
        <f t="shared" si="30"/>
        <v>764.44522096704861</v>
      </c>
    </row>
    <row r="219" spans="1:24">
      <c r="C219" s="248" t="s">
        <v>143</v>
      </c>
    </row>
    <row r="220" spans="1:24">
      <c r="A220" s="265" t="s">
        <v>781</v>
      </c>
      <c r="B220" s="264">
        <f>B218+B201+B197+B193+B169+B146</f>
        <v>96322415087.343811</v>
      </c>
      <c r="C220" s="261">
        <f>B71</f>
        <v>22710352</v>
      </c>
      <c r="D220" s="263">
        <f>B220/C220</f>
        <v>4241.3439953437892</v>
      </c>
      <c r="E220" s="263">
        <f>D218+D201+D197+D193+D169+D146</f>
        <v>4241.3439953437892</v>
      </c>
    </row>
    <row r="221" spans="1:24">
      <c r="A221" s="261" t="s">
        <v>782</v>
      </c>
      <c r="B221" s="262">
        <f>'Rev and Expense projections'!D19+'Rev and Expense projections'!D23</f>
        <v>96322415087.343811</v>
      </c>
      <c r="C221" s="261"/>
      <c r="D221" s="261"/>
      <c r="E221" s="261" t="b">
        <f>E220=D220</f>
        <v>1</v>
      </c>
    </row>
    <row r="222" spans="1:24">
      <c r="A222" s="261"/>
      <c r="B222" s="261" t="b">
        <f>B221=B220</f>
        <v>1</v>
      </c>
      <c r="C222" s="261"/>
      <c r="D222" s="261"/>
      <c r="E222" s="261"/>
    </row>
    <row r="223" spans="1:24">
      <c r="A223" s="111" t="s">
        <v>805</v>
      </c>
      <c r="B223" t="s">
        <v>780</v>
      </c>
      <c r="C223" s="248" t="s">
        <v>143</v>
      </c>
    </row>
    <row r="224" spans="1:24">
      <c r="A224" s="268" t="s">
        <v>276</v>
      </c>
      <c r="B224" s="271">
        <f>D206+$D$201+$D$197+D173+F150+F139</f>
        <v>2809.9709144808867</v>
      </c>
      <c r="C224" s="268">
        <f t="shared" ref="C224:C226" si="31">B49</f>
        <v>1480283</v>
      </c>
      <c r="D224" s="248"/>
      <c r="E224" s="248"/>
      <c r="F224" s="248"/>
      <c r="G224" s="248"/>
      <c r="H224" s="248"/>
      <c r="I224" s="248"/>
      <c r="J224" s="248"/>
      <c r="K224" s="248"/>
      <c r="L224" s="248"/>
      <c r="M224" s="248"/>
      <c r="N224" s="248"/>
      <c r="O224" s="248"/>
      <c r="P224" s="248"/>
      <c r="Q224" s="248"/>
      <c r="R224" s="248"/>
      <c r="S224" s="248"/>
      <c r="T224" s="248"/>
      <c r="U224" s="248"/>
      <c r="V224" s="248"/>
      <c r="W224" s="248"/>
      <c r="X224" s="248"/>
    </row>
    <row r="225" spans="1:24" s="248" customFormat="1">
      <c r="A225" s="268" t="s">
        <v>277</v>
      </c>
      <c r="B225" s="271">
        <f>D207+$D$201+$D$197+D174+D152+F140</f>
        <v>1587.772283617106</v>
      </c>
      <c r="C225" s="268">
        <f t="shared" si="31"/>
        <v>1419215</v>
      </c>
    </row>
    <row r="226" spans="1:24" s="248" customFormat="1">
      <c r="A226" s="268" t="s">
        <v>238</v>
      </c>
      <c r="B226" s="271">
        <f>D208+$D$201+$D$197+D175+D153+F141</f>
        <v>1631.7444178652593</v>
      </c>
      <c r="C226" s="268">
        <f t="shared" si="31"/>
        <v>1391222</v>
      </c>
    </row>
    <row r="227" spans="1:24" s="248" customFormat="1">
      <c r="A227" s="248" t="s">
        <v>772</v>
      </c>
      <c r="B227" s="160">
        <f>SUM(B206:B208)/SUM(C206:C208)+D201+D197+SUM(B173:B175)/SUM(C173:C175)+SUM(B150:B153)/SUM(C150:C153)+D137</f>
        <v>2023.6839386409513</v>
      </c>
      <c r="C227">
        <f t="shared" ref="C227:C245" si="32">B52</f>
        <v>4290720</v>
      </c>
      <c r="D227"/>
      <c r="E227"/>
      <c r="F227"/>
      <c r="G227"/>
      <c r="H227"/>
      <c r="I227"/>
      <c r="J227"/>
      <c r="K227"/>
      <c r="L227"/>
      <c r="M227"/>
      <c r="N227"/>
      <c r="O227"/>
      <c r="P227"/>
      <c r="Q227"/>
      <c r="R227"/>
      <c r="S227"/>
      <c r="T227"/>
      <c r="U227"/>
      <c r="V227"/>
      <c r="W227"/>
      <c r="X227"/>
    </row>
    <row r="228" spans="1:24">
      <c r="A228" s="248" t="s">
        <v>163</v>
      </c>
      <c r="B228" s="160">
        <f>D209+D201+D197+D176+D154+F137</f>
        <v>2095.4506042616267</v>
      </c>
      <c r="C228" s="248">
        <f t="shared" si="32"/>
        <v>1458453</v>
      </c>
    </row>
    <row r="229" spans="1:24">
      <c r="A229" s="248" t="s">
        <v>37</v>
      </c>
      <c r="B229" s="160">
        <f>D210+D201+D177+D155+F138+D197</f>
        <v>2320.998394681857</v>
      </c>
      <c r="C229" s="248">
        <f t="shared" si="32"/>
        <v>1623524</v>
      </c>
    </row>
    <row r="230" spans="1:24">
      <c r="A230" s="248" t="s">
        <v>38</v>
      </c>
      <c r="B230" s="160">
        <f>D211+D201+D197+D178+D156+D139</f>
        <v>2772.5042812225056</v>
      </c>
      <c r="C230" s="248">
        <f t="shared" si="32"/>
        <v>1691989</v>
      </c>
    </row>
    <row r="231" spans="1:24">
      <c r="A231" s="248" t="s">
        <v>39</v>
      </c>
      <c r="B231" s="160">
        <f>D211+D201+D197+D179+D157+D139</f>
        <v>3096.8140071178427</v>
      </c>
      <c r="C231" s="248">
        <f t="shared" si="32"/>
        <v>1589086</v>
      </c>
    </row>
    <row r="232" spans="1:24">
      <c r="A232" s="248" t="s">
        <v>40</v>
      </c>
      <c r="B232" s="160">
        <f>D212+D201+D197+D180+D158+D140</f>
        <v>3215.1073020936542</v>
      </c>
      <c r="C232" s="248">
        <f t="shared" si="32"/>
        <v>1554337</v>
      </c>
    </row>
    <row r="233" spans="1:24">
      <c r="A233" s="248" t="s">
        <v>41</v>
      </c>
      <c r="B233" s="160">
        <f>D212+D201+D197+D181+D159+D140</f>
        <v>3152.4793694355267</v>
      </c>
      <c r="C233" s="248">
        <f t="shared" si="32"/>
        <v>1635607</v>
      </c>
    </row>
    <row r="234" spans="1:24">
      <c r="A234" s="248" t="s">
        <v>44</v>
      </c>
      <c r="B234" s="160">
        <f>D213+D201+D197+D182+D160+D141</f>
        <v>3511.7564773804293</v>
      </c>
      <c r="C234" s="248">
        <f t="shared" si="32"/>
        <v>1530872</v>
      </c>
    </row>
    <row r="235" spans="1:24">
      <c r="A235" s="248" t="s">
        <v>45</v>
      </c>
      <c r="B235" s="160">
        <f>D213+D201+D197+D183+D161+D141</f>
        <v>3811.6365477601757</v>
      </c>
      <c r="C235" s="248">
        <f t="shared" si="32"/>
        <v>1524485</v>
      </c>
    </row>
    <row r="236" spans="1:24">
      <c r="A236" s="248" t="s">
        <v>46</v>
      </c>
      <c r="B236" s="160">
        <f>D214+D201+D197+D184+D162+D142</f>
        <v>4909.6754594806644</v>
      </c>
      <c r="C236" s="248">
        <f t="shared" si="32"/>
        <v>1365685</v>
      </c>
    </row>
    <row r="237" spans="1:24">
      <c r="A237" s="248" t="s">
        <v>47</v>
      </c>
      <c r="B237" s="160">
        <f>D214+D201+D197+D185+D163+D142</f>
        <v>5666.1361290162367</v>
      </c>
      <c r="C237" s="248">
        <f t="shared" si="32"/>
        <v>1224282</v>
      </c>
    </row>
    <row r="238" spans="1:24">
      <c r="A238" s="248" t="s">
        <v>7</v>
      </c>
      <c r="B238" s="160">
        <f>D215+D201+D197+D164+D143+D186</f>
        <v>7853.9118373091351</v>
      </c>
      <c r="C238" s="248">
        <f t="shared" si="32"/>
        <v>1024648</v>
      </c>
    </row>
    <row r="239" spans="1:24">
      <c r="A239" s="248" t="s">
        <v>8</v>
      </c>
      <c r="B239" s="160">
        <f>D215+D201+D197+D187+D165+D143</f>
        <v>9355.1060892817004</v>
      </c>
      <c r="C239" s="248">
        <f t="shared" si="32"/>
        <v>755853</v>
      </c>
    </row>
    <row r="240" spans="1:24">
      <c r="A240" s="248" t="s">
        <v>9</v>
      </c>
      <c r="B240" s="160">
        <f>D216+D201+D197+D188+D166+D144</f>
        <v>12244.096314708411</v>
      </c>
      <c r="C240" s="248">
        <f t="shared" si="32"/>
        <v>572227</v>
      </c>
    </row>
    <row r="241" spans="1:3">
      <c r="A241" s="248" t="s">
        <v>10</v>
      </c>
      <c r="B241" s="160">
        <f>D216+D201+D197+D189+D167+D144</f>
        <v>14797.168846988177</v>
      </c>
      <c r="C241" s="248">
        <f t="shared" si="32"/>
        <v>444582</v>
      </c>
    </row>
    <row r="242" spans="1:3">
      <c r="A242" s="248" t="s">
        <v>11</v>
      </c>
      <c r="B242" s="160">
        <f>$D$217+$D$201+$D$197+D190+$D$168+$D$144</f>
        <v>17786.559190766722</v>
      </c>
      <c r="C242" s="248">
        <f t="shared" si="32"/>
        <v>280397</v>
      </c>
    </row>
    <row r="243" spans="1:3">
      <c r="A243" s="248" t="s">
        <v>12</v>
      </c>
      <c r="B243" s="160">
        <f>$D$217+$D$201+$D$197+D191+$D$168+$D$144</f>
        <v>17634.577930081126</v>
      </c>
      <c r="C243" s="248">
        <f t="shared" si="32"/>
        <v>113794</v>
      </c>
    </row>
    <row r="244" spans="1:3">
      <c r="A244" s="248" t="s">
        <v>770</v>
      </c>
      <c r="B244" s="160">
        <f>$D$217+$D$201+$D$197+$D$192+$D$168+$D$144</f>
        <v>17541.093607954634</v>
      </c>
      <c r="C244" s="248">
        <f t="shared" si="32"/>
        <v>26326</v>
      </c>
    </row>
    <row r="245" spans="1:3">
      <c r="A245" s="248" t="s">
        <v>2</v>
      </c>
      <c r="B245" s="160">
        <f>$D$217+$D$201+$D$197+$D$192+$D$168+$D$144</f>
        <v>17541.093607954634</v>
      </c>
      <c r="C245" s="248">
        <f t="shared" si="32"/>
        <v>3485</v>
      </c>
    </row>
    <row r="246" spans="1:3">
      <c r="A246" s="261" t="s">
        <v>795</v>
      </c>
      <c r="B246" s="261"/>
      <c r="C246" s="263">
        <f>SUMPRODUCT(B227:B245,C227:C245)/SUM(C227:C245)</f>
        <v>4241.3439953437892</v>
      </c>
    </row>
    <row r="247" spans="1:3">
      <c r="A247" s="261" t="s">
        <v>796</v>
      </c>
      <c r="B247" s="262">
        <f>SUMPRODUCT(B227:B245,C227:C245)</f>
        <v>96322415087.343811</v>
      </c>
      <c r="C247" s="261"/>
    </row>
    <row r="248" spans="1:3">
      <c r="A248" s="261" t="s">
        <v>797</v>
      </c>
      <c r="B248" s="264">
        <f>B221-B247</f>
        <v>0</v>
      </c>
      <c r="C248" s="263">
        <f>C246-D220</f>
        <v>0</v>
      </c>
    </row>
    <row r="250" spans="1:3">
      <c r="A250" s="1" t="s">
        <v>633</v>
      </c>
    </row>
    <row r="251" spans="1:3">
      <c r="B251" t="s">
        <v>786</v>
      </c>
      <c r="C251" t="s">
        <v>143</v>
      </c>
    </row>
    <row r="252" spans="1:3">
      <c r="A252" t="s">
        <v>120</v>
      </c>
      <c r="B252">
        <f>Education!C199+Education!C224+Education!C349+Education!C375</f>
        <v>3959790431.142518</v>
      </c>
      <c r="C252">
        <f>B77</f>
        <v>1480283</v>
      </c>
    </row>
    <row r="253" spans="1:3">
      <c r="A253" t="s">
        <v>121</v>
      </c>
      <c r="B253" s="248">
        <f>Education!C200+Education!C225+Education!C350+Education!C376</f>
        <v>20592487355.491879</v>
      </c>
      <c r="C253" s="248">
        <f>B78</f>
        <v>1419215</v>
      </c>
    </row>
    <row r="254" spans="1:3">
      <c r="A254" t="s">
        <v>122</v>
      </c>
      <c r="B254" s="248">
        <f>Education!C201+Education!C226+Education!C351+Education!C377</f>
        <v>21384763437.616993</v>
      </c>
      <c r="C254" s="248">
        <f>B79</f>
        <v>1391222</v>
      </c>
    </row>
    <row r="255" spans="1:3">
      <c r="A255" t="s">
        <v>123</v>
      </c>
      <c r="B255" s="248">
        <f>Education!C202+Education!C227+Education!C352+Education!C378</f>
        <v>15588056104.556477</v>
      </c>
      <c r="C255" s="248">
        <f t="shared" ref="C255:C272" si="33">B53</f>
        <v>1458453</v>
      </c>
    </row>
    <row r="256" spans="1:3">
      <c r="A256" t="s">
        <v>124</v>
      </c>
      <c r="B256" s="248">
        <f>Education!C203+Education!C228+Education!C353+Education!C379</f>
        <v>5395527621.8796368</v>
      </c>
      <c r="C256" s="248">
        <f t="shared" si="33"/>
        <v>1623524</v>
      </c>
    </row>
    <row r="257" spans="1:3">
      <c r="A257" t="s">
        <v>125</v>
      </c>
      <c r="B257" s="248">
        <f>Education!C204+Education!C229+Education!C354+Education!C380</f>
        <v>2414378012.2888565</v>
      </c>
      <c r="C257" s="248">
        <f t="shared" si="33"/>
        <v>1691989</v>
      </c>
    </row>
    <row r="258" spans="1:3">
      <c r="A258" t="s">
        <v>126</v>
      </c>
      <c r="B258" s="248">
        <f>Education!C205+Education!C230+Education!C355+Education!C381</f>
        <v>1537269982.0203011</v>
      </c>
      <c r="C258" s="248">
        <f t="shared" si="33"/>
        <v>1589086</v>
      </c>
    </row>
    <row r="259" spans="1:3">
      <c r="A259" t="s">
        <v>127</v>
      </c>
      <c r="B259" s="248">
        <f>Education!C206+Education!C231+Education!C356+Education!C382</f>
        <v>1168382093.9810801</v>
      </c>
      <c r="C259" s="248">
        <f t="shared" si="33"/>
        <v>1554337</v>
      </c>
    </row>
    <row r="260" spans="1:3">
      <c r="A260" t="s">
        <v>128</v>
      </c>
      <c r="B260" s="248">
        <f>Education!C207+Education!C232+Education!C357+Education!C383</f>
        <v>984659450.32207489</v>
      </c>
      <c r="C260" s="248">
        <f t="shared" si="33"/>
        <v>1635607</v>
      </c>
    </row>
    <row r="261" spans="1:3">
      <c r="A261" t="s">
        <v>129</v>
      </c>
      <c r="B261" s="248">
        <f>Education!C208+Education!C233+Education!C358+Education!C384</f>
        <v>734307605.20612645</v>
      </c>
      <c r="C261" s="248">
        <f t="shared" si="33"/>
        <v>1530872</v>
      </c>
    </row>
    <row r="262" spans="1:3">
      <c r="A262" t="s">
        <v>130</v>
      </c>
      <c r="B262" s="248">
        <f>Education!C209+Education!C234+Education!C359+Education!C385</f>
        <v>524848426.24945748</v>
      </c>
      <c r="C262" s="248">
        <f t="shared" si="33"/>
        <v>1524485</v>
      </c>
    </row>
    <row r="263" spans="1:3">
      <c r="A263" t="s">
        <v>131</v>
      </c>
      <c r="B263" s="248">
        <f>Education!C210+Education!C235+Education!C360+Education!C386</f>
        <v>309210599.17598367</v>
      </c>
      <c r="C263" s="248">
        <f t="shared" si="33"/>
        <v>1365685</v>
      </c>
    </row>
    <row r="264" spans="1:3">
      <c r="A264" t="s">
        <v>132</v>
      </c>
      <c r="B264" s="248">
        <f>Education!C211+Education!C236+Education!C361+Education!C387</f>
        <v>154581433.45601794</v>
      </c>
      <c r="C264" s="248">
        <f t="shared" si="33"/>
        <v>1224282</v>
      </c>
    </row>
    <row r="265" spans="1:3">
      <c r="A265" t="s">
        <v>3</v>
      </c>
      <c r="B265" s="248">
        <f>Education!C212+Education!C237+Education!C362+Education!C388</f>
        <v>71552428.47245577</v>
      </c>
      <c r="C265" s="248">
        <f t="shared" si="33"/>
        <v>1024648</v>
      </c>
    </row>
    <row r="266" spans="1:3">
      <c r="A266" t="s">
        <v>4</v>
      </c>
      <c r="B266" s="248">
        <f>Education!C213+Education!C238+Education!C363+Education!C389</f>
        <v>34431581.982810527</v>
      </c>
      <c r="C266" s="248">
        <f t="shared" si="33"/>
        <v>755853</v>
      </c>
    </row>
    <row r="267" spans="1:3">
      <c r="A267" t="s">
        <v>133</v>
      </c>
      <c r="B267" s="248">
        <f>Education!C214+Education!C239+Education!C364+Education!C390</f>
        <v>19326793.573551983</v>
      </c>
      <c r="C267" s="248">
        <f t="shared" si="33"/>
        <v>572227</v>
      </c>
    </row>
    <row r="268" spans="1:3">
      <c r="A268" t="s">
        <v>134</v>
      </c>
      <c r="B268" s="248">
        <f>Education!C215+Education!C240+Education!C365+Education!C391</f>
        <v>10630416.975795064</v>
      </c>
      <c r="C268" s="248">
        <f t="shared" si="33"/>
        <v>444582</v>
      </c>
    </row>
    <row r="269" spans="1:3">
      <c r="A269" t="s">
        <v>135</v>
      </c>
      <c r="B269" s="248">
        <f>Education!C216+Education!C241+Education!C366+Education!C392</f>
        <v>5836051.1380607272</v>
      </c>
      <c r="C269" s="248">
        <f t="shared" si="33"/>
        <v>280397</v>
      </c>
    </row>
    <row r="270" spans="1:3">
      <c r="A270" t="s">
        <v>136</v>
      </c>
      <c r="B270" s="248">
        <f>Education!C217+Education!C242+Education!C367+Education!C393</f>
        <v>2209922.1729806024</v>
      </c>
      <c r="C270" s="248">
        <f t="shared" si="33"/>
        <v>113794</v>
      </c>
    </row>
    <row r="271" spans="1:3">
      <c r="A271" t="s">
        <v>137</v>
      </c>
      <c r="B271" s="248">
        <f>Education!C218+Education!C243+Education!C368+Education!C394</f>
        <v>564205.28561515035</v>
      </c>
      <c r="C271" s="248">
        <f t="shared" si="33"/>
        <v>26326</v>
      </c>
    </row>
    <row r="272" spans="1:3">
      <c r="A272" t="s">
        <v>138</v>
      </c>
      <c r="B272" s="248">
        <f>Education!C219+Education!C244+Education!C369+Education!C395</f>
        <v>186047.01132160131</v>
      </c>
      <c r="C272" s="248">
        <f t="shared" si="33"/>
        <v>3485</v>
      </c>
    </row>
    <row r="273" spans="1:4">
      <c r="A273" s="248" t="s">
        <v>185</v>
      </c>
      <c r="B273">
        <f>Education!C398+Education!C247</f>
        <v>5608000000</v>
      </c>
      <c r="C273" s="248"/>
      <c r="D273" t="s">
        <v>780</v>
      </c>
    </row>
    <row r="274" spans="1:4">
      <c r="A274" s="265" t="s">
        <v>1</v>
      </c>
      <c r="B274" s="261">
        <f>SUM(B252:B273)</f>
        <v>80500999999.999969</v>
      </c>
      <c r="C274" s="261">
        <f>SUM(C252:C272)</f>
        <v>22710352</v>
      </c>
      <c r="D274">
        <f>B274/C274</f>
        <v>3544.6830590736758</v>
      </c>
    </row>
    <row r="275" spans="1:4">
      <c r="A275" s="261" t="s">
        <v>771</v>
      </c>
      <c r="B275" s="261">
        <f>'Rev and Expense projections'!D24+'Rev and Expense projections'!D25</f>
        <v>80501000000</v>
      </c>
      <c r="C275" s="261"/>
    </row>
    <row r="276" spans="1:4">
      <c r="A276" s="261"/>
      <c r="B276" s="261" t="b">
        <f>B275=B274</f>
        <v>1</v>
      </c>
      <c r="C276" s="261"/>
    </row>
    <row r="278" spans="1:4">
      <c r="A278" s="111" t="s">
        <v>783</v>
      </c>
      <c r="B278" s="248" t="s">
        <v>780</v>
      </c>
      <c r="C278" s="248" t="s">
        <v>143</v>
      </c>
    </row>
    <row r="279" spans="1:4">
      <c r="A279" s="268" t="s">
        <v>276</v>
      </c>
      <c r="B279" s="271">
        <f>B252/C252+$B$273/$C$274</f>
        <v>2921.9584141037635</v>
      </c>
      <c r="C279" s="268">
        <f>C252</f>
        <v>1480283</v>
      </c>
    </row>
    <row r="280" spans="1:4">
      <c r="A280" s="268" t="s">
        <v>277</v>
      </c>
      <c r="B280" s="271">
        <f t="shared" ref="B280:B281" si="34">B253/C253+$B$273/$C$274</f>
        <v>14756.708753196506</v>
      </c>
      <c r="C280" s="268">
        <f t="shared" ref="C280:C281" si="35">C253</f>
        <v>1419215</v>
      </c>
    </row>
    <row r="281" spans="1:4">
      <c r="A281" s="268" t="s">
        <v>238</v>
      </c>
      <c r="B281" s="271">
        <f t="shared" si="34"/>
        <v>15618.144350891655</v>
      </c>
      <c r="C281" s="268">
        <f t="shared" si="35"/>
        <v>1391222</v>
      </c>
    </row>
    <row r="282" spans="1:4">
      <c r="A282" s="248" t="s">
        <v>772</v>
      </c>
      <c r="B282" s="160">
        <f>SUM(B252:B254)/SUM(C252:C254)+$B$273/$C$274</f>
        <v>10953.074029628764</v>
      </c>
      <c r="C282" s="248">
        <f>SUM(C252:C254)</f>
        <v>4290720</v>
      </c>
    </row>
    <row r="283" spans="1:4">
      <c r="A283" s="248" t="s">
        <v>163</v>
      </c>
      <c r="B283" s="160">
        <f t="shared" ref="B283:B300" si="36">B255/C255+$B$273/$C$274</f>
        <v>10935.011571154664</v>
      </c>
      <c r="C283" s="248">
        <f t="shared" ref="C283:C300" si="37">C255</f>
        <v>1458453</v>
      </c>
    </row>
    <row r="284" spans="1:4">
      <c r="A284" s="248" t="s">
        <v>37</v>
      </c>
      <c r="B284" s="160">
        <f t="shared" si="36"/>
        <v>3570.2791553800203</v>
      </c>
      <c r="C284" s="248">
        <f t="shared" si="37"/>
        <v>1623524</v>
      </c>
    </row>
    <row r="285" spans="1:4">
      <c r="A285" s="248" t="s">
        <v>38</v>
      </c>
      <c r="B285" s="160">
        <f t="shared" si="36"/>
        <v>1673.882483049714</v>
      </c>
      <c r="C285" s="248">
        <f t="shared" si="37"/>
        <v>1691989</v>
      </c>
    </row>
    <row r="286" spans="1:4">
      <c r="A286" s="248" t="s">
        <v>39</v>
      </c>
      <c r="B286" s="160">
        <f t="shared" si="36"/>
        <v>1214.3284119998314</v>
      </c>
      <c r="C286" s="248">
        <f t="shared" si="37"/>
        <v>1589086</v>
      </c>
    </row>
    <row r="287" spans="1:4">
      <c r="A287" s="248" t="s">
        <v>40</v>
      </c>
      <c r="B287" s="160">
        <f t="shared" si="36"/>
        <v>998.62746440117326</v>
      </c>
      <c r="C287" s="248">
        <f t="shared" si="37"/>
        <v>1554337</v>
      </c>
    </row>
    <row r="288" spans="1:4">
      <c r="A288" s="248" t="s">
        <v>41</v>
      </c>
      <c r="B288" s="160">
        <f t="shared" si="36"/>
        <v>848.9505423596986</v>
      </c>
      <c r="C288" s="248">
        <f t="shared" si="37"/>
        <v>1635607</v>
      </c>
    </row>
    <row r="289" spans="1:3">
      <c r="A289" s="248" t="s">
        <v>44</v>
      </c>
      <c r="B289" s="160">
        <f t="shared" si="36"/>
        <v>726.6020795449466</v>
      </c>
      <c r="C289" s="248">
        <f t="shared" si="37"/>
        <v>1530872</v>
      </c>
    </row>
    <row r="290" spans="1:3">
      <c r="A290" s="248" t="s">
        <v>45</v>
      </c>
      <c r="B290" s="160">
        <f t="shared" si="36"/>
        <v>591.21501392770847</v>
      </c>
      <c r="C290" s="248">
        <f t="shared" si="37"/>
        <v>1524485</v>
      </c>
    </row>
    <row r="291" spans="1:3">
      <c r="A291" s="248" t="s">
        <v>46</v>
      </c>
      <c r="B291" s="160">
        <f t="shared" si="36"/>
        <v>473.35013636231946</v>
      </c>
      <c r="C291" s="248">
        <f t="shared" si="37"/>
        <v>1365685</v>
      </c>
    </row>
    <row r="292" spans="1:3">
      <c r="A292" s="248" t="s">
        <v>47</v>
      </c>
      <c r="B292" s="160">
        <f t="shared" si="36"/>
        <v>373.19877750953867</v>
      </c>
      <c r="C292" s="248">
        <f t="shared" si="37"/>
        <v>1224282</v>
      </c>
    </row>
    <row r="293" spans="1:3">
      <c r="A293" s="248" t="s">
        <v>7</v>
      </c>
      <c r="B293" s="160">
        <f t="shared" si="36"/>
        <v>316.76707505703774</v>
      </c>
      <c r="C293" s="248">
        <f t="shared" si="37"/>
        <v>1024648</v>
      </c>
    </row>
    <row r="294" spans="1:3">
      <c r="A294" s="248" t="s">
        <v>8</v>
      </c>
      <c r="B294" s="160">
        <f t="shared" si="36"/>
        <v>292.48912489515345</v>
      </c>
      <c r="C294" s="248">
        <f t="shared" si="37"/>
        <v>755853</v>
      </c>
    </row>
    <row r="295" spans="1:3">
      <c r="A295" s="248" t="s">
        <v>9</v>
      </c>
      <c r="B295" s="160">
        <f t="shared" si="36"/>
        <v>280.71054375935046</v>
      </c>
      <c r="C295" s="248">
        <f t="shared" si="37"/>
        <v>572227</v>
      </c>
    </row>
    <row r="296" spans="1:3">
      <c r="A296" s="248" t="s">
        <v>10</v>
      </c>
      <c r="B296" s="160">
        <f t="shared" si="36"/>
        <v>270.84688443046082</v>
      </c>
      <c r="C296" s="248">
        <f t="shared" si="37"/>
        <v>444582</v>
      </c>
    </row>
    <row r="297" spans="1:3">
      <c r="A297" s="248" t="s">
        <v>11</v>
      </c>
      <c r="B297" s="160">
        <f t="shared" si="36"/>
        <v>267.74937586888882</v>
      </c>
      <c r="C297" s="248">
        <f t="shared" si="37"/>
        <v>280397</v>
      </c>
    </row>
    <row r="298" spans="1:3">
      <c r="A298" s="248" t="s">
        <v>12</v>
      </c>
      <c r="B298" s="160">
        <f t="shared" si="36"/>
        <v>266.3562218788818</v>
      </c>
      <c r="C298" s="248">
        <f t="shared" si="37"/>
        <v>113794</v>
      </c>
    </row>
    <row r="299" spans="1:3">
      <c r="A299" s="248" t="s">
        <v>770</v>
      </c>
      <c r="B299" s="160">
        <f t="shared" si="36"/>
        <v>268.36733213812528</v>
      </c>
      <c r="C299" s="248">
        <f t="shared" si="37"/>
        <v>26326</v>
      </c>
    </row>
    <row r="300" spans="1:3">
      <c r="A300" s="248" t="s">
        <v>2</v>
      </c>
      <c r="B300" s="160">
        <f t="shared" si="36"/>
        <v>300.32092885937783</v>
      </c>
      <c r="C300" s="248">
        <f t="shared" si="37"/>
        <v>3485</v>
      </c>
    </row>
    <row r="301" spans="1:3">
      <c r="A301" s="261" t="s">
        <v>795</v>
      </c>
      <c r="B301" s="261"/>
      <c r="C301" s="263">
        <f>SUMPRODUCT(B282:B300,C282:C300)/SUM(C282:C300)</f>
        <v>3544.6830590736786</v>
      </c>
    </row>
    <row r="302" spans="1:3">
      <c r="A302" s="261"/>
      <c r="B302" s="263"/>
      <c r="C302" s="261" t="b">
        <f>C301=D274</f>
        <v>1</v>
      </c>
    </row>
    <row r="303" spans="1:3">
      <c r="A303" s="1" t="s">
        <v>852</v>
      </c>
    </row>
    <row r="304" spans="1:3">
      <c r="A304" s="111" t="s">
        <v>790</v>
      </c>
      <c r="C304" s="350" t="s">
        <v>855</v>
      </c>
    </row>
    <row r="305" spans="1:4">
      <c r="A305" t="s">
        <v>43</v>
      </c>
      <c r="B305" t="s">
        <v>854</v>
      </c>
      <c r="C305" t="s">
        <v>853</v>
      </c>
      <c r="D305" t="s">
        <v>170</v>
      </c>
    </row>
    <row r="306" spans="1:4">
      <c r="A306" t="s">
        <v>47</v>
      </c>
      <c r="B306">
        <f>C306*D306</f>
        <v>96456000</v>
      </c>
      <c r="C306">
        <v>8000</v>
      </c>
      <c r="D306">
        <v>12057</v>
      </c>
    </row>
    <row r="307" spans="1:4">
      <c r="A307" t="s">
        <v>7</v>
      </c>
      <c r="B307" s="248">
        <f t="shared" ref="B307:B311" si="38">C307*D307</f>
        <v>2649828020.8322911</v>
      </c>
      <c r="C307">
        <v>9079.8602477326021</v>
      </c>
      <c r="D307">
        <v>291835.77153558051</v>
      </c>
    </row>
    <row r="308" spans="1:4">
      <c r="A308" t="s">
        <v>8</v>
      </c>
      <c r="B308" s="248">
        <f t="shared" si="38"/>
        <v>3457242440.4849005</v>
      </c>
      <c r="C308">
        <v>12356.737810760571</v>
      </c>
      <c r="D308">
        <v>279786.01581027667</v>
      </c>
    </row>
    <row r="309" spans="1:4">
      <c r="A309" t="s">
        <v>9</v>
      </c>
      <c r="B309" s="248">
        <f t="shared" si="38"/>
        <v>3449279806.165895</v>
      </c>
      <c r="C309">
        <v>15520.506189235855</v>
      </c>
      <c r="D309">
        <v>222240.16176470584</v>
      </c>
    </row>
    <row r="310" spans="1:4">
      <c r="A310" t="s">
        <v>10</v>
      </c>
      <c r="B310" s="248">
        <f t="shared" si="38"/>
        <v>2848398256.2756414</v>
      </c>
      <c r="C310">
        <v>17299.929009383235</v>
      </c>
      <c r="D310">
        <v>164647.97368421053</v>
      </c>
    </row>
    <row r="311" spans="1:4">
      <c r="A311" t="s">
        <v>102</v>
      </c>
      <c r="B311" s="248">
        <f t="shared" si="38"/>
        <v>2115763033.0612271</v>
      </c>
      <c r="C311">
        <v>17633.758759341355</v>
      </c>
      <c r="D311">
        <v>119983.66666666669</v>
      </c>
    </row>
    <row r="312" spans="1:4">
      <c r="A312" t="s">
        <v>104</v>
      </c>
      <c r="B312">
        <f>SUM(B306:B311)</f>
        <v>14616967556.819956</v>
      </c>
    </row>
    <row r="314" spans="1:4">
      <c r="A314" t="s">
        <v>42</v>
      </c>
    </row>
    <row r="315" spans="1:4">
      <c r="A315" t="s">
        <v>47</v>
      </c>
      <c r="B315">
        <f>C315*D315</f>
        <v>329280000</v>
      </c>
      <c r="C315">
        <v>8000</v>
      </c>
      <c r="D315">
        <v>41160</v>
      </c>
    </row>
    <row r="316" spans="1:4">
      <c r="A316" t="s">
        <v>7</v>
      </c>
      <c r="B316" s="248">
        <f t="shared" ref="B316:B320" si="39">C316*D316</f>
        <v>5291457326.4298363</v>
      </c>
      <c r="C316">
        <v>15389.828083814284</v>
      </c>
      <c r="D316">
        <v>343828.22846441949</v>
      </c>
    </row>
    <row r="317" spans="1:4">
      <c r="A317" t="s">
        <v>8</v>
      </c>
      <c r="B317" s="248">
        <f t="shared" si="39"/>
        <v>5436305007.7604589</v>
      </c>
      <c r="C317">
        <v>17390.278122318727</v>
      </c>
      <c r="D317">
        <v>312605.98418972333</v>
      </c>
    </row>
    <row r="318" spans="1:4">
      <c r="A318" t="s">
        <v>9</v>
      </c>
      <c r="B318" s="248">
        <f t="shared" si="39"/>
        <v>4921675776.8552074</v>
      </c>
      <c r="C318">
        <v>18736.048147730264</v>
      </c>
      <c r="D318">
        <v>262684.83823529416</v>
      </c>
    </row>
    <row r="319" spans="1:4">
      <c r="A319" t="s">
        <v>10</v>
      </c>
      <c r="B319" s="248">
        <f t="shared" si="39"/>
        <v>4143596597.6155057</v>
      </c>
      <c r="C319">
        <v>18739.552289394174</v>
      </c>
      <c r="D319">
        <v>221115.02631578947</v>
      </c>
    </row>
    <row r="320" spans="1:4">
      <c r="A320" t="s">
        <v>102</v>
      </c>
      <c r="B320" s="248">
        <f t="shared" si="39"/>
        <v>4734934853.3802109</v>
      </c>
      <c r="C320">
        <v>19264.356666251628</v>
      </c>
      <c r="D320" s="160">
        <v>245787.33333333331</v>
      </c>
    </row>
    <row r="321" spans="1:3">
      <c r="A321" t="s">
        <v>1</v>
      </c>
      <c r="B321">
        <f>SUM(B315:B320)</f>
        <v>24857249562.041222</v>
      </c>
    </row>
    <row r="322" spans="1:3">
      <c r="A322" t="s">
        <v>791</v>
      </c>
      <c r="B322" s="3">
        <f>B321+B312</f>
        <v>39474217118.861176</v>
      </c>
    </row>
    <row r="323" spans="1:3">
      <c r="A323" s="261" t="s">
        <v>771</v>
      </c>
      <c r="B323" s="262">
        <f>'Rev and Expense projections'!D20</f>
        <v>39474217118.861176</v>
      </c>
      <c r="C323" s="262">
        <f>B323-B322</f>
        <v>0</v>
      </c>
    </row>
    <row r="324" spans="1:3">
      <c r="A324" s="261"/>
      <c r="B324" s="261" t="b">
        <f>B323=B322</f>
        <v>1</v>
      </c>
      <c r="C324" s="261"/>
    </row>
    <row r="325" spans="1:3">
      <c r="A325" t="s">
        <v>1</v>
      </c>
      <c r="C325" t="s">
        <v>780</v>
      </c>
    </row>
    <row r="326" spans="1:3">
      <c r="A326" s="248" t="s">
        <v>47</v>
      </c>
      <c r="B326">
        <f t="shared" ref="B326:B331" si="40">B306+B315</f>
        <v>425736000</v>
      </c>
      <c r="C326">
        <f>B326/B62</f>
        <v>347.74341205702609</v>
      </c>
    </row>
    <row r="327" spans="1:3">
      <c r="A327" s="248" t="s">
        <v>7</v>
      </c>
      <c r="B327" s="248">
        <f t="shared" si="40"/>
        <v>7941285347.2621269</v>
      </c>
      <c r="C327" s="248">
        <f>B327/B63</f>
        <v>7750.2570124199992</v>
      </c>
    </row>
    <row r="328" spans="1:3">
      <c r="A328" s="248" t="s">
        <v>8</v>
      </c>
      <c r="B328" s="248">
        <f t="shared" si="40"/>
        <v>8893547448.2453594</v>
      </c>
      <c r="C328" s="248">
        <f>B328/B64</f>
        <v>11766.239531027011</v>
      </c>
    </row>
    <row r="329" spans="1:3">
      <c r="A329" s="248" t="s">
        <v>9</v>
      </c>
      <c r="B329" s="248">
        <f t="shared" si="40"/>
        <v>8370955583.0211029</v>
      </c>
      <c r="C329" s="248">
        <f>B329/B65</f>
        <v>14628.732274116921</v>
      </c>
    </row>
    <row r="330" spans="1:3">
      <c r="A330" s="248" t="s">
        <v>10</v>
      </c>
      <c r="B330" s="248">
        <f t="shared" si="40"/>
        <v>6991994853.8911476</v>
      </c>
      <c r="C330" s="248">
        <f>B330/B66</f>
        <v>15727.120877343545</v>
      </c>
    </row>
    <row r="331" spans="1:3">
      <c r="A331" s="248" t="s">
        <v>102</v>
      </c>
      <c r="B331" s="248">
        <f t="shared" si="40"/>
        <v>6850697886.4414377</v>
      </c>
      <c r="C331" s="248">
        <f>B331/SUM(B67:B70)</f>
        <v>16157.230122597151</v>
      </c>
    </row>
    <row r="332" spans="1:3">
      <c r="A332" s="261" t="s">
        <v>771</v>
      </c>
      <c r="B332" s="261"/>
      <c r="C332" s="262">
        <f>SUMPRODUCT(C326:C330,B62:B66)+SUM(B67:B70)*C331</f>
        <v>39474217118.861176</v>
      </c>
    </row>
    <row r="333" spans="1:3">
      <c r="A333" s="261"/>
      <c r="B333" s="261"/>
      <c r="C333" s="261" t="b">
        <f>C332=B322</f>
        <v>1</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00000"/>
  </sheetPr>
  <dimension ref="A1:K78"/>
  <sheetViews>
    <sheetView topLeftCell="B10" zoomScaleNormal="100" workbookViewId="0">
      <selection activeCell="F28" sqref="F28"/>
    </sheetView>
  </sheetViews>
  <sheetFormatPr defaultRowHeight="12.75"/>
  <cols>
    <col min="1" max="1" width="37.5703125" style="21" customWidth="1"/>
    <col min="2" max="3" width="14.85546875" style="21" bestFit="1" customWidth="1"/>
    <col min="4" max="4" width="9.140625" style="21"/>
    <col min="5" max="5" width="20.5703125" style="21" bestFit="1" customWidth="1"/>
    <col min="6" max="6" width="13.85546875" style="21" bestFit="1" customWidth="1"/>
    <col min="7" max="7" width="18.7109375" style="21" customWidth="1"/>
    <col min="8" max="8" width="11.5703125" style="21" customWidth="1"/>
    <col min="9" max="9" width="16.85546875" style="21" customWidth="1"/>
    <col min="10" max="16384" width="9.140625" style="21"/>
  </cols>
  <sheetData>
    <row r="1" spans="1:9">
      <c r="B1" s="21" t="s">
        <v>191</v>
      </c>
      <c r="C1" s="21" t="s">
        <v>544</v>
      </c>
      <c r="H1" s="21" t="s">
        <v>714</v>
      </c>
    </row>
    <row r="2" spans="1:9" ht="18">
      <c r="A2" s="380" t="s">
        <v>707</v>
      </c>
      <c r="B2" s="210"/>
      <c r="C2" s="210"/>
      <c r="H2" s="21" t="s">
        <v>191</v>
      </c>
      <c r="I2" s="21" t="s">
        <v>544</v>
      </c>
    </row>
    <row r="3" spans="1:9">
      <c r="A3" s="211" t="s">
        <v>708</v>
      </c>
      <c r="B3" s="212"/>
      <c r="C3" s="212"/>
      <c r="G3" s="21" t="s">
        <v>715</v>
      </c>
      <c r="H3" s="217">
        <v>629627129.32814407</v>
      </c>
      <c r="I3" s="217">
        <v>14597981476.740997</v>
      </c>
    </row>
    <row r="4" spans="1:9">
      <c r="B4" s="215"/>
      <c r="C4" s="215"/>
      <c r="G4" s="21" t="s">
        <v>716</v>
      </c>
      <c r="H4" s="217">
        <v>687977959.83812332</v>
      </c>
      <c r="I4" s="217">
        <v>12732754000.702423</v>
      </c>
    </row>
    <row r="5" spans="1:9">
      <c r="A5" s="212" t="s">
        <v>709</v>
      </c>
      <c r="B5" s="215">
        <f>('Rev and Expense projections'!D19)/1000000</f>
        <v>61254.015384427395</v>
      </c>
      <c r="C5" s="215">
        <f>'Rev and Expense projections'!AZ19/1000000</f>
        <v>342156.79915754223</v>
      </c>
    </row>
    <row r="6" spans="1:9">
      <c r="A6" s="212" t="s">
        <v>631</v>
      </c>
      <c r="B6" s="215">
        <f>'Rev and Expense projections'!D20/1000000</f>
        <v>39474.217118861176</v>
      </c>
      <c r="C6" s="215">
        <f>'Rev and Expense projections'!AZ20/1000000</f>
        <v>178618.2687736126</v>
      </c>
    </row>
    <row r="7" spans="1:9">
      <c r="A7" s="212" t="s">
        <v>501</v>
      </c>
      <c r="B7" s="215">
        <f>'Rev and Expense projections'!D22/1000000</f>
        <v>11707.042658152288</v>
      </c>
      <c r="C7" s="215">
        <f>'Rev and Expense projections'!AZ22/1000000</f>
        <v>126650.70314937906</v>
      </c>
    </row>
    <row r="8" spans="1:9">
      <c r="A8" s="212" t="s">
        <v>633</v>
      </c>
      <c r="B8" s="215">
        <f>'Rev and Expense projections'!D25/1000000</f>
        <v>28736.999999999996</v>
      </c>
      <c r="C8" s="215">
        <f>'Rev and Expense projections'!AZ25/1000000</f>
        <v>82499.233953380826</v>
      </c>
    </row>
    <row r="9" spans="1:9">
      <c r="A9" s="212" t="s">
        <v>145</v>
      </c>
      <c r="B9" s="215">
        <f>('Rev and Expense projections'!D33/1000000-'Summary table'!B8-'Summary table'!B7-'Summary table'!B6-'Summary table'!B5)</f>
        <v>166061.57398431937</v>
      </c>
      <c r="C9" s="215">
        <f>('Rev and Expense projections'!AZ33/1000000-'Summary table'!C8-'Summary table'!C7-'Summary table'!C6-'Summary table'!C5)</f>
        <v>495576.58972881309</v>
      </c>
    </row>
    <row r="10" spans="1:9">
      <c r="A10" s="242" t="s">
        <v>1</v>
      </c>
      <c r="B10" s="215">
        <f>SUM(B5:B9)</f>
        <v>307233.84914576024</v>
      </c>
      <c r="C10" s="215">
        <f>SUM(C5:C9)</f>
        <v>1225501.5947627279</v>
      </c>
    </row>
    <row r="11" spans="1:9">
      <c r="A11" s="213" t="s">
        <v>732</v>
      </c>
      <c r="B11" s="219"/>
      <c r="C11" s="214"/>
    </row>
    <row r="12" spans="1:9">
      <c r="A12" s="214" t="s">
        <v>709</v>
      </c>
      <c r="B12" s="218">
        <f>1000000*B5/('Rev and Expense projections'!$D$16)</f>
        <v>0.23027244543831185</v>
      </c>
      <c r="C12" s="218">
        <f>1000000*'Summary table'!C5/('Rev and Expense projections'!$AZ$16)</f>
        <v>0.35771726638309403</v>
      </c>
    </row>
    <row r="13" spans="1:9">
      <c r="A13" s="214" t="s">
        <v>631</v>
      </c>
      <c r="B13" s="218">
        <f>1000000*B6/('Rev and Expense projections'!$D$16)</f>
        <v>0.1483955696728731</v>
      </c>
      <c r="C13" s="218">
        <f>1000000*'Summary table'!C6/('Rev and Expense projections'!$AZ$16)</f>
        <v>0.18674139747945739</v>
      </c>
    </row>
    <row r="14" spans="1:9">
      <c r="A14" s="214" t="s">
        <v>501</v>
      </c>
      <c r="B14" s="218">
        <f>1000000*B7/('Rev and Expense projections'!$D$16)</f>
        <v>4.4010328544579258E-2</v>
      </c>
      <c r="C14" s="218">
        <f>1000000*'Summary table'!C7/('Rev and Expense projections'!$AZ$16)</f>
        <v>0.13241047212167878</v>
      </c>
    </row>
    <row r="15" spans="1:9">
      <c r="A15" s="214" t="s">
        <v>633</v>
      </c>
      <c r="B15" s="218">
        <f>1000000*B8/('Rev and Expense projections'!$D$16)</f>
        <v>0.10803110984693245</v>
      </c>
      <c r="C15" s="218">
        <f>1000000*'Summary table'!C8/('Rev and Expense projections'!$AZ$16)</f>
        <v>8.6251100434554084E-2</v>
      </c>
      <c r="G15" s="227" t="s">
        <v>733</v>
      </c>
    </row>
    <row r="16" spans="1:9">
      <c r="A16" s="214" t="s">
        <v>145</v>
      </c>
      <c r="B16" s="218">
        <f>1000000*B9/('Rev and Expense projections'!$D$16)</f>
        <v>0.6242758861556359</v>
      </c>
      <c r="C16" s="218">
        <f>1000000*'Summary table'!C9/('Rev and Expense projections'!$AZ$16)</f>
        <v>0.51811421955587755</v>
      </c>
      <c r="E16" s="228"/>
      <c r="F16" s="228"/>
      <c r="G16" s="211" t="s">
        <v>711</v>
      </c>
    </row>
    <row r="17" spans="1:10">
      <c r="A17" s="229" t="s">
        <v>1</v>
      </c>
      <c r="B17" s="218">
        <f>SUM(B12:B16)</f>
        <v>1.1549853396583325</v>
      </c>
      <c r="C17" s="218">
        <f>SUM(C12:C16)</f>
        <v>1.281234455974662</v>
      </c>
      <c r="E17" s="228"/>
      <c r="F17" s="228"/>
      <c r="G17" s="231" t="s">
        <v>737</v>
      </c>
      <c r="H17" s="21" t="s">
        <v>191</v>
      </c>
      <c r="I17" s="21" t="s">
        <v>544</v>
      </c>
      <c r="J17" s="231" t="s">
        <v>736</v>
      </c>
    </row>
    <row r="18" spans="1:10">
      <c r="A18" s="211" t="s">
        <v>711</v>
      </c>
      <c r="B18" s="216"/>
      <c r="C18" s="212"/>
      <c r="G18" s="231" t="s">
        <v>734</v>
      </c>
      <c r="H18" s="231" t="s">
        <v>664</v>
      </c>
      <c r="I18" s="231" t="s">
        <v>664</v>
      </c>
      <c r="J18" s="231" t="s">
        <v>738</v>
      </c>
    </row>
    <row r="19" spans="1:10">
      <c r="A19" s="212" t="s">
        <v>709</v>
      </c>
      <c r="B19" s="216">
        <f>'Rev and Expense projections'!D44</f>
        <v>4.1218767733457819E-2</v>
      </c>
      <c r="C19" s="216">
        <f>'Rev and Expense projections'!AZ44</f>
        <v>7.0112584211086418E-2</v>
      </c>
      <c r="G19" s="212" t="s">
        <v>709</v>
      </c>
      <c r="H19" s="233">
        <f>B19*100</f>
        <v>4.1218767733457815</v>
      </c>
      <c r="I19" s="233">
        <f>C19*100</f>
        <v>7.0112584211086419</v>
      </c>
      <c r="J19" s="234">
        <f>I19-H19</f>
        <v>2.8893816477628604</v>
      </c>
    </row>
    <row r="20" spans="1:10">
      <c r="A20" s="212" t="s">
        <v>631</v>
      </c>
      <c r="B20" s="216">
        <f>'Rev and Expense projections'!D46</f>
        <v>2.656280697144428E-2</v>
      </c>
      <c r="C20" s="216">
        <f>'Rev and Expense projections'!AZ46</f>
        <v>3.6601313905973647E-2</v>
      </c>
      <c r="G20" s="212" t="s">
        <v>631</v>
      </c>
      <c r="H20" s="233">
        <f t="shared" ref="H20:I23" si="0">B20*100</f>
        <v>2.6562806971444282</v>
      </c>
      <c r="I20" s="233">
        <f t="shared" si="0"/>
        <v>3.6601313905973645</v>
      </c>
      <c r="J20" s="234">
        <f t="shared" ref="J20:J28" si="1">I20-H20</f>
        <v>1.0038506934529363</v>
      </c>
    </row>
    <row r="21" spans="1:10">
      <c r="A21" s="212" t="s">
        <v>501</v>
      </c>
      <c r="B21" s="216">
        <f>'Rev and Expense projections'!D48</f>
        <v>7.8778488094796879E-3</v>
      </c>
      <c r="C21" s="216">
        <f>'Rev and Expense projections'!AZ48</f>
        <v>2.595245253584904E-2</v>
      </c>
      <c r="G21" s="212" t="s">
        <v>501</v>
      </c>
      <c r="H21" s="233">
        <f t="shared" si="0"/>
        <v>0.78778488094796884</v>
      </c>
      <c r="I21" s="233">
        <f t="shared" si="0"/>
        <v>2.595245253584904</v>
      </c>
      <c r="J21" s="234">
        <f t="shared" si="1"/>
        <v>1.8074603726369352</v>
      </c>
    </row>
    <row r="22" spans="1:10">
      <c r="A22" s="212" t="s">
        <v>633</v>
      </c>
      <c r="B22" s="216">
        <f>'Rev and Expense projections'!D50</f>
        <v>1.9337568662600911E-2</v>
      </c>
      <c r="C22" s="216">
        <f>'Rev and Expense projections'!AZ50</f>
        <v>1.69052156851726E-2</v>
      </c>
      <c r="G22" s="212" t="s">
        <v>633</v>
      </c>
      <c r="H22" s="233">
        <f t="shared" si="0"/>
        <v>1.933756866260091</v>
      </c>
      <c r="I22" s="233">
        <f t="shared" si="0"/>
        <v>1.6905215685172601</v>
      </c>
      <c r="J22" s="234">
        <f t="shared" si="1"/>
        <v>-0.24323529774283092</v>
      </c>
    </row>
    <row r="23" spans="1:10">
      <c r="A23" s="212" t="s">
        <v>145</v>
      </c>
      <c r="B23" s="216">
        <f>1000000*B9/'Rev and Expense projections'!D38</f>
        <v>0.11174538362185883</v>
      </c>
      <c r="C23" s="216">
        <f>1000000*C9/'Rev and Expense projections'!AZ38</f>
        <v>0.10155038703295199</v>
      </c>
      <c r="G23" s="212" t="s">
        <v>145</v>
      </c>
      <c r="H23" s="233">
        <f t="shared" si="0"/>
        <v>11.174538362185883</v>
      </c>
      <c r="I23" s="233">
        <f t="shared" si="0"/>
        <v>10.155038703295199</v>
      </c>
      <c r="J23" s="234">
        <f t="shared" si="1"/>
        <v>-1.0194996588906839</v>
      </c>
    </row>
    <row r="24" spans="1:10">
      <c r="A24" s="230" t="s">
        <v>1</v>
      </c>
      <c r="B24" s="216">
        <f>SUM(B19:B23)</f>
        <v>0.20674237579884153</v>
      </c>
      <c r="C24" s="216">
        <f>SUM(C19:C23)</f>
        <v>0.25112195337103371</v>
      </c>
      <c r="E24" s="232">
        <f>C24/B24</f>
        <v>1.2146612536530639</v>
      </c>
      <c r="F24" s="228"/>
      <c r="G24" s="230" t="s">
        <v>1</v>
      </c>
      <c r="H24" s="233">
        <f>B24*100</f>
        <v>20.674237579884153</v>
      </c>
      <c r="I24" s="233">
        <f>C24*100</f>
        <v>25.112195337103373</v>
      </c>
      <c r="J24" s="234">
        <f>I24-H24</f>
        <v>4.4379577572192197</v>
      </c>
    </row>
    <row r="25" spans="1:10" ht="18">
      <c r="A25" s="380" t="s">
        <v>712</v>
      </c>
      <c r="B25" s="224"/>
      <c r="C25" s="210"/>
      <c r="G25" s="231" t="s">
        <v>735</v>
      </c>
      <c r="H25" s="231" t="s">
        <v>737</v>
      </c>
      <c r="I25" s="231" t="s">
        <v>737</v>
      </c>
      <c r="J25" s="231" t="s">
        <v>737</v>
      </c>
    </row>
    <row r="26" spans="1:10">
      <c r="A26" s="211" t="s">
        <v>708</v>
      </c>
      <c r="B26" s="212"/>
      <c r="C26" s="212"/>
      <c r="G26" s="214" t="s">
        <v>709</v>
      </c>
      <c r="H26" s="233">
        <f>B37*100</f>
        <v>2.3598064764682456</v>
      </c>
      <c r="I26" s="233">
        <f>C37*100</f>
        <v>3.7763070722982248</v>
      </c>
      <c r="J26" s="234">
        <f t="shared" si="1"/>
        <v>1.4165005958299792</v>
      </c>
    </row>
    <row r="27" spans="1:10">
      <c r="A27" s="212" t="s">
        <v>709</v>
      </c>
      <c r="B27" s="215">
        <f>'Rev and Expense projections'!D23/1000000</f>
        <v>35068.399702916417</v>
      </c>
      <c r="C27" s="215">
        <f>'Rev and Expense projections'!AZ23/1000000</f>
        <v>184287.76446229473</v>
      </c>
      <c r="G27" s="214" t="s">
        <v>633</v>
      </c>
      <c r="H27" s="233">
        <f>B38*100</f>
        <v>3.4832790627096553</v>
      </c>
      <c r="I27" s="233">
        <f>C38*100</f>
        <v>3.1946915123744084</v>
      </c>
      <c r="J27" s="234">
        <f t="shared" si="1"/>
        <v>-0.28858755033524686</v>
      </c>
    </row>
    <row r="28" spans="1:10">
      <c r="A28" s="212" t="s">
        <v>633</v>
      </c>
      <c r="B28" s="215">
        <f>'Rev and Expense projections'!D24/1000000</f>
        <v>51764</v>
      </c>
      <c r="C28" s="215">
        <f>'Rev and Expense projections'!AZ24/1000000</f>
        <v>155904.31225282853</v>
      </c>
      <c r="G28" s="251" t="s">
        <v>632</v>
      </c>
      <c r="H28" s="233">
        <f>'Rev and Expense projections'!D52*100</f>
        <v>0.24080814442916926</v>
      </c>
      <c r="I28" s="233">
        <f>'Rev and Expense projections'!AZ52*100</f>
        <v>0.49269757106323459</v>
      </c>
      <c r="J28" s="233">
        <f t="shared" si="1"/>
        <v>0.25188942663406533</v>
      </c>
    </row>
    <row r="29" spans="1:10">
      <c r="A29" s="220" t="s">
        <v>145</v>
      </c>
      <c r="B29" s="215"/>
      <c r="C29" s="215"/>
      <c r="G29" s="231" t="s">
        <v>1</v>
      </c>
      <c r="H29" s="234">
        <f>H26+H27+H28</f>
        <v>6.0838936836070703</v>
      </c>
      <c r="I29" s="234">
        <f>I26+I27+I28</f>
        <v>7.4636961557358683</v>
      </c>
      <c r="J29" s="234">
        <f>J26+J27+J28</f>
        <v>1.3798024721287976</v>
      </c>
    </row>
    <row r="30" spans="1:10">
      <c r="A30" s="220" t="s">
        <v>1</v>
      </c>
      <c r="B30" s="215"/>
      <c r="C30" s="215"/>
    </row>
    <row r="31" spans="1:10">
      <c r="A31" s="213" t="s">
        <v>731</v>
      </c>
      <c r="B31" s="214"/>
      <c r="C31" s="214"/>
      <c r="G31" s="246" t="s">
        <v>745</v>
      </c>
      <c r="H31" s="234">
        <f>H24+H27+H26+H28</f>
        <v>26.758131263491226</v>
      </c>
      <c r="I31" s="234">
        <f>I24+I27+I26+I28</f>
        <v>32.57589149283924</v>
      </c>
      <c r="J31" s="249">
        <f>I31-H31</f>
        <v>5.8177602293480142</v>
      </c>
    </row>
    <row r="32" spans="1:10">
      <c r="A32" s="214" t="s">
        <v>709</v>
      </c>
      <c r="B32" s="218">
        <f>1000000*B27/('Rev and Expense projections'!$D$18+'Rev and Expense projections'!$D$15)</f>
        <v>0.3105008521668744</v>
      </c>
      <c r="C32" s="218">
        <f>1000000*C27/('Rev and Expense projections'!$AZ$18+'Rev and Expense projections'!$AZ$15)</f>
        <v>0.44956036574978869</v>
      </c>
    </row>
    <row r="33" spans="1:11">
      <c r="A33" s="214" t="s">
        <v>633</v>
      </c>
      <c r="B33" s="218">
        <f>1000000*B28/('Rev and Expense projections'!$D$18+'Rev and Expense projections'!$D$15)</f>
        <v>0.45832619246179673</v>
      </c>
      <c r="C33" s="218">
        <f>1000000*C28/('Rev and Expense projections'!$AZ$18+'Rev and Expense projections'!$AZ$15)</f>
        <v>0.38032041813981055</v>
      </c>
      <c r="G33" s="250" t="s">
        <v>763</v>
      </c>
      <c r="J33" s="249">
        <f>J31/100+Total_tax_share</f>
        <v>0.3381776022934801</v>
      </c>
    </row>
    <row r="34" spans="1:11">
      <c r="A34" s="222" t="s">
        <v>145</v>
      </c>
      <c r="B34" s="218"/>
      <c r="C34" s="218"/>
      <c r="G34" s="250" t="s">
        <v>764</v>
      </c>
      <c r="J34" s="241">
        <f>(J33/Total_tax_share-1)*100</f>
        <v>20.777715104814341</v>
      </c>
    </row>
    <row r="35" spans="1:11">
      <c r="A35" s="222" t="s">
        <v>1</v>
      </c>
      <c r="B35" s="218"/>
      <c r="C35" s="218"/>
    </row>
    <row r="36" spans="1:11">
      <c r="A36" s="211" t="s">
        <v>711</v>
      </c>
      <c r="B36" s="212"/>
      <c r="C36" s="212"/>
    </row>
    <row r="37" spans="1:11">
      <c r="A37" s="212" t="s">
        <v>709</v>
      </c>
      <c r="B37" s="216">
        <f>'Rev and Expense projections'!D45</f>
        <v>2.3598064764682455E-2</v>
      </c>
      <c r="C37" s="216">
        <f>'Rev and Expense projections'!AZ45</f>
        <v>3.7763070722982246E-2</v>
      </c>
    </row>
    <row r="38" spans="1:11">
      <c r="A38" s="212" t="s">
        <v>633</v>
      </c>
      <c r="B38" s="216">
        <f>'Rev and Expense projections'!D49</f>
        <v>3.4832790627096551E-2</v>
      </c>
      <c r="C38" s="216">
        <f>'Rev and Expense projections'!AZ49</f>
        <v>3.1946915123744084E-2</v>
      </c>
    </row>
    <row r="39" spans="1:11">
      <c r="A39" s="220" t="s">
        <v>145</v>
      </c>
      <c r="B39" s="216"/>
      <c r="C39" s="216"/>
      <c r="G39" s="227" t="s">
        <v>856</v>
      </c>
    </row>
    <row r="40" spans="1:11">
      <c r="A40" s="220" t="s">
        <v>1</v>
      </c>
      <c r="G40" s="211" t="s">
        <v>711</v>
      </c>
    </row>
    <row r="41" spans="1:11">
      <c r="G41" s="231" t="s">
        <v>737</v>
      </c>
    </row>
    <row r="42" spans="1:11" ht="15.75">
      <c r="A42" s="380" t="s">
        <v>713</v>
      </c>
      <c r="G42" s="231" t="s">
        <v>734</v>
      </c>
      <c r="H42" s="21">
        <v>2012</v>
      </c>
      <c r="I42" s="21">
        <v>2050</v>
      </c>
      <c r="J42" s="21">
        <v>2060</v>
      </c>
      <c r="K42" s="251" t="s">
        <v>862</v>
      </c>
    </row>
    <row r="43" spans="1:11">
      <c r="A43" s="211" t="s">
        <v>708</v>
      </c>
      <c r="B43" s="212"/>
      <c r="C43" s="212"/>
      <c r="G43" s="212" t="s">
        <v>709</v>
      </c>
      <c r="H43" s="234">
        <f>'Rev and Expense projections'!D44*100</f>
        <v>4.1218767733457815</v>
      </c>
      <c r="I43" s="234">
        <f>'Rev and Expense projections'!AP44*100</f>
        <v>6.4440917625741099</v>
      </c>
      <c r="J43" s="234">
        <f>'Rev and Expense projections'!AZ44*100</f>
        <v>7.0112584211086419</v>
      </c>
      <c r="K43" s="234">
        <f>J43-H43</f>
        <v>2.8893816477628604</v>
      </c>
    </row>
    <row r="44" spans="1:11">
      <c r="A44" s="212" t="s">
        <v>709</v>
      </c>
      <c r="B44" s="215">
        <f>B5+B27</f>
        <v>96322.415087343805</v>
      </c>
      <c r="C44" s="215">
        <f>C5+C27</f>
        <v>526444.56361983693</v>
      </c>
      <c r="G44" s="212" t="s">
        <v>631</v>
      </c>
      <c r="H44" s="234">
        <f>'Rev and Expense projections'!D46*100</f>
        <v>2.6562806971444282</v>
      </c>
      <c r="I44" s="234">
        <f>'Rev and Expense projections'!AP46*100</f>
        <v>3.6545946617477911</v>
      </c>
      <c r="J44" s="234">
        <f>'Rev and Expense projections'!AZ46*100</f>
        <v>3.6601313905973645</v>
      </c>
      <c r="K44" s="234">
        <f t="shared" ref="K44:K52" si="2">J44-H44</f>
        <v>1.0038506934529363</v>
      </c>
    </row>
    <row r="45" spans="1:11">
      <c r="A45" s="212" t="s">
        <v>631</v>
      </c>
      <c r="B45" s="215">
        <f>B6</f>
        <v>39474.217118861176</v>
      </c>
      <c r="C45" s="215">
        <f>C6</f>
        <v>178618.2687736126</v>
      </c>
      <c r="G45" s="212" t="s">
        <v>501</v>
      </c>
      <c r="H45" s="234">
        <f>'Rev and Expense projections'!D48*100</f>
        <v>0.78778488094796884</v>
      </c>
      <c r="I45" s="234">
        <f>'Rev and Expense projections'!AP48*100</f>
        <v>2.1813790511432125</v>
      </c>
      <c r="J45" s="234">
        <f>'Rev and Expense projections'!AZ48*100</f>
        <v>2.595245253584904</v>
      </c>
      <c r="K45" s="234">
        <f t="shared" si="2"/>
        <v>1.8074603726369352</v>
      </c>
    </row>
    <row r="46" spans="1:11">
      <c r="A46" s="212" t="s">
        <v>501</v>
      </c>
      <c r="B46" s="215">
        <f>B7</f>
        <v>11707.042658152288</v>
      </c>
      <c r="C46" s="215">
        <f>C7</f>
        <v>126650.70314937906</v>
      </c>
      <c r="G46" s="212" t="s">
        <v>633</v>
      </c>
      <c r="H46" s="234">
        <f>'Rev and Expense projections'!D50*100</f>
        <v>1.933756866260091</v>
      </c>
      <c r="I46" s="234">
        <f>'Rev and Expense projections'!AP50*100</f>
        <v>1.6912685628705155</v>
      </c>
      <c r="J46" s="234">
        <f>'Rev and Expense projections'!AZ50*100</f>
        <v>1.6905215685172601</v>
      </c>
      <c r="K46" s="234">
        <f t="shared" si="2"/>
        <v>-0.24323529774283092</v>
      </c>
    </row>
    <row r="47" spans="1:11">
      <c r="A47" s="212" t="s">
        <v>633</v>
      </c>
      <c r="B47" s="215">
        <f>B8+B28</f>
        <v>80501</v>
      </c>
      <c r="C47" s="215">
        <f>C8+C28</f>
        <v>238403.54620620934</v>
      </c>
      <c r="G47" s="351" t="s">
        <v>806</v>
      </c>
      <c r="H47" s="234">
        <f>'Rev and Expense projections'!D51*100</f>
        <v>0.33042970356059703</v>
      </c>
      <c r="I47" s="234">
        <f>'Rev and Expense projections'!AP51*100</f>
        <v>0.59718479770403787</v>
      </c>
      <c r="J47" s="234">
        <f>'Rev and Expense projections'!AZ51*100</f>
        <v>0.60525330472890881</v>
      </c>
      <c r="K47" s="234">
        <f t="shared" si="2"/>
        <v>0.27482360116831178</v>
      </c>
    </row>
    <row r="48" spans="1:11" ht="13.5" customHeight="1">
      <c r="A48" s="220" t="s">
        <v>145</v>
      </c>
      <c r="B48" s="215">
        <f>B9+B29</f>
        <v>166061.57398431937</v>
      </c>
      <c r="C48" s="215">
        <f>C9+C29</f>
        <v>495576.58972881309</v>
      </c>
      <c r="G48" s="251" t="s">
        <v>857</v>
      </c>
      <c r="H48" s="234">
        <f>'Rev and Expense projections'!D47*100</f>
        <v>0.97599461936879206</v>
      </c>
      <c r="I48" s="234">
        <f>'Rev and Expense projections'!AP47*100</f>
        <v>1.0497232493444781</v>
      </c>
      <c r="J48" s="234">
        <f>'Rev and Expense projections'!AZ47*100</f>
        <v>1.0415874187495902</v>
      </c>
      <c r="K48" s="234">
        <f t="shared" si="2"/>
        <v>6.5592799380798095E-2</v>
      </c>
    </row>
    <row r="49" spans="1:11">
      <c r="A49" s="220" t="s">
        <v>1</v>
      </c>
      <c r="B49" s="215">
        <f>SUM(B44:B48)</f>
        <v>394066.24884867668</v>
      </c>
      <c r="C49" s="215">
        <f>SUM(C44:C48)</f>
        <v>1565693.671477851</v>
      </c>
      <c r="G49" s="251" t="s">
        <v>858</v>
      </c>
      <c r="H49" s="234">
        <f>'Rev and Expense projections'!D54*100</f>
        <v>1.3534592150171292</v>
      </c>
      <c r="I49" s="234">
        <f>'Rev and Expense projections'!AP54*100</f>
        <v>0.70006673421152188</v>
      </c>
      <c r="J49" s="234">
        <f>'Rev and Expense projections'!AZ54*100</f>
        <v>0.60597315055023482</v>
      </c>
      <c r="K49" s="234">
        <f t="shared" si="2"/>
        <v>-0.74748606446689436</v>
      </c>
    </row>
    <row r="50" spans="1:11">
      <c r="A50" s="213" t="s">
        <v>710</v>
      </c>
      <c r="B50" s="214"/>
      <c r="C50" s="214"/>
      <c r="G50" s="251" t="s">
        <v>173</v>
      </c>
      <c r="H50" s="234">
        <f>'Rev and Expense projections'!D55*100</f>
        <v>0.31877332913434148</v>
      </c>
      <c r="I50" s="234">
        <f>'Rev and Expense projections'!AP55*100</f>
        <v>0.2850308747204558</v>
      </c>
      <c r="J50" s="234">
        <f>'Rev and Expense projections'!AZ55*100</f>
        <v>0.28379337415927147</v>
      </c>
      <c r="K50" s="234">
        <f t="shared" si="2"/>
        <v>-3.4979954975070005E-2</v>
      </c>
    </row>
    <row r="51" spans="1:11">
      <c r="A51" s="214" t="s">
        <v>709</v>
      </c>
      <c r="B51" s="218">
        <f>1000000*(B44)/('Rev and Expense projections'!$D$14+'Rev and Expense projections'!$D$18)</f>
        <v>0.25418365685545202</v>
      </c>
      <c r="C51" s="218">
        <f>1000000*C44/('Rev and Expense projections'!$AZ$14+'Rev and Expense projections'!$AZ$18)</f>
        <v>0.38527019619310232</v>
      </c>
      <c r="G51" s="251" t="s">
        <v>859</v>
      </c>
      <c r="H51" s="234">
        <f>'Rev and Expense projections'!D56*100</f>
        <v>2.0997040837018837</v>
      </c>
      <c r="I51" s="234">
        <f>'Rev and Expense projections'!AP56*100</f>
        <v>2.2085558920666655</v>
      </c>
      <c r="J51" s="234">
        <f>'Rev and Expense projections'!AZ56*100</f>
        <v>2.2184314551071913</v>
      </c>
      <c r="K51" s="234">
        <f t="shared" si="2"/>
        <v>0.11872737140530765</v>
      </c>
    </row>
    <row r="52" spans="1:11">
      <c r="A52" s="214" t="s">
        <v>631</v>
      </c>
      <c r="B52" s="218">
        <f>1000000*(B45)/('Rev and Expense projections'!$D$14+'Rev and Expense projections'!$D$18)</f>
        <v>0.10416787047625209</v>
      </c>
      <c r="C52" s="218">
        <f>1000000*C45/('Rev and Expense projections'!$AZ$14+'Rev and Expense projections'!$AZ$18)</f>
        <v>0.13071897823562015</v>
      </c>
      <c r="G52" s="251" t="s">
        <v>860</v>
      </c>
      <c r="H52" s="234">
        <f>'Rev and Expense projections'!D57*100</f>
        <v>6.09617741140314</v>
      </c>
      <c r="I52" s="234">
        <f>'Rev and Expense projections'!AP57*100</f>
        <v>5.3999999999999995</v>
      </c>
      <c r="J52" s="234">
        <f>'Rev and Expense projections'!AZ57*100</f>
        <v>5.3999999999999995</v>
      </c>
      <c r="K52" s="234">
        <f t="shared" si="2"/>
        <v>-0.69617741140314049</v>
      </c>
    </row>
    <row r="53" spans="1:11">
      <c r="A53" s="214" t="s">
        <v>501</v>
      </c>
      <c r="B53" s="218">
        <f>1000000*(B46)/('Rev and Expense projections'!$D$14+'Rev and Expense projections'!$D$18)</f>
        <v>3.0893524743057597E-2</v>
      </c>
      <c r="C53" s="218">
        <f>1000000*C46/('Rev and Expense projections'!$AZ$14+'Rev and Expense projections'!$AZ$18)</f>
        <v>9.2687330485175135E-2</v>
      </c>
      <c r="G53" s="230" t="s">
        <v>1</v>
      </c>
      <c r="H53" s="234">
        <f>100*'Rev and Expense projections'!D33/'Rev and Expense projections'!D38</f>
        <v>20.674237579884153</v>
      </c>
      <c r="I53" s="234">
        <f>100*'Rev and Expense projections'!AP33/'Rev and Expense projections'!AP38</f>
        <v>24.211895586382788</v>
      </c>
      <c r="J53" s="234">
        <f>100*'Rev and Expense projections'!AZ33/'Rev and Expense projections'!AZ38</f>
        <v>25.112195337103362</v>
      </c>
      <c r="K53" s="234">
        <f>J53-H53</f>
        <v>4.437957757219209</v>
      </c>
    </row>
    <row r="54" spans="1:11">
      <c r="A54" s="214" t="s">
        <v>633</v>
      </c>
      <c r="B54" s="218">
        <f>1000000*(B47)/('Rev and Expense projections'!$D$14+'Rev and Expense projections'!$D$18)</f>
        <v>0.21243278152822534</v>
      </c>
      <c r="C54" s="218">
        <f>1000000*C47/('Rev and Expense projections'!$AZ$14+'Rev and Expense projections'!$AZ$18)</f>
        <v>0.17447189574613101</v>
      </c>
    </row>
    <row r="55" spans="1:11">
      <c r="A55" s="222" t="s">
        <v>145</v>
      </c>
      <c r="B55" s="223">
        <f>1000000*(B48)/('Rev and Expense projections'!$D$14+'Rev and Expense projections'!$D$18)</f>
        <v>0.4382171906739562</v>
      </c>
      <c r="C55" s="223">
        <f>1000000*C48/('Rev and Expense projections'!$AZ$14+'Rev and Expense projections'!$AZ$18)</f>
        <v>0.36267995368911427</v>
      </c>
      <c r="G55" s="227" t="s">
        <v>882</v>
      </c>
    </row>
    <row r="56" spans="1:11">
      <c r="A56" s="222" t="s">
        <v>1</v>
      </c>
      <c r="B56" s="223"/>
      <c r="C56" s="223"/>
      <c r="G56" s="231" t="s">
        <v>735</v>
      </c>
    </row>
    <row r="57" spans="1:11">
      <c r="A57" s="211" t="s">
        <v>711</v>
      </c>
      <c r="B57" s="212"/>
      <c r="C57" s="212"/>
      <c r="G57" s="214" t="s">
        <v>709</v>
      </c>
      <c r="H57" s="234">
        <f>'Rev and Expense projections'!D45*100</f>
        <v>2.3598064764682456</v>
      </c>
      <c r="I57" s="234">
        <f>'Rev and Expense projections'!AP45*100</f>
        <v>3.4438414019078976</v>
      </c>
      <c r="J57" s="234">
        <f>'Rev and Expense projections'!AZ45*100</f>
        <v>3.7763070722982248</v>
      </c>
      <c r="K57" s="234">
        <f t="shared" ref="K57:K60" si="3">J57-H57</f>
        <v>1.4165005958299792</v>
      </c>
    </row>
    <row r="58" spans="1:11">
      <c r="A58" s="212" t="s">
        <v>709</v>
      </c>
      <c r="B58" s="216">
        <f>B19+B37</f>
        <v>6.481683249814027E-2</v>
      </c>
      <c r="C58" s="216">
        <f>C19+C37</f>
        <v>0.10787565493406867</v>
      </c>
      <c r="G58" s="214" t="s">
        <v>633</v>
      </c>
      <c r="H58" s="234">
        <f>'Rev and Expense projections'!D49*100</f>
        <v>3.4832790627096553</v>
      </c>
      <c r="I58" s="234">
        <f>'Rev and Expense projections'!AP49*100</f>
        <v>3.1626263133515438</v>
      </c>
      <c r="J58" s="234">
        <f>'Rev and Expense projections'!AZ49*100</f>
        <v>3.1946915123744084</v>
      </c>
      <c r="K58" s="234">
        <f t="shared" si="3"/>
        <v>-0.28858755033524686</v>
      </c>
    </row>
    <row r="59" spans="1:11">
      <c r="A59" s="212" t="s">
        <v>631</v>
      </c>
      <c r="B59" s="216">
        <f>B20</f>
        <v>2.656280697144428E-2</v>
      </c>
      <c r="C59" s="216">
        <f>C20</f>
        <v>3.6601313905973647E-2</v>
      </c>
      <c r="G59" s="251" t="s">
        <v>632</v>
      </c>
      <c r="H59" s="234">
        <f>'Rev and Expense projections'!D52*100</f>
        <v>0.24080814442916926</v>
      </c>
      <c r="I59" s="234">
        <f>'Rev and Expense projections'!AP52*100</f>
        <v>0.48504997577193015</v>
      </c>
      <c r="J59" s="234">
        <f>'Rev and Expense projections'!AZ52*100</f>
        <v>0.49269757106323459</v>
      </c>
      <c r="K59" s="234">
        <f t="shared" si="3"/>
        <v>0.25188942663406533</v>
      </c>
    </row>
    <row r="60" spans="1:11">
      <c r="A60" s="212" t="s">
        <v>501</v>
      </c>
      <c r="B60" s="216">
        <f>B21</f>
        <v>7.8778488094796879E-3</v>
      </c>
      <c r="C60" s="216">
        <f>C21</f>
        <v>2.595245253584904E-2</v>
      </c>
      <c r="G60" s="251" t="s">
        <v>861</v>
      </c>
      <c r="H60" s="234">
        <f>SUM(H57:H59)</f>
        <v>6.0838936836070703</v>
      </c>
      <c r="I60" s="234">
        <f t="shared" ref="I60:J60" si="4">SUM(I57:I59)</f>
        <v>7.0915176910313713</v>
      </c>
      <c r="J60" s="234">
        <f t="shared" si="4"/>
        <v>7.4636961557358683</v>
      </c>
      <c r="K60" s="234">
        <f t="shared" si="3"/>
        <v>1.379802472128798</v>
      </c>
    </row>
    <row r="61" spans="1:11">
      <c r="A61" s="212" t="s">
        <v>633</v>
      </c>
      <c r="B61" s="216">
        <f>B22+B38</f>
        <v>5.4170359289697462E-2</v>
      </c>
      <c r="C61" s="216">
        <f>C22+C38</f>
        <v>4.8852130808916684E-2</v>
      </c>
    </row>
    <row r="62" spans="1:11">
      <c r="A62" s="220" t="s">
        <v>145</v>
      </c>
      <c r="B62" s="221">
        <f>1000000*B48/'Rev and Expense projections'!D38</f>
        <v>0.11174538362185883</v>
      </c>
      <c r="C62" s="221">
        <f>1000000*C48/'Rev and Expense projections'!AZ38</f>
        <v>0.10155038703295199</v>
      </c>
    </row>
    <row r="63" spans="1:11">
      <c r="A63" s="231" t="s">
        <v>1</v>
      </c>
      <c r="B63" s="228">
        <f>SUM(B58:B62)</f>
        <v>0.26517323119062053</v>
      </c>
      <c r="C63" s="228">
        <f>SUM(C58:C62)</f>
        <v>0.32083193921776004</v>
      </c>
    </row>
    <row r="66" spans="1:3" ht="15.75">
      <c r="A66" s="381" t="s">
        <v>728</v>
      </c>
    </row>
    <row r="67" spans="1:3">
      <c r="A67" s="227" t="s">
        <v>729</v>
      </c>
    </row>
    <row r="68" spans="1:3">
      <c r="A68" s="226" t="s">
        <v>725</v>
      </c>
      <c r="B68" s="215">
        <f>B5-H3/1000000</f>
        <v>60624.388255099249</v>
      </c>
      <c r="C68" s="215">
        <f>C5-I3/1000000</f>
        <v>327558.81768080126</v>
      </c>
    </row>
    <row r="69" spans="1:3">
      <c r="A69" s="226" t="s">
        <v>726</v>
      </c>
      <c r="B69" s="215">
        <f>B27-H4/1000000</f>
        <v>34380.421743078296</v>
      </c>
      <c r="C69" s="215">
        <f>C27-I4/1000000</f>
        <v>171555.01046159229</v>
      </c>
    </row>
    <row r="70" spans="1:3">
      <c r="A70" s="226" t="s">
        <v>727</v>
      </c>
      <c r="B70" s="215">
        <f>B68+B69</f>
        <v>95004.809998177545</v>
      </c>
      <c r="C70" s="215">
        <f>C68+C69</f>
        <v>499113.82814239356</v>
      </c>
    </row>
    <row r="71" spans="1:3">
      <c r="A71" s="227" t="s">
        <v>730</v>
      </c>
    </row>
    <row r="72" spans="1:3">
      <c r="A72" s="226" t="s">
        <v>725</v>
      </c>
      <c r="B72" s="218">
        <f>1000000*B68/('Rev and Expense projections'!$D$14-'Rev and Expense projections'!$D$15)</f>
        <v>0.22790548585411524</v>
      </c>
      <c r="C72" s="218">
        <f>1000000*'Summary table'!C68/('Rev and Expense projections'!$AZ$14-'Rev and Expense projections'!$AZ$15)</f>
        <v>0.34245540386442336</v>
      </c>
    </row>
    <row r="73" spans="1:3">
      <c r="A73" s="226" t="s">
        <v>726</v>
      </c>
      <c r="B73" s="218">
        <f>1000000*B69/('Rev and Expense projections'!$D$18+'Rev and Expense projections'!$D$15)</f>
        <v>0.30440939248774906</v>
      </c>
      <c r="C73" s="218">
        <f>1000000*C69/('Rev and Expense projections'!$AZ$18+'Rev and Expense projections'!$AZ$15)</f>
        <v>0.41849947810887839</v>
      </c>
    </row>
    <row r="74" spans="1:3">
      <c r="A74" s="226" t="s">
        <v>727</v>
      </c>
      <c r="B74" s="218">
        <f>1000000*(B70)/('Rev and Expense projections'!$D$14+'Rev and Expense projections'!$D$18)</f>
        <v>0.25070665018413946</v>
      </c>
      <c r="C74" s="218">
        <f>1000000*C70/('Rev and Expense projections'!$AZ$14+'Rev and Expense projections'!$AZ$18)</f>
        <v>0.36526862613775984</v>
      </c>
    </row>
    <row r="75" spans="1:3">
      <c r="A75" s="227" t="s">
        <v>711</v>
      </c>
    </row>
    <row r="76" spans="1:3">
      <c r="A76" s="226" t="s">
        <v>725</v>
      </c>
      <c r="B76" s="216">
        <f>B19-0.0004</f>
        <v>4.0818767733457821E-2</v>
      </c>
      <c r="C76" s="216">
        <f>C19-0.0031</f>
        <v>6.7012584211086412E-2</v>
      </c>
    </row>
    <row r="77" spans="1:3">
      <c r="A77" s="226" t="s">
        <v>726</v>
      </c>
      <c r="B77" s="216">
        <f>B37-0.0004</f>
        <v>2.3198064764682454E-2</v>
      </c>
      <c r="C77" s="216">
        <f>C37-0.0027</f>
        <v>3.5063070722982245E-2</v>
      </c>
    </row>
    <row r="78" spans="1:3">
      <c r="A78" s="226" t="s">
        <v>727</v>
      </c>
      <c r="B78" s="216">
        <f>B76+B77</f>
        <v>6.4016832498140275E-2</v>
      </c>
      <c r="C78" s="216">
        <f>C76+C77</f>
        <v>0.10207565493406866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sheetPr>
  <dimension ref="A1:AY11"/>
  <sheetViews>
    <sheetView zoomScaleNormal="100" workbookViewId="0"/>
  </sheetViews>
  <sheetFormatPr defaultRowHeight="15"/>
  <cols>
    <col min="1" max="1" width="51.28515625" bestFit="1" customWidth="1"/>
    <col min="2" max="2" width="25.7109375" style="28" customWidth="1"/>
    <col min="3" max="51" width="20.5703125" bestFit="1" customWidth="1"/>
  </cols>
  <sheetData>
    <row r="1" spans="1:51" s="94" customFormat="1" ht="18.75">
      <c r="A1" s="373" t="s">
        <v>204</v>
      </c>
      <c r="B1" s="369"/>
    </row>
    <row r="2" spans="1:51" s="252" customFormat="1">
      <c r="B2" s="252" t="s">
        <v>218</v>
      </c>
      <c r="C2" s="252" t="s">
        <v>191</v>
      </c>
      <c r="D2" s="252" t="s">
        <v>205</v>
      </c>
    </row>
    <row r="3" spans="1:51" s="252" customFormat="1">
      <c r="A3" s="253" t="s">
        <v>611</v>
      </c>
      <c r="B3" s="253">
        <v>2011</v>
      </c>
      <c r="C3" s="253">
        <v>2012</v>
      </c>
      <c r="D3" s="253">
        <v>2013</v>
      </c>
      <c r="E3" s="253">
        <v>2014</v>
      </c>
      <c r="F3" s="253">
        <v>2015</v>
      </c>
      <c r="G3" s="253">
        <v>2016</v>
      </c>
      <c r="H3" s="253">
        <v>2017</v>
      </c>
      <c r="I3" s="253">
        <v>2018</v>
      </c>
      <c r="J3" s="253">
        <v>2019</v>
      </c>
      <c r="K3" s="253">
        <v>2020</v>
      </c>
      <c r="L3" s="253">
        <v>2021</v>
      </c>
      <c r="M3" s="253">
        <v>2022</v>
      </c>
      <c r="N3" s="253">
        <v>2023</v>
      </c>
      <c r="O3" s="253">
        <v>2024</v>
      </c>
      <c r="P3" s="253">
        <v>2025</v>
      </c>
      <c r="Q3" s="253">
        <v>2026</v>
      </c>
      <c r="R3" s="253">
        <v>2027</v>
      </c>
      <c r="S3" s="253">
        <v>2028</v>
      </c>
      <c r="T3" s="253">
        <v>2029</v>
      </c>
      <c r="U3" s="253">
        <v>2030</v>
      </c>
      <c r="V3" s="253">
        <v>2031</v>
      </c>
      <c r="W3" s="253">
        <v>2032</v>
      </c>
      <c r="X3" s="253">
        <v>2033</v>
      </c>
      <c r="Y3" s="253">
        <v>2034</v>
      </c>
      <c r="Z3" s="253">
        <v>2035</v>
      </c>
      <c r="AA3" s="253">
        <v>2036</v>
      </c>
      <c r="AB3" s="253">
        <v>2037</v>
      </c>
      <c r="AC3" s="253">
        <v>2038</v>
      </c>
      <c r="AD3" s="253">
        <v>2039</v>
      </c>
      <c r="AE3" s="253">
        <v>2040</v>
      </c>
      <c r="AF3" s="253">
        <v>2041</v>
      </c>
      <c r="AG3" s="253">
        <v>2042</v>
      </c>
      <c r="AH3" s="253">
        <v>2043</v>
      </c>
      <c r="AI3" s="253">
        <v>2044</v>
      </c>
      <c r="AJ3" s="253">
        <v>2045</v>
      </c>
      <c r="AK3" s="253">
        <v>2046</v>
      </c>
      <c r="AL3" s="253">
        <v>2047</v>
      </c>
      <c r="AM3" s="253">
        <v>2048</v>
      </c>
      <c r="AN3" s="253">
        <v>2049</v>
      </c>
      <c r="AO3" s="253">
        <v>2050</v>
      </c>
      <c r="AP3" s="253">
        <v>2051</v>
      </c>
      <c r="AQ3" s="253">
        <v>2052</v>
      </c>
      <c r="AR3" s="253">
        <v>2053</v>
      </c>
      <c r="AS3" s="253">
        <v>2054</v>
      </c>
      <c r="AT3" s="253">
        <v>2055</v>
      </c>
      <c r="AU3" s="253">
        <v>2056</v>
      </c>
      <c r="AV3" s="253">
        <v>2057</v>
      </c>
      <c r="AW3" s="253">
        <v>2058</v>
      </c>
      <c r="AX3" s="253">
        <v>2059</v>
      </c>
      <c r="AY3" s="253">
        <v>2060</v>
      </c>
    </row>
    <row r="4" spans="1:51" s="252" customFormat="1">
      <c r="A4" s="253" t="s">
        <v>28</v>
      </c>
      <c r="B4" s="254">
        <v>1434226000000</v>
      </c>
      <c r="C4" s="254">
        <v>1486071000000</v>
      </c>
      <c r="D4" s="254">
        <v>1524674000000</v>
      </c>
      <c r="E4" s="254">
        <v>1602439821435.6946</v>
      </c>
      <c r="F4" s="254">
        <v>1656166269086.844</v>
      </c>
      <c r="G4" s="254">
        <v>1709634618309.8555</v>
      </c>
      <c r="H4" s="254">
        <v>1762346194585.8748</v>
      </c>
      <c r="I4" s="254">
        <v>1813784678577.3528</v>
      </c>
      <c r="J4" s="254">
        <v>1865051565390.4282</v>
      </c>
      <c r="K4" s="254">
        <v>1916787334993.0122</v>
      </c>
      <c r="L4" s="254">
        <v>1968796168677.7078</v>
      </c>
      <c r="M4" s="254">
        <v>2021095592167.8098</v>
      </c>
      <c r="N4" s="254">
        <v>2073818778720.3228</v>
      </c>
      <c r="O4" s="254">
        <v>2127214616807.5642</v>
      </c>
      <c r="P4" s="254">
        <v>2181636823519.9851</v>
      </c>
      <c r="Q4" s="254">
        <v>2236927275427.9575</v>
      </c>
      <c r="R4" s="254">
        <v>2292987712587.3545</v>
      </c>
      <c r="S4" s="254">
        <v>2350183311967.9639</v>
      </c>
      <c r="T4" s="254">
        <v>2408569862385.3413</v>
      </c>
      <c r="U4" s="254">
        <v>2468426037520.3188</v>
      </c>
      <c r="V4" s="254">
        <v>2529529393864.3633</v>
      </c>
      <c r="W4" s="254">
        <v>2591775168708.3716</v>
      </c>
      <c r="X4" s="254">
        <v>2655731403229.8467</v>
      </c>
      <c r="Y4" s="254">
        <v>2721258234880.7065</v>
      </c>
      <c r="Z4" s="254">
        <v>2788405937295.5874</v>
      </c>
      <c r="AA4" s="254">
        <v>2856797873773.1577</v>
      </c>
      <c r="AB4" s="254">
        <v>2926341595641.0635</v>
      </c>
      <c r="AC4" s="254">
        <v>2997679678144.0503</v>
      </c>
      <c r="AD4" s="254">
        <v>3070583100838.2778</v>
      </c>
      <c r="AE4" s="254">
        <v>3144838657102.4072</v>
      </c>
      <c r="AF4" s="254">
        <v>3220048872417.3447</v>
      </c>
      <c r="AG4" s="254">
        <v>3296208607370.2622</v>
      </c>
      <c r="AH4" s="254">
        <v>3373829411062.8979</v>
      </c>
      <c r="AI4" s="254">
        <v>3452828391291.4937</v>
      </c>
      <c r="AJ4" s="254">
        <v>3532994538112.3501</v>
      </c>
      <c r="AK4" s="254">
        <v>3614100668767.3145</v>
      </c>
      <c r="AL4" s="254">
        <v>3696172707051.6738</v>
      </c>
      <c r="AM4" s="254">
        <v>3779099872010.397</v>
      </c>
      <c r="AN4" s="254">
        <v>3862816191630.2085</v>
      </c>
      <c r="AO4" s="254">
        <v>3947380084763.1079</v>
      </c>
      <c r="AP4" s="254">
        <v>4032965765436.6143</v>
      </c>
      <c r="AQ4" s="254">
        <v>4120081201363.9658</v>
      </c>
      <c r="AR4" s="254">
        <v>4208638393767.3403</v>
      </c>
      <c r="AS4" s="254">
        <v>4298519701594.8838</v>
      </c>
      <c r="AT4" s="254">
        <v>4389740247801.7368</v>
      </c>
      <c r="AU4" s="254">
        <v>4482919776403.666</v>
      </c>
      <c r="AV4" s="254">
        <v>4578842612983.5566</v>
      </c>
      <c r="AW4" s="254">
        <v>4677248159461.9551</v>
      </c>
      <c r="AX4" s="254">
        <v>4777745156240.998</v>
      </c>
      <c r="AY4" s="254">
        <v>4880105376338.9785</v>
      </c>
    </row>
    <row r="5" spans="1:51" s="252" customFormat="1">
      <c r="A5" s="253" t="s">
        <v>203</v>
      </c>
      <c r="B5" s="345">
        <v>64717.68322140204</v>
      </c>
      <c r="C5" s="345">
        <v>66021.160224485589</v>
      </c>
      <c r="D5" s="345">
        <v>66561.357908035177</v>
      </c>
      <c r="E5" s="345">
        <v>68791.923444858621</v>
      </c>
      <c r="F5" s="345">
        <v>69959.298382351291</v>
      </c>
      <c r="G5" s="345">
        <v>71104.951453734553</v>
      </c>
      <c r="H5" s="345">
        <v>72211.780483493392</v>
      </c>
      <c r="I5" s="345">
        <v>73263.264303350472</v>
      </c>
      <c r="J5" s="345">
        <v>74291.577312387017</v>
      </c>
      <c r="K5" s="345">
        <v>75307.962904886837</v>
      </c>
      <c r="L5" s="345">
        <v>76306.548460961887</v>
      </c>
      <c r="M5" s="345">
        <v>77290.110950148795</v>
      </c>
      <c r="N5" s="345">
        <v>78265.704555464807</v>
      </c>
      <c r="O5" s="345">
        <v>79244.260253005603</v>
      </c>
      <c r="P5" s="345">
        <v>80239.95459030685</v>
      </c>
      <c r="Q5" s="345">
        <v>81247.652764644154</v>
      </c>
      <c r="R5" s="345">
        <v>82264.598038323398</v>
      </c>
      <c r="S5" s="345">
        <v>83304.386559625578</v>
      </c>
      <c r="T5" s="345">
        <v>84368.879620269479</v>
      </c>
      <c r="U5" s="345">
        <v>85467.472784072321</v>
      </c>
      <c r="V5" s="345">
        <v>86591.887126445683</v>
      </c>
      <c r="W5" s="345">
        <v>87738.008935035308</v>
      </c>
      <c r="X5" s="345">
        <v>88924.195145595499</v>
      </c>
      <c r="Y5" s="345">
        <v>90144.331358353011</v>
      </c>
      <c r="Z5" s="345">
        <v>91398.683601355748</v>
      </c>
      <c r="AA5" s="345">
        <v>92673.586755075099</v>
      </c>
      <c r="AB5" s="345">
        <v>93964.98439286249</v>
      </c>
      <c r="AC5" s="345">
        <v>95292.352866190413</v>
      </c>
      <c r="AD5" s="345">
        <v>96646.95755280969</v>
      </c>
      <c r="AE5" s="345">
        <v>98020.856046569548</v>
      </c>
      <c r="AF5" s="345">
        <v>99400.792790086634</v>
      </c>
      <c r="AG5" s="345">
        <v>100786.06342229042</v>
      </c>
      <c r="AH5" s="345">
        <v>102191.67584490831</v>
      </c>
      <c r="AI5" s="345">
        <v>103614.32379700562</v>
      </c>
      <c r="AJ5" s="345">
        <v>105047.17483578251</v>
      </c>
      <c r="AK5" s="345">
        <v>106483.38056304377</v>
      </c>
      <c r="AL5" s="345">
        <v>107923.81486703058</v>
      </c>
      <c r="AM5" s="345">
        <v>109365.41323856046</v>
      </c>
      <c r="AN5" s="345">
        <v>110806.62055681985</v>
      </c>
      <c r="AO5" s="345">
        <v>112249.54697544844</v>
      </c>
      <c r="AP5" s="345">
        <v>113699.43392359286</v>
      </c>
      <c r="AQ5" s="345">
        <v>115170.65316613583</v>
      </c>
      <c r="AR5" s="345">
        <v>116660.52828496078</v>
      </c>
      <c r="AS5" s="345">
        <v>118164.43007715837</v>
      </c>
      <c r="AT5" s="345">
        <v>119681.74843083887</v>
      </c>
      <c r="AU5" s="345">
        <v>121229.51580769818</v>
      </c>
      <c r="AV5" s="345">
        <v>122828.53041311199</v>
      </c>
      <c r="AW5" s="345">
        <v>124471.11986693858</v>
      </c>
      <c r="AX5" s="345">
        <v>126146.37890524126</v>
      </c>
      <c r="AY5" s="345">
        <v>127848.01673009688</v>
      </c>
    </row>
    <row r="6" spans="1:51" s="252" customFormat="1">
      <c r="A6" s="252" t="s">
        <v>883</v>
      </c>
      <c r="C6" s="255">
        <f>(C5-B5)/B5</f>
        <v>2.0140971342010153E-2</v>
      </c>
      <c r="D6" s="255">
        <f t="shared" ref="D6:AY6" si="0">(D5-C5)/C5</f>
        <v>8.1821900995499661E-3</v>
      </c>
      <c r="E6" s="255">
        <f t="shared" si="0"/>
        <v>3.3511418740965526E-2</v>
      </c>
      <c r="F6" s="255">
        <f t="shared" si="0"/>
        <v>1.6969651072896663E-2</v>
      </c>
      <c r="G6" s="255">
        <f t="shared" si="0"/>
        <v>1.6375994297739796E-2</v>
      </c>
      <c r="H6" s="255">
        <f t="shared" si="0"/>
        <v>1.5566131572131277E-2</v>
      </c>
      <c r="I6" s="255">
        <f t="shared" si="0"/>
        <v>1.4561111951774048E-2</v>
      </c>
      <c r="J6" s="255">
        <f t="shared" si="0"/>
        <v>1.4035861202945581E-2</v>
      </c>
      <c r="K6" s="255">
        <f t="shared" si="0"/>
        <v>1.3681033964671975E-2</v>
      </c>
      <c r="L6" s="255">
        <f t="shared" si="0"/>
        <v>1.3260026132113713E-2</v>
      </c>
      <c r="M6" s="255">
        <f t="shared" si="0"/>
        <v>1.2889620996159914E-2</v>
      </c>
      <c r="N6" s="255">
        <f t="shared" si="0"/>
        <v>1.2622489388652288E-2</v>
      </c>
      <c r="O6" s="255">
        <f t="shared" si="0"/>
        <v>1.2502994805947477E-2</v>
      </c>
      <c r="P6" s="255">
        <f t="shared" si="0"/>
        <v>1.2564876422876094E-2</v>
      </c>
      <c r="Q6" s="255">
        <f t="shared" si="0"/>
        <v>1.2558558631824493E-2</v>
      </c>
      <c r="R6" s="255">
        <f t="shared" si="0"/>
        <v>1.2516611115217102E-2</v>
      </c>
      <c r="S6" s="255">
        <f t="shared" si="0"/>
        <v>1.2639562413199771E-2</v>
      </c>
      <c r="T6" s="255">
        <f t="shared" si="0"/>
        <v>1.2778355433683967E-2</v>
      </c>
      <c r="U6" s="255">
        <f t="shared" si="0"/>
        <v>1.3021307960321738E-2</v>
      </c>
      <c r="V6" s="255">
        <f t="shared" si="0"/>
        <v>1.3156049965512815E-2</v>
      </c>
      <c r="W6" s="255">
        <f t="shared" si="0"/>
        <v>1.3235902884481574E-2</v>
      </c>
      <c r="X6" s="255">
        <f t="shared" si="0"/>
        <v>1.3519639036241289E-2</v>
      </c>
      <c r="Y6" s="255">
        <f t="shared" si="0"/>
        <v>1.3721082442858036E-2</v>
      </c>
      <c r="Z6" s="255">
        <f t="shared" si="0"/>
        <v>1.3914932021807108E-2</v>
      </c>
      <c r="AA6" s="255">
        <f t="shared" si="0"/>
        <v>1.3948813084441845E-2</v>
      </c>
      <c r="AB6" s="255">
        <f t="shared" si="0"/>
        <v>1.393490511164089E-2</v>
      </c>
      <c r="AC6" s="255">
        <f t="shared" si="0"/>
        <v>1.4126203307588143E-2</v>
      </c>
      <c r="AD6" s="255">
        <f t="shared" si="0"/>
        <v>1.4215250708746945E-2</v>
      </c>
      <c r="AE6" s="255">
        <f t="shared" si="0"/>
        <v>1.4215641428848232E-2</v>
      </c>
      <c r="AF6" s="255">
        <f t="shared" si="0"/>
        <v>1.4077991145695365E-2</v>
      </c>
      <c r="AG6" s="255">
        <f t="shared" si="0"/>
        <v>1.3936213115816713E-2</v>
      </c>
      <c r="AH6" s="255">
        <f t="shared" si="0"/>
        <v>1.3946495923036728E-2</v>
      </c>
      <c r="AI6" s="255">
        <f t="shared" si="0"/>
        <v>1.3921368255633624E-2</v>
      </c>
      <c r="AJ6" s="255">
        <f t="shared" si="0"/>
        <v>1.3828696518678621E-2</v>
      </c>
      <c r="AK6" s="255">
        <f t="shared" si="0"/>
        <v>1.367200716731736E-2</v>
      </c>
      <c r="AL6" s="255">
        <f t="shared" si="0"/>
        <v>1.3527315684103378E-2</v>
      </c>
      <c r="AM6" s="255">
        <f t="shared" si="0"/>
        <v>1.3357555728603787E-2</v>
      </c>
      <c r="AN6" s="255">
        <f t="shared" si="0"/>
        <v>1.3177907672836758E-2</v>
      </c>
      <c r="AO6" s="255">
        <f t="shared" si="0"/>
        <v>1.3022023516082939E-2</v>
      </c>
      <c r="AP6" s="255">
        <f t="shared" si="0"/>
        <v>1.2916639640973792E-2</v>
      </c>
      <c r="AQ6" s="255">
        <f t="shared" si="0"/>
        <v>1.2939547645695769E-2</v>
      </c>
      <c r="AR6" s="255">
        <f t="shared" si="0"/>
        <v>1.2936239205622735E-2</v>
      </c>
      <c r="AS6" s="255">
        <f t="shared" si="0"/>
        <v>1.2891265060313161E-2</v>
      </c>
      <c r="AT6" s="255">
        <f t="shared" si="0"/>
        <v>1.2840736867175094E-2</v>
      </c>
      <c r="AU6" s="255">
        <f t="shared" si="0"/>
        <v>1.2932359337595449E-2</v>
      </c>
      <c r="AV6" s="255">
        <f t="shared" si="0"/>
        <v>1.3189977661465492E-2</v>
      </c>
      <c r="AW6" s="255">
        <f t="shared" si="0"/>
        <v>1.337302863025412E-2</v>
      </c>
      <c r="AX6" s="255">
        <f t="shared" si="0"/>
        <v>1.3459017964115368E-2</v>
      </c>
      <c r="AY6" s="255">
        <f t="shared" si="0"/>
        <v>1.3489390972798764E-2</v>
      </c>
    </row>
    <row r="7" spans="1:51" s="252" customFormat="1">
      <c r="C7" s="255"/>
      <c r="D7" s="255"/>
    </row>
    <row r="8" spans="1:51" s="252" customFormat="1">
      <c r="A8" s="252" t="s">
        <v>884</v>
      </c>
      <c r="F8" s="255">
        <f>AVERAGE(F6:AY6)</f>
        <v>1.3564530110176909E-2</v>
      </c>
      <c r="H8" s="255"/>
    </row>
    <row r="9" spans="1:51" s="252" customFormat="1">
      <c r="A9" s="253" t="s">
        <v>846</v>
      </c>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row>
    <row r="10" spans="1:51">
      <c r="A10" s="32"/>
      <c r="B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row>
    <row r="11" spans="1:5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row>
  </sheetData>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AZ34"/>
  <sheetViews>
    <sheetView zoomScaleNormal="100" workbookViewId="0"/>
  </sheetViews>
  <sheetFormatPr defaultRowHeight="15"/>
  <cols>
    <col min="1" max="1" width="22.28515625" style="28" bestFit="1" customWidth="1"/>
    <col min="2" max="52" width="11.5703125" style="28" bestFit="1" customWidth="1"/>
    <col min="53" max="16384" width="9.140625" style="28"/>
  </cols>
  <sheetData>
    <row r="1" spans="1:52" ht="18.75">
      <c r="A1" s="371" t="s">
        <v>886</v>
      </c>
    </row>
    <row r="2" spans="1:52">
      <c r="D2" s="28" t="s">
        <v>881</v>
      </c>
    </row>
    <row r="3" spans="1:52">
      <c r="B3" s="28" t="s">
        <v>217</v>
      </c>
      <c r="C3" s="28" t="s">
        <v>218</v>
      </c>
      <c r="D3" s="28" t="s">
        <v>191</v>
      </c>
    </row>
    <row r="4" spans="1:52">
      <c r="B4" s="31">
        <v>2010</v>
      </c>
      <c r="C4" s="31">
        <v>2011</v>
      </c>
      <c r="D4" s="28">
        <f>C4+1</f>
        <v>2012</v>
      </c>
      <c r="E4" s="28">
        <f t="shared" ref="E4:AZ4" si="0">D4+1</f>
        <v>2013</v>
      </c>
      <c r="F4" s="28">
        <f t="shared" si="0"/>
        <v>2014</v>
      </c>
      <c r="G4" s="28">
        <f t="shared" si="0"/>
        <v>2015</v>
      </c>
      <c r="H4" s="28">
        <f t="shared" si="0"/>
        <v>2016</v>
      </c>
      <c r="I4" s="28">
        <f t="shared" si="0"/>
        <v>2017</v>
      </c>
      <c r="J4" s="28">
        <f t="shared" si="0"/>
        <v>2018</v>
      </c>
      <c r="K4" s="28">
        <f t="shared" si="0"/>
        <v>2019</v>
      </c>
      <c r="L4" s="28">
        <f t="shared" si="0"/>
        <v>2020</v>
      </c>
      <c r="M4" s="28">
        <f t="shared" si="0"/>
        <v>2021</v>
      </c>
      <c r="N4" s="28">
        <f t="shared" si="0"/>
        <v>2022</v>
      </c>
      <c r="O4" s="28">
        <f t="shared" si="0"/>
        <v>2023</v>
      </c>
      <c r="P4" s="28">
        <f t="shared" si="0"/>
        <v>2024</v>
      </c>
      <c r="Q4" s="28">
        <f t="shared" si="0"/>
        <v>2025</v>
      </c>
      <c r="R4" s="28">
        <f t="shared" si="0"/>
        <v>2026</v>
      </c>
      <c r="S4" s="28">
        <f t="shared" si="0"/>
        <v>2027</v>
      </c>
      <c r="T4" s="28">
        <f t="shared" si="0"/>
        <v>2028</v>
      </c>
      <c r="U4" s="28">
        <f t="shared" si="0"/>
        <v>2029</v>
      </c>
      <c r="V4" s="28">
        <f t="shared" si="0"/>
        <v>2030</v>
      </c>
      <c r="W4" s="28">
        <f t="shared" si="0"/>
        <v>2031</v>
      </c>
      <c r="X4" s="28">
        <f t="shared" si="0"/>
        <v>2032</v>
      </c>
      <c r="Y4" s="28">
        <f t="shared" si="0"/>
        <v>2033</v>
      </c>
      <c r="Z4" s="28">
        <f t="shared" si="0"/>
        <v>2034</v>
      </c>
      <c r="AA4" s="28">
        <f t="shared" si="0"/>
        <v>2035</v>
      </c>
      <c r="AB4" s="28">
        <f t="shared" si="0"/>
        <v>2036</v>
      </c>
      <c r="AC4" s="28">
        <f t="shared" si="0"/>
        <v>2037</v>
      </c>
      <c r="AD4" s="28">
        <f t="shared" si="0"/>
        <v>2038</v>
      </c>
      <c r="AE4" s="28">
        <f t="shared" si="0"/>
        <v>2039</v>
      </c>
      <c r="AF4" s="28">
        <f t="shared" si="0"/>
        <v>2040</v>
      </c>
      <c r="AG4" s="28">
        <f t="shared" si="0"/>
        <v>2041</v>
      </c>
      <c r="AH4" s="28">
        <f t="shared" si="0"/>
        <v>2042</v>
      </c>
      <c r="AI4" s="28">
        <f t="shared" si="0"/>
        <v>2043</v>
      </c>
      <c r="AJ4" s="28">
        <f t="shared" si="0"/>
        <v>2044</v>
      </c>
      <c r="AK4" s="28">
        <f t="shared" si="0"/>
        <v>2045</v>
      </c>
      <c r="AL4" s="28">
        <f t="shared" si="0"/>
        <v>2046</v>
      </c>
      <c r="AM4" s="28">
        <f t="shared" si="0"/>
        <v>2047</v>
      </c>
      <c r="AN4" s="28">
        <f t="shared" si="0"/>
        <v>2048</v>
      </c>
      <c r="AO4" s="28">
        <f t="shared" si="0"/>
        <v>2049</v>
      </c>
      <c r="AP4" s="28">
        <f t="shared" si="0"/>
        <v>2050</v>
      </c>
      <c r="AQ4" s="28">
        <f t="shared" si="0"/>
        <v>2051</v>
      </c>
      <c r="AR4" s="28">
        <f t="shared" si="0"/>
        <v>2052</v>
      </c>
      <c r="AS4" s="28">
        <f t="shared" si="0"/>
        <v>2053</v>
      </c>
      <c r="AT4" s="28">
        <f t="shared" si="0"/>
        <v>2054</v>
      </c>
      <c r="AU4" s="28">
        <f t="shared" si="0"/>
        <v>2055</v>
      </c>
      <c r="AV4" s="28">
        <f t="shared" si="0"/>
        <v>2056</v>
      </c>
      <c r="AW4" s="28">
        <f t="shared" si="0"/>
        <v>2057</v>
      </c>
      <c r="AX4" s="28">
        <f t="shared" si="0"/>
        <v>2058</v>
      </c>
      <c r="AY4" s="28">
        <f t="shared" si="0"/>
        <v>2059</v>
      </c>
      <c r="AZ4" s="28">
        <f t="shared" si="0"/>
        <v>2060</v>
      </c>
    </row>
    <row r="5" spans="1:52">
      <c r="A5" s="28" t="s">
        <v>484</v>
      </c>
      <c r="B5" s="113"/>
      <c r="C5" s="112">
        <f>AVERAGE(B11:B22)</f>
        <v>602.36972297500006</v>
      </c>
      <c r="D5" s="9">
        <v>624.51666666699998</v>
      </c>
      <c r="E5" s="9">
        <v>664.84545454500005</v>
      </c>
      <c r="F5" s="9">
        <v>615.87663692800004</v>
      </c>
      <c r="G5" s="9">
        <v>622.49721423200003</v>
      </c>
      <c r="H5" s="9">
        <v>629.18434770299996</v>
      </c>
      <c r="I5" s="9">
        <v>635.97638299499999</v>
      </c>
      <c r="J5" s="9">
        <v>642.77348190199996</v>
      </c>
      <c r="K5" s="9">
        <v>649.73796938400005</v>
      </c>
      <c r="L5" s="9">
        <v>656.88014193399999</v>
      </c>
      <c r="M5" s="9">
        <v>664.458687908</v>
      </c>
      <c r="N5" s="9">
        <v>672.41770213500001</v>
      </c>
      <c r="O5" s="9">
        <v>680.485167563</v>
      </c>
      <c r="P5" s="9">
        <v>688.554997566</v>
      </c>
      <c r="Q5" s="9">
        <v>696.48063265099995</v>
      </c>
      <c r="R5" s="9">
        <v>703.881160808</v>
      </c>
      <c r="S5" s="9">
        <v>710.91910891099997</v>
      </c>
      <c r="T5" s="9">
        <v>718.06600464200005</v>
      </c>
      <c r="U5" s="9">
        <v>725.25216318499997</v>
      </c>
      <c r="V5" s="9">
        <v>732.52018647900002</v>
      </c>
      <c r="W5" s="9">
        <v>739.85552652800004</v>
      </c>
      <c r="X5" s="9">
        <v>747.23793426400005</v>
      </c>
      <c r="Y5" s="9">
        <v>754.53534777599998</v>
      </c>
      <c r="Z5" s="9">
        <v>761.58516632500005</v>
      </c>
      <c r="AA5" s="9">
        <v>768.39565308299996</v>
      </c>
      <c r="AB5" s="9">
        <v>774.93484418499997</v>
      </c>
      <c r="AC5" s="9">
        <v>781.25881683399996</v>
      </c>
      <c r="AD5" s="9">
        <v>787.50054235300001</v>
      </c>
      <c r="AE5" s="9">
        <v>793.63086533299997</v>
      </c>
      <c r="AF5" s="9">
        <v>799.60399838299998</v>
      </c>
      <c r="AG5" s="9">
        <v>805.40261828099995</v>
      </c>
      <c r="AH5" s="9">
        <v>811.023908452</v>
      </c>
      <c r="AI5" s="9">
        <v>816.46660164699995</v>
      </c>
      <c r="AJ5" s="9">
        <v>821.67889904200001</v>
      </c>
      <c r="AK5" s="9">
        <v>826.61480812399998</v>
      </c>
      <c r="AL5" s="9">
        <v>831.25868943700004</v>
      </c>
      <c r="AM5" s="9">
        <v>835.64133671100001</v>
      </c>
      <c r="AN5" s="9">
        <v>839.79896571300003</v>
      </c>
      <c r="AO5" s="9">
        <v>843.81594149600005</v>
      </c>
      <c r="AP5" s="9">
        <v>847.77307913499999</v>
      </c>
      <c r="AQ5" s="9">
        <v>851.70235491200003</v>
      </c>
      <c r="AR5" s="9">
        <v>855.69881792900003</v>
      </c>
      <c r="AS5" s="9">
        <v>859.77593917299998</v>
      </c>
      <c r="AT5" s="9">
        <v>863.90881919100002</v>
      </c>
      <c r="AU5" s="9">
        <v>868.09331356899997</v>
      </c>
      <c r="AV5" s="9">
        <v>872.42731023900001</v>
      </c>
      <c r="AW5" s="9">
        <v>877.02220038600001</v>
      </c>
      <c r="AX5" s="9">
        <v>881.79956375500001</v>
      </c>
      <c r="AY5" s="9">
        <v>886.66792062699994</v>
      </c>
      <c r="AZ5" s="9">
        <v>891.57566670899996</v>
      </c>
    </row>
    <row r="6" spans="1:52">
      <c r="A6" s="28" t="s">
        <v>485</v>
      </c>
      <c r="B6" s="113"/>
      <c r="C6" s="113">
        <f>C5*1000</f>
        <v>602369.72297500004</v>
      </c>
      <c r="D6" s="3">
        <f t="shared" ref="D6:AZ6" si="1">D5*1000</f>
        <v>624516.66666699992</v>
      </c>
      <c r="E6" s="3">
        <f t="shared" si="1"/>
        <v>664845.4545450001</v>
      </c>
      <c r="F6" s="3">
        <f t="shared" si="1"/>
        <v>615876.63692800002</v>
      </c>
      <c r="G6" s="3">
        <f t="shared" si="1"/>
        <v>622497.21423200006</v>
      </c>
      <c r="H6" s="3">
        <f t="shared" si="1"/>
        <v>629184.34770299995</v>
      </c>
      <c r="I6" s="3">
        <f t="shared" si="1"/>
        <v>635976.38299499999</v>
      </c>
      <c r="J6" s="3">
        <f t="shared" si="1"/>
        <v>642773.48190199991</v>
      </c>
      <c r="K6" s="3">
        <f t="shared" si="1"/>
        <v>649737.96938400005</v>
      </c>
      <c r="L6" s="3">
        <f t="shared" si="1"/>
        <v>656880.14193399996</v>
      </c>
      <c r="M6" s="3">
        <f t="shared" si="1"/>
        <v>664458.68790799996</v>
      </c>
      <c r="N6" s="3">
        <f t="shared" si="1"/>
        <v>672417.70213500003</v>
      </c>
      <c r="O6" s="3">
        <f t="shared" si="1"/>
        <v>680485.167563</v>
      </c>
      <c r="P6" s="3">
        <f t="shared" si="1"/>
        <v>688554.99756599998</v>
      </c>
      <c r="Q6" s="3">
        <f t="shared" si="1"/>
        <v>696480.63265099993</v>
      </c>
      <c r="R6" s="3">
        <f t="shared" si="1"/>
        <v>703881.16080800002</v>
      </c>
      <c r="S6" s="3">
        <f t="shared" si="1"/>
        <v>710919.10891099996</v>
      </c>
      <c r="T6" s="3">
        <f t="shared" si="1"/>
        <v>718066.00464200007</v>
      </c>
      <c r="U6" s="3">
        <f t="shared" si="1"/>
        <v>725252.16318499995</v>
      </c>
      <c r="V6" s="3">
        <f t="shared" si="1"/>
        <v>732520.18647900003</v>
      </c>
      <c r="W6" s="3">
        <f t="shared" si="1"/>
        <v>739855.52652800002</v>
      </c>
      <c r="X6" s="3">
        <f t="shared" si="1"/>
        <v>747237.93426400004</v>
      </c>
      <c r="Y6" s="3">
        <f t="shared" si="1"/>
        <v>754535.34777599992</v>
      </c>
      <c r="Z6" s="3">
        <f t="shared" si="1"/>
        <v>761585.166325</v>
      </c>
      <c r="AA6" s="3">
        <f t="shared" si="1"/>
        <v>768395.65308299998</v>
      </c>
      <c r="AB6" s="3">
        <f t="shared" si="1"/>
        <v>774934.84418499994</v>
      </c>
      <c r="AC6" s="3">
        <f t="shared" si="1"/>
        <v>781258.81683399994</v>
      </c>
      <c r="AD6" s="3">
        <f t="shared" si="1"/>
        <v>787500.54235300003</v>
      </c>
      <c r="AE6" s="3">
        <f t="shared" si="1"/>
        <v>793630.86533299997</v>
      </c>
      <c r="AF6" s="3">
        <f t="shared" si="1"/>
        <v>799603.99838300003</v>
      </c>
      <c r="AG6" s="3">
        <f t="shared" si="1"/>
        <v>805402.61828099994</v>
      </c>
      <c r="AH6" s="3">
        <f t="shared" si="1"/>
        <v>811023.908452</v>
      </c>
      <c r="AI6" s="3">
        <f t="shared" si="1"/>
        <v>816466.60164699994</v>
      </c>
      <c r="AJ6" s="3">
        <f t="shared" si="1"/>
        <v>821678.89904200006</v>
      </c>
      <c r="AK6" s="3">
        <f t="shared" si="1"/>
        <v>826614.80812399997</v>
      </c>
      <c r="AL6" s="3">
        <f t="shared" si="1"/>
        <v>831258.68943700008</v>
      </c>
      <c r="AM6" s="3">
        <f t="shared" si="1"/>
        <v>835641.33671099995</v>
      </c>
      <c r="AN6" s="3">
        <f t="shared" si="1"/>
        <v>839798.96571300004</v>
      </c>
      <c r="AO6" s="3">
        <f t="shared" si="1"/>
        <v>843815.94149600004</v>
      </c>
      <c r="AP6" s="3">
        <f t="shared" si="1"/>
        <v>847773.07913500001</v>
      </c>
      <c r="AQ6" s="3">
        <f t="shared" si="1"/>
        <v>851702.35491200001</v>
      </c>
      <c r="AR6" s="3">
        <f t="shared" si="1"/>
        <v>855698.81792900001</v>
      </c>
      <c r="AS6" s="3">
        <f t="shared" si="1"/>
        <v>859775.93917299993</v>
      </c>
      <c r="AT6" s="3">
        <f t="shared" si="1"/>
        <v>863908.81919100008</v>
      </c>
      <c r="AU6" s="3">
        <f t="shared" si="1"/>
        <v>868093.31356899999</v>
      </c>
      <c r="AV6" s="3">
        <f t="shared" si="1"/>
        <v>872427.31023900001</v>
      </c>
      <c r="AW6" s="3">
        <f t="shared" si="1"/>
        <v>877022.20038599998</v>
      </c>
      <c r="AX6" s="3">
        <f t="shared" si="1"/>
        <v>881799.56375500001</v>
      </c>
      <c r="AY6" s="3">
        <f t="shared" si="1"/>
        <v>886667.92062699993</v>
      </c>
      <c r="AZ6" s="3">
        <f t="shared" si="1"/>
        <v>891575.66670900001</v>
      </c>
    </row>
    <row r="7" spans="1:52">
      <c r="B7" s="31" t="s">
        <v>482</v>
      </c>
      <c r="C7" s="31"/>
    </row>
    <row r="9" spans="1:52">
      <c r="A9" s="28" t="s">
        <v>486</v>
      </c>
    </row>
    <row r="10" spans="1:52" ht="34.5">
      <c r="B10" s="114" t="s">
        <v>487</v>
      </c>
    </row>
    <row r="11" spans="1:52">
      <c r="A11" s="115">
        <v>40360</v>
      </c>
      <c r="B11" s="116">
        <v>582.56178620000003</v>
      </c>
    </row>
    <row r="12" spans="1:52">
      <c r="A12" s="115">
        <v>40391</v>
      </c>
      <c r="B12" s="116">
        <v>570.64837850000004</v>
      </c>
    </row>
    <row r="13" spans="1:52">
      <c r="A13" s="115">
        <v>40422</v>
      </c>
      <c r="B13" s="116">
        <v>604.58572360000005</v>
      </c>
    </row>
    <row r="14" spans="1:52">
      <c r="A14" s="115">
        <v>40452</v>
      </c>
      <c r="B14" s="116">
        <v>600.99736659999996</v>
      </c>
    </row>
    <row r="15" spans="1:52">
      <c r="A15" s="115">
        <v>40483</v>
      </c>
      <c r="B15" s="116">
        <v>570.1580884</v>
      </c>
    </row>
    <row r="16" spans="1:52">
      <c r="A16" s="115">
        <v>40513</v>
      </c>
      <c r="B16" s="116">
        <v>572.75740589999998</v>
      </c>
    </row>
    <row r="17" spans="1:2">
      <c r="A17" s="115">
        <v>40544</v>
      </c>
      <c r="B17" s="116">
        <v>643.91404139999997</v>
      </c>
    </row>
    <row r="18" spans="1:2">
      <c r="A18" s="115">
        <v>40575</v>
      </c>
      <c r="B18" s="116">
        <v>675.74761330000001</v>
      </c>
    </row>
    <row r="19" spans="1:2">
      <c r="A19" s="115">
        <v>40603</v>
      </c>
      <c r="B19" s="116">
        <v>633.18433670000002</v>
      </c>
    </row>
    <row r="20" spans="1:2">
      <c r="A20" s="115">
        <v>40634</v>
      </c>
      <c r="B20" s="116">
        <v>597.56151160000002</v>
      </c>
    </row>
    <row r="21" spans="1:2">
      <c r="A21" s="115">
        <v>40664</v>
      </c>
      <c r="B21" s="116">
        <v>600.58538410000006</v>
      </c>
    </row>
    <row r="22" spans="1:2">
      <c r="A22" s="115">
        <v>40695</v>
      </c>
      <c r="B22" s="116">
        <v>575.73503940000001</v>
      </c>
    </row>
    <row r="23" spans="1:2">
      <c r="A23" s="115">
        <v>40725</v>
      </c>
      <c r="B23" s="116">
        <v>572.96477319999997</v>
      </c>
    </row>
    <row r="24" spans="1:2">
      <c r="A24" s="115">
        <v>40756</v>
      </c>
      <c r="B24" s="116">
        <v>606.8820485</v>
      </c>
    </row>
    <row r="25" spans="1:2">
      <c r="A25" s="115">
        <v>40787</v>
      </c>
      <c r="B25" s="116">
        <v>631.19221560000005</v>
      </c>
    </row>
    <row r="26" spans="1:2">
      <c r="A26" s="115">
        <v>40817</v>
      </c>
      <c r="B26" s="116">
        <v>597.75980960000004</v>
      </c>
    </row>
    <row r="27" spans="1:2">
      <c r="A27" s="115">
        <v>40848</v>
      </c>
      <c r="B27" s="116">
        <v>587.61602319999997</v>
      </c>
    </row>
    <row r="28" spans="1:2">
      <c r="A28" s="115">
        <v>40878</v>
      </c>
      <c r="B28" s="116">
        <v>611.23771710000005</v>
      </c>
    </row>
    <row r="29" spans="1:2">
      <c r="A29" s="115">
        <v>40909</v>
      </c>
      <c r="B29" s="116">
        <v>653.68051739999999</v>
      </c>
    </row>
    <row r="30" spans="1:2">
      <c r="A30" s="115">
        <v>40940</v>
      </c>
      <c r="B30" s="116">
        <v>711.65955450000001</v>
      </c>
    </row>
    <row r="31" spans="1:2">
      <c r="A31" s="115">
        <v>40969</v>
      </c>
      <c r="B31" s="116">
        <v>670.57517270000005</v>
      </c>
    </row>
    <row r="32" spans="1:2">
      <c r="A32" s="115">
        <v>41000</v>
      </c>
      <c r="B32" s="116">
        <v>609.07163839999998</v>
      </c>
    </row>
    <row r="33" spans="1:2">
      <c r="A33" s="115">
        <v>41030</v>
      </c>
      <c r="B33" s="116">
        <v>630.92811830000005</v>
      </c>
    </row>
    <row r="34" spans="1:2">
      <c r="A34" s="115">
        <v>41061</v>
      </c>
      <c r="B34" s="116">
        <v>610.69137650000005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AY6"/>
  <sheetViews>
    <sheetView workbookViewId="0"/>
  </sheetViews>
  <sheetFormatPr defaultRowHeight="15"/>
  <cols>
    <col min="1" max="1" width="12.28515625" style="28" bestFit="1" customWidth="1"/>
    <col min="2" max="2" width="12.28515625" style="248" customWidth="1"/>
    <col min="3" max="16384" width="9.140625" style="28"/>
  </cols>
  <sheetData>
    <row r="1" spans="1:51" s="248" customFormat="1" ht="18.75">
      <c r="A1" s="371" t="s">
        <v>893</v>
      </c>
    </row>
    <row r="2" spans="1:51">
      <c r="C2" s="29">
        <v>2012</v>
      </c>
      <c r="D2" s="29">
        <f>C2+1</f>
        <v>2013</v>
      </c>
      <c r="E2" s="29">
        <f t="shared" ref="E2:H2" si="0">D2+1</f>
        <v>2014</v>
      </c>
      <c r="F2" s="29">
        <f t="shared" si="0"/>
        <v>2015</v>
      </c>
      <c r="G2" s="29">
        <f t="shared" si="0"/>
        <v>2016</v>
      </c>
      <c r="H2" s="29">
        <f t="shared" si="0"/>
        <v>2017</v>
      </c>
      <c r="I2" s="28">
        <f>H2+1</f>
        <v>2018</v>
      </c>
      <c r="J2" s="28">
        <f t="shared" ref="J2:AX2" si="1">I2+1</f>
        <v>2019</v>
      </c>
      <c r="K2" s="28">
        <f t="shared" si="1"/>
        <v>2020</v>
      </c>
      <c r="L2" s="28">
        <f t="shared" si="1"/>
        <v>2021</v>
      </c>
      <c r="M2" s="28">
        <f t="shared" si="1"/>
        <v>2022</v>
      </c>
      <c r="N2" s="28">
        <f t="shared" si="1"/>
        <v>2023</v>
      </c>
      <c r="O2" s="28">
        <f t="shared" si="1"/>
        <v>2024</v>
      </c>
      <c r="P2" s="28">
        <f t="shared" si="1"/>
        <v>2025</v>
      </c>
      <c r="Q2" s="28">
        <f t="shared" si="1"/>
        <v>2026</v>
      </c>
      <c r="R2" s="28">
        <f t="shared" si="1"/>
        <v>2027</v>
      </c>
      <c r="S2" s="28">
        <f t="shared" si="1"/>
        <v>2028</v>
      </c>
      <c r="T2" s="28">
        <f t="shared" si="1"/>
        <v>2029</v>
      </c>
      <c r="U2" s="28">
        <f t="shared" si="1"/>
        <v>2030</v>
      </c>
      <c r="V2" s="28">
        <f t="shared" si="1"/>
        <v>2031</v>
      </c>
      <c r="W2" s="28">
        <f t="shared" si="1"/>
        <v>2032</v>
      </c>
      <c r="X2" s="28">
        <f t="shared" si="1"/>
        <v>2033</v>
      </c>
      <c r="Y2" s="28">
        <f t="shared" si="1"/>
        <v>2034</v>
      </c>
      <c r="Z2" s="28">
        <f t="shared" si="1"/>
        <v>2035</v>
      </c>
      <c r="AA2" s="28">
        <f t="shared" si="1"/>
        <v>2036</v>
      </c>
      <c r="AB2" s="28">
        <f t="shared" si="1"/>
        <v>2037</v>
      </c>
      <c r="AC2" s="28">
        <f t="shared" si="1"/>
        <v>2038</v>
      </c>
      <c r="AD2" s="28">
        <f t="shared" si="1"/>
        <v>2039</v>
      </c>
      <c r="AE2" s="28">
        <f t="shared" si="1"/>
        <v>2040</v>
      </c>
      <c r="AF2" s="28">
        <f t="shared" si="1"/>
        <v>2041</v>
      </c>
      <c r="AG2" s="28">
        <f t="shared" si="1"/>
        <v>2042</v>
      </c>
      <c r="AH2" s="28">
        <f t="shared" si="1"/>
        <v>2043</v>
      </c>
      <c r="AI2" s="28">
        <f t="shared" si="1"/>
        <v>2044</v>
      </c>
      <c r="AJ2" s="28">
        <f t="shared" si="1"/>
        <v>2045</v>
      </c>
      <c r="AK2" s="28">
        <f t="shared" si="1"/>
        <v>2046</v>
      </c>
      <c r="AL2" s="28">
        <f t="shared" si="1"/>
        <v>2047</v>
      </c>
      <c r="AM2" s="28">
        <f t="shared" si="1"/>
        <v>2048</v>
      </c>
      <c r="AN2" s="28">
        <f t="shared" si="1"/>
        <v>2049</v>
      </c>
      <c r="AO2" s="28">
        <f t="shared" si="1"/>
        <v>2050</v>
      </c>
      <c r="AP2" s="28">
        <f t="shared" si="1"/>
        <v>2051</v>
      </c>
      <c r="AQ2" s="28">
        <f>AP2+1</f>
        <v>2052</v>
      </c>
      <c r="AR2" s="28">
        <f t="shared" si="1"/>
        <v>2053</v>
      </c>
      <c r="AS2" s="28">
        <f>AR2+1</f>
        <v>2054</v>
      </c>
      <c r="AT2" s="28">
        <f t="shared" si="1"/>
        <v>2055</v>
      </c>
      <c r="AU2" s="28">
        <f>AT2+1</f>
        <v>2056</v>
      </c>
      <c r="AV2" s="28">
        <f t="shared" si="1"/>
        <v>2057</v>
      </c>
      <c r="AW2" s="28">
        <f t="shared" si="1"/>
        <v>2058</v>
      </c>
      <c r="AX2" s="28">
        <f t="shared" si="1"/>
        <v>2059</v>
      </c>
      <c r="AY2" s="28">
        <f>AX2+1</f>
        <v>2060</v>
      </c>
    </row>
    <row r="3" spans="1:51">
      <c r="A3" s="28" t="s">
        <v>665</v>
      </c>
      <c r="B3" s="248" t="s">
        <v>218</v>
      </c>
      <c r="C3" s="28" t="s">
        <v>191</v>
      </c>
      <c r="D3" s="28" t="s">
        <v>205</v>
      </c>
      <c r="E3" s="28" t="s">
        <v>193</v>
      </c>
      <c r="F3" s="28" t="s">
        <v>194</v>
      </c>
      <c r="G3" s="28" t="s">
        <v>195</v>
      </c>
      <c r="H3" s="28" t="s">
        <v>196</v>
      </c>
      <c r="I3" s="28" t="s">
        <v>502</v>
      </c>
      <c r="J3" s="28" t="s">
        <v>503</v>
      </c>
      <c r="K3" s="28" t="s">
        <v>504</v>
      </c>
      <c r="L3" s="28" t="s">
        <v>505</v>
      </c>
      <c r="M3" s="28" t="s">
        <v>506</v>
      </c>
      <c r="N3" s="28" t="s">
        <v>508</v>
      </c>
      <c r="O3" s="28" t="s">
        <v>507</v>
      </c>
      <c r="P3" s="28" t="s">
        <v>509</v>
      </c>
      <c r="Q3" s="28" t="s">
        <v>510</v>
      </c>
      <c r="R3" s="28" t="s">
        <v>511</v>
      </c>
      <c r="S3" s="28" t="s">
        <v>512</v>
      </c>
      <c r="T3" s="28" t="s">
        <v>513</v>
      </c>
      <c r="U3" s="28" t="s">
        <v>514</v>
      </c>
      <c r="V3" s="28" t="s">
        <v>515</v>
      </c>
      <c r="W3" s="28" t="s">
        <v>516</v>
      </c>
      <c r="X3" s="28" t="s">
        <v>517</v>
      </c>
      <c r="Y3" s="28" t="s">
        <v>518</v>
      </c>
      <c r="Z3" s="28" t="s">
        <v>519</v>
      </c>
      <c r="AA3" s="28" t="s">
        <v>521</v>
      </c>
      <c r="AB3" s="28" t="s">
        <v>520</v>
      </c>
      <c r="AC3" s="28" t="s">
        <v>522</v>
      </c>
      <c r="AD3" s="28" t="s">
        <v>523</v>
      </c>
      <c r="AE3" s="28" t="s">
        <v>524</v>
      </c>
      <c r="AF3" s="28" t="s">
        <v>525</v>
      </c>
      <c r="AG3" s="28" t="s">
        <v>526</v>
      </c>
      <c r="AH3" s="28" t="s">
        <v>527</v>
      </c>
      <c r="AI3" s="28" t="s">
        <v>528</v>
      </c>
      <c r="AJ3" s="28" t="s">
        <v>529</v>
      </c>
      <c r="AK3" s="28" t="s">
        <v>530</v>
      </c>
      <c r="AL3" s="28" t="s">
        <v>531</v>
      </c>
      <c r="AM3" s="28" t="s">
        <v>532</v>
      </c>
      <c r="AN3" s="28" t="s">
        <v>533</v>
      </c>
      <c r="AO3" s="28" t="s">
        <v>534</v>
      </c>
      <c r="AP3" s="28" t="s">
        <v>535</v>
      </c>
      <c r="AQ3" s="28" t="s">
        <v>536</v>
      </c>
      <c r="AR3" s="28" t="s">
        <v>538</v>
      </c>
      <c r="AS3" s="28" t="s">
        <v>537</v>
      </c>
      <c r="AT3" s="28" t="s">
        <v>539</v>
      </c>
      <c r="AU3" s="28" t="s">
        <v>540</v>
      </c>
      <c r="AV3" s="28" t="s">
        <v>541</v>
      </c>
      <c r="AW3" s="28" t="s">
        <v>542</v>
      </c>
      <c r="AX3" s="28" t="s">
        <v>543</v>
      </c>
      <c r="AY3" s="28" t="s">
        <v>544</v>
      </c>
    </row>
    <row r="4" spans="1:51">
      <c r="A4" s="28" t="s">
        <v>666</v>
      </c>
      <c r="C4" s="158">
        <f>(C5-B5)/B5*100</f>
        <v>2.0408163265306163</v>
      </c>
      <c r="D4" s="158">
        <f t="shared" ref="D4:AY4" si="2">(D5-C5)/C5*100</f>
        <v>2.1999999999999984</v>
      </c>
      <c r="E4" s="158">
        <f t="shared" si="2"/>
        <v>1.5206422187988857</v>
      </c>
      <c r="F4" s="158">
        <f t="shared" si="2"/>
        <v>1.3919279434247163</v>
      </c>
      <c r="G4" s="158">
        <f t="shared" si="2"/>
        <v>1.4058657898998523</v>
      </c>
      <c r="H4" s="158">
        <f t="shared" si="2"/>
        <v>1.4211467626341572</v>
      </c>
      <c r="I4" s="158">
        <f t="shared" si="2"/>
        <v>1.4376172553589952</v>
      </c>
      <c r="J4" s="158">
        <f t="shared" si="2"/>
        <v>1.4475128669700401</v>
      </c>
      <c r="K4" s="158">
        <f t="shared" si="2"/>
        <v>1.4538225644361338</v>
      </c>
      <c r="L4" s="158">
        <f t="shared" si="2"/>
        <v>1.4606669584321732</v>
      </c>
      <c r="M4" s="158">
        <f t="shared" si="2"/>
        <v>1.4670560206907348</v>
      </c>
      <c r="N4" s="158">
        <f t="shared" si="2"/>
        <v>1.4725578114763331</v>
      </c>
      <c r="O4" s="158">
        <f t="shared" si="2"/>
        <v>1.4768078662670514</v>
      </c>
      <c r="P4" s="158">
        <f t="shared" si="2"/>
        <v>1.4795411432245751</v>
      </c>
      <c r="Q4" s="158">
        <f t="shared" si="2"/>
        <v>1.4828394493488213</v>
      </c>
      <c r="R4" s="158">
        <f t="shared" si="2"/>
        <v>1.486411333150798</v>
      </c>
      <c r="S4" s="158">
        <f t="shared" si="2"/>
        <v>1.4885865343581546</v>
      </c>
      <c r="T4" s="158">
        <f t="shared" si="2"/>
        <v>1.4905734326301732</v>
      </c>
      <c r="U4" s="158">
        <f t="shared" si="2"/>
        <v>1.4916496917102779</v>
      </c>
      <c r="V4" s="158">
        <f t="shared" si="2"/>
        <v>1.4935278543100454</v>
      </c>
      <c r="W4" s="158">
        <f t="shared" si="2"/>
        <v>1.4957459962188735</v>
      </c>
      <c r="X4" s="158">
        <f t="shared" si="2"/>
        <v>1.496218309059667</v>
      </c>
      <c r="Y4" s="158">
        <f t="shared" si="2"/>
        <v>1.4972245760597842</v>
      </c>
      <c r="Z4" s="158">
        <f t="shared" si="2"/>
        <v>1.4981598323904115</v>
      </c>
      <c r="AA4" s="158">
        <f t="shared" si="2"/>
        <v>1.5002166512969828</v>
      </c>
      <c r="AB4" s="158">
        <f t="shared" si="2"/>
        <v>1.5024977097943788</v>
      </c>
      <c r="AC4" s="158">
        <f t="shared" si="2"/>
        <v>1.5030415873619218</v>
      </c>
      <c r="AD4" s="158">
        <f t="shared" si="2"/>
        <v>1.5042590558083744</v>
      </c>
      <c r="AE4" s="158">
        <f t="shared" si="2"/>
        <v>1.5060340745596521</v>
      </c>
      <c r="AF4" s="158">
        <f t="shared" si="2"/>
        <v>1.508745042698536</v>
      </c>
      <c r="AG4" s="158">
        <f t="shared" si="2"/>
        <v>1.5113637332679246</v>
      </c>
      <c r="AH4" s="158">
        <f t="shared" si="2"/>
        <v>1.5127111558284978</v>
      </c>
      <c r="AI4" s="158">
        <f t="shared" si="2"/>
        <v>1.5142351331631287</v>
      </c>
      <c r="AJ4" s="158">
        <f t="shared" si="2"/>
        <v>1.5161894089001264</v>
      </c>
      <c r="AK4" s="158">
        <f t="shared" si="2"/>
        <v>1.5185580356496373</v>
      </c>
      <c r="AL4" s="158">
        <f t="shared" si="2"/>
        <v>1.5207716481784719</v>
      </c>
      <c r="AM4" s="158">
        <f t="shared" si="2"/>
        <v>1.5231129147363236</v>
      </c>
      <c r="AN4" s="158">
        <f t="shared" si="2"/>
        <v>1.5254750008077091</v>
      </c>
      <c r="AO4" s="158">
        <f t="shared" si="2"/>
        <v>1.5276111893527784</v>
      </c>
      <c r="AP4" s="158">
        <f t="shared" si="2"/>
        <v>1.5293191309767944</v>
      </c>
      <c r="AQ4" s="158">
        <f t="shared" si="2"/>
        <v>1.5300209558220084</v>
      </c>
      <c r="AR4" s="158">
        <f t="shared" si="2"/>
        <v>1.5308660664913385</v>
      </c>
      <c r="AS4" s="158">
        <f t="shared" si="2"/>
        <v>1.5318887250438176</v>
      </c>
      <c r="AT4" s="158">
        <f t="shared" si="2"/>
        <v>1.5328413520821771</v>
      </c>
      <c r="AU4" s="158">
        <f t="shared" si="2"/>
        <v>1.5327141948936454</v>
      </c>
      <c r="AV4" s="158">
        <f t="shared" si="2"/>
        <v>1.5313275961629216</v>
      </c>
      <c r="AW4" s="158">
        <f t="shared" si="2"/>
        <v>1.5304597482070819</v>
      </c>
      <c r="AX4" s="158">
        <f t="shared" si="2"/>
        <v>1.5302685078438476</v>
      </c>
      <c r="AY4" s="158">
        <f t="shared" si="2"/>
        <v>1.5304425909454813</v>
      </c>
    </row>
    <row r="5" spans="1:51" ht="48.75">
      <c r="A5" s="342" t="s">
        <v>847</v>
      </c>
      <c r="B5" s="343">
        <v>71.907891784963979</v>
      </c>
      <c r="C5" s="162">
        <v>73.375399780575492</v>
      </c>
      <c r="D5" s="162">
        <v>74.989658575748152</v>
      </c>
      <c r="E5" s="162">
        <v>76.129982983784117</v>
      </c>
      <c r="F5" s="162">
        <v>77.18965749025989</v>
      </c>
      <c r="G5" s="162">
        <v>78.274840478256323</v>
      </c>
      <c r="H5" s="162">
        <v>79.387240839670113</v>
      </c>
      <c r="I5" s="162">
        <v>80.528525512534614</v>
      </c>
      <c r="J5" s="162">
        <v>81.694186280909804</v>
      </c>
      <c r="K5" s="162">
        <v>82.881874794894159</v>
      </c>
      <c r="L5" s="162">
        <v>84.092502954552302</v>
      </c>
      <c r="M5" s="162">
        <v>85.326187082096595</v>
      </c>
      <c r="N5" s="162">
        <v>86.582664515208918</v>
      </c>
      <c r="O5" s="162">
        <v>87.861324115593135</v>
      </c>
      <c r="P5" s="162">
        <v>89.161268554865231</v>
      </c>
      <c r="Q5" s="162">
        <v>90.483387018536618</v>
      </c>
      <c r="R5" s="162">
        <v>91.828342337798844</v>
      </c>
      <c r="S5" s="162">
        <v>93.195286676563626</v>
      </c>
      <c r="T5" s="162">
        <v>94.584430860228011</v>
      </c>
      <c r="U5" s="162">
        <v>95.995299231560523</v>
      </c>
      <c r="V5" s="162">
        <v>97.429015764412156</v>
      </c>
      <c r="W5" s="162">
        <v>98.886306366863806</v>
      </c>
      <c r="X5" s="162">
        <v>100.36586138787766</v>
      </c>
      <c r="Y5" s="162">
        <v>101.86856373055106</v>
      </c>
      <c r="Z5" s="162">
        <v>103.3947176341952</v>
      </c>
      <c r="AA5" s="162">
        <v>104.9458624047049</v>
      </c>
      <c r="AB5" s="162">
        <v>106.52267158385955</v>
      </c>
      <c r="AC5" s="162">
        <v>108.12375163773392</v>
      </c>
      <c r="AD5" s="162">
        <v>109.75021296322429</v>
      </c>
      <c r="AE5" s="162">
        <v>111.40308856735223</v>
      </c>
      <c r="AF5" s="162">
        <v>113.08387714352521</v>
      </c>
      <c r="AG5" s="162">
        <v>114.79298585084571</v>
      </c>
      <c r="AH5" s="162">
        <v>116.52947215392008</v>
      </c>
      <c r="AI5" s="162">
        <v>118.29400236176429</v>
      </c>
      <c r="AJ5" s="162">
        <v>120.08756349693742</v>
      </c>
      <c r="AK5" s="162">
        <v>121.91116284223602</v>
      </c>
      <c r="AL5" s="162">
        <v>123.76515324270544</v>
      </c>
      <c r="AM5" s="162">
        <v>125.65023627568829</v>
      </c>
      <c r="AN5" s="162">
        <v>127.56699921852973</v>
      </c>
      <c r="AO5" s="162">
        <v>129.51572697251356</v>
      </c>
      <c r="AP5" s="162">
        <v>131.49643576272788</v>
      </c>
      <c r="AQ5" s="162">
        <v>133.50835878605665</v>
      </c>
      <c r="AR5" s="162">
        <v>135.5521929466419</v>
      </c>
      <c r="AS5" s="162">
        <v>137.62870170694114</v>
      </c>
      <c r="AT5" s="162">
        <v>139.73833135903897</v>
      </c>
      <c r="AU5" s="162">
        <v>141.88012059948647</v>
      </c>
      <c r="AV5" s="162">
        <v>144.05277003969564</v>
      </c>
      <c r="AW5" s="162">
        <v>146.2574397013305</v>
      </c>
      <c r="AX5" s="162">
        <v>148.49557124145866</v>
      </c>
      <c r="AY5" s="162">
        <v>150.76821070940574</v>
      </c>
    </row>
    <row r="6" spans="1:51">
      <c r="A6" s="28" t="s">
        <v>667</v>
      </c>
      <c r="C6" s="28">
        <f>C4/100+1</f>
        <v>1.0204081632653061</v>
      </c>
      <c r="D6" s="28">
        <f t="shared" ref="D6:AY6" si="3">D4/100+1</f>
        <v>1.022</v>
      </c>
      <c r="E6" s="28">
        <f t="shared" si="3"/>
        <v>1.0152064221879888</v>
      </c>
      <c r="F6" s="28">
        <f t="shared" si="3"/>
        <v>1.0139192794342471</v>
      </c>
      <c r="G6" s="28">
        <f t="shared" si="3"/>
        <v>1.0140586578989985</v>
      </c>
      <c r="H6" s="28">
        <f t="shared" si="3"/>
        <v>1.0142114676263416</v>
      </c>
      <c r="I6" s="28">
        <f t="shared" si="3"/>
        <v>1.01437617255359</v>
      </c>
      <c r="J6" s="28">
        <f t="shared" si="3"/>
        <v>1.0144751286697005</v>
      </c>
      <c r="K6" s="28">
        <f t="shared" si="3"/>
        <v>1.0145382256443614</v>
      </c>
      <c r="L6" s="28">
        <f t="shared" si="3"/>
        <v>1.0146066695843217</v>
      </c>
      <c r="M6" s="28">
        <f t="shared" si="3"/>
        <v>1.0146705602069073</v>
      </c>
      <c r="N6" s="28">
        <f t="shared" si="3"/>
        <v>1.0147255781147633</v>
      </c>
      <c r="O6" s="28">
        <f t="shared" si="3"/>
        <v>1.0147680786626705</v>
      </c>
      <c r="P6" s="28">
        <f t="shared" si="3"/>
        <v>1.0147954114322457</v>
      </c>
      <c r="Q6" s="28">
        <f t="shared" si="3"/>
        <v>1.0148283944934882</v>
      </c>
      <c r="R6" s="28">
        <f t="shared" si="3"/>
        <v>1.0148641133315079</v>
      </c>
      <c r="S6" s="28">
        <f t="shared" si="3"/>
        <v>1.0148858653435815</v>
      </c>
      <c r="T6" s="28">
        <f t="shared" si="3"/>
        <v>1.0149057343263017</v>
      </c>
      <c r="U6" s="28">
        <f t="shared" si="3"/>
        <v>1.0149164969171027</v>
      </c>
      <c r="V6" s="28">
        <f t="shared" si="3"/>
        <v>1.0149352785431005</v>
      </c>
      <c r="W6" s="28">
        <f t="shared" si="3"/>
        <v>1.0149574599621887</v>
      </c>
      <c r="X6" s="28">
        <f t="shared" si="3"/>
        <v>1.0149621830905966</v>
      </c>
      <c r="Y6" s="28">
        <f t="shared" si="3"/>
        <v>1.0149722457605979</v>
      </c>
      <c r="Z6" s="28">
        <f t="shared" si="3"/>
        <v>1.0149815983239041</v>
      </c>
      <c r="AA6" s="28">
        <f t="shared" si="3"/>
        <v>1.0150021665129698</v>
      </c>
      <c r="AB6" s="28">
        <f t="shared" si="3"/>
        <v>1.0150249770979438</v>
      </c>
      <c r="AC6" s="28">
        <f t="shared" si="3"/>
        <v>1.0150304158736192</v>
      </c>
      <c r="AD6" s="28">
        <f t="shared" si="3"/>
        <v>1.0150425905580838</v>
      </c>
      <c r="AE6" s="28">
        <f t="shared" si="3"/>
        <v>1.0150603407455965</v>
      </c>
      <c r="AF6" s="28">
        <f t="shared" si="3"/>
        <v>1.0150874504269853</v>
      </c>
      <c r="AG6" s="28">
        <f t="shared" si="3"/>
        <v>1.0151136373326792</v>
      </c>
      <c r="AH6" s="28">
        <f t="shared" si="3"/>
        <v>1.0151271115582849</v>
      </c>
      <c r="AI6" s="28">
        <f t="shared" si="3"/>
        <v>1.0151423513316313</v>
      </c>
      <c r="AJ6" s="28">
        <f t="shared" si="3"/>
        <v>1.0151618940890013</v>
      </c>
      <c r="AK6" s="28">
        <f t="shared" si="3"/>
        <v>1.0151855803564964</v>
      </c>
      <c r="AL6" s="28">
        <f t="shared" si="3"/>
        <v>1.0152077164817848</v>
      </c>
      <c r="AM6" s="28">
        <f t="shared" si="3"/>
        <v>1.0152311291473632</v>
      </c>
      <c r="AN6" s="28">
        <f t="shared" si="3"/>
        <v>1.0152547500080771</v>
      </c>
      <c r="AO6" s="28">
        <f t="shared" si="3"/>
        <v>1.0152761118935278</v>
      </c>
      <c r="AP6" s="28">
        <f t="shared" si="3"/>
        <v>1.015293191309768</v>
      </c>
      <c r="AQ6" s="28">
        <f t="shared" si="3"/>
        <v>1.01530020955822</v>
      </c>
      <c r="AR6" s="28">
        <f t="shared" si="3"/>
        <v>1.0153086606649133</v>
      </c>
      <c r="AS6" s="28">
        <f t="shared" si="3"/>
        <v>1.0153188872504382</v>
      </c>
      <c r="AT6" s="28">
        <f t="shared" si="3"/>
        <v>1.0153284135208218</v>
      </c>
      <c r="AU6" s="28">
        <f t="shared" si="3"/>
        <v>1.0153271419489365</v>
      </c>
      <c r="AV6" s="28">
        <f t="shared" si="3"/>
        <v>1.0153132759616292</v>
      </c>
      <c r="AW6" s="28">
        <f t="shared" si="3"/>
        <v>1.0153045974820709</v>
      </c>
      <c r="AX6" s="28">
        <f t="shared" si="3"/>
        <v>1.0153026850784386</v>
      </c>
      <c r="AY6" s="28">
        <f t="shared" si="3"/>
        <v>1.0153044259094548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X39"/>
  <sheetViews>
    <sheetView zoomScaleNormal="100" workbookViewId="0">
      <selection activeCell="C4" sqref="C4"/>
    </sheetView>
  </sheetViews>
  <sheetFormatPr defaultRowHeight="15"/>
  <cols>
    <col min="1" max="1" width="30.42578125" customWidth="1"/>
    <col min="2" max="50" width="20.5703125" bestFit="1" customWidth="1"/>
  </cols>
  <sheetData>
    <row r="1" spans="1:50" ht="18.75">
      <c r="A1" s="371" t="s">
        <v>894</v>
      </c>
      <c r="B1" s="370" t="s">
        <v>593</v>
      </c>
    </row>
    <row r="2" spans="1:50">
      <c r="A2" s="29" t="s">
        <v>652</v>
      </c>
      <c r="B2" s="29" t="str">
        <f>'Rev and Expense projections'!B4</f>
        <v>Y</v>
      </c>
    </row>
    <row r="3" spans="1:50">
      <c r="A3" s="29" t="s">
        <v>594</v>
      </c>
      <c r="B3" s="29">
        <v>0.23499999999999999</v>
      </c>
      <c r="D3" t="s">
        <v>765</v>
      </c>
      <c r="E3" s="118">
        <f>GST_take+OCwlthTax_take+State_TT</f>
        <v>0.27999999999999997</v>
      </c>
    </row>
    <row r="4" spans="1:50">
      <c r="A4" s="29" t="s">
        <v>595</v>
      </c>
      <c r="B4" s="29">
        <v>3.9E-2</v>
      </c>
    </row>
    <row r="5" spans="1:50">
      <c r="A5" s="29" t="s">
        <v>596</v>
      </c>
      <c r="B5" s="29">
        <f>B3-B4</f>
        <v>0.19599999999999998</v>
      </c>
    </row>
    <row r="6" spans="1:50" s="28" customFormat="1">
      <c r="A6" s="29" t="s">
        <v>622</v>
      </c>
      <c r="B6" s="118">
        <f>AVERAGE(B19:J19)/100</f>
        <v>1.4777777777777779E-2</v>
      </c>
    </row>
    <row r="7" spans="1:50">
      <c r="A7" s="29" t="s">
        <v>597</v>
      </c>
      <c r="B7" s="29">
        <v>4.4999999999999998E-2</v>
      </c>
    </row>
    <row r="8" spans="1:50">
      <c r="B8" s="28" t="s">
        <v>191</v>
      </c>
      <c r="C8" s="28" t="s">
        <v>205</v>
      </c>
      <c r="D8" s="28" t="s">
        <v>193</v>
      </c>
      <c r="E8" s="28" t="s">
        <v>194</v>
      </c>
      <c r="F8" s="28" t="s">
        <v>195</v>
      </c>
      <c r="G8" s="28" t="s">
        <v>196</v>
      </c>
      <c r="H8" s="28" t="s">
        <v>502</v>
      </c>
      <c r="I8" s="28" t="s">
        <v>503</v>
      </c>
      <c r="J8" s="28" t="s">
        <v>504</v>
      </c>
      <c r="K8" s="28" t="s">
        <v>505</v>
      </c>
      <c r="L8" s="28" t="s">
        <v>506</v>
      </c>
      <c r="M8" s="28" t="s">
        <v>508</v>
      </c>
      <c r="N8" s="28" t="s">
        <v>507</v>
      </c>
      <c r="O8" s="28" t="s">
        <v>509</v>
      </c>
      <c r="P8" s="28" t="s">
        <v>510</v>
      </c>
      <c r="Q8" s="28" t="s">
        <v>511</v>
      </c>
      <c r="R8" s="28" t="s">
        <v>512</v>
      </c>
      <c r="S8" s="28" t="s">
        <v>513</v>
      </c>
      <c r="T8" s="28" t="s">
        <v>514</v>
      </c>
      <c r="U8" s="28" t="s">
        <v>515</v>
      </c>
      <c r="V8" s="28" t="s">
        <v>516</v>
      </c>
      <c r="W8" s="28" t="s">
        <v>517</v>
      </c>
      <c r="X8" s="28" t="s">
        <v>518</v>
      </c>
      <c r="Y8" s="28" t="s">
        <v>519</v>
      </c>
      <c r="Z8" s="28" t="s">
        <v>521</v>
      </c>
      <c r="AA8" s="28" t="s">
        <v>520</v>
      </c>
      <c r="AB8" s="28" t="s">
        <v>522</v>
      </c>
      <c r="AC8" s="28" t="s">
        <v>523</v>
      </c>
      <c r="AD8" s="28" t="s">
        <v>524</v>
      </c>
      <c r="AE8" s="28" t="s">
        <v>525</v>
      </c>
      <c r="AF8" s="28" t="s">
        <v>526</v>
      </c>
      <c r="AG8" s="28" t="s">
        <v>527</v>
      </c>
      <c r="AH8" s="28" t="s">
        <v>528</v>
      </c>
      <c r="AI8" s="28" t="s">
        <v>529</v>
      </c>
      <c r="AJ8" s="28" t="s">
        <v>530</v>
      </c>
      <c r="AK8" s="28" t="s">
        <v>531</v>
      </c>
      <c r="AL8" s="28" t="s">
        <v>532</v>
      </c>
      <c r="AM8" s="28" t="s">
        <v>533</v>
      </c>
      <c r="AN8" s="28" t="s">
        <v>534</v>
      </c>
      <c r="AO8" s="28" t="s">
        <v>535</v>
      </c>
      <c r="AP8" s="28" t="s">
        <v>536</v>
      </c>
      <c r="AQ8" s="28" t="s">
        <v>538</v>
      </c>
      <c r="AR8" s="28" t="s">
        <v>537</v>
      </c>
      <c r="AS8" s="28" t="s">
        <v>539</v>
      </c>
      <c r="AT8" s="28" t="s">
        <v>540</v>
      </c>
      <c r="AU8" s="28" t="s">
        <v>541</v>
      </c>
      <c r="AV8" s="28" t="s">
        <v>542</v>
      </c>
      <c r="AW8" s="28" t="s">
        <v>543</v>
      </c>
      <c r="AX8" s="28" t="s">
        <v>544</v>
      </c>
    </row>
    <row r="9" spans="1:50">
      <c r="B9" s="28">
        <v>2012</v>
      </c>
      <c r="C9" s="28">
        <v>2013</v>
      </c>
      <c r="D9" s="28">
        <v>2014</v>
      </c>
      <c r="E9" s="28">
        <v>2015</v>
      </c>
      <c r="F9" s="28">
        <v>2016</v>
      </c>
      <c r="G9" s="28">
        <v>2017</v>
      </c>
      <c r="H9" s="28">
        <v>2018</v>
      </c>
      <c r="I9" s="28">
        <v>2019</v>
      </c>
      <c r="J9" s="28">
        <v>2020</v>
      </c>
      <c r="K9" s="28">
        <v>2021</v>
      </c>
      <c r="L9" s="28">
        <v>2022</v>
      </c>
      <c r="M9" s="28">
        <v>2023</v>
      </c>
      <c r="N9" s="28">
        <v>2024</v>
      </c>
      <c r="O9" s="28">
        <v>2025</v>
      </c>
      <c r="P9" s="28">
        <v>2026</v>
      </c>
      <c r="Q9" s="28">
        <v>2027</v>
      </c>
      <c r="R9" s="28">
        <v>2028</v>
      </c>
      <c r="S9" s="28">
        <v>2029</v>
      </c>
      <c r="T9" s="28">
        <v>2030</v>
      </c>
      <c r="U9" s="28">
        <v>2031</v>
      </c>
      <c r="V9" s="28">
        <v>2032</v>
      </c>
      <c r="W9" s="28">
        <v>2033</v>
      </c>
      <c r="X9" s="28">
        <v>2034</v>
      </c>
      <c r="Y9" s="28">
        <v>2035</v>
      </c>
      <c r="Z9" s="28">
        <v>2036</v>
      </c>
      <c r="AA9" s="28">
        <v>2037</v>
      </c>
      <c r="AB9" s="28">
        <v>2038</v>
      </c>
      <c r="AC9" s="28">
        <v>2039</v>
      </c>
      <c r="AD9" s="28">
        <v>2040</v>
      </c>
      <c r="AE9" s="28">
        <v>2041</v>
      </c>
      <c r="AF9" s="28">
        <v>2042</v>
      </c>
      <c r="AG9" s="28">
        <v>2043</v>
      </c>
      <c r="AH9" s="28">
        <v>2044</v>
      </c>
      <c r="AI9" s="28">
        <v>2045</v>
      </c>
      <c r="AJ9" s="28">
        <v>2046</v>
      </c>
      <c r="AK9" s="28">
        <v>2047</v>
      </c>
      <c r="AL9" s="28">
        <v>2048</v>
      </c>
      <c r="AM9" s="28">
        <v>2049</v>
      </c>
      <c r="AN9" s="28">
        <v>2050</v>
      </c>
      <c r="AO9" s="28">
        <v>2051</v>
      </c>
      <c r="AP9" s="28">
        <v>2052</v>
      </c>
      <c r="AQ9" s="28">
        <v>2053</v>
      </c>
      <c r="AR9" s="28">
        <v>2054</v>
      </c>
      <c r="AS9" s="28">
        <v>2055</v>
      </c>
      <c r="AT9" s="28">
        <v>2056</v>
      </c>
      <c r="AU9" s="28">
        <v>2057</v>
      </c>
      <c r="AV9" s="28">
        <v>2058</v>
      </c>
      <c r="AW9" s="28">
        <v>2059</v>
      </c>
      <c r="AX9" s="28">
        <v>2060</v>
      </c>
    </row>
    <row r="10" spans="1:50" s="28" customFormat="1">
      <c r="A10" s="94" t="s">
        <v>28</v>
      </c>
      <c r="B10" s="3">
        <f>GDP!C4</f>
        <v>1486071000000</v>
      </c>
      <c r="C10" s="3">
        <f>GDP!D4</f>
        <v>1524674000000</v>
      </c>
      <c r="D10" s="3">
        <f>GDP!E4</f>
        <v>1602439821435.6946</v>
      </c>
      <c r="E10" s="3">
        <f>GDP!F4</f>
        <v>1656166269086.844</v>
      </c>
      <c r="F10" s="3">
        <f>GDP!G4</f>
        <v>1709634618309.8555</v>
      </c>
      <c r="G10" s="3">
        <f>GDP!H4</f>
        <v>1762346194585.8748</v>
      </c>
      <c r="H10" s="3">
        <f>GDP!I4</f>
        <v>1813784678577.3528</v>
      </c>
      <c r="I10" s="3">
        <f>GDP!J4</f>
        <v>1865051565390.4282</v>
      </c>
      <c r="J10" s="3">
        <f>GDP!K4</f>
        <v>1916787334993.0122</v>
      </c>
      <c r="K10" s="3">
        <f>GDP!L4</f>
        <v>1968796168677.7078</v>
      </c>
      <c r="L10" s="3">
        <f>GDP!M4</f>
        <v>2021095592167.8098</v>
      </c>
      <c r="M10" s="3">
        <f>GDP!N4</f>
        <v>2073818778720.3228</v>
      </c>
      <c r="N10" s="3">
        <f>GDP!O4</f>
        <v>2127214616807.5642</v>
      </c>
      <c r="O10" s="3">
        <f>GDP!P4</f>
        <v>2181636823519.9851</v>
      </c>
      <c r="P10" s="3">
        <f>GDP!Q4</f>
        <v>2236927275427.9575</v>
      </c>
      <c r="Q10" s="3">
        <f>GDP!R4</f>
        <v>2292987712587.3545</v>
      </c>
      <c r="R10" s="3">
        <f>GDP!S4</f>
        <v>2350183311967.9639</v>
      </c>
      <c r="S10" s="3">
        <f>GDP!T4</f>
        <v>2408569862385.3413</v>
      </c>
      <c r="T10" s="3">
        <f>GDP!U4</f>
        <v>2468426037520.3188</v>
      </c>
      <c r="U10" s="3">
        <f>GDP!V4</f>
        <v>2529529393864.3633</v>
      </c>
      <c r="V10" s="3">
        <f>GDP!W4</f>
        <v>2591775168708.3716</v>
      </c>
      <c r="W10" s="3">
        <f>GDP!X4</f>
        <v>2655731403229.8467</v>
      </c>
      <c r="X10" s="3">
        <f>GDP!Y4</f>
        <v>2721258234880.7065</v>
      </c>
      <c r="Y10" s="3">
        <f>GDP!Z4</f>
        <v>2788405937295.5874</v>
      </c>
      <c r="Z10" s="3">
        <f>GDP!AA4</f>
        <v>2856797873773.1577</v>
      </c>
      <c r="AA10" s="3">
        <f>GDP!AB4</f>
        <v>2926341595641.0635</v>
      </c>
      <c r="AB10" s="3">
        <f>GDP!AC4</f>
        <v>2997679678144.0503</v>
      </c>
      <c r="AC10" s="3">
        <f>GDP!AD4</f>
        <v>3070583100838.2778</v>
      </c>
      <c r="AD10" s="3">
        <f>GDP!AE4</f>
        <v>3144838657102.4072</v>
      </c>
      <c r="AE10" s="3">
        <f>GDP!AF4</f>
        <v>3220048872417.3447</v>
      </c>
      <c r="AF10" s="3">
        <f>GDP!AG4</f>
        <v>3296208607370.2622</v>
      </c>
      <c r="AG10" s="3">
        <f>GDP!AH4</f>
        <v>3373829411062.8979</v>
      </c>
      <c r="AH10" s="3">
        <f>GDP!AI4</f>
        <v>3452828391291.4937</v>
      </c>
      <c r="AI10" s="3">
        <f>GDP!AJ4</f>
        <v>3532994538112.3501</v>
      </c>
      <c r="AJ10" s="3">
        <f>GDP!AK4</f>
        <v>3614100668767.3145</v>
      </c>
      <c r="AK10" s="3">
        <f>GDP!AL4</f>
        <v>3696172707051.6738</v>
      </c>
      <c r="AL10" s="3">
        <f>GDP!AM4</f>
        <v>3779099872010.397</v>
      </c>
      <c r="AM10" s="3">
        <f>GDP!AN4</f>
        <v>3862816191630.2085</v>
      </c>
      <c r="AN10" s="3">
        <f>GDP!AO4</f>
        <v>3947380084763.1079</v>
      </c>
      <c r="AO10" s="3">
        <f>GDP!AP4</f>
        <v>4032965765436.6143</v>
      </c>
      <c r="AP10" s="3">
        <f>GDP!AQ4</f>
        <v>4120081201363.9658</v>
      </c>
      <c r="AQ10" s="3">
        <f>GDP!AR4</f>
        <v>4208638393767.3403</v>
      </c>
      <c r="AR10" s="3">
        <f>GDP!AS4</f>
        <v>4298519701594.8838</v>
      </c>
      <c r="AS10" s="3">
        <f>GDP!AT4</f>
        <v>4389740247801.7368</v>
      </c>
      <c r="AT10" s="3">
        <f>GDP!AU4</f>
        <v>4482919776403.666</v>
      </c>
      <c r="AU10" s="3">
        <f>GDP!AV4</f>
        <v>4578842612983.5566</v>
      </c>
      <c r="AV10" s="3">
        <f>GDP!AW4</f>
        <v>4677248159461.9551</v>
      </c>
      <c r="AW10" s="3">
        <f>GDP!AX4</f>
        <v>4777745156240.998</v>
      </c>
      <c r="AX10" s="3">
        <f>GDP!AY4</f>
        <v>4880105376338.9785</v>
      </c>
    </row>
    <row r="11" spans="1:50">
      <c r="A11" s="28" t="s">
        <v>201</v>
      </c>
      <c r="B11" s="96">
        <f t="shared" ref="B11:G11" si="0">IF($B$2="N",B$10*Cwlth_TT,B$10*C29)</f>
        <v>312074910000</v>
      </c>
      <c r="C11" s="96">
        <f t="shared" si="0"/>
        <v>327804910000</v>
      </c>
      <c r="D11" s="96">
        <f t="shared" si="0"/>
        <v>355741640358.72418</v>
      </c>
      <c r="E11" s="96">
        <f t="shared" si="0"/>
        <v>372637410544.53992</v>
      </c>
      <c r="F11" s="96">
        <f t="shared" si="0"/>
        <v>393215962211.26678</v>
      </c>
      <c r="G11" s="96">
        <f t="shared" si="0"/>
        <v>408864317143.92297</v>
      </c>
      <c r="H11" s="160">
        <f>H10*Cwlth_TT</f>
        <v>426239399465.67786</v>
      </c>
      <c r="I11" s="96">
        <f t="shared" ref="I11:AG11" si="1">I10*Cwlth_TT</f>
        <v>438287117866.75061</v>
      </c>
      <c r="J11" s="96">
        <f t="shared" si="1"/>
        <v>450445023723.35785</v>
      </c>
      <c r="K11" s="96">
        <f t="shared" si="1"/>
        <v>462667099639.26129</v>
      </c>
      <c r="L11" s="96">
        <f t="shared" si="1"/>
        <v>474957464159.4353</v>
      </c>
      <c r="M11" s="96">
        <f t="shared" si="1"/>
        <v>487347412999.27582</v>
      </c>
      <c r="N11" s="96">
        <f t="shared" si="1"/>
        <v>499895434949.77759</v>
      </c>
      <c r="O11" s="96">
        <f t="shared" si="1"/>
        <v>512684653527.19647</v>
      </c>
      <c r="P11" s="96">
        <f t="shared" si="1"/>
        <v>525677909725.57001</v>
      </c>
      <c r="Q11" s="96">
        <f t="shared" si="1"/>
        <v>538852112458.02826</v>
      </c>
      <c r="R11" s="96">
        <f t="shared" si="1"/>
        <v>552293078312.47144</v>
      </c>
      <c r="S11" s="96">
        <f t="shared" si="1"/>
        <v>566013917660.55518</v>
      </c>
      <c r="T11" s="96">
        <f t="shared" si="1"/>
        <v>580080118817.2749</v>
      </c>
      <c r="U11" s="96">
        <f t="shared" si="1"/>
        <v>594439407558.12537</v>
      </c>
      <c r="V11" s="96">
        <f t="shared" si="1"/>
        <v>609067164646.46729</v>
      </c>
      <c r="W11" s="96">
        <f t="shared" si="1"/>
        <v>624096879759.01392</v>
      </c>
      <c r="X11" s="96">
        <f t="shared" si="1"/>
        <v>639495685196.96594</v>
      </c>
      <c r="Y11" s="96">
        <f t="shared" si="1"/>
        <v>655275395264.46301</v>
      </c>
      <c r="Z11" s="96">
        <f t="shared" si="1"/>
        <v>671347500336.69202</v>
      </c>
      <c r="AA11" s="96">
        <f t="shared" si="1"/>
        <v>687690274975.6499</v>
      </c>
      <c r="AB11" s="96">
        <f t="shared" si="1"/>
        <v>704454724363.85181</v>
      </c>
      <c r="AC11" s="96">
        <f t="shared" si="1"/>
        <v>721587028696.99524</v>
      </c>
      <c r="AD11" s="96">
        <f t="shared" si="1"/>
        <v>739037084419.06567</v>
      </c>
      <c r="AE11" s="96">
        <f t="shared" si="1"/>
        <v>756711485018.07593</v>
      </c>
      <c r="AF11" s="96">
        <f t="shared" si="1"/>
        <v>774609022732.0116</v>
      </c>
      <c r="AG11" s="96">
        <f t="shared" si="1"/>
        <v>792849911599.78101</v>
      </c>
      <c r="AH11" s="96">
        <f t="shared" ref="AH11:AX11" si="2">AH10*Cwlth_TT</f>
        <v>811414671953.50098</v>
      </c>
      <c r="AI11" s="96">
        <f t="shared" si="2"/>
        <v>830253716456.40222</v>
      </c>
      <c r="AJ11" s="96">
        <f t="shared" si="2"/>
        <v>849313657160.31885</v>
      </c>
      <c r="AK11" s="96">
        <f t="shared" si="2"/>
        <v>868600586157.14331</v>
      </c>
      <c r="AL11" s="96">
        <f t="shared" si="2"/>
        <v>888088469922.44324</v>
      </c>
      <c r="AM11" s="96">
        <f t="shared" si="2"/>
        <v>907761805033.099</v>
      </c>
      <c r="AN11" s="96">
        <f t="shared" si="2"/>
        <v>927634319919.33032</v>
      </c>
      <c r="AO11" s="96">
        <f t="shared" si="2"/>
        <v>947746954877.60425</v>
      </c>
      <c r="AP11" s="96">
        <f t="shared" si="2"/>
        <v>968219082320.53186</v>
      </c>
      <c r="AQ11" s="96">
        <f t="shared" si="2"/>
        <v>989030022535.32495</v>
      </c>
      <c r="AR11" s="96">
        <f t="shared" si="2"/>
        <v>1010152129874.7976</v>
      </c>
      <c r="AS11" s="96">
        <f t="shared" si="2"/>
        <v>1031588958233.4081</v>
      </c>
      <c r="AT11" s="96">
        <f t="shared" si="2"/>
        <v>1053486147454.8615</v>
      </c>
      <c r="AU11" s="96">
        <f t="shared" si="2"/>
        <v>1076028014051.1357</v>
      </c>
      <c r="AV11" s="96">
        <f t="shared" si="2"/>
        <v>1099153317473.5593</v>
      </c>
      <c r="AW11" s="96">
        <f t="shared" si="2"/>
        <v>1122770111716.6345</v>
      </c>
      <c r="AX11" s="96">
        <f t="shared" si="2"/>
        <v>1146824763439.6599</v>
      </c>
    </row>
    <row r="12" spans="1:50">
      <c r="A12" t="s">
        <v>595</v>
      </c>
      <c r="B12" s="96">
        <f t="shared" ref="B12:G12" si="3">IF($B$2="N",B$10*GST_take,B$10*(C29-C32))</f>
        <v>46068201000</v>
      </c>
      <c r="C12" s="96">
        <f t="shared" si="3"/>
        <v>48789568000</v>
      </c>
      <c r="D12" s="96">
        <f>IF($B$2="N",D$10*GST_take,D$10*(E29-E32))</f>
        <v>49675634464.506531</v>
      </c>
      <c r="E12" s="96">
        <f t="shared" si="3"/>
        <v>51341154341.692162</v>
      </c>
      <c r="F12" s="96">
        <f t="shared" si="3"/>
        <v>54708307785.915375</v>
      </c>
      <c r="G12" s="96">
        <f t="shared" si="3"/>
        <v>56395078226.747993</v>
      </c>
      <c r="H12" s="96">
        <f t="shared" ref="H12:AG12" si="4">H10*GST_take</f>
        <v>70737602464.516754</v>
      </c>
      <c r="I12" s="96">
        <f t="shared" si="4"/>
        <v>72737011050.2267</v>
      </c>
      <c r="J12" s="96">
        <f t="shared" si="4"/>
        <v>74754706064.727478</v>
      </c>
      <c r="K12" s="96">
        <f t="shared" si="4"/>
        <v>76783050578.430603</v>
      </c>
      <c r="L12" s="96">
        <f t="shared" si="4"/>
        <v>78822728094.544586</v>
      </c>
      <c r="M12" s="96">
        <f t="shared" si="4"/>
        <v>80878932370.09259</v>
      </c>
      <c r="N12" s="96">
        <f t="shared" si="4"/>
        <v>82961370055.49501</v>
      </c>
      <c r="O12" s="96">
        <f t="shared" si="4"/>
        <v>85083836117.279419</v>
      </c>
      <c r="P12" s="96">
        <f t="shared" si="4"/>
        <v>87240163741.690338</v>
      </c>
      <c r="Q12" s="96">
        <f t="shared" si="4"/>
        <v>89426520790.90683</v>
      </c>
      <c r="R12" s="96">
        <f t="shared" si="4"/>
        <v>91657149166.750595</v>
      </c>
      <c r="S12" s="96">
        <f t="shared" si="4"/>
        <v>93934224633.028305</v>
      </c>
      <c r="T12" s="96">
        <f t="shared" si="4"/>
        <v>96268615463.292435</v>
      </c>
      <c r="U12" s="96">
        <f t="shared" si="4"/>
        <v>98651646360.710175</v>
      </c>
      <c r="V12" s="96">
        <f t="shared" si="4"/>
        <v>101079231579.6265</v>
      </c>
      <c r="W12" s="96">
        <f t="shared" si="4"/>
        <v>103573524725.96402</v>
      </c>
      <c r="X12" s="96">
        <f t="shared" si="4"/>
        <v>106129071160.34755</v>
      </c>
      <c r="Y12" s="96">
        <f t="shared" si="4"/>
        <v>108747831554.52791</v>
      </c>
      <c r="Z12" s="96">
        <f t="shared" si="4"/>
        <v>111415117077.15315</v>
      </c>
      <c r="AA12" s="96">
        <f t="shared" si="4"/>
        <v>114127322230.00148</v>
      </c>
      <c r="AB12" s="96">
        <f t="shared" si="4"/>
        <v>116909507447.61797</v>
      </c>
      <c r="AC12" s="96">
        <f t="shared" si="4"/>
        <v>119752740932.69284</v>
      </c>
      <c r="AD12" s="96">
        <f t="shared" si="4"/>
        <v>122648707626.99388</v>
      </c>
      <c r="AE12" s="96">
        <f t="shared" si="4"/>
        <v>125581906024.27644</v>
      </c>
      <c r="AF12" s="96">
        <f t="shared" si="4"/>
        <v>128552135687.44023</v>
      </c>
      <c r="AG12" s="96">
        <f t="shared" si="4"/>
        <v>131579347031.45302</v>
      </c>
      <c r="AH12" s="96">
        <f t="shared" ref="AH12:AX12" si="5">AH10*GST_take</f>
        <v>134660307260.36826</v>
      </c>
      <c r="AI12" s="96">
        <f t="shared" si="5"/>
        <v>137786786986.38165</v>
      </c>
      <c r="AJ12" s="96">
        <f t="shared" si="5"/>
        <v>140949926081.92526</v>
      </c>
      <c r="AK12" s="96">
        <f t="shared" si="5"/>
        <v>144150735575.01529</v>
      </c>
      <c r="AL12" s="96">
        <f t="shared" si="5"/>
        <v>147384895008.40549</v>
      </c>
      <c r="AM12" s="96">
        <f t="shared" si="5"/>
        <v>150649831473.57812</v>
      </c>
      <c r="AN12" s="96">
        <f t="shared" si="5"/>
        <v>153947823305.7612</v>
      </c>
      <c r="AO12" s="96">
        <f t="shared" si="5"/>
        <v>157285664852.02795</v>
      </c>
      <c r="AP12" s="96">
        <f t="shared" si="5"/>
        <v>160683166853.19467</v>
      </c>
      <c r="AQ12" s="96">
        <f t="shared" si="5"/>
        <v>164136897356.92627</v>
      </c>
      <c r="AR12" s="96">
        <f t="shared" si="5"/>
        <v>167642268362.20047</v>
      </c>
      <c r="AS12" s="96">
        <f t="shared" si="5"/>
        <v>171199869664.26773</v>
      </c>
      <c r="AT12" s="96">
        <f t="shared" si="5"/>
        <v>174833871279.74298</v>
      </c>
      <c r="AU12" s="96">
        <f t="shared" si="5"/>
        <v>178574861906.3587</v>
      </c>
      <c r="AV12" s="96">
        <f t="shared" si="5"/>
        <v>182412678219.01624</v>
      </c>
      <c r="AW12" s="96">
        <f t="shared" si="5"/>
        <v>186332061093.39893</v>
      </c>
      <c r="AX12" s="96">
        <f t="shared" si="5"/>
        <v>190324109677.22015</v>
      </c>
    </row>
    <row r="13" spans="1:50">
      <c r="A13" t="s">
        <v>596</v>
      </c>
      <c r="B13" s="96">
        <f t="shared" ref="B13:G13" si="6">IF($B$2="N",B10*OCwlthTax_take,B10*C32)</f>
        <v>266006709000</v>
      </c>
      <c r="C13" s="96">
        <f t="shared" si="6"/>
        <v>279015342000</v>
      </c>
      <c r="D13" s="96">
        <f t="shared" si="6"/>
        <v>306066005894.21765</v>
      </c>
      <c r="E13" s="96">
        <f t="shared" si="6"/>
        <v>321296256202.84772</v>
      </c>
      <c r="F13" s="96">
        <f t="shared" si="6"/>
        <v>338507654425.35138</v>
      </c>
      <c r="G13" s="96">
        <f t="shared" si="6"/>
        <v>352469238917.17499</v>
      </c>
      <c r="H13" s="96">
        <f t="shared" ref="H13:AG13" si="7">H10*OCwlthTax_take</f>
        <v>355501797001.16113</v>
      </c>
      <c r="I13" s="96">
        <f t="shared" si="7"/>
        <v>365550106816.52386</v>
      </c>
      <c r="J13" s="96">
        <f t="shared" si="7"/>
        <v>375690317658.63037</v>
      </c>
      <c r="K13" s="96">
        <f t="shared" si="7"/>
        <v>385884049060.83069</v>
      </c>
      <c r="L13" s="96">
        <f t="shared" si="7"/>
        <v>396134736064.89069</v>
      </c>
      <c r="M13" s="96">
        <f t="shared" si="7"/>
        <v>406468480629.18323</v>
      </c>
      <c r="N13" s="96">
        <f t="shared" si="7"/>
        <v>416934064894.28253</v>
      </c>
      <c r="O13" s="96">
        <f t="shared" si="7"/>
        <v>427600817409.91705</v>
      </c>
      <c r="P13" s="96">
        <f t="shared" si="7"/>
        <v>438437745983.87964</v>
      </c>
      <c r="Q13" s="96">
        <f t="shared" si="7"/>
        <v>449425591667.12146</v>
      </c>
      <c r="R13" s="96">
        <f t="shared" si="7"/>
        <v>460635929145.72089</v>
      </c>
      <c r="S13" s="96">
        <f t="shared" si="7"/>
        <v>472079693027.52686</v>
      </c>
      <c r="T13" s="96">
        <f t="shared" si="7"/>
        <v>483811503353.98242</v>
      </c>
      <c r="U13" s="96">
        <f t="shared" si="7"/>
        <v>495787761197.41516</v>
      </c>
      <c r="V13" s="96">
        <f t="shared" si="7"/>
        <v>507987933066.84076</v>
      </c>
      <c r="W13" s="96">
        <f t="shared" si="7"/>
        <v>520523355033.04987</v>
      </c>
      <c r="X13" s="96">
        <f t="shared" si="7"/>
        <v>533366614036.61841</v>
      </c>
      <c r="Y13" s="96">
        <f t="shared" si="7"/>
        <v>546527563709.93506</v>
      </c>
      <c r="Z13" s="96">
        <f t="shared" si="7"/>
        <v>559932383259.53882</v>
      </c>
      <c r="AA13" s="96">
        <f t="shared" si="7"/>
        <v>573562952745.64844</v>
      </c>
      <c r="AB13" s="96">
        <f t="shared" si="7"/>
        <v>587545216916.23376</v>
      </c>
      <c r="AC13" s="96">
        <f t="shared" si="7"/>
        <v>601834287764.30237</v>
      </c>
      <c r="AD13" s="96">
        <f t="shared" si="7"/>
        <v>616388376792.07178</v>
      </c>
      <c r="AE13" s="96">
        <f t="shared" si="7"/>
        <v>631129578993.79956</v>
      </c>
      <c r="AF13" s="96">
        <f t="shared" si="7"/>
        <v>646056887044.57129</v>
      </c>
      <c r="AG13" s="96">
        <f t="shared" si="7"/>
        <v>661270564568.32788</v>
      </c>
      <c r="AH13" s="96">
        <f t="shared" ref="AH13:AX13" si="8">AH10*OCwlthTax_take</f>
        <v>676754364693.13269</v>
      </c>
      <c r="AI13" s="96">
        <f t="shared" si="8"/>
        <v>692466929470.02051</v>
      </c>
      <c r="AJ13" s="96">
        <f t="shared" si="8"/>
        <v>708363731078.39355</v>
      </c>
      <c r="AK13" s="96">
        <f t="shared" si="8"/>
        <v>724449850582.12805</v>
      </c>
      <c r="AL13" s="96">
        <f t="shared" si="8"/>
        <v>740703574914.03772</v>
      </c>
      <c r="AM13" s="96">
        <f t="shared" si="8"/>
        <v>757111973559.52075</v>
      </c>
      <c r="AN13" s="96">
        <f t="shared" si="8"/>
        <v>773686496613.56909</v>
      </c>
      <c r="AO13" s="96">
        <f t="shared" si="8"/>
        <v>790461290025.57629</v>
      </c>
      <c r="AP13" s="96">
        <f t="shared" si="8"/>
        <v>807535915467.33716</v>
      </c>
      <c r="AQ13" s="96">
        <f t="shared" si="8"/>
        <v>824893125178.39856</v>
      </c>
      <c r="AR13" s="96">
        <f t="shared" si="8"/>
        <v>842509861512.59717</v>
      </c>
      <c r="AS13" s="96">
        <f t="shared" si="8"/>
        <v>860389088569.14038</v>
      </c>
      <c r="AT13" s="96">
        <f t="shared" si="8"/>
        <v>878652276175.11841</v>
      </c>
      <c r="AU13" s="96">
        <f t="shared" si="8"/>
        <v>897453152144.77698</v>
      </c>
      <c r="AV13" s="96">
        <f t="shared" si="8"/>
        <v>916740639254.54309</v>
      </c>
      <c r="AW13" s="96">
        <f t="shared" si="8"/>
        <v>936438050623.23547</v>
      </c>
      <c r="AX13" s="96">
        <f t="shared" si="8"/>
        <v>956500653762.4397</v>
      </c>
    </row>
    <row r="14" spans="1:50" s="28" customFormat="1">
      <c r="A14" s="28" t="s">
        <v>622</v>
      </c>
      <c r="B14" s="96">
        <f t="shared" ref="B14:G14" si="9">IF($B$2="N",B10*Nontax_share,B10*C35)</f>
        <v>20804994000</v>
      </c>
      <c r="C14" s="96">
        <f t="shared" si="9"/>
        <v>24394784000</v>
      </c>
      <c r="D14" s="96">
        <f t="shared" si="9"/>
        <v>20831717678.664028</v>
      </c>
      <c r="E14" s="96">
        <f t="shared" si="9"/>
        <v>23186327767.215816</v>
      </c>
      <c r="F14" s="96">
        <f t="shared" si="9"/>
        <v>22225250038.028122</v>
      </c>
      <c r="G14" s="96">
        <f t="shared" si="9"/>
        <v>21148154335.030499</v>
      </c>
      <c r="H14" s="96">
        <f t="shared" ref="H14:AG14" si="10">H10*Nontax_share</f>
        <v>26803706916.754215</v>
      </c>
      <c r="I14" s="96">
        <f t="shared" si="10"/>
        <v>27561317577.436329</v>
      </c>
      <c r="J14" s="96">
        <f t="shared" si="10"/>
        <v>28325857283.785625</v>
      </c>
      <c r="K14" s="96">
        <f t="shared" si="10"/>
        <v>29094432270.459461</v>
      </c>
      <c r="L14" s="96">
        <f t="shared" si="10"/>
        <v>29867301528.70208</v>
      </c>
      <c r="M14" s="96">
        <f t="shared" si="10"/>
        <v>30646433063.31144</v>
      </c>
      <c r="N14" s="96">
        <f t="shared" si="10"/>
        <v>31435504892.822895</v>
      </c>
      <c r="O14" s="96">
        <f t="shared" si="10"/>
        <v>32239744169.795338</v>
      </c>
      <c r="P14" s="96">
        <f t="shared" si="10"/>
        <v>33056814181.324265</v>
      </c>
      <c r="Q14" s="96">
        <f t="shared" si="10"/>
        <v>33885262863.790909</v>
      </c>
      <c r="R14" s="96">
        <f t="shared" si="10"/>
        <v>34730486721.304359</v>
      </c>
      <c r="S14" s="96">
        <f t="shared" si="10"/>
        <v>35593310188.583382</v>
      </c>
      <c r="T14" s="96">
        <f t="shared" si="10"/>
        <v>36477851443.355827</v>
      </c>
      <c r="U14" s="96">
        <f t="shared" si="10"/>
        <v>37380823264.884483</v>
      </c>
      <c r="V14" s="96">
        <f t="shared" si="10"/>
        <v>38300677493.134827</v>
      </c>
      <c r="W14" s="96">
        <f t="shared" si="10"/>
        <v>39245808514.396622</v>
      </c>
      <c r="X14" s="96">
        <f t="shared" si="10"/>
        <v>40214149471.014885</v>
      </c>
      <c r="Y14" s="96">
        <f t="shared" si="10"/>
        <v>41206443295.590347</v>
      </c>
      <c r="Z14" s="96">
        <f t="shared" si="10"/>
        <v>42217124134.647774</v>
      </c>
      <c r="AA14" s="96">
        <f t="shared" si="10"/>
        <v>43244825802.251274</v>
      </c>
      <c r="AB14" s="96">
        <f t="shared" si="10"/>
        <v>44299044132.573189</v>
      </c>
      <c r="AC14" s="96">
        <f t="shared" si="10"/>
        <v>45376394712.387886</v>
      </c>
      <c r="AD14" s="96">
        <f t="shared" si="10"/>
        <v>46473726821.624466</v>
      </c>
      <c r="AE14" s="96">
        <f t="shared" si="10"/>
        <v>47585166670.167427</v>
      </c>
      <c r="AF14" s="96">
        <f t="shared" si="10"/>
        <v>48710638308.9161</v>
      </c>
      <c r="AG14" s="96">
        <f t="shared" si="10"/>
        <v>49857701296.818382</v>
      </c>
      <c r="AH14" s="96">
        <f t="shared" ref="AH14:AX14" si="11">AH10*Nontax_share</f>
        <v>51025130671.307632</v>
      </c>
      <c r="AI14" s="96">
        <f t="shared" si="11"/>
        <v>52209808174.326958</v>
      </c>
      <c r="AJ14" s="96">
        <f t="shared" si="11"/>
        <v>53408376549.561424</v>
      </c>
      <c r="AK14" s="96">
        <f t="shared" si="11"/>
        <v>54621218893.096962</v>
      </c>
      <c r="AL14" s="96">
        <f t="shared" si="11"/>
        <v>55846698108.598091</v>
      </c>
      <c r="AM14" s="96">
        <f t="shared" si="11"/>
        <v>57083839276.313087</v>
      </c>
      <c r="AN14" s="96">
        <f t="shared" si="11"/>
        <v>58333505697.054817</v>
      </c>
      <c r="AO14" s="96">
        <f t="shared" si="11"/>
        <v>59598271867.007744</v>
      </c>
      <c r="AP14" s="96">
        <f t="shared" si="11"/>
        <v>60885644420.156387</v>
      </c>
      <c r="AQ14" s="96">
        <f t="shared" si="11"/>
        <v>62194322930.117363</v>
      </c>
      <c r="AR14" s="96">
        <f t="shared" si="11"/>
        <v>63522568923.56884</v>
      </c>
      <c r="AS14" s="96">
        <f t="shared" si="11"/>
        <v>64870605884.181229</v>
      </c>
      <c r="AT14" s="96">
        <f t="shared" si="11"/>
        <v>66247592251.298622</v>
      </c>
      <c r="AU14" s="96">
        <f t="shared" si="11"/>
        <v>67665118614.09034</v>
      </c>
      <c r="AV14" s="96">
        <f t="shared" si="11"/>
        <v>69119333912.048889</v>
      </c>
      <c r="AW14" s="96">
        <f t="shared" si="11"/>
        <v>70604456197.783646</v>
      </c>
      <c r="AX14" s="96">
        <f t="shared" si="11"/>
        <v>72117112783.676025</v>
      </c>
    </row>
    <row r="15" spans="1:50">
      <c r="A15" s="28" t="s">
        <v>202</v>
      </c>
      <c r="B15" s="96">
        <f>B10*State_TT</f>
        <v>66873195000</v>
      </c>
      <c r="C15" s="96">
        <f t="shared" ref="C15:AG15" si="12">C10*State_TT</f>
        <v>68610330000</v>
      </c>
      <c r="D15" s="96">
        <f t="shared" si="12"/>
        <v>72109791964.606247</v>
      </c>
      <c r="E15" s="96">
        <f t="shared" si="12"/>
        <v>74527482108.907974</v>
      </c>
      <c r="F15" s="96">
        <f t="shared" si="12"/>
        <v>76933557823.943497</v>
      </c>
      <c r="G15" s="96">
        <f t="shared" si="12"/>
        <v>79305578756.364365</v>
      </c>
      <c r="H15" s="96">
        <f t="shared" si="12"/>
        <v>81620310535.980865</v>
      </c>
      <c r="I15" s="96">
        <f t="shared" si="12"/>
        <v>83927320442.56926</v>
      </c>
      <c r="J15" s="96">
        <f t="shared" si="12"/>
        <v>86255430074.685547</v>
      </c>
      <c r="K15" s="96">
        <f t="shared" si="12"/>
        <v>88595827590.496841</v>
      </c>
      <c r="L15" s="96">
        <f t="shared" si="12"/>
        <v>90949301647.551437</v>
      </c>
      <c r="M15" s="96">
        <f t="shared" si="12"/>
        <v>93321845042.41452</v>
      </c>
      <c r="N15" s="96">
        <f t="shared" si="12"/>
        <v>95724657756.340393</v>
      </c>
      <c r="O15" s="96">
        <f t="shared" si="12"/>
        <v>98173657058.399323</v>
      </c>
      <c r="P15" s="96">
        <f t="shared" si="12"/>
        <v>100661727394.25809</v>
      </c>
      <c r="Q15" s="96">
        <f t="shared" si="12"/>
        <v>103184447066.43095</v>
      </c>
      <c r="R15" s="96">
        <f t="shared" si="12"/>
        <v>105758249038.55836</v>
      </c>
      <c r="S15" s="96">
        <f t="shared" si="12"/>
        <v>108385643807.34035</v>
      </c>
      <c r="T15" s="96">
        <f t="shared" si="12"/>
        <v>111079171688.41434</v>
      </c>
      <c r="U15" s="96">
        <f t="shared" si="12"/>
        <v>113828822723.89635</v>
      </c>
      <c r="V15" s="96">
        <f t="shared" si="12"/>
        <v>116629882591.87672</v>
      </c>
      <c r="W15" s="96">
        <f t="shared" si="12"/>
        <v>119507913145.34309</v>
      </c>
      <c r="X15" s="96">
        <f t="shared" si="12"/>
        <v>122456620569.63179</v>
      </c>
      <c r="Y15" s="96">
        <f t="shared" si="12"/>
        <v>125478267178.30142</v>
      </c>
      <c r="Z15" s="96">
        <f t="shared" si="12"/>
        <v>128555904319.7921</v>
      </c>
      <c r="AA15" s="96">
        <f t="shared" si="12"/>
        <v>131685371803.84785</v>
      </c>
      <c r="AB15" s="96">
        <f t="shared" si="12"/>
        <v>134895585516.48225</v>
      </c>
      <c r="AC15" s="96">
        <f t="shared" si="12"/>
        <v>138176239537.7225</v>
      </c>
      <c r="AD15" s="96">
        <f t="shared" si="12"/>
        <v>141517739569.60831</v>
      </c>
      <c r="AE15" s="96">
        <f t="shared" si="12"/>
        <v>144902199258.78052</v>
      </c>
      <c r="AF15" s="96">
        <f t="shared" si="12"/>
        <v>148329387331.6618</v>
      </c>
      <c r="AG15" s="96">
        <f t="shared" si="12"/>
        <v>151822323497.83041</v>
      </c>
      <c r="AH15" s="96">
        <f t="shared" ref="AH15:AX15" si="13">AH10*State_TT</f>
        <v>155377277608.11722</v>
      </c>
      <c r="AI15" s="96">
        <f t="shared" si="13"/>
        <v>158984754215.05576</v>
      </c>
      <c r="AJ15" s="96">
        <f t="shared" si="13"/>
        <v>162634530094.52914</v>
      </c>
      <c r="AK15" s="96">
        <f t="shared" si="13"/>
        <v>166327771817.32532</v>
      </c>
      <c r="AL15" s="96">
        <f t="shared" si="13"/>
        <v>170059494240.46786</v>
      </c>
      <c r="AM15" s="96">
        <f t="shared" si="13"/>
        <v>173826728623.35937</v>
      </c>
      <c r="AN15" s="96">
        <f t="shared" si="13"/>
        <v>177632103814.33984</v>
      </c>
      <c r="AO15" s="96">
        <f t="shared" si="13"/>
        <v>181483459444.64764</v>
      </c>
      <c r="AP15" s="96">
        <f t="shared" si="13"/>
        <v>185403654061.37845</v>
      </c>
      <c r="AQ15" s="96">
        <f t="shared" si="13"/>
        <v>189388727719.5303</v>
      </c>
      <c r="AR15" s="96">
        <f t="shared" si="13"/>
        <v>193433386571.76978</v>
      </c>
      <c r="AS15" s="96">
        <f t="shared" si="13"/>
        <v>197538311151.07816</v>
      </c>
      <c r="AT15" s="96">
        <f t="shared" si="13"/>
        <v>201731389938.16498</v>
      </c>
      <c r="AU15" s="96">
        <f t="shared" si="13"/>
        <v>206047917584.26004</v>
      </c>
      <c r="AV15" s="96">
        <f t="shared" si="13"/>
        <v>210476167175.78796</v>
      </c>
      <c r="AW15" s="96">
        <f t="shared" si="13"/>
        <v>214998532030.84491</v>
      </c>
      <c r="AX15" s="96">
        <f t="shared" si="13"/>
        <v>219604741935.25403</v>
      </c>
    </row>
    <row r="18" spans="1:10">
      <c r="A18" t="s">
        <v>619</v>
      </c>
      <c r="B18" t="s">
        <v>216</v>
      </c>
      <c r="C18" t="s">
        <v>217</v>
      </c>
      <c r="D18" t="s">
        <v>218</v>
      </c>
      <c r="E18" t="s">
        <v>191</v>
      </c>
      <c r="F18" t="s">
        <v>205</v>
      </c>
      <c r="G18" t="s">
        <v>193</v>
      </c>
      <c r="H18" t="s">
        <v>194</v>
      </c>
      <c r="I18" t="s">
        <v>195</v>
      </c>
      <c r="J18" t="s">
        <v>196</v>
      </c>
    </row>
    <row r="19" spans="1:10">
      <c r="A19" t="s">
        <v>620</v>
      </c>
      <c r="B19">
        <v>1.7</v>
      </c>
      <c r="C19">
        <v>1.9</v>
      </c>
      <c r="D19">
        <v>1.5</v>
      </c>
      <c r="E19">
        <v>1.4</v>
      </c>
      <c r="F19">
        <v>1.6</v>
      </c>
      <c r="G19">
        <v>1.3</v>
      </c>
      <c r="H19">
        <v>1.4</v>
      </c>
      <c r="I19">
        <v>1.3</v>
      </c>
      <c r="J19">
        <v>1.2</v>
      </c>
    </row>
    <row r="20" spans="1:10">
      <c r="A20" t="s">
        <v>621</v>
      </c>
    </row>
    <row r="24" spans="1:10">
      <c r="A24" t="s">
        <v>642</v>
      </c>
    </row>
    <row r="25" spans="1:10" s="28" customFormat="1">
      <c r="B25" s="28" t="s">
        <v>649</v>
      </c>
      <c r="D25" s="28" t="s">
        <v>650</v>
      </c>
      <c r="G25" s="28" t="s">
        <v>651</v>
      </c>
    </row>
    <row r="26" spans="1:10">
      <c r="B26" t="s">
        <v>218</v>
      </c>
      <c r="C26" t="s">
        <v>191</v>
      </c>
      <c r="D26" t="s">
        <v>205</v>
      </c>
      <c r="E26" t="s">
        <v>193</v>
      </c>
      <c r="F26" t="s">
        <v>194</v>
      </c>
      <c r="G26" t="s">
        <v>195</v>
      </c>
      <c r="H26" t="s">
        <v>196</v>
      </c>
    </row>
    <row r="27" spans="1:10">
      <c r="A27" t="s">
        <v>643</v>
      </c>
      <c r="B27">
        <v>280.8</v>
      </c>
      <c r="C27">
        <v>309.89999999999998</v>
      </c>
      <c r="D27">
        <v>326.3</v>
      </c>
      <c r="E27">
        <v>354.9</v>
      </c>
      <c r="F27">
        <v>377.8</v>
      </c>
      <c r="G27">
        <v>405.8</v>
      </c>
      <c r="H27">
        <v>431.5</v>
      </c>
    </row>
    <row r="28" spans="1:10">
      <c r="A28" t="s">
        <v>644</v>
      </c>
      <c r="B28">
        <v>7.6</v>
      </c>
      <c r="C28">
        <v>10.4</v>
      </c>
      <c r="D28">
        <v>5.3</v>
      </c>
      <c r="E28">
        <v>8.8000000000000007</v>
      </c>
      <c r="F28">
        <v>6.5</v>
      </c>
      <c r="G28">
        <v>7.4</v>
      </c>
      <c r="H28">
        <v>6.3</v>
      </c>
    </row>
    <row r="29" spans="1:10">
      <c r="A29" t="s">
        <v>645</v>
      </c>
      <c r="B29">
        <v>0.2</v>
      </c>
      <c r="C29">
        <v>0.21</v>
      </c>
      <c r="D29">
        <v>0.215</v>
      </c>
      <c r="E29">
        <v>0.222</v>
      </c>
      <c r="F29">
        <v>0.22500000000000001</v>
      </c>
      <c r="G29">
        <v>0.23</v>
      </c>
      <c r="H29">
        <v>0.23200000000000001</v>
      </c>
    </row>
    <row r="30" spans="1:10">
      <c r="A30" t="s">
        <v>646</v>
      </c>
      <c r="B30">
        <v>-78852680.200000003</v>
      </c>
      <c r="C30">
        <v>263.89999999999998</v>
      </c>
      <c r="D30">
        <v>278.60000000000002</v>
      </c>
      <c r="E30">
        <v>304.60000000000002</v>
      </c>
      <c r="F30">
        <v>324.89999999999998</v>
      </c>
      <c r="G30">
        <v>350</v>
      </c>
      <c r="H30">
        <v>372.8</v>
      </c>
    </row>
    <row r="31" spans="1:10">
      <c r="A31" t="s">
        <v>644</v>
      </c>
      <c r="B31">
        <v>8.3000000000000007</v>
      </c>
      <c r="C31">
        <v>12.3</v>
      </c>
      <c r="D31">
        <v>5.6</v>
      </c>
      <c r="E31">
        <v>9.3000000000000007</v>
      </c>
      <c r="F31">
        <v>6.7</v>
      </c>
      <c r="G31">
        <v>7.7</v>
      </c>
      <c r="H31">
        <v>6.5</v>
      </c>
    </row>
    <row r="32" spans="1:10">
      <c r="A32" t="s">
        <v>645</v>
      </c>
      <c r="B32">
        <v>0.16700000000000001</v>
      </c>
      <c r="C32">
        <v>0.17899999999999999</v>
      </c>
      <c r="D32">
        <v>0.183</v>
      </c>
      <c r="E32">
        <v>0.191</v>
      </c>
      <c r="F32">
        <v>0.19400000000000001</v>
      </c>
      <c r="G32">
        <v>0.19800000000000001</v>
      </c>
      <c r="H32">
        <v>0.2</v>
      </c>
    </row>
    <row r="33" spans="1:8">
      <c r="A33" t="s">
        <v>647</v>
      </c>
      <c r="B33">
        <v>21.2</v>
      </c>
      <c r="C33">
        <v>19.899999999999999</v>
      </c>
      <c r="D33">
        <v>24.1</v>
      </c>
      <c r="E33">
        <v>21.1</v>
      </c>
      <c r="F33">
        <v>23.4</v>
      </c>
      <c r="G33">
        <v>23.1</v>
      </c>
      <c r="H33">
        <v>22.1</v>
      </c>
    </row>
    <row r="34" spans="1:8">
      <c r="A34" t="s">
        <v>644</v>
      </c>
      <c r="B34">
        <v>-10.6</v>
      </c>
      <c r="C34">
        <v>-5.9</v>
      </c>
      <c r="D34">
        <v>21</v>
      </c>
      <c r="E34">
        <v>-12.3</v>
      </c>
      <c r="F34">
        <v>10.8</v>
      </c>
      <c r="G34">
        <v>-1.3</v>
      </c>
      <c r="H34">
        <v>-4.2</v>
      </c>
    </row>
    <row r="35" spans="1:8">
      <c r="A35" t="s">
        <v>645</v>
      </c>
      <c r="B35">
        <v>1.4999999999999999E-2</v>
      </c>
      <c r="C35">
        <v>1.4E-2</v>
      </c>
      <c r="D35">
        <v>1.6E-2</v>
      </c>
      <c r="E35">
        <v>1.2999999999999999E-2</v>
      </c>
      <c r="F35">
        <v>1.4E-2</v>
      </c>
      <c r="G35">
        <v>1.2999999999999999E-2</v>
      </c>
      <c r="H35">
        <v>1.2E-2</v>
      </c>
    </row>
    <row r="36" spans="1:8">
      <c r="A36" t="s">
        <v>648</v>
      </c>
      <c r="B36">
        <v>302</v>
      </c>
      <c r="C36">
        <v>329.9</v>
      </c>
      <c r="D36">
        <v>350.4</v>
      </c>
      <c r="E36">
        <v>376</v>
      </c>
      <c r="F36">
        <v>401.2</v>
      </c>
      <c r="G36">
        <v>428.9</v>
      </c>
      <c r="H36">
        <v>453.6</v>
      </c>
    </row>
    <row r="37" spans="1:8">
      <c r="A37" t="s">
        <v>644</v>
      </c>
      <c r="B37">
        <v>6.1</v>
      </c>
      <c r="C37">
        <v>9.1999999999999993</v>
      </c>
      <c r="D37">
        <v>6.2</v>
      </c>
      <c r="E37">
        <v>7.3</v>
      </c>
      <c r="F37">
        <v>6.7</v>
      </c>
      <c r="G37">
        <v>6.9</v>
      </c>
      <c r="H37">
        <v>5.8</v>
      </c>
    </row>
    <row r="38" spans="1:8">
      <c r="A38" t="s">
        <v>645</v>
      </c>
      <c r="B38">
        <v>0.215</v>
      </c>
      <c r="C38">
        <v>0.22399999999999998</v>
      </c>
      <c r="D38" s="28">
        <v>0.23</v>
      </c>
      <c r="E38" s="28">
        <v>0.23499999999999999</v>
      </c>
      <c r="F38" s="28">
        <v>0.23899999999999999</v>
      </c>
      <c r="G38" s="28">
        <v>0.24299999999999999</v>
      </c>
      <c r="H38" s="28">
        <v>0.24399999999999999</v>
      </c>
    </row>
    <row r="39" spans="1:8">
      <c r="C39" s="28"/>
      <c r="D39" s="28"/>
      <c r="E39" s="28"/>
      <c r="F39" s="28"/>
      <c r="G39" s="28"/>
      <c r="H39"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5" tint="0.59999389629810485"/>
  </sheetPr>
  <dimension ref="A1:OX562"/>
  <sheetViews>
    <sheetView zoomScaleNormal="100" workbookViewId="0">
      <pane xSplit="2" topLeftCell="C1" activePane="topRight" state="frozen"/>
      <selection activeCell="AI27" sqref="AI27"/>
      <selection pane="topRight" activeCell="C5" sqref="C5"/>
    </sheetView>
  </sheetViews>
  <sheetFormatPr defaultRowHeight="12.75"/>
  <cols>
    <col min="1" max="1" width="21.85546875" style="35" customWidth="1"/>
    <col min="2" max="2" width="41.42578125" style="35" customWidth="1"/>
    <col min="3" max="3" width="43.85546875" style="35" bestFit="1" customWidth="1"/>
    <col min="4" max="4" width="23.28515625" style="35" bestFit="1" customWidth="1"/>
    <col min="5" max="5" width="18" style="35" bestFit="1" customWidth="1"/>
    <col min="6" max="6" width="26.5703125" style="35" bestFit="1" customWidth="1"/>
    <col min="7" max="7" width="23.28515625" style="35" bestFit="1" customWidth="1"/>
    <col min="8" max="8" width="21.42578125" style="35" bestFit="1" customWidth="1"/>
    <col min="9" max="9" width="26.5703125" style="35" bestFit="1" customWidth="1"/>
    <col min="10" max="12" width="18" style="35" bestFit="1" customWidth="1"/>
    <col min="13" max="32" width="10.7109375" style="35" customWidth="1"/>
    <col min="33" max="34" width="10.85546875" style="35" customWidth="1"/>
    <col min="35" max="35" width="56.42578125" style="35" bestFit="1" customWidth="1"/>
    <col min="36" max="36" width="10.85546875" style="35" customWidth="1"/>
    <col min="37" max="37" width="16.5703125" style="35" bestFit="1" customWidth="1"/>
    <col min="38" max="86" width="10.85546875" style="35" customWidth="1"/>
    <col min="87" max="198" width="10.85546875" style="35" hidden="1" customWidth="1"/>
    <col min="199" max="202" width="10.85546875" style="35" customWidth="1"/>
    <col min="203" max="203" width="7.7109375" style="35" bestFit="1" customWidth="1"/>
    <col min="204" max="204" width="14" style="35" bestFit="1" customWidth="1"/>
    <col min="205" max="205" width="26.7109375" style="35" customWidth="1"/>
    <col min="206" max="206" width="16.5703125" style="35" bestFit="1" customWidth="1"/>
    <col min="207" max="212" width="16.7109375" style="35" bestFit="1" customWidth="1"/>
    <col min="213" max="213" width="16.5703125" style="35" bestFit="1" customWidth="1"/>
    <col min="214" max="219" width="16.7109375" style="35" bestFit="1" customWidth="1"/>
    <col min="220" max="223" width="16.5703125" style="35" bestFit="1" customWidth="1"/>
    <col min="224" max="224" width="16.7109375" style="35" bestFit="1" customWidth="1"/>
    <col min="225" max="225" width="16.5703125" style="35" bestFit="1" customWidth="1"/>
    <col min="226" max="226" width="16.7109375" style="35" bestFit="1" customWidth="1"/>
    <col min="227" max="228" width="17.7109375" style="35" bestFit="1" customWidth="1"/>
    <col min="229" max="229" width="8.7109375" style="35" bestFit="1" customWidth="1"/>
    <col min="230" max="230" width="14" style="35" bestFit="1" customWidth="1"/>
    <col min="231" max="254" width="17.7109375" style="35" bestFit="1" customWidth="1"/>
    <col min="255" max="256" width="9.140625" style="35"/>
    <col min="257" max="258" width="9.140625" style="35" customWidth="1"/>
    <col min="259" max="259" width="23.5703125" style="35" customWidth="1"/>
    <col min="260" max="260" width="17.7109375" style="35" customWidth="1"/>
    <col min="261" max="306" width="10.140625" style="35" customWidth="1"/>
    <col min="307" max="307" width="18" style="35" bestFit="1" customWidth="1"/>
    <col min="308" max="308" width="20.5703125" style="35" customWidth="1"/>
    <col min="309" max="313" width="9.140625" style="35" customWidth="1"/>
    <col min="314" max="314" width="19.42578125" style="35" bestFit="1" customWidth="1"/>
    <col min="315" max="335" width="9.140625" style="35" customWidth="1"/>
    <col min="336" max="336" width="20.28515625" style="35" bestFit="1" customWidth="1"/>
    <col min="337" max="363" width="9.140625" style="35" customWidth="1"/>
    <col min="364" max="364" width="19.140625" style="35" customWidth="1"/>
    <col min="365" max="367" width="17.7109375" style="35" bestFit="1" customWidth="1"/>
    <col min="368" max="409" width="15.42578125" style="35" bestFit="1" customWidth="1"/>
    <col min="410" max="413" width="18.7109375" style="35" bestFit="1" customWidth="1"/>
    <col min="414" max="415" width="17.7109375" style="35" bestFit="1" customWidth="1"/>
    <col min="416" max="16384" width="9.140625" style="35"/>
  </cols>
  <sheetData>
    <row r="1" spans="1:1" ht="18.75">
      <c r="A1" s="374" t="s">
        <v>895</v>
      </c>
    </row>
    <row r="20" spans="1:413" ht="20.25">
      <c r="B20" s="34" t="s">
        <v>212</v>
      </c>
      <c r="AI20" s="34" t="s">
        <v>555</v>
      </c>
      <c r="GW20" s="34" t="s">
        <v>402</v>
      </c>
      <c r="IY20" s="34" t="s">
        <v>404</v>
      </c>
      <c r="LA20" s="34" t="s">
        <v>403</v>
      </c>
      <c r="MZ20" s="34" t="s">
        <v>681</v>
      </c>
    </row>
    <row r="21" spans="1:413">
      <c r="A21" s="35" t="s">
        <v>691</v>
      </c>
      <c r="B21" s="36" t="s">
        <v>213</v>
      </c>
      <c r="C21" s="36"/>
      <c r="D21" s="36"/>
      <c r="E21" s="36"/>
      <c r="F21" s="36"/>
      <c r="G21" s="36"/>
      <c r="H21" s="37"/>
      <c r="I21" s="40"/>
      <c r="AI21" s="36"/>
      <c r="AJ21" s="35">
        <v>2012</v>
      </c>
      <c r="AK21" s="35">
        <v>2013</v>
      </c>
      <c r="AL21" s="35">
        <v>2014</v>
      </c>
      <c r="AM21" s="35">
        <v>2015</v>
      </c>
      <c r="AN21" s="35">
        <v>2016</v>
      </c>
      <c r="AO21" s="35">
        <v>2017</v>
      </c>
      <c r="AP21" s="35">
        <v>2018</v>
      </c>
      <c r="AQ21" s="35">
        <v>2019</v>
      </c>
      <c r="AR21" s="35">
        <v>2020</v>
      </c>
      <c r="AS21" s="35">
        <v>2021</v>
      </c>
      <c r="AT21" s="35">
        <v>2022</v>
      </c>
      <c r="AU21" s="35">
        <v>2023</v>
      </c>
      <c r="AV21" s="35">
        <v>2024</v>
      </c>
      <c r="AW21" s="35">
        <v>2025</v>
      </c>
      <c r="AX21" s="35">
        <v>2026</v>
      </c>
      <c r="AY21" s="35">
        <v>2027</v>
      </c>
      <c r="AZ21" s="35">
        <v>2028</v>
      </c>
      <c r="BA21" s="35">
        <v>2029</v>
      </c>
      <c r="BB21" s="35">
        <v>2030</v>
      </c>
      <c r="BC21" s="35">
        <v>2031</v>
      </c>
      <c r="BD21" s="35">
        <v>2032</v>
      </c>
      <c r="BE21" s="35">
        <v>2033</v>
      </c>
      <c r="BF21" s="35">
        <v>2034</v>
      </c>
      <c r="BG21" s="35">
        <v>2035</v>
      </c>
      <c r="BH21" s="35">
        <v>2036</v>
      </c>
      <c r="BI21" s="35">
        <v>2037</v>
      </c>
      <c r="BJ21" s="35">
        <v>2038</v>
      </c>
      <c r="BK21" s="35">
        <v>2039</v>
      </c>
      <c r="BL21" s="35">
        <v>2040</v>
      </c>
      <c r="BM21" s="35">
        <v>2041</v>
      </c>
      <c r="BN21" s="35">
        <v>2042</v>
      </c>
      <c r="BO21" s="35">
        <v>2043</v>
      </c>
      <c r="BP21" s="35">
        <v>2044</v>
      </c>
      <c r="BQ21" s="35">
        <v>2045</v>
      </c>
      <c r="BR21" s="35">
        <v>2046</v>
      </c>
      <c r="BS21" s="35">
        <v>2047</v>
      </c>
      <c r="BT21" s="35">
        <v>2048</v>
      </c>
      <c r="BU21" s="35">
        <v>2049</v>
      </c>
      <c r="BV21" s="35">
        <v>2050</v>
      </c>
      <c r="BW21" s="35">
        <v>2051</v>
      </c>
      <c r="BX21" s="35">
        <v>2052</v>
      </c>
      <c r="BY21" s="35">
        <v>2053</v>
      </c>
      <c r="BZ21" s="35">
        <v>2054</v>
      </c>
      <c r="CA21" s="35">
        <v>2055</v>
      </c>
      <c r="CB21" s="35">
        <v>2056</v>
      </c>
      <c r="CC21" s="35">
        <v>2057</v>
      </c>
      <c r="CD21" s="35">
        <v>2058</v>
      </c>
      <c r="CE21" s="35">
        <v>2059</v>
      </c>
      <c r="CF21" s="35">
        <v>2060</v>
      </c>
      <c r="GW21" s="36"/>
      <c r="GX21" s="35">
        <v>2012</v>
      </c>
      <c r="GY21" s="35">
        <v>2013</v>
      </c>
      <c r="GZ21" s="35">
        <v>2014</v>
      </c>
      <c r="HA21" s="35">
        <v>2015</v>
      </c>
      <c r="HB21" s="35">
        <v>2016</v>
      </c>
      <c r="HC21" s="35">
        <v>2017</v>
      </c>
      <c r="HD21" s="35">
        <v>2018</v>
      </c>
      <c r="HE21" s="35">
        <v>2019</v>
      </c>
      <c r="HF21" s="35">
        <v>2020</v>
      </c>
      <c r="HG21" s="35">
        <v>2021</v>
      </c>
      <c r="HH21" s="35">
        <v>2022</v>
      </c>
      <c r="HI21" s="35">
        <v>2023</v>
      </c>
      <c r="HJ21" s="35">
        <v>2024</v>
      </c>
      <c r="HK21" s="35">
        <v>2025</v>
      </c>
      <c r="HL21" s="35">
        <v>2026</v>
      </c>
      <c r="HM21" s="35">
        <v>2027</v>
      </c>
      <c r="HN21" s="35">
        <v>2028</v>
      </c>
      <c r="HO21" s="35">
        <v>2029</v>
      </c>
      <c r="HP21" s="35">
        <v>2030</v>
      </c>
      <c r="HQ21" s="35">
        <v>2031</v>
      </c>
      <c r="HR21" s="35">
        <v>2032</v>
      </c>
      <c r="HS21" s="35">
        <v>2033</v>
      </c>
      <c r="HT21" s="35">
        <v>2034</v>
      </c>
      <c r="HU21" s="35">
        <v>2035</v>
      </c>
      <c r="HV21" s="35">
        <v>2036</v>
      </c>
      <c r="HW21" s="35">
        <v>2037</v>
      </c>
      <c r="HX21" s="35">
        <v>2038</v>
      </c>
      <c r="HY21" s="35">
        <v>2039</v>
      </c>
      <c r="HZ21" s="35">
        <v>2040</v>
      </c>
      <c r="IA21" s="35">
        <v>2041</v>
      </c>
      <c r="IB21" s="35">
        <v>2042</v>
      </c>
      <c r="IC21" s="35">
        <v>2043</v>
      </c>
      <c r="ID21" s="35">
        <v>2044</v>
      </c>
      <c r="IE21" s="35">
        <v>2045</v>
      </c>
      <c r="IF21" s="35">
        <v>2046</v>
      </c>
      <c r="IG21" s="35">
        <v>2047</v>
      </c>
      <c r="IH21" s="35">
        <v>2048</v>
      </c>
      <c r="II21" s="35">
        <v>2049</v>
      </c>
      <c r="IJ21" s="35">
        <v>2050</v>
      </c>
      <c r="IK21" s="35">
        <v>2051</v>
      </c>
      <c r="IL21" s="35">
        <v>2052</v>
      </c>
      <c r="IM21" s="35">
        <v>2053</v>
      </c>
      <c r="IN21" s="35">
        <v>2054</v>
      </c>
      <c r="IO21" s="35">
        <v>2055</v>
      </c>
      <c r="IP21" s="35">
        <v>2056</v>
      </c>
      <c r="IQ21" s="35">
        <v>2057</v>
      </c>
      <c r="IR21" s="35">
        <v>2058</v>
      </c>
      <c r="IS21" s="35">
        <v>2059</v>
      </c>
      <c r="IT21" s="35">
        <v>2060</v>
      </c>
      <c r="IY21" s="36"/>
      <c r="IZ21" s="35">
        <v>2012</v>
      </c>
      <c r="JA21" s="35">
        <v>2013</v>
      </c>
      <c r="JB21" s="35">
        <v>2014</v>
      </c>
      <c r="JC21" s="35">
        <v>2015</v>
      </c>
      <c r="JD21" s="35">
        <v>2016</v>
      </c>
      <c r="JE21" s="35">
        <v>2017</v>
      </c>
      <c r="JF21" s="35">
        <v>2018</v>
      </c>
      <c r="JG21" s="35">
        <v>2019</v>
      </c>
      <c r="JH21" s="35">
        <v>2020</v>
      </c>
      <c r="JI21" s="35">
        <v>2021</v>
      </c>
      <c r="JJ21" s="35">
        <v>2022</v>
      </c>
      <c r="JK21" s="35">
        <v>2023</v>
      </c>
      <c r="JL21" s="35">
        <v>2024</v>
      </c>
      <c r="JM21" s="35">
        <v>2025</v>
      </c>
      <c r="JN21" s="35">
        <v>2026</v>
      </c>
      <c r="JO21" s="35">
        <v>2027</v>
      </c>
      <c r="JP21" s="35">
        <v>2028</v>
      </c>
      <c r="JQ21" s="35">
        <v>2029</v>
      </c>
      <c r="JR21" s="35">
        <v>2030</v>
      </c>
      <c r="JS21" s="35">
        <v>2031</v>
      </c>
      <c r="JT21" s="35">
        <v>2032</v>
      </c>
      <c r="JU21" s="35">
        <v>2033</v>
      </c>
      <c r="JV21" s="35">
        <v>2034</v>
      </c>
      <c r="JW21" s="35">
        <v>2035</v>
      </c>
      <c r="JX21" s="35">
        <v>2036</v>
      </c>
      <c r="JY21" s="35">
        <v>2037</v>
      </c>
      <c r="JZ21" s="35">
        <v>2038</v>
      </c>
      <c r="KA21" s="35">
        <v>2039</v>
      </c>
      <c r="KB21" s="35">
        <v>2040</v>
      </c>
      <c r="KC21" s="35">
        <v>2041</v>
      </c>
      <c r="KD21" s="35">
        <v>2042</v>
      </c>
      <c r="KE21" s="35">
        <v>2043</v>
      </c>
      <c r="KF21" s="35">
        <v>2044</v>
      </c>
      <c r="KG21" s="35">
        <v>2045</v>
      </c>
      <c r="KH21" s="35">
        <v>2046</v>
      </c>
      <c r="KI21" s="35">
        <v>2047</v>
      </c>
      <c r="KJ21" s="35">
        <v>2048</v>
      </c>
      <c r="KK21" s="35">
        <v>2049</v>
      </c>
      <c r="KL21" s="35">
        <v>2050</v>
      </c>
      <c r="KM21" s="35">
        <v>2051</v>
      </c>
      <c r="KN21" s="35">
        <v>2052</v>
      </c>
      <c r="KO21" s="35">
        <v>2053</v>
      </c>
      <c r="KP21" s="35">
        <v>2054</v>
      </c>
      <c r="KQ21" s="35">
        <v>2055</v>
      </c>
      <c r="KR21" s="35">
        <v>2056</v>
      </c>
      <c r="KS21" s="35">
        <v>2057</v>
      </c>
      <c r="KT21" s="35">
        <v>2058</v>
      </c>
      <c r="KU21" s="35">
        <v>2059</v>
      </c>
      <c r="KV21" s="35">
        <v>2060</v>
      </c>
      <c r="LA21" s="36"/>
      <c r="LB21" s="35">
        <v>2012</v>
      </c>
      <c r="LC21" s="35">
        <v>2013</v>
      </c>
      <c r="LD21" s="35">
        <v>2014</v>
      </c>
      <c r="LE21" s="35">
        <v>2015</v>
      </c>
      <c r="LF21" s="35">
        <v>2016</v>
      </c>
      <c r="LG21" s="35">
        <v>2017</v>
      </c>
      <c r="LH21" s="35">
        <v>2018</v>
      </c>
      <c r="LI21" s="35">
        <v>2019</v>
      </c>
      <c r="LJ21" s="35">
        <v>2020</v>
      </c>
      <c r="LK21" s="35">
        <v>2021</v>
      </c>
      <c r="LL21" s="35">
        <v>2022</v>
      </c>
      <c r="LM21" s="35">
        <v>2023</v>
      </c>
      <c r="LN21" s="35">
        <v>2024</v>
      </c>
      <c r="LO21" s="35">
        <v>2025</v>
      </c>
      <c r="LP21" s="35">
        <v>2026</v>
      </c>
      <c r="LQ21" s="35">
        <v>2027</v>
      </c>
      <c r="LR21" s="35">
        <v>2028</v>
      </c>
      <c r="LS21" s="35">
        <v>2029</v>
      </c>
      <c r="LT21" s="35">
        <v>2030</v>
      </c>
      <c r="LU21" s="35">
        <v>2031</v>
      </c>
      <c r="LV21" s="35">
        <v>2032</v>
      </c>
      <c r="LW21" s="35">
        <v>2033</v>
      </c>
      <c r="LX21" s="35">
        <v>2034</v>
      </c>
      <c r="LY21" s="35">
        <v>2035</v>
      </c>
      <c r="LZ21" s="35">
        <v>2036</v>
      </c>
      <c r="MA21" s="35">
        <v>2037</v>
      </c>
      <c r="MB21" s="35">
        <v>2038</v>
      </c>
      <c r="MC21" s="35">
        <v>2039</v>
      </c>
      <c r="MD21" s="35">
        <v>2040</v>
      </c>
      <c r="ME21" s="35">
        <v>2041</v>
      </c>
      <c r="MF21" s="35">
        <v>2042</v>
      </c>
      <c r="MG21" s="35">
        <v>2043</v>
      </c>
      <c r="MH21" s="35">
        <v>2044</v>
      </c>
      <c r="MI21" s="35">
        <v>2045</v>
      </c>
      <c r="MJ21" s="35">
        <v>2046</v>
      </c>
      <c r="MK21" s="35">
        <v>2047</v>
      </c>
      <c r="ML21" s="35">
        <v>2048</v>
      </c>
      <c r="MM21" s="35">
        <v>2049</v>
      </c>
      <c r="MN21" s="35">
        <v>2050</v>
      </c>
      <c r="MO21" s="35">
        <v>2051</v>
      </c>
      <c r="MP21" s="35">
        <v>2052</v>
      </c>
      <c r="MQ21" s="35">
        <v>2053</v>
      </c>
      <c r="MR21" s="35">
        <v>2054</v>
      </c>
      <c r="MS21" s="35">
        <v>2055</v>
      </c>
      <c r="MT21" s="35">
        <v>2056</v>
      </c>
      <c r="MU21" s="35">
        <v>2057</v>
      </c>
      <c r="MV21" s="35">
        <v>2058</v>
      </c>
      <c r="MW21" s="35">
        <v>2059</v>
      </c>
      <c r="MX21" s="35">
        <v>2060</v>
      </c>
      <c r="MZ21" s="36"/>
    </row>
    <row r="22" spans="1:413">
      <c r="B22" s="36"/>
      <c r="C22" s="38" t="s">
        <v>214</v>
      </c>
      <c r="D22" s="38" t="s">
        <v>215</v>
      </c>
      <c r="E22" s="38" t="s">
        <v>216</v>
      </c>
      <c r="F22" s="38" t="s">
        <v>217</v>
      </c>
      <c r="G22" s="38" t="s">
        <v>218</v>
      </c>
      <c r="H22" s="37" t="s">
        <v>219</v>
      </c>
      <c r="I22" s="40" t="s">
        <v>702</v>
      </c>
      <c r="AI22" s="36"/>
      <c r="GW22" s="36"/>
      <c r="IY22" s="36"/>
      <c r="LA22" s="36"/>
      <c r="MZ22" s="36"/>
      <c r="NA22" s="35">
        <v>2012</v>
      </c>
      <c r="NB22" s="35">
        <v>2013</v>
      </c>
      <c r="NC22" s="35">
        <v>2014</v>
      </c>
      <c r="ND22" s="35">
        <v>2015</v>
      </c>
      <c r="NE22" s="35">
        <v>2016</v>
      </c>
      <c r="NF22" s="35">
        <v>2017</v>
      </c>
      <c r="NG22" s="35">
        <v>2018</v>
      </c>
      <c r="NH22" s="35">
        <v>2019</v>
      </c>
      <c r="NI22" s="35">
        <v>2020</v>
      </c>
      <c r="NJ22" s="35">
        <v>2021</v>
      </c>
      <c r="NK22" s="35">
        <v>2022</v>
      </c>
      <c r="NL22" s="35">
        <v>2023</v>
      </c>
      <c r="NM22" s="35">
        <v>2024</v>
      </c>
      <c r="NN22" s="35">
        <v>2025</v>
      </c>
      <c r="NO22" s="35">
        <v>2026</v>
      </c>
      <c r="NP22" s="35">
        <v>2027</v>
      </c>
      <c r="NQ22" s="35">
        <v>2028</v>
      </c>
      <c r="NR22" s="35">
        <v>2029</v>
      </c>
      <c r="NS22" s="35">
        <v>2030</v>
      </c>
      <c r="NT22" s="35">
        <v>2031</v>
      </c>
      <c r="NU22" s="35">
        <v>2032</v>
      </c>
      <c r="NV22" s="35">
        <v>2033</v>
      </c>
      <c r="NW22" s="35">
        <v>2034</v>
      </c>
      <c r="NX22" s="35">
        <v>2035</v>
      </c>
      <c r="NY22" s="35">
        <v>2036</v>
      </c>
      <c r="NZ22" s="35">
        <v>2037</v>
      </c>
      <c r="OA22" s="35">
        <v>2038</v>
      </c>
      <c r="OB22" s="35">
        <v>2039</v>
      </c>
      <c r="OC22" s="35">
        <v>2040</v>
      </c>
      <c r="OD22" s="35">
        <v>2041</v>
      </c>
      <c r="OE22" s="35">
        <v>2042</v>
      </c>
      <c r="OF22" s="35">
        <v>2043</v>
      </c>
      <c r="OG22" s="35">
        <v>2044</v>
      </c>
      <c r="OH22" s="35">
        <v>2045</v>
      </c>
      <c r="OI22" s="35">
        <v>2046</v>
      </c>
      <c r="OJ22" s="35">
        <v>2047</v>
      </c>
      <c r="OK22" s="35">
        <v>2048</v>
      </c>
      <c r="OL22" s="35">
        <v>2049</v>
      </c>
      <c r="OM22" s="35">
        <v>2050</v>
      </c>
      <c r="ON22" s="35">
        <v>2051</v>
      </c>
      <c r="OO22" s="35">
        <v>2052</v>
      </c>
      <c r="OP22" s="35">
        <v>2053</v>
      </c>
      <c r="OQ22" s="35">
        <v>2054</v>
      </c>
      <c r="OR22" s="35">
        <v>2055</v>
      </c>
      <c r="OS22" s="35">
        <v>2056</v>
      </c>
      <c r="OT22" s="35">
        <v>2057</v>
      </c>
      <c r="OU22" s="35">
        <v>2058</v>
      </c>
      <c r="OV22" s="35">
        <v>2059</v>
      </c>
      <c r="OW22" s="35">
        <v>2060</v>
      </c>
    </row>
    <row r="23" spans="1:413">
      <c r="A23" s="35" t="s">
        <v>750</v>
      </c>
      <c r="B23" s="36" t="s">
        <v>220</v>
      </c>
      <c r="C23" s="39">
        <v>133639256.03168011</v>
      </c>
      <c r="D23" s="39">
        <v>150692216.40643755</v>
      </c>
      <c r="E23" s="39">
        <v>158449844.81808907</v>
      </c>
      <c r="F23" s="39">
        <v>161915499.38591662</v>
      </c>
      <c r="G23" s="39">
        <v>159661588.05218726</v>
      </c>
      <c r="H23" s="40">
        <f t="shared" ref="H23:H30" si="0">G23/Y39</f>
        <v>31.339450423113167</v>
      </c>
      <c r="I23" s="40">
        <f>H23/H$32</f>
        <v>9.345260654236659E-2</v>
      </c>
      <c r="AG23" s="35">
        <v>0</v>
      </c>
      <c r="AH23" s="35">
        <v>17</v>
      </c>
      <c r="AI23" s="36" t="s">
        <v>220</v>
      </c>
      <c r="AJ23" s="35">
        <f>$I23*AJ$32</f>
        <v>32.096569741470162</v>
      </c>
      <c r="AK23" s="35">
        <f t="shared" ref="AK23:CF28" si="1">$I23*AK$32</f>
        <v>32.168284968359025</v>
      </c>
      <c r="AL23" s="35">
        <f t="shared" si="1"/>
        <v>32.273081636418674</v>
      </c>
      <c r="AM23" s="35">
        <f t="shared" si="1"/>
        <v>32.408264842586931</v>
      </c>
      <c r="AN23" s="35">
        <f t="shared" si="1"/>
        <v>32.571460065734016</v>
      </c>
      <c r="AO23" s="35">
        <f t="shared" si="1"/>
        <v>32.760569510960678</v>
      </c>
      <c r="AP23" s="35">
        <f t="shared" si="1"/>
        <v>32.973735393945283</v>
      </c>
      <c r="AQ23" s="35">
        <f t="shared" si="1"/>
        <v>33.20930892444585</v>
      </c>
      <c r="AR23" s="35">
        <f t="shared" si="1"/>
        <v>33.46582399129413</v>
      </c>
      <c r="AS23" s="35">
        <f t="shared" si="1"/>
        <v>33.741974742967315</v>
      </c>
      <c r="AT23" s="35">
        <f t="shared" si="1"/>
        <v>34.036596409755674</v>
      </c>
      <c r="AU23" s="35">
        <f t="shared" si="1"/>
        <v>34.348648834515949</v>
      </c>
      <c r="AV23" s="35">
        <f t="shared" si="1"/>
        <v>34.677202275768082</v>
      </c>
      <c r="AW23" s="35">
        <f t="shared" si="1"/>
        <v>35.021425124644715</v>
      </c>
      <c r="AX23" s="35">
        <f t="shared" si="1"/>
        <v>35.380573239942166</v>
      </c>
      <c r="AY23" s="35">
        <f t="shared" si="1"/>
        <v>35.753980656354024</v>
      </c>
      <c r="AZ23" s="35">
        <f t="shared" si="1"/>
        <v>36.141051462315716</v>
      </c>
      <c r="BA23" s="35">
        <f t="shared" si="1"/>
        <v>36.541252677646909</v>
      </c>
      <c r="BB23" s="35">
        <f t="shared" si="1"/>
        <v>36.954107988841614</v>
      </c>
      <c r="BC23" s="35">
        <f t="shared" si="1"/>
        <v>37.379192222603756</v>
      </c>
      <c r="BD23" s="35">
        <f t="shared" si="1"/>
        <v>37.816126456995001</v>
      </c>
      <c r="BE23" s="35">
        <f t="shared" si="1"/>
        <v>38.264573685099151</v>
      </c>
      <c r="BF23" s="35">
        <f t="shared" si="1"/>
        <v>38.724234959011007</v>
      </c>
      <c r="BG23" s="35">
        <f t="shared" si="1"/>
        <v>39.194845952706906</v>
      </c>
      <c r="BH23" s="35">
        <f t="shared" si="1"/>
        <v>39.676173891336582</v>
      </c>
      <c r="BI23" s="35">
        <f t="shared" si="1"/>
        <v>40.168014802004222</v>
      </c>
      <c r="BJ23" s="35">
        <f t="shared" si="1"/>
        <v>40.670191047434919</v>
      </c>
      <c r="BK23" s="35">
        <f t="shared" si="1"/>
        <v>41.182549109257593</v>
      </c>
      <c r="BL23" s="35">
        <f t="shared" si="1"/>
        <v>41.704957592146201</v>
      </c>
      <c r="BM23" s="35">
        <f t="shared" si="1"/>
        <v>42.237305423885445</v>
      </c>
      <c r="BN23" s="35">
        <f t="shared" si="1"/>
        <v>42.779500229679371</v>
      </c>
      <c r="BO23" s="35">
        <f t="shared" si="1"/>
        <v>43.331466861794219</v>
      </c>
      <c r="BP23" s="35">
        <f t="shared" si="1"/>
        <v>43.893146067998167</v>
      </c>
      <c r="BQ23" s="35">
        <f t="shared" si="1"/>
        <v>44.464493284294157</v>
      </c>
      <c r="BR23" s="35">
        <f t="shared" si="1"/>
        <v>45.045477539190536</v>
      </c>
      <c r="BS23" s="35">
        <f t="shared" si="1"/>
        <v>45.636080458262278</v>
      </c>
      <c r="BT23" s="35">
        <f t="shared" si="1"/>
        <v>46.236295359059199</v>
      </c>
      <c r="BU23" s="35">
        <f t="shared" si="1"/>
        <v>46.846126427548789</v>
      </c>
      <c r="BV23" s="35">
        <f t="shared" si="1"/>
        <v>47.465587968263918</v>
      </c>
      <c r="BW23" s="35">
        <f t="shared" si="1"/>
        <v>48.094703721183208</v>
      </c>
      <c r="BX23" s="35">
        <f t="shared" si="1"/>
        <v>48.733506239121311</v>
      </c>
      <c r="BY23" s="35">
        <f t="shared" si="1"/>
        <v>49.382036320063079</v>
      </c>
      <c r="BZ23" s="35">
        <f t="shared" si="1"/>
        <v>50.040342489453209</v>
      </c>
      <c r="CA23" s="35">
        <f t="shared" si="1"/>
        <v>50.708480527961484</v>
      </c>
      <c r="CB23" s="35">
        <f t="shared" si="1"/>
        <v>51.386513040693515</v>
      </c>
      <c r="CC23" s="35">
        <f t="shared" si="1"/>
        <v>52.074509064214404</v>
      </c>
      <c r="CD23" s="35">
        <f t="shared" si="1"/>
        <v>52.772543708106426</v>
      </c>
      <c r="CE23" s="35">
        <f t="shared" si="1"/>
        <v>53.480697828096055</v>
      </c>
      <c r="CF23" s="35">
        <f t="shared" si="1"/>
        <v>54.199057728065689</v>
      </c>
      <c r="GU23" s="35">
        <v>0</v>
      </c>
      <c r="GV23" s="35">
        <v>17</v>
      </c>
      <c r="GW23" s="36" t="s">
        <v>220</v>
      </c>
      <c r="GX23" s="35">
        <f>SUMIF(Population!$B$4:$B$104,"&lt;="&amp;$GV23,Population!C$4:C$104)-SUMIF(Population!$B$4:$B$104,"&lt;"&amp;$GU23,Population!C$4:C$104)</f>
        <v>5153961</v>
      </c>
      <c r="GY23" s="35">
        <f>SUMIF(Population!$B$4:$B$104,"&lt;="&amp;$GV23,Population!D$4:D$104)-SUMIF(Population!$B$4:$B$104,"&lt;"&amp;$GU23,Population!D$4:D$104)</f>
        <v>5222175</v>
      </c>
      <c r="GZ23" s="35">
        <f>SUMIF(Population!$B$4:$B$104,"&lt;="&amp;$GV23,Population!E$4:E$104)-SUMIF(Population!$B$4:$B$104,"&lt;"&amp;$GU23,Population!E$4:E$104)</f>
        <v>5294783</v>
      </c>
      <c r="HA23" s="35">
        <f>SUMIF(Population!$B$4:$B$104,"&lt;="&amp;$GV23,Population!F$4:F$104)-SUMIF(Population!$B$4:$B$104,"&lt;"&amp;$GU23,Population!F$4:F$104)</f>
        <v>5367739</v>
      </c>
      <c r="HB23" s="35">
        <f>SUMIF(Population!$B$4:$B$104,"&lt;="&amp;$GV23,Population!G$4:G$104)-SUMIF(Population!$B$4:$B$104,"&lt;"&amp;$GU23,Population!G$4:G$104)</f>
        <v>5443313</v>
      </c>
      <c r="HC23" s="35">
        <f>SUMIF(Population!$B$4:$B$104,"&lt;="&amp;$GV23,Population!H$4:H$104)-SUMIF(Population!$B$4:$B$104,"&lt;"&amp;$GU23,Population!H$4:H$104)</f>
        <v>5517801</v>
      </c>
      <c r="HD23" s="35">
        <f>SUMIF(Population!$B$4:$B$104,"&lt;="&amp;$GV23,Population!I$4:I$104)-SUMIF(Population!$B$4:$B$104,"&lt;"&amp;$GU23,Population!I$4:I$104)</f>
        <v>5591654</v>
      </c>
      <c r="HE23" s="35">
        <f>SUMIF(Population!$B$4:$B$104,"&lt;="&amp;$GV23,Population!J$4:J$104)-SUMIF(Population!$B$4:$B$104,"&lt;"&amp;$GU23,Population!J$4:J$104)</f>
        <v>5667375</v>
      </c>
      <c r="HF23" s="35">
        <f>SUMIF(Population!$B$4:$B$104,"&lt;="&amp;$GV23,Population!K$4:K$104)-SUMIF(Population!$B$4:$B$104,"&lt;"&amp;$GU23,Population!K$4:K$104)</f>
        <v>5747479</v>
      </c>
      <c r="HG23" s="35">
        <f>SUMIF(Population!$B$4:$B$104,"&lt;="&amp;$GV23,Population!L$4:L$104)-SUMIF(Population!$B$4:$B$104,"&lt;"&amp;$GU23,Population!L$4:L$104)</f>
        <v>5826842</v>
      </c>
      <c r="HH23" s="35">
        <f>SUMIF(Population!$B$4:$B$104,"&lt;="&amp;$GV23,Population!M$4:M$104)-SUMIF(Population!$B$4:$B$104,"&lt;"&amp;$GU23,Population!M$4:M$104)</f>
        <v>5902666</v>
      </c>
      <c r="HI23" s="35">
        <f>SUMIF(Population!$B$4:$B$104,"&lt;="&amp;$GV23,Population!N$4:N$104)-SUMIF(Population!$B$4:$B$104,"&lt;"&amp;$GU23,Population!N$4:N$104)</f>
        <v>5972762</v>
      </c>
      <c r="HJ23" s="35">
        <f>SUMIF(Population!$B$4:$B$104,"&lt;="&amp;$GV23,Population!O$4:O$104)-SUMIF(Population!$B$4:$B$104,"&lt;"&amp;$GU23,Population!O$4:O$104)</f>
        <v>6032284</v>
      </c>
      <c r="HK23" s="35">
        <f>SUMIF(Population!$B$4:$B$104,"&lt;="&amp;$GV23,Population!P$4:P$104)-SUMIF(Population!$B$4:$B$104,"&lt;"&amp;$GU23,Population!P$4:P$104)</f>
        <v>6089956</v>
      </c>
      <c r="HL23" s="35">
        <f>SUMIF(Population!$B$4:$B$104,"&lt;="&amp;$GV23,Population!Q$4:Q$104)-SUMIF(Population!$B$4:$B$104,"&lt;"&amp;$GU23,Population!Q$4:Q$104)</f>
        <v>6141508</v>
      </c>
      <c r="HM23" s="35">
        <f>SUMIF(Population!$B$4:$B$104,"&lt;="&amp;$GV23,Population!R$4:R$104)-SUMIF(Population!$B$4:$B$104,"&lt;"&amp;$GU23,Population!R$4:R$104)</f>
        <v>6189511</v>
      </c>
      <c r="HN23" s="35">
        <f>SUMIF(Population!$B$4:$B$104,"&lt;="&amp;$GV23,Population!S$4:S$104)-SUMIF(Population!$B$4:$B$104,"&lt;"&amp;$GU23,Population!S$4:S$104)</f>
        <v>6233154</v>
      </c>
      <c r="HO23" s="35">
        <f>SUMIF(Population!$B$4:$B$104,"&lt;="&amp;$GV23,Population!T$4:T$104)-SUMIF(Population!$B$4:$B$104,"&lt;"&amp;$GU23,Population!T$4:T$104)</f>
        <v>6279927</v>
      </c>
      <c r="HP23" s="35">
        <f>SUMIF(Population!$B$4:$B$104,"&lt;="&amp;$GV23,Population!U$4:U$104)-SUMIF(Population!$B$4:$B$104,"&lt;"&amp;$GU23,Population!U$4:U$104)</f>
        <v>6322506</v>
      </c>
      <c r="HQ23" s="35">
        <f>SUMIF(Population!$B$4:$B$104,"&lt;="&amp;$GV23,Population!V$4:V$104)-SUMIF(Population!$B$4:$B$104,"&lt;"&amp;$GU23,Population!V$4:V$104)</f>
        <v>6360994</v>
      </c>
      <c r="HR23" s="35">
        <f>SUMIF(Population!$B$4:$B$104,"&lt;="&amp;$GV23,Population!W$4:W$104)-SUMIF(Population!$B$4:$B$104,"&lt;"&amp;$GU23,Population!W$4:W$104)</f>
        <v>6396368</v>
      </c>
      <c r="HS23" s="35">
        <f>SUMIF(Population!$B$4:$B$104,"&lt;="&amp;$GV23,Population!X$4:X$104)-SUMIF(Population!$B$4:$B$104,"&lt;"&amp;$GU23,Population!X$4:X$104)</f>
        <v>6429030</v>
      </c>
      <c r="HT23" s="35">
        <f>SUMIF(Population!$B$4:$B$104,"&lt;="&amp;$GV23,Population!Y$4:Y$104)-SUMIF(Population!$B$4:$B$104,"&lt;"&amp;$GU23,Population!Y$4:Y$104)</f>
        <v>6459500</v>
      </c>
      <c r="HU23" s="35">
        <f>SUMIF(Population!$B$4:$B$104,"&lt;="&amp;$GV23,Population!Z$4:Z$104)-SUMIF(Population!$B$4:$B$104,"&lt;"&amp;$GU23,Population!Z$4:Z$104)</f>
        <v>6488377</v>
      </c>
      <c r="HV23" s="35">
        <f>SUMIF(Population!$B$4:$B$104,"&lt;="&amp;$GV23,Population!AA$4:AA$104)-SUMIF(Population!$B$4:$B$104,"&lt;"&amp;$GU23,Population!AA$4:AA$104)</f>
        <v>6516439</v>
      </c>
      <c r="HW23" s="35">
        <f>SUMIF(Population!$B$4:$B$104,"&lt;="&amp;$GV23,Population!AB$4:AB$104)-SUMIF(Population!$B$4:$B$104,"&lt;"&amp;$GU23,Population!AB$4:AB$104)</f>
        <v>6544466</v>
      </c>
      <c r="HX23" s="35">
        <f>SUMIF(Population!$B$4:$B$104,"&lt;="&amp;$GV23,Population!AC$4:AC$104)-SUMIF(Population!$B$4:$B$104,"&lt;"&amp;$GU23,Population!AC$4:AC$104)</f>
        <v>6573080</v>
      </c>
      <c r="HY23" s="35">
        <f>SUMIF(Population!$B$4:$B$104,"&lt;="&amp;$GV23,Population!AD$4:AD$104)-SUMIF(Population!$B$4:$B$104,"&lt;"&amp;$GU23,Population!AD$4:AD$104)</f>
        <v>6602861</v>
      </c>
      <c r="HZ23" s="35">
        <f>SUMIF(Population!$B$4:$B$104,"&lt;="&amp;$GV23,Population!AE$4:AE$104)-SUMIF(Population!$B$4:$B$104,"&lt;"&amp;$GU23,Population!AE$4:AE$104)</f>
        <v>6634365</v>
      </c>
      <c r="IA23" s="35">
        <f>SUMIF(Population!$B$4:$B$104,"&lt;="&amp;$GV23,Population!AF$4:AF$104)-SUMIF(Population!$B$4:$B$104,"&lt;"&amp;$GU23,Population!AF$4:AF$104)</f>
        <v>6668024</v>
      </c>
      <c r="IB23" s="35">
        <f>SUMIF(Population!$B$4:$B$104,"&lt;="&amp;$GV23,Population!AG$4:AG$104)-SUMIF(Population!$B$4:$B$104,"&lt;"&amp;$GU23,Population!AG$4:AG$104)</f>
        <v>6704124</v>
      </c>
      <c r="IC23" s="35">
        <f>SUMIF(Population!$B$4:$B$104,"&lt;="&amp;$GV23,Population!AH$4:AH$104)-SUMIF(Population!$B$4:$B$104,"&lt;"&amp;$GU23,Population!AH$4:AH$104)</f>
        <v>6742834</v>
      </c>
      <c r="ID23" s="35">
        <f>SUMIF(Population!$B$4:$B$104,"&lt;="&amp;$GV23,Population!AI$4:AI$104)-SUMIF(Population!$B$4:$B$104,"&lt;"&amp;$GU23,Population!AI$4:AI$104)</f>
        <v>6784254</v>
      </c>
      <c r="IE23" s="35">
        <f>SUMIF(Population!$B$4:$B$104,"&lt;="&amp;$GV23,Population!AJ$4:AJ$104)-SUMIF(Population!$B$4:$B$104,"&lt;"&amp;$GU23,Population!AJ$4:AJ$104)</f>
        <v>6828399</v>
      </c>
      <c r="IF23" s="35">
        <f>SUMIF(Population!$B$4:$B$104,"&lt;="&amp;$GV23,Population!AK$4:AK$104)-SUMIF(Population!$B$4:$B$104,"&lt;"&amp;$GU23,Population!AK$4:AK$104)</f>
        <v>6875103</v>
      </c>
      <c r="IG23" s="35">
        <f>SUMIF(Population!$B$4:$B$104,"&lt;="&amp;$GV23,Population!AL$4:AL$104)-SUMIF(Population!$B$4:$B$104,"&lt;"&amp;$GU23,Population!AL$4:AL$104)</f>
        <v>6924083</v>
      </c>
      <c r="IH23" s="35">
        <f>SUMIF(Population!$B$4:$B$104,"&lt;="&amp;$GV23,Population!AM$4:AM$104)-SUMIF(Population!$B$4:$B$104,"&lt;"&amp;$GU23,Population!AM$4:AM$104)</f>
        <v>6975083</v>
      </c>
      <c r="II23" s="35">
        <f>SUMIF(Population!$B$4:$B$104,"&lt;="&amp;$GV23,Population!AN$4:AN$104)-SUMIF(Population!$B$4:$B$104,"&lt;"&amp;$GU23,Population!AN$4:AN$104)</f>
        <v>7027755</v>
      </c>
      <c r="IJ23" s="35">
        <f>SUMIF(Population!$B$4:$B$104,"&lt;="&amp;$GV23,Population!AO$4:AO$104)-SUMIF(Population!$B$4:$B$104,"&lt;"&amp;$GU23,Population!AO$4:AO$104)</f>
        <v>7081698</v>
      </c>
      <c r="IK23" s="35">
        <f>SUMIF(Population!$B$4:$B$104,"&lt;="&amp;$GV23,Population!AP$4:AP$104)-SUMIF(Population!$B$4:$B$104,"&lt;"&amp;$GU23,Population!AP$4:AP$104)</f>
        <v>7136453</v>
      </c>
      <c r="IL23" s="35">
        <f>SUMIF(Population!$B$4:$B$104,"&lt;="&amp;$GV23,Population!AQ$4:AQ$104)-SUMIF(Population!$B$4:$B$104,"&lt;"&amp;$GU23,Population!AQ$4:AQ$104)</f>
        <v>7191521</v>
      </c>
      <c r="IM23" s="35">
        <f>SUMIF(Population!$B$4:$B$104,"&lt;="&amp;$GV23,Population!AR$4:AR$104)-SUMIF(Population!$B$4:$B$104,"&lt;"&amp;$GU23,Population!AR$4:AR$104)</f>
        <v>7246415</v>
      </c>
      <c r="IN23" s="35">
        <f>SUMIF(Population!$B$4:$B$104,"&lt;="&amp;$GV23,Population!AS$4:AS$104)-SUMIF(Population!$B$4:$B$104,"&lt;"&amp;$GU23,Population!AS$4:AS$104)</f>
        <v>7300654</v>
      </c>
      <c r="IO23" s="35">
        <f>SUMIF(Population!$B$4:$B$104,"&lt;="&amp;$GV23,Population!AT$4:AT$104)-SUMIF(Population!$B$4:$B$104,"&lt;"&amp;$GU23,Population!AT$4:AT$104)</f>
        <v>7353804</v>
      </c>
      <c r="IP23" s="35">
        <f>SUMIF(Population!$B$4:$B$104,"&lt;="&amp;$GV23,Population!AU$4:AU$104)-SUMIF(Population!$B$4:$B$104,"&lt;"&amp;$GU23,Population!AU$4:AU$104)</f>
        <v>7405512</v>
      </c>
      <c r="IQ23" s="35">
        <f>SUMIF(Population!$B$4:$B$104,"&lt;="&amp;$GV23,Population!AV$4:AV$104)-SUMIF(Population!$B$4:$B$104,"&lt;"&amp;$GU23,Population!AV$4:AV$104)</f>
        <v>7455482</v>
      </c>
      <c r="IR23" s="35">
        <f>SUMIF(Population!$B$4:$B$104,"&lt;="&amp;$GV23,Population!AW$4:AW$104)-SUMIF(Population!$B$4:$B$104,"&lt;"&amp;$GU23,Population!AW$4:AW$104)</f>
        <v>7503488</v>
      </c>
      <c r="IS23" s="35">
        <f>SUMIF(Population!$B$4:$B$104,"&lt;="&amp;$GV23,Population!AX$4:AX$104)-SUMIF(Population!$B$4:$B$104,"&lt;"&amp;$GU23,Population!AX$4:AX$104)</f>
        <v>7549388</v>
      </c>
      <c r="IT23" s="35">
        <f>SUMIF(Population!$B$4:$B$104,"&lt;="&amp;$GV23,Population!AY$4:AY$104)-SUMIF(Population!$B$4:$B$104,"&lt;"&amp;$GU23,Population!AY$4:AY$104)</f>
        <v>7593142</v>
      </c>
      <c r="IW23" s="35">
        <v>0</v>
      </c>
      <c r="IX23" s="35">
        <v>17</v>
      </c>
      <c r="IY23" s="36" t="s">
        <v>220</v>
      </c>
      <c r="IZ23" s="75">
        <f>SUMIF(Population!$B$214:$B$314,"&lt;="&amp;$GV23,Population!C$214:C$314)-SUMIF(Population!$B$214:$B$314,"&lt;"&amp;$GU23,Population!C$214:C$314)</f>
        <v>2508770</v>
      </c>
      <c r="JA23" s="75">
        <f>SUMIF(Population!$B$214:$B$314,"&lt;="&amp;$GV23,Population!D$214:D$314)-SUMIF(Population!$B$214:$B$314,"&lt;"&amp;$GU23,Population!D$214:D$314)</f>
        <v>2539729</v>
      </c>
      <c r="JB23" s="75">
        <f>SUMIF(Population!$B$214:$B$314,"&lt;="&amp;$GV23,Population!E$214:E$314)-SUMIF(Population!$B$214:$B$314,"&lt;"&amp;$GU23,Population!E$214:E$314)</f>
        <v>2573112</v>
      </c>
      <c r="JC23" s="75">
        <f>SUMIF(Population!$B$214:$B$314,"&lt;="&amp;$GV23,Population!F$214:F$314)-SUMIF(Population!$B$214:$B$314,"&lt;"&amp;$GU23,Population!F$214:F$314)</f>
        <v>2606599</v>
      </c>
      <c r="JD23" s="75">
        <f>SUMIF(Population!$B$214:$B$314,"&lt;="&amp;$GV23,Population!G$214:G$314)-SUMIF(Population!$B$214:$B$314,"&lt;"&amp;$GU23,Population!G$214:G$314)</f>
        <v>2641881</v>
      </c>
      <c r="JE23" s="75">
        <f>SUMIF(Population!$B$214:$B$314,"&lt;="&amp;$GV23,Population!H$214:H$314)-SUMIF(Population!$B$214:$B$314,"&lt;"&amp;$GU23,Population!H$214:H$314)</f>
        <v>2676352</v>
      </c>
      <c r="JF23" s="75">
        <f>SUMIF(Population!$B$214:$B$314,"&lt;="&amp;$GV23,Population!I$214:I$314)-SUMIF(Population!$B$214:$B$314,"&lt;"&amp;$GU23,Population!I$214:I$314)</f>
        <v>2710580</v>
      </c>
      <c r="JG23" s="75">
        <f>SUMIF(Population!$B$214:$B$314,"&lt;="&amp;$GV23,Population!J$214:J$314)-SUMIF(Population!$B$214:$B$314,"&lt;"&amp;$GU23,Population!J$214:J$314)</f>
        <v>2746219</v>
      </c>
      <c r="JH23" s="75">
        <f>SUMIF(Population!$B$214:$B$314,"&lt;="&amp;$GV23,Population!K$214:K$314)-SUMIF(Population!$B$214:$B$314,"&lt;"&amp;$GU23,Population!K$214:K$314)</f>
        <v>2783798</v>
      </c>
      <c r="JI23" s="75">
        <f>SUMIF(Population!$B$214:$B$314,"&lt;="&amp;$GV23,Population!L$214:L$314)-SUMIF(Population!$B$214:$B$314,"&lt;"&amp;$GU23,Population!L$214:L$314)</f>
        <v>2821161</v>
      </c>
      <c r="JJ23" s="75">
        <f>SUMIF(Population!$B$214:$B$314,"&lt;="&amp;$GV23,Population!M$214:M$314)-SUMIF(Population!$B$214:$B$314,"&lt;"&amp;$GU23,Population!M$214:M$314)</f>
        <v>2857425</v>
      </c>
      <c r="JK23" s="75">
        <f>SUMIF(Population!$B$214:$B$314,"&lt;="&amp;$GV23,Population!N$214:N$314)-SUMIF(Population!$B$214:$B$314,"&lt;"&amp;$GU23,Population!N$214:N$314)</f>
        <v>2891187</v>
      </c>
      <c r="JL23" s="75">
        <f>SUMIF(Population!$B$214:$B$314,"&lt;="&amp;$GV23,Population!O$214:O$314)-SUMIF(Population!$B$214:$B$314,"&lt;"&amp;$GU23,Population!O$214:O$314)</f>
        <v>2919598</v>
      </c>
      <c r="JM23" s="75">
        <f>SUMIF(Population!$B$214:$B$314,"&lt;="&amp;$GV23,Population!P$214:P$314)-SUMIF(Population!$B$214:$B$314,"&lt;"&amp;$GU23,Population!P$214:P$314)</f>
        <v>2947405</v>
      </c>
      <c r="JN23" s="75">
        <f>SUMIF(Population!$B$214:$B$314,"&lt;="&amp;$GV23,Population!Q$214:Q$314)-SUMIF(Population!$B$214:$B$314,"&lt;"&amp;$GU23,Population!Q$214:Q$314)</f>
        <v>2971997</v>
      </c>
      <c r="JO23" s="75">
        <f>SUMIF(Population!$B$214:$B$314,"&lt;="&amp;$GV23,Population!R$214:R$314)-SUMIF(Population!$B$214:$B$314,"&lt;"&amp;$GU23,Population!R$214:R$314)</f>
        <v>2995098</v>
      </c>
      <c r="JP23" s="75">
        <f>SUMIF(Population!$B$214:$B$314,"&lt;="&amp;$GV23,Population!S$214:S$314)-SUMIF(Population!$B$214:$B$314,"&lt;"&amp;$GU23,Population!S$214:S$314)</f>
        <v>3016328</v>
      </c>
      <c r="JQ23" s="75">
        <f>SUMIF(Population!$B$214:$B$314,"&lt;="&amp;$GV23,Population!T$214:T$314)-SUMIF(Population!$B$214:$B$314,"&lt;"&amp;$GU23,Population!T$214:T$314)</f>
        <v>3039043</v>
      </c>
      <c r="JR23" s="75">
        <f>SUMIF(Population!$B$214:$B$314,"&lt;="&amp;$GV23,Population!U$214:U$314)-SUMIF(Population!$B$214:$B$314,"&lt;"&amp;$GU23,Population!U$214:U$314)</f>
        <v>3059896</v>
      </c>
      <c r="JS23" s="75">
        <f>SUMIF(Population!$B$214:$B$314,"&lt;="&amp;$GV23,Population!V$214:V$314)-SUMIF(Population!$B$214:$B$314,"&lt;"&amp;$GU23,Population!V$214:V$314)</f>
        <v>3078640</v>
      </c>
      <c r="JT23" s="75">
        <f>SUMIF(Population!$B$214:$B$314,"&lt;="&amp;$GV23,Population!W$214:W$314)-SUMIF(Population!$B$214:$B$314,"&lt;"&amp;$GU23,Population!W$214:W$314)</f>
        <v>3095839</v>
      </c>
      <c r="JU23" s="75">
        <f>SUMIF(Population!$B$214:$B$314,"&lt;="&amp;$GV23,Population!X$214:X$314)-SUMIF(Population!$B$214:$B$314,"&lt;"&amp;$GU23,Population!X$214:X$314)</f>
        <v>3111700</v>
      </c>
      <c r="JV23" s="75">
        <f>SUMIF(Population!$B$214:$B$314,"&lt;="&amp;$GV23,Population!Y$214:Y$314)-SUMIF(Population!$B$214:$B$314,"&lt;"&amp;$GU23,Population!Y$214:Y$314)</f>
        <v>3126483</v>
      </c>
      <c r="JW23" s="75">
        <f>SUMIF(Population!$B$214:$B$314,"&lt;="&amp;$GV23,Population!Z$214:Z$314)-SUMIF(Population!$B$214:$B$314,"&lt;"&amp;$GU23,Population!Z$214:Z$314)</f>
        <v>3140488</v>
      </c>
      <c r="JX23" s="75">
        <f>SUMIF(Population!$B$214:$B$314,"&lt;="&amp;$GV23,Population!AA$214:AA$314)-SUMIF(Population!$B$214:$B$314,"&lt;"&amp;$GU23,Population!AA$214:AA$314)</f>
        <v>3154094</v>
      </c>
      <c r="JY23" s="75">
        <f>SUMIF(Population!$B$214:$B$314,"&lt;="&amp;$GV23,Population!AB$214:AB$314)-SUMIF(Population!$B$214:$B$314,"&lt;"&amp;$GU23,Population!AB$214:AB$314)</f>
        <v>3167685</v>
      </c>
      <c r="JZ23" s="75">
        <f>SUMIF(Population!$B$214:$B$314,"&lt;="&amp;$GV23,Population!AC$214:AC$314)-SUMIF(Population!$B$214:$B$314,"&lt;"&amp;$GU23,Population!AC$214:AC$314)</f>
        <v>3181562</v>
      </c>
      <c r="KA23" s="75">
        <f>SUMIF(Population!$B$214:$B$314,"&lt;="&amp;$GV23,Population!AD$214:AD$314)-SUMIF(Population!$B$214:$B$314,"&lt;"&amp;$GU23,Population!AD$214:AD$314)</f>
        <v>3196008</v>
      </c>
      <c r="KB23" s="75">
        <f>SUMIF(Population!$B$214:$B$314,"&lt;="&amp;$GV23,Population!AE$214:AE$314)-SUMIF(Population!$B$214:$B$314,"&lt;"&amp;$GU23,Population!AE$214:AE$314)</f>
        <v>3211295</v>
      </c>
      <c r="KC23" s="75">
        <f>SUMIF(Population!$B$214:$B$314,"&lt;="&amp;$GV23,Population!AF$214:AF$314)-SUMIF(Population!$B$214:$B$314,"&lt;"&amp;$GU23,Population!AF$214:AF$314)</f>
        <v>3227633</v>
      </c>
      <c r="KD23" s="75">
        <f>SUMIF(Population!$B$214:$B$314,"&lt;="&amp;$GV23,Population!AG$214:AG$314)-SUMIF(Population!$B$214:$B$314,"&lt;"&amp;$GU23,Population!AG$214:AG$314)</f>
        <v>3245159</v>
      </c>
      <c r="KE23" s="75">
        <f>SUMIF(Population!$B$214:$B$314,"&lt;="&amp;$GV23,Population!AH$214:AH$314)-SUMIF(Population!$B$214:$B$314,"&lt;"&amp;$GU23,Population!AH$214:AH$314)</f>
        <v>3263954</v>
      </c>
      <c r="KF23" s="75">
        <f>SUMIF(Population!$B$214:$B$314,"&lt;="&amp;$GV23,Population!AI$214:AI$314)-SUMIF(Population!$B$214:$B$314,"&lt;"&amp;$GU23,Population!AI$214:AI$314)</f>
        <v>3284072</v>
      </c>
      <c r="KG23" s="75">
        <f>SUMIF(Population!$B$214:$B$314,"&lt;="&amp;$GV23,Population!AJ$214:AJ$314)-SUMIF(Population!$B$214:$B$314,"&lt;"&amp;$GU23,Population!AJ$214:AJ$314)</f>
        <v>3305514</v>
      </c>
      <c r="KH23" s="75">
        <f>SUMIF(Population!$B$214:$B$314,"&lt;="&amp;$GV23,Population!AK$214:AK$314)-SUMIF(Population!$B$214:$B$314,"&lt;"&amp;$GU23,Population!AK$214:AK$314)</f>
        <v>3328204</v>
      </c>
      <c r="KI23" s="75">
        <f>SUMIF(Population!$B$214:$B$314,"&lt;="&amp;$GV23,Population!AL$214:AL$314)-SUMIF(Population!$B$214:$B$314,"&lt;"&amp;$GU23,Population!AL$214:AL$314)</f>
        <v>3352003</v>
      </c>
      <c r="KJ23" s="75">
        <f>SUMIF(Population!$B$214:$B$314,"&lt;="&amp;$GV23,Population!AM$214:AM$314)-SUMIF(Population!$B$214:$B$314,"&lt;"&amp;$GU23,Population!AM$214:AM$314)</f>
        <v>3376785</v>
      </c>
      <c r="KK23" s="75">
        <f>SUMIF(Population!$B$214:$B$314,"&lt;="&amp;$GV23,Population!AN$214:AN$314)-SUMIF(Population!$B$214:$B$314,"&lt;"&amp;$GU23,Population!AN$214:AN$314)</f>
        <v>3402382</v>
      </c>
      <c r="KL23" s="75">
        <f>SUMIF(Population!$B$214:$B$314,"&lt;="&amp;$GV23,Population!AO$214:AO$314)-SUMIF(Population!$B$214:$B$314,"&lt;"&amp;$GU23,Population!AO$214:AO$314)</f>
        <v>3428598</v>
      </c>
      <c r="KM23" s="75">
        <f>SUMIF(Population!$B$214:$B$314,"&lt;="&amp;$GV23,Population!AP$214:AP$314)-SUMIF(Population!$B$214:$B$314,"&lt;"&amp;$GU23,Population!AP$214:AP$314)</f>
        <v>3455209</v>
      </c>
      <c r="KN23" s="75">
        <f>SUMIF(Population!$B$214:$B$314,"&lt;="&amp;$GV23,Population!AQ$214:AQ$314)-SUMIF(Population!$B$214:$B$314,"&lt;"&amp;$GU23,Population!AQ$214:AQ$314)</f>
        <v>3481975</v>
      </c>
      <c r="KO23" s="75">
        <f>SUMIF(Population!$B$214:$B$314,"&lt;="&amp;$GV23,Population!AR$214:AR$314)-SUMIF(Population!$B$214:$B$314,"&lt;"&amp;$GU23,Population!AR$214:AR$314)</f>
        <v>3508653</v>
      </c>
      <c r="KP23" s="75">
        <f>SUMIF(Population!$B$214:$B$314,"&lt;="&amp;$GV23,Population!AS$214:AS$314)-SUMIF(Population!$B$214:$B$314,"&lt;"&amp;$GU23,Population!AS$214:AS$314)</f>
        <v>3535018</v>
      </c>
      <c r="KQ23" s="75">
        <f>SUMIF(Population!$B$214:$B$314,"&lt;="&amp;$GV23,Population!AT$214:AT$314)-SUMIF(Population!$B$214:$B$314,"&lt;"&amp;$GU23,Population!AT$214:AT$314)</f>
        <v>3560854</v>
      </c>
      <c r="KR23" s="75">
        <f>SUMIF(Population!$B$214:$B$314,"&lt;="&amp;$GV23,Population!AU$214:AU$314)-SUMIF(Population!$B$214:$B$314,"&lt;"&amp;$GU23,Population!AU$214:AU$314)</f>
        <v>3585991</v>
      </c>
      <c r="KS23" s="75">
        <f>SUMIF(Population!$B$214:$B$314,"&lt;="&amp;$GV23,Population!AV$214:AV$314)-SUMIF(Population!$B$214:$B$314,"&lt;"&amp;$GU23,Population!AV$214:AV$314)</f>
        <v>3610281</v>
      </c>
      <c r="KT23" s="75">
        <f>SUMIF(Population!$B$214:$B$314,"&lt;="&amp;$GV23,Population!AW$214:AW$314)-SUMIF(Population!$B$214:$B$314,"&lt;"&amp;$GU23,Population!AW$214:AW$314)</f>
        <v>3633616</v>
      </c>
      <c r="KU23" s="75">
        <f>SUMIF(Population!$B$214:$B$314,"&lt;="&amp;$GV23,Population!AX$214:AX$314)-SUMIF(Population!$B$214:$B$314,"&lt;"&amp;$GU23,Population!AX$214:AX$314)</f>
        <v>3655928</v>
      </c>
      <c r="KV23" s="75">
        <f>SUMIF(Population!$B$214:$B$314,"&lt;="&amp;$GV23,Population!AY$214:AY$314)-SUMIF(Population!$B$214:$B$314,"&lt;"&amp;$GU23,Population!AY$214:AY$314)</f>
        <v>3677200</v>
      </c>
      <c r="KY23" s="35">
        <v>0</v>
      </c>
      <c r="KZ23" s="35">
        <v>17</v>
      </c>
      <c r="LA23" s="36" t="s">
        <v>220</v>
      </c>
      <c r="LB23" s="35">
        <f>SUMIF(Population!$B$110:$B$210,"&lt;="&amp;$GV23,Population!C$110:C$210)-SUMIF(Population!$B$110:$B$210,"&lt;"&amp;$GU23,Population!C$110:C$210)</f>
        <v>2645191</v>
      </c>
      <c r="LC23" s="35">
        <f>SUMIF(Population!$B$110:$B$210,"&lt;="&amp;$GV23,Population!D$110:D$210)-SUMIF(Population!$B$110:$B$210,"&lt;"&amp;$GU23,Population!D$110:D$210)</f>
        <v>2682446</v>
      </c>
      <c r="LD23" s="35">
        <f>SUMIF(Population!$B$110:$B$210,"&lt;="&amp;$GV23,Population!E$110:E$210)-SUMIF(Population!$B$110:$B$210,"&lt;"&amp;$GU23,Population!E$110:E$210)</f>
        <v>2721671</v>
      </c>
      <c r="LE23" s="35">
        <f>SUMIF(Population!$B$110:$B$210,"&lt;="&amp;$GV23,Population!F$110:F$210)-SUMIF(Population!$B$110:$B$210,"&lt;"&amp;$GU23,Population!F$110:F$210)</f>
        <v>2761140</v>
      </c>
      <c r="LF23" s="35">
        <f>SUMIF(Population!$B$110:$B$210,"&lt;="&amp;$GV23,Population!G$110:G$210)-SUMIF(Population!$B$110:$B$210,"&lt;"&amp;$GU23,Population!G$110:G$210)</f>
        <v>2801432</v>
      </c>
      <c r="LG23" s="35">
        <f>SUMIF(Population!$B$110:$B$210,"&lt;="&amp;$GV23,Population!H$110:H$210)-SUMIF(Population!$B$110:$B$210,"&lt;"&amp;$GU23,Population!H$110:H$210)</f>
        <v>2841449</v>
      </c>
      <c r="LH23" s="35">
        <f>SUMIF(Population!$B$110:$B$210,"&lt;="&amp;$GV23,Population!I$110:I$210)-SUMIF(Population!$B$110:$B$210,"&lt;"&amp;$GU23,Population!I$110:I$210)</f>
        <v>2881074</v>
      </c>
      <c r="LI23" s="35">
        <f>SUMIF(Population!$B$110:$B$210,"&lt;="&amp;$GV23,Population!J$110:J$210)-SUMIF(Population!$B$110:$B$210,"&lt;"&amp;$GU23,Population!J$110:J$210)</f>
        <v>2921156</v>
      </c>
      <c r="LJ23" s="35">
        <f>SUMIF(Population!$B$110:$B$210,"&lt;="&amp;$GV23,Population!K$110:K$210)-SUMIF(Population!$B$110:$B$210,"&lt;"&amp;$GU23,Population!K$110:K$210)</f>
        <v>2963681</v>
      </c>
      <c r="LK23" s="35">
        <f>SUMIF(Population!$B$110:$B$210,"&lt;="&amp;$GV23,Population!L$110:L$210)-SUMIF(Population!$B$110:$B$210,"&lt;"&amp;$GU23,Population!L$110:L$210)</f>
        <v>3005681</v>
      </c>
      <c r="LL23" s="35">
        <f>SUMIF(Population!$B$110:$B$210,"&lt;="&amp;$GV23,Population!M$110:M$210)-SUMIF(Population!$B$110:$B$210,"&lt;"&amp;$GU23,Population!M$110:M$210)</f>
        <v>3045241</v>
      </c>
      <c r="LM23" s="35">
        <f>SUMIF(Population!$B$110:$B$210,"&lt;="&amp;$GV23,Population!N$110:N$210)-SUMIF(Population!$B$110:$B$210,"&lt;"&amp;$GU23,Population!N$110:N$210)</f>
        <v>3081575</v>
      </c>
      <c r="LN23" s="35">
        <f>SUMIF(Population!$B$110:$B$210,"&lt;="&amp;$GV23,Population!O$110:O$210)-SUMIF(Population!$B$110:$B$210,"&lt;"&amp;$GU23,Population!O$110:O$210)</f>
        <v>3112686</v>
      </c>
      <c r="LO23" s="35">
        <f>SUMIF(Population!$B$110:$B$210,"&lt;="&amp;$GV23,Population!P$110:P$210)-SUMIF(Population!$B$110:$B$210,"&lt;"&amp;$GU23,Population!P$110:P$210)</f>
        <v>3142551</v>
      </c>
      <c r="LP23" s="35">
        <f>SUMIF(Population!$B$110:$B$210,"&lt;="&amp;$GV23,Population!Q$110:Q$210)-SUMIF(Population!$B$110:$B$210,"&lt;"&amp;$GU23,Population!Q$110:Q$210)</f>
        <v>3169511</v>
      </c>
      <c r="LQ23" s="35">
        <f>SUMIF(Population!$B$110:$B$210,"&lt;="&amp;$GV23,Population!R$110:R$210)-SUMIF(Population!$B$110:$B$210,"&lt;"&amp;$GU23,Population!R$110:R$210)</f>
        <v>3194413</v>
      </c>
      <c r="LR23" s="35">
        <f>SUMIF(Population!$B$110:$B$210,"&lt;="&amp;$GV23,Population!S$110:S$210)-SUMIF(Population!$B$110:$B$210,"&lt;"&amp;$GU23,Population!S$110:S$210)</f>
        <v>3216826</v>
      </c>
      <c r="LS23" s="35">
        <f>SUMIF(Population!$B$110:$B$210,"&lt;="&amp;$GV23,Population!T$110:T$210)-SUMIF(Population!$B$110:$B$210,"&lt;"&amp;$GU23,Population!T$110:T$210)</f>
        <v>3240884</v>
      </c>
      <c r="LT23" s="35">
        <f>SUMIF(Population!$B$110:$B$210,"&lt;="&amp;$GV23,Population!U$110:U$210)-SUMIF(Population!$B$110:$B$210,"&lt;"&amp;$GU23,Population!U$110:U$210)</f>
        <v>3262610</v>
      </c>
      <c r="LU23" s="35">
        <f>SUMIF(Population!$B$110:$B$210,"&lt;="&amp;$GV23,Population!V$110:V$210)-SUMIF(Population!$B$110:$B$210,"&lt;"&amp;$GU23,Population!V$110:V$210)</f>
        <v>3282354</v>
      </c>
      <c r="LV23" s="35">
        <f>SUMIF(Population!$B$110:$B$210,"&lt;="&amp;$GV23,Population!W$110:W$210)-SUMIF(Population!$B$110:$B$210,"&lt;"&amp;$GU23,Population!W$110:W$210)</f>
        <v>3300529</v>
      </c>
      <c r="LW23" s="35">
        <f>SUMIF(Population!$B$110:$B$210,"&lt;="&amp;$GV23,Population!X$110:X$210)-SUMIF(Population!$B$110:$B$210,"&lt;"&amp;$GU23,Population!X$110:X$210)</f>
        <v>3317330</v>
      </c>
      <c r="LX23" s="35">
        <f>SUMIF(Population!$B$110:$B$210,"&lt;="&amp;$GV23,Population!Y$110:Y$210)-SUMIF(Population!$B$110:$B$210,"&lt;"&amp;$GU23,Population!Y$110:Y$210)</f>
        <v>3333017</v>
      </c>
      <c r="LY23" s="35">
        <f>SUMIF(Population!$B$110:$B$210,"&lt;="&amp;$GV23,Population!Z$110:Z$210)-SUMIF(Population!$B$110:$B$210,"&lt;"&amp;$GU23,Population!Z$110:Z$210)</f>
        <v>3347889</v>
      </c>
      <c r="LZ23" s="35">
        <f>SUMIF(Population!$B$110:$B$210,"&lt;="&amp;$GV23,Population!AA$110:AA$210)-SUMIF(Population!$B$110:$B$210,"&lt;"&amp;$GU23,Population!AA$110:AA$210)</f>
        <v>3362345</v>
      </c>
      <c r="MA23" s="35">
        <f>SUMIF(Population!$B$110:$B$210,"&lt;="&amp;$GV23,Population!AB$110:AB$210)-SUMIF(Population!$B$110:$B$210,"&lt;"&amp;$GU23,Population!AB$110:AB$210)</f>
        <v>3376781</v>
      </c>
      <c r="MB23" s="35">
        <f>SUMIF(Population!$B$110:$B$210,"&lt;="&amp;$GV23,Population!AC$110:AC$210)-SUMIF(Population!$B$110:$B$210,"&lt;"&amp;$GU23,Population!AC$110:AC$210)</f>
        <v>3391518</v>
      </c>
      <c r="MC23" s="35">
        <f>SUMIF(Population!$B$110:$B$210,"&lt;="&amp;$GV23,Population!AD$110:AD$210)-SUMIF(Population!$B$110:$B$210,"&lt;"&amp;$GU23,Population!AD$110:AD$210)</f>
        <v>3406853</v>
      </c>
      <c r="MD23" s="35">
        <f>SUMIF(Population!$B$110:$B$210,"&lt;="&amp;$GV23,Population!AE$110:AE$210)-SUMIF(Population!$B$110:$B$210,"&lt;"&amp;$GU23,Population!AE$110:AE$210)</f>
        <v>3423070</v>
      </c>
      <c r="ME23" s="35">
        <f>SUMIF(Population!$B$110:$B$210,"&lt;="&amp;$GV23,Population!AF$110:AF$210)-SUMIF(Population!$B$110:$B$210,"&lt;"&amp;$GU23,Population!AF$110:AF$210)</f>
        <v>3440391</v>
      </c>
      <c r="MF23" s="35">
        <f>SUMIF(Population!$B$110:$B$210,"&lt;="&amp;$GV23,Population!AG$110:AG$210)-SUMIF(Population!$B$110:$B$210,"&lt;"&amp;$GU23,Population!AG$110:AG$210)</f>
        <v>3458965</v>
      </c>
      <c r="MG23" s="35">
        <f>SUMIF(Population!$B$110:$B$210,"&lt;="&amp;$GV23,Population!AH$110:AH$210)-SUMIF(Population!$B$110:$B$210,"&lt;"&amp;$GU23,Population!AH$110:AH$210)</f>
        <v>3478880</v>
      </c>
      <c r="MH23" s="35">
        <f>SUMIF(Population!$B$110:$B$210,"&lt;="&amp;$GV23,Population!AI$110:AI$210)-SUMIF(Population!$B$110:$B$210,"&lt;"&amp;$GU23,Population!AI$110:AI$210)</f>
        <v>3500182</v>
      </c>
      <c r="MI23" s="35">
        <f>SUMIF(Population!$B$110:$B$210,"&lt;="&amp;$GV23,Population!AJ$110:AJ$210)-SUMIF(Population!$B$110:$B$210,"&lt;"&amp;$GU23,Population!AJ$110:AJ$210)</f>
        <v>3522885</v>
      </c>
      <c r="MJ23" s="35">
        <f>SUMIF(Population!$B$110:$B$210,"&lt;="&amp;$GV23,Population!AK$110:AK$210)-SUMIF(Population!$B$110:$B$210,"&lt;"&amp;$GU23,Population!AK$110:AK$210)</f>
        <v>3546899</v>
      </c>
      <c r="MK23" s="35">
        <f>SUMIF(Population!$B$110:$B$210,"&lt;="&amp;$GV23,Population!AL$110:AL$210)-SUMIF(Population!$B$110:$B$210,"&lt;"&amp;$GU23,Population!AL$110:AL$210)</f>
        <v>3572080</v>
      </c>
      <c r="ML23" s="35">
        <f>SUMIF(Population!$B$110:$B$210,"&lt;="&amp;$GV23,Population!AM$110:AM$210)-SUMIF(Population!$B$110:$B$210,"&lt;"&amp;$GU23,Population!AM$110:AM$210)</f>
        <v>3598298</v>
      </c>
      <c r="MM23" s="35">
        <f>SUMIF(Population!$B$110:$B$210,"&lt;="&amp;$GV23,Population!AN$110:AN$210)-SUMIF(Population!$B$110:$B$210,"&lt;"&amp;$GU23,Population!AN$110:AN$210)</f>
        <v>3625373</v>
      </c>
      <c r="MN23" s="35">
        <f>SUMIF(Population!$B$110:$B$210,"&lt;="&amp;$GV23,Population!AO$110:AO$210)-SUMIF(Population!$B$110:$B$210,"&lt;"&amp;$GU23,Population!AO$110:AO$210)</f>
        <v>3653100</v>
      </c>
      <c r="MO23" s="35">
        <f>SUMIF(Population!$B$110:$B$210,"&lt;="&amp;$GV23,Population!AP$110:AP$210)-SUMIF(Population!$B$110:$B$210,"&lt;"&amp;$GU23,Population!AP$110:AP$210)</f>
        <v>3681244</v>
      </c>
      <c r="MP23" s="35">
        <f>SUMIF(Population!$B$110:$B$210,"&lt;="&amp;$GV23,Population!AQ$110:AQ$210)-SUMIF(Population!$B$110:$B$210,"&lt;"&amp;$GU23,Population!AQ$110:AQ$210)</f>
        <v>3709546</v>
      </c>
      <c r="MQ23" s="35">
        <f>SUMIF(Population!$B$110:$B$210,"&lt;="&amp;$GV23,Population!AR$110:AR$210)-SUMIF(Population!$B$110:$B$210,"&lt;"&amp;$GU23,Population!AR$110:AR$210)</f>
        <v>3737762</v>
      </c>
      <c r="MR23" s="35">
        <f>SUMIF(Population!$B$110:$B$210,"&lt;="&amp;$GV23,Population!AS$110:AS$210)-SUMIF(Population!$B$110:$B$210,"&lt;"&amp;$GU23,Population!AS$110:AS$210)</f>
        <v>3765636</v>
      </c>
      <c r="MS23" s="35">
        <f>SUMIF(Population!$B$110:$B$210,"&lt;="&amp;$GV23,Population!AT$110:AT$210)-SUMIF(Population!$B$110:$B$210,"&lt;"&amp;$GU23,Population!AT$110:AT$210)</f>
        <v>3792950</v>
      </c>
      <c r="MT23" s="35">
        <f>SUMIF(Population!$B$110:$B$210,"&lt;="&amp;$GV23,Population!AU$110:AU$210)-SUMIF(Population!$B$110:$B$210,"&lt;"&amp;$GU23,Population!AU$110:AU$210)</f>
        <v>3819521</v>
      </c>
      <c r="MU23" s="35">
        <f>SUMIF(Population!$B$110:$B$210,"&lt;="&amp;$GV23,Population!AV$110:AV$210)-SUMIF(Population!$B$110:$B$210,"&lt;"&amp;$GU23,Population!AV$110:AV$210)</f>
        <v>3845201</v>
      </c>
      <c r="MV23" s="35">
        <f>SUMIF(Population!$B$110:$B$210,"&lt;="&amp;$GV23,Population!AW$110:AW$210)-SUMIF(Population!$B$110:$B$210,"&lt;"&amp;$GU23,Population!AW$110:AW$210)</f>
        <v>3869872</v>
      </c>
      <c r="MW23" s="35">
        <f>SUMIF(Population!$B$110:$B$210,"&lt;="&amp;$GV23,Population!AX$110:AX$210)-SUMIF(Population!$B$110:$B$210,"&lt;"&amp;$GU23,Population!AX$110:AX$210)</f>
        <v>3893460</v>
      </c>
      <c r="MX23" s="35">
        <f>SUMIF(Population!$B$110:$B$210,"&lt;="&amp;$GV23,Population!AY$110:AY$210)-SUMIF(Population!$B$110:$B$210,"&lt;"&amp;$GU23,Population!AY$110:AY$210)</f>
        <v>3915942</v>
      </c>
      <c r="MZ23" s="36" t="s">
        <v>220</v>
      </c>
      <c r="NA23" s="35">
        <f t="shared" ref="NA23:NJ30" si="2">GX23*AJ23</f>
        <v>165424468.6813173</v>
      </c>
      <c r="NB23" s="35">
        <f t="shared" si="2"/>
        <v>167988413.55464029</v>
      </c>
      <c r="NC23" s="35">
        <f t="shared" si="2"/>
        <v>170878964.00612178</v>
      </c>
      <c r="ND23" s="35">
        <f t="shared" si="2"/>
        <v>173959107.11788273</v>
      </c>
      <c r="NE23" s="35">
        <f t="shared" si="2"/>
        <v>177296652.00479081</v>
      </c>
      <c r="NF23" s="35">
        <f t="shared" si="2"/>
        <v>180766303.20814833</v>
      </c>
      <c r="NG23" s="35">
        <f t="shared" si="2"/>
        <v>184377719.41049573</v>
      </c>
      <c r="NH23" s="35">
        <f t="shared" si="2"/>
        <v>188209607.1656813</v>
      </c>
      <c r="NI23" s="35">
        <f t="shared" si="2"/>
        <v>192344120.60765919</v>
      </c>
      <c r="NJ23" s="35">
        <f t="shared" si="2"/>
        <v>196609155.59526116</v>
      </c>
      <c r="NK23" s="35">
        <f t="shared" ref="NK23:NT30" si="3">HH23*AT23</f>
        <v>200906660.38358688</v>
      </c>
      <c r="NL23" s="35">
        <f t="shared" si="3"/>
        <v>205156304.51014113</v>
      </c>
      <c r="NM23" s="35">
        <f t="shared" si="3"/>
        <v>209182732.4528794</v>
      </c>
      <c r="NN23" s="35">
        <f t="shared" si="3"/>
        <v>213278938.06638083</v>
      </c>
      <c r="NO23" s="35">
        <f t="shared" si="3"/>
        <v>217290073.59769073</v>
      </c>
      <c r="NP23" s="35">
        <f t="shared" si="3"/>
        <v>221299656.56629044</v>
      </c>
      <c r="NQ23" s="35">
        <f t="shared" si="3"/>
        <v>225272739.48653907</v>
      </c>
      <c r="NR23" s="35">
        <f t="shared" si="3"/>
        <v>229476399.30417714</v>
      </c>
      <c r="NS23" s="35">
        <f t="shared" si="3"/>
        <v>233642569.48409903</v>
      </c>
      <c r="NT23" s="35">
        <f t="shared" si="3"/>
        <v>237768817.45282915</v>
      </c>
      <c r="NU23" s="35">
        <f t="shared" ref="NU23:OD30" si="4">HR23*BD23</f>
        <v>241885861.15347621</v>
      </c>
      <c r="NV23" s="35">
        <f t="shared" si="4"/>
        <v>246004092.15871298</v>
      </c>
      <c r="NW23" s="35">
        <f t="shared" si="4"/>
        <v>250139195.7177316</v>
      </c>
      <c r="NX23" s="35">
        <f t="shared" si="4"/>
        <v>254310936.99808657</v>
      </c>
      <c r="NY23" s="35">
        <f t="shared" si="4"/>
        <v>258547366.91628745</v>
      </c>
      <c r="NZ23" s="35">
        <f t="shared" si="4"/>
        <v>262878207.15921336</v>
      </c>
      <c r="OA23" s="35">
        <f t="shared" si="4"/>
        <v>267328419.37007353</v>
      </c>
      <c r="OB23" s="35">
        <f t="shared" si="4"/>
        <v>271922647.39410168</v>
      </c>
      <c r="OC23" s="35">
        <f t="shared" si="4"/>
        <v>276685910.97581905</v>
      </c>
      <c r="OD23" s="35">
        <f t="shared" si="4"/>
        <v>281639366.26179832</v>
      </c>
      <c r="OE23" s="35">
        <f t="shared" ref="OE23:ON30" si="5">IB23*BN23</f>
        <v>286799074.19779897</v>
      </c>
      <c r="OF23" s="35">
        <f t="shared" si="5"/>
        <v>292176888.02557933</v>
      </c>
      <c r="OG23" s="35">
        <f t="shared" si="5"/>
        <v>297782251.78440082</v>
      </c>
      <c r="OH23" s="35">
        <f t="shared" si="5"/>
        <v>303621301.47798091</v>
      </c>
      <c r="OI23" s="35">
        <f t="shared" si="5"/>
        <v>309692297.76612145</v>
      </c>
      <c r="OJ23" s="35">
        <f t="shared" si="5"/>
        <v>315988008.88768607</v>
      </c>
      <c r="OK23" s="35">
        <f t="shared" si="5"/>
        <v>322501997.74195272</v>
      </c>
      <c r="OL23" s="35">
        <f t="shared" si="5"/>
        <v>329223099.23183817</v>
      </c>
      <c r="OM23" s="35">
        <f t="shared" si="5"/>
        <v>336136959.38367867</v>
      </c>
      <c r="ON23" s="35">
        <f t="shared" si="5"/>
        <v>343225592.65514904</v>
      </c>
      <c r="OO23" s="35">
        <f t="shared" ref="OO23:OW30" si="6">IL23*BX23</f>
        <v>350468033.52227193</v>
      </c>
      <c r="OP23" s="35">
        <f t="shared" si="6"/>
        <v>357842728.72024989</v>
      </c>
      <c r="OQ23" s="35">
        <f t="shared" si="6"/>
        <v>365327226.55699652</v>
      </c>
      <c r="OR23" s="35">
        <f t="shared" si="6"/>
        <v>372900226.94044524</v>
      </c>
      <c r="OS23" s="35">
        <f t="shared" si="6"/>
        <v>380543438.9610123</v>
      </c>
      <c r="OT23" s="35">
        <f t="shared" si="6"/>
        <v>388240564.98708731</v>
      </c>
      <c r="OU23" s="35">
        <f t="shared" si="6"/>
        <v>395978148.44325209</v>
      </c>
      <c r="OV23" s="35">
        <f t="shared" si="6"/>
        <v>403746538.41505444</v>
      </c>
      <c r="OW23" s="35">
        <f t="shared" si="6"/>
        <v>411541141.59540015</v>
      </c>
    </row>
    <row r="24" spans="1:413">
      <c r="A24" s="35" t="s">
        <v>751</v>
      </c>
      <c r="B24" s="36" t="s">
        <v>221</v>
      </c>
      <c r="C24" s="39">
        <v>118488989.19453971</v>
      </c>
      <c r="D24" s="39">
        <v>117319451.02448651</v>
      </c>
      <c r="E24" s="39">
        <v>124858349.33176517</v>
      </c>
      <c r="F24" s="39">
        <v>129478427.63762593</v>
      </c>
      <c r="G24" s="39">
        <v>130434982.99769764</v>
      </c>
      <c r="H24" s="40">
        <f t="shared" si="0"/>
        <v>59.177079839819051</v>
      </c>
      <c r="I24" s="40">
        <f t="shared" ref="I24:I32" si="7">H24/H$32</f>
        <v>0.17646296549342824</v>
      </c>
      <c r="AG24" s="35">
        <v>18</v>
      </c>
      <c r="AH24" s="35">
        <v>24</v>
      </c>
      <c r="AI24" s="36" t="s">
        <v>221</v>
      </c>
      <c r="AJ24" s="35">
        <f t="shared" ref="AJ24:AY30" si="8">$I24*AJ$32</f>
        <v>60.606719152116561</v>
      </c>
      <c r="AK24" s="35">
        <f t="shared" si="8"/>
        <v>60.742136258990989</v>
      </c>
      <c r="AL24" s="35">
        <f t="shared" si="8"/>
        <v>60.940019779888324</v>
      </c>
      <c r="AM24" s="35">
        <f t="shared" si="8"/>
        <v>61.195281032922992</v>
      </c>
      <c r="AN24" s="35">
        <f t="shared" si="8"/>
        <v>61.503436301099924</v>
      </c>
      <c r="AO24" s="35">
        <f t="shared" si="8"/>
        <v>61.860524398930401</v>
      </c>
      <c r="AP24" s="35">
        <f t="shared" si="8"/>
        <v>62.26303734367567</v>
      </c>
      <c r="AQ24" s="35">
        <f t="shared" si="8"/>
        <v>62.707861788085793</v>
      </c>
      <c r="AR24" s="35">
        <f t="shared" si="8"/>
        <v>63.192229330785331</v>
      </c>
      <c r="AS24" s="35">
        <f t="shared" si="8"/>
        <v>63.713674182528422</v>
      </c>
      <c r="AT24" s="35">
        <f t="shared" si="8"/>
        <v>64.269996953434998</v>
      </c>
      <c r="AU24" s="35">
        <f t="shared" si="8"/>
        <v>64.859233554745288</v>
      </c>
      <c r="AV24" s="35">
        <f t="shared" si="8"/>
        <v>65.47962839135306</v>
      </c>
      <c r="AW24" s="35">
        <f t="shared" si="8"/>
        <v>66.129611168193307</v>
      </c>
      <c r="AX24" s="35">
        <f t="shared" si="8"/>
        <v>66.807776752028929</v>
      </c>
      <c r="AY24" s="35">
        <f t="shared" si="8"/>
        <v>67.51286762616526</v>
      </c>
      <c r="AZ24" s="35">
        <f t="shared" si="1"/>
        <v>68.243758553696168</v>
      </c>
      <c r="BA24" s="35">
        <f t="shared" si="1"/>
        <v>68.999443128629892</v>
      </c>
      <c r="BB24" s="35">
        <f t="shared" si="1"/>
        <v>69.779021946478068</v>
      </c>
      <c r="BC24" s="35">
        <f t="shared" si="1"/>
        <v>70.581692168845422</v>
      </c>
      <c r="BD24" s="35">
        <f t="shared" si="1"/>
        <v>71.406738291997968</v>
      </c>
      <c r="BE24" s="35">
        <f t="shared" si="1"/>
        <v>72.253523958727243</v>
      </c>
      <c r="BF24" s="35">
        <f t="shared" si="1"/>
        <v>73.121484677192598</v>
      </c>
      <c r="BG24" s="35">
        <f t="shared" si="1"/>
        <v>74.010121330721773</v>
      </c>
      <c r="BH24" s="35">
        <f t="shared" si="1"/>
        <v>74.918994379510679</v>
      </c>
      <c r="BI24" s="35">
        <f t="shared" si="1"/>
        <v>75.847718669378978</v>
      </c>
      <c r="BJ24" s="35">
        <f t="shared" si="1"/>
        <v>76.795958774687136</v>
      </c>
      <c r="BK24" s="35">
        <f t="shared" si="1"/>
        <v>77.763424812594877</v>
      </c>
      <c r="BL24" s="35">
        <f t="shared" si="1"/>
        <v>78.749868674357629</v>
      </c>
      <c r="BM24" s="35">
        <f t="shared" si="1"/>
        <v>79.755080626579797</v>
      </c>
      <c r="BN24" s="35">
        <f t="shared" si="1"/>
        <v>80.77888624148423</v>
      </c>
      <c r="BO24" s="35">
        <f t="shared" si="1"/>
        <v>81.821143620493231</v>
      </c>
      <c r="BP24" s="35">
        <f t="shared" si="1"/>
        <v>82.881740879894551</v>
      </c>
      <c r="BQ24" s="35">
        <f t="shared" si="1"/>
        <v>83.960593871205162</v>
      </c>
      <c r="BR24" s="35">
        <f t="shared" si="1"/>
        <v>85.057644112147628</v>
      </c>
      <c r="BS24" s="35">
        <f t="shared" si="1"/>
        <v>86.172856907001318</v>
      </c>
      <c r="BT24" s="35">
        <f t="shared" si="1"/>
        <v>87.30621963755236</v>
      </c>
      <c r="BU24" s="35">
        <f t="shared" si="1"/>
        <v>88.457740208002292</v>
      </c>
      <c r="BV24" s="35">
        <f t="shared" si="1"/>
        <v>89.627445629050797</v>
      </c>
      <c r="BW24" s="35">
        <f t="shared" si="1"/>
        <v>90.815380727987176</v>
      </c>
      <c r="BX24" s="35">
        <f t="shared" si="1"/>
        <v>92.021606973040321</v>
      </c>
      <c r="BY24" s="35">
        <f t="shared" si="1"/>
        <v>93.246201401477109</v>
      </c>
      <c r="BZ24" s="35">
        <f t="shared" si="1"/>
        <v>94.489255642029889</v>
      </c>
      <c r="CA24" s="35">
        <f t="shared" si="1"/>
        <v>95.750875023193785</v>
      </c>
      <c r="CB24" s="35">
        <f t="shared" si="1"/>
        <v>97.031177759783731</v>
      </c>
      <c r="CC24" s="35">
        <f t="shared" si="1"/>
        <v>98.33029421089249</v>
      </c>
      <c r="CD24" s="35">
        <f t="shared" si="1"/>
        <v>99.648366203057776</v>
      </c>
      <c r="CE24" s="35">
        <f t="shared" si="1"/>
        <v>100.98554641304054</v>
      </c>
      <c r="CF24" s="35">
        <f t="shared" si="1"/>
        <v>102.34199780514521</v>
      </c>
      <c r="GU24" s="35">
        <v>18</v>
      </c>
      <c r="GV24" s="35">
        <v>24</v>
      </c>
      <c r="GW24" s="36" t="s">
        <v>221</v>
      </c>
      <c r="GX24" s="35">
        <f>SUMIF(Population!$B$4:$B$104,"&lt;="&amp;$GV24,Population!C$4:C$104)-SUMIF(Population!$B$4:$B$104,"&lt;"&amp;$GU24,Population!C$4:C$104)</f>
        <v>2218736</v>
      </c>
      <c r="GY24" s="35">
        <f>SUMIF(Population!$B$4:$B$104,"&lt;="&amp;$GV24,Population!D$4:D$104)-SUMIF(Population!$B$4:$B$104,"&lt;"&amp;$GU24,Population!D$4:D$104)</f>
        <v>2239454</v>
      </c>
      <c r="GZ24" s="35">
        <f>SUMIF(Population!$B$4:$B$104,"&lt;="&amp;$GV24,Population!E$4:E$104)-SUMIF(Population!$B$4:$B$104,"&lt;"&amp;$GU24,Population!E$4:E$104)</f>
        <v>2248911</v>
      </c>
      <c r="HA24" s="35">
        <f>SUMIF(Population!$B$4:$B$104,"&lt;="&amp;$GV24,Population!F$4:F$104)-SUMIF(Population!$B$4:$B$104,"&lt;"&amp;$GU24,Population!F$4:F$104)</f>
        <v>2249857</v>
      </c>
      <c r="HB24" s="35">
        <f>SUMIF(Population!$B$4:$B$104,"&lt;="&amp;$GV24,Population!G$4:G$104)-SUMIF(Population!$B$4:$B$104,"&lt;"&amp;$GU24,Population!G$4:G$104)</f>
        <v>2251046</v>
      </c>
      <c r="HC24" s="35">
        <f>SUMIF(Population!$B$4:$B$104,"&lt;="&amp;$GV24,Population!H$4:H$104)-SUMIF(Population!$B$4:$B$104,"&lt;"&amp;$GU24,Population!H$4:H$104)</f>
        <v>2255791</v>
      </c>
      <c r="HD24" s="35">
        <f>SUMIF(Population!$B$4:$B$104,"&lt;="&amp;$GV24,Population!I$4:I$104)-SUMIF(Population!$B$4:$B$104,"&lt;"&amp;$GU24,Population!I$4:I$104)</f>
        <v>2257082</v>
      </c>
      <c r="HE24" s="35">
        <f>SUMIF(Population!$B$4:$B$104,"&lt;="&amp;$GV24,Population!J$4:J$104)-SUMIF(Population!$B$4:$B$104,"&lt;"&amp;$GU24,Population!J$4:J$104)</f>
        <v>2258011</v>
      </c>
      <c r="HF24" s="35">
        <f>SUMIF(Population!$B$4:$B$104,"&lt;="&amp;$GV24,Population!K$4:K$104)-SUMIF(Population!$B$4:$B$104,"&lt;"&amp;$GU24,Population!K$4:K$104)</f>
        <v>2253270</v>
      </c>
      <c r="HG24" s="35">
        <f>SUMIF(Population!$B$4:$B$104,"&lt;="&amp;$GV24,Population!L$4:L$104)-SUMIF(Population!$B$4:$B$104,"&lt;"&amp;$GU24,Population!L$4:L$104)</f>
        <v>2255621</v>
      </c>
      <c r="HH24" s="35">
        <f>SUMIF(Population!$B$4:$B$104,"&lt;="&amp;$GV24,Population!M$4:M$104)-SUMIF(Population!$B$4:$B$104,"&lt;"&amp;$GU24,Population!M$4:M$104)</f>
        <v>2263301</v>
      </c>
      <c r="HI24" s="35">
        <f>SUMIF(Population!$B$4:$B$104,"&lt;="&amp;$GV24,Population!N$4:N$104)-SUMIF(Population!$B$4:$B$104,"&lt;"&amp;$GU24,Population!N$4:N$104)</f>
        <v>2280362</v>
      </c>
      <c r="HJ24" s="35">
        <f>SUMIF(Population!$B$4:$B$104,"&lt;="&amp;$GV24,Population!O$4:O$104)-SUMIF(Population!$B$4:$B$104,"&lt;"&amp;$GU24,Population!O$4:O$104)</f>
        <v>2307661</v>
      </c>
      <c r="HK24" s="35">
        <f>SUMIF(Population!$B$4:$B$104,"&lt;="&amp;$GV24,Population!P$4:P$104)-SUMIF(Population!$B$4:$B$104,"&lt;"&amp;$GU24,Population!P$4:P$104)</f>
        <v>2336845</v>
      </c>
      <c r="HL24" s="35">
        <f>SUMIF(Population!$B$4:$B$104,"&lt;="&amp;$GV24,Population!Q$4:Q$104)-SUMIF(Population!$B$4:$B$104,"&lt;"&amp;$GU24,Population!Q$4:Q$104)</f>
        <v>2371842</v>
      </c>
      <c r="HM24" s="35">
        <f>SUMIF(Population!$B$4:$B$104,"&lt;="&amp;$GV24,Population!R$4:R$104)-SUMIF(Population!$B$4:$B$104,"&lt;"&amp;$GU24,Population!R$4:R$104)</f>
        <v>2412877</v>
      </c>
      <c r="HN24" s="35">
        <f>SUMIF(Population!$B$4:$B$104,"&lt;="&amp;$GV24,Population!S$4:S$104)-SUMIF(Population!$B$4:$B$104,"&lt;"&amp;$GU24,Population!S$4:S$104)</f>
        <v>2456080</v>
      </c>
      <c r="HO24" s="35">
        <f>SUMIF(Population!$B$4:$B$104,"&lt;="&amp;$GV24,Population!T$4:T$104)-SUMIF(Population!$B$4:$B$104,"&lt;"&amp;$GU24,Population!T$4:T$104)</f>
        <v>2491703</v>
      </c>
      <c r="HP24" s="35">
        <f>SUMIF(Population!$B$4:$B$104,"&lt;="&amp;$GV24,Population!U$4:U$104)-SUMIF(Population!$B$4:$B$104,"&lt;"&amp;$GU24,Population!U$4:U$104)</f>
        <v>2525343</v>
      </c>
      <c r="HQ24" s="35">
        <f>SUMIF(Population!$B$4:$B$104,"&lt;="&amp;$GV24,Population!V$4:V$104)-SUMIF(Population!$B$4:$B$104,"&lt;"&amp;$GU24,Population!V$4:V$104)</f>
        <v>2552514</v>
      </c>
      <c r="HR24" s="35">
        <f>SUMIF(Population!$B$4:$B$104,"&lt;="&amp;$GV24,Population!W$4:W$104)-SUMIF(Population!$B$4:$B$104,"&lt;"&amp;$GU24,Population!W$4:W$104)</f>
        <v>2581377</v>
      </c>
      <c r="HS24" s="35">
        <f>SUMIF(Population!$B$4:$B$104,"&lt;="&amp;$GV24,Population!X$4:X$104)-SUMIF(Population!$B$4:$B$104,"&lt;"&amp;$GU24,Population!X$4:X$104)</f>
        <v>2607723</v>
      </c>
      <c r="HT24" s="35">
        <f>SUMIF(Population!$B$4:$B$104,"&lt;="&amp;$GV24,Population!Y$4:Y$104)-SUMIF(Population!$B$4:$B$104,"&lt;"&amp;$GU24,Population!Y$4:Y$104)</f>
        <v>2634050</v>
      </c>
      <c r="HU24" s="35">
        <f>SUMIF(Population!$B$4:$B$104,"&lt;="&amp;$GV24,Population!Z$4:Z$104)-SUMIF(Population!$B$4:$B$104,"&lt;"&amp;$GU24,Population!Z$4:Z$104)</f>
        <v>2659235</v>
      </c>
      <c r="HV24" s="35">
        <f>SUMIF(Population!$B$4:$B$104,"&lt;="&amp;$GV24,Population!AA$4:AA$104)-SUMIF(Population!$B$4:$B$104,"&lt;"&amp;$GU24,Population!AA$4:AA$104)</f>
        <v>2690158</v>
      </c>
      <c r="HW24" s="35">
        <f>SUMIF(Population!$B$4:$B$104,"&lt;="&amp;$GV24,Population!AB$4:AB$104)-SUMIF(Population!$B$4:$B$104,"&lt;"&amp;$GU24,Population!AB$4:AB$104)</f>
        <v>2718899</v>
      </c>
      <c r="HX24" s="35">
        <f>SUMIF(Population!$B$4:$B$104,"&lt;="&amp;$GV24,Population!AC$4:AC$104)-SUMIF(Population!$B$4:$B$104,"&lt;"&amp;$GU24,Population!AC$4:AC$104)</f>
        <v>2744974</v>
      </c>
      <c r="HY24" s="35">
        <f>SUMIF(Population!$B$4:$B$104,"&lt;="&amp;$GV24,Population!AD$4:AD$104)-SUMIF(Population!$B$4:$B$104,"&lt;"&amp;$GU24,Population!AD$4:AD$104)</f>
        <v>2768714</v>
      </c>
      <c r="HZ24" s="35">
        <f>SUMIF(Population!$B$4:$B$104,"&lt;="&amp;$GV24,Population!AE$4:AE$104)-SUMIF(Population!$B$4:$B$104,"&lt;"&amp;$GU24,Population!AE$4:AE$104)</f>
        <v>2789811</v>
      </c>
      <c r="IA24" s="35">
        <f>SUMIF(Population!$B$4:$B$104,"&lt;="&amp;$GV24,Population!AF$4:AF$104)-SUMIF(Population!$B$4:$B$104,"&lt;"&amp;$GU24,Population!AF$4:AF$104)</f>
        <v>2808107</v>
      </c>
      <c r="IB24" s="35">
        <f>SUMIF(Population!$B$4:$B$104,"&lt;="&amp;$GV24,Population!AG$4:AG$104)-SUMIF(Population!$B$4:$B$104,"&lt;"&amp;$GU24,Population!AG$4:AG$104)</f>
        <v>2823622</v>
      </c>
      <c r="IC24" s="35">
        <f>SUMIF(Population!$B$4:$B$104,"&lt;="&amp;$GV24,Population!AH$4:AH$104)-SUMIF(Population!$B$4:$B$104,"&lt;"&amp;$GU24,Population!AH$4:AH$104)</f>
        <v>2836622</v>
      </c>
      <c r="ID24" s="35">
        <f>SUMIF(Population!$B$4:$B$104,"&lt;="&amp;$GV24,Population!AI$4:AI$104)-SUMIF(Population!$B$4:$B$104,"&lt;"&amp;$GU24,Population!AI$4:AI$104)</f>
        <v>2847460</v>
      </c>
      <c r="IE24" s="35">
        <f>SUMIF(Population!$B$4:$B$104,"&lt;="&amp;$GV24,Population!AJ$4:AJ$104)-SUMIF(Population!$B$4:$B$104,"&lt;"&amp;$GU24,Population!AJ$4:AJ$104)</f>
        <v>2856413</v>
      </c>
      <c r="IF24" s="35">
        <f>SUMIF(Population!$B$4:$B$104,"&lt;="&amp;$GV24,Population!AK$4:AK$104)-SUMIF(Population!$B$4:$B$104,"&lt;"&amp;$GU24,Population!AK$4:AK$104)</f>
        <v>2863917</v>
      </c>
      <c r="IG24" s="35">
        <f>SUMIF(Population!$B$4:$B$104,"&lt;="&amp;$GV24,Population!AL$4:AL$104)-SUMIF(Population!$B$4:$B$104,"&lt;"&amp;$GU24,Population!AL$4:AL$104)</f>
        <v>2870507</v>
      </c>
      <c r="IH24" s="35">
        <f>SUMIF(Population!$B$4:$B$104,"&lt;="&amp;$GV24,Population!AM$4:AM$104)-SUMIF(Population!$B$4:$B$104,"&lt;"&amp;$GU24,Population!AM$4:AM$104)</f>
        <v>2876639</v>
      </c>
      <c r="II24" s="35">
        <f>SUMIF(Population!$B$4:$B$104,"&lt;="&amp;$GV24,Population!AN$4:AN$104)-SUMIF(Population!$B$4:$B$104,"&lt;"&amp;$GU24,Population!AN$4:AN$104)</f>
        <v>2882767</v>
      </c>
      <c r="IJ24" s="35">
        <f>SUMIF(Population!$B$4:$B$104,"&lt;="&amp;$GV24,Population!AO$4:AO$104)-SUMIF(Population!$B$4:$B$104,"&lt;"&amp;$GU24,Population!AO$4:AO$104)</f>
        <v>2889325</v>
      </c>
      <c r="IK24" s="35">
        <f>SUMIF(Population!$B$4:$B$104,"&lt;="&amp;$GV24,Population!AP$4:AP$104)-SUMIF(Population!$B$4:$B$104,"&lt;"&amp;$GU24,Population!AP$4:AP$104)</f>
        <v>2896765</v>
      </c>
      <c r="IL24" s="35">
        <f>SUMIF(Population!$B$4:$B$104,"&lt;="&amp;$GV24,Population!AQ$4:AQ$104)-SUMIF(Population!$B$4:$B$104,"&lt;"&amp;$GU24,Population!AQ$4:AQ$104)</f>
        <v>2905535</v>
      </c>
      <c r="IM24" s="35">
        <f>SUMIF(Population!$B$4:$B$104,"&lt;="&amp;$GV24,Population!AR$4:AR$104)-SUMIF(Population!$B$4:$B$104,"&lt;"&amp;$GU24,Population!AR$4:AR$104)</f>
        <v>2915926</v>
      </c>
      <c r="IN24" s="35">
        <f>SUMIF(Population!$B$4:$B$104,"&lt;="&amp;$GV24,Population!AS$4:AS$104)-SUMIF(Population!$B$4:$B$104,"&lt;"&amp;$GU24,Population!AS$4:AS$104)</f>
        <v>2928116</v>
      </c>
      <c r="IO24" s="35">
        <f>SUMIF(Population!$B$4:$B$104,"&lt;="&amp;$GV24,Population!AT$4:AT$104)-SUMIF(Population!$B$4:$B$104,"&lt;"&amp;$GU24,Population!AT$4:AT$104)</f>
        <v>2942274</v>
      </c>
      <c r="IP24" s="35">
        <f>SUMIF(Population!$B$4:$B$104,"&lt;="&amp;$GV24,Population!AU$4:AU$104)-SUMIF(Population!$B$4:$B$104,"&lt;"&amp;$GU24,Population!AU$4:AU$104)</f>
        <v>2958430</v>
      </c>
      <c r="IQ24" s="35">
        <f>SUMIF(Population!$B$4:$B$104,"&lt;="&amp;$GV24,Population!AV$4:AV$104)-SUMIF(Population!$B$4:$B$104,"&lt;"&amp;$GU24,Population!AV$4:AV$104)</f>
        <v>2976526</v>
      </c>
      <c r="IR24" s="35">
        <f>SUMIF(Population!$B$4:$B$104,"&lt;="&amp;$GV24,Population!AW$4:AW$104)-SUMIF(Population!$B$4:$B$104,"&lt;"&amp;$GU24,Population!AW$4:AW$104)</f>
        <v>2996405</v>
      </c>
      <c r="IS24" s="35">
        <f>SUMIF(Population!$B$4:$B$104,"&lt;="&amp;$GV24,Population!AX$4:AX$104)-SUMIF(Population!$B$4:$B$104,"&lt;"&amp;$GU24,Population!AX$4:AX$104)</f>
        <v>3017832</v>
      </c>
      <c r="IT24" s="35">
        <f>SUMIF(Population!$B$4:$B$104,"&lt;="&amp;$GV24,Population!AY$4:AY$104)-SUMIF(Population!$B$4:$B$104,"&lt;"&amp;$GU24,Population!AY$4:AY$104)</f>
        <v>3040505</v>
      </c>
      <c r="IW24" s="35">
        <v>18</v>
      </c>
      <c r="IX24" s="35">
        <v>24</v>
      </c>
      <c r="IY24" s="36" t="s">
        <v>221</v>
      </c>
      <c r="IZ24" s="75">
        <f>SUMIF(Population!$B$214:$B$314,"&lt;="&amp;$GV24,Population!C$214:C$314)-SUMIF(Population!$B$214:$B$314,"&lt;"&amp;$GU24,Population!C$214:C$314)</f>
        <v>1084801</v>
      </c>
      <c r="JA24" s="75">
        <f>SUMIF(Population!$B$214:$B$314,"&lt;="&amp;$GV24,Population!D$214:D$314)-SUMIF(Population!$B$214:$B$314,"&lt;"&amp;$GU24,Population!D$214:D$314)</f>
        <v>1093890</v>
      </c>
      <c r="JB24" s="75">
        <f>SUMIF(Population!$B$214:$B$314,"&lt;="&amp;$GV24,Population!E$214:E$314)-SUMIF(Population!$B$214:$B$314,"&lt;"&amp;$GU24,Population!E$214:E$314)</f>
        <v>1097032</v>
      </c>
      <c r="JC24" s="75">
        <f>SUMIF(Population!$B$214:$B$314,"&lt;="&amp;$GV24,Population!F$214:F$314)-SUMIF(Population!$B$214:$B$314,"&lt;"&amp;$GU24,Population!F$214:F$314)</f>
        <v>1096540</v>
      </c>
      <c r="JD24" s="75">
        <f>SUMIF(Population!$B$214:$B$314,"&lt;="&amp;$GV24,Population!G$214:G$314)-SUMIF(Population!$B$214:$B$314,"&lt;"&amp;$GU24,Population!G$214:G$314)</f>
        <v>1094985</v>
      </c>
      <c r="JE24" s="75">
        <f>SUMIF(Population!$B$214:$B$314,"&lt;="&amp;$GV24,Population!H$214:H$314)-SUMIF(Population!$B$214:$B$314,"&lt;"&amp;$GU24,Population!H$214:H$314)</f>
        <v>1096056</v>
      </c>
      <c r="JF24" s="75">
        <f>SUMIF(Population!$B$214:$B$314,"&lt;="&amp;$GV24,Population!I$214:I$314)-SUMIF(Population!$B$214:$B$314,"&lt;"&amp;$GU24,Population!I$214:I$314)</f>
        <v>1095961</v>
      </c>
      <c r="JG24" s="75">
        <f>SUMIF(Population!$B$214:$B$314,"&lt;="&amp;$GV24,Population!J$214:J$314)-SUMIF(Population!$B$214:$B$314,"&lt;"&amp;$GU24,Population!J$214:J$314)</f>
        <v>1095721</v>
      </c>
      <c r="JH24" s="75">
        <f>SUMIF(Population!$B$214:$B$314,"&lt;="&amp;$GV24,Population!K$214:K$314)-SUMIF(Population!$B$214:$B$314,"&lt;"&amp;$GU24,Population!K$214:K$314)</f>
        <v>1093218</v>
      </c>
      <c r="JI24" s="75">
        <f>SUMIF(Population!$B$214:$B$314,"&lt;="&amp;$GV24,Population!L$214:L$314)-SUMIF(Population!$B$214:$B$314,"&lt;"&amp;$GU24,Population!L$214:L$314)</f>
        <v>1094179</v>
      </c>
      <c r="JJ24" s="75">
        <f>SUMIF(Population!$B$214:$B$314,"&lt;="&amp;$GV24,Population!M$214:M$314)-SUMIF(Population!$B$214:$B$314,"&lt;"&amp;$GU24,Population!M$214:M$314)</f>
        <v>1096913</v>
      </c>
      <c r="JK24" s="75">
        <f>SUMIF(Population!$B$214:$B$314,"&lt;="&amp;$GV24,Population!N$214:N$314)-SUMIF(Population!$B$214:$B$314,"&lt;"&amp;$GU24,Population!N$214:N$314)</f>
        <v>1104313</v>
      </c>
      <c r="JL24" s="75">
        <f>SUMIF(Population!$B$214:$B$314,"&lt;="&amp;$GV24,Population!O$214:O$314)-SUMIF(Population!$B$214:$B$314,"&lt;"&amp;$GU24,Population!O$214:O$314)</f>
        <v>1116473</v>
      </c>
      <c r="JM24" s="75">
        <f>SUMIF(Population!$B$214:$B$314,"&lt;="&amp;$GV24,Population!P$214:P$314)-SUMIF(Population!$B$214:$B$314,"&lt;"&amp;$GU24,Population!P$214:P$314)</f>
        <v>1129179</v>
      </c>
      <c r="JN24" s="75">
        <f>SUMIF(Population!$B$214:$B$314,"&lt;="&amp;$GV24,Population!Q$214:Q$314)-SUMIF(Population!$B$214:$B$314,"&lt;"&amp;$GU24,Population!Q$214:Q$314)</f>
        <v>1145455</v>
      </c>
      <c r="JO24" s="75">
        <f>SUMIF(Population!$B$214:$B$314,"&lt;="&amp;$GV24,Population!R$214:R$314)-SUMIF(Population!$B$214:$B$314,"&lt;"&amp;$GU24,Population!R$214:R$314)</f>
        <v>1164244</v>
      </c>
      <c r="JP24" s="75">
        <f>SUMIF(Population!$B$214:$B$314,"&lt;="&amp;$GV24,Population!S$214:S$314)-SUMIF(Population!$B$214:$B$314,"&lt;"&amp;$GU24,Population!S$214:S$314)</f>
        <v>1183984</v>
      </c>
      <c r="JQ24" s="75">
        <f>SUMIF(Population!$B$214:$B$314,"&lt;="&amp;$GV24,Population!T$214:T$314)-SUMIF(Population!$B$214:$B$314,"&lt;"&amp;$GU24,Population!T$214:T$314)</f>
        <v>1200695</v>
      </c>
      <c r="JR24" s="75">
        <f>SUMIF(Population!$B$214:$B$314,"&lt;="&amp;$GV24,Population!U$214:U$314)-SUMIF(Population!$B$214:$B$314,"&lt;"&amp;$GU24,Population!U$214:U$314)</f>
        <v>1216546</v>
      </c>
      <c r="JS24" s="75">
        <f>SUMIF(Population!$B$214:$B$314,"&lt;="&amp;$GV24,Population!V$214:V$314)-SUMIF(Population!$B$214:$B$314,"&lt;"&amp;$GU24,Population!V$214:V$314)</f>
        <v>1229161</v>
      </c>
      <c r="JT24" s="75">
        <f>SUMIF(Population!$B$214:$B$314,"&lt;="&amp;$GV24,Population!W$214:W$314)-SUMIF(Population!$B$214:$B$314,"&lt;"&amp;$GU24,Population!W$214:W$314)</f>
        <v>1242926</v>
      </c>
      <c r="JU24" s="75">
        <f>SUMIF(Population!$B$214:$B$314,"&lt;="&amp;$GV24,Population!X$214:X$314)-SUMIF(Population!$B$214:$B$314,"&lt;"&amp;$GU24,Population!X$214:X$314)</f>
        <v>1255249</v>
      </c>
      <c r="JV24" s="75">
        <f>SUMIF(Population!$B$214:$B$314,"&lt;="&amp;$GV24,Population!Y$214:Y$314)-SUMIF(Population!$B$214:$B$314,"&lt;"&amp;$GU24,Population!Y$214:Y$314)</f>
        <v>1267809</v>
      </c>
      <c r="JW24" s="75">
        <f>SUMIF(Population!$B$214:$B$314,"&lt;="&amp;$GV24,Population!Z$214:Z$314)-SUMIF(Population!$B$214:$B$314,"&lt;"&amp;$GU24,Population!Z$214:Z$314)</f>
        <v>1280071</v>
      </c>
      <c r="JX24" s="75">
        <f>SUMIF(Population!$B$214:$B$314,"&lt;="&amp;$GV24,Population!AA$214:AA$314)-SUMIF(Population!$B$214:$B$314,"&lt;"&amp;$GU24,Population!AA$214:AA$314)</f>
        <v>1295091</v>
      </c>
      <c r="JY24" s="75">
        <f>SUMIF(Population!$B$214:$B$314,"&lt;="&amp;$GV24,Population!AB$214:AB$314)-SUMIF(Population!$B$214:$B$314,"&lt;"&amp;$GU24,Population!AB$214:AB$314)</f>
        <v>1309223</v>
      </c>
      <c r="JZ24" s="75">
        <f>SUMIF(Population!$B$214:$B$314,"&lt;="&amp;$GV24,Population!AC$214:AC$314)-SUMIF(Population!$B$214:$B$314,"&lt;"&amp;$GU24,Population!AC$214:AC$314)</f>
        <v>1321940</v>
      </c>
      <c r="KA24" s="75">
        <f>SUMIF(Population!$B$214:$B$314,"&lt;="&amp;$GV24,Population!AD$214:AD$314)-SUMIF(Population!$B$214:$B$314,"&lt;"&amp;$GU24,Population!AD$214:AD$314)</f>
        <v>1333493</v>
      </c>
      <c r="KB24" s="75">
        <f>SUMIF(Population!$B$214:$B$314,"&lt;="&amp;$GV24,Population!AE$214:AE$314)-SUMIF(Population!$B$214:$B$314,"&lt;"&amp;$GU24,Population!AE$214:AE$314)</f>
        <v>1343739</v>
      </c>
      <c r="KC24" s="75">
        <f>SUMIF(Population!$B$214:$B$314,"&lt;="&amp;$GV24,Population!AF$214:AF$314)-SUMIF(Population!$B$214:$B$314,"&lt;"&amp;$GU24,Population!AF$214:AF$314)</f>
        <v>1352610</v>
      </c>
      <c r="KD24" s="75">
        <f>SUMIF(Population!$B$214:$B$314,"&lt;="&amp;$GV24,Population!AG$214:AG$314)-SUMIF(Population!$B$214:$B$314,"&lt;"&amp;$GU24,Population!AG$214:AG$314)</f>
        <v>1360122</v>
      </c>
      <c r="KE24" s="75">
        <f>SUMIF(Population!$B$214:$B$314,"&lt;="&amp;$GV24,Population!AH$214:AH$314)-SUMIF(Population!$B$214:$B$314,"&lt;"&amp;$GU24,Population!AH$214:AH$314)</f>
        <v>1366412</v>
      </c>
      <c r="KF24" s="75">
        <f>SUMIF(Population!$B$214:$B$314,"&lt;="&amp;$GV24,Population!AI$214:AI$314)-SUMIF(Population!$B$214:$B$314,"&lt;"&amp;$GU24,Population!AI$214:AI$314)</f>
        <v>1371649</v>
      </c>
      <c r="KG24" s="75">
        <f>SUMIF(Population!$B$214:$B$314,"&lt;="&amp;$GV24,Population!AJ$214:AJ$314)-SUMIF(Population!$B$214:$B$314,"&lt;"&amp;$GU24,Population!AJ$214:AJ$314)</f>
        <v>1375969</v>
      </c>
      <c r="KH24" s="75">
        <f>SUMIF(Population!$B$214:$B$314,"&lt;="&amp;$GV24,Population!AK$214:AK$314)-SUMIF(Population!$B$214:$B$314,"&lt;"&amp;$GU24,Population!AK$214:AK$314)</f>
        <v>1379583</v>
      </c>
      <c r="KI24" s="75">
        <f>SUMIF(Population!$B$214:$B$314,"&lt;="&amp;$GV24,Population!AL$214:AL$314)-SUMIF(Population!$B$214:$B$314,"&lt;"&amp;$GU24,Population!AL$214:AL$314)</f>
        <v>1382755</v>
      </c>
      <c r="KJ24" s="75">
        <f>SUMIF(Population!$B$214:$B$314,"&lt;="&amp;$GV24,Population!AM$214:AM$314)-SUMIF(Population!$B$214:$B$314,"&lt;"&amp;$GU24,Population!AM$214:AM$314)</f>
        <v>1385707</v>
      </c>
      <c r="KK24" s="75">
        <f>SUMIF(Population!$B$214:$B$314,"&lt;="&amp;$GV24,Population!AN$214:AN$314)-SUMIF(Population!$B$214:$B$314,"&lt;"&amp;$GU24,Population!AN$214:AN$314)</f>
        <v>1388659</v>
      </c>
      <c r="KL24" s="75">
        <f>SUMIF(Population!$B$214:$B$314,"&lt;="&amp;$GV24,Population!AO$214:AO$314)-SUMIF(Population!$B$214:$B$314,"&lt;"&amp;$GU24,Population!AO$214:AO$314)</f>
        <v>1391816</v>
      </c>
      <c r="KM24" s="75">
        <f>SUMIF(Population!$B$214:$B$314,"&lt;="&amp;$GV24,Population!AP$214:AP$314)-SUMIF(Population!$B$214:$B$314,"&lt;"&amp;$GU24,Population!AP$214:AP$314)</f>
        <v>1395408</v>
      </c>
      <c r="KN24" s="75">
        <f>SUMIF(Population!$B$214:$B$314,"&lt;="&amp;$GV24,Population!AQ$214:AQ$314)-SUMIF(Population!$B$214:$B$314,"&lt;"&amp;$GU24,Population!AQ$214:AQ$314)</f>
        <v>1399647</v>
      </c>
      <c r="KO24" s="75">
        <f>SUMIF(Population!$B$214:$B$314,"&lt;="&amp;$GV24,Population!AR$214:AR$314)-SUMIF(Population!$B$214:$B$314,"&lt;"&amp;$GU24,Population!AR$214:AR$314)</f>
        <v>1404679</v>
      </c>
      <c r="KP24" s="75">
        <f>SUMIF(Population!$B$214:$B$314,"&lt;="&amp;$GV24,Population!AS$214:AS$314)-SUMIF(Population!$B$214:$B$314,"&lt;"&amp;$GU24,Population!AS$214:AS$314)</f>
        <v>1410586</v>
      </c>
      <c r="KQ24" s="75">
        <f>SUMIF(Population!$B$214:$B$314,"&lt;="&amp;$GV24,Population!AT$214:AT$314)-SUMIF(Population!$B$214:$B$314,"&lt;"&amp;$GU24,Population!AT$214:AT$314)</f>
        <v>1417451</v>
      </c>
      <c r="KR24" s="75">
        <f>SUMIF(Population!$B$214:$B$314,"&lt;="&amp;$GV24,Population!AU$214:AU$314)-SUMIF(Population!$B$214:$B$314,"&lt;"&amp;$GU24,Population!AU$214:AU$314)</f>
        <v>1425290</v>
      </c>
      <c r="KS24" s="75">
        <f>SUMIF(Population!$B$214:$B$314,"&lt;="&amp;$GV24,Population!AV$214:AV$314)-SUMIF(Population!$B$214:$B$314,"&lt;"&amp;$GU24,Population!AV$214:AV$314)</f>
        <v>1434078</v>
      </c>
      <c r="KT24" s="75">
        <f>SUMIF(Population!$B$214:$B$314,"&lt;="&amp;$GV24,Population!AW$214:AW$314)-SUMIF(Population!$B$214:$B$314,"&lt;"&amp;$GU24,Population!AW$214:AW$314)</f>
        <v>1443734</v>
      </c>
      <c r="KU24" s="75">
        <f>SUMIF(Population!$B$214:$B$314,"&lt;="&amp;$GV24,Population!AX$214:AX$314)-SUMIF(Population!$B$214:$B$314,"&lt;"&amp;$GU24,Population!AX$214:AX$314)</f>
        <v>1454145</v>
      </c>
      <c r="KV24" s="75">
        <f>SUMIF(Population!$B$214:$B$314,"&lt;="&amp;$GV24,Population!AY$214:AY$314)-SUMIF(Population!$B$214:$B$314,"&lt;"&amp;$GU24,Population!AY$214:AY$314)</f>
        <v>1465159</v>
      </c>
      <c r="KY24" s="35">
        <v>18</v>
      </c>
      <c r="KZ24" s="35">
        <v>24</v>
      </c>
      <c r="LA24" s="36" t="s">
        <v>221</v>
      </c>
      <c r="LB24" s="35">
        <f>SUMIF(Population!$B$110:$B$210,"&lt;="&amp;$GV24,Population!C$110:C$210)-SUMIF(Population!$B$110:$B$210,"&lt;"&amp;$GU24,Population!C$110:C$210)</f>
        <v>1133935</v>
      </c>
      <c r="LC24" s="35">
        <f>SUMIF(Population!$B$110:$B$210,"&lt;="&amp;$GV24,Population!D$110:D$210)-SUMIF(Population!$B$110:$B$210,"&lt;"&amp;$GU24,Population!D$110:D$210)</f>
        <v>1145564</v>
      </c>
      <c r="LD24" s="35">
        <f>SUMIF(Population!$B$110:$B$210,"&lt;="&amp;$GV24,Population!E$110:E$210)-SUMIF(Population!$B$110:$B$210,"&lt;"&amp;$GU24,Population!E$110:E$210)</f>
        <v>1151879</v>
      </c>
      <c r="LE24" s="35">
        <f>SUMIF(Population!$B$110:$B$210,"&lt;="&amp;$GV24,Population!F$110:F$210)-SUMIF(Population!$B$110:$B$210,"&lt;"&amp;$GU24,Population!F$110:F$210)</f>
        <v>1153317</v>
      </c>
      <c r="LF24" s="35">
        <f>SUMIF(Population!$B$110:$B$210,"&lt;="&amp;$GV24,Population!G$110:G$210)-SUMIF(Population!$B$110:$B$210,"&lt;"&amp;$GU24,Population!G$110:G$210)</f>
        <v>1156061</v>
      </c>
      <c r="LG24" s="35">
        <f>SUMIF(Population!$B$110:$B$210,"&lt;="&amp;$GV24,Population!H$110:H$210)-SUMIF(Population!$B$110:$B$210,"&lt;"&amp;$GU24,Population!H$110:H$210)</f>
        <v>1159735</v>
      </c>
      <c r="LH24" s="35">
        <f>SUMIF(Population!$B$110:$B$210,"&lt;="&amp;$GV24,Population!I$110:I$210)-SUMIF(Population!$B$110:$B$210,"&lt;"&amp;$GU24,Population!I$110:I$210)</f>
        <v>1161121</v>
      </c>
      <c r="LI24" s="35">
        <f>SUMIF(Population!$B$110:$B$210,"&lt;="&amp;$GV24,Population!J$110:J$210)-SUMIF(Population!$B$110:$B$210,"&lt;"&amp;$GU24,Population!J$110:J$210)</f>
        <v>1162290</v>
      </c>
      <c r="LJ24" s="35">
        <f>SUMIF(Population!$B$110:$B$210,"&lt;="&amp;$GV24,Population!K$110:K$210)-SUMIF(Population!$B$110:$B$210,"&lt;"&amp;$GU24,Population!K$110:K$210)</f>
        <v>1160052</v>
      </c>
      <c r="LK24" s="35">
        <f>SUMIF(Population!$B$110:$B$210,"&lt;="&amp;$GV24,Population!L$110:L$210)-SUMIF(Population!$B$110:$B$210,"&lt;"&amp;$GU24,Population!L$110:L$210)</f>
        <v>1161442</v>
      </c>
      <c r="LL24" s="35">
        <f>SUMIF(Population!$B$110:$B$210,"&lt;="&amp;$GV24,Population!M$110:M$210)-SUMIF(Population!$B$110:$B$210,"&lt;"&amp;$GU24,Population!M$110:M$210)</f>
        <v>1166388</v>
      </c>
      <c r="LM24" s="35">
        <f>SUMIF(Population!$B$110:$B$210,"&lt;="&amp;$GV24,Population!N$110:N$210)-SUMIF(Population!$B$110:$B$210,"&lt;"&amp;$GU24,Population!N$110:N$210)</f>
        <v>1176049</v>
      </c>
      <c r="LN24" s="35">
        <f>SUMIF(Population!$B$110:$B$210,"&lt;="&amp;$GV24,Population!O$110:O$210)-SUMIF(Population!$B$110:$B$210,"&lt;"&amp;$GU24,Population!O$110:O$210)</f>
        <v>1191188</v>
      </c>
      <c r="LO24" s="35">
        <f>SUMIF(Population!$B$110:$B$210,"&lt;="&amp;$GV24,Population!P$110:P$210)-SUMIF(Population!$B$110:$B$210,"&lt;"&amp;$GU24,Population!P$110:P$210)</f>
        <v>1207666</v>
      </c>
      <c r="LP24" s="35">
        <f>SUMIF(Population!$B$110:$B$210,"&lt;="&amp;$GV24,Population!Q$110:Q$210)-SUMIF(Population!$B$110:$B$210,"&lt;"&amp;$GU24,Population!Q$110:Q$210)</f>
        <v>1226387</v>
      </c>
      <c r="LQ24" s="35">
        <f>SUMIF(Population!$B$110:$B$210,"&lt;="&amp;$GV24,Population!R$110:R$210)-SUMIF(Population!$B$110:$B$210,"&lt;"&amp;$GU24,Population!R$110:R$210)</f>
        <v>1248633</v>
      </c>
      <c r="LR24" s="35">
        <f>SUMIF(Population!$B$110:$B$210,"&lt;="&amp;$GV24,Population!S$110:S$210)-SUMIF(Population!$B$110:$B$210,"&lt;"&amp;$GU24,Population!S$110:S$210)</f>
        <v>1272096</v>
      </c>
      <c r="LS24" s="35">
        <f>SUMIF(Population!$B$110:$B$210,"&lt;="&amp;$GV24,Population!T$110:T$210)-SUMIF(Population!$B$110:$B$210,"&lt;"&amp;$GU24,Population!T$110:T$210)</f>
        <v>1291008</v>
      </c>
      <c r="LT24" s="35">
        <f>SUMIF(Population!$B$110:$B$210,"&lt;="&amp;$GV24,Population!U$110:U$210)-SUMIF(Population!$B$110:$B$210,"&lt;"&amp;$GU24,Population!U$110:U$210)</f>
        <v>1308797</v>
      </c>
      <c r="LU24" s="35">
        <f>SUMIF(Population!$B$110:$B$210,"&lt;="&amp;$GV24,Population!V$110:V$210)-SUMIF(Population!$B$110:$B$210,"&lt;"&amp;$GU24,Population!V$110:V$210)</f>
        <v>1323353</v>
      </c>
      <c r="LV24" s="35">
        <f>SUMIF(Population!$B$110:$B$210,"&lt;="&amp;$GV24,Population!W$110:W$210)-SUMIF(Population!$B$110:$B$210,"&lt;"&amp;$GU24,Population!W$110:W$210)</f>
        <v>1338451</v>
      </c>
      <c r="LW24" s="35">
        <f>SUMIF(Population!$B$110:$B$210,"&lt;="&amp;$GV24,Population!X$110:X$210)-SUMIF(Population!$B$110:$B$210,"&lt;"&amp;$GU24,Population!X$110:X$210)</f>
        <v>1352474</v>
      </c>
      <c r="LX24" s="35">
        <f>SUMIF(Population!$B$110:$B$210,"&lt;="&amp;$GV24,Population!Y$110:Y$210)-SUMIF(Population!$B$110:$B$210,"&lt;"&amp;$GU24,Population!Y$110:Y$210)</f>
        <v>1366241</v>
      </c>
      <c r="LY24" s="35">
        <f>SUMIF(Population!$B$110:$B$210,"&lt;="&amp;$GV24,Population!Z$110:Z$210)-SUMIF(Population!$B$110:$B$210,"&lt;"&amp;$GU24,Population!Z$110:Z$210)</f>
        <v>1379164</v>
      </c>
      <c r="LZ24" s="35">
        <f>SUMIF(Population!$B$110:$B$210,"&lt;="&amp;$GV24,Population!AA$110:AA$210)-SUMIF(Population!$B$110:$B$210,"&lt;"&amp;$GU24,Population!AA$110:AA$210)</f>
        <v>1395067</v>
      </c>
      <c r="MA24" s="35">
        <f>SUMIF(Population!$B$110:$B$210,"&lt;="&amp;$GV24,Population!AB$110:AB$210)-SUMIF(Population!$B$110:$B$210,"&lt;"&amp;$GU24,Population!AB$110:AB$210)</f>
        <v>1409676</v>
      </c>
      <c r="MB24" s="35">
        <f>SUMIF(Population!$B$110:$B$210,"&lt;="&amp;$GV24,Population!AC$110:AC$210)-SUMIF(Population!$B$110:$B$210,"&lt;"&amp;$GU24,Population!AC$110:AC$210)</f>
        <v>1423034</v>
      </c>
      <c r="MC24" s="35">
        <f>SUMIF(Population!$B$110:$B$210,"&lt;="&amp;$GV24,Population!AD$110:AD$210)-SUMIF(Population!$B$110:$B$210,"&lt;"&amp;$GU24,Population!AD$110:AD$210)</f>
        <v>1435221</v>
      </c>
      <c r="MD24" s="35">
        <f>SUMIF(Population!$B$110:$B$210,"&lt;="&amp;$GV24,Population!AE$110:AE$210)-SUMIF(Population!$B$110:$B$210,"&lt;"&amp;$GU24,Population!AE$110:AE$210)</f>
        <v>1446072</v>
      </c>
      <c r="ME24" s="35">
        <f>SUMIF(Population!$B$110:$B$210,"&lt;="&amp;$GV24,Population!AF$110:AF$210)-SUMIF(Population!$B$110:$B$210,"&lt;"&amp;$GU24,Population!AF$110:AF$210)</f>
        <v>1455497</v>
      </c>
      <c r="MF24" s="35">
        <f>SUMIF(Population!$B$110:$B$210,"&lt;="&amp;$GV24,Population!AG$110:AG$210)-SUMIF(Population!$B$110:$B$210,"&lt;"&amp;$GU24,Population!AG$110:AG$210)</f>
        <v>1463500</v>
      </c>
      <c r="MG24" s="35">
        <f>SUMIF(Population!$B$110:$B$210,"&lt;="&amp;$GV24,Population!AH$110:AH$210)-SUMIF(Population!$B$110:$B$210,"&lt;"&amp;$GU24,Population!AH$110:AH$210)</f>
        <v>1470210</v>
      </c>
      <c r="MH24" s="35">
        <f>SUMIF(Population!$B$110:$B$210,"&lt;="&amp;$GV24,Population!AI$110:AI$210)-SUMIF(Population!$B$110:$B$210,"&lt;"&amp;$GU24,Population!AI$110:AI$210)</f>
        <v>1475811</v>
      </c>
      <c r="MI24" s="35">
        <f>SUMIF(Population!$B$110:$B$210,"&lt;="&amp;$GV24,Population!AJ$110:AJ$210)-SUMIF(Population!$B$110:$B$210,"&lt;"&amp;$GU24,Population!AJ$110:AJ$210)</f>
        <v>1480444</v>
      </c>
      <c r="MJ24" s="35">
        <f>SUMIF(Population!$B$110:$B$210,"&lt;="&amp;$GV24,Population!AK$110:AK$210)-SUMIF(Population!$B$110:$B$210,"&lt;"&amp;$GU24,Population!AK$110:AK$210)</f>
        <v>1484334</v>
      </c>
      <c r="MK24" s="35">
        <f>SUMIF(Population!$B$110:$B$210,"&lt;="&amp;$GV24,Population!AL$110:AL$210)-SUMIF(Population!$B$110:$B$210,"&lt;"&amp;$GU24,Population!AL$110:AL$210)</f>
        <v>1487752</v>
      </c>
      <c r="ML24" s="35">
        <f>SUMIF(Population!$B$110:$B$210,"&lt;="&amp;$GV24,Population!AM$110:AM$210)-SUMIF(Population!$B$110:$B$210,"&lt;"&amp;$GU24,Population!AM$110:AM$210)</f>
        <v>1490932</v>
      </c>
      <c r="MM24" s="35">
        <f>SUMIF(Population!$B$110:$B$210,"&lt;="&amp;$GV24,Population!AN$110:AN$210)-SUMIF(Population!$B$110:$B$210,"&lt;"&amp;$GU24,Population!AN$110:AN$210)</f>
        <v>1494108</v>
      </c>
      <c r="MN24" s="35">
        <f>SUMIF(Population!$B$110:$B$210,"&lt;="&amp;$GV24,Population!AO$110:AO$210)-SUMIF(Population!$B$110:$B$210,"&lt;"&amp;$GU24,Population!AO$110:AO$210)</f>
        <v>1497509</v>
      </c>
      <c r="MO24" s="35">
        <f>SUMIF(Population!$B$110:$B$210,"&lt;="&amp;$GV24,Population!AP$110:AP$210)-SUMIF(Population!$B$110:$B$210,"&lt;"&amp;$GU24,Population!AP$110:AP$210)</f>
        <v>1501357</v>
      </c>
      <c r="MP24" s="35">
        <f>SUMIF(Population!$B$110:$B$210,"&lt;="&amp;$GV24,Population!AQ$110:AQ$210)-SUMIF(Population!$B$110:$B$210,"&lt;"&amp;$GU24,Population!AQ$110:AQ$210)</f>
        <v>1505888</v>
      </c>
      <c r="MQ24" s="35">
        <f>SUMIF(Population!$B$110:$B$210,"&lt;="&amp;$GV24,Population!AR$110:AR$210)-SUMIF(Population!$B$110:$B$210,"&lt;"&amp;$GU24,Population!AR$110:AR$210)</f>
        <v>1511247</v>
      </c>
      <c r="MR24" s="35">
        <f>SUMIF(Population!$B$110:$B$210,"&lt;="&amp;$GV24,Population!AS$110:AS$210)-SUMIF(Population!$B$110:$B$210,"&lt;"&amp;$GU24,Population!AS$110:AS$210)</f>
        <v>1517530</v>
      </c>
      <c r="MS24" s="35">
        <f>SUMIF(Population!$B$110:$B$210,"&lt;="&amp;$GV24,Population!AT$110:AT$210)-SUMIF(Population!$B$110:$B$210,"&lt;"&amp;$GU24,Population!AT$110:AT$210)</f>
        <v>1524823</v>
      </c>
      <c r="MT24" s="35">
        <f>SUMIF(Population!$B$110:$B$210,"&lt;="&amp;$GV24,Population!AU$110:AU$210)-SUMIF(Population!$B$110:$B$210,"&lt;"&amp;$GU24,Population!AU$110:AU$210)</f>
        <v>1533140</v>
      </c>
      <c r="MU24" s="35">
        <f>SUMIF(Population!$B$110:$B$210,"&lt;="&amp;$GV24,Population!AV$110:AV$210)-SUMIF(Population!$B$110:$B$210,"&lt;"&amp;$GU24,Population!AV$110:AV$210)</f>
        <v>1542448</v>
      </c>
      <c r="MV24" s="35">
        <f>SUMIF(Population!$B$110:$B$210,"&lt;="&amp;$GV24,Population!AW$110:AW$210)-SUMIF(Population!$B$110:$B$210,"&lt;"&amp;$GU24,Population!AW$110:AW$210)</f>
        <v>1552671</v>
      </c>
      <c r="MW24" s="35">
        <f>SUMIF(Population!$B$110:$B$210,"&lt;="&amp;$GV24,Population!AX$110:AX$210)-SUMIF(Population!$B$110:$B$210,"&lt;"&amp;$GU24,Population!AX$110:AX$210)</f>
        <v>1563687</v>
      </c>
      <c r="MX24" s="35">
        <f>SUMIF(Population!$B$110:$B$210,"&lt;="&amp;$GV24,Population!AY$110:AY$210)-SUMIF(Population!$B$110:$B$210,"&lt;"&amp;$GU24,Population!AY$110:AY$210)</f>
        <v>1575346</v>
      </c>
      <c r="MZ24" s="36" t="s">
        <v>221</v>
      </c>
      <c r="NA24" s="35">
        <f t="shared" si="2"/>
        <v>134470309.6246905</v>
      </c>
      <c r="NB24" s="35">
        <f t="shared" si="2"/>
        <v>136029220.01374242</v>
      </c>
      <c r="NC24" s="35">
        <f t="shared" si="2"/>
        <v>137048680.82320842</v>
      </c>
      <c r="ND24" s="35">
        <f t="shared" si="2"/>
        <v>137680631.39888903</v>
      </c>
      <c r="NE24" s="35">
        <f t="shared" si="2"/>
        <v>138447064.27184579</v>
      </c>
      <c r="NF24" s="35">
        <f t="shared" si="2"/>
        <v>139544414.19438761</v>
      </c>
      <c r="NG24" s="35">
        <f t="shared" si="2"/>
        <v>140532780.85373816</v>
      </c>
      <c r="NH24" s="35">
        <f t="shared" si="2"/>
        <v>141595041.70397738</v>
      </c>
      <c r="NI24" s="35">
        <f t="shared" si="2"/>
        <v>142389154.58417866</v>
      </c>
      <c r="NJ24" s="35">
        <f t="shared" si="2"/>
        <v>143713901.47326896</v>
      </c>
      <c r="NK24" s="35">
        <f t="shared" si="3"/>
        <v>145462348.37470639</v>
      </c>
      <c r="NL24" s="35">
        <f t="shared" si="3"/>
        <v>147902531.54736608</v>
      </c>
      <c r="NM24" s="35">
        <f t="shared" si="3"/>
        <v>151104784.73321819</v>
      </c>
      <c r="NN24" s="35">
        <f t="shared" si="3"/>
        <v>154534651.21033669</v>
      </c>
      <c r="NO24" s="35">
        <f t="shared" si="3"/>
        <v>158457490.82708579</v>
      </c>
      <c r="NP24" s="35">
        <f t="shared" si="3"/>
        <v>162900245.49921876</v>
      </c>
      <c r="NQ24" s="35">
        <f t="shared" si="3"/>
        <v>167612130.50856209</v>
      </c>
      <c r="NR24" s="35">
        <f t="shared" si="3"/>
        <v>171926119.44193649</v>
      </c>
      <c r="NS24" s="35">
        <f t="shared" si="3"/>
        <v>176215964.61938477</v>
      </c>
      <c r="NT24" s="35">
        <f t="shared" si="3"/>
        <v>180160757.4046683</v>
      </c>
      <c r="NU24" s="35">
        <f t="shared" si="4"/>
        <v>184327711.87198284</v>
      </c>
      <c r="NV24" s="35">
        <f t="shared" si="4"/>
        <v>188417176.25822407</v>
      </c>
      <c r="NW24" s="35">
        <f t="shared" si="4"/>
        <v>192605646.71395916</v>
      </c>
      <c r="NX24" s="35">
        <f t="shared" si="4"/>
        <v>196810304.99690193</v>
      </c>
      <c r="NY24" s="35">
        <f t="shared" si="4"/>
        <v>201543932.0819957</v>
      </c>
      <c r="NZ24" s="35">
        <f t="shared" si="4"/>
        <v>206222286.44245583</v>
      </c>
      <c r="OA24" s="35">
        <f t="shared" si="4"/>
        <v>210802910.14158806</v>
      </c>
      <c r="OB24" s="35">
        <f t="shared" si="4"/>
        <v>215304682.96657881</v>
      </c>
      <c r="OC24" s="35">
        <f t="shared" si="4"/>
        <v>219697249.87627834</v>
      </c>
      <c r="OD24" s="35">
        <f t="shared" si="4"/>
        <v>223960800.19306311</v>
      </c>
      <c r="OE24" s="35">
        <f t="shared" si="5"/>
        <v>228089040.32695219</v>
      </c>
      <c r="OF24" s="35">
        <f t="shared" si="5"/>
        <v>232095656.05905074</v>
      </c>
      <c r="OG24" s="35">
        <f t="shared" si="5"/>
        <v>236002441.88586453</v>
      </c>
      <c r="OH24" s="35">
        <f t="shared" si="5"/>
        <v>239826131.82143074</v>
      </c>
      <c r="OI24" s="35">
        <f t="shared" si="5"/>
        <v>243598032.95272949</v>
      </c>
      <c r="OJ24" s="35">
        <f t="shared" si="5"/>
        <v>247359788.96154565</v>
      </c>
      <c r="OK24" s="35">
        <f t="shared" si="5"/>
        <v>251148476.35194898</v>
      </c>
      <c r="OL24" s="35">
        <f t="shared" si="5"/>
        <v>255003054.36620215</v>
      </c>
      <c r="OM24" s="35">
        <f t="shared" si="5"/>
        <v>258962819.34215719</v>
      </c>
      <c r="ON24" s="35">
        <f t="shared" si="5"/>
        <v>263070816.35450777</v>
      </c>
      <c r="OO24" s="35">
        <f t="shared" si="6"/>
        <v>267371999.81641272</v>
      </c>
      <c r="OP24" s="35">
        <f t="shared" si="6"/>
        <v>271899023.06780356</v>
      </c>
      <c r="OQ24" s="35">
        <f t="shared" si="6"/>
        <v>276675501.27351797</v>
      </c>
      <c r="OR24" s="35">
        <f t="shared" si="6"/>
        <v>281725310.05799246</v>
      </c>
      <c r="OS24" s="35">
        <f t="shared" si="6"/>
        <v>287059947.219877</v>
      </c>
      <c r="OT24" s="35">
        <f t="shared" si="6"/>
        <v>292682677.30637097</v>
      </c>
      <c r="OU24" s="35">
        <f t="shared" si="6"/>
        <v>298586862.73267335</v>
      </c>
      <c r="OV24" s="35">
        <f t="shared" si="6"/>
        <v>304757413.50275898</v>
      </c>
      <c r="OW24" s="35">
        <f t="shared" si="6"/>
        <v>311171356.03653306</v>
      </c>
    </row>
    <row r="25" spans="1:413">
      <c r="A25" s="35" t="s">
        <v>239</v>
      </c>
      <c r="B25" s="36" t="s">
        <v>222</v>
      </c>
      <c r="C25" s="39">
        <v>281268094.25354433</v>
      </c>
      <c r="D25" s="39">
        <v>284557179.29219317</v>
      </c>
      <c r="E25" s="39">
        <v>307567090.09014571</v>
      </c>
      <c r="F25" s="39">
        <v>316753575.77657342</v>
      </c>
      <c r="G25" s="39">
        <v>321196991.49347663</v>
      </c>
      <c r="H25" s="40">
        <f t="shared" si="0"/>
        <v>100.55219433849423</v>
      </c>
      <c r="I25" s="40">
        <f t="shared" si="7"/>
        <v>0.29984139886373368</v>
      </c>
      <c r="AG25" s="35">
        <v>25</v>
      </c>
      <c r="AH25" s="35">
        <v>34</v>
      </c>
      <c r="AI25" s="36" t="s">
        <v>222</v>
      </c>
      <c r="AJ25" s="35">
        <f t="shared" si="8"/>
        <v>102.98140122658677</v>
      </c>
      <c r="AK25" s="35">
        <f t="shared" si="1"/>
        <v>103.2114985427107</v>
      </c>
      <c r="AL25" s="35">
        <f t="shared" si="1"/>
        <v>103.54773720645539</v>
      </c>
      <c r="AM25" s="35">
        <f t="shared" si="1"/>
        <v>103.98147065852342</v>
      </c>
      <c r="AN25" s="35">
        <f t="shared" si="1"/>
        <v>104.50508028062762</v>
      </c>
      <c r="AO25" s="35">
        <f t="shared" si="1"/>
        <v>105.11183532677393</v>
      </c>
      <c r="AP25" s="35">
        <f t="shared" si="1"/>
        <v>105.79577512159551</v>
      </c>
      <c r="AQ25" s="35">
        <f t="shared" si="1"/>
        <v>106.55160954434685</v>
      </c>
      <c r="AR25" s="35">
        <f t="shared" si="1"/>
        <v>107.37463459757041</v>
      </c>
      <c r="AS25" s="35">
        <f t="shared" si="1"/>
        <v>108.26066047467019</v>
      </c>
      <c r="AT25" s="35">
        <f t="shared" si="1"/>
        <v>109.20595002810107</v>
      </c>
      <c r="AU25" s="35">
        <f t="shared" si="1"/>
        <v>110.20716592801844</v>
      </c>
      <c r="AV25" s="35">
        <f t="shared" si="1"/>
        <v>111.26132511170982</v>
      </c>
      <c r="AW25" s="35">
        <f t="shared" si="1"/>
        <v>112.36575937359677</v>
      </c>
      <c r="AX25" s="35">
        <f t="shared" si="1"/>
        <v>113.51808114689307</v>
      </c>
      <c r="AY25" s="35">
        <f t="shared" si="1"/>
        <v>114.71615369110044</v>
      </c>
      <c r="AZ25" s="35">
        <f t="shared" si="1"/>
        <v>115.95806503218489</v>
      </c>
      <c r="BA25" s="35">
        <f t="shared" si="1"/>
        <v>117.24210511059053</v>
      </c>
      <c r="BB25" s="35">
        <f t="shared" si="1"/>
        <v>118.56674568100438</v>
      </c>
      <c r="BC25" s="35">
        <f t="shared" si="1"/>
        <v>119.9306225807715</v>
      </c>
      <c r="BD25" s="35">
        <f t="shared" si="1"/>
        <v>121.33252004408016</v>
      </c>
      <c r="BE25" s="35">
        <f t="shared" si="1"/>
        <v>122.77135678888891</v>
      </c>
      <c r="BF25" s="35">
        <f t="shared" si="1"/>
        <v>124.24617364496807</v>
      </c>
      <c r="BG25" s="35">
        <f t="shared" si="1"/>
        <v>125.75612252591725</v>
      </c>
      <c r="BH25" s="35">
        <f t="shared" si="1"/>
        <v>127.3004565768406</v>
      </c>
      <c r="BI25" s="35">
        <f t="shared" si="1"/>
        <v>128.87852135351582</v>
      </c>
      <c r="BJ25" s="35">
        <f t="shared" si="1"/>
        <v>130.48974690919701</v>
      </c>
      <c r="BK25" s="35">
        <f t="shared" si="1"/>
        <v>132.13364068230837</v>
      </c>
      <c r="BL25" s="35">
        <f t="shared" si="1"/>
        <v>133.80978109275895</v>
      </c>
      <c r="BM25" s="35">
        <f t="shared" si="1"/>
        <v>135.51781176687831</v>
      </c>
      <c r="BN25" s="35">
        <f t="shared" si="1"/>
        <v>137.25743632140799</v>
      </c>
      <c r="BO25" s="35">
        <f t="shared" si="1"/>
        <v>139.0284136458809</v>
      </c>
      <c r="BP25" s="35">
        <f t="shared" si="1"/>
        <v>140.83055363032867</v>
      </c>
      <c r="BQ25" s="35">
        <f t="shared" si="1"/>
        <v>142.66371329178151</v>
      </c>
      <c r="BR25" s="35">
        <f t="shared" si="1"/>
        <v>144.52779325863571</v>
      </c>
      <c r="BS25" s="35">
        <f t="shared" si="1"/>
        <v>146.42273457680207</v>
      </c>
      <c r="BT25" s="35">
        <f t="shared" si="1"/>
        <v>148.34851580573138</v>
      </c>
      <c r="BU25" s="35">
        <f t="shared" si="1"/>
        <v>150.30515037604258</v>
      </c>
      <c r="BV25" s="35">
        <f t="shared" si="1"/>
        <v>152.29268418363202</v>
      </c>
      <c r="BW25" s="35">
        <f t="shared" si="1"/>
        <v>154.31119339789365</v>
      </c>
      <c r="BX25" s="35">
        <f t="shared" si="1"/>
        <v>156.36078246408414</v>
      </c>
      <c r="BY25" s="35">
        <f t="shared" si="1"/>
        <v>158.44158228197506</v>
      </c>
      <c r="BZ25" s="35">
        <f t="shared" si="1"/>
        <v>160.55374854478632</v>
      </c>
      <c r="CA25" s="35">
        <f t="shared" si="1"/>
        <v>162.6974602240274</v>
      </c>
      <c r="CB25" s="35">
        <f t="shared" si="1"/>
        <v>164.87291818731597</v>
      </c>
      <c r="CC25" s="35">
        <f t="shared" si="1"/>
        <v>167.08034393751876</v>
      </c>
      <c r="CD25" s="35">
        <f t="shared" si="1"/>
        <v>169.31997846269434</v>
      </c>
      <c r="CE25" s="35">
        <f t="shared" si="1"/>
        <v>171.59208118732562</v>
      </c>
      <c r="CF25" s="35">
        <f t="shared" si="1"/>
        <v>173.89692901622868</v>
      </c>
      <c r="GU25" s="35">
        <v>25</v>
      </c>
      <c r="GV25" s="35">
        <v>34</v>
      </c>
      <c r="GW25" s="36" t="s">
        <v>222</v>
      </c>
      <c r="GX25" s="35">
        <f>SUMIF(Population!$B$4:$B$104,"&lt;="&amp;$GV25,Population!C$4:C$104)-SUMIF(Population!$B$4:$B$104,"&lt;"&amp;$GU25,Population!C$4:C$104)</f>
        <v>3281075</v>
      </c>
      <c r="GY25" s="35">
        <f>SUMIF(Population!$B$4:$B$104,"&lt;="&amp;$GV25,Population!D$4:D$104)-SUMIF(Population!$B$4:$B$104,"&lt;"&amp;$GU25,Population!D$4:D$104)</f>
        <v>3366745</v>
      </c>
      <c r="GZ25" s="35">
        <f>SUMIF(Population!$B$4:$B$104,"&lt;="&amp;$GV25,Population!E$4:E$104)-SUMIF(Population!$B$4:$B$104,"&lt;"&amp;$GU25,Population!E$4:E$104)</f>
        <v>3445530</v>
      </c>
      <c r="HA25" s="35">
        <f>SUMIF(Population!$B$4:$B$104,"&lt;="&amp;$GV25,Population!F$4:F$104)-SUMIF(Population!$B$4:$B$104,"&lt;"&amp;$GU25,Population!F$4:F$104)</f>
        <v>3518125</v>
      </c>
      <c r="HB25" s="35">
        <f>SUMIF(Population!$B$4:$B$104,"&lt;="&amp;$GV25,Population!G$4:G$104)-SUMIF(Population!$B$4:$B$104,"&lt;"&amp;$GU25,Population!G$4:G$104)</f>
        <v>3566967</v>
      </c>
      <c r="HC25" s="35">
        <f>SUMIF(Population!$B$4:$B$104,"&lt;="&amp;$GV25,Population!H$4:H$104)-SUMIF(Population!$B$4:$B$104,"&lt;"&amp;$GU25,Population!H$4:H$104)</f>
        <v>3598107</v>
      </c>
      <c r="HD25" s="35">
        <f>SUMIF(Population!$B$4:$B$104,"&lt;="&amp;$GV25,Population!I$4:I$104)-SUMIF(Population!$B$4:$B$104,"&lt;"&amp;$GU25,Population!I$4:I$104)</f>
        <v>3614719</v>
      </c>
      <c r="HE25" s="35">
        <f>SUMIF(Population!$B$4:$B$104,"&lt;="&amp;$GV25,Population!J$4:J$104)-SUMIF(Population!$B$4:$B$104,"&lt;"&amp;$GU25,Population!J$4:J$104)</f>
        <v>3629397</v>
      </c>
      <c r="HF25" s="35">
        <f>SUMIF(Population!$B$4:$B$104,"&lt;="&amp;$GV25,Population!K$4:K$104)-SUMIF(Population!$B$4:$B$104,"&lt;"&amp;$GU25,Population!K$4:K$104)</f>
        <v>3641772</v>
      </c>
      <c r="HG25" s="35">
        <f>SUMIF(Population!$B$4:$B$104,"&lt;="&amp;$GV25,Population!L$4:L$104)-SUMIF(Population!$B$4:$B$104,"&lt;"&amp;$GU25,Population!L$4:L$104)</f>
        <v>3648756</v>
      </c>
      <c r="HH25" s="35">
        <f>SUMIF(Population!$B$4:$B$104,"&lt;="&amp;$GV25,Population!M$4:M$104)-SUMIF(Population!$B$4:$B$104,"&lt;"&amp;$GU25,Population!M$4:M$104)</f>
        <v>3656331</v>
      </c>
      <c r="HI25" s="35">
        <f>SUMIF(Population!$B$4:$B$104,"&lt;="&amp;$GV25,Population!N$4:N$104)-SUMIF(Population!$B$4:$B$104,"&lt;"&amp;$GU25,Population!N$4:N$104)</f>
        <v>3658488</v>
      </c>
      <c r="HJ25" s="35">
        <f>SUMIF(Population!$B$4:$B$104,"&lt;="&amp;$GV25,Population!O$4:O$104)-SUMIF(Population!$B$4:$B$104,"&lt;"&amp;$GU25,Population!O$4:O$104)</f>
        <v>3657255</v>
      </c>
      <c r="HK25" s="35">
        <f>SUMIF(Population!$B$4:$B$104,"&lt;="&amp;$GV25,Population!P$4:P$104)-SUMIF(Population!$B$4:$B$104,"&lt;"&amp;$GU25,Population!P$4:P$104)</f>
        <v>3650755</v>
      </c>
      <c r="HL25" s="35">
        <f>SUMIF(Population!$B$4:$B$104,"&lt;="&amp;$GV25,Population!Q$4:Q$104)-SUMIF(Population!$B$4:$B$104,"&lt;"&amp;$GU25,Population!Q$4:Q$104)</f>
        <v>3650234</v>
      </c>
      <c r="HM25" s="35">
        <f>SUMIF(Population!$B$4:$B$104,"&lt;="&amp;$GV25,Population!R$4:R$104)-SUMIF(Population!$B$4:$B$104,"&lt;"&amp;$GU25,Population!R$4:R$104)</f>
        <v>3652584</v>
      </c>
      <c r="HN25" s="35">
        <f>SUMIF(Population!$B$4:$B$104,"&lt;="&amp;$GV25,Population!S$4:S$104)-SUMIF(Population!$B$4:$B$104,"&lt;"&amp;$GU25,Population!S$4:S$104)</f>
        <v>3656317</v>
      </c>
      <c r="HO25" s="35">
        <f>SUMIF(Population!$B$4:$B$104,"&lt;="&amp;$GV25,Population!T$4:T$104)-SUMIF(Population!$B$4:$B$104,"&lt;"&amp;$GU25,Population!T$4:T$104)</f>
        <v>3663872</v>
      </c>
      <c r="HP25" s="35">
        <f>SUMIF(Population!$B$4:$B$104,"&lt;="&amp;$GV25,Population!U$4:U$104)-SUMIF(Population!$B$4:$B$104,"&lt;"&amp;$GU25,Population!U$4:U$104)</f>
        <v>3674711</v>
      </c>
      <c r="HQ25" s="35">
        <f>SUMIF(Population!$B$4:$B$104,"&lt;="&amp;$GV25,Population!V$4:V$104)-SUMIF(Population!$B$4:$B$104,"&lt;"&amp;$GU25,Population!V$4:V$104)</f>
        <v>3701405</v>
      </c>
      <c r="HR25" s="35">
        <f>SUMIF(Population!$B$4:$B$104,"&lt;="&amp;$GV25,Population!W$4:W$104)-SUMIF(Population!$B$4:$B$104,"&lt;"&amp;$GU25,Population!W$4:W$104)</f>
        <v>3730912</v>
      </c>
      <c r="HS25" s="35">
        <f>SUMIF(Population!$B$4:$B$104,"&lt;="&amp;$GV25,Population!X$4:X$104)-SUMIF(Population!$B$4:$B$104,"&lt;"&amp;$GU25,Population!X$4:X$104)</f>
        <v>3769554</v>
      </c>
      <c r="HT25" s="35">
        <f>SUMIF(Population!$B$4:$B$104,"&lt;="&amp;$GV25,Population!Y$4:Y$104)-SUMIF(Population!$B$4:$B$104,"&lt;"&amp;$GU25,Population!Y$4:Y$104)</f>
        <v>3810931</v>
      </c>
      <c r="HU25" s="35">
        <f>SUMIF(Population!$B$4:$B$104,"&lt;="&amp;$GV25,Population!Z$4:Z$104)-SUMIF(Population!$B$4:$B$104,"&lt;"&amp;$GU25,Population!Z$4:Z$104)</f>
        <v>3856456</v>
      </c>
      <c r="HV25" s="35">
        <f>SUMIF(Population!$B$4:$B$104,"&lt;="&amp;$GV25,Population!AA$4:AA$104)-SUMIF(Population!$B$4:$B$104,"&lt;"&amp;$GU25,Population!AA$4:AA$104)</f>
        <v>3898585</v>
      </c>
      <c r="HW25" s="35">
        <f>SUMIF(Population!$B$4:$B$104,"&lt;="&amp;$GV25,Population!AB$4:AB$104)-SUMIF(Population!$B$4:$B$104,"&lt;"&amp;$GU25,Population!AB$4:AB$104)</f>
        <v>3947640</v>
      </c>
      <c r="HX25" s="35">
        <f>SUMIF(Population!$B$4:$B$104,"&lt;="&amp;$GV25,Population!AC$4:AC$104)-SUMIF(Population!$B$4:$B$104,"&lt;"&amp;$GU25,Population!AC$4:AC$104)</f>
        <v>3999013</v>
      </c>
      <c r="HY25" s="35">
        <f>SUMIF(Population!$B$4:$B$104,"&lt;="&amp;$GV25,Population!AD$4:AD$104)-SUMIF(Population!$B$4:$B$104,"&lt;"&amp;$GU25,Population!AD$4:AD$104)</f>
        <v>4049593</v>
      </c>
      <c r="HZ25" s="35">
        <f>SUMIF(Population!$B$4:$B$104,"&lt;="&amp;$GV25,Population!AE$4:AE$104)-SUMIF(Population!$B$4:$B$104,"&lt;"&amp;$GU25,Population!AE$4:AE$104)</f>
        <v>4097454</v>
      </c>
      <c r="IA25" s="35">
        <f>SUMIF(Population!$B$4:$B$104,"&lt;="&amp;$GV25,Population!AF$4:AF$104)-SUMIF(Population!$B$4:$B$104,"&lt;"&amp;$GU25,Population!AF$4:AF$104)</f>
        <v>4137852</v>
      </c>
      <c r="IB25" s="35">
        <f>SUMIF(Population!$B$4:$B$104,"&lt;="&amp;$GV25,Population!AG$4:AG$104)-SUMIF(Population!$B$4:$B$104,"&lt;"&amp;$GU25,Population!AG$4:AG$104)</f>
        <v>4179370</v>
      </c>
      <c r="IC25" s="35">
        <f>SUMIF(Population!$B$4:$B$104,"&lt;="&amp;$GV25,Population!AH$4:AH$104)-SUMIF(Population!$B$4:$B$104,"&lt;"&amp;$GU25,Population!AH$4:AH$104)</f>
        <v>4217450</v>
      </c>
      <c r="ID25" s="35">
        <f>SUMIF(Population!$B$4:$B$104,"&lt;="&amp;$GV25,Population!AI$4:AI$104)-SUMIF(Population!$B$4:$B$104,"&lt;"&amp;$GU25,Population!AI$4:AI$104)</f>
        <v>4254267</v>
      </c>
      <c r="IE25" s="35">
        <f>SUMIF(Population!$B$4:$B$104,"&lt;="&amp;$GV25,Population!AJ$4:AJ$104)-SUMIF(Population!$B$4:$B$104,"&lt;"&amp;$GU25,Population!AJ$4:AJ$104)</f>
        <v>4288577</v>
      </c>
      <c r="IF25" s="35">
        <f>SUMIF(Population!$B$4:$B$104,"&lt;="&amp;$GV25,Population!AK$4:AK$104)-SUMIF(Population!$B$4:$B$104,"&lt;"&amp;$GU25,Population!AK$4:AK$104)</f>
        <v>4327305</v>
      </c>
      <c r="IG25" s="35">
        <f>SUMIF(Population!$B$4:$B$104,"&lt;="&amp;$GV25,Population!AL$4:AL$104)-SUMIF(Population!$B$4:$B$104,"&lt;"&amp;$GU25,Population!AL$4:AL$104)</f>
        <v>4362649</v>
      </c>
      <c r="IH25" s="35">
        <f>SUMIF(Population!$B$4:$B$104,"&lt;="&amp;$GV25,Population!AM$4:AM$104)-SUMIF(Population!$B$4:$B$104,"&lt;"&amp;$GU25,Population!AM$4:AM$104)</f>
        <v>4394175</v>
      </c>
      <c r="II25" s="35">
        <f>SUMIF(Population!$B$4:$B$104,"&lt;="&amp;$GV25,Population!AN$4:AN$104)-SUMIF(Population!$B$4:$B$104,"&lt;"&amp;$GU25,Population!AN$4:AN$104)</f>
        <v>4422359</v>
      </c>
      <c r="IJ25" s="35">
        <f>SUMIF(Population!$B$4:$B$104,"&lt;="&amp;$GV25,Population!AO$4:AO$104)-SUMIF(Population!$B$4:$B$104,"&lt;"&amp;$GU25,Population!AO$4:AO$104)</f>
        <v>4447104</v>
      </c>
      <c r="IK25" s="35">
        <f>SUMIF(Population!$B$4:$B$104,"&lt;="&amp;$GV25,Population!AP$4:AP$104)-SUMIF(Population!$B$4:$B$104,"&lt;"&amp;$GU25,Population!AP$4:AP$104)</f>
        <v>4468443</v>
      </c>
      <c r="IL25" s="35">
        <f>SUMIF(Population!$B$4:$B$104,"&lt;="&amp;$GV25,Population!AQ$4:AQ$104)-SUMIF(Population!$B$4:$B$104,"&lt;"&amp;$GU25,Population!AQ$4:AQ$104)</f>
        <v>4486540</v>
      </c>
      <c r="IM25" s="35">
        <f>SUMIF(Population!$B$4:$B$104,"&lt;="&amp;$GV25,Population!AR$4:AR$104)-SUMIF(Population!$B$4:$B$104,"&lt;"&amp;$GU25,Population!AR$4:AR$104)</f>
        <v>4501887</v>
      </c>
      <c r="IN25" s="35">
        <f>SUMIF(Population!$B$4:$B$104,"&lt;="&amp;$GV25,Population!AS$4:AS$104)-SUMIF(Population!$B$4:$B$104,"&lt;"&amp;$GU25,Population!AS$4:AS$104)</f>
        <v>4515121</v>
      </c>
      <c r="IO25" s="35">
        <f>SUMIF(Population!$B$4:$B$104,"&lt;="&amp;$GV25,Population!AT$4:AT$104)-SUMIF(Population!$B$4:$B$104,"&lt;"&amp;$GU25,Population!AT$4:AT$104)</f>
        <v>4526739</v>
      </c>
      <c r="IP25" s="35">
        <f>SUMIF(Population!$B$4:$B$104,"&lt;="&amp;$GV25,Population!AU$4:AU$104)-SUMIF(Population!$B$4:$B$104,"&lt;"&amp;$GU25,Population!AU$4:AU$104)</f>
        <v>4537339</v>
      </c>
      <c r="IQ25" s="35">
        <f>SUMIF(Population!$B$4:$B$104,"&lt;="&amp;$GV25,Population!AV$4:AV$104)-SUMIF(Population!$B$4:$B$104,"&lt;"&amp;$GU25,Population!AV$4:AV$104)</f>
        <v>4547560</v>
      </c>
      <c r="IR25" s="35">
        <f>SUMIF(Population!$B$4:$B$104,"&lt;="&amp;$GV25,Population!AW$4:AW$104)-SUMIF(Population!$B$4:$B$104,"&lt;"&amp;$GU25,Population!AW$4:AW$104)</f>
        <v>4558047</v>
      </c>
      <c r="IS25" s="35">
        <f>SUMIF(Population!$B$4:$B$104,"&lt;="&amp;$GV25,Population!AX$4:AX$104)-SUMIF(Population!$B$4:$B$104,"&lt;"&amp;$GU25,Population!AX$4:AX$104)</f>
        <v>4569389</v>
      </c>
      <c r="IT25" s="35">
        <f>SUMIF(Population!$B$4:$B$104,"&lt;="&amp;$GV25,Population!AY$4:AY$104)-SUMIF(Population!$B$4:$B$104,"&lt;"&amp;$GU25,Population!AY$4:AY$104)</f>
        <v>4582100</v>
      </c>
      <c r="IW25" s="35">
        <v>25</v>
      </c>
      <c r="IX25" s="35">
        <v>34</v>
      </c>
      <c r="IY25" s="36" t="s">
        <v>222</v>
      </c>
      <c r="IZ25" s="75">
        <f>SUMIF(Population!$B$214:$B$314,"&lt;="&amp;$GV25,Population!C$214:C$314)-SUMIF(Population!$B$214:$B$314,"&lt;"&amp;$GU25,Population!C$214:C$314)</f>
        <v>1626865</v>
      </c>
      <c r="JA25" s="75">
        <f>SUMIF(Population!$B$214:$B$314,"&lt;="&amp;$GV25,Population!D$214:D$314)-SUMIF(Population!$B$214:$B$314,"&lt;"&amp;$GU25,Population!D$214:D$314)</f>
        <v>1670570</v>
      </c>
      <c r="JB25" s="75">
        <f>SUMIF(Population!$B$214:$B$314,"&lt;="&amp;$GV25,Population!E$214:E$314)-SUMIF(Population!$B$214:$B$314,"&lt;"&amp;$GU25,Population!E$214:E$314)</f>
        <v>1711292</v>
      </c>
      <c r="JC25" s="75">
        <f>SUMIF(Population!$B$214:$B$314,"&lt;="&amp;$GV25,Population!F$214:F$314)-SUMIF(Population!$B$214:$B$314,"&lt;"&amp;$GU25,Population!F$214:F$314)</f>
        <v>1748478</v>
      </c>
      <c r="JD25" s="75">
        <f>SUMIF(Population!$B$214:$B$314,"&lt;="&amp;$GV25,Population!G$214:G$314)-SUMIF(Population!$B$214:$B$314,"&lt;"&amp;$GU25,Population!G$214:G$314)</f>
        <v>1774949</v>
      </c>
      <c r="JE25" s="75">
        <f>SUMIF(Population!$B$214:$B$314,"&lt;="&amp;$GV25,Population!H$214:H$314)-SUMIF(Population!$B$214:$B$314,"&lt;"&amp;$GU25,Population!H$214:H$314)</f>
        <v>1792189</v>
      </c>
      <c r="JF25" s="75">
        <f>SUMIF(Population!$B$214:$B$314,"&lt;="&amp;$GV25,Population!I$214:I$314)-SUMIF(Population!$B$214:$B$314,"&lt;"&amp;$GU25,Population!I$214:I$314)</f>
        <v>1801297</v>
      </c>
      <c r="JG25" s="75">
        <f>SUMIF(Population!$B$214:$B$314,"&lt;="&amp;$GV25,Population!J$214:J$314)-SUMIF(Population!$B$214:$B$314,"&lt;"&amp;$GU25,Population!J$214:J$314)</f>
        <v>1808295</v>
      </c>
      <c r="JH25" s="75">
        <f>SUMIF(Population!$B$214:$B$314,"&lt;="&amp;$GV25,Population!K$214:K$314)-SUMIF(Population!$B$214:$B$314,"&lt;"&amp;$GU25,Population!K$214:K$314)</f>
        <v>1813409</v>
      </c>
      <c r="JI25" s="75">
        <f>SUMIF(Population!$B$214:$B$314,"&lt;="&amp;$GV25,Population!L$214:L$314)-SUMIF(Population!$B$214:$B$314,"&lt;"&amp;$GU25,Population!L$214:L$314)</f>
        <v>1815916</v>
      </c>
      <c r="JJ25" s="75">
        <f>SUMIF(Population!$B$214:$B$314,"&lt;="&amp;$GV25,Population!M$214:M$314)-SUMIF(Population!$B$214:$B$314,"&lt;"&amp;$GU25,Population!M$214:M$314)</f>
        <v>1818443</v>
      </c>
      <c r="JK25" s="75">
        <f>SUMIF(Population!$B$214:$B$314,"&lt;="&amp;$GV25,Population!N$214:N$314)-SUMIF(Population!$B$214:$B$314,"&lt;"&amp;$GU25,Population!N$214:N$314)</f>
        <v>1817338</v>
      </c>
      <c r="JL25" s="75">
        <f>SUMIF(Population!$B$214:$B$314,"&lt;="&amp;$GV25,Population!O$214:O$314)-SUMIF(Population!$B$214:$B$314,"&lt;"&amp;$GU25,Population!O$214:O$314)</f>
        <v>1814915</v>
      </c>
      <c r="JM25" s="75">
        <f>SUMIF(Population!$B$214:$B$314,"&lt;="&amp;$GV25,Population!P$214:P$314)-SUMIF(Population!$B$214:$B$314,"&lt;"&amp;$GU25,Population!P$214:P$314)</f>
        <v>1810498</v>
      </c>
      <c r="JN25" s="75">
        <f>SUMIF(Population!$B$214:$B$314,"&lt;="&amp;$GV25,Population!Q$214:Q$314)-SUMIF(Population!$B$214:$B$314,"&lt;"&amp;$GU25,Population!Q$214:Q$314)</f>
        <v>1807860</v>
      </c>
      <c r="JO25" s="75">
        <f>SUMIF(Population!$B$214:$B$314,"&lt;="&amp;$GV25,Population!R$214:R$314)-SUMIF(Population!$B$214:$B$314,"&lt;"&amp;$GU25,Population!R$214:R$314)</f>
        <v>1807399</v>
      </c>
      <c r="JP25" s="75">
        <f>SUMIF(Population!$B$214:$B$314,"&lt;="&amp;$GV25,Population!S$214:S$314)-SUMIF(Population!$B$214:$B$314,"&lt;"&amp;$GU25,Population!S$214:S$314)</f>
        <v>1807971</v>
      </c>
      <c r="JQ25" s="75">
        <f>SUMIF(Population!$B$214:$B$314,"&lt;="&amp;$GV25,Population!T$214:T$314)-SUMIF(Population!$B$214:$B$314,"&lt;"&amp;$GU25,Population!T$214:T$314)</f>
        <v>1810314</v>
      </c>
      <c r="JR25" s="75">
        <f>SUMIF(Population!$B$214:$B$314,"&lt;="&amp;$GV25,Population!U$214:U$314)-SUMIF(Population!$B$214:$B$314,"&lt;"&amp;$GU25,Population!U$214:U$314)</f>
        <v>1814277</v>
      </c>
      <c r="JS25" s="75">
        <f>SUMIF(Population!$B$214:$B$314,"&lt;="&amp;$GV25,Population!V$214:V$314)-SUMIF(Population!$B$214:$B$314,"&lt;"&amp;$GU25,Population!V$214:V$314)</f>
        <v>1826326</v>
      </c>
      <c r="JT25" s="75">
        <f>SUMIF(Population!$B$214:$B$314,"&lt;="&amp;$GV25,Population!W$214:W$314)-SUMIF(Population!$B$214:$B$314,"&lt;"&amp;$GU25,Population!W$214:W$314)</f>
        <v>1839256</v>
      </c>
      <c r="JU25" s="75">
        <f>SUMIF(Population!$B$214:$B$314,"&lt;="&amp;$GV25,Population!X$214:X$314)-SUMIF(Population!$B$214:$B$314,"&lt;"&amp;$GU25,Population!X$214:X$314)</f>
        <v>1857258</v>
      </c>
      <c r="JV25" s="75">
        <f>SUMIF(Population!$B$214:$B$314,"&lt;="&amp;$GV25,Population!Y$214:Y$314)-SUMIF(Population!$B$214:$B$314,"&lt;"&amp;$GU25,Population!Y$214:Y$314)</f>
        <v>1875932</v>
      </c>
      <c r="JW25" s="75">
        <f>SUMIF(Population!$B$214:$B$314,"&lt;="&amp;$GV25,Population!Z$214:Z$314)-SUMIF(Population!$B$214:$B$314,"&lt;"&amp;$GU25,Population!Z$214:Z$314)</f>
        <v>1896304</v>
      </c>
      <c r="JX25" s="75">
        <f>SUMIF(Population!$B$214:$B$314,"&lt;="&amp;$GV25,Population!AA$214:AA$314)-SUMIF(Population!$B$214:$B$314,"&lt;"&amp;$GU25,Population!AA$214:AA$314)</f>
        <v>1915564</v>
      </c>
      <c r="JY25" s="75">
        <f>SUMIF(Population!$B$214:$B$314,"&lt;="&amp;$GV25,Population!AB$214:AB$314)-SUMIF(Population!$B$214:$B$314,"&lt;"&amp;$GU25,Population!AB$214:AB$314)</f>
        <v>1937835</v>
      </c>
      <c r="JZ25" s="75">
        <f>SUMIF(Population!$B$214:$B$314,"&lt;="&amp;$GV25,Population!AC$214:AC$314)-SUMIF(Population!$B$214:$B$314,"&lt;"&amp;$GU25,Population!AC$214:AC$314)</f>
        <v>1961501</v>
      </c>
      <c r="KA25" s="75">
        <f>SUMIF(Population!$B$214:$B$314,"&lt;="&amp;$GV25,Population!AD$214:AD$314)-SUMIF(Population!$B$214:$B$314,"&lt;"&amp;$GU25,Population!AD$214:AD$314)</f>
        <v>1985430</v>
      </c>
      <c r="KB25" s="75">
        <f>SUMIF(Population!$B$214:$B$314,"&lt;="&amp;$GV25,Population!AE$214:AE$314)-SUMIF(Population!$B$214:$B$314,"&lt;"&amp;$GU25,Population!AE$214:AE$314)</f>
        <v>2008336</v>
      </c>
      <c r="KC25" s="75">
        <f>SUMIF(Population!$B$214:$B$314,"&lt;="&amp;$GV25,Population!AF$214:AF$314)-SUMIF(Population!$B$214:$B$314,"&lt;"&amp;$GU25,Population!AF$214:AF$314)</f>
        <v>2027410</v>
      </c>
      <c r="KD25" s="75">
        <f>SUMIF(Population!$B$214:$B$314,"&lt;="&amp;$GV25,Population!AG$214:AG$314)-SUMIF(Population!$B$214:$B$314,"&lt;"&amp;$GU25,Population!AG$214:AG$314)</f>
        <v>2047331</v>
      </c>
      <c r="KE25" s="75">
        <f>SUMIF(Population!$B$214:$B$314,"&lt;="&amp;$GV25,Population!AH$214:AH$314)-SUMIF(Population!$B$214:$B$314,"&lt;"&amp;$GU25,Population!AH$214:AH$314)</f>
        <v>2065342</v>
      </c>
      <c r="KF25" s="75">
        <f>SUMIF(Population!$B$214:$B$314,"&lt;="&amp;$GV25,Population!AI$214:AI$314)-SUMIF(Population!$B$214:$B$314,"&lt;"&amp;$GU25,Population!AI$214:AI$314)</f>
        <v>2082974</v>
      </c>
      <c r="KG25" s="75">
        <f>SUMIF(Population!$B$214:$B$314,"&lt;="&amp;$GV25,Population!AJ$214:AJ$314)-SUMIF(Population!$B$214:$B$314,"&lt;"&amp;$GU25,Population!AJ$214:AJ$314)</f>
        <v>2099636</v>
      </c>
      <c r="KH25" s="75">
        <f>SUMIF(Population!$B$214:$B$314,"&lt;="&amp;$GV25,Population!AK$214:AK$314)-SUMIF(Population!$B$214:$B$314,"&lt;"&amp;$GU25,Population!AK$214:AK$314)</f>
        <v>2118416</v>
      </c>
      <c r="KI25" s="75">
        <f>SUMIF(Population!$B$214:$B$314,"&lt;="&amp;$GV25,Population!AL$214:AL$314)-SUMIF(Population!$B$214:$B$314,"&lt;"&amp;$GU25,Population!AL$214:AL$314)</f>
        <v>2135722</v>
      </c>
      <c r="KJ25" s="75">
        <f>SUMIF(Population!$B$214:$B$314,"&lt;="&amp;$GV25,Population!AM$214:AM$314)-SUMIF(Population!$B$214:$B$314,"&lt;"&amp;$GU25,Population!AM$214:AM$314)</f>
        <v>2151051</v>
      </c>
      <c r="KK25" s="75">
        <f>SUMIF(Population!$B$214:$B$314,"&lt;="&amp;$GV25,Population!AN$214:AN$314)-SUMIF(Population!$B$214:$B$314,"&lt;"&amp;$GU25,Population!AN$214:AN$314)</f>
        <v>2164722</v>
      </c>
      <c r="KL25" s="75">
        <f>SUMIF(Population!$B$214:$B$314,"&lt;="&amp;$GV25,Population!AO$214:AO$314)-SUMIF(Population!$B$214:$B$314,"&lt;"&amp;$GU25,Population!AO$214:AO$314)</f>
        <v>2176704</v>
      </c>
      <c r="KM25" s="75">
        <f>SUMIF(Population!$B$214:$B$314,"&lt;="&amp;$GV25,Population!AP$214:AP$314)-SUMIF(Population!$B$214:$B$314,"&lt;"&amp;$GU25,Population!AP$214:AP$314)</f>
        <v>2187013</v>
      </c>
      <c r="KN25" s="75">
        <f>SUMIF(Population!$B$214:$B$314,"&lt;="&amp;$GV25,Population!AQ$214:AQ$314)-SUMIF(Population!$B$214:$B$314,"&lt;"&amp;$GU25,Population!AQ$214:AQ$314)</f>
        <v>2195741</v>
      </c>
      <c r="KO25" s="75">
        <f>SUMIF(Population!$B$214:$B$314,"&lt;="&amp;$GV25,Population!AR$214:AR$314)-SUMIF(Population!$B$214:$B$314,"&lt;"&amp;$GU25,Population!AR$214:AR$314)</f>
        <v>2203128</v>
      </c>
      <c r="KP25" s="75">
        <f>SUMIF(Population!$B$214:$B$314,"&lt;="&amp;$GV25,Population!AS$214:AS$314)-SUMIF(Population!$B$214:$B$314,"&lt;"&amp;$GU25,Population!AS$214:AS$314)</f>
        <v>2209486</v>
      </c>
      <c r="KQ25" s="75">
        <f>SUMIF(Population!$B$214:$B$314,"&lt;="&amp;$GV25,Population!AT$214:AT$314)-SUMIF(Population!$B$214:$B$314,"&lt;"&amp;$GU25,Population!AT$214:AT$314)</f>
        <v>2215061</v>
      </c>
      <c r="KR25" s="75">
        <f>SUMIF(Population!$B$214:$B$314,"&lt;="&amp;$GV25,Population!AU$214:AU$314)-SUMIF(Population!$B$214:$B$314,"&lt;"&amp;$GU25,Population!AU$214:AU$314)</f>
        <v>2220143</v>
      </c>
      <c r="KS25" s="75">
        <f>SUMIF(Population!$B$214:$B$314,"&lt;="&amp;$GV25,Population!AV$214:AV$314)-SUMIF(Population!$B$214:$B$314,"&lt;"&amp;$GU25,Population!AV$214:AV$314)</f>
        <v>2225042</v>
      </c>
      <c r="KT25" s="75">
        <f>SUMIF(Population!$B$214:$B$314,"&lt;="&amp;$GV25,Population!AW$214:AW$314)-SUMIF(Population!$B$214:$B$314,"&lt;"&amp;$GU25,Population!AW$214:AW$314)</f>
        <v>2230074</v>
      </c>
      <c r="KU25" s="75">
        <f>SUMIF(Population!$B$214:$B$314,"&lt;="&amp;$GV25,Population!AX$214:AX$314)-SUMIF(Population!$B$214:$B$314,"&lt;"&amp;$GU25,Population!AX$214:AX$314)</f>
        <v>2235527</v>
      </c>
      <c r="KV25" s="75">
        <f>SUMIF(Population!$B$214:$B$314,"&lt;="&amp;$GV25,Population!AY$214:AY$314)-SUMIF(Population!$B$214:$B$314,"&lt;"&amp;$GU25,Population!AY$214:AY$314)</f>
        <v>2241654</v>
      </c>
      <c r="KY25" s="35">
        <v>25</v>
      </c>
      <c r="KZ25" s="35">
        <v>34</v>
      </c>
      <c r="LA25" s="36" t="s">
        <v>222</v>
      </c>
      <c r="LB25" s="35">
        <f>SUMIF(Population!$B$110:$B$210,"&lt;="&amp;$GV25,Population!C$110:C$210)-SUMIF(Population!$B$110:$B$210,"&lt;"&amp;$GU25,Population!C$110:C$210)</f>
        <v>1654210</v>
      </c>
      <c r="LC25" s="35">
        <f>SUMIF(Population!$B$110:$B$210,"&lt;="&amp;$GV25,Population!D$110:D$210)-SUMIF(Population!$B$110:$B$210,"&lt;"&amp;$GU25,Population!D$110:D$210)</f>
        <v>1696175</v>
      </c>
      <c r="LD25" s="35">
        <f>SUMIF(Population!$B$110:$B$210,"&lt;="&amp;$GV25,Population!E$110:E$210)-SUMIF(Population!$B$110:$B$210,"&lt;"&amp;$GU25,Population!E$110:E$210)</f>
        <v>1734238</v>
      </c>
      <c r="LE25" s="35">
        <f>SUMIF(Population!$B$110:$B$210,"&lt;="&amp;$GV25,Population!F$110:F$210)-SUMIF(Population!$B$110:$B$210,"&lt;"&amp;$GU25,Population!F$110:F$210)</f>
        <v>1769647</v>
      </c>
      <c r="LF25" s="35">
        <f>SUMIF(Population!$B$110:$B$210,"&lt;="&amp;$GV25,Population!G$110:G$210)-SUMIF(Population!$B$110:$B$210,"&lt;"&amp;$GU25,Population!G$110:G$210)</f>
        <v>1792018</v>
      </c>
      <c r="LG25" s="35">
        <f>SUMIF(Population!$B$110:$B$210,"&lt;="&amp;$GV25,Population!H$110:H$210)-SUMIF(Population!$B$110:$B$210,"&lt;"&amp;$GU25,Population!H$110:H$210)</f>
        <v>1805918</v>
      </c>
      <c r="LH25" s="35">
        <f>SUMIF(Population!$B$110:$B$210,"&lt;="&amp;$GV25,Population!I$110:I$210)-SUMIF(Population!$B$110:$B$210,"&lt;"&amp;$GU25,Population!I$110:I$210)</f>
        <v>1813422</v>
      </c>
      <c r="LI25" s="35">
        <f>SUMIF(Population!$B$110:$B$210,"&lt;="&amp;$GV25,Population!J$110:J$210)-SUMIF(Population!$B$110:$B$210,"&lt;"&amp;$GU25,Population!J$110:J$210)</f>
        <v>1821102</v>
      </c>
      <c r="LJ25" s="35">
        <f>SUMIF(Population!$B$110:$B$210,"&lt;="&amp;$GV25,Population!K$110:K$210)-SUMIF(Population!$B$110:$B$210,"&lt;"&amp;$GU25,Population!K$110:K$210)</f>
        <v>1828363</v>
      </c>
      <c r="LK25" s="35">
        <f>SUMIF(Population!$B$110:$B$210,"&lt;="&amp;$GV25,Population!L$110:L$210)-SUMIF(Population!$B$110:$B$210,"&lt;"&amp;$GU25,Population!L$110:L$210)</f>
        <v>1832840</v>
      </c>
      <c r="LL25" s="35">
        <f>SUMIF(Population!$B$110:$B$210,"&lt;="&amp;$GV25,Population!M$110:M$210)-SUMIF(Population!$B$110:$B$210,"&lt;"&amp;$GU25,Population!M$110:M$210)</f>
        <v>1837888</v>
      </c>
      <c r="LM25" s="35">
        <f>SUMIF(Population!$B$110:$B$210,"&lt;="&amp;$GV25,Population!N$110:N$210)-SUMIF(Population!$B$110:$B$210,"&lt;"&amp;$GU25,Population!N$110:N$210)</f>
        <v>1841150</v>
      </c>
      <c r="LN25" s="35">
        <f>SUMIF(Population!$B$110:$B$210,"&lt;="&amp;$GV25,Population!O$110:O$210)-SUMIF(Population!$B$110:$B$210,"&lt;"&amp;$GU25,Population!O$110:O$210)</f>
        <v>1842340</v>
      </c>
      <c r="LO25" s="35">
        <f>SUMIF(Population!$B$110:$B$210,"&lt;="&amp;$GV25,Population!P$110:P$210)-SUMIF(Population!$B$110:$B$210,"&lt;"&amp;$GU25,Population!P$110:P$210)</f>
        <v>1840257</v>
      </c>
      <c r="LP25" s="35">
        <f>SUMIF(Population!$B$110:$B$210,"&lt;="&amp;$GV25,Population!Q$110:Q$210)-SUMIF(Population!$B$110:$B$210,"&lt;"&amp;$GU25,Population!Q$110:Q$210)</f>
        <v>1842374</v>
      </c>
      <c r="LQ25" s="35">
        <f>SUMIF(Population!$B$110:$B$210,"&lt;="&amp;$GV25,Population!R$110:R$210)-SUMIF(Population!$B$110:$B$210,"&lt;"&amp;$GU25,Population!R$110:R$210)</f>
        <v>1845185</v>
      </c>
      <c r="LR25" s="35">
        <f>SUMIF(Population!$B$110:$B$210,"&lt;="&amp;$GV25,Population!S$110:S$210)-SUMIF(Population!$B$110:$B$210,"&lt;"&amp;$GU25,Population!S$110:S$210)</f>
        <v>1848346</v>
      </c>
      <c r="LS25" s="35">
        <f>SUMIF(Population!$B$110:$B$210,"&lt;="&amp;$GV25,Population!T$110:T$210)-SUMIF(Population!$B$110:$B$210,"&lt;"&amp;$GU25,Population!T$110:T$210)</f>
        <v>1853558</v>
      </c>
      <c r="LT25" s="35">
        <f>SUMIF(Population!$B$110:$B$210,"&lt;="&amp;$GV25,Population!U$110:U$210)-SUMIF(Population!$B$110:$B$210,"&lt;"&amp;$GU25,Population!U$110:U$210)</f>
        <v>1860434</v>
      </c>
      <c r="LU25" s="35">
        <f>SUMIF(Population!$B$110:$B$210,"&lt;="&amp;$GV25,Population!V$110:V$210)-SUMIF(Population!$B$110:$B$210,"&lt;"&amp;$GU25,Population!V$110:V$210)</f>
        <v>1875079</v>
      </c>
      <c r="LV25" s="35">
        <f>SUMIF(Population!$B$110:$B$210,"&lt;="&amp;$GV25,Population!W$110:W$210)-SUMIF(Population!$B$110:$B$210,"&lt;"&amp;$GU25,Population!W$110:W$210)</f>
        <v>1891656</v>
      </c>
      <c r="LW25" s="35">
        <f>SUMIF(Population!$B$110:$B$210,"&lt;="&amp;$GV25,Population!X$110:X$210)-SUMIF(Population!$B$110:$B$210,"&lt;"&amp;$GU25,Population!X$110:X$210)</f>
        <v>1912296</v>
      </c>
      <c r="LX25" s="35">
        <f>SUMIF(Population!$B$110:$B$210,"&lt;="&amp;$GV25,Population!Y$110:Y$210)-SUMIF(Population!$B$110:$B$210,"&lt;"&amp;$GU25,Population!Y$110:Y$210)</f>
        <v>1934999</v>
      </c>
      <c r="LY25" s="35">
        <f>SUMIF(Population!$B$110:$B$210,"&lt;="&amp;$GV25,Population!Z$110:Z$210)-SUMIF(Population!$B$110:$B$210,"&lt;"&amp;$GU25,Population!Z$110:Z$210)</f>
        <v>1960152</v>
      </c>
      <c r="LZ25" s="35">
        <f>SUMIF(Population!$B$110:$B$210,"&lt;="&amp;$GV25,Population!AA$110:AA$210)-SUMIF(Population!$B$110:$B$210,"&lt;"&amp;$GU25,Population!AA$110:AA$210)</f>
        <v>1983021</v>
      </c>
      <c r="MA25" s="35">
        <f>SUMIF(Population!$B$110:$B$210,"&lt;="&amp;$GV25,Population!AB$110:AB$210)-SUMIF(Population!$B$110:$B$210,"&lt;"&amp;$GU25,Population!AB$110:AB$210)</f>
        <v>2009805</v>
      </c>
      <c r="MB25" s="35">
        <f>SUMIF(Population!$B$110:$B$210,"&lt;="&amp;$GV25,Population!AC$110:AC$210)-SUMIF(Population!$B$110:$B$210,"&lt;"&amp;$GU25,Population!AC$110:AC$210)</f>
        <v>2037512</v>
      </c>
      <c r="MC25" s="35">
        <f>SUMIF(Population!$B$110:$B$210,"&lt;="&amp;$GV25,Population!AD$110:AD$210)-SUMIF(Population!$B$110:$B$210,"&lt;"&amp;$GU25,Population!AD$110:AD$210)</f>
        <v>2064163</v>
      </c>
      <c r="MD25" s="35">
        <f>SUMIF(Population!$B$110:$B$210,"&lt;="&amp;$GV25,Population!AE$110:AE$210)-SUMIF(Population!$B$110:$B$210,"&lt;"&amp;$GU25,Population!AE$110:AE$210)</f>
        <v>2089118</v>
      </c>
      <c r="ME25" s="35">
        <f>SUMIF(Population!$B$110:$B$210,"&lt;="&amp;$GV25,Population!AF$110:AF$210)-SUMIF(Population!$B$110:$B$210,"&lt;"&amp;$GU25,Population!AF$110:AF$210)</f>
        <v>2110442</v>
      </c>
      <c r="MF25" s="35">
        <f>SUMIF(Population!$B$110:$B$210,"&lt;="&amp;$GV25,Population!AG$110:AG$210)-SUMIF(Population!$B$110:$B$210,"&lt;"&amp;$GU25,Population!AG$110:AG$210)</f>
        <v>2132039</v>
      </c>
      <c r="MG25" s="35">
        <f>SUMIF(Population!$B$110:$B$210,"&lt;="&amp;$GV25,Population!AH$110:AH$210)-SUMIF(Population!$B$110:$B$210,"&lt;"&amp;$GU25,Population!AH$110:AH$210)</f>
        <v>2152108</v>
      </c>
      <c r="MH25" s="35">
        <f>SUMIF(Population!$B$110:$B$210,"&lt;="&amp;$GV25,Population!AI$110:AI$210)-SUMIF(Population!$B$110:$B$210,"&lt;"&amp;$GU25,Population!AI$110:AI$210)</f>
        <v>2171293</v>
      </c>
      <c r="MI25" s="35">
        <f>SUMIF(Population!$B$110:$B$210,"&lt;="&amp;$GV25,Population!AJ$110:AJ$210)-SUMIF(Population!$B$110:$B$210,"&lt;"&amp;$GU25,Population!AJ$110:AJ$210)</f>
        <v>2188941</v>
      </c>
      <c r="MJ25" s="35">
        <f>SUMIF(Population!$B$110:$B$210,"&lt;="&amp;$GV25,Population!AK$110:AK$210)-SUMIF(Population!$B$110:$B$210,"&lt;"&amp;$GU25,Population!AK$110:AK$210)</f>
        <v>2208889</v>
      </c>
      <c r="MK25" s="35">
        <f>SUMIF(Population!$B$110:$B$210,"&lt;="&amp;$GV25,Population!AL$110:AL$210)-SUMIF(Population!$B$110:$B$210,"&lt;"&amp;$GU25,Population!AL$110:AL$210)</f>
        <v>2226927</v>
      </c>
      <c r="ML25" s="35">
        <f>SUMIF(Population!$B$110:$B$210,"&lt;="&amp;$GV25,Population!AM$110:AM$210)-SUMIF(Population!$B$110:$B$210,"&lt;"&amp;$GU25,Population!AM$110:AM$210)</f>
        <v>2243124</v>
      </c>
      <c r="MM25" s="35">
        <f>SUMIF(Population!$B$110:$B$210,"&lt;="&amp;$GV25,Population!AN$110:AN$210)-SUMIF(Population!$B$110:$B$210,"&lt;"&amp;$GU25,Population!AN$110:AN$210)</f>
        <v>2257637</v>
      </c>
      <c r="MN25" s="35">
        <f>SUMIF(Population!$B$110:$B$210,"&lt;="&amp;$GV25,Population!AO$110:AO$210)-SUMIF(Population!$B$110:$B$210,"&lt;"&amp;$GU25,Population!AO$110:AO$210)</f>
        <v>2270400</v>
      </c>
      <c r="MO25" s="35">
        <f>SUMIF(Population!$B$110:$B$210,"&lt;="&amp;$GV25,Population!AP$110:AP$210)-SUMIF(Population!$B$110:$B$210,"&lt;"&amp;$GU25,Population!AP$110:AP$210)</f>
        <v>2281430</v>
      </c>
      <c r="MP25" s="35">
        <f>SUMIF(Population!$B$110:$B$210,"&lt;="&amp;$GV25,Population!AQ$110:AQ$210)-SUMIF(Population!$B$110:$B$210,"&lt;"&amp;$GU25,Population!AQ$110:AQ$210)</f>
        <v>2290799</v>
      </c>
      <c r="MQ25" s="35">
        <f>SUMIF(Population!$B$110:$B$210,"&lt;="&amp;$GV25,Population!AR$110:AR$210)-SUMIF(Population!$B$110:$B$210,"&lt;"&amp;$GU25,Population!AR$110:AR$210)</f>
        <v>2298759</v>
      </c>
      <c r="MR25" s="35">
        <f>SUMIF(Population!$B$110:$B$210,"&lt;="&amp;$GV25,Population!AS$110:AS$210)-SUMIF(Population!$B$110:$B$210,"&lt;"&amp;$GU25,Population!AS$110:AS$210)</f>
        <v>2305635</v>
      </c>
      <c r="MS25" s="35">
        <f>SUMIF(Population!$B$110:$B$210,"&lt;="&amp;$GV25,Population!AT$110:AT$210)-SUMIF(Population!$B$110:$B$210,"&lt;"&amp;$GU25,Population!AT$110:AT$210)</f>
        <v>2311678</v>
      </c>
      <c r="MT25" s="35">
        <f>SUMIF(Population!$B$110:$B$210,"&lt;="&amp;$GV25,Population!AU$110:AU$210)-SUMIF(Population!$B$110:$B$210,"&lt;"&amp;$GU25,Population!AU$110:AU$210)</f>
        <v>2317196</v>
      </c>
      <c r="MU25" s="35">
        <f>SUMIF(Population!$B$110:$B$210,"&lt;="&amp;$GV25,Population!AV$110:AV$210)-SUMIF(Population!$B$110:$B$210,"&lt;"&amp;$GU25,Population!AV$110:AV$210)</f>
        <v>2322518</v>
      </c>
      <c r="MV25" s="35">
        <f>SUMIF(Population!$B$110:$B$210,"&lt;="&amp;$GV25,Population!AW$110:AW$210)-SUMIF(Population!$B$110:$B$210,"&lt;"&amp;$GU25,Population!AW$110:AW$210)</f>
        <v>2327973</v>
      </c>
      <c r="MW25" s="35">
        <f>SUMIF(Population!$B$110:$B$210,"&lt;="&amp;$GV25,Population!AX$110:AX$210)-SUMIF(Population!$B$110:$B$210,"&lt;"&amp;$GU25,Population!AX$110:AX$210)</f>
        <v>2333862</v>
      </c>
      <c r="MX25" s="35">
        <f>SUMIF(Population!$B$110:$B$210,"&lt;="&amp;$GV25,Population!AY$110:AY$210)-SUMIF(Population!$B$110:$B$210,"&lt;"&amp;$GU25,Population!AY$110:AY$210)</f>
        <v>2340446</v>
      </c>
      <c r="MZ25" s="36" t="s">
        <v>222</v>
      </c>
      <c r="NA25" s="35">
        <f t="shared" si="2"/>
        <v>337889701.02952319</v>
      </c>
      <c r="NB25" s="35">
        <f t="shared" si="2"/>
        <v>347486796.66117853</v>
      </c>
      <c r="NC25" s="35">
        <f t="shared" si="2"/>
        <v>356776834.97695827</v>
      </c>
      <c r="ND25" s="35">
        <f t="shared" si="2"/>
        <v>365819811.4605177</v>
      </c>
      <c r="NE25" s="35">
        <f t="shared" si="2"/>
        <v>372766172.69334948</v>
      </c>
      <c r="NF25" s="35">
        <f t="shared" si="2"/>
        <v>378203630.47211254</v>
      </c>
      <c r="NG25" s="35">
        <f t="shared" si="2"/>
        <v>382421998.45175862</v>
      </c>
      <c r="NH25" s="35">
        <f t="shared" si="2"/>
        <v>386718092.02542382</v>
      </c>
      <c r="NI25" s="35">
        <f t="shared" si="2"/>
        <v>391033937.78766316</v>
      </c>
      <c r="NJ25" s="35">
        <f t="shared" si="2"/>
        <v>395016734.47091568</v>
      </c>
      <c r="NK25" s="35">
        <f t="shared" si="3"/>
        <v>399293100.47219682</v>
      </c>
      <c r="NL25" s="35">
        <f t="shared" si="3"/>
        <v>403191594.06166434</v>
      </c>
      <c r="NM25" s="35">
        <f t="shared" si="3"/>
        <v>406911037.57142633</v>
      </c>
      <c r="NN25" s="35">
        <f t="shared" si="3"/>
        <v>410219857.86195529</v>
      </c>
      <c r="NO25" s="35">
        <f t="shared" si="3"/>
        <v>414367559.41714805</v>
      </c>
      <c r="NP25" s="35">
        <f t="shared" si="3"/>
        <v>419010387.51365441</v>
      </c>
      <c r="NQ25" s="35">
        <f t="shared" si="3"/>
        <v>423979444.46428317</v>
      </c>
      <c r="NR25" s="35">
        <f t="shared" si="3"/>
        <v>429560066.13574952</v>
      </c>
      <c r="NS25" s="35">
        <f t="shared" si="3"/>
        <v>435698524.5881893</v>
      </c>
      <c r="NT25" s="35">
        <f t="shared" si="3"/>
        <v>443911806.0735805</v>
      </c>
      <c r="NU25" s="35">
        <f t="shared" si="4"/>
        <v>452680955.02269918</v>
      </c>
      <c r="NV25" s="35">
        <f t="shared" si="4"/>
        <v>462793259.06898332</v>
      </c>
      <c r="NW25" s="35">
        <f t="shared" si="4"/>
        <v>473493594.77499181</v>
      </c>
      <c r="NX25" s="35">
        <f t="shared" si="4"/>
        <v>484972953.2518087</v>
      </c>
      <c r="NY25" s="35">
        <f t="shared" si="4"/>
        <v>496291650.50362211</v>
      </c>
      <c r="NZ25" s="35">
        <f t="shared" si="4"/>
        <v>508766006.03599322</v>
      </c>
      <c r="OA25" s="35">
        <f t="shared" si="4"/>
        <v>521830194.25658864</v>
      </c>
      <c r="OB25" s="35">
        <f t="shared" si="4"/>
        <v>535087466.37159121</v>
      </c>
      <c r="OC25" s="35">
        <f t="shared" si="4"/>
        <v>548279422.77764952</v>
      </c>
      <c r="OD25" s="35">
        <f t="shared" si="4"/>
        <v>560752648.45520091</v>
      </c>
      <c r="OE25" s="35">
        <f t="shared" si="5"/>
        <v>573649611.63860297</v>
      </c>
      <c r="OF25" s="35">
        <f t="shared" si="5"/>
        <v>586345383.13082039</v>
      </c>
      <c r="OG25" s="35">
        <f t="shared" si="5"/>
        <v>599130776.90123749</v>
      </c>
      <c r="OH25" s="35">
        <f t="shared" si="5"/>
        <v>611824319.55772841</v>
      </c>
      <c r="OI25" s="35">
        <f t="shared" si="5"/>
        <v>625415842.40706062</v>
      </c>
      <c r="OJ25" s="35">
        <f t="shared" si="5"/>
        <v>638790996.57875097</v>
      </c>
      <c r="OK25" s="35">
        <f t="shared" si="5"/>
        <v>651869339.44064975</v>
      </c>
      <c r="OL25" s="35">
        <f t="shared" si="5"/>
        <v>664703334.51184523</v>
      </c>
      <c r="OM25" s="35">
        <f t="shared" si="5"/>
        <v>677261405.00376666</v>
      </c>
      <c r="ON25" s="35">
        <f t="shared" si="5"/>
        <v>689530771.96046412</v>
      </c>
      <c r="OO25" s="35">
        <f t="shared" si="6"/>
        <v>701518904.95641208</v>
      </c>
      <c r="OP25" s="35">
        <f t="shared" si="6"/>
        <v>713286099.5346539</v>
      </c>
      <c r="OQ25" s="35">
        <f t="shared" si="6"/>
        <v>724919601.68328416</v>
      </c>
      <c r="OR25" s="35">
        <f t="shared" si="6"/>
        <v>736488938.3970536</v>
      </c>
      <c r="OS25" s="35">
        <f t="shared" si="6"/>
        <v>748084321.73511803</v>
      </c>
      <c r="OT25" s="35">
        <f t="shared" si="6"/>
        <v>759807888.87650287</v>
      </c>
      <c r="OU25" s="35">
        <f t="shared" si="6"/>
        <v>771768419.87194848</v>
      </c>
      <c r="OV25" s="35">
        <f t="shared" si="6"/>
        <v>784070968.2644726</v>
      </c>
      <c r="OW25" s="35">
        <f t="shared" si="6"/>
        <v>796813118.44526148</v>
      </c>
    </row>
    <row r="26" spans="1:413">
      <c r="A26" s="35" t="s">
        <v>240</v>
      </c>
      <c r="B26" s="36" t="s">
        <v>223</v>
      </c>
      <c r="C26" s="39">
        <v>484167045.5770427</v>
      </c>
      <c r="D26" s="39">
        <v>499644535.88259399</v>
      </c>
      <c r="E26" s="39">
        <v>541046406.23180568</v>
      </c>
      <c r="F26" s="39">
        <v>559567903.12425208</v>
      </c>
      <c r="G26" s="39">
        <v>564887781.36914814</v>
      </c>
      <c r="H26" s="40">
        <f t="shared" si="0"/>
        <v>178.69669790498918</v>
      </c>
      <c r="I26" s="40">
        <f t="shared" si="7"/>
        <v>0.53286423259735649</v>
      </c>
      <c r="AG26" s="35">
        <v>35</v>
      </c>
      <c r="AH26" s="35">
        <v>44</v>
      </c>
      <c r="AI26" s="36" t="s">
        <v>223</v>
      </c>
      <c r="AJ26" s="35">
        <f t="shared" si="8"/>
        <v>183.0137717618648</v>
      </c>
      <c r="AK26" s="35">
        <f t="shared" si="1"/>
        <v>183.42269004414248</v>
      </c>
      <c r="AL26" s="35">
        <f t="shared" si="1"/>
        <v>184.02023780841003</v>
      </c>
      <c r="AM26" s="35">
        <f t="shared" si="1"/>
        <v>184.79104879036205</v>
      </c>
      <c r="AN26" s="35">
        <f t="shared" si="1"/>
        <v>185.72158353479855</v>
      </c>
      <c r="AO26" s="35">
        <f t="shared" si="1"/>
        <v>186.79988047199456</v>
      </c>
      <c r="AP26" s="35">
        <f t="shared" si="1"/>
        <v>188.01534656604125</v>
      </c>
      <c r="AQ26" s="35">
        <f t="shared" si="1"/>
        <v>189.35858045961407</v>
      </c>
      <c r="AR26" s="35">
        <f t="shared" si="1"/>
        <v>190.82122242652164</v>
      </c>
      <c r="AS26" s="35">
        <f t="shared" si="1"/>
        <v>192.39582653673239</v>
      </c>
      <c r="AT26" s="35">
        <f t="shared" si="1"/>
        <v>194.07575130489346</v>
      </c>
      <c r="AU26" s="35">
        <f t="shared" si="1"/>
        <v>195.85506578313269</v>
      </c>
      <c r="AV26" s="35">
        <f t="shared" si="1"/>
        <v>197.72846861070033</v>
      </c>
      <c r="AW26" s="35">
        <f t="shared" si="1"/>
        <v>199.69121797634773</v>
      </c>
      <c r="AX26" s="35">
        <f t="shared" si="1"/>
        <v>201.73907080707644</v>
      </c>
      <c r="AY26" s="35">
        <f t="shared" si="1"/>
        <v>203.86822978673808</v>
      </c>
      <c r="AZ26" s="35">
        <f t="shared" si="1"/>
        <v>206.07529704372374</v>
      </c>
      <c r="BA26" s="35">
        <f t="shared" si="1"/>
        <v>208.35723353947367</v>
      </c>
      <c r="BB26" s="35">
        <f t="shared" si="1"/>
        <v>210.71132334727127</v>
      </c>
      <c r="BC26" s="35">
        <f t="shared" si="1"/>
        <v>213.13514214049255</v>
      </c>
      <c r="BD26" s="35">
        <f t="shared" si="1"/>
        <v>215.62652931650302</v>
      </c>
      <c r="BE26" s="35">
        <f t="shared" si="1"/>
        <v>218.18356327098985</v>
      </c>
      <c r="BF26" s="35">
        <f t="shared" si="1"/>
        <v>220.80453941109056</v>
      </c>
      <c r="BG26" s="35">
        <f t="shared" si="1"/>
        <v>223.487950556974</v>
      </c>
      <c r="BH26" s="35">
        <f t="shared" si="1"/>
        <v>226.23246943274546</v>
      </c>
      <c r="BI26" s="35">
        <f t="shared" si="1"/>
        <v>229.03693299047492</v>
      </c>
      <c r="BJ26" s="35">
        <f t="shared" si="1"/>
        <v>231.90032834722979</v>
      </c>
      <c r="BK26" s="35">
        <f t="shared" si="1"/>
        <v>234.8217801454141</v>
      </c>
      <c r="BL26" s="35">
        <f t="shared" si="1"/>
        <v>237.80053917243586</v>
      </c>
      <c r="BM26" s="35">
        <f t="shared" si="1"/>
        <v>240.83597209753032</v>
      </c>
      <c r="BN26" s="35">
        <f t="shared" si="1"/>
        <v>243.92755220211171</v>
      </c>
      <c r="BO26" s="35">
        <f t="shared" si="1"/>
        <v>247.0748509958365</v>
      </c>
      <c r="BP26" s="35">
        <f t="shared" si="1"/>
        <v>250.27753062408286</v>
      </c>
      <c r="BQ26" s="35">
        <f t="shared" si="1"/>
        <v>253.53533698414597</v>
      </c>
      <c r="BR26" s="35">
        <f t="shared" si="1"/>
        <v>256.8480934774189</v>
      </c>
      <c r="BS26" s="35">
        <f t="shared" si="1"/>
        <v>260.21569533342756</v>
      </c>
      <c r="BT26" s="35">
        <f t="shared" si="1"/>
        <v>263.63810444902197</v>
      </c>
      <c r="BU26" s="35">
        <f t="shared" si="1"/>
        <v>267.11534469247533</v>
      </c>
      <c r="BV26" s="35">
        <f t="shared" si="1"/>
        <v>270.64749762784686</v>
      </c>
      <c r="BW26" s="35">
        <f t="shared" si="1"/>
        <v>274.23469861985205</v>
      </c>
      <c r="BX26" s="35">
        <f t="shared" si="1"/>
        <v>277.87713328375872</v>
      </c>
      <c r="BY26" s="35">
        <f t="shared" si="1"/>
        <v>281.57503424857202</v>
      </c>
      <c r="BZ26" s="35">
        <f t="shared" si="1"/>
        <v>285.32867820506397</v>
      </c>
      <c r="CA26" s="35">
        <f t="shared" si="1"/>
        <v>289.13838321310368</v>
      </c>
      <c r="CB26" s="35">
        <f t="shared" si="1"/>
        <v>293.00450624530839</v>
      </c>
      <c r="CC26" s="35">
        <f t="shared" si="1"/>
        <v>296.92744094630353</v>
      </c>
      <c r="CD26" s="35">
        <f t="shared" si="1"/>
        <v>300.9076155888938</v>
      </c>
      <c r="CE26" s="35">
        <f t="shared" si="1"/>
        <v>304.94549121024266</v>
      </c>
      <c r="CF26" s="35">
        <f t="shared" si="1"/>
        <v>309.04155991275115</v>
      </c>
      <c r="GU26" s="35">
        <v>35</v>
      </c>
      <c r="GV26" s="35">
        <v>44</v>
      </c>
      <c r="GW26" s="36" t="s">
        <v>223</v>
      </c>
      <c r="GX26" s="35">
        <f>SUMIF(Population!$B$4:$B$104,"&lt;="&amp;$GV26,Population!C$4:C$104)-SUMIF(Population!$B$4:$B$104,"&lt;"&amp;$GU26,Population!C$4:C$104)</f>
        <v>3189944</v>
      </c>
      <c r="GY26" s="35">
        <f>SUMIF(Population!$B$4:$B$104,"&lt;="&amp;$GV26,Population!D$4:D$104)-SUMIF(Population!$B$4:$B$104,"&lt;"&amp;$GU26,Population!D$4:D$104)</f>
        <v>3217598</v>
      </c>
      <c r="GZ26" s="35">
        <f>SUMIF(Population!$B$4:$B$104,"&lt;="&amp;$GV26,Population!E$4:E$104)-SUMIF(Population!$B$4:$B$104,"&lt;"&amp;$GU26,Population!E$4:E$104)</f>
        <v>3239657</v>
      </c>
      <c r="HA26" s="35">
        <f>SUMIF(Population!$B$4:$B$104,"&lt;="&amp;$GV26,Population!F$4:F$104)-SUMIF(Population!$B$4:$B$104,"&lt;"&amp;$GU26,Population!F$4:F$104)</f>
        <v>3264422</v>
      </c>
      <c r="HB26" s="35">
        <f>SUMIF(Population!$B$4:$B$104,"&lt;="&amp;$GV26,Population!G$4:G$104)-SUMIF(Population!$B$4:$B$104,"&lt;"&amp;$GU26,Population!G$4:G$104)</f>
        <v>3283680</v>
      </c>
      <c r="HC26" s="35">
        <f>SUMIF(Population!$B$4:$B$104,"&lt;="&amp;$GV26,Population!H$4:H$104)-SUMIF(Population!$B$4:$B$104,"&lt;"&amp;$GU26,Population!H$4:H$104)</f>
        <v>3314862</v>
      </c>
      <c r="HD26" s="35">
        <f>SUMIF(Population!$B$4:$B$104,"&lt;="&amp;$GV26,Population!I$4:I$104)-SUMIF(Population!$B$4:$B$104,"&lt;"&amp;$GU26,Population!I$4:I$104)</f>
        <v>3369127</v>
      </c>
      <c r="HE26" s="35">
        <f>SUMIF(Population!$B$4:$B$104,"&lt;="&amp;$GV26,Population!J$4:J$104)-SUMIF(Population!$B$4:$B$104,"&lt;"&amp;$GU26,Population!J$4:J$104)</f>
        <v>3432552</v>
      </c>
      <c r="HF26" s="35">
        <f>SUMIF(Population!$B$4:$B$104,"&lt;="&amp;$GV26,Population!K$4:K$104)-SUMIF(Population!$B$4:$B$104,"&lt;"&amp;$GU26,Population!K$4:K$104)</f>
        <v>3506422</v>
      </c>
      <c r="HG26" s="35">
        <f>SUMIF(Population!$B$4:$B$104,"&lt;="&amp;$GV26,Population!L$4:L$104)-SUMIF(Population!$B$4:$B$104,"&lt;"&amp;$GU26,Population!L$4:L$104)</f>
        <v>3583268</v>
      </c>
      <c r="HH26" s="35">
        <f>SUMIF(Population!$B$4:$B$104,"&lt;="&amp;$GV26,Population!M$4:M$104)-SUMIF(Population!$B$4:$B$104,"&lt;"&amp;$GU26,Population!M$4:M$104)</f>
        <v>3656941</v>
      </c>
      <c r="HI26" s="35">
        <f>SUMIF(Population!$B$4:$B$104,"&lt;="&amp;$GV26,Population!N$4:N$104)-SUMIF(Population!$B$4:$B$104,"&lt;"&amp;$GU26,Population!N$4:N$104)</f>
        <v>3729297</v>
      </c>
      <c r="HJ26" s="35">
        <f>SUMIF(Population!$B$4:$B$104,"&lt;="&amp;$GV26,Population!O$4:O$104)-SUMIF(Population!$B$4:$B$104,"&lt;"&amp;$GU26,Population!O$4:O$104)</f>
        <v>3797198</v>
      </c>
      <c r="HK26" s="35">
        <f>SUMIF(Population!$B$4:$B$104,"&lt;="&amp;$GV26,Population!P$4:P$104)-SUMIF(Population!$B$4:$B$104,"&lt;"&amp;$GU26,Population!P$4:P$104)</f>
        <v>3861490</v>
      </c>
      <c r="HL26" s="35">
        <f>SUMIF(Population!$B$4:$B$104,"&lt;="&amp;$GV26,Population!Q$4:Q$104)-SUMIF(Population!$B$4:$B$104,"&lt;"&amp;$GU26,Population!Q$4:Q$104)</f>
        <v>3904839</v>
      </c>
      <c r="HM26" s="35">
        <f>SUMIF(Population!$B$4:$B$104,"&lt;="&amp;$GV26,Population!R$4:R$104)-SUMIF(Population!$B$4:$B$104,"&lt;"&amp;$GU26,Population!R$4:R$104)</f>
        <v>3933312</v>
      </c>
      <c r="HN26" s="35">
        <f>SUMIF(Population!$B$4:$B$104,"&lt;="&amp;$GV26,Population!S$4:S$104)-SUMIF(Population!$B$4:$B$104,"&lt;"&amp;$GU26,Population!S$4:S$104)</f>
        <v>3950100</v>
      </c>
      <c r="HO26" s="35">
        <f>SUMIF(Population!$B$4:$B$104,"&lt;="&amp;$GV26,Population!T$4:T$104)-SUMIF(Population!$B$4:$B$104,"&lt;"&amp;$GU26,Population!T$4:T$104)</f>
        <v>3964967</v>
      </c>
      <c r="HP26" s="35">
        <f>SUMIF(Population!$B$4:$B$104,"&lt;="&amp;$GV26,Population!U$4:U$104)-SUMIF(Population!$B$4:$B$104,"&lt;"&amp;$GU26,Population!U$4:U$104)</f>
        <v>3977558</v>
      </c>
      <c r="HQ26" s="35">
        <f>SUMIF(Population!$B$4:$B$104,"&lt;="&amp;$GV26,Population!V$4:V$104)-SUMIF(Population!$B$4:$B$104,"&lt;"&amp;$GU26,Population!V$4:V$104)</f>
        <v>3984786</v>
      </c>
      <c r="HR26" s="35">
        <f>SUMIF(Population!$B$4:$B$104,"&lt;="&amp;$GV26,Population!W$4:W$104)-SUMIF(Population!$B$4:$B$104,"&lt;"&amp;$GU26,Population!W$4:W$104)</f>
        <v>3992589</v>
      </c>
      <c r="HS26" s="35">
        <f>SUMIF(Population!$B$4:$B$104,"&lt;="&amp;$GV26,Population!X$4:X$104)-SUMIF(Population!$B$4:$B$104,"&lt;"&amp;$GU26,Population!X$4:X$104)</f>
        <v>3995004</v>
      </c>
      <c r="HT26" s="35">
        <f>SUMIF(Population!$B$4:$B$104,"&lt;="&amp;$GV26,Population!Y$4:Y$104)-SUMIF(Population!$B$4:$B$104,"&lt;"&amp;$GU26,Population!Y$4:Y$104)</f>
        <v>3994061</v>
      </c>
      <c r="HU26" s="35">
        <f>SUMIF(Population!$B$4:$B$104,"&lt;="&amp;$GV26,Population!Z$4:Z$104)-SUMIF(Population!$B$4:$B$104,"&lt;"&amp;$GU26,Population!Z$4:Z$104)</f>
        <v>3987898</v>
      </c>
      <c r="HV26" s="35">
        <f>SUMIF(Population!$B$4:$B$104,"&lt;="&amp;$GV26,Population!AA$4:AA$104)-SUMIF(Population!$B$4:$B$104,"&lt;"&amp;$GU26,Population!AA$4:AA$104)</f>
        <v>3987664</v>
      </c>
      <c r="HW26" s="35">
        <f>SUMIF(Population!$B$4:$B$104,"&lt;="&amp;$GV26,Population!AB$4:AB$104)-SUMIF(Population!$B$4:$B$104,"&lt;"&amp;$GU26,Population!AB$4:AB$104)</f>
        <v>3990268</v>
      </c>
      <c r="HX26" s="35">
        <f>SUMIF(Population!$B$4:$B$104,"&lt;="&amp;$GV26,Population!AC$4:AC$104)-SUMIF(Population!$B$4:$B$104,"&lt;"&amp;$GU26,Population!AC$4:AC$104)</f>
        <v>3994254</v>
      </c>
      <c r="HY26" s="35">
        <f>SUMIF(Population!$B$4:$B$104,"&lt;="&amp;$GV26,Population!AD$4:AD$104)-SUMIF(Population!$B$4:$B$104,"&lt;"&amp;$GU26,Population!AD$4:AD$104)</f>
        <v>4002042</v>
      </c>
      <c r="HZ26" s="35">
        <f>SUMIF(Population!$B$4:$B$104,"&lt;="&amp;$GV26,Population!AE$4:AE$104)-SUMIF(Population!$B$4:$B$104,"&lt;"&amp;$GU26,Population!AE$4:AE$104)</f>
        <v>4013111</v>
      </c>
      <c r="IA26" s="35">
        <f>SUMIF(Population!$B$4:$B$104,"&lt;="&amp;$GV26,Population!AF$4:AF$104)-SUMIF(Population!$B$4:$B$104,"&lt;"&amp;$GU26,Population!AF$4:AF$104)</f>
        <v>4039943</v>
      </c>
      <c r="IB26" s="35">
        <f>SUMIF(Population!$B$4:$B$104,"&lt;="&amp;$GV26,Population!AG$4:AG$104)-SUMIF(Population!$B$4:$B$104,"&lt;"&amp;$GU26,Population!AG$4:AG$104)</f>
        <v>4069569</v>
      </c>
      <c r="IC26" s="35">
        <f>SUMIF(Population!$B$4:$B$104,"&lt;="&amp;$GV26,Population!AH$4:AH$104)-SUMIF(Population!$B$4:$B$104,"&lt;"&amp;$GU26,Population!AH$4:AH$104)</f>
        <v>4108277</v>
      </c>
      <c r="ID26" s="35">
        <f>SUMIF(Population!$B$4:$B$104,"&lt;="&amp;$GV26,Population!AI$4:AI$104)-SUMIF(Population!$B$4:$B$104,"&lt;"&amp;$GU26,Population!AI$4:AI$104)</f>
        <v>4149694</v>
      </c>
      <c r="IE26" s="35">
        <f>SUMIF(Population!$B$4:$B$104,"&lt;="&amp;$GV26,Population!AJ$4:AJ$104)-SUMIF(Population!$B$4:$B$104,"&lt;"&amp;$GU26,Population!AJ$4:AJ$104)</f>
        <v>4195238</v>
      </c>
      <c r="IF26" s="35">
        <f>SUMIF(Population!$B$4:$B$104,"&lt;="&amp;$GV26,Population!AK$4:AK$104)-SUMIF(Population!$B$4:$B$104,"&lt;"&amp;$GU26,Population!AK$4:AK$104)</f>
        <v>4237386</v>
      </c>
      <c r="IG26" s="35">
        <f>SUMIF(Population!$B$4:$B$104,"&lt;="&amp;$GV26,Population!AL$4:AL$104)-SUMIF(Population!$B$4:$B$104,"&lt;"&amp;$GU26,Population!AL$4:AL$104)</f>
        <v>4286417</v>
      </c>
      <c r="IH26" s="35">
        <f>SUMIF(Population!$B$4:$B$104,"&lt;="&amp;$GV26,Population!AM$4:AM$104)-SUMIF(Population!$B$4:$B$104,"&lt;"&amp;$GU26,Population!AM$4:AM$104)</f>
        <v>4337756</v>
      </c>
      <c r="II26" s="35">
        <f>SUMIF(Population!$B$4:$B$104,"&lt;="&amp;$GV26,Population!AN$4:AN$104)-SUMIF(Population!$B$4:$B$104,"&lt;"&amp;$GU26,Population!AN$4:AN$104)</f>
        <v>4388309</v>
      </c>
      <c r="IJ26" s="35">
        <f>SUMIF(Population!$B$4:$B$104,"&lt;="&amp;$GV26,Population!AO$4:AO$104)-SUMIF(Population!$B$4:$B$104,"&lt;"&amp;$GU26,Population!AO$4:AO$104)</f>
        <v>4436166</v>
      </c>
      <c r="IK26" s="35">
        <f>SUMIF(Population!$B$4:$B$104,"&lt;="&amp;$GV26,Population!AP$4:AP$104)-SUMIF(Population!$B$4:$B$104,"&lt;"&amp;$GU26,Population!AP$4:AP$104)</f>
        <v>4476614</v>
      </c>
      <c r="IL26" s="35">
        <f>SUMIF(Population!$B$4:$B$104,"&lt;="&amp;$GV26,Population!AQ$4:AQ$104)-SUMIF(Population!$B$4:$B$104,"&lt;"&amp;$GU26,Population!AQ$4:AQ$104)</f>
        <v>4518177</v>
      </c>
      <c r="IM26" s="35">
        <f>SUMIF(Population!$B$4:$B$104,"&lt;="&amp;$GV26,Population!AR$4:AR$104)-SUMIF(Population!$B$4:$B$104,"&lt;"&amp;$GU26,Population!AR$4:AR$104)</f>
        <v>4556321</v>
      </c>
      <c r="IN26" s="35">
        <f>SUMIF(Population!$B$4:$B$104,"&lt;="&amp;$GV26,Population!AS$4:AS$104)-SUMIF(Population!$B$4:$B$104,"&lt;"&amp;$GU26,Population!AS$4:AS$104)</f>
        <v>4593220</v>
      </c>
      <c r="IO26" s="35">
        <f>SUMIF(Population!$B$4:$B$104,"&lt;="&amp;$GV26,Population!AT$4:AT$104)-SUMIF(Population!$B$4:$B$104,"&lt;"&amp;$GU26,Population!AT$4:AT$104)</f>
        <v>4627635</v>
      </c>
      <c r="IP26" s="35">
        <f>SUMIF(Population!$B$4:$B$104,"&lt;="&amp;$GV26,Population!AU$4:AU$104)-SUMIF(Population!$B$4:$B$104,"&lt;"&amp;$GU26,Population!AU$4:AU$104)</f>
        <v>4666446</v>
      </c>
      <c r="IQ26" s="35">
        <f>SUMIF(Population!$B$4:$B$104,"&lt;="&amp;$GV26,Population!AV$4:AV$104)-SUMIF(Population!$B$4:$B$104,"&lt;"&amp;$GU26,Population!AV$4:AV$104)</f>
        <v>4701899</v>
      </c>
      <c r="IR26" s="35">
        <f>SUMIF(Population!$B$4:$B$104,"&lt;="&amp;$GV26,Population!AW$4:AW$104)-SUMIF(Population!$B$4:$B$104,"&lt;"&amp;$GU26,Population!AW$4:AW$104)</f>
        <v>4733561</v>
      </c>
      <c r="IS26" s="35">
        <f>SUMIF(Population!$B$4:$B$104,"&lt;="&amp;$GV26,Population!AX$4:AX$104)-SUMIF(Population!$B$4:$B$104,"&lt;"&amp;$GU26,Population!AX$4:AX$104)</f>
        <v>4761908</v>
      </c>
      <c r="IT26" s="35">
        <f>SUMIF(Population!$B$4:$B$104,"&lt;="&amp;$GV26,Population!AY$4:AY$104)-SUMIF(Population!$B$4:$B$104,"&lt;"&amp;$GU26,Population!AY$4:AY$104)</f>
        <v>4786835</v>
      </c>
      <c r="IW26" s="35">
        <v>35</v>
      </c>
      <c r="IX26" s="35">
        <v>44</v>
      </c>
      <c r="IY26" s="36" t="s">
        <v>223</v>
      </c>
      <c r="IZ26" s="75">
        <f>SUMIF(Population!$B$214:$B$314,"&lt;="&amp;$GV26,Population!C$214:C$314)-SUMIF(Population!$B$214:$B$314,"&lt;"&amp;$GU26,Population!C$214:C$314)</f>
        <v>1605126</v>
      </c>
      <c r="JA26" s="75">
        <f>SUMIF(Population!$B$214:$B$314,"&lt;="&amp;$GV26,Population!D$214:D$314)-SUMIF(Population!$B$214:$B$314,"&lt;"&amp;$GU26,Population!D$214:D$314)</f>
        <v>1618102</v>
      </c>
      <c r="JB26" s="75">
        <f>SUMIF(Population!$B$214:$B$314,"&lt;="&amp;$GV26,Population!E$214:E$314)-SUMIF(Population!$B$214:$B$314,"&lt;"&amp;$GU26,Population!E$214:E$314)</f>
        <v>1627413</v>
      </c>
      <c r="JC26" s="75">
        <f>SUMIF(Population!$B$214:$B$314,"&lt;="&amp;$GV26,Population!F$214:F$314)-SUMIF(Population!$B$214:$B$314,"&lt;"&amp;$GU26,Population!F$214:F$314)</f>
        <v>1638430</v>
      </c>
      <c r="JD26" s="75">
        <f>SUMIF(Population!$B$214:$B$314,"&lt;="&amp;$GV26,Population!G$214:G$314)-SUMIF(Population!$B$214:$B$314,"&lt;"&amp;$GU26,Population!G$214:G$314)</f>
        <v>1645179</v>
      </c>
      <c r="JE26" s="75">
        <f>SUMIF(Population!$B$214:$B$314,"&lt;="&amp;$GV26,Population!H$214:H$314)-SUMIF(Population!$B$214:$B$314,"&lt;"&amp;$GU26,Population!H$214:H$314)</f>
        <v>1657911</v>
      </c>
      <c r="JF26" s="75">
        <f>SUMIF(Population!$B$214:$B$314,"&lt;="&amp;$GV26,Population!I$214:I$314)-SUMIF(Population!$B$214:$B$314,"&lt;"&amp;$GU26,Population!I$214:I$314)</f>
        <v>1682712</v>
      </c>
      <c r="JG26" s="75">
        <f>SUMIF(Population!$B$214:$B$314,"&lt;="&amp;$GV26,Population!J$214:J$314)-SUMIF(Population!$B$214:$B$314,"&lt;"&amp;$GU26,Population!J$214:J$314)</f>
        <v>1713031</v>
      </c>
      <c r="JH26" s="75">
        <f>SUMIF(Population!$B$214:$B$314,"&lt;="&amp;$GV26,Population!K$214:K$314)-SUMIF(Population!$B$214:$B$314,"&lt;"&amp;$GU26,Population!K$214:K$314)</f>
        <v>1749466</v>
      </c>
      <c r="JI26" s="75">
        <f>SUMIF(Population!$B$214:$B$314,"&lt;="&amp;$GV26,Population!L$214:L$314)-SUMIF(Population!$B$214:$B$314,"&lt;"&amp;$GU26,Population!L$214:L$314)</f>
        <v>1787272</v>
      </c>
      <c r="JJ26" s="75">
        <f>SUMIF(Population!$B$214:$B$314,"&lt;="&amp;$GV26,Population!M$214:M$314)-SUMIF(Population!$B$214:$B$314,"&lt;"&amp;$GU26,Population!M$214:M$314)</f>
        <v>1824043</v>
      </c>
      <c r="JK26" s="75">
        <f>SUMIF(Population!$B$214:$B$314,"&lt;="&amp;$GV26,Population!N$214:N$314)-SUMIF(Population!$B$214:$B$314,"&lt;"&amp;$GU26,Population!N$214:N$314)</f>
        <v>1860814</v>
      </c>
      <c r="JL26" s="75">
        <f>SUMIF(Population!$B$214:$B$314,"&lt;="&amp;$GV26,Population!O$214:O$314)-SUMIF(Population!$B$214:$B$314,"&lt;"&amp;$GU26,Population!O$214:O$314)</f>
        <v>1895796</v>
      </c>
      <c r="JM26" s="75">
        <f>SUMIF(Population!$B$214:$B$314,"&lt;="&amp;$GV26,Population!P$214:P$314)-SUMIF(Population!$B$214:$B$314,"&lt;"&amp;$GU26,Population!P$214:P$314)</f>
        <v>1928542</v>
      </c>
      <c r="JN26" s="75">
        <f>SUMIF(Population!$B$214:$B$314,"&lt;="&amp;$GV26,Population!Q$214:Q$314)-SUMIF(Population!$B$214:$B$314,"&lt;"&amp;$GU26,Population!Q$214:Q$314)</f>
        <v>1952001</v>
      </c>
      <c r="JO26" s="75">
        <f>SUMIF(Population!$B$214:$B$314,"&lt;="&amp;$GV26,Population!R$214:R$314)-SUMIF(Population!$B$214:$B$314,"&lt;"&amp;$GU26,Population!R$214:R$314)</f>
        <v>1967731</v>
      </c>
      <c r="JP26" s="75">
        <f>SUMIF(Population!$B$214:$B$314,"&lt;="&amp;$GV26,Population!S$214:S$314)-SUMIF(Population!$B$214:$B$314,"&lt;"&amp;$GU26,Population!S$214:S$314)</f>
        <v>1976892</v>
      </c>
      <c r="JQ26" s="75">
        <f>SUMIF(Population!$B$214:$B$314,"&lt;="&amp;$GV26,Population!T$214:T$314)-SUMIF(Population!$B$214:$B$314,"&lt;"&amp;$GU26,Population!T$214:T$314)</f>
        <v>1983954</v>
      </c>
      <c r="JR26" s="75">
        <f>SUMIF(Population!$B$214:$B$314,"&lt;="&amp;$GV26,Population!U$214:U$314)-SUMIF(Population!$B$214:$B$314,"&lt;"&amp;$GU26,Population!U$214:U$314)</f>
        <v>1989147</v>
      </c>
      <c r="JS26" s="75">
        <f>SUMIF(Population!$B$214:$B$314,"&lt;="&amp;$GV26,Population!V$214:V$314)-SUMIF(Population!$B$214:$B$314,"&lt;"&amp;$GU26,Population!V$214:V$314)</f>
        <v>1991740</v>
      </c>
      <c r="JT26" s="75">
        <f>SUMIF(Population!$B$214:$B$314,"&lt;="&amp;$GV26,Population!W$214:W$314)-SUMIF(Population!$B$214:$B$314,"&lt;"&amp;$GU26,Population!W$214:W$314)</f>
        <v>1994352</v>
      </c>
      <c r="JU26" s="75">
        <f>SUMIF(Population!$B$214:$B$314,"&lt;="&amp;$GV26,Population!X$214:X$314)-SUMIF(Population!$B$214:$B$314,"&lt;"&amp;$GU26,Population!X$214:X$314)</f>
        <v>1993345</v>
      </c>
      <c r="JV26" s="75">
        <f>SUMIF(Population!$B$214:$B$314,"&lt;="&amp;$GV26,Population!Y$214:Y$314)-SUMIF(Population!$B$214:$B$314,"&lt;"&amp;$GU26,Population!Y$214:Y$314)</f>
        <v>1991033</v>
      </c>
      <c r="JW26" s="75">
        <f>SUMIF(Population!$B$214:$B$314,"&lt;="&amp;$GV26,Population!Z$214:Z$314)-SUMIF(Population!$B$214:$B$314,"&lt;"&amp;$GU26,Population!Z$214:Z$314)</f>
        <v>1986741</v>
      </c>
      <c r="JX26" s="75">
        <f>SUMIF(Population!$B$214:$B$314,"&lt;="&amp;$GV26,Population!AA$214:AA$314)-SUMIF(Population!$B$214:$B$314,"&lt;"&amp;$GU26,Population!AA$214:AA$314)</f>
        <v>1984218</v>
      </c>
      <c r="JY26" s="75">
        <f>SUMIF(Population!$B$214:$B$314,"&lt;="&amp;$GV26,Population!AB$214:AB$314)-SUMIF(Population!$B$214:$B$314,"&lt;"&amp;$GU26,Population!AB$214:AB$314)</f>
        <v>1983855</v>
      </c>
      <c r="JZ26" s="75">
        <f>SUMIF(Population!$B$214:$B$314,"&lt;="&amp;$GV26,Population!AC$214:AC$314)-SUMIF(Population!$B$214:$B$314,"&lt;"&amp;$GU26,Population!AC$214:AC$314)</f>
        <v>1984521</v>
      </c>
      <c r="KA26" s="75">
        <f>SUMIF(Population!$B$214:$B$314,"&lt;="&amp;$GV26,Population!AD$214:AD$314)-SUMIF(Population!$B$214:$B$314,"&lt;"&amp;$GU26,Population!AD$214:AD$314)</f>
        <v>1986953</v>
      </c>
      <c r="KB26" s="75">
        <f>SUMIF(Population!$B$214:$B$314,"&lt;="&amp;$GV26,Population!AE$214:AE$314)-SUMIF(Population!$B$214:$B$314,"&lt;"&amp;$GU26,Population!AE$214:AE$314)</f>
        <v>1991005</v>
      </c>
      <c r="KC26" s="75">
        <f>SUMIF(Population!$B$214:$B$314,"&lt;="&amp;$GV26,Population!AF$214:AF$314)-SUMIF(Population!$B$214:$B$314,"&lt;"&amp;$GU26,Population!AF$214:AF$314)</f>
        <v>2003113</v>
      </c>
      <c r="KD26" s="75">
        <f>SUMIF(Population!$B$214:$B$314,"&lt;="&amp;$GV26,Population!AG$214:AG$314)-SUMIF(Population!$B$214:$B$314,"&lt;"&amp;$GU26,Population!AG$214:AG$314)</f>
        <v>2016098</v>
      </c>
      <c r="KE26" s="75">
        <f>SUMIF(Population!$B$214:$B$314,"&lt;="&amp;$GV26,Population!AH$214:AH$314)-SUMIF(Population!$B$214:$B$314,"&lt;"&amp;$GU26,Population!AH$214:AH$314)</f>
        <v>2034137</v>
      </c>
      <c r="KF26" s="75">
        <f>SUMIF(Population!$B$214:$B$314,"&lt;="&amp;$GV26,Population!AI$214:AI$314)-SUMIF(Population!$B$214:$B$314,"&lt;"&amp;$GU26,Population!AI$214:AI$314)</f>
        <v>2052843</v>
      </c>
      <c r="KG26" s="75">
        <f>SUMIF(Population!$B$214:$B$314,"&lt;="&amp;$GV26,Population!AJ$214:AJ$314)-SUMIF(Population!$B$214:$B$314,"&lt;"&amp;$GU26,Population!AJ$214:AJ$314)</f>
        <v>2073240</v>
      </c>
      <c r="KH26" s="75">
        <f>SUMIF(Population!$B$214:$B$314,"&lt;="&amp;$GV26,Population!AK$214:AK$314)-SUMIF(Population!$B$214:$B$314,"&lt;"&amp;$GU26,Population!AK$214:AK$314)</f>
        <v>2092520</v>
      </c>
      <c r="KI26" s="75">
        <f>SUMIF(Population!$B$214:$B$314,"&lt;="&amp;$GV26,Population!AL$214:AL$314)-SUMIF(Population!$B$214:$B$314,"&lt;"&amp;$GU26,Population!AL$214:AL$314)</f>
        <v>2114800</v>
      </c>
      <c r="KJ26" s="75">
        <f>SUMIF(Population!$B$214:$B$314,"&lt;="&amp;$GV26,Population!AM$214:AM$314)-SUMIF(Population!$B$214:$B$314,"&lt;"&amp;$GU26,Population!AM$214:AM$314)</f>
        <v>2138472</v>
      </c>
      <c r="KK26" s="75">
        <f>SUMIF(Population!$B$214:$B$314,"&lt;="&amp;$GV26,Population!AN$214:AN$314)-SUMIF(Population!$B$214:$B$314,"&lt;"&amp;$GU26,Population!AN$214:AN$314)</f>
        <v>2162403</v>
      </c>
      <c r="KL26" s="75">
        <f>SUMIF(Population!$B$214:$B$314,"&lt;="&amp;$GV26,Population!AO$214:AO$314)-SUMIF(Population!$B$214:$B$314,"&lt;"&amp;$GU26,Population!AO$214:AO$314)</f>
        <v>2185316</v>
      </c>
      <c r="KM26" s="75">
        <f>SUMIF(Population!$B$214:$B$314,"&lt;="&amp;$GV26,Population!AP$214:AP$314)-SUMIF(Population!$B$214:$B$314,"&lt;"&amp;$GU26,Population!AP$214:AP$314)</f>
        <v>2204416</v>
      </c>
      <c r="KN26" s="75">
        <f>SUMIF(Population!$B$214:$B$314,"&lt;="&amp;$GV26,Population!AQ$214:AQ$314)-SUMIF(Population!$B$214:$B$314,"&lt;"&amp;$GU26,Population!AQ$214:AQ$314)</f>
        <v>2224359</v>
      </c>
      <c r="KO26" s="75">
        <f>SUMIF(Population!$B$214:$B$314,"&lt;="&amp;$GV26,Population!AR$214:AR$314)-SUMIF(Population!$B$214:$B$314,"&lt;"&amp;$GU26,Population!AR$214:AR$314)</f>
        <v>2242401</v>
      </c>
      <c r="KP26" s="75">
        <f>SUMIF(Population!$B$214:$B$314,"&lt;="&amp;$GV26,Population!AS$214:AS$314)-SUMIF(Population!$B$214:$B$314,"&lt;"&amp;$GU26,Population!AS$214:AS$314)</f>
        <v>2260068</v>
      </c>
      <c r="KQ26" s="75">
        <f>SUMIF(Population!$B$214:$B$314,"&lt;="&amp;$GV26,Population!AT$214:AT$314)-SUMIF(Population!$B$214:$B$314,"&lt;"&amp;$GU26,Population!AT$214:AT$314)</f>
        <v>2276769</v>
      </c>
      <c r="KR26" s="75">
        <f>SUMIF(Population!$B$214:$B$314,"&lt;="&amp;$GV26,Population!AU$214:AU$314)-SUMIF(Population!$B$214:$B$314,"&lt;"&amp;$GU26,Population!AU$214:AU$314)</f>
        <v>2295581</v>
      </c>
      <c r="KS26" s="75">
        <f>SUMIF(Population!$B$214:$B$314,"&lt;="&amp;$GV26,Population!AV$214:AV$314)-SUMIF(Population!$B$214:$B$314,"&lt;"&amp;$GU26,Population!AV$214:AV$314)</f>
        <v>2312926</v>
      </c>
      <c r="KT26" s="75">
        <f>SUMIF(Population!$B$214:$B$314,"&lt;="&amp;$GV26,Population!AW$214:AW$314)-SUMIF(Population!$B$214:$B$314,"&lt;"&amp;$GU26,Population!AW$214:AW$314)</f>
        <v>2328299</v>
      </c>
      <c r="KU26" s="75">
        <f>SUMIF(Population!$B$214:$B$314,"&lt;="&amp;$GV26,Population!AX$214:AX$314)-SUMIF(Population!$B$214:$B$314,"&lt;"&amp;$GU26,Population!AX$214:AX$314)</f>
        <v>2342026</v>
      </c>
      <c r="KV26" s="75">
        <f>SUMIF(Population!$B$214:$B$314,"&lt;="&amp;$GV26,Population!AY$214:AY$314)-SUMIF(Population!$B$214:$B$314,"&lt;"&amp;$GU26,Population!AY$214:AY$314)</f>
        <v>2354062</v>
      </c>
      <c r="KY26" s="35">
        <v>35</v>
      </c>
      <c r="KZ26" s="35">
        <v>44</v>
      </c>
      <c r="LA26" s="36" t="s">
        <v>223</v>
      </c>
      <c r="LB26" s="35">
        <f>SUMIF(Population!$B$110:$B$210,"&lt;="&amp;$GV26,Population!C$110:C$210)-SUMIF(Population!$B$110:$B$210,"&lt;"&amp;$GU26,Population!C$110:C$210)</f>
        <v>1584818</v>
      </c>
      <c r="LC26" s="35">
        <f>SUMIF(Population!$B$110:$B$210,"&lt;="&amp;$GV26,Population!D$110:D$210)-SUMIF(Population!$B$110:$B$210,"&lt;"&amp;$GU26,Population!D$110:D$210)</f>
        <v>1599496</v>
      </c>
      <c r="LD26" s="35">
        <f>SUMIF(Population!$B$110:$B$210,"&lt;="&amp;$GV26,Population!E$110:E$210)-SUMIF(Population!$B$110:$B$210,"&lt;"&amp;$GU26,Population!E$110:E$210)</f>
        <v>1612244</v>
      </c>
      <c r="LE26" s="35">
        <f>SUMIF(Population!$B$110:$B$210,"&lt;="&amp;$GV26,Population!F$110:F$210)-SUMIF(Population!$B$110:$B$210,"&lt;"&amp;$GU26,Population!F$110:F$210)</f>
        <v>1625992</v>
      </c>
      <c r="LF26" s="35">
        <f>SUMIF(Population!$B$110:$B$210,"&lt;="&amp;$GV26,Population!G$110:G$210)-SUMIF(Population!$B$110:$B$210,"&lt;"&amp;$GU26,Population!G$110:G$210)</f>
        <v>1638501</v>
      </c>
      <c r="LG26" s="35">
        <f>SUMIF(Population!$B$110:$B$210,"&lt;="&amp;$GV26,Population!H$110:H$210)-SUMIF(Population!$B$110:$B$210,"&lt;"&amp;$GU26,Population!H$110:H$210)</f>
        <v>1656951</v>
      </c>
      <c r="LH26" s="35">
        <f>SUMIF(Population!$B$110:$B$210,"&lt;="&amp;$GV26,Population!I$110:I$210)-SUMIF(Population!$B$110:$B$210,"&lt;"&amp;$GU26,Population!I$110:I$210)</f>
        <v>1686415</v>
      </c>
      <c r="LI26" s="35">
        <f>SUMIF(Population!$B$110:$B$210,"&lt;="&amp;$GV26,Population!J$110:J$210)-SUMIF(Population!$B$110:$B$210,"&lt;"&amp;$GU26,Population!J$110:J$210)</f>
        <v>1719521</v>
      </c>
      <c r="LJ26" s="35">
        <f>SUMIF(Population!$B$110:$B$210,"&lt;="&amp;$GV26,Population!K$110:K$210)-SUMIF(Population!$B$110:$B$210,"&lt;"&amp;$GU26,Population!K$110:K$210)</f>
        <v>1756956</v>
      </c>
      <c r="LK26" s="35">
        <f>SUMIF(Population!$B$110:$B$210,"&lt;="&amp;$GV26,Population!L$110:L$210)-SUMIF(Population!$B$110:$B$210,"&lt;"&amp;$GU26,Population!L$110:L$210)</f>
        <v>1795996</v>
      </c>
      <c r="LL26" s="35">
        <f>SUMIF(Population!$B$110:$B$210,"&lt;="&amp;$GV26,Population!M$110:M$210)-SUMIF(Population!$B$110:$B$210,"&lt;"&amp;$GU26,Population!M$110:M$210)</f>
        <v>1832898</v>
      </c>
      <c r="LM26" s="35">
        <f>SUMIF(Population!$B$110:$B$210,"&lt;="&amp;$GV26,Population!N$110:N$210)-SUMIF(Population!$B$110:$B$210,"&lt;"&amp;$GU26,Population!N$110:N$210)</f>
        <v>1868483</v>
      </c>
      <c r="LN26" s="35">
        <f>SUMIF(Population!$B$110:$B$210,"&lt;="&amp;$GV26,Population!O$110:O$210)-SUMIF(Population!$B$110:$B$210,"&lt;"&amp;$GU26,Population!O$110:O$210)</f>
        <v>1901402</v>
      </c>
      <c r="LO26" s="35">
        <f>SUMIF(Population!$B$110:$B$210,"&lt;="&amp;$GV26,Population!P$110:P$210)-SUMIF(Population!$B$110:$B$210,"&lt;"&amp;$GU26,Population!P$110:P$210)</f>
        <v>1932948</v>
      </c>
      <c r="LP26" s="35">
        <f>SUMIF(Population!$B$110:$B$210,"&lt;="&amp;$GV26,Population!Q$110:Q$210)-SUMIF(Population!$B$110:$B$210,"&lt;"&amp;$GU26,Population!Q$110:Q$210)</f>
        <v>1952838</v>
      </c>
      <c r="LQ26" s="35">
        <f>SUMIF(Population!$B$110:$B$210,"&lt;="&amp;$GV26,Population!R$110:R$210)-SUMIF(Population!$B$110:$B$210,"&lt;"&amp;$GU26,Population!R$110:R$210)</f>
        <v>1965581</v>
      </c>
      <c r="LR26" s="35">
        <f>SUMIF(Population!$B$110:$B$210,"&lt;="&amp;$GV26,Population!S$110:S$210)-SUMIF(Population!$B$110:$B$210,"&lt;"&amp;$GU26,Population!S$110:S$210)</f>
        <v>1973208</v>
      </c>
      <c r="LS26" s="35">
        <f>SUMIF(Population!$B$110:$B$210,"&lt;="&amp;$GV26,Population!T$110:T$210)-SUMIF(Population!$B$110:$B$210,"&lt;"&amp;$GU26,Population!T$110:T$210)</f>
        <v>1981013</v>
      </c>
      <c r="LT26" s="35">
        <f>SUMIF(Population!$B$110:$B$210,"&lt;="&amp;$GV26,Population!U$110:U$210)-SUMIF(Population!$B$110:$B$210,"&lt;"&amp;$GU26,Population!U$110:U$210)</f>
        <v>1988411</v>
      </c>
      <c r="LU26" s="35">
        <f>SUMIF(Population!$B$110:$B$210,"&lt;="&amp;$GV26,Population!V$110:V$210)-SUMIF(Population!$B$110:$B$210,"&lt;"&amp;$GU26,Population!V$110:V$210)</f>
        <v>1993046</v>
      </c>
      <c r="LV26" s="35">
        <f>SUMIF(Population!$B$110:$B$210,"&lt;="&amp;$GV26,Population!W$110:W$210)-SUMIF(Population!$B$110:$B$210,"&lt;"&amp;$GU26,Population!W$110:W$210)</f>
        <v>1998237</v>
      </c>
      <c r="LW26" s="35">
        <f>SUMIF(Population!$B$110:$B$210,"&lt;="&amp;$GV26,Population!X$110:X$210)-SUMIF(Population!$B$110:$B$210,"&lt;"&amp;$GU26,Population!X$110:X$210)</f>
        <v>2001659</v>
      </c>
      <c r="LX26" s="35">
        <f>SUMIF(Population!$B$110:$B$210,"&lt;="&amp;$GV26,Population!Y$110:Y$210)-SUMIF(Population!$B$110:$B$210,"&lt;"&amp;$GU26,Population!Y$110:Y$210)</f>
        <v>2003028</v>
      </c>
      <c r="LY26" s="35">
        <f>SUMIF(Population!$B$110:$B$210,"&lt;="&amp;$GV26,Population!Z$110:Z$210)-SUMIF(Population!$B$110:$B$210,"&lt;"&amp;$GU26,Population!Z$110:Z$210)</f>
        <v>2001157</v>
      </c>
      <c r="LZ26" s="35">
        <f>SUMIF(Population!$B$110:$B$210,"&lt;="&amp;$GV26,Population!AA$110:AA$210)-SUMIF(Population!$B$110:$B$210,"&lt;"&amp;$GU26,Population!AA$110:AA$210)</f>
        <v>2003446</v>
      </c>
      <c r="MA26" s="35">
        <f>SUMIF(Population!$B$110:$B$210,"&lt;="&amp;$GV26,Population!AB$110:AB$210)-SUMIF(Population!$B$110:$B$210,"&lt;"&amp;$GU26,Population!AB$110:AB$210)</f>
        <v>2006413</v>
      </c>
      <c r="MB26" s="35">
        <f>SUMIF(Population!$B$110:$B$210,"&lt;="&amp;$GV26,Population!AC$110:AC$210)-SUMIF(Population!$B$110:$B$210,"&lt;"&amp;$GU26,Population!AC$110:AC$210)</f>
        <v>2009733</v>
      </c>
      <c r="MC26" s="35">
        <f>SUMIF(Population!$B$110:$B$210,"&lt;="&amp;$GV26,Population!AD$110:AD$210)-SUMIF(Population!$B$110:$B$210,"&lt;"&amp;$GU26,Population!AD$110:AD$210)</f>
        <v>2015089</v>
      </c>
      <c r="MD26" s="35">
        <f>SUMIF(Population!$B$110:$B$210,"&lt;="&amp;$GV26,Population!AE$110:AE$210)-SUMIF(Population!$B$110:$B$210,"&lt;"&amp;$GU26,Population!AE$110:AE$210)</f>
        <v>2022106</v>
      </c>
      <c r="ME26" s="35">
        <f>SUMIF(Population!$B$110:$B$210,"&lt;="&amp;$GV26,Population!AF$110:AF$210)-SUMIF(Population!$B$110:$B$210,"&lt;"&amp;$GU26,Population!AF$110:AF$210)</f>
        <v>2036830</v>
      </c>
      <c r="MF26" s="35">
        <f>SUMIF(Population!$B$110:$B$210,"&lt;="&amp;$GV26,Population!AG$110:AG$210)-SUMIF(Population!$B$110:$B$210,"&lt;"&amp;$GU26,Population!AG$110:AG$210)</f>
        <v>2053471</v>
      </c>
      <c r="MG26" s="35">
        <f>SUMIF(Population!$B$110:$B$210,"&lt;="&amp;$GV26,Population!AH$110:AH$210)-SUMIF(Population!$B$110:$B$210,"&lt;"&amp;$GU26,Population!AH$110:AH$210)</f>
        <v>2074140</v>
      </c>
      <c r="MH26" s="35">
        <f>SUMIF(Population!$B$110:$B$210,"&lt;="&amp;$GV26,Population!AI$110:AI$210)-SUMIF(Population!$B$110:$B$210,"&lt;"&amp;$GU26,Population!AI$110:AI$210)</f>
        <v>2096851</v>
      </c>
      <c r="MI26" s="35">
        <f>SUMIF(Population!$B$110:$B$210,"&lt;="&amp;$GV26,Population!AJ$110:AJ$210)-SUMIF(Population!$B$110:$B$210,"&lt;"&amp;$GU26,Population!AJ$110:AJ$210)</f>
        <v>2121998</v>
      </c>
      <c r="MJ26" s="35">
        <f>SUMIF(Population!$B$110:$B$210,"&lt;="&amp;$GV26,Population!AK$110:AK$210)-SUMIF(Population!$B$110:$B$210,"&lt;"&amp;$GU26,Population!AK$110:AK$210)</f>
        <v>2144866</v>
      </c>
      <c r="MK26" s="35">
        <f>SUMIF(Population!$B$110:$B$210,"&lt;="&amp;$GV26,Population!AL$110:AL$210)-SUMIF(Population!$B$110:$B$210,"&lt;"&amp;$GU26,Population!AL$110:AL$210)</f>
        <v>2171617</v>
      </c>
      <c r="ML26" s="35">
        <f>SUMIF(Population!$B$110:$B$210,"&lt;="&amp;$GV26,Population!AM$110:AM$210)-SUMIF(Population!$B$110:$B$210,"&lt;"&amp;$GU26,Population!AM$110:AM$210)</f>
        <v>2199284</v>
      </c>
      <c r="MM26" s="35">
        <f>SUMIF(Population!$B$110:$B$210,"&lt;="&amp;$GV26,Population!AN$110:AN$210)-SUMIF(Population!$B$110:$B$210,"&lt;"&amp;$GU26,Population!AN$110:AN$210)</f>
        <v>2225906</v>
      </c>
      <c r="MN26" s="35">
        <f>SUMIF(Population!$B$110:$B$210,"&lt;="&amp;$GV26,Population!AO$110:AO$210)-SUMIF(Population!$B$110:$B$210,"&lt;"&amp;$GU26,Population!AO$110:AO$210)</f>
        <v>2250850</v>
      </c>
      <c r="MO26" s="35">
        <f>SUMIF(Population!$B$110:$B$210,"&lt;="&amp;$GV26,Population!AP$110:AP$210)-SUMIF(Population!$B$110:$B$210,"&lt;"&amp;$GU26,Population!AP$110:AP$210)</f>
        <v>2272198</v>
      </c>
      <c r="MP26" s="35">
        <f>SUMIF(Population!$B$110:$B$210,"&lt;="&amp;$GV26,Population!AQ$110:AQ$210)-SUMIF(Population!$B$110:$B$210,"&lt;"&amp;$GU26,Population!AQ$110:AQ$210)</f>
        <v>2293818</v>
      </c>
      <c r="MQ26" s="35">
        <f>SUMIF(Population!$B$110:$B$210,"&lt;="&amp;$GV26,Population!AR$110:AR$210)-SUMIF(Population!$B$110:$B$210,"&lt;"&amp;$GU26,Population!AR$110:AR$210)</f>
        <v>2313920</v>
      </c>
      <c r="MR26" s="35">
        <f>SUMIF(Population!$B$110:$B$210,"&lt;="&amp;$GV26,Population!AS$110:AS$210)-SUMIF(Population!$B$110:$B$210,"&lt;"&amp;$GU26,Population!AS$110:AS$210)</f>
        <v>2333152</v>
      </c>
      <c r="MS26" s="35">
        <f>SUMIF(Population!$B$110:$B$210,"&lt;="&amp;$GV26,Population!AT$110:AT$210)-SUMIF(Population!$B$110:$B$210,"&lt;"&amp;$GU26,Population!AT$110:AT$210)</f>
        <v>2350866</v>
      </c>
      <c r="MT26" s="35">
        <f>SUMIF(Population!$B$110:$B$210,"&lt;="&amp;$GV26,Population!AU$110:AU$210)-SUMIF(Population!$B$110:$B$210,"&lt;"&amp;$GU26,Population!AU$110:AU$210)</f>
        <v>2370865</v>
      </c>
      <c r="MU26" s="35">
        <f>SUMIF(Population!$B$110:$B$210,"&lt;="&amp;$GV26,Population!AV$110:AV$210)-SUMIF(Population!$B$110:$B$210,"&lt;"&amp;$GU26,Population!AV$110:AV$210)</f>
        <v>2388973</v>
      </c>
      <c r="MV26" s="35">
        <f>SUMIF(Population!$B$110:$B$210,"&lt;="&amp;$GV26,Population!AW$110:AW$210)-SUMIF(Population!$B$110:$B$210,"&lt;"&amp;$GU26,Population!AW$110:AW$210)</f>
        <v>2405262</v>
      </c>
      <c r="MW26" s="35">
        <f>SUMIF(Population!$B$110:$B$210,"&lt;="&amp;$GV26,Population!AX$110:AX$210)-SUMIF(Population!$B$110:$B$210,"&lt;"&amp;$GU26,Population!AX$110:AX$210)</f>
        <v>2419882</v>
      </c>
      <c r="MX26" s="35">
        <f>SUMIF(Population!$B$110:$B$210,"&lt;="&amp;$GV26,Population!AY$110:AY$210)-SUMIF(Population!$B$110:$B$210,"&lt;"&amp;$GU26,Population!AY$110:AY$210)</f>
        <v>2432773</v>
      </c>
      <c r="MZ26" s="36" t="s">
        <v>223</v>
      </c>
      <c r="NA26" s="35">
        <f t="shared" si="2"/>
        <v>583803683.14913011</v>
      </c>
      <c r="NB26" s="35">
        <f t="shared" si="2"/>
        <v>590180480.64065278</v>
      </c>
      <c r="NC26" s="35">
        <f t="shared" si="2"/>
        <v>596162451.55768025</v>
      </c>
      <c r="ND26" s="35">
        <f t="shared" si="2"/>
        <v>603235965.07433128</v>
      </c>
      <c r="NE26" s="35">
        <f t="shared" si="2"/>
        <v>609850249.42154729</v>
      </c>
      <c r="NF26" s="35">
        <f t="shared" si="2"/>
        <v>619215825.3811568</v>
      </c>
      <c r="NG26" s="35">
        <f t="shared" si="2"/>
        <v>633447580.53000689</v>
      </c>
      <c r="NH26" s="35">
        <f t="shared" si="2"/>
        <v>649983174.07380927</v>
      </c>
      <c r="NI26" s="35">
        <f t="shared" si="2"/>
        <v>669099732.38324893</v>
      </c>
      <c r="NJ26" s="35">
        <f t="shared" si="2"/>
        <v>689405808.56262398</v>
      </c>
      <c r="NK26" s="35">
        <f t="shared" si="3"/>
        <v>709723572.05266833</v>
      </c>
      <c r="NL26" s="35">
        <f t="shared" si="3"/>
        <v>730401709.25983942</v>
      </c>
      <c r="NM26" s="35">
        <f t="shared" si="3"/>
        <v>750814145.55161405</v>
      </c>
      <c r="NN26" s="35">
        <f t="shared" si="3"/>
        <v>771105641.30348694</v>
      </c>
      <c r="NO26" s="35">
        <f t="shared" si="3"/>
        <v>787758591.51123357</v>
      </c>
      <c r="NP26" s="35">
        <f t="shared" si="3"/>
        <v>801877354.63893437</v>
      </c>
      <c r="NQ26" s="35">
        <f t="shared" si="3"/>
        <v>814018030.85241318</v>
      </c>
      <c r="NR26" s="35">
        <f t="shared" si="3"/>
        <v>826129555.1953063</v>
      </c>
      <c r="NS26" s="35">
        <f t="shared" si="3"/>
        <v>838116509.8705256</v>
      </c>
      <c r="NT26" s="35">
        <f t="shared" si="3"/>
        <v>849297930.50944471</v>
      </c>
      <c r="NU26" s="35">
        <f t="shared" si="4"/>
        <v>860908109.05724752</v>
      </c>
      <c r="NV26" s="35">
        <f t="shared" si="4"/>
        <v>871644208.00185752</v>
      </c>
      <c r="NW26" s="35">
        <f t="shared" si="4"/>
        <v>881906799.48479974</v>
      </c>
      <c r="NX26" s="35">
        <f t="shared" si="4"/>
        <v>891247151.05025554</v>
      </c>
      <c r="NY26" s="35">
        <f t="shared" si="4"/>
        <v>902139073.98805952</v>
      </c>
      <c r="NZ26" s="35">
        <f t="shared" si="4"/>
        <v>913918744.53003645</v>
      </c>
      <c r="OA26" s="35">
        <f t="shared" si="4"/>
        <v>926268814.10223591</v>
      </c>
      <c r="OB26" s="35">
        <f t="shared" si="4"/>
        <v>939766626.65671337</v>
      </c>
      <c r="OC26" s="35">
        <f t="shared" si="4"/>
        <v>954319959.55883324</v>
      </c>
      <c r="OD26" s="35">
        <f t="shared" si="4"/>
        <v>972963599.62361288</v>
      </c>
      <c r="OE26" s="35">
        <f t="shared" si="5"/>
        <v>992680004.68759561</v>
      </c>
      <c r="OF26" s="35">
        <f t="shared" si="5"/>
        <v>1015051927.6246222</v>
      </c>
      <c r="OG26" s="35">
        <f t="shared" si="5"/>
        <v>1038575167.1655729</v>
      </c>
      <c r="OH26" s="35">
        <f t="shared" si="5"/>
        <v>1063641080.0586946</v>
      </c>
      <c r="OI26" s="35">
        <f t="shared" si="5"/>
        <v>1088364515.4279063</v>
      </c>
      <c r="OJ26" s="35">
        <f t="shared" si="5"/>
        <v>1115392980.1440246</v>
      </c>
      <c r="OK26" s="35">
        <f t="shared" si="5"/>
        <v>1143597769.4023716</v>
      </c>
      <c r="OL26" s="35">
        <f t="shared" si="5"/>
        <v>1172184671.1520917</v>
      </c>
      <c r="OM26" s="35">
        <f t="shared" si="5"/>
        <v>1200637226.961735</v>
      </c>
      <c r="ON26" s="35">
        <f t="shared" si="5"/>
        <v>1227642891.1274104</v>
      </c>
      <c r="OO26" s="35">
        <f t="shared" si="6"/>
        <v>1255498072.4286132</v>
      </c>
      <c r="OP26" s="35">
        <f t="shared" si="6"/>
        <v>1282946241.622488</v>
      </c>
      <c r="OQ26" s="35">
        <f t="shared" si="6"/>
        <v>1310577391.305064</v>
      </c>
      <c r="OR26" s="35">
        <f t="shared" si="6"/>
        <v>1338026902.000371</v>
      </c>
      <c r="OS26" s="35">
        <f t="shared" si="6"/>
        <v>1367289706.1503944</v>
      </c>
      <c r="OT26" s="35">
        <f t="shared" si="6"/>
        <v>1396122837.6579835</v>
      </c>
      <c r="OU26" s="35">
        <f t="shared" si="6"/>
        <v>1424364553.7545798</v>
      </c>
      <c r="OV26" s="35">
        <f t="shared" si="6"/>
        <v>1452122374.1579843</v>
      </c>
      <c r="OW26" s="35">
        <f t="shared" si="6"/>
        <v>1479330955.4449542</v>
      </c>
    </row>
    <row r="27" spans="1:413">
      <c r="A27" s="35" t="s">
        <v>241</v>
      </c>
      <c r="B27" s="36" t="s">
        <v>224</v>
      </c>
      <c r="C27" s="39">
        <v>767497731.75216639</v>
      </c>
      <c r="D27" s="39">
        <v>798196802.42480671</v>
      </c>
      <c r="E27" s="39">
        <v>865564633.01382983</v>
      </c>
      <c r="F27" s="39">
        <v>895857560.78117633</v>
      </c>
      <c r="G27" s="39">
        <v>898709276.21872616</v>
      </c>
      <c r="H27" s="40">
        <f t="shared" si="0"/>
        <v>296.02729873142272</v>
      </c>
      <c r="I27" s="40">
        <f t="shared" si="7"/>
        <v>0.88273796447127206</v>
      </c>
      <c r="AG27" s="35">
        <v>45</v>
      </c>
      <c r="AH27" s="35">
        <v>54</v>
      </c>
      <c r="AI27" s="36" t="s">
        <v>224</v>
      </c>
      <c r="AJ27" s="35">
        <f t="shared" si="8"/>
        <v>303.17892339633073</v>
      </c>
      <c r="AK27" s="35">
        <f t="shared" si="1"/>
        <v>303.85633364466622</v>
      </c>
      <c r="AL27" s="35">
        <f t="shared" si="1"/>
        <v>304.846225750077</v>
      </c>
      <c r="AM27" s="35">
        <f t="shared" si="1"/>
        <v>306.12314410108706</v>
      </c>
      <c r="AN27" s="35">
        <f t="shared" si="1"/>
        <v>307.66465936130595</v>
      </c>
      <c r="AO27" s="35">
        <f t="shared" si="1"/>
        <v>309.45095610484299</v>
      </c>
      <c r="AP27" s="35">
        <f t="shared" si="1"/>
        <v>311.46448600628287</v>
      </c>
      <c r="AQ27" s="35">
        <f t="shared" si="1"/>
        <v>313.68967486394308</v>
      </c>
      <c r="AR27" s="35">
        <f t="shared" si="1"/>
        <v>316.11267403265231</v>
      </c>
      <c r="AS27" s="35">
        <f t="shared" si="1"/>
        <v>318.72114865351472</v>
      </c>
      <c r="AT27" s="35">
        <f t="shared" si="1"/>
        <v>321.50409650325696</v>
      </c>
      <c r="AU27" s="35">
        <f t="shared" si="1"/>
        <v>324.45169242843139</v>
      </c>
      <c r="AV27" s="35">
        <f t="shared" si="1"/>
        <v>327.55515424380042</v>
      </c>
      <c r="AW27" s="35">
        <f t="shared" si="1"/>
        <v>330.80662670865996</v>
      </c>
      <c r="AX27" s="35">
        <f t="shared" si="1"/>
        <v>334.19908078748375</v>
      </c>
      <c r="AY27" s="35">
        <f t="shared" si="1"/>
        <v>337.72622588142445</v>
      </c>
      <c r="AZ27" s="35">
        <f t="shared" si="1"/>
        <v>341.38243310776846</v>
      </c>
      <c r="BA27" s="35">
        <f t="shared" si="1"/>
        <v>345.16266802331609</v>
      </c>
      <c r="BB27" s="35">
        <f t="shared" si="1"/>
        <v>349.0624314489616</v>
      </c>
      <c r="BC27" s="35">
        <f t="shared" si="1"/>
        <v>353.07770726761856</v>
      </c>
      <c r="BD27" s="35">
        <f t="shared" si="1"/>
        <v>357.20491624492496</v>
      </c>
      <c r="BE27" s="35">
        <f t="shared" si="1"/>
        <v>361.44087506893038</v>
      </c>
      <c r="BF27" s="35">
        <f t="shared" si="1"/>
        <v>365.78275992684786</v>
      </c>
      <c r="BG27" s="35">
        <f t="shared" si="1"/>
        <v>370.22807403849424</v>
      </c>
      <c r="BH27" s="35">
        <f t="shared" si="1"/>
        <v>374.77461865088543</v>
      </c>
      <c r="BI27" s="35">
        <f t="shared" si="1"/>
        <v>379.42046706956626</v>
      </c>
      <c r="BJ27" s="35">
        <f t="shared" si="1"/>
        <v>384.16394136202865</v>
      </c>
      <c r="BK27" s="35">
        <f t="shared" si="1"/>
        <v>389.00359141896689</v>
      </c>
      <c r="BL27" s="35">
        <f t="shared" si="1"/>
        <v>393.93817610172323</v>
      </c>
      <c r="BM27" s="35">
        <f t="shared" si="1"/>
        <v>398.9666462404042</v>
      </c>
      <c r="BN27" s="35">
        <f t="shared" si="1"/>
        <v>404.0881292778671</v>
      </c>
      <c r="BO27" s="35">
        <f t="shared" si="1"/>
        <v>409.30191538096778</v>
      </c>
      <c r="BP27" s="35">
        <f t="shared" si="1"/>
        <v>414.60744486286126</v>
      </c>
      <c r="BQ27" s="35">
        <f t="shared" si="1"/>
        <v>420.00429677935438</v>
      </c>
      <c r="BR27" s="35">
        <f t="shared" si="1"/>
        <v>425.49217857882655</v>
      </c>
      <c r="BS27" s="35">
        <f t="shared" si="1"/>
        <v>431.0709166994784</v>
      </c>
      <c r="BT27" s="35">
        <f t="shared" si="1"/>
        <v>436.74044801998366</v>
      </c>
      <c r="BU27" s="35">
        <f t="shared" si="1"/>
        <v>442.50081208030332</v>
      </c>
      <c r="BV27" s="35">
        <f t="shared" si="1"/>
        <v>448.35214399870421</v>
      </c>
      <c r="BW27" s="35">
        <f t="shared" si="1"/>
        <v>454.29466801912332</v>
      </c>
      <c r="BX27" s="35">
        <f t="shared" si="1"/>
        <v>460.32869163009838</v>
      </c>
      <c r="BY27" s="35">
        <f t="shared" si="1"/>
        <v>466.45460020269013</v>
      </c>
      <c r="BZ27" s="35">
        <f t="shared" si="1"/>
        <v>472.67285210027495</v>
      </c>
      <c r="CA27" s="35">
        <f t="shared" si="1"/>
        <v>478.98397421789338</v>
      </c>
      <c r="CB27" s="35">
        <f t="shared" si="1"/>
        <v>485.38855791308521</v>
      </c>
      <c r="CC27" s="35">
        <f t="shared" si="1"/>
        <v>491.88725529389961</v>
      </c>
      <c r="CD27" s="35">
        <f t="shared" si="1"/>
        <v>498.48077583310823</v>
      </c>
      <c r="CE27" s="35">
        <f t="shared" si="1"/>
        <v>505.16988328061632</v>
      </c>
      <c r="CF27" s="35">
        <f t="shared" si="1"/>
        <v>511.95539284871489</v>
      </c>
      <c r="GU27" s="35">
        <v>45</v>
      </c>
      <c r="GV27" s="35">
        <v>54</v>
      </c>
      <c r="GW27" s="36" t="s">
        <v>224</v>
      </c>
      <c r="GX27" s="35">
        <f>SUMIF(Population!$B$4:$B$104,"&lt;="&amp;$GV27,Population!C$4:C$104)-SUMIF(Population!$B$4:$B$104,"&lt;"&amp;$GU27,Population!C$4:C$104)</f>
        <v>3055357</v>
      </c>
      <c r="GY27" s="35">
        <f>SUMIF(Population!$B$4:$B$104,"&lt;="&amp;$GV27,Population!D$4:D$104)-SUMIF(Population!$B$4:$B$104,"&lt;"&amp;$GU27,Population!D$4:D$104)</f>
        <v>3078657</v>
      </c>
      <c r="GZ27" s="35">
        <f>SUMIF(Population!$B$4:$B$104,"&lt;="&amp;$GV27,Population!E$4:E$104)-SUMIF(Population!$B$4:$B$104,"&lt;"&amp;$GU27,Population!E$4:E$104)</f>
        <v>3108686</v>
      </c>
      <c r="HA27" s="35">
        <f>SUMIF(Population!$B$4:$B$104,"&lt;="&amp;$GV27,Population!F$4:F$104)-SUMIF(Population!$B$4:$B$104,"&lt;"&amp;$GU27,Population!F$4:F$104)</f>
        <v>3140027</v>
      </c>
      <c r="HB27" s="35">
        <f>SUMIF(Population!$B$4:$B$104,"&lt;="&amp;$GV27,Population!G$4:G$104)-SUMIF(Population!$B$4:$B$104,"&lt;"&amp;$GU27,Population!G$4:G$104)</f>
        <v>3180960</v>
      </c>
      <c r="HC27" s="35">
        <f>SUMIF(Population!$B$4:$B$104,"&lt;="&amp;$GV27,Population!H$4:H$104)-SUMIF(Population!$B$4:$B$104,"&lt;"&amp;$GU27,Population!H$4:H$104)</f>
        <v>3217139</v>
      </c>
      <c r="HD27" s="35">
        <f>SUMIF(Population!$B$4:$B$104,"&lt;="&amp;$GV27,Population!I$4:I$104)-SUMIF(Population!$B$4:$B$104,"&lt;"&amp;$GU27,Population!I$4:I$104)</f>
        <v>3241303</v>
      </c>
      <c r="HE27" s="35">
        <f>SUMIF(Population!$B$4:$B$104,"&lt;="&amp;$GV27,Population!J$4:J$104)-SUMIF(Population!$B$4:$B$104,"&lt;"&amp;$GU27,Population!J$4:J$104)</f>
        <v>3262802</v>
      </c>
      <c r="HF27" s="35">
        <f>SUMIF(Population!$B$4:$B$104,"&lt;="&amp;$GV27,Population!K$4:K$104)-SUMIF(Population!$B$4:$B$104,"&lt;"&amp;$GU27,Population!K$4:K$104)</f>
        <v>3287388</v>
      </c>
      <c r="HG27" s="35">
        <f>SUMIF(Population!$B$4:$B$104,"&lt;="&amp;$GV27,Population!L$4:L$104)-SUMIF(Population!$B$4:$B$104,"&lt;"&amp;$GU27,Population!L$4:L$104)</f>
        <v>3312366</v>
      </c>
      <c r="HH27" s="35">
        <f>SUMIF(Population!$B$4:$B$104,"&lt;="&amp;$GV27,Population!M$4:M$104)-SUMIF(Population!$B$4:$B$104,"&lt;"&amp;$GU27,Population!M$4:M$104)</f>
        <v>3337883</v>
      </c>
      <c r="HI27" s="35">
        <f>SUMIF(Population!$B$4:$B$104,"&lt;="&amp;$GV27,Population!N$4:N$104)-SUMIF(Population!$B$4:$B$104,"&lt;"&amp;$GU27,Population!N$4:N$104)</f>
        <v>3359194</v>
      </c>
      <c r="HJ27" s="35">
        <f>SUMIF(Population!$B$4:$B$104,"&lt;="&amp;$GV27,Population!O$4:O$104)-SUMIF(Population!$B$4:$B$104,"&lt;"&amp;$GU27,Population!O$4:O$104)</f>
        <v>3376204</v>
      </c>
      <c r="HK27" s="35">
        <f>SUMIF(Population!$B$4:$B$104,"&lt;="&amp;$GV27,Population!P$4:P$104)-SUMIF(Population!$B$4:$B$104,"&lt;"&amp;$GU27,Population!P$4:P$104)</f>
        <v>3397164</v>
      </c>
      <c r="HL27" s="35">
        <f>SUMIF(Population!$B$4:$B$104,"&lt;="&amp;$GV27,Population!Q$4:Q$104)-SUMIF(Population!$B$4:$B$104,"&lt;"&amp;$GU27,Population!Q$4:Q$104)</f>
        <v>3414167</v>
      </c>
      <c r="HM27" s="35">
        <f>SUMIF(Population!$B$4:$B$104,"&lt;="&amp;$GV27,Population!R$4:R$104)-SUMIF(Population!$B$4:$B$104,"&lt;"&amp;$GU27,Population!R$4:R$104)</f>
        <v>3444380</v>
      </c>
      <c r="HN27" s="35">
        <f>SUMIF(Population!$B$4:$B$104,"&lt;="&amp;$GV27,Population!S$4:S$104)-SUMIF(Population!$B$4:$B$104,"&lt;"&amp;$GU27,Population!S$4:S$104)</f>
        <v>3498917</v>
      </c>
      <c r="HO27" s="35">
        <f>SUMIF(Population!$B$4:$B$104,"&lt;="&amp;$GV27,Population!T$4:T$104)-SUMIF(Population!$B$4:$B$104,"&lt;"&amp;$GU27,Population!T$4:T$104)</f>
        <v>3562452</v>
      </c>
      <c r="HP27" s="35">
        <f>SUMIF(Population!$B$4:$B$104,"&lt;="&amp;$GV27,Population!U$4:U$104)-SUMIF(Population!$B$4:$B$104,"&lt;"&amp;$GU27,Population!U$4:U$104)</f>
        <v>3636271</v>
      </c>
      <c r="HQ27" s="35">
        <f>SUMIF(Population!$B$4:$B$104,"&lt;="&amp;$GV27,Population!V$4:V$104)-SUMIF(Population!$B$4:$B$104,"&lt;"&amp;$GU27,Population!V$4:V$104)</f>
        <v>3712983</v>
      </c>
      <c r="HR27" s="35">
        <f>SUMIF(Population!$B$4:$B$104,"&lt;="&amp;$GV27,Population!W$4:W$104)-SUMIF(Population!$B$4:$B$104,"&lt;"&amp;$GU27,Population!W$4:W$104)</f>
        <v>3786539</v>
      </c>
      <c r="HS27" s="35">
        <f>SUMIF(Population!$B$4:$B$104,"&lt;="&amp;$GV27,Population!X$4:X$104)-SUMIF(Population!$B$4:$B$104,"&lt;"&amp;$GU27,Population!X$4:X$104)</f>
        <v>3858783</v>
      </c>
      <c r="HT27" s="35">
        <f>SUMIF(Population!$B$4:$B$104,"&lt;="&amp;$GV27,Population!Y$4:Y$104)-SUMIF(Population!$B$4:$B$104,"&lt;"&amp;$GU27,Population!Y$4:Y$104)</f>
        <v>3926645</v>
      </c>
      <c r="HU27" s="35">
        <f>SUMIF(Population!$B$4:$B$104,"&lt;="&amp;$GV27,Population!Z$4:Z$104)-SUMIF(Population!$B$4:$B$104,"&lt;"&amp;$GU27,Population!Z$4:Z$104)</f>
        <v>3990963</v>
      </c>
      <c r="HV27" s="35">
        <f>SUMIF(Population!$B$4:$B$104,"&lt;="&amp;$GV27,Population!AA$4:AA$104)-SUMIF(Population!$B$4:$B$104,"&lt;"&amp;$GU27,Population!AA$4:AA$104)</f>
        <v>4034589</v>
      </c>
      <c r="HW27" s="35">
        <f>SUMIF(Population!$B$4:$B$104,"&lt;="&amp;$GV27,Population!AB$4:AB$104)-SUMIF(Population!$B$4:$B$104,"&lt;"&amp;$GU27,Population!AB$4:AB$104)</f>
        <v>4063501</v>
      </c>
      <c r="HX27" s="35">
        <f>SUMIF(Population!$B$4:$B$104,"&lt;="&amp;$GV27,Population!AC$4:AC$104)-SUMIF(Population!$B$4:$B$104,"&lt;"&amp;$GU27,Population!AC$4:AC$104)</f>
        <v>4080878</v>
      </c>
      <c r="HY27" s="35">
        <f>SUMIF(Population!$B$4:$B$104,"&lt;="&amp;$GV27,Population!AD$4:AD$104)-SUMIF(Population!$B$4:$B$104,"&lt;"&amp;$GU27,Population!AD$4:AD$104)</f>
        <v>4096352</v>
      </c>
      <c r="HZ27" s="35">
        <f>SUMIF(Population!$B$4:$B$104,"&lt;="&amp;$GV27,Population!AE$4:AE$104)-SUMIF(Population!$B$4:$B$104,"&lt;"&amp;$GU27,Population!AE$4:AE$104)</f>
        <v>4109573</v>
      </c>
      <c r="IA27" s="35">
        <f>SUMIF(Population!$B$4:$B$104,"&lt;="&amp;$GV27,Population!AF$4:AF$104)-SUMIF(Population!$B$4:$B$104,"&lt;"&amp;$GU27,Population!AF$4:AF$104)</f>
        <v>4117465</v>
      </c>
      <c r="IB27" s="35">
        <f>SUMIF(Population!$B$4:$B$104,"&lt;="&amp;$GV27,Population!AG$4:AG$104)-SUMIF(Population!$B$4:$B$104,"&lt;"&amp;$GU27,Population!AG$4:AG$104)</f>
        <v>4125914</v>
      </c>
      <c r="IC27" s="35">
        <f>SUMIF(Population!$B$4:$B$104,"&lt;="&amp;$GV27,Population!AH$4:AH$104)-SUMIF(Population!$B$4:$B$104,"&lt;"&amp;$GU27,Population!AH$4:AH$104)</f>
        <v>4129006</v>
      </c>
      <c r="ID27" s="35">
        <f>SUMIF(Population!$B$4:$B$104,"&lt;="&amp;$GV27,Population!AI$4:AI$104)-SUMIF(Population!$B$4:$B$104,"&lt;"&amp;$GU27,Population!AI$4:AI$104)</f>
        <v>4128779</v>
      </c>
      <c r="IE27" s="35">
        <f>SUMIF(Population!$B$4:$B$104,"&lt;="&amp;$GV27,Population!AJ$4:AJ$104)-SUMIF(Population!$B$4:$B$104,"&lt;"&amp;$GU27,Population!AJ$4:AJ$104)</f>
        <v>4123388</v>
      </c>
      <c r="IF27" s="35">
        <f>SUMIF(Population!$B$4:$B$104,"&lt;="&amp;$GV27,Population!AK$4:AK$104)-SUMIF(Population!$B$4:$B$104,"&lt;"&amp;$GU27,Population!AK$4:AK$104)</f>
        <v>4123842</v>
      </c>
      <c r="IG27" s="35">
        <f>SUMIF(Population!$B$4:$B$104,"&lt;="&amp;$GV27,Population!AL$4:AL$104)-SUMIF(Population!$B$4:$B$104,"&lt;"&amp;$GU27,Population!AL$4:AL$104)</f>
        <v>4127086</v>
      </c>
      <c r="IH27" s="35">
        <f>SUMIF(Population!$B$4:$B$104,"&lt;="&amp;$GV27,Population!AM$4:AM$104)-SUMIF(Population!$B$4:$B$104,"&lt;"&amp;$GU27,Population!AM$4:AM$104)</f>
        <v>4131697</v>
      </c>
      <c r="II27" s="35">
        <f>SUMIF(Population!$B$4:$B$104,"&lt;="&amp;$GV27,Population!AN$4:AN$104)-SUMIF(Population!$B$4:$B$104,"&lt;"&amp;$GU27,Population!AN$4:AN$104)</f>
        <v>4140075</v>
      </c>
      <c r="IJ27" s="35">
        <f>SUMIF(Population!$B$4:$B$104,"&lt;="&amp;$GV27,Population!AO$4:AO$104)-SUMIF(Population!$B$4:$B$104,"&lt;"&amp;$GU27,Population!AO$4:AO$104)</f>
        <v>4151712</v>
      </c>
      <c r="IK27" s="35">
        <f>SUMIF(Population!$B$4:$B$104,"&lt;="&amp;$GV27,Population!AP$4:AP$104)-SUMIF(Population!$B$4:$B$104,"&lt;"&amp;$GU27,Population!AP$4:AP$104)</f>
        <v>4178981</v>
      </c>
      <c r="IL27" s="35">
        <f>SUMIF(Population!$B$4:$B$104,"&lt;="&amp;$GV27,Population!AQ$4:AQ$104)-SUMIF(Population!$B$4:$B$104,"&lt;"&amp;$GU27,Population!AQ$4:AQ$104)</f>
        <v>4209002</v>
      </c>
      <c r="IM27" s="35">
        <f>SUMIF(Population!$B$4:$B$104,"&lt;="&amp;$GV27,Population!AR$4:AR$104)-SUMIF(Population!$B$4:$B$104,"&lt;"&amp;$GU27,Population!AR$4:AR$104)</f>
        <v>4248033</v>
      </c>
      <c r="IN27" s="35">
        <f>SUMIF(Population!$B$4:$B$104,"&lt;="&amp;$GV27,Population!AS$4:AS$104)-SUMIF(Population!$B$4:$B$104,"&lt;"&amp;$GU27,Population!AS$4:AS$104)</f>
        <v>4289714</v>
      </c>
      <c r="IO27" s="35">
        <f>SUMIF(Population!$B$4:$B$104,"&lt;="&amp;$GV27,Population!AT$4:AT$104)-SUMIF(Population!$B$4:$B$104,"&lt;"&amp;$GU27,Population!AT$4:AT$104)</f>
        <v>4335456</v>
      </c>
      <c r="IP27" s="35">
        <f>SUMIF(Population!$B$4:$B$104,"&lt;="&amp;$GV27,Population!AU$4:AU$104)-SUMIF(Population!$B$4:$B$104,"&lt;"&amp;$GU27,Population!AU$4:AU$104)</f>
        <v>4377800</v>
      </c>
      <c r="IQ27" s="35">
        <f>SUMIF(Population!$B$4:$B$104,"&lt;="&amp;$GV27,Population!AV$4:AV$104)-SUMIF(Population!$B$4:$B$104,"&lt;"&amp;$GU27,Population!AV$4:AV$104)</f>
        <v>4426953</v>
      </c>
      <c r="IR27" s="35">
        <f>SUMIF(Population!$B$4:$B$104,"&lt;="&amp;$GV27,Population!AW$4:AW$104)-SUMIF(Population!$B$4:$B$104,"&lt;"&amp;$GU27,Population!AW$4:AW$104)</f>
        <v>4478387</v>
      </c>
      <c r="IS27" s="35">
        <f>SUMIF(Population!$B$4:$B$104,"&lt;="&amp;$GV27,Population!AX$4:AX$104)-SUMIF(Population!$B$4:$B$104,"&lt;"&amp;$GU27,Population!AX$4:AX$104)</f>
        <v>4529038</v>
      </c>
      <c r="IT27" s="35">
        <f>SUMIF(Population!$B$4:$B$104,"&lt;="&amp;$GV27,Population!AY$4:AY$104)-SUMIF(Population!$B$4:$B$104,"&lt;"&amp;$GU27,Population!AY$4:AY$104)</f>
        <v>4577018</v>
      </c>
      <c r="IW27" s="35">
        <v>45</v>
      </c>
      <c r="IX27" s="35">
        <v>54</v>
      </c>
      <c r="IY27" s="36" t="s">
        <v>224</v>
      </c>
      <c r="IZ27" s="75">
        <f>SUMIF(Population!$B$214:$B$314,"&lt;="&amp;$GV27,Population!C$214:C$314)-SUMIF(Population!$B$214:$B$314,"&lt;"&amp;$GU27,Population!C$214:C$314)</f>
        <v>1542020</v>
      </c>
      <c r="JA27" s="75">
        <f>SUMIF(Population!$B$214:$B$314,"&lt;="&amp;$GV27,Population!D$214:D$314)-SUMIF(Population!$B$214:$B$314,"&lt;"&amp;$GU27,Population!D$214:D$314)</f>
        <v>1553261</v>
      </c>
      <c r="JB27" s="75">
        <f>SUMIF(Population!$B$214:$B$314,"&lt;="&amp;$GV27,Population!E$214:E$314)-SUMIF(Population!$B$214:$B$314,"&lt;"&amp;$GU27,Population!E$214:E$314)</f>
        <v>1568463</v>
      </c>
      <c r="JC27" s="75">
        <f>SUMIF(Population!$B$214:$B$314,"&lt;="&amp;$GV27,Population!F$214:F$314)-SUMIF(Population!$B$214:$B$314,"&lt;"&amp;$GU27,Population!F$214:F$314)</f>
        <v>1583451</v>
      </c>
      <c r="JD27" s="75">
        <f>SUMIF(Population!$B$214:$B$314,"&lt;="&amp;$GV27,Population!G$214:G$314)-SUMIF(Population!$B$214:$B$314,"&lt;"&amp;$GU27,Population!G$214:G$314)</f>
        <v>1604342</v>
      </c>
      <c r="JE27" s="75">
        <f>SUMIF(Population!$B$214:$B$314,"&lt;="&amp;$GV27,Population!H$214:H$314)-SUMIF(Population!$B$214:$B$314,"&lt;"&amp;$GU27,Population!H$214:H$314)</f>
        <v>1622968</v>
      </c>
      <c r="JF27" s="75">
        <f>SUMIF(Population!$B$214:$B$314,"&lt;="&amp;$GV27,Population!I$214:I$314)-SUMIF(Population!$B$214:$B$314,"&lt;"&amp;$GU27,Population!I$214:I$314)</f>
        <v>1634713</v>
      </c>
      <c r="JG27" s="75">
        <f>SUMIF(Population!$B$214:$B$314,"&lt;="&amp;$GV27,Population!J$214:J$314)-SUMIF(Population!$B$214:$B$314,"&lt;"&amp;$GU27,Population!J$214:J$314)</f>
        <v>1645087</v>
      </c>
      <c r="JH27" s="75">
        <f>SUMIF(Population!$B$214:$B$314,"&lt;="&amp;$GV27,Population!K$214:K$314)-SUMIF(Population!$B$214:$B$314,"&lt;"&amp;$GU27,Population!K$214:K$314)</f>
        <v>1656255</v>
      </c>
      <c r="JI27" s="75">
        <f>SUMIF(Population!$B$214:$B$314,"&lt;="&amp;$GV27,Population!L$214:L$314)-SUMIF(Population!$B$214:$B$314,"&lt;"&amp;$GU27,Population!L$214:L$314)</f>
        <v>1667869</v>
      </c>
      <c r="JJ27" s="75">
        <f>SUMIF(Population!$B$214:$B$314,"&lt;="&amp;$GV27,Population!M$214:M$314)-SUMIF(Population!$B$214:$B$314,"&lt;"&amp;$GU27,Population!M$214:M$314)</f>
        <v>1679842</v>
      </c>
      <c r="JK27" s="75">
        <f>SUMIF(Population!$B$214:$B$314,"&lt;="&amp;$GV27,Population!N$214:N$314)-SUMIF(Population!$B$214:$B$314,"&lt;"&amp;$GU27,Population!N$214:N$314)</f>
        <v>1689727</v>
      </c>
      <c r="JL27" s="75">
        <f>SUMIF(Population!$B$214:$B$314,"&lt;="&amp;$GV27,Population!O$214:O$314)-SUMIF(Population!$B$214:$B$314,"&lt;"&amp;$GU27,Population!O$214:O$314)</f>
        <v>1696565</v>
      </c>
      <c r="JM27" s="75">
        <f>SUMIF(Population!$B$214:$B$314,"&lt;="&amp;$GV27,Population!P$214:P$314)-SUMIF(Population!$B$214:$B$314,"&lt;"&amp;$GU27,Population!P$214:P$314)</f>
        <v>1705698</v>
      </c>
      <c r="JN27" s="75">
        <f>SUMIF(Population!$B$214:$B$314,"&lt;="&amp;$GV27,Population!Q$214:Q$314)-SUMIF(Population!$B$214:$B$314,"&lt;"&amp;$GU27,Population!Q$214:Q$314)</f>
        <v>1711319</v>
      </c>
      <c r="JO27" s="75">
        <f>SUMIF(Population!$B$214:$B$314,"&lt;="&amp;$GV27,Population!R$214:R$314)-SUMIF(Population!$B$214:$B$314,"&lt;"&amp;$GU27,Population!R$214:R$314)</f>
        <v>1723557</v>
      </c>
      <c r="JP27" s="75">
        <f>SUMIF(Population!$B$214:$B$314,"&lt;="&amp;$GV27,Population!S$214:S$314)-SUMIF(Population!$B$214:$B$314,"&lt;"&amp;$GU27,Population!S$214:S$314)</f>
        <v>1748485</v>
      </c>
      <c r="JQ27" s="75">
        <f>SUMIF(Population!$B$214:$B$314,"&lt;="&amp;$GV27,Population!T$214:T$314)-SUMIF(Population!$B$214:$B$314,"&lt;"&amp;$GU27,Population!T$214:T$314)</f>
        <v>1778856</v>
      </c>
      <c r="JR27" s="75">
        <f>SUMIF(Population!$B$214:$B$314,"&lt;="&amp;$GV27,Population!U$214:U$314)-SUMIF(Population!$B$214:$B$314,"&lt;"&amp;$GU27,Population!U$214:U$314)</f>
        <v>1815268</v>
      </c>
      <c r="JS27" s="75">
        <f>SUMIF(Population!$B$214:$B$314,"&lt;="&amp;$GV27,Population!V$214:V$314)-SUMIF(Population!$B$214:$B$314,"&lt;"&amp;$GU27,Population!V$214:V$314)</f>
        <v>1853016</v>
      </c>
      <c r="JT27" s="75">
        <f>SUMIF(Population!$B$214:$B$314,"&lt;="&amp;$GV27,Population!W$214:W$314)-SUMIF(Population!$B$214:$B$314,"&lt;"&amp;$GU27,Population!W$214:W$314)</f>
        <v>1889725</v>
      </c>
      <c r="JU27" s="75">
        <f>SUMIF(Population!$B$214:$B$314,"&lt;="&amp;$GV27,Population!X$214:X$314)-SUMIF(Population!$B$214:$B$314,"&lt;"&amp;$GU27,Population!X$214:X$314)</f>
        <v>1926431</v>
      </c>
      <c r="JV27" s="75">
        <f>SUMIF(Population!$B$214:$B$314,"&lt;="&amp;$GV27,Population!Y$214:Y$314)-SUMIF(Population!$B$214:$B$314,"&lt;"&amp;$GU27,Population!Y$214:Y$314)</f>
        <v>1961368</v>
      </c>
      <c r="JW27" s="75">
        <f>SUMIF(Population!$B$214:$B$314,"&lt;="&amp;$GV27,Population!Z$214:Z$314)-SUMIF(Population!$B$214:$B$314,"&lt;"&amp;$GU27,Population!Z$214:Z$314)</f>
        <v>1994097</v>
      </c>
      <c r="JX27" s="75">
        <f>SUMIF(Population!$B$214:$B$314,"&lt;="&amp;$GV27,Population!AA$214:AA$314)-SUMIF(Population!$B$214:$B$314,"&lt;"&amp;$GU27,Population!AA$214:AA$314)</f>
        <v>2017624</v>
      </c>
      <c r="JY27" s="75">
        <f>SUMIF(Population!$B$214:$B$314,"&lt;="&amp;$GV27,Population!AB$214:AB$314)-SUMIF(Population!$B$214:$B$314,"&lt;"&amp;$GU27,Population!AB$214:AB$314)</f>
        <v>2033484</v>
      </c>
      <c r="JZ27" s="75">
        <f>SUMIF(Population!$B$214:$B$314,"&lt;="&amp;$GV27,Population!AC$214:AC$314)-SUMIF(Population!$B$214:$B$314,"&lt;"&amp;$GU27,Population!AC$214:AC$314)</f>
        <v>2042845</v>
      </c>
      <c r="KA27" s="75">
        <f>SUMIF(Population!$B$214:$B$314,"&lt;="&amp;$GV27,Population!AD$214:AD$314)-SUMIF(Population!$B$214:$B$314,"&lt;"&amp;$GU27,Population!AD$214:AD$314)</f>
        <v>2050128</v>
      </c>
      <c r="KB27" s="75">
        <f>SUMIF(Population!$B$214:$B$314,"&lt;="&amp;$GV27,Population!AE$214:AE$314)-SUMIF(Population!$B$214:$B$314,"&lt;"&amp;$GU27,Population!AE$214:AE$314)</f>
        <v>2055560</v>
      </c>
      <c r="KC27" s="75">
        <f>SUMIF(Population!$B$214:$B$314,"&lt;="&amp;$GV27,Population!AF$214:AF$314)-SUMIF(Population!$B$214:$B$314,"&lt;"&amp;$GU27,Population!AF$214:AF$314)</f>
        <v>2058403</v>
      </c>
      <c r="KD27" s="75">
        <f>SUMIF(Population!$B$214:$B$314,"&lt;="&amp;$GV27,Population!AG$214:AG$314)-SUMIF(Population!$B$214:$B$314,"&lt;"&amp;$GU27,Population!AG$214:AG$314)</f>
        <v>2061262</v>
      </c>
      <c r="KE27" s="75">
        <f>SUMIF(Population!$B$214:$B$314,"&lt;="&amp;$GV27,Population!AH$214:AH$314)-SUMIF(Population!$B$214:$B$314,"&lt;"&amp;$GU27,Population!AH$214:AH$314)</f>
        <v>2060523</v>
      </c>
      <c r="KF27" s="75">
        <f>SUMIF(Population!$B$214:$B$314,"&lt;="&amp;$GV27,Population!AI$214:AI$314)-SUMIF(Population!$B$214:$B$314,"&lt;"&amp;$GU27,Population!AI$214:AI$314)</f>
        <v>2058500</v>
      </c>
      <c r="KG27" s="75">
        <f>SUMIF(Population!$B$214:$B$314,"&lt;="&amp;$GV27,Population!AJ$214:AJ$314)-SUMIF(Population!$B$214:$B$314,"&lt;"&amp;$GU27,Population!AJ$214:AJ$314)</f>
        <v>2054512</v>
      </c>
      <c r="KH27" s="75">
        <f>SUMIF(Population!$B$214:$B$314,"&lt;="&amp;$GV27,Population!AK$214:AK$314)-SUMIF(Population!$B$214:$B$314,"&lt;"&amp;$GU27,Population!AK$214:AK$314)</f>
        <v>2052270</v>
      </c>
      <c r="KI27" s="75">
        <f>SUMIF(Population!$B$214:$B$314,"&lt;="&amp;$GV27,Population!AL$214:AL$314)-SUMIF(Population!$B$214:$B$314,"&lt;"&amp;$GU27,Population!AL$214:AL$314)</f>
        <v>2052163</v>
      </c>
      <c r="KJ27" s="75">
        <f>SUMIF(Population!$B$214:$B$314,"&lt;="&amp;$GV27,Population!AM$214:AM$314)-SUMIF(Population!$B$214:$B$314,"&lt;"&amp;$GU27,Population!AM$214:AM$314)</f>
        <v>2053076</v>
      </c>
      <c r="KK27" s="75">
        <f>SUMIF(Population!$B$214:$B$314,"&lt;="&amp;$GV27,Population!AN$214:AN$314)-SUMIF(Population!$B$214:$B$314,"&lt;"&amp;$GU27,Population!AN$214:AN$314)</f>
        <v>2055739</v>
      </c>
      <c r="KL27" s="75">
        <f>SUMIF(Population!$B$214:$B$314,"&lt;="&amp;$GV27,Population!AO$214:AO$314)-SUMIF(Population!$B$214:$B$314,"&lt;"&amp;$GU27,Population!AO$214:AO$314)</f>
        <v>2060015</v>
      </c>
      <c r="KM27" s="75">
        <f>SUMIF(Population!$B$214:$B$314,"&lt;="&amp;$GV27,Population!AP$214:AP$314)-SUMIF(Population!$B$214:$B$314,"&lt;"&amp;$GU27,Population!AP$214:AP$314)</f>
        <v>2072299</v>
      </c>
      <c r="KN27" s="75">
        <f>SUMIF(Population!$B$214:$B$314,"&lt;="&amp;$GV27,Population!AQ$214:AQ$314)-SUMIF(Population!$B$214:$B$314,"&lt;"&amp;$GU27,Population!AQ$214:AQ$314)</f>
        <v>2085444</v>
      </c>
      <c r="KO27" s="75">
        <f>SUMIF(Population!$B$214:$B$314,"&lt;="&amp;$GV27,Population!AR$214:AR$314)-SUMIF(Population!$B$214:$B$314,"&lt;"&amp;$GU27,Population!AR$214:AR$314)</f>
        <v>2103612</v>
      </c>
      <c r="KP27" s="75">
        <f>SUMIF(Population!$B$214:$B$314,"&lt;="&amp;$GV27,Population!AS$214:AS$314)-SUMIF(Population!$B$214:$B$314,"&lt;"&amp;$GU27,Population!AS$214:AS$314)</f>
        <v>2122429</v>
      </c>
      <c r="KQ27" s="75">
        <f>SUMIF(Population!$B$214:$B$314,"&lt;="&amp;$GV27,Population!AT$214:AT$314)-SUMIF(Population!$B$214:$B$314,"&lt;"&amp;$GU27,Population!AT$214:AT$314)</f>
        <v>2142918</v>
      </c>
      <c r="KR27" s="75">
        <f>SUMIF(Population!$B$214:$B$314,"&lt;="&amp;$GV27,Population!AU$214:AU$314)-SUMIF(Population!$B$214:$B$314,"&lt;"&amp;$GU27,Population!AU$214:AU$314)</f>
        <v>2162282</v>
      </c>
      <c r="KS27" s="75">
        <f>SUMIF(Population!$B$214:$B$314,"&lt;="&amp;$GV27,Population!AV$214:AV$314)-SUMIF(Population!$B$214:$B$314,"&lt;"&amp;$GU27,Population!AV$214:AV$314)</f>
        <v>2184619</v>
      </c>
      <c r="KT27" s="75">
        <f>SUMIF(Population!$B$214:$B$314,"&lt;="&amp;$GV27,Population!AW$214:AW$314)-SUMIF(Population!$B$214:$B$314,"&lt;"&amp;$GU27,Population!AW$214:AW$314)</f>
        <v>2208338</v>
      </c>
      <c r="KU27" s="75">
        <f>SUMIF(Population!$B$214:$B$314,"&lt;="&amp;$GV27,Population!AX$214:AX$314)-SUMIF(Population!$B$214:$B$314,"&lt;"&amp;$GU27,Population!AX$214:AX$314)</f>
        <v>2232314</v>
      </c>
      <c r="KV27" s="75">
        <f>SUMIF(Population!$B$214:$B$314,"&lt;="&amp;$GV27,Population!AY$214:AY$314)-SUMIF(Population!$B$214:$B$314,"&lt;"&amp;$GU27,Population!AY$214:AY$314)</f>
        <v>2255279</v>
      </c>
      <c r="KY27" s="35">
        <v>45</v>
      </c>
      <c r="KZ27" s="35">
        <v>54</v>
      </c>
      <c r="LA27" s="36" t="s">
        <v>224</v>
      </c>
      <c r="LB27" s="35">
        <f>SUMIF(Population!$B$110:$B$210,"&lt;="&amp;$GV27,Population!C$110:C$210)-SUMIF(Population!$B$110:$B$210,"&lt;"&amp;$GU27,Population!C$110:C$210)</f>
        <v>1513337</v>
      </c>
      <c r="LC27" s="35">
        <f>SUMIF(Population!$B$110:$B$210,"&lt;="&amp;$GV27,Population!D$110:D$210)-SUMIF(Population!$B$110:$B$210,"&lt;"&amp;$GU27,Population!D$110:D$210)</f>
        <v>1525396</v>
      </c>
      <c r="LD27" s="35">
        <f>SUMIF(Population!$B$110:$B$210,"&lt;="&amp;$GV27,Population!E$110:E$210)-SUMIF(Population!$B$110:$B$210,"&lt;"&amp;$GU27,Population!E$110:E$210)</f>
        <v>1540223</v>
      </c>
      <c r="LE27" s="35">
        <f>SUMIF(Population!$B$110:$B$210,"&lt;="&amp;$GV27,Population!F$110:F$210)-SUMIF(Population!$B$110:$B$210,"&lt;"&amp;$GU27,Population!F$110:F$210)</f>
        <v>1556576</v>
      </c>
      <c r="LF27" s="35">
        <f>SUMIF(Population!$B$110:$B$210,"&lt;="&amp;$GV27,Population!G$110:G$210)-SUMIF(Population!$B$110:$B$210,"&lt;"&amp;$GU27,Population!G$110:G$210)</f>
        <v>1576618</v>
      </c>
      <c r="LG27" s="35">
        <f>SUMIF(Population!$B$110:$B$210,"&lt;="&amp;$GV27,Population!H$110:H$210)-SUMIF(Population!$B$110:$B$210,"&lt;"&amp;$GU27,Population!H$110:H$210)</f>
        <v>1594171</v>
      </c>
      <c r="LH27" s="35">
        <f>SUMIF(Population!$B$110:$B$210,"&lt;="&amp;$GV27,Population!I$110:I$210)-SUMIF(Population!$B$110:$B$210,"&lt;"&amp;$GU27,Population!I$110:I$210)</f>
        <v>1606590</v>
      </c>
      <c r="LI27" s="35">
        <f>SUMIF(Population!$B$110:$B$210,"&lt;="&amp;$GV27,Population!J$110:J$210)-SUMIF(Population!$B$110:$B$210,"&lt;"&amp;$GU27,Population!J$110:J$210)</f>
        <v>1617715</v>
      </c>
      <c r="LJ27" s="35">
        <f>SUMIF(Population!$B$110:$B$210,"&lt;="&amp;$GV27,Population!K$110:K$210)-SUMIF(Population!$B$110:$B$210,"&lt;"&amp;$GU27,Population!K$110:K$210)</f>
        <v>1631133</v>
      </c>
      <c r="LK27" s="35">
        <f>SUMIF(Population!$B$110:$B$210,"&lt;="&amp;$GV27,Population!L$110:L$210)-SUMIF(Population!$B$110:$B$210,"&lt;"&amp;$GU27,Population!L$110:L$210)</f>
        <v>1644497</v>
      </c>
      <c r="LL27" s="35">
        <f>SUMIF(Population!$B$110:$B$210,"&lt;="&amp;$GV27,Population!M$110:M$210)-SUMIF(Population!$B$110:$B$210,"&lt;"&amp;$GU27,Population!M$110:M$210)</f>
        <v>1658041</v>
      </c>
      <c r="LM27" s="35">
        <f>SUMIF(Population!$B$110:$B$210,"&lt;="&amp;$GV27,Population!N$110:N$210)-SUMIF(Population!$B$110:$B$210,"&lt;"&amp;$GU27,Population!N$110:N$210)</f>
        <v>1669467</v>
      </c>
      <c r="LN27" s="35">
        <f>SUMIF(Population!$B$110:$B$210,"&lt;="&amp;$GV27,Population!O$110:O$210)-SUMIF(Population!$B$110:$B$210,"&lt;"&amp;$GU27,Population!O$110:O$210)</f>
        <v>1679639</v>
      </c>
      <c r="LO27" s="35">
        <f>SUMIF(Population!$B$110:$B$210,"&lt;="&amp;$GV27,Population!P$110:P$210)-SUMIF(Population!$B$110:$B$210,"&lt;"&amp;$GU27,Population!P$110:P$210)</f>
        <v>1691466</v>
      </c>
      <c r="LP27" s="35">
        <f>SUMIF(Population!$B$110:$B$210,"&lt;="&amp;$GV27,Population!Q$110:Q$210)-SUMIF(Population!$B$110:$B$210,"&lt;"&amp;$GU27,Population!Q$110:Q$210)</f>
        <v>1702848</v>
      </c>
      <c r="LQ27" s="35">
        <f>SUMIF(Population!$B$110:$B$210,"&lt;="&amp;$GV27,Population!R$110:R$210)-SUMIF(Population!$B$110:$B$210,"&lt;"&amp;$GU27,Population!R$110:R$210)</f>
        <v>1720823</v>
      </c>
      <c r="LR27" s="35">
        <f>SUMIF(Population!$B$110:$B$210,"&lt;="&amp;$GV27,Population!S$110:S$210)-SUMIF(Population!$B$110:$B$210,"&lt;"&amp;$GU27,Population!S$110:S$210)</f>
        <v>1750432</v>
      </c>
      <c r="LS27" s="35">
        <f>SUMIF(Population!$B$110:$B$210,"&lt;="&amp;$GV27,Population!T$110:T$210)-SUMIF(Population!$B$110:$B$210,"&lt;"&amp;$GU27,Population!T$110:T$210)</f>
        <v>1783596</v>
      </c>
      <c r="LT27" s="35">
        <f>SUMIF(Population!$B$110:$B$210,"&lt;="&amp;$GV27,Population!U$110:U$210)-SUMIF(Population!$B$110:$B$210,"&lt;"&amp;$GU27,Population!U$110:U$210)</f>
        <v>1821003</v>
      </c>
      <c r="LU27" s="35">
        <f>SUMIF(Population!$B$110:$B$210,"&lt;="&amp;$GV27,Population!V$110:V$210)-SUMIF(Population!$B$110:$B$210,"&lt;"&amp;$GU27,Population!V$110:V$210)</f>
        <v>1859967</v>
      </c>
      <c r="LV27" s="35">
        <f>SUMIF(Population!$B$110:$B$210,"&lt;="&amp;$GV27,Population!W$110:W$210)-SUMIF(Population!$B$110:$B$210,"&lt;"&amp;$GU27,Population!W$110:W$210)</f>
        <v>1896814</v>
      </c>
      <c r="LW27" s="35">
        <f>SUMIF(Population!$B$110:$B$210,"&lt;="&amp;$GV27,Population!X$110:X$210)-SUMIF(Population!$B$110:$B$210,"&lt;"&amp;$GU27,Population!X$110:X$210)</f>
        <v>1932352</v>
      </c>
      <c r="LX27" s="35">
        <f>SUMIF(Population!$B$110:$B$210,"&lt;="&amp;$GV27,Population!Y$110:Y$210)-SUMIF(Population!$B$110:$B$210,"&lt;"&amp;$GU27,Population!Y$110:Y$210)</f>
        <v>1965277</v>
      </c>
      <c r="LY27" s="35">
        <f>SUMIF(Population!$B$110:$B$210,"&lt;="&amp;$GV27,Population!Z$110:Z$210)-SUMIF(Population!$B$110:$B$210,"&lt;"&amp;$GU27,Population!Z$110:Z$210)</f>
        <v>1996866</v>
      </c>
      <c r="LZ27" s="35">
        <f>SUMIF(Population!$B$110:$B$210,"&lt;="&amp;$GV27,Population!AA$110:AA$210)-SUMIF(Population!$B$110:$B$210,"&lt;"&amp;$GU27,Population!AA$110:AA$210)</f>
        <v>2016965</v>
      </c>
      <c r="MA27" s="35">
        <f>SUMIF(Population!$B$110:$B$210,"&lt;="&amp;$GV27,Population!AB$110:AB$210)-SUMIF(Population!$B$110:$B$210,"&lt;"&amp;$GU27,Population!AB$110:AB$210)</f>
        <v>2030017</v>
      </c>
      <c r="MB27" s="35">
        <f>SUMIF(Population!$B$110:$B$210,"&lt;="&amp;$GV27,Population!AC$110:AC$210)-SUMIF(Population!$B$110:$B$210,"&lt;"&amp;$GU27,Population!AC$110:AC$210)</f>
        <v>2038033</v>
      </c>
      <c r="MC27" s="35">
        <f>SUMIF(Population!$B$110:$B$210,"&lt;="&amp;$GV27,Population!AD$110:AD$210)-SUMIF(Population!$B$110:$B$210,"&lt;"&amp;$GU27,Population!AD$110:AD$210)</f>
        <v>2046224</v>
      </c>
      <c r="MD27" s="35">
        <f>SUMIF(Population!$B$110:$B$210,"&lt;="&amp;$GV27,Population!AE$110:AE$210)-SUMIF(Population!$B$110:$B$210,"&lt;"&amp;$GU27,Population!AE$110:AE$210)</f>
        <v>2054013</v>
      </c>
      <c r="ME27" s="35">
        <f>SUMIF(Population!$B$110:$B$210,"&lt;="&amp;$GV27,Population!AF$110:AF$210)-SUMIF(Population!$B$110:$B$210,"&lt;"&amp;$GU27,Population!AF$110:AF$210)</f>
        <v>2059062</v>
      </c>
      <c r="MF27" s="35">
        <f>SUMIF(Population!$B$110:$B$210,"&lt;="&amp;$GV27,Population!AG$110:AG$210)-SUMIF(Population!$B$110:$B$210,"&lt;"&amp;$GU27,Population!AG$110:AG$210)</f>
        <v>2064652</v>
      </c>
      <c r="MG27" s="35">
        <f>SUMIF(Population!$B$110:$B$210,"&lt;="&amp;$GV27,Population!AH$110:AH$210)-SUMIF(Population!$B$110:$B$210,"&lt;"&amp;$GU27,Population!AH$110:AH$210)</f>
        <v>2068483</v>
      </c>
      <c r="MH27" s="35">
        <f>SUMIF(Population!$B$110:$B$210,"&lt;="&amp;$GV27,Population!AI$110:AI$210)-SUMIF(Population!$B$110:$B$210,"&lt;"&amp;$GU27,Population!AI$110:AI$210)</f>
        <v>2070279</v>
      </c>
      <c r="MI27" s="35">
        <f>SUMIF(Population!$B$110:$B$210,"&lt;="&amp;$GV27,Population!AJ$110:AJ$210)-SUMIF(Population!$B$110:$B$210,"&lt;"&amp;$GU27,Population!AJ$110:AJ$210)</f>
        <v>2068876</v>
      </c>
      <c r="MJ27" s="35">
        <f>SUMIF(Population!$B$110:$B$210,"&lt;="&amp;$GV27,Population!AK$110:AK$210)-SUMIF(Population!$B$110:$B$210,"&lt;"&amp;$GU27,Population!AK$110:AK$210)</f>
        <v>2071572</v>
      </c>
      <c r="MK27" s="35">
        <f>SUMIF(Population!$B$110:$B$210,"&lt;="&amp;$GV27,Population!AL$110:AL$210)-SUMIF(Population!$B$110:$B$210,"&lt;"&amp;$GU27,Population!AL$110:AL$210)</f>
        <v>2074923</v>
      </c>
      <c r="ML27" s="35">
        <f>SUMIF(Population!$B$110:$B$210,"&lt;="&amp;$GV27,Population!AM$110:AM$210)-SUMIF(Population!$B$110:$B$210,"&lt;"&amp;$GU27,Population!AM$110:AM$210)</f>
        <v>2078621</v>
      </c>
      <c r="MM27" s="35">
        <f>SUMIF(Population!$B$110:$B$210,"&lt;="&amp;$GV27,Population!AN$110:AN$210)-SUMIF(Population!$B$110:$B$210,"&lt;"&amp;$GU27,Population!AN$110:AN$210)</f>
        <v>2084336</v>
      </c>
      <c r="MN27" s="35">
        <f>SUMIF(Population!$B$110:$B$210,"&lt;="&amp;$GV27,Population!AO$110:AO$210)-SUMIF(Population!$B$110:$B$210,"&lt;"&amp;$GU27,Population!AO$110:AO$210)</f>
        <v>2091697</v>
      </c>
      <c r="MO27" s="35">
        <f>SUMIF(Population!$B$110:$B$210,"&lt;="&amp;$GV27,Population!AP$110:AP$210)-SUMIF(Population!$B$110:$B$210,"&lt;"&amp;$GU27,Population!AP$110:AP$210)</f>
        <v>2106682</v>
      </c>
      <c r="MP27" s="35">
        <f>SUMIF(Population!$B$110:$B$210,"&lt;="&amp;$GV27,Population!AQ$110:AQ$210)-SUMIF(Population!$B$110:$B$210,"&lt;"&amp;$GU27,Population!AQ$110:AQ$210)</f>
        <v>2123558</v>
      </c>
      <c r="MQ27" s="35">
        <f>SUMIF(Population!$B$110:$B$210,"&lt;="&amp;$GV27,Population!AR$110:AR$210)-SUMIF(Population!$B$110:$B$210,"&lt;"&amp;$GU27,Population!AR$110:AR$210)</f>
        <v>2144421</v>
      </c>
      <c r="MR27" s="35">
        <f>SUMIF(Population!$B$110:$B$210,"&lt;="&amp;$GV27,Population!AS$110:AS$210)-SUMIF(Population!$B$110:$B$210,"&lt;"&amp;$GU27,Population!AS$110:AS$210)</f>
        <v>2167285</v>
      </c>
      <c r="MS27" s="35">
        <f>SUMIF(Population!$B$110:$B$210,"&lt;="&amp;$GV27,Population!AT$110:AT$210)-SUMIF(Population!$B$110:$B$210,"&lt;"&amp;$GU27,Population!AT$110:AT$210)</f>
        <v>2192538</v>
      </c>
      <c r="MT27" s="35">
        <f>SUMIF(Population!$B$110:$B$210,"&lt;="&amp;$GV27,Population!AU$110:AU$210)-SUMIF(Population!$B$110:$B$210,"&lt;"&amp;$GU27,Population!AU$110:AU$210)</f>
        <v>2215518</v>
      </c>
      <c r="MU27" s="35">
        <f>SUMIF(Population!$B$110:$B$210,"&lt;="&amp;$GV27,Population!AV$110:AV$210)-SUMIF(Population!$B$110:$B$210,"&lt;"&amp;$GU27,Population!AV$110:AV$210)</f>
        <v>2242334</v>
      </c>
      <c r="MV27" s="35">
        <f>SUMIF(Population!$B$110:$B$210,"&lt;="&amp;$GV27,Population!AW$110:AW$210)-SUMIF(Population!$B$110:$B$210,"&lt;"&amp;$GU27,Population!AW$110:AW$210)</f>
        <v>2270049</v>
      </c>
      <c r="MW27" s="35">
        <f>SUMIF(Population!$B$110:$B$210,"&lt;="&amp;$GV27,Population!AX$110:AX$210)-SUMIF(Population!$B$110:$B$210,"&lt;"&amp;$GU27,Population!AX$110:AX$210)</f>
        <v>2296724</v>
      </c>
      <c r="MX27" s="35">
        <f>SUMIF(Population!$B$110:$B$210,"&lt;="&amp;$GV27,Population!AY$110:AY$210)-SUMIF(Population!$B$110:$B$210,"&lt;"&amp;$GU27,Population!AY$110:AY$210)</f>
        <v>2321739</v>
      </c>
      <c r="MZ27" s="36" t="s">
        <v>224</v>
      </c>
      <c r="NA27" s="35">
        <f t="shared" si="2"/>
        <v>926319845.85144281</v>
      </c>
      <c r="NB27" s="35">
        <f t="shared" si="2"/>
        <v>935469428.56948721</v>
      </c>
      <c r="NC27" s="35">
        <f t="shared" si="2"/>
        <v>947671194.14210391</v>
      </c>
      <c r="ND27" s="35">
        <f t="shared" si="2"/>
        <v>961234937.80230415</v>
      </c>
      <c r="NE27" s="35">
        <f t="shared" si="2"/>
        <v>978668974.84193981</v>
      </c>
      <c r="NF27" s="35">
        <f t="shared" si="2"/>
        <v>995546739.47217846</v>
      </c>
      <c r="NG27" s="35">
        <f t="shared" si="2"/>
        <v>1009550772.8856227</v>
      </c>
      <c r="NH27" s="35">
        <f t="shared" si="2"/>
        <v>1023507298.5254232</v>
      </c>
      <c r="NI27" s="35">
        <f t="shared" si="2"/>
        <v>1039185011.2628528</v>
      </c>
      <c r="NJ27" s="35">
        <f t="shared" si="2"/>
        <v>1055721096.2808479</v>
      </c>
      <c r="NK27" s="35">
        <f t="shared" si="3"/>
        <v>1073143058.1485809</v>
      </c>
      <c r="NL27" s="35">
        <f t="shared" si="3"/>
        <v>1089896178.4954321</v>
      </c>
      <c r="NM27" s="35">
        <f t="shared" si="3"/>
        <v>1105893021.9785359</v>
      </c>
      <c r="NN27" s="35">
        <f t="shared" si="3"/>
        <v>1123804363.2160981</v>
      </c>
      <c r="NO27" s="35">
        <f t="shared" si="3"/>
        <v>1141011473.054961</v>
      </c>
      <c r="NP27" s="35">
        <f t="shared" si="3"/>
        <v>1163257457.9014606</v>
      </c>
      <c r="NQ27" s="35">
        <f t="shared" si="3"/>
        <v>1194468798.7021339</v>
      </c>
      <c r="NR27" s="35">
        <f t="shared" si="3"/>
        <v>1229625437.0249984</v>
      </c>
      <c r="NS27" s="35">
        <f t="shared" si="3"/>
        <v>1269285596.667347</v>
      </c>
      <c r="NT27" s="35">
        <f t="shared" si="3"/>
        <v>1310971524.7636442</v>
      </c>
      <c r="NU27" s="35">
        <f t="shared" si="4"/>
        <v>1352570346.353142</v>
      </c>
      <c r="NV27" s="35">
        <f t="shared" si="4"/>
        <v>1394721904.2211125</v>
      </c>
      <c r="NW27" s="35">
        <f t="shared" si="4"/>
        <v>1436299045.3529575</v>
      </c>
      <c r="NX27" s="35">
        <f t="shared" si="4"/>
        <v>1477566545.0488911</v>
      </c>
      <c r="NY27" s="35">
        <f t="shared" si="4"/>
        <v>1512061553.8880572</v>
      </c>
      <c r="NZ27" s="35">
        <f t="shared" si="4"/>
        <v>1541775447.3576496</v>
      </c>
      <c r="OA27" s="35">
        <f t="shared" si="4"/>
        <v>1567726176.6975927</v>
      </c>
      <c r="OB27" s="35">
        <f t="shared" si="4"/>
        <v>1593495639.7162678</v>
      </c>
      <c r="OC27" s="35">
        <f t="shared" si="4"/>
        <v>1618917692.176887</v>
      </c>
      <c r="OD27" s="35">
        <f t="shared" si="4"/>
        <v>1642731202.0622458</v>
      </c>
      <c r="OE27" s="35">
        <f t="shared" si="5"/>
        <v>1667232869.8213618</v>
      </c>
      <c r="OF27" s="35">
        <f t="shared" si="5"/>
        <v>1690010064.4195082</v>
      </c>
      <c r="OG27" s="35">
        <f t="shared" si="5"/>
        <v>1711822511.5934393</v>
      </c>
      <c r="OH27" s="35">
        <f t="shared" si="5"/>
        <v>1731840677.2884285</v>
      </c>
      <c r="OI27" s="35">
        <f t="shared" si="5"/>
        <v>1754662516.6948652</v>
      </c>
      <c r="OJ27" s="35">
        <f t="shared" si="5"/>
        <v>1779066745.3175836</v>
      </c>
      <c r="OK27" s="35">
        <f t="shared" si="5"/>
        <v>1804479198.8628225</v>
      </c>
      <c r="OL27" s="35">
        <f t="shared" si="5"/>
        <v>1831986549.5733619</v>
      </c>
      <c r="OM27" s="35">
        <f t="shared" si="5"/>
        <v>1861428976.4651482</v>
      </c>
      <c r="ON27" s="35">
        <f t="shared" si="5"/>
        <v>1898488786.0532241</v>
      </c>
      <c r="OO27" s="35">
        <f t="shared" si="6"/>
        <v>1937524383.7284672</v>
      </c>
      <c r="OP27" s="35">
        <f t="shared" si="6"/>
        <v>1981514534.6628344</v>
      </c>
      <c r="OQ27" s="35">
        <f t="shared" si="6"/>
        <v>2027631351.0744789</v>
      </c>
      <c r="OR27" s="35">
        <f t="shared" si="6"/>
        <v>2076613944.9268112</v>
      </c>
      <c r="OS27" s="35">
        <f t="shared" si="6"/>
        <v>2124934028.8319044</v>
      </c>
      <c r="OT27" s="35">
        <f t="shared" si="6"/>
        <v>2177561760.4850945</v>
      </c>
      <c r="OU27" s="35">
        <f t="shared" si="6"/>
        <v>2232389826.2409062</v>
      </c>
      <c r="OV27" s="35">
        <f t="shared" si="6"/>
        <v>2287933597.8334761</v>
      </c>
      <c r="OW27" s="35">
        <f t="shared" si="6"/>
        <v>2343229048.2656393</v>
      </c>
    </row>
    <row r="28" spans="1:413">
      <c r="A28" s="35" t="s">
        <v>242</v>
      </c>
      <c r="B28" s="36" t="s">
        <v>225</v>
      </c>
      <c r="C28" s="39">
        <v>1258849981.6606417</v>
      </c>
      <c r="D28" s="39">
        <v>1308298058.1355777</v>
      </c>
      <c r="E28" s="39">
        <v>1399983951.5573602</v>
      </c>
      <c r="F28" s="39">
        <v>1441416677.4288838</v>
      </c>
      <c r="G28" s="39">
        <v>1439781812.5809672</v>
      </c>
      <c r="H28" s="40">
        <f t="shared" si="0"/>
        <v>561.97726245972069</v>
      </c>
      <c r="I28" s="40">
        <f t="shared" si="7"/>
        <v>1.6757868847525104</v>
      </c>
      <c r="AG28" s="35">
        <v>55</v>
      </c>
      <c r="AH28" s="35">
        <v>64</v>
      </c>
      <c r="AI28" s="36" t="s">
        <v>225</v>
      </c>
      <c r="AJ28" s="35">
        <f t="shared" si="8"/>
        <v>575.55388349618397</v>
      </c>
      <c r="AK28" s="35">
        <f t="shared" si="1"/>
        <v>576.83987691149775</v>
      </c>
      <c r="AL28" s="35">
        <f t="shared" si="1"/>
        <v>578.71908486938935</v>
      </c>
      <c r="AM28" s="35">
        <f t="shared" si="1"/>
        <v>581.1431825197086</v>
      </c>
      <c r="AN28" s="35">
        <f t="shared" si="1"/>
        <v>584.06959008309911</v>
      </c>
      <c r="AO28" s="35">
        <f t="shared" si="1"/>
        <v>587.46069001940748</v>
      </c>
      <c r="AP28" s="35">
        <f t="shared" si="1"/>
        <v>591.28316864465955</v>
      </c>
      <c r="AQ28" s="35">
        <f t="shared" si="1"/>
        <v>595.50745994496401</v>
      </c>
      <c r="AR28" s="35">
        <f t="shared" si="1"/>
        <v>600.10727369730569</v>
      </c>
      <c r="AS28" s="35">
        <f t="shared" si="1"/>
        <v>605.0591934456188</v>
      </c>
      <c r="AT28" s="35">
        <f t="shared" si="1"/>
        <v>610.34233260497467</v>
      </c>
      <c r="AU28" s="35">
        <f t="shared" si="1"/>
        <v>615.93803913597878</v>
      </c>
      <c r="AV28" s="35">
        <f t="shared" si="1"/>
        <v>621.82964096669957</v>
      </c>
      <c r="AW28" s="35">
        <f t="shared" si="1"/>
        <v>628.00222573369695</v>
      </c>
      <c r="AX28" s="35">
        <f t="shared" si="1"/>
        <v>634.44244953875682</v>
      </c>
      <c r="AY28" s="35">
        <f t="shared" si="1"/>
        <v>641.13837032945867</v>
      </c>
      <c r="AZ28" s="35">
        <f t="shared" si="1"/>
        <v>648.07930225314055</v>
      </c>
      <c r="BA28" s="35">
        <f t="shared" si="1"/>
        <v>655.2556879391833</v>
      </c>
      <c r="BB28" s="35">
        <f t="shared" si="1"/>
        <v>662.65898616058541</v>
      </c>
      <c r="BC28" s="35">
        <f t="shared" si="1"/>
        <v>670.28157273371369</v>
      </c>
      <c r="BD28" s="35">
        <f t="shared" si="1"/>
        <v>678.11665285167999</v>
      </c>
      <c r="BE28" s="35">
        <f t="shared" si="1"/>
        <v>686.15818332541653</v>
      </c>
      <c r="BF28" s="35">
        <f t="shared" si="1"/>
        <v>694.40080343789998</v>
      </c>
      <c r="BG28" s="35">
        <f t="shared" si="1"/>
        <v>702.83977330973983</v>
      </c>
      <c r="BH28" s="35">
        <f t="shared" si="1"/>
        <v>711.47091883541225</v>
      </c>
      <c r="BI28" s="35">
        <f t="shared" si="1"/>
        <v>720.29058238442099</v>
      </c>
      <c r="BJ28" s="35">
        <f t="shared" si="1"/>
        <v>729.2955785751426</v>
      </c>
      <c r="BK28" s="35">
        <f t="shared" si="1"/>
        <v>738.48315452478084</v>
      </c>
      <c r="BL28" s="35">
        <f t="shared" si="1"/>
        <v>747.8509540597388</v>
      </c>
      <c r="BM28" s="35">
        <f t="shared" si="1"/>
        <v>757.39698543929831</v>
      </c>
      <c r="BN28" s="35">
        <f t="shared" si="1"/>
        <v>767.11959220381345</v>
      </c>
      <c r="BO28" s="35">
        <f t="shared" ref="BO28:CF28" si="9">$I28*BO$32</f>
        <v>777.017426808349</v>
      </c>
      <c r="BP28" s="35">
        <f t="shared" si="9"/>
        <v>787.08942674521609</v>
      </c>
      <c r="BQ28" s="35">
        <f t="shared" si="9"/>
        <v>797.33479289532568</v>
      </c>
      <c r="BR28" s="35">
        <f t="shared" si="9"/>
        <v>807.75296987963145</v>
      </c>
      <c r="BS28" s="35">
        <f t="shared" si="9"/>
        <v>818.34362820897695</v>
      </c>
      <c r="BT28" s="35">
        <f t="shared" si="9"/>
        <v>829.10664805404167</v>
      </c>
      <c r="BU28" s="35">
        <f t="shared" si="9"/>
        <v>840.04210447735886</v>
      </c>
      <c r="BV28" s="35">
        <f t="shared" si="9"/>
        <v>851.15025398700777</v>
      </c>
      <c r="BW28" s="35">
        <f t="shared" si="9"/>
        <v>862.43152228694976</v>
      </c>
      <c r="BX28" s="35">
        <f t="shared" si="9"/>
        <v>873.88649311242636</v>
      </c>
      <c r="BY28" s="35">
        <f t="shared" si="9"/>
        <v>885.51589805060757</v>
      </c>
      <c r="BZ28" s="35">
        <f t="shared" si="9"/>
        <v>897.32060725703843</v>
      </c>
      <c r="CA28" s="35">
        <f t="shared" si="9"/>
        <v>909.30162098755261</v>
      </c>
      <c r="CB28" s="35">
        <f t="shared" si="9"/>
        <v>921.46006187338298</v>
      </c>
      <c r="CC28" s="35">
        <f t="shared" si="9"/>
        <v>933.79716787433233</v>
      </c>
      <c r="CD28" s="35">
        <f t="shared" si="9"/>
        <v>946.3142858512058</v>
      </c>
      <c r="CE28" s="35">
        <f t="shared" si="9"/>
        <v>959.0128657043432</v>
      </c>
      <c r="CF28" s="35">
        <f t="shared" si="9"/>
        <v>971.89445503010995</v>
      </c>
      <c r="GU28" s="35">
        <v>55</v>
      </c>
      <c r="GV28" s="35">
        <v>64</v>
      </c>
      <c r="GW28" s="36" t="s">
        <v>225</v>
      </c>
      <c r="GX28" s="35">
        <f>SUMIF(Population!$B$4:$B$104,"&lt;="&amp;$GV28,Population!C$4:C$104)-SUMIF(Population!$B$4:$B$104,"&lt;"&amp;$GU28,Population!C$4:C$104)</f>
        <v>2589967</v>
      </c>
      <c r="GY28" s="35">
        <f>SUMIF(Population!$B$4:$B$104,"&lt;="&amp;$GV28,Population!D$4:D$104)-SUMIF(Population!$B$4:$B$104,"&lt;"&amp;$GU28,Population!D$4:D$104)</f>
        <v>2635997</v>
      </c>
      <c r="GZ28" s="35">
        <f>SUMIF(Population!$B$4:$B$104,"&lt;="&amp;$GV28,Population!E$4:E$104)-SUMIF(Population!$B$4:$B$104,"&lt;"&amp;$GU28,Population!E$4:E$104)</f>
        <v>2692199</v>
      </c>
      <c r="HA28" s="35">
        <f>SUMIF(Population!$B$4:$B$104,"&lt;="&amp;$GV28,Population!F$4:F$104)-SUMIF(Population!$B$4:$B$104,"&lt;"&amp;$GU28,Population!F$4:F$104)</f>
        <v>2746812</v>
      </c>
      <c r="HB28" s="35">
        <f>SUMIF(Population!$B$4:$B$104,"&lt;="&amp;$GV28,Population!G$4:G$104)-SUMIF(Population!$B$4:$B$104,"&lt;"&amp;$GU28,Population!G$4:G$104)</f>
        <v>2807840</v>
      </c>
      <c r="HC28" s="35">
        <f>SUMIF(Population!$B$4:$B$104,"&lt;="&amp;$GV28,Population!H$4:H$104)-SUMIF(Population!$B$4:$B$104,"&lt;"&amp;$GU28,Population!H$4:H$104)</f>
        <v>2867481</v>
      </c>
      <c r="HD28" s="35">
        <f>SUMIF(Population!$B$4:$B$104,"&lt;="&amp;$GV28,Population!I$4:I$104)-SUMIF(Population!$B$4:$B$104,"&lt;"&amp;$GU28,Population!I$4:I$104)</f>
        <v>2918985</v>
      </c>
      <c r="HE28" s="35">
        <f>SUMIF(Population!$B$4:$B$104,"&lt;="&amp;$GV28,Population!J$4:J$104)-SUMIF(Population!$B$4:$B$104,"&lt;"&amp;$GU28,Population!J$4:J$104)</f>
        <v>2965276</v>
      </c>
      <c r="HF28" s="35">
        <f>SUMIF(Population!$B$4:$B$104,"&lt;="&amp;$GV28,Population!K$4:K$104)-SUMIF(Population!$B$4:$B$104,"&lt;"&amp;$GU28,Population!K$4:K$104)</f>
        <v>2996663</v>
      </c>
      <c r="HG28" s="35">
        <f>SUMIF(Population!$B$4:$B$104,"&lt;="&amp;$GV28,Population!L$4:L$104)-SUMIF(Population!$B$4:$B$104,"&lt;"&amp;$GU28,Population!L$4:L$104)</f>
        <v>3018291</v>
      </c>
      <c r="HH28" s="35">
        <f>SUMIF(Population!$B$4:$B$104,"&lt;="&amp;$GV28,Population!M$4:M$104)-SUMIF(Population!$B$4:$B$104,"&lt;"&amp;$GU28,Population!M$4:M$104)</f>
        <v>3038538</v>
      </c>
      <c r="HI28" s="35">
        <f>SUMIF(Population!$B$4:$B$104,"&lt;="&amp;$GV28,Population!N$4:N$104)-SUMIF(Population!$B$4:$B$104,"&lt;"&amp;$GU28,Population!N$4:N$104)</f>
        <v>3061047</v>
      </c>
      <c r="HJ28" s="35">
        <f>SUMIF(Population!$B$4:$B$104,"&lt;="&amp;$GV28,Population!O$4:O$104)-SUMIF(Population!$B$4:$B$104,"&lt;"&amp;$GU28,Population!O$4:O$104)</f>
        <v>3090640</v>
      </c>
      <c r="HK28" s="35">
        <f>SUMIF(Population!$B$4:$B$104,"&lt;="&amp;$GV28,Population!P$4:P$104)-SUMIF(Population!$B$4:$B$104,"&lt;"&amp;$GU28,Population!P$4:P$104)</f>
        <v>3121954</v>
      </c>
      <c r="HL28" s="35">
        <f>SUMIF(Population!$B$4:$B$104,"&lt;="&amp;$GV28,Population!Q$4:Q$104)-SUMIF(Population!$B$4:$B$104,"&lt;"&amp;$GU28,Population!Q$4:Q$104)</f>
        <v>3163313</v>
      </c>
      <c r="HM28" s="35">
        <f>SUMIF(Population!$B$4:$B$104,"&lt;="&amp;$GV28,Population!R$4:R$104)-SUMIF(Population!$B$4:$B$104,"&lt;"&amp;$GU28,Population!R$4:R$104)</f>
        <v>3200493</v>
      </c>
      <c r="HN28" s="35">
        <f>SUMIF(Population!$B$4:$B$104,"&lt;="&amp;$GV28,Population!S$4:S$104)-SUMIF(Population!$B$4:$B$104,"&lt;"&amp;$GU28,Population!S$4:S$104)</f>
        <v>3226384</v>
      </c>
      <c r="HO28" s="35">
        <f>SUMIF(Population!$B$4:$B$104,"&lt;="&amp;$GV28,Population!T$4:T$104)-SUMIF(Population!$B$4:$B$104,"&lt;"&amp;$GU28,Population!T$4:T$104)</f>
        <v>3249534</v>
      </c>
      <c r="HP28" s="35">
        <f>SUMIF(Population!$B$4:$B$104,"&lt;="&amp;$GV28,Population!U$4:U$104)-SUMIF(Population!$B$4:$B$104,"&lt;"&amp;$GU28,Population!U$4:U$104)</f>
        <v>3275512</v>
      </c>
      <c r="HQ28" s="35">
        <f>SUMIF(Population!$B$4:$B$104,"&lt;="&amp;$GV28,Population!V$4:V$104)-SUMIF(Population!$B$4:$B$104,"&lt;"&amp;$GU28,Population!V$4:V$104)</f>
        <v>3301766</v>
      </c>
      <c r="HR28" s="35">
        <f>SUMIF(Population!$B$4:$B$104,"&lt;="&amp;$GV28,Population!W$4:W$104)-SUMIF(Population!$B$4:$B$104,"&lt;"&amp;$GU28,Population!W$4:W$104)</f>
        <v>3328507</v>
      </c>
      <c r="HS28" s="35">
        <f>SUMIF(Population!$B$4:$B$104,"&lt;="&amp;$GV28,Population!X$4:X$104)-SUMIF(Population!$B$4:$B$104,"&lt;"&amp;$GU28,Population!X$4:X$104)</f>
        <v>3351181</v>
      </c>
      <c r="HT28" s="35">
        <f>SUMIF(Population!$B$4:$B$104,"&lt;="&amp;$GV28,Population!Y$4:Y$104)-SUMIF(Population!$B$4:$B$104,"&lt;"&amp;$GU28,Population!Y$4:Y$104)</f>
        <v>3369761</v>
      </c>
      <c r="HU28" s="35">
        <f>SUMIF(Population!$B$4:$B$104,"&lt;="&amp;$GV28,Population!Z$4:Z$104)-SUMIF(Population!$B$4:$B$104,"&lt;"&amp;$GU28,Population!Z$4:Z$104)</f>
        <v>3392258</v>
      </c>
      <c r="HV28" s="35">
        <f>SUMIF(Population!$B$4:$B$104,"&lt;="&amp;$GV28,Population!AA$4:AA$104)-SUMIF(Population!$B$4:$B$104,"&lt;"&amp;$GU28,Population!AA$4:AA$104)</f>
        <v>3411098</v>
      </c>
      <c r="HW28" s="35">
        <f>SUMIF(Population!$B$4:$B$104,"&lt;="&amp;$GV28,Population!AB$4:AB$104)-SUMIF(Population!$B$4:$B$104,"&lt;"&amp;$GU28,Population!AB$4:AB$104)</f>
        <v>3442861</v>
      </c>
      <c r="HX28" s="35">
        <f>SUMIF(Population!$B$4:$B$104,"&lt;="&amp;$GV28,Population!AC$4:AC$104)-SUMIF(Population!$B$4:$B$104,"&lt;"&amp;$GU28,Population!AC$4:AC$104)</f>
        <v>3498409</v>
      </c>
      <c r="HY28" s="35">
        <f>SUMIF(Population!$B$4:$B$104,"&lt;="&amp;$GV28,Population!AD$4:AD$104)-SUMIF(Population!$B$4:$B$104,"&lt;"&amp;$GU28,Population!AD$4:AD$104)</f>
        <v>3562705</v>
      </c>
      <c r="HZ28" s="35">
        <f>SUMIF(Population!$B$4:$B$104,"&lt;="&amp;$GV28,Population!AE$4:AE$104)-SUMIF(Population!$B$4:$B$104,"&lt;"&amp;$GU28,Population!AE$4:AE$104)</f>
        <v>3637037</v>
      </c>
      <c r="IA28" s="35">
        <f>SUMIF(Population!$B$4:$B$104,"&lt;="&amp;$GV28,Population!AF$4:AF$104)-SUMIF(Population!$B$4:$B$104,"&lt;"&amp;$GU28,Population!AF$4:AF$104)</f>
        <v>3714139</v>
      </c>
      <c r="IB28" s="35">
        <f>SUMIF(Population!$B$4:$B$104,"&lt;="&amp;$GV28,Population!AG$4:AG$104)-SUMIF(Population!$B$4:$B$104,"&lt;"&amp;$GU28,Population!AG$4:AG$104)</f>
        <v>3788088</v>
      </c>
      <c r="IC28" s="35">
        <f>SUMIF(Population!$B$4:$B$104,"&lt;="&amp;$GV28,Population!AH$4:AH$104)-SUMIF(Population!$B$4:$B$104,"&lt;"&amp;$GU28,Population!AH$4:AH$104)</f>
        <v>3860734</v>
      </c>
      <c r="ID28" s="35">
        <f>SUMIF(Population!$B$4:$B$104,"&lt;="&amp;$GV28,Population!AI$4:AI$104)-SUMIF(Population!$B$4:$B$104,"&lt;"&amp;$GU28,Population!AI$4:AI$104)</f>
        <v>3929093</v>
      </c>
      <c r="IE28" s="35">
        <f>SUMIF(Population!$B$4:$B$104,"&lt;="&amp;$GV28,Population!AJ$4:AJ$104)-SUMIF(Population!$B$4:$B$104,"&lt;"&amp;$GU28,Population!AJ$4:AJ$104)</f>
        <v>3993980</v>
      </c>
      <c r="IF28" s="35">
        <f>SUMIF(Population!$B$4:$B$104,"&lt;="&amp;$GV28,Population!AK$4:AK$104)-SUMIF(Population!$B$4:$B$104,"&lt;"&amp;$GU28,Population!AK$4:AK$104)</f>
        <v>4038532</v>
      </c>
      <c r="IG28" s="35">
        <f>SUMIF(Population!$B$4:$B$104,"&lt;="&amp;$GV28,Population!AL$4:AL$104)-SUMIF(Population!$B$4:$B$104,"&lt;"&amp;$GU28,Population!AL$4:AL$104)</f>
        <v>4068584</v>
      </c>
      <c r="IH28" s="35">
        <f>SUMIF(Population!$B$4:$B$104,"&lt;="&amp;$GV28,Population!AM$4:AM$104)-SUMIF(Population!$B$4:$B$104,"&lt;"&amp;$GU28,Population!AM$4:AM$104)</f>
        <v>4087303</v>
      </c>
      <c r="II28" s="35">
        <f>SUMIF(Population!$B$4:$B$104,"&lt;="&amp;$GV28,Population!AN$4:AN$104)-SUMIF(Population!$B$4:$B$104,"&lt;"&amp;$GU28,Population!AN$4:AN$104)</f>
        <v>4104116</v>
      </c>
      <c r="IJ28" s="35">
        <f>SUMIF(Population!$B$4:$B$104,"&lt;="&amp;$GV28,Population!AO$4:AO$104)-SUMIF(Population!$B$4:$B$104,"&lt;"&amp;$GU28,Population!AO$4:AO$104)</f>
        <v>4118710</v>
      </c>
      <c r="IK28" s="35">
        <f>SUMIF(Population!$B$4:$B$104,"&lt;="&amp;$GV28,Population!AP$4:AP$104)-SUMIF(Population!$B$4:$B$104,"&lt;"&amp;$GU28,Population!AP$4:AP$104)</f>
        <v>4127998</v>
      </c>
      <c r="IL28" s="35">
        <f>SUMIF(Population!$B$4:$B$104,"&lt;="&amp;$GV28,Population!AQ$4:AQ$104)-SUMIF(Population!$B$4:$B$104,"&lt;"&amp;$GU28,Population!AQ$4:AQ$104)</f>
        <v>4137787</v>
      </c>
      <c r="IM28" s="35">
        <f>SUMIF(Population!$B$4:$B$104,"&lt;="&amp;$GV28,Population!AR$4:AR$104)-SUMIF(Population!$B$4:$B$104,"&lt;"&amp;$GU28,Population!AR$4:AR$104)</f>
        <v>4142254</v>
      </c>
      <c r="IN28" s="35">
        <f>SUMIF(Population!$B$4:$B$104,"&lt;="&amp;$GV28,Population!AS$4:AS$104)-SUMIF(Population!$B$4:$B$104,"&lt;"&amp;$GU28,Population!AS$4:AS$104)</f>
        <v>4143351</v>
      </c>
      <c r="IO28" s="35">
        <f>SUMIF(Population!$B$4:$B$104,"&lt;="&amp;$GV28,Population!AT$4:AT$104)-SUMIF(Population!$B$4:$B$104,"&lt;"&amp;$GU28,Population!AT$4:AT$104)</f>
        <v>4139272</v>
      </c>
      <c r="IP28" s="35">
        <f>SUMIF(Population!$B$4:$B$104,"&lt;="&amp;$GV28,Population!AU$4:AU$104)-SUMIF(Population!$B$4:$B$104,"&lt;"&amp;$GU28,Population!AU$4:AU$104)</f>
        <v>4140851</v>
      </c>
      <c r="IQ28" s="35">
        <f>SUMIF(Population!$B$4:$B$104,"&lt;="&amp;$GV28,Population!AV$4:AV$104)-SUMIF(Population!$B$4:$B$104,"&lt;"&amp;$GU28,Population!AV$4:AV$104)</f>
        <v>4145067</v>
      </c>
      <c r="IR28" s="35">
        <f>SUMIF(Population!$B$4:$B$104,"&lt;="&amp;$GV28,Population!AW$4:AW$104)-SUMIF(Population!$B$4:$B$104,"&lt;"&amp;$GU28,Population!AW$4:AW$104)</f>
        <v>4150569</v>
      </c>
      <c r="IS28" s="35">
        <f>SUMIF(Population!$B$4:$B$104,"&lt;="&amp;$GV28,Population!AX$4:AX$104)-SUMIF(Population!$B$4:$B$104,"&lt;"&amp;$GU28,Population!AX$4:AX$104)</f>
        <v>4159739</v>
      </c>
      <c r="IT28" s="35">
        <f>SUMIF(Population!$B$4:$B$104,"&lt;="&amp;$GV28,Population!AY$4:AY$104)-SUMIF(Population!$B$4:$B$104,"&lt;"&amp;$GU28,Population!AY$4:AY$104)</f>
        <v>4172098</v>
      </c>
      <c r="IW28" s="35">
        <v>55</v>
      </c>
      <c r="IX28" s="35">
        <v>64</v>
      </c>
      <c r="IY28" s="36" t="s">
        <v>225</v>
      </c>
      <c r="IZ28" s="75">
        <f>SUMIF(Population!$B$214:$B$314,"&lt;="&amp;$GV28,Population!C$214:C$314)-SUMIF(Population!$B$214:$B$314,"&lt;"&amp;$GU28,Population!C$214:C$314)</f>
        <v>1305780</v>
      </c>
      <c r="JA28" s="75">
        <f>SUMIF(Population!$B$214:$B$314,"&lt;="&amp;$GV28,Population!D$214:D$314)-SUMIF(Population!$B$214:$B$314,"&lt;"&amp;$GU28,Population!D$214:D$314)</f>
        <v>1332523</v>
      </c>
      <c r="JB28" s="75">
        <f>SUMIF(Population!$B$214:$B$314,"&lt;="&amp;$GV28,Population!E$214:E$314)-SUMIF(Population!$B$214:$B$314,"&lt;"&amp;$GU28,Population!E$214:E$314)</f>
        <v>1363382</v>
      </c>
      <c r="JC28" s="75">
        <f>SUMIF(Population!$B$214:$B$314,"&lt;="&amp;$GV28,Population!F$214:F$314)-SUMIF(Population!$B$214:$B$314,"&lt;"&amp;$GU28,Population!F$214:F$314)</f>
        <v>1393145</v>
      </c>
      <c r="JD28" s="75">
        <f>SUMIF(Population!$B$214:$B$314,"&lt;="&amp;$GV28,Population!G$214:G$314)-SUMIF(Population!$B$214:$B$314,"&lt;"&amp;$GU28,Population!G$214:G$314)</f>
        <v>1425692</v>
      </c>
      <c r="JE28" s="75">
        <f>SUMIF(Population!$B$214:$B$314,"&lt;="&amp;$GV28,Population!H$214:H$314)-SUMIF(Population!$B$214:$B$314,"&lt;"&amp;$GU28,Population!H$214:H$314)</f>
        <v>1457009</v>
      </c>
      <c r="JF28" s="75">
        <f>SUMIF(Population!$B$214:$B$314,"&lt;="&amp;$GV28,Population!I$214:I$314)-SUMIF(Population!$B$214:$B$314,"&lt;"&amp;$GU28,Population!I$214:I$314)</f>
        <v>1484174</v>
      </c>
      <c r="JG28" s="75">
        <f>SUMIF(Population!$B$214:$B$314,"&lt;="&amp;$GV28,Population!J$214:J$314)-SUMIF(Population!$B$214:$B$314,"&lt;"&amp;$GU28,Population!J$214:J$314)</f>
        <v>1507871</v>
      </c>
      <c r="JH28" s="75">
        <f>SUMIF(Population!$B$214:$B$314,"&lt;="&amp;$GV28,Population!K$214:K$314)-SUMIF(Population!$B$214:$B$314,"&lt;"&amp;$GU28,Population!K$214:K$314)</f>
        <v>1524177</v>
      </c>
      <c r="JI28" s="75">
        <f>SUMIF(Population!$B$214:$B$314,"&lt;="&amp;$GV28,Population!L$214:L$314)-SUMIF(Population!$B$214:$B$314,"&lt;"&amp;$GU28,Population!L$214:L$314)</f>
        <v>1535771</v>
      </c>
      <c r="JJ28" s="75">
        <f>SUMIF(Population!$B$214:$B$314,"&lt;="&amp;$GV28,Population!M$214:M$314)-SUMIF(Population!$B$214:$B$314,"&lt;"&amp;$GU28,Population!M$214:M$314)</f>
        <v>1545793</v>
      </c>
      <c r="JK28" s="75">
        <f>SUMIF(Population!$B$214:$B$314,"&lt;="&amp;$GV28,Population!N$214:N$314)-SUMIF(Population!$B$214:$B$314,"&lt;"&amp;$GU28,Population!N$214:N$314)</f>
        <v>1556292</v>
      </c>
      <c r="JL28" s="75">
        <f>SUMIF(Population!$B$214:$B$314,"&lt;="&amp;$GV28,Population!O$214:O$314)-SUMIF(Population!$B$214:$B$314,"&lt;"&amp;$GU28,Population!O$214:O$314)</f>
        <v>1570945</v>
      </c>
      <c r="JM28" s="75">
        <f>SUMIF(Population!$B$214:$B$314,"&lt;="&amp;$GV28,Population!P$214:P$314)-SUMIF(Population!$B$214:$B$314,"&lt;"&amp;$GU28,Population!P$214:P$314)</f>
        <v>1585639</v>
      </c>
      <c r="JN28" s="75">
        <f>SUMIF(Population!$B$214:$B$314,"&lt;="&amp;$GV28,Population!Q$214:Q$314)-SUMIF(Population!$B$214:$B$314,"&lt;"&amp;$GU28,Population!Q$214:Q$314)</f>
        <v>1606460</v>
      </c>
      <c r="JO28" s="75">
        <f>SUMIF(Population!$B$214:$B$314,"&lt;="&amp;$GV28,Population!R$214:R$314)-SUMIF(Population!$B$214:$B$314,"&lt;"&amp;$GU28,Population!R$214:R$314)</f>
        <v>1625298</v>
      </c>
      <c r="JP28" s="75">
        <f>SUMIF(Population!$B$214:$B$314,"&lt;="&amp;$GV28,Population!S$214:S$314)-SUMIF(Population!$B$214:$B$314,"&lt;"&amp;$GU28,Population!S$214:S$314)</f>
        <v>1637626</v>
      </c>
      <c r="JQ28" s="75">
        <f>SUMIF(Population!$B$214:$B$314,"&lt;="&amp;$GV28,Population!T$214:T$314)-SUMIF(Population!$B$214:$B$314,"&lt;"&amp;$GU28,Population!T$214:T$314)</f>
        <v>1648555</v>
      </c>
      <c r="JR28" s="75">
        <f>SUMIF(Population!$B$214:$B$314,"&lt;="&amp;$GV28,Population!U$214:U$314)-SUMIF(Population!$B$214:$B$314,"&lt;"&amp;$GU28,Population!U$214:U$314)</f>
        <v>1660191</v>
      </c>
      <c r="JS28" s="75">
        <f>SUMIF(Population!$B$214:$B$314,"&lt;="&amp;$GV28,Population!V$214:V$314)-SUMIF(Population!$B$214:$B$314,"&lt;"&amp;$GU28,Population!V$214:V$314)</f>
        <v>1672221</v>
      </c>
      <c r="JT28" s="75">
        <f>SUMIF(Population!$B$214:$B$314,"&lt;="&amp;$GV28,Population!W$214:W$314)-SUMIF(Population!$B$214:$B$314,"&lt;"&amp;$GU28,Population!W$214:W$314)</f>
        <v>1684588</v>
      </c>
      <c r="JU28" s="75">
        <f>SUMIF(Population!$B$214:$B$314,"&lt;="&amp;$GV28,Population!X$214:X$314)-SUMIF(Population!$B$214:$B$314,"&lt;"&amp;$GU28,Population!X$214:X$314)</f>
        <v>1694923</v>
      </c>
      <c r="JV28" s="75">
        <f>SUMIF(Population!$B$214:$B$314,"&lt;="&amp;$GV28,Population!Y$214:Y$314)-SUMIF(Population!$B$214:$B$314,"&lt;"&amp;$GU28,Population!Y$214:Y$314)</f>
        <v>1702327</v>
      </c>
      <c r="JW28" s="75">
        <f>SUMIF(Population!$B$214:$B$314,"&lt;="&amp;$GV28,Population!Z$214:Z$314)-SUMIF(Population!$B$214:$B$314,"&lt;"&amp;$GU28,Population!Z$214:Z$314)</f>
        <v>1712004</v>
      </c>
      <c r="JX28" s="75">
        <f>SUMIF(Population!$B$214:$B$314,"&lt;="&amp;$GV28,Population!AA$214:AA$314)-SUMIF(Population!$B$214:$B$314,"&lt;"&amp;$GU28,Population!AA$214:AA$314)</f>
        <v>1718339</v>
      </c>
      <c r="JY28" s="75">
        <f>SUMIF(Population!$B$214:$B$314,"&lt;="&amp;$GV28,Population!AB$214:AB$314)-SUMIF(Population!$B$214:$B$314,"&lt;"&amp;$GU28,Population!AB$214:AB$314)</f>
        <v>1731176</v>
      </c>
      <c r="JZ28" s="75">
        <f>SUMIF(Population!$B$214:$B$314,"&lt;="&amp;$GV28,Population!AC$214:AC$314)-SUMIF(Population!$B$214:$B$314,"&lt;"&amp;$GU28,Population!AC$214:AC$314)</f>
        <v>1756473</v>
      </c>
      <c r="KA28" s="75">
        <f>SUMIF(Population!$B$214:$B$314,"&lt;="&amp;$GV28,Population!AD$214:AD$314)-SUMIF(Population!$B$214:$B$314,"&lt;"&amp;$GU28,Population!AD$214:AD$314)</f>
        <v>1787092</v>
      </c>
      <c r="KB28" s="75">
        <f>SUMIF(Population!$B$214:$B$314,"&lt;="&amp;$GV28,Population!AE$214:AE$314)-SUMIF(Population!$B$214:$B$314,"&lt;"&amp;$GU28,Population!AE$214:AE$314)</f>
        <v>1823629</v>
      </c>
      <c r="KC28" s="75">
        <f>SUMIF(Population!$B$214:$B$314,"&lt;="&amp;$GV28,Population!AF$214:AF$314)-SUMIF(Population!$B$214:$B$314,"&lt;"&amp;$GU28,Population!AF$214:AF$314)</f>
        <v>1861454</v>
      </c>
      <c r="KD28" s="75">
        <f>SUMIF(Population!$B$214:$B$314,"&lt;="&amp;$GV28,Population!AG$214:AG$314)-SUMIF(Population!$B$214:$B$314,"&lt;"&amp;$GU28,Population!AG$214:AG$314)</f>
        <v>1898231</v>
      </c>
      <c r="KE28" s="75">
        <f>SUMIF(Population!$B$214:$B$314,"&lt;="&amp;$GV28,Population!AH$214:AH$314)-SUMIF(Population!$B$214:$B$314,"&lt;"&amp;$GU28,Population!AH$214:AH$314)</f>
        <v>1934999</v>
      </c>
      <c r="KF28" s="75">
        <f>SUMIF(Population!$B$214:$B$314,"&lt;="&amp;$GV28,Population!AI$214:AI$314)-SUMIF(Population!$B$214:$B$314,"&lt;"&amp;$GU28,Population!AI$214:AI$314)</f>
        <v>1970030</v>
      </c>
      <c r="KG28" s="75">
        <f>SUMIF(Population!$B$214:$B$314,"&lt;="&amp;$GV28,Population!AJ$214:AJ$314)-SUMIF(Population!$B$214:$B$314,"&lt;"&amp;$GU28,Population!AJ$214:AJ$314)</f>
        <v>2002890</v>
      </c>
      <c r="KH28" s="75">
        <f>SUMIF(Population!$B$214:$B$314,"&lt;="&amp;$GV28,Population!AK$214:AK$314)-SUMIF(Population!$B$214:$B$314,"&lt;"&amp;$GU28,Population!AK$214:AK$314)</f>
        <v>2026686</v>
      </c>
      <c r="KI28" s="75">
        <f>SUMIF(Population!$B$214:$B$314,"&lt;="&amp;$GV28,Population!AL$214:AL$314)-SUMIF(Population!$B$214:$B$314,"&lt;"&amp;$GU28,Population!AL$214:AL$314)</f>
        <v>2042910</v>
      </c>
      <c r="KJ28" s="75">
        <f>SUMIF(Population!$B$214:$B$314,"&lt;="&amp;$GV28,Population!AM$214:AM$314)-SUMIF(Population!$B$214:$B$314,"&lt;"&amp;$GU28,Population!AM$214:AM$314)</f>
        <v>2052734</v>
      </c>
      <c r="KK28" s="75">
        <f>SUMIF(Population!$B$214:$B$314,"&lt;="&amp;$GV28,Population!AN$214:AN$314)-SUMIF(Population!$B$214:$B$314,"&lt;"&amp;$GU28,Population!AN$214:AN$314)</f>
        <v>2060501</v>
      </c>
      <c r="KL28" s="75">
        <f>SUMIF(Population!$B$214:$B$314,"&lt;="&amp;$GV28,Population!AO$214:AO$314)-SUMIF(Population!$B$214:$B$314,"&lt;"&amp;$GU28,Population!AO$214:AO$314)</f>
        <v>2066449</v>
      </c>
      <c r="KM28" s="75">
        <f>SUMIF(Population!$B$214:$B$314,"&lt;="&amp;$GV28,Population!AP$214:AP$314)-SUMIF(Population!$B$214:$B$314,"&lt;"&amp;$GU28,Population!AP$214:AP$314)</f>
        <v>2069818</v>
      </c>
      <c r="KN28" s="75">
        <f>SUMIF(Population!$B$214:$B$314,"&lt;="&amp;$GV28,Population!AQ$214:AQ$314)-SUMIF(Population!$B$214:$B$314,"&lt;"&amp;$GU28,Population!AQ$214:AQ$314)</f>
        <v>2073190</v>
      </c>
      <c r="KO28" s="75">
        <f>SUMIF(Population!$B$214:$B$314,"&lt;="&amp;$GV28,Population!AR$214:AR$314)-SUMIF(Population!$B$214:$B$314,"&lt;"&amp;$GU28,Population!AR$214:AR$314)</f>
        <v>2072996</v>
      </c>
      <c r="KP28" s="75">
        <f>SUMIF(Population!$B$214:$B$314,"&lt;="&amp;$GV28,Population!AS$214:AS$314)-SUMIF(Population!$B$214:$B$314,"&lt;"&amp;$GU28,Population!AS$214:AS$314)</f>
        <v>2071507</v>
      </c>
      <c r="KQ28" s="75">
        <f>SUMIF(Population!$B$214:$B$314,"&lt;="&amp;$GV28,Population!AT$214:AT$314)-SUMIF(Population!$B$214:$B$314,"&lt;"&amp;$GU28,Population!AT$214:AT$314)</f>
        <v>2068056</v>
      </c>
      <c r="KR28" s="75">
        <f>SUMIF(Population!$B$214:$B$314,"&lt;="&amp;$GV28,Population!AU$214:AU$314)-SUMIF(Population!$B$214:$B$314,"&lt;"&amp;$GU28,Population!AU$214:AU$314)</f>
        <v>2066297</v>
      </c>
      <c r="KS28" s="75">
        <f>SUMIF(Population!$B$214:$B$314,"&lt;="&amp;$GV28,Population!AV$214:AV$314)-SUMIF(Population!$B$214:$B$314,"&lt;"&amp;$GU28,Population!AV$214:AV$314)</f>
        <v>2066604</v>
      </c>
      <c r="KT28" s="75">
        <f>SUMIF(Population!$B$214:$B$314,"&lt;="&amp;$GV28,Population!AW$214:AW$314)-SUMIF(Population!$B$214:$B$314,"&lt;"&amp;$GU28,Population!AW$214:AW$314)</f>
        <v>2067900</v>
      </c>
      <c r="KU28" s="75">
        <f>SUMIF(Population!$B$214:$B$314,"&lt;="&amp;$GV28,Population!AX$214:AX$314)-SUMIF(Population!$B$214:$B$314,"&lt;"&amp;$GU28,Population!AX$214:AX$314)</f>
        <v>2070909</v>
      </c>
      <c r="KV28" s="75">
        <f>SUMIF(Population!$B$214:$B$314,"&lt;="&amp;$GV28,Population!AY$214:AY$314)-SUMIF(Population!$B$214:$B$314,"&lt;"&amp;$GU28,Population!AY$214:AY$314)</f>
        <v>2075509</v>
      </c>
      <c r="KY28" s="35">
        <v>55</v>
      </c>
      <c r="KZ28" s="35">
        <v>64</v>
      </c>
      <c r="LA28" s="36" t="s">
        <v>225</v>
      </c>
      <c r="LB28" s="35">
        <f>SUMIF(Population!$B$110:$B$210,"&lt;="&amp;$GV28,Population!C$110:C$210)-SUMIF(Population!$B$110:$B$210,"&lt;"&amp;$GU28,Population!C$110:C$210)</f>
        <v>1284187</v>
      </c>
      <c r="LC28" s="35">
        <f>SUMIF(Population!$B$110:$B$210,"&lt;="&amp;$GV28,Population!D$110:D$210)-SUMIF(Population!$B$110:$B$210,"&lt;"&amp;$GU28,Population!D$110:D$210)</f>
        <v>1303474</v>
      </c>
      <c r="LD28" s="35">
        <f>SUMIF(Population!$B$110:$B$210,"&lt;="&amp;$GV28,Population!E$110:E$210)-SUMIF(Population!$B$110:$B$210,"&lt;"&amp;$GU28,Population!E$110:E$210)</f>
        <v>1328817</v>
      </c>
      <c r="LE28" s="35">
        <f>SUMIF(Population!$B$110:$B$210,"&lt;="&amp;$GV28,Population!F$110:F$210)-SUMIF(Population!$B$110:$B$210,"&lt;"&amp;$GU28,Population!F$110:F$210)</f>
        <v>1353667</v>
      </c>
      <c r="LF28" s="35">
        <f>SUMIF(Population!$B$110:$B$210,"&lt;="&amp;$GV28,Population!G$110:G$210)-SUMIF(Population!$B$110:$B$210,"&lt;"&amp;$GU28,Population!G$110:G$210)</f>
        <v>1382148</v>
      </c>
      <c r="LG28" s="35">
        <f>SUMIF(Population!$B$110:$B$210,"&lt;="&amp;$GV28,Population!H$110:H$210)-SUMIF(Population!$B$110:$B$210,"&lt;"&amp;$GU28,Population!H$110:H$210)</f>
        <v>1410472</v>
      </c>
      <c r="LH28" s="35">
        <f>SUMIF(Population!$B$110:$B$210,"&lt;="&amp;$GV28,Population!I$110:I$210)-SUMIF(Population!$B$110:$B$210,"&lt;"&amp;$GU28,Population!I$110:I$210)</f>
        <v>1434811</v>
      </c>
      <c r="LI28" s="35">
        <f>SUMIF(Population!$B$110:$B$210,"&lt;="&amp;$GV28,Population!J$110:J$210)-SUMIF(Population!$B$110:$B$210,"&lt;"&amp;$GU28,Population!J$110:J$210)</f>
        <v>1457405</v>
      </c>
      <c r="LJ28" s="35">
        <f>SUMIF(Population!$B$110:$B$210,"&lt;="&amp;$GV28,Population!K$110:K$210)-SUMIF(Population!$B$110:$B$210,"&lt;"&amp;$GU28,Population!K$110:K$210)</f>
        <v>1472486</v>
      </c>
      <c r="LK28" s="35">
        <f>SUMIF(Population!$B$110:$B$210,"&lt;="&amp;$GV28,Population!L$110:L$210)-SUMIF(Population!$B$110:$B$210,"&lt;"&amp;$GU28,Population!L$110:L$210)</f>
        <v>1482520</v>
      </c>
      <c r="LL28" s="35">
        <f>SUMIF(Population!$B$110:$B$210,"&lt;="&amp;$GV28,Population!M$110:M$210)-SUMIF(Population!$B$110:$B$210,"&lt;"&amp;$GU28,Population!M$110:M$210)</f>
        <v>1492745</v>
      </c>
      <c r="LM28" s="35">
        <f>SUMIF(Population!$B$110:$B$210,"&lt;="&amp;$GV28,Population!N$110:N$210)-SUMIF(Population!$B$110:$B$210,"&lt;"&amp;$GU28,Population!N$110:N$210)</f>
        <v>1504755</v>
      </c>
      <c r="LN28" s="35">
        <f>SUMIF(Population!$B$110:$B$210,"&lt;="&amp;$GV28,Population!O$110:O$210)-SUMIF(Population!$B$110:$B$210,"&lt;"&amp;$GU28,Population!O$110:O$210)</f>
        <v>1519695</v>
      </c>
      <c r="LO28" s="35">
        <f>SUMIF(Population!$B$110:$B$210,"&lt;="&amp;$GV28,Population!P$110:P$210)-SUMIF(Population!$B$110:$B$210,"&lt;"&amp;$GU28,Population!P$110:P$210)</f>
        <v>1536315</v>
      </c>
      <c r="LP28" s="35">
        <f>SUMIF(Population!$B$110:$B$210,"&lt;="&amp;$GV28,Population!Q$110:Q$210)-SUMIF(Population!$B$110:$B$210,"&lt;"&amp;$GU28,Population!Q$110:Q$210)</f>
        <v>1556853</v>
      </c>
      <c r="LQ28" s="35">
        <f>SUMIF(Population!$B$110:$B$210,"&lt;="&amp;$GV28,Population!R$110:R$210)-SUMIF(Population!$B$110:$B$210,"&lt;"&amp;$GU28,Population!R$110:R$210)</f>
        <v>1575195</v>
      </c>
      <c r="LR28" s="35">
        <f>SUMIF(Population!$B$110:$B$210,"&lt;="&amp;$GV28,Population!S$110:S$210)-SUMIF(Population!$B$110:$B$210,"&lt;"&amp;$GU28,Population!S$110:S$210)</f>
        <v>1588758</v>
      </c>
      <c r="LS28" s="35">
        <f>SUMIF(Population!$B$110:$B$210,"&lt;="&amp;$GV28,Population!T$110:T$210)-SUMIF(Population!$B$110:$B$210,"&lt;"&amp;$GU28,Population!T$110:T$210)</f>
        <v>1600979</v>
      </c>
      <c r="LT28" s="35">
        <f>SUMIF(Population!$B$110:$B$210,"&lt;="&amp;$GV28,Population!U$110:U$210)-SUMIF(Population!$B$110:$B$210,"&lt;"&amp;$GU28,Population!U$110:U$210)</f>
        <v>1615321</v>
      </c>
      <c r="LU28" s="35">
        <f>SUMIF(Population!$B$110:$B$210,"&lt;="&amp;$GV28,Population!V$110:V$210)-SUMIF(Population!$B$110:$B$210,"&lt;"&amp;$GU28,Population!V$110:V$210)</f>
        <v>1629545</v>
      </c>
      <c r="LV28" s="35">
        <f>SUMIF(Population!$B$110:$B$210,"&lt;="&amp;$GV28,Population!W$110:W$210)-SUMIF(Population!$B$110:$B$210,"&lt;"&amp;$GU28,Population!W$110:W$210)</f>
        <v>1643919</v>
      </c>
      <c r="LW28" s="35">
        <f>SUMIF(Population!$B$110:$B$210,"&lt;="&amp;$GV28,Population!X$110:X$210)-SUMIF(Population!$B$110:$B$210,"&lt;"&amp;$GU28,Population!X$110:X$210)</f>
        <v>1656258</v>
      </c>
      <c r="LX28" s="35">
        <f>SUMIF(Population!$B$110:$B$210,"&lt;="&amp;$GV28,Population!Y$110:Y$210)-SUMIF(Population!$B$110:$B$210,"&lt;"&amp;$GU28,Population!Y$110:Y$210)</f>
        <v>1667434</v>
      </c>
      <c r="LY28" s="35">
        <f>SUMIF(Population!$B$110:$B$210,"&lt;="&amp;$GV28,Population!Z$110:Z$210)-SUMIF(Population!$B$110:$B$210,"&lt;"&amp;$GU28,Population!Z$110:Z$210)</f>
        <v>1680254</v>
      </c>
      <c r="LZ28" s="35">
        <f>SUMIF(Population!$B$110:$B$210,"&lt;="&amp;$GV28,Population!AA$110:AA$210)-SUMIF(Population!$B$110:$B$210,"&lt;"&amp;$GU28,Population!AA$110:AA$210)</f>
        <v>1692759</v>
      </c>
      <c r="MA28" s="35">
        <f>SUMIF(Population!$B$110:$B$210,"&lt;="&amp;$GV28,Population!AB$110:AB$210)-SUMIF(Population!$B$110:$B$210,"&lt;"&amp;$GU28,Population!AB$110:AB$210)</f>
        <v>1711685</v>
      </c>
      <c r="MB28" s="35">
        <f>SUMIF(Population!$B$110:$B$210,"&lt;="&amp;$GV28,Population!AC$110:AC$210)-SUMIF(Population!$B$110:$B$210,"&lt;"&amp;$GU28,Population!AC$110:AC$210)</f>
        <v>1741936</v>
      </c>
      <c r="MC28" s="35">
        <f>SUMIF(Population!$B$110:$B$210,"&lt;="&amp;$GV28,Population!AD$110:AD$210)-SUMIF(Population!$B$110:$B$210,"&lt;"&amp;$GU28,Population!AD$110:AD$210)</f>
        <v>1775613</v>
      </c>
      <c r="MD28" s="35">
        <f>SUMIF(Population!$B$110:$B$210,"&lt;="&amp;$GV28,Population!AE$110:AE$210)-SUMIF(Population!$B$110:$B$210,"&lt;"&amp;$GU28,Population!AE$110:AE$210)</f>
        <v>1813408</v>
      </c>
      <c r="ME28" s="35">
        <f>SUMIF(Population!$B$110:$B$210,"&lt;="&amp;$GV28,Population!AF$110:AF$210)-SUMIF(Population!$B$110:$B$210,"&lt;"&amp;$GU28,Population!AF$110:AF$210)</f>
        <v>1852685</v>
      </c>
      <c r="MF28" s="35">
        <f>SUMIF(Population!$B$110:$B$210,"&lt;="&amp;$GV28,Population!AG$110:AG$210)-SUMIF(Population!$B$110:$B$210,"&lt;"&amp;$GU28,Population!AG$110:AG$210)</f>
        <v>1889857</v>
      </c>
      <c r="MG28" s="35">
        <f>SUMIF(Population!$B$110:$B$210,"&lt;="&amp;$GV28,Population!AH$110:AH$210)-SUMIF(Population!$B$110:$B$210,"&lt;"&amp;$GU28,Population!AH$110:AH$210)</f>
        <v>1925735</v>
      </c>
      <c r="MH28" s="35">
        <f>SUMIF(Population!$B$110:$B$210,"&lt;="&amp;$GV28,Population!AI$110:AI$210)-SUMIF(Population!$B$110:$B$210,"&lt;"&amp;$GU28,Population!AI$110:AI$210)</f>
        <v>1959063</v>
      </c>
      <c r="MI28" s="35">
        <f>SUMIF(Population!$B$110:$B$210,"&lt;="&amp;$GV28,Population!AJ$110:AJ$210)-SUMIF(Population!$B$110:$B$210,"&lt;"&amp;$GU28,Population!AJ$110:AJ$210)</f>
        <v>1991090</v>
      </c>
      <c r="MJ28" s="35">
        <f>SUMIF(Population!$B$110:$B$210,"&lt;="&amp;$GV28,Population!AK$110:AK$210)-SUMIF(Population!$B$110:$B$210,"&lt;"&amp;$GU28,Population!AK$110:AK$210)</f>
        <v>2011846</v>
      </c>
      <c r="MK28" s="35">
        <f>SUMIF(Population!$B$110:$B$210,"&lt;="&amp;$GV28,Population!AL$110:AL$210)-SUMIF(Population!$B$110:$B$210,"&lt;"&amp;$GU28,Population!AL$110:AL$210)</f>
        <v>2025674</v>
      </c>
      <c r="ML28" s="35">
        <f>SUMIF(Population!$B$110:$B$210,"&lt;="&amp;$GV28,Population!AM$110:AM$210)-SUMIF(Population!$B$110:$B$210,"&lt;"&amp;$GU28,Population!AM$110:AM$210)</f>
        <v>2034569</v>
      </c>
      <c r="MM28" s="35">
        <f>SUMIF(Population!$B$110:$B$210,"&lt;="&amp;$GV28,Population!AN$110:AN$210)-SUMIF(Population!$B$110:$B$210,"&lt;"&amp;$GU28,Population!AN$110:AN$210)</f>
        <v>2043615</v>
      </c>
      <c r="MN28" s="35">
        <f>SUMIF(Population!$B$110:$B$210,"&lt;="&amp;$GV28,Population!AO$110:AO$210)-SUMIF(Population!$B$110:$B$210,"&lt;"&amp;$GU28,Population!AO$110:AO$210)</f>
        <v>2052261</v>
      </c>
      <c r="MO28" s="35">
        <f>SUMIF(Population!$B$110:$B$210,"&lt;="&amp;$GV28,Population!AP$110:AP$210)-SUMIF(Population!$B$110:$B$210,"&lt;"&amp;$GU28,Population!AP$110:AP$210)</f>
        <v>2058180</v>
      </c>
      <c r="MP28" s="35">
        <f>SUMIF(Population!$B$110:$B$210,"&lt;="&amp;$GV28,Population!AQ$110:AQ$210)-SUMIF(Population!$B$110:$B$210,"&lt;"&amp;$GU28,Population!AQ$110:AQ$210)</f>
        <v>2064597</v>
      </c>
      <c r="MQ28" s="35">
        <f>SUMIF(Population!$B$110:$B$210,"&lt;="&amp;$GV28,Population!AR$110:AR$210)-SUMIF(Population!$B$110:$B$210,"&lt;"&amp;$GU28,Population!AR$110:AR$210)</f>
        <v>2069258</v>
      </c>
      <c r="MR28" s="35">
        <f>SUMIF(Population!$B$110:$B$210,"&lt;="&amp;$GV28,Population!AS$110:AS$210)-SUMIF(Population!$B$110:$B$210,"&lt;"&amp;$GU28,Population!AS$110:AS$210)</f>
        <v>2071844</v>
      </c>
      <c r="MS28" s="35">
        <f>SUMIF(Population!$B$110:$B$210,"&lt;="&amp;$GV28,Population!AT$110:AT$210)-SUMIF(Population!$B$110:$B$210,"&lt;"&amp;$GU28,Population!AT$110:AT$210)</f>
        <v>2071216</v>
      </c>
      <c r="MT28" s="35">
        <f>SUMIF(Population!$B$110:$B$210,"&lt;="&amp;$GV28,Population!AU$110:AU$210)-SUMIF(Population!$B$110:$B$210,"&lt;"&amp;$GU28,Population!AU$110:AU$210)</f>
        <v>2074554</v>
      </c>
      <c r="MU28" s="35">
        <f>SUMIF(Population!$B$110:$B$210,"&lt;="&amp;$GV28,Population!AV$110:AV$210)-SUMIF(Population!$B$110:$B$210,"&lt;"&amp;$GU28,Population!AV$110:AV$210)</f>
        <v>2078463</v>
      </c>
      <c r="MV28" s="35">
        <f>SUMIF(Population!$B$110:$B$210,"&lt;="&amp;$GV28,Population!AW$110:AW$210)-SUMIF(Population!$B$110:$B$210,"&lt;"&amp;$GU28,Population!AW$110:AW$210)</f>
        <v>2082669</v>
      </c>
      <c r="MW28" s="35">
        <f>SUMIF(Population!$B$110:$B$210,"&lt;="&amp;$GV28,Population!AX$110:AX$210)-SUMIF(Population!$B$110:$B$210,"&lt;"&amp;$GU28,Population!AX$110:AX$210)</f>
        <v>2088830</v>
      </c>
      <c r="MX28" s="35">
        <f>SUMIF(Population!$B$110:$B$210,"&lt;="&amp;$GV28,Population!AY$110:AY$210)-SUMIF(Population!$B$110:$B$210,"&lt;"&amp;$GU28,Population!AY$110:AY$210)</f>
        <v>2096589</v>
      </c>
      <c r="MZ28" s="36" t="s">
        <v>225</v>
      </c>
      <c r="NA28" s="35">
        <f t="shared" si="2"/>
        <v>1490665564.9769611</v>
      </c>
      <c r="NB28" s="35">
        <f t="shared" si="2"/>
        <v>1520548185.0190773</v>
      </c>
      <c r="NC28" s="35">
        <f t="shared" si="2"/>
        <v>1558026941.5662851</v>
      </c>
      <c r="ND28" s="35">
        <f t="shared" si="2"/>
        <v>1596291067.4633257</v>
      </c>
      <c r="NE28" s="35">
        <f t="shared" si="2"/>
        <v>1639973957.818929</v>
      </c>
      <c r="NF28" s="35">
        <f t="shared" si="2"/>
        <v>1684532366.8775406</v>
      </c>
      <c r="NG28" s="35">
        <f t="shared" si="2"/>
        <v>1725946700.0262315</v>
      </c>
      <c r="NH28" s="35">
        <f t="shared" si="2"/>
        <v>1765843978.795763</v>
      </c>
      <c r="NI28" s="35">
        <f t="shared" si="2"/>
        <v>1798319263.1195891</v>
      </c>
      <c r="NJ28" s="35">
        <f t="shared" si="2"/>
        <v>1826244718.0441701</v>
      </c>
      <c r="NK28" s="35">
        <f t="shared" si="3"/>
        <v>1854548370.6288545</v>
      </c>
      <c r="NL28" s="35">
        <f t="shared" si="3"/>
        <v>1885415286.8830705</v>
      </c>
      <c r="NM28" s="35">
        <f t="shared" si="3"/>
        <v>1921851561.5573204</v>
      </c>
      <c r="NN28" s="35">
        <f t="shared" si="3"/>
        <v>1960594060.6382182</v>
      </c>
      <c r="NO28" s="35">
        <f t="shared" si="3"/>
        <v>2006940048.3777936</v>
      </c>
      <c r="NP28" s="35">
        <f t="shared" si="3"/>
        <v>2051958866.2708402</v>
      </c>
      <c r="NQ28" s="35">
        <f t="shared" si="3"/>
        <v>2090952691.5206966</v>
      </c>
      <c r="NR28" s="35">
        <f t="shared" si="3"/>
        <v>2129275636.6517661</v>
      </c>
      <c r="NS28" s="35">
        <f t="shared" si="3"/>
        <v>2170547461.0768313</v>
      </c>
      <c r="NT28" s="35">
        <f t="shared" si="3"/>
        <v>2213112907.2787027</v>
      </c>
      <c r="NU28" s="35">
        <f t="shared" si="4"/>
        <v>2257116025.8333869</v>
      </c>
      <c r="NV28" s="35">
        <f t="shared" si="4"/>
        <v>2299440266.9546528</v>
      </c>
      <c r="NW28" s="35">
        <f t="shared" si="4"/>
        <v>2339964745.7937012</v>
      </c>
      <c r="NX28" s="35">
        <f t="shared" si="4"/>
        <v>2384213843.7281513</v>
      </c>
      <c r="NY28" s="35">
        <f t="shared" si="4"/>
        <v>2426897028.297637</v>
      </c>
      <c r="NZ28" s="35">
        <f t="shared" si="4"/>
        <v>2479860354.7586102</v>
      </c>
      <c r="OA28" s="35">
        <f t="shared" si="4"/>
        <v>2551374215.7474861</v>
      </c>
      <c r="OB28" s="35">
        <f t="shared" si="4"/>
        <v>2630997627.0412092</v>
      </c>
      <c r="OC28" s="35">
        <f t="shared" si="4"/>
        <v>2719961590.4005704</v>
      </c>
      <c r="OD28" s="35">
        <f t="shared" si="4"/>
        <v>2813077682.10253</v>
      </c>
      <c r="OE28" s="35">
        <f t="shared" si="5"/>
        <v>2905916521.7921591</v>
      </c>
      <c r="OF28" s="35">
        <f t="shared" si="5"/>
        <v>2999857598.2715044</v>
      </c>
      <c r="OG28" s="35">
        <f t="shared" si="5"/>
        <v>3092547556.9986415</v>
      </c>
      <c r="OH28" s="35">
        <f t="shared" si="5"/>
        <v>3184539216.1280727</v>
      </c>
      <c r="OI28" s="35">
        <f t="shared" si="5"/>
        <v>3262136216.953928</v>
      </c>
      <c r="OJ28" s="35">
        <f t="shared" si="5"/>
        <v>3329499792.2329922</v>
      </c>
      <c r="OK28" s="35">
        <f t="shared" si="5"/>
        <v>3388810089.9112287</v>
      </c>
      <c r="OL28" s="35">
        <f t="shared" si="5"/>
        <v>3447630241.6592002</v>
      </c>
      <c r="OM28" s="35">
        <f t="shared" si="5"/>
        <v>3505641062.5988288</v>
      </c>
      <c r="ON28" s="35">
        <f t="shared" si="5"/>
        <v>3560115599.1374841</v>
      </c>
      <c r="OO28" s="35">
        <f t="shared" si="6"/>
        <v>3615956170.6761875</v>
      </c>
      <c r="OP28" s="35">
        <f t="shared" si="6"/>
        <v>3668031770.7637215</v>
      </c>
      <c r="OQ28" s="35">
        <f t="shared" si="6"/>
        <v>3717914235.3990574</v>
      </c>
      <c r="OR28" s="35">
        <f t="shared" si="6"/>
        <v>3763846739.3083887</v>
      </c>
      <c r="OS28" s="35">
        <f t="shared" si="6"/>
        <v>3815628818.6684599</v>
      </c>
      <c r="OT28" s="35">
        <f t="shared" si="6"/>
        <v>3870651825.2493553</v>
      </c>
      <c r="OU28" s="35">
        <f t="shared" si="6"/>
        <v>3927742739.1111536</v>
      </c>
      <c r="OV28" s="35">
        <f t="shared" si="6"/>
        <v>3989243218.9721189</v>
      </c>
      <c r="OW28" s="35">
        <f t="shared" si="6"/>
        <v>4054838912.0422115</v>
      </c>
    </row>
    <row r="29" spans="1:413">
      <c r="A29" s="35" t="s">
        <v>243</v>
      </c>
      <c r="B29" s="36" t="s">
        <v>226</v>
      </c>
      <c r="C29" s="39">
        <v>1606194585.7169104</v>
      </c>
      <c r="D29" s="39">
        <v>1683006931.7085557</v>
      </c>
      <c r="E29" s="39">
        <v>1802145419.7763238</v>
      </c>
      <c r="F29" s="39">
        <v>1891087833.0267947</v>
      </c>
      <c r="G29" s="39">
        <v>1910207532.0759788</v>
      </c>
      <c r="H29" s="40">
        <f t="shared" si="0"/>
        <v>1135.7228876071483</v>
      </c>
      <c r="I29" s="40">
        <f t="shared" si="7"/>
        <v>3.3866664132193804</v>
      </c>
      <c r="AG29" s="35">
        <v>65</v>
      </c>
      <c r="AH29" s="35">
        <v>74</v>
      </c>
      <c r="AI29" s="36" t="s">
        <v>226</v>
      </c>
      <c r="AJ29" s="35">
        <f t="shared" si="8"/>
        <v>1163.160437624726</v>
      </c>
      <c r="AK29" s="35">
        <f t="shared" si="8"/>
        <v>1165.7593544362201</v>
      </c>
      <c r="AL29" s="35">
        <f t="shared" si="8"/>
        <v>1169.5571228352644</v>
      </c>
      <c r="AM29" s="35">
        <f t="shared" si="8"/>
        <v>1174.456081151144</v>
      </c>
      <c r="AN29" s="35">
        <f t="shared" si="8"/>
        <v>1180.3701781622265</v>
      </c>
      <c r="AO29" s="35">
        <f t="shared" si="8"/>
        <v>1187.2233910395082</v>
      </c>
      <c r="AP29" s="35">
        <f t="shared" si="8"/>
        <v>1194.9483947933729</v>
      </c>
      <c r="AQ29" s="35">
        <f t="shared" si="8"/>
        <v>1203.4854382543072</v>
      </c>
      <c r="AR29" s="35">
        <f t="shared" si="8"/>
        <v>1212.7813904328689</v>
      </c>
      <c r="AS29" s="35">
        <f t="shared" si="8"/>
        <v>1222.7889280530517</v>
      </c>
      <c r="AT29" s="35">
        <f t="shared" si="8"/>
        <v>1233.4658405591413</v>
      </c>
      <c r="AU29" s="35">
        <f t="shared" si="8"/>
        <v>1244.7744332800962</v>
      </c>
      <c r="AV29" s="35">
        <f t="shared" si="8"/>
        <v>1256.6810129422888</v>
      </c>
      <c r="AW29" s="35">
        <f t="shared" si="8"/>
        <v>1269.1554425391209</v>
      </c>
      <c r="AX29" s="35">
        <f t="shared" si="8"/>
        <v>1282.1707548396664</v>
      </c>
      <c r="AY29" s="35">
        <f t="shared" si="8"/>
        <v>1295.702815660632</v>
      </c>
      <c r="AZ29" s="35">
        <f t="shared" ref="AZ29:CF30" si="10">$I29*AZ$32</f>
        <v>1309.7300295243133</v>
      </c>
      <c r="BA29" s="35">
        <f t="shared" si="10"/>
        <v>1324.2330815486278</v>
      </c>
      <c r="BB29" s="35">
        <f t="shared" si="10"/>
        <v>1339.1947104177855</v>
      </c>
      <c r="BC29" s="35">
        <f t="shared" si="10"/>
        <v>1354.5995081065339</v>
      </c>
      <c r="BD29" s="35">
        <f t="shared" si="10"/>
        <v>1370.4337427110841</v>
      </c>
      <c r="BE29" s="35">
        <f t="shared" si="10"/>
        <v>1386.685201302912</v>
      </c>
      <c r="BF29" s="35">
        <f t="shared" si="10"/>
        <v>1403.343050189226</v>
      </c>
      <c r="BG29" s="35">
        <f t="shared" si="10"/>
        <v>1420.3977103534576</v>
      </c>
      <c r="BH29" s="35">
        <f t="shared" si="10"/>
        <v>1437.8407461746385</v>
      </c>
      <c r="BI29" s="35">
        <f t="shared" si="10"/>
        <v>1455.6647657973569</v>
      </c>
      <c r="BJ29" s="35">
        <f t="shared" si="10"/>
        <v>1473.8633317533076</v>
      </c>
      <c r="BK29" s="35">
        <f t="shared" si="10"/>
        <v>1492.4308806287945</v>
      </c>
      <c r="BL29" s="35">
        <f t="shared" si="10"/>
        <v>1511.3626507360057</v>
      </c>
      <c r="BM29" s="35">
        <f t="shared" si="10"/>
        <v>1530.6546168844739</v>
      </c>
      <c r="BN29" s="35">
        <f t="shared" si="10"/>
        <v>1550.3034314669951</v>
      </c>
      <c r="BO29" s="35">
        <f t="shared" si="10"/>
        <v>1570.3063711747682</v>
      </c>
      <c r="BP29" s="35">
        <f t="shared" si="10"/>
        <v>1590.6612887424474</v>
      </c>
      <c r="BQ29" s="35">
        <f t="shared" si="10"/>
        <v>1611.3665691975068</v>
      </c>
      <c r="BR29" s="35">
        <f t="shared" si="10"/>
        <v>1632.4210901516637</v>
      </c>
      <c r="BS29" s="35">
        <f t="shared" si="10"/>
        <v>1653.8241857267756</v>
      </c>
      <c r="BT29" s="35">
        <f t="shared" si="10"/>
        <v>1675.5756137548553</v>
      </c>
      <c r="BU29" s="35">
        <f t="shared" si="10"/>
        <v>1697.675525932854</v>
      </c>
      <c r="BV29" s="35">
        <f t="shared" si="10"/>
        <v>1720.1244406484641</v>
      </c>
      <c r="BW29" s="35">
        <f t="shared" si="10"/>
        <v>1742.9232182242729</v>
      </c>
      <c r="BX29" s="35">
        <f t="shared" si="10"/>
        <v>1766.07303835476</v>
      </c>
      <c r="BY29" s="35">
        <f t="shared" si="10"/>
        <v>1789.5753795344274</v>
      </c>
      <c r="BZ29" s="35">
        <f t="shared" si="10"/>
        <v>1813.4320002962884</v>
      </c>
      <c r="CA29" s="35">
        <f t="shared" si="10"/>
        <v>1837.6449220983618</v>
      </c>
      <c r="CB29" s="35">
        <f t="shared" si="10"/>
        <v>1862.2164137121276</v>
      </c>
      <c r="CC29" s="35">
        <f t="shared" si="10"/>
        <v>1887.1489769813006</v>
      </c>
      <c r="CD29" s="35">
        <f t="shared" si="10"/>
        <v>1912.4453338320959</v>
      </c>
      <c r="CE29" s="35">
        <f t="shared" si="10"/>
        <v>1938.1084144275476</v>
      </c>
      <c r="CF29" s="35">
        <f t="shared" si="10"/>
        <v>1964.1413463685938</v>
      </c>
      <c r="GU29" s="35">
        <v>65</v>
      </c>
      <c r="GV29" s="35">
        <v>74</v>
      </c>
      <c r="GW29" s="36" t="s">
        <v>226</v>
      </c>
      <c r="GX29" s="35">
        <f>SUMIF(Population!$B$4:$B$104,"&lt;="&amp;$GV29,Population!C$4:C$104)-SUMIF(Population!$B$4:$B$104,"&lt;"&amp;$GU29,Population!C$4:C$104)</f>
        <v>1780501</v>
      </c>
      <c r="GY29" s="35">
        <f>SUMIF(Population!$B$4:$B$104,"&lt;="&amp;$GV29,Population!D$4:D$104)-SUMIF(Population!$B$4:$B$104,"&lt;"&amp;$GU29,Population!D$4:D$104)</f>
        <v>1864256</v>
      </c>
      <c r="GZ29" s="35">
        <f>SUMIF(Population!$B$4:$B$104,"&lt;="&amp;$GV29,Population!E$4:E$104)-SUMIF(Population!$B$4:$B$104,"&lt;"&amp;$GU29,Population!E$4:E$104)</f>
        <v>1938555</v>
      </c>
      <c r="HA29" s="35">
        <f>SUMIF(Population!$B$4:$B$104,"&lt;="&amp;$GV29,Population!F$4:F$104)-SUMIF(Population!$B$4:$B$104,"&lt;"&amp;$GU29,Population!F$4:F$104)</f>
        <v>2013345</v>
      </c>
      <c r="HB29" s="35">
        <f>SUMIF(Population!$B$4:$B$104,"&lt;="&amp;$GV29,Population!G$4:G$104)-SUMIF(Population!$B$4:$B$104,"&lt;"&amp;$GU29,Population!G$4:G$104)</f>
        <v>2087703</v>
      </c>
      <c r="HC29" s="35">
        <f>SUMIF(Population!$B$4:$B$104,"&lt;="&amp;$GV29,Population!H$4:H$104)-SUMIF(Population!$B$4:$B$104,"&lt;"&amp;$GU29,Population!H$4:H$104)</f>
        <v>2154787</v>
      </c>
      <c r="HD29" s="35">
        <f>SUMIF(Population!$B$4:$B$104,"&lt;="&amp;$GV29,Population!I$4:I$104)-SUMIF(Population!$B$4:$B$104,"&lt;"&amp;$GU29,Population!I$4:I$104)</f>
        <v>2227957</v>
      </c>
      <c r="HE29" s="35">
        <f>SUMIF(Population!$B$4:$B$104,"&lt;="&amp;$GV29,Population!J$4:J$104)-SUMIF(Population!$B$4:$B$104,"&lt;"&amp;$GU29,Population!J$4:J$104)</f>
        <v>2287468</v>
      </c>
      <c r="HF29" s="35">
        <f>SUMIF(Population!$B$4:$B$104,"&lt;="&amp;$GV29,Population!K$4:K$104)-SUMIF(Population!$B$4:$B$104,"&lt;"&amp;$GU29,Population!K$4:K$104)</f>
        <v>2347239</v>
      </c>
      <c r="HG29" s="35">
        <f>SUMIF(Population!$B$4:$B$104,"&lt;="&amp;$GV29,Population!L$4:L$104)-SUMIF(Population!$B$4:$B$104,"&lt;"&amp;$GU29,Population!L$4:L$104)</f>
        <v>2408330</v>
      </c>
      <c r="HH29" s="35">
        <f>SUMIF(Population!$B$4:$B$104,"&lt;="&amp;$GV29,Population!M$4:M$104)-SUMIF(Population!$B$4:$B$104,"&lt;"&amp;$GU29,Population!M$4:M$104)</f>
        <v>2439829</v>
      </c>
      <c r="HI29" s="35">
        <f>SUMIF(Population!$B$4:$B$104,"&lt;="&amp;$GV29,Population!N$4:N$104)-SUMIF(Population!$B$4:$B$104,"&lt;"&amp;$GU29,Population!N$4:N$104)</f>
        <v>2487140</v>
      </c>
      <c r="HJ29" s="35">
        <f>SUMIF(Population!$B$4:$B$104,"&lt;="&amp;$GV29,Population!O$4:O$104)-SUMIF(Population!$B$4:$B$104,"&lt;"&amp;$GU29,Population!O$4:O$104)</f>
        <v>2543850</v>
      </c>
      <c r="HK29" s="35">
        <f>SUMIF(Population!$B$4:$B$104,"&lt;="&amp;$GV29,Population!P$4:P$104)-SUMIF(Population!$B$4:$B$104,"&lt;"&amp;$GU29,Population!P$4:P$104)</f>
        <v>2599298</v>
      </c>
      <c r="HL29" s="35">
        <f>SUMIF(Population!$B$4:$B$104,"&lt;="&amp;$GV29,Population!Q$4:Q$104)-SUMIF(Population!$B$4:$B$104,"&lt;"&amp;$GU29,Population!Q$4:Q$104)</f>
        <v>2661071</v>
      </c>
      <c r="HM29" s="35">
        <f>SUMIF(Population!$B$4:$B$104,"&lt;="&amp;$GV29,Population!R$4:R$104)-SUMIF(Population!$B$4:$B$104,"&lt;"&amp;$GU29,Population!R$4:R$104)</f>
        <v>2721602</v>
      </c>
      <c r="HN29" s="35">
        <f>SUMIF(Population!$B$4:$B$104,"&lt;="&amp;$GV29,Population!S$4:S$104)-SUMIF(Population!$B$4:$B$104,"&lt;"&amp;$GU29,Population!S$4:S$104)</f>
        <v>2774750</v>
      </c>
      <c r="HO29" s="35">
        <f>SUMIF(Population!$B$4:$B$104,"&lt;="&amp;$GV29,Population!T$4:T$104)-SUMIF(Population!$B$4:$B$104,"&lt;"&amp;$GU29,Population!T$4:T$104)</f>
        <v>2822716</v>
      </c>
      <c r="HP29" s="35">
        <f>SUMIF(Population!$B$4:$B$104,"&lt;="&amp;$GV29,Population!U$4:U$104)-SUMIF(Population!$B$4:$B$104,"&lt;"&amp;$GU29,Population!U$4:U$104)</f>
        <v>2856489</v>
      </c>
      <c r="HQ29" s="35">
        <f>SUMIF(Population!$B$4:$B$104,"&lt;="&amp;$GV29,Population!V$4:V$104)-SUMIF(Population!$B$4:$B$104,"&lt;"&amp;$GU29,Population!V$4:V$104)</f>
        <v>2881052</v>
      </c>
      <c r="HR29" s="35">
        <f>SUMIF(Population!$B$4:$B$104,"&lt;="&amp;$GV29,Population!W$4:W$104)-SUMIF(Population!$B$4:$B$104,"&lt;"&amp;$GU29,Population!W$4:W$104)</f>
        <v>2904246</v>
      </c>
      <c r="HS29" s="35">
        <f>SUMIF(Population!$B$4:$B$104,"&lt;="&amp;$GV29,Population!X$4:X$104)-SUMIF(Population!$B$4:$B$104,"&lt;"&amp;$GU29,Population!X$4:X$104)</f>
        <v>2929753</v>
      </c>
      <c r="HT29" s="35">
        <f>SUMIF(Population!$B$4:$B$104,"&lt;="&amp;$GV29,Population!Y$4:Y$104)-SUMIF(Population!$B$4:$B$104,"&lt;"&amp;$GU29,Population!Y$4:Y$104)</f>
        <v>2962284</v>
      </c>
      <c r="HU29" s="35">
        <f>SUMIF(Population!$B$4:$B$104,"&lt;="&amp;$GV29,Population!Z$4:Z$104)-SUMIF(Population!$B$4:$B$104,"&lt;"&amp;$GU29,Population!Z$4:Z$104)</f>
        <v>2996505</v>
      </c>
      <c r="HV29" s="35">
        <f>SUMIF(Population!$B$4:$B$104,"&lt;="&amp;$GV29,Population!AA$4:AA$104)-SUMIF(Population!$B$4:$B$104,"&lt;"&amp;$GU29,Population!AA$4:AA$104)</f>
        <v>3040806</v>
      </c>
      <c r="HW29" s="35">
        <f>SUMIF(Population!$B$4:$B$104,"&lt;="&amp;$GV29,Population!AB$4:AB$104)-SUMIF(Population!$B$4:$B$104,"&lt;"&amp;$GU29,Population!AB$4:AB$104)</f>
        <v>3080979</v>
      </c>
      <c r="HX29" s="35">
        <f>SUMIF(Population!$B$4:$B$104,"&lt;="&amp;$GV29,Population!AC$4:AC$104)-SUMIF(Population!$B$4:$B$104,"&lt;"&amp;$GU29,Population!AC$4:AC$104)</f>
        <v>3110028</v>
      </c>
      <c r="HY29" s="35">
        <f>SUMIF(Population!$B$4:$B$104,"&lt;="&amp;$GV29,Population!AD$4:AD$104)-SUMIF(Population!$B$4:$B$104,"&lt;"&amp;$GU29,Population!AD$4:AD$104)</f>
        <v>3136159</v>
      </c>
      <c r="HZ29" s="35">
        <f>SUMIF(Population!$B$4:$B$104,"&lt;="&amp;$GV29,Population!AE$4:AE$104)-SUMIF(Population!$B$4:$B$104,"&lt;"&amp;$GU29,Population!AE$4:AE$104)</f>
        <v>3164580</v>
      </c>
      <c r="IA29" s="35">
        <f>SUMIF(Population!$B$4:$B$104,"&lt;="&amp;$GV29,Population!AF$4:AF$104)-SUMIF(Population!$B$4:$B$104,"&lt;"&amp;$GU29,Population!AF$4:AF$104)</f>
        <v>3193014</v>
      </c>
      <c r="IB29" s="35">
        <f>SUMIF(Population!$B$4:$B$104,"&lt;="&amp;$GV29,Population!AG$4:AG$104)-SUMIF(Population!$B$4:$B$104,"&lt;"&amp;$GU29,Population!AG$4:AG$104)</f>
        <v>3221829</v>
      </c>
      <c r="IC29" s="35">
        <f>SUMIF(Population!$B$4:$B$104,"&lt;="&amp;$GV29,Population!AH$4:AH$104)-SUMIF(Population!$B$4:$B$104,"&lt;"&amp;$GU29,Population!AH$4:AH$104)</f>
        <v>3246833</v>
      </c>
      <c r="ID29" s="35">
        <f>SUMIF(Population!$B$4:$B$104,"&lt;="&amp;$GV29,Population!AI$4:AI$104)-SUMIF(Population!$B$4:$B$104,"&lt;"&amp;$GU29,Population!AI$4:AI$104)</f>
        <v>3268193</v>
      </c>
      <c r="IE29" s="35">
        <f>SUMIF(Population!$B$4:$B$104,"&lt;="&amp;$GV29,Population!AJ$4:AJ$104)-SUMIF(Population!$B$4:$B$104,"&lt;"&amp;$GU29,Population!AJ$4:AJ$104)</f>
        <v>3293471</v>
      </c>
      <c r="IF29" s="35">
        <f>SUMIF(Population!$B$4:$B$104,"&lt;="&amp;$GV29,Population!AK$4:AK$104)-SUMIF(Population!$B$4:$B$104,"&lt;"&amp;$GU29,Population!AK$4:AK$104)</f>
        <v>3315767</v>
      </c>
      <c r="IG29" s="35">
        <f>SUMIF(Population!$B$4:$B$104,"&lt;="&amp;$GV29,Population!AL$4:AL$104)-SUMIF(Population!$B$4:$B$104,"&lt;"&amp;$GU29,Population!AL$4:AL$104)</f>
        <v>3350535</v>
      </c>
      <c r="IH29" s="35">
        <f>SUMIF(Population!$B$4:$B$104,"&lt;="&amp;$GV29,Population!AM$4:AM$104)-SUMIF(Population!$B$4:$B$104,"&lt;"&amp;$GU29,Population!AM$4:AM$104)</f>
        <v>3408119</v>
      </c>
      <c r="II29" s="35">
        <f>SUMIF(Population!$B$4:$B$104,"&lt;="&amp;$GV29,Population!AN$4:AN$104)-SUMIF(Population!$B$4:$B$104,"&lt;"&amp;$GU29,Population!AN$4:AN$104)</f>
        <v>3473965</v>
      </c>
      <c r="IJ29" s="35">
        <f>SUMIF(Population!$B$4:$B$104,"&lt;="&amp;$GV29,Population!AO$4:AO$104)-SUMIF(Population!$B$4:$B$104,"&lt;"&amp;$GU29,Population!AO$4:AO$104)</f>
        <v>3549371</v>
      </c>
      <c r="IK29" s="35">
        <f>SUMIF(Population!$B$4:$B$104,"&lt;="&amp;$GV29,Population!AP$4:AP$104)-SUMIF(Population!$B$4:$B$104,"&lt;"&amp;$GU29,Population!AP$4:AP$104)</f>
        <v>3627266</v>
      </c>
      <c r="IL29" s="35">
        <f>SUMIF(Population!$B$4:$B$104,"&lt;="&amp;$GV29,Population!AQ$4:AQ$104)-SUMIF(Population!$B$4:$B$104,"&lt;"&amp;$GU29,Population!AQ$4:AQ$104)</f>
        <v>3701963</v>
      </c>
      <c r="IM29" s="35">
        <f>SUMIF(Population!$B$4:$B$104,"&lt;="&amp;$GV29,Population!AR$4:AR$104)-SUMIF(Population!$B$4:$B$104,"&lt;"&amp;$GU29,Population!AR$4:AR$104)</f>
        <v>3775316</v>
      </c>
      <c r="IN29" s="35">
        <f>SUMIF(Population!$B$4:$B$104,"&lt;="&amp;$GV29,Population!AS$4:AS$104)-SUMIF(Population!$B$4:$B$104,"&lt;"&amp;$GU29,Population!AS$4:AS$104)</f>
        <v>3844332</v>
      </c>
      <c r="IO29" s="35">
        <f>SUMIF(Population!$B$4:$B$104,"&lt;="&amp;$GV29,Population!AT$4:AT$104)-SUMIF(Population!$B$4:$B$104,"&lt;"&amp;$GU29,Population!AT$4:AT$104)</f>
        <v>3909832</v>
      </c>
      <c r="IP29" s="35">
        <f>SUMIF(Population!$B$4:$B$104,"&lt;="&amp;$GV29,Population!AU$4:AU$104)-SUMIF(Population!$B$4:$B$104,"&lt;"&amp;$GU29,Population!AU$4:AU$104)</f>
        <v>3955446</v>
      </c>
      <c r="IQ29" s="35">
        <f>SUMIF(Population!$B$4:$B$104,"&lt;="&amp;$GV29,Population!AV$4:AV$104)-SUMIF(Population!$B$4:$B$104,"&lt;"&amp;$GU29,Population!AV$4:AV$104)</f>
        <v>3986777</v>
      </c>
      <c r="IR29" s="35">
        <f>SUMIF(Population!$B$4:$B$104,"&lt;="&amp;$GV29,Population!AW$4:AW$104)-SUMIF(Population!$B$4:$B$104,"&lt;"&amp;$GU29,Population!AW$4:AW$104)</f>
        <v>4007048</v>
      </c>
      <c r="IS29" s="35">
        <f>SUMIF(Population!$B$4:$B$104,"&lt;="&amp;$GV29,Population!AX$4:AX$104)-SUMIF(Population!$B$4:$B$104,"&lt;"&amp;$GU29,Population!AX$4:AX$104)</f>
        <v>4025310</v>
      </c>
      <c r="IT29" s="35">
        <f>SUMIF(Population!$B$4:$B$104,"&lt;="&amp;$GV29,Population!AY$4:AY$104)-SUMIF(Population!$B$4:$B$104,"&lt;"&amp;$GU29,Population!AY$4:AY$104)</f>
        <v>4041351</v>
      </c>
      <c r="IW29" s="35">
        <v>65</v>
      </c>
      <c r="IX29" s="35">
        <v>74</v>
      </c>
      <c r="IY29" s="36" t="s">
        <v>226</v>
      </c>
      <c r="IZ29" s="75">
        <f>SUMIF(Population!$B$214:$B$314,"&lt;="&amp;$GV29,Population!C$214:C$314)-SUMIF(Population!$B$214:$B$314,"&lt;"&amp;$GU29,Population!C$214:C$314)</f>
        <v>900323</v>
      </c>
      <c r="JA29" s="75">
        <f>SUMIF(Population!$B$214:$B$314,"&lt;="&amp;$GV29,Population!D$214:D$314)-SUMIF(Population!$B$214:$B$314,"&lt;"&amp;$GU29,Population!D$214:D$314)</f>
        <v>943465</v>
      </c>
      <c r="JB29" s="75">
        <f>SUMIF(Population!$B$214:$B$314,"&lt;="&amp;$GV29,Population!E$214:E$314)-SUMIF(Population!$B$214:$B$314,"&lt;"&amp;$GU29,Population!E$214:E$314)</f>
        <v>982513</v>
      </c>
      <c r="JC29" s="75">
        <f>SUMIF(Population!$B$214:$B$314,"&lt;="&amp;$GV29,Population!F$214:F$314)-SUMIF(Population!$B$214:$B$314,"&lt;"&amp;$GU29,Population!F$214:F$314)</f>
        <v>1022531</v>
      </c>
      <c r="JD29" s="75">
        <f>SUMIF(Population!$B$214:$B$314,"&lt;="&amp;$GV29,Population!G$214:G$314)-SUMIF(Population!$B$214:$B$314,"&lt;"&amp;$GU29,Population!G$214:G$314)</f>
        <v>1062329</v>
      </c>
      <c r="JE29" s="75">
        <f>SUMIF(Population!$B$214:$B$314,"&lt;="&amp;$GV29,Population!H$214:H$314)-SUMIF(Population!$B$214:$B$314,"&lt;"&amp;$GU29,Population!H$214:H$314)</f>
        <v>1098446</v>
      </c>
      <c r="JF29" s="75">
        <f>SUMIF(Population!$B$214:$B$314,"&lt;="&amp;$GV29,Population!I$214:I$314)-SUMIF(Population!$B$214:$B$314,"&lt;"&amp;$GU29,Population!I$214:I$314)</f>
        <v>1137571</v>
      </c>
      <c r="JG29" s="75">
        <f>SUMIF(Population!$B$214:$B$314,"&lt;="&amp;$GV29,Population!J$214:J$314)-SUMIF(Population!$B$214:$B$314,"&lt;"&amp;$GU29,Population!J$214:J$314)</f>
        <v>1170064</v>
      </c>
      <c r="JH29" s="75">
        <f>SUMIF(Population!$B$214:$B$314,"&lt;="&amp;$GV29,Population!K$214:K$314)-SUMIF(Population!$B$214:$B$314,"&lt;"&amp;$GU29,Population!K$214:K$314)</f>
        <v>1202613</v>
      </c>
      <c r="JI29" s="75">
        <f>SUMIF(Population!$B$214:$B$314,"&lt;="&amp;$GV29,Population!L$214:L$314)-SUMIF(Population!$B$214:$B$314,"&lt;"&amp;$GU29,Population!L$214:L$314)</f>
        <v>1235669</v>
      </c>
      <c r="JJ29" s="75">
        <f>SUMIF(Population!$B$214:$B$314,"&lt;="&amp;$GV29,Population!M$214:M$314)-SUMIF(Population!$B$214:$B$314,"&lt;"&amp;$GU29,Population!M$214:M$314)</f>
        <v>1253867</v>
      </c>
      <c r="JK29" s="75">
        <f>SUMIF(Population!$B$214:$B$314,"&lt;="&amp;$GV29,Population!N$214:N$314)-SUMIF(Population!$B$214:$B$314,"&lt;"&amp;$GU29,Population!N$214:N$314)</f>
        <v>1280382</v>
      </c>
      <c r="JL29" s="75">
        <f>SUMIF(Population!$B$214:$B$314,"&lt;="&amp;$GV29,Population!O$214:O$314)-SUMIF(Population!$B$214:$B$314,"&lt;"&amp;$GU29,Population!O$214:O$314)</f>
        <v>1310828</v>
      </c>
      <c r="JM29" s="75">
        <f>SUMIF(Population!$B$214:$B$314,"&lt;="&amp;$GV29,Population!P$214:P$314)-SUMIF(Population!$B$214:$B$314,"&lt;"&amp;$GU29,Population!P$214:P$314)</f>
        <v>1340388</v>
      </c>
      <c r="JN29" s="75">
        <f>SUMIF(Population!$B$214:$B$314,"&lt;="&amp;$GV29,Population!Q$214:Q$314)-SUMIF(Population!$B$214:$B$314,"&lt;"&amp;$GU29,Population!Q$214:Q$314)</f>
        <v>1372764</v>
      </c>
      <c r="JO29" s="75">
        <f>SUMIF(Population!$B$214:$B$314,"&lt;="&amp;$GV29,Population!R$214:R$314)-SUMIF(Population!$B$214:$B$314,"&lt;"&amp;$GU29,Population!R$214:R$314)</f>
        <v>1404038</v>
      </c>
      <c r="JP29" s="75">
        <f>SUMIF(Population!$B$214:$B$314,"&lt;="&amp;$GV29,Population!S$214:S$314)-SUMIF(Population!$B$214:$B$314,"&lt;"&amp;$GU29,Population!S$214:S$314)</f>
        <v>1431543</v>
      </c>
      <c r="JQ29" s="75">
        <f>SUMIF(Population!$B$214:$B$314,"&lt;="&amp;$GV29,Population!T$214:T$314)-SUMIF(Population!$B$214:$B$314,"&lt;"&amp;$GU29,Population!T$214:T$314)</f>
        <v>1455651</v>
      </c>
      <c r="JR29" s="75">
        <f>SUMIF(Population!$B$214:$B$314,"&lt;="&amp;$GV29,Population!U$214:U$314)-SUMIF(Population!$B$214:$B$314,"&lt;"&amp;$GU29,Population!U$214:U$314)</f>
        <v>1472657</v>
      </c>
      <c r="JS29" s="75">
        <f>SUMIF(Population!$B$214:$B$314,"&lt;="&amp;$GV29,Population!V$214:V$314)-SUMIF(Population!$B$214:$B$314,"&lt;"&amp;$GU29,Population!V$214:V$314)</f>
        <v>1485139</v>
      </c>
      <c r="JT29" s="75">
        <f>SUMIF(Population!$B$214:$B$314,"&lt;="&amp;$GV29,Population!W$214:W$314)-SUMIF(Population!$B$214:$B$314,"&lt;"&amp;$GU29,Population!W$214:W$314)</f>
        <v>1496121</v>
      </c>
      <c r="JU29" s="75">
        <f>SUMIF(Population!$B$214:$B$314,"&lt;="&amp;$GV29,Population!X$214:X$314)-SUMIF(Population!$B$214:$B$314,"&lt;"&amp;$GU29,Population!X$214:X$314)</f>
        <v>1507649</v>
      </c>
      <c r="JV29" s="75">
        <f>SUMIF(Population!$B$214:$B$314,"&lt;="&amp;$GV29,Population!Y$214:Y$314)-SUMIF(Population!$B$214:$B$314,"&lt;"&amp;$GU29,Population!Y$214:Y$314)</f>
        <v>1523281</v>
      </c>
      <c r="JW29" s="75">
        <f>SUMIF(Population!$B$214:$B$314,"&lt;="&amp;$GV29,Population!Z$214:Z$314)-SUMIF(Population!$B$214:$B$314,"&lt;"&amp;$GU29,Population!Z$214:Z$314)</f>
        <v>1538987</v>
      </c>
      <c r="JX29" s="75">
        <f>SUMIF(Population!$B$214:$B$314,"&lt;="&amp;$GV29,Population!AA$214:AA$314)-SUMIF(Population!$B$214:$B$314,"&lt;"&amp;$GU29,Population!AA$214:AA$314)</f>
        <v>1560799</v>
      </c>
      <c r="JY29" s="75">
        <f>SUMIF(Population!$B$214:$B$314,"&lt;="&amp;$GV29,Population!AB$214:AB$314)-SUMIF(Population!$B$214:$B$314,"&lt;"&amp;$GU29,Population!AB$214:AB$314)</f>
        <v>1580638</v>
      </c>
      <c r="JZ29" s="75">
        <f>SUMIF(Population!$B$214:$B$314,"&lt;="&amp;$GV29,Population!AC$214:AC$314)-SUMIF(Population!$B$214:$B$314,"&lt;"&amp;$GU29,Population!AC$214:AC$314)</f>
        <v>1594096</v>
      </c>
      <c r="KA29" s="75">
        <f>SUMIF(Population!$B$214:$B$314,"&lt;="&amp;$GV29,Population!AD$214:AD$314)-SUMIF(Population!$B$214:$B$314,"&lt;"&amp;$GU29,Population!AD$214:AD$314)</f>
        <v>1606081</v>
      </c>
      <c r="KB29" s="75">
        <f>SUMIF(Population!$B$214:$B$314,"&lt;="&amp;$GV29,Population!AE$214:AE$314)-SUMIF(Population!$B$214:$B$314,"&lt;"&amp;$GU29,Population!AE$214:AE$314)</f>
        <v>1618595</v>
      </c>
      <c r="KC29" s="75">
        <f>SUMIF(Population!$B$214:$B$314,"&lt;="&amp;$GV29,Population!AF$214:AF$314)-SUMIF(Population!$B$214:$B$314,"&lt;"&amp;$GU29,Population!AF$214:AF$314)</f>
        <v>1631382</v>
      </c>
      <c r="KD29" s="75">
        <f>SUMIF(Population!$B$214:$B$314,"&lt;="&amp;$GV29,Population!AG$214:AG$314)-SUMIF(Population!$B$214:$B$314,"&lt;"&amp;$GU29,Population!AG$214:AG$314)</f>
        <v>1644460</v>
      </c>
      <c r="KE29" s="75">
        <f>SUMIF(Population!$B$214:$B$314,"&lt;="&amp;$GV29,Population!AH$214:AH$314)-SUMIF(Population!$B$214:$B$314,"&lt;"&amp;$GU29,Population!AH$214:AH$314)</f>
        <v>1655609</v>
      </c>
      <c r="KF29" s="75">
        <f>SUMIF(Population!$B$214:$B$314,"&lt;="&amp;$GV29,Population!AI$214:AI$314)-SUMIF(Population!$B$214:$B$314,"&lt;"&amp;$GU29,Population!AI$214:AI$314)</f>
        <v>1664053</v>
      </c>
      <c r="KG29" s="75">
        <f>SUMIF(Population!$B$214:$B$314,"&lt;="&amp;$GV29,Population!AJ$214:AJ$314)-SUMIF(Population!$B$214:$B$314,"&lt;"&amp;$GU29,Population!AJ$214:AJ$314)</f>
        <v>1674752</v>
      </c>
      <c r="KH29" s="75">
        <f>SUMIF(Population!$B$214:$B$314,"&lt;="&amp;$GV29,Population!AK$214:AK$314)-SUMIF(Population!$B$214:$B$314,"&lt;"&amp;$GU29,Population!AK$214:AK$314)</f>
        <v>1682458</v>
      </c>
      <c r="KI29" s="75">
        <f>SUMIF(Population!$B$214:$B$314,"&lt;="&amp;$GV29,Population!AL$214:AL$314)-SUMIF(Population!$B$214:$B$314,"&lt;"&amp;$GU29,Population!AL$214:AL$314)</f>
        <v>1696476</v>
      </c>
      <c r="KJ29" s="75">
        <f>SUMIF(Population!$B$214:$B$314,"&lt;="&amp;$GV29,Population!AM$214:AM$314)-SUMIF(Population!$B$214:$B$314,"&lt;"&amp;$GU29,Population!AM$214:AM$314)</f>
        <v>1722533</v>
      </c>
      <c r="KK29" s="75">
        <f>SUMIF(Population!$B$214:$B$314,"&lt;="&amp;$GV29,Population!AN$214:AN$314)-SUMIF(Population!$B$214:$B$314,"&lt;"&amp;$GU29,Population!AN$214:AN$314)</f>
        <v>1753686</v>
      </c>
      <c r="KL29" s="75">
        <f>SUMIF(Population!$B$214:$B$314,"&lt;="&amp;$GV29,Population!AO$214:AO$314)-SUMIF(Population!$B$214:$B$314,"&lt;"&amp;$GU29,Population!AO$214:AO$314)</f>
        <v>1790531</v>
      </c>
      <c r="KM29" s="75">
        <f>SUMIF(Population!$B$214:$B$314,"&lt;="&amp;$GV29,Population!AP$214:AP$314)-SUMIF(Population!$B$214:$B$314,"&lt;"&amp;$GU29,Population!AP$214:AP$314)</f>
        <v>1828550</v>
      </c>
      <c r="KN29" s="75">
        <f>SUMIF(Population!$B$214:$B$314,"&lt;="&amp;$GV29,Population!AQ$214:AQ$314)-SUMIF(Population!$B$214:$B$314,"&lt;"&amp;$GU29,Population!AQ$214:AQ$314)</f>
        <v>1865501</v>
      </c>
      <c r="KO29" s="75">
        <f>SUMIF(Population!$B$214:$B$314,"&lt;="&amp;$GV29,Population!AR$214:AR$314)-SUMIF(Population!$B$214:$B$314,"&lt;"&amp;$GU29,Population!AR$214:AR$314)</f>
        <v>1902415</v>
      </c>
      <c r="KP29" s="75">
        <f>SUMIF(Population!$B$214:$B$314,"&lt;="&amp;$GV29,Population!AS$214:AS$314)-SUMIF(Population!$B$214:$B$314,"&lt;"&amp;$GU29,Population!AS$214:AS$314)</f>
        <v>1937577</v>
      </c>
      <c r="KQ29" s="75">
        <f>SUMIF(Population!$B$214:$B$314,"&lt;="&amp;$GV29,Population!AT$214:AT$314)-SUMIF(Population!$B$214:$B$314,"&lt;"&amp;$GU29,Population!AT$214:AT$314)</f>
        <v>1970574</v>
      </c>
      <c r="KR29" s="75">
        <f>SUMIF(Population!$B$214:$B$314,"&lt;="&amp;$GV29,Population!AU$214:AU$314)-SUMIF(Population!$B$214:$B$314,"&lt;"&amp;$GU29,Population!AU$214:AU$314)</f>
        <v>1994690</v>
      </c>
      <c r="KS29" s="75">
        <f>SUMIF(Population!$B$214:$B$314,"&lt;="&amp;$GV29,Population!AV$214:AV$314)-SUMIF(Population!$B$214:$B$314,"&lt;"&amp;$GU29,Population!AV$214:AV$314)</f>
        <v>2011345</v>
      </c>
      <c r="KT29" s="75">
        <f>SUMIF(Population!$B$214:$B$314,"&lt;="&amp;$GV29,Population!AW$214:AW$314)-SUMIF(Population!$B$214:$B$314,"&lt;"&amp;$GU29,Population!AW$214:AW$314)</f>
        <v>2021754</v>
      </c>
      <c r="KU29" s="75">
        <f>SUMIF(Population!$B$214:$B$314,"&lt;="&amp;$GV29,Population!AX$214:AX$314)-SUMIF(Population!$B$214:$B$314,"&lt;"&amp;$GU29,Population!AX$214:AX$314)</f>
        <v>2030105</v>
      </c>
      <c r="KV29" s="75">
        <f>SUMIF(Population!$B$214:$B$314,"&lt;="&amp;$GV29,Population!AY$214:AY$314)-SUMIF(Population!$B$214:$B$314,"&lt;"&amp;$GU29,Population!AY$214:AY$314)</f>
        <v>2036671</v>
      </c>
      <c r="KY29" s="35">
        <v>65</v>
      </c>
      <c r="KZ29" s="35">
        <v>74</v>
      </c>
      <c r="LA29" s="36" t="s">
        <v>226</v>
      </c>
      <c r="LB29" s="35">
        <f>SUMIF(Population!$B$110:$B$210,"&lt;="&amp;$GV29,Population!C$110:C$210)-SUMIF(Population!$B$110:$B$210,"&lt;"&amp;$GU29,Population!C$110:C$210)</f>
        <v>880178</v>
      </c>
      <c r="LC29" s="35">
        <f>SUMIF(Population!$B$110:$B$210,"&lt;="&amp;$GV29,Population!D$110:D$210)-SUMIF(Population!$B$110:$B$210,"&lt;"&amp;$GU29,Population!D$110:D$210)</f>
        <v>920791</v>
      </c>
      <c r="LD29" s="35">
        <f>SUMIF(Population!$B$110:$B$210,"&lt;="&amp;$GV29,Population!E$110:E$210)-SUMIF(Population!$B$110:$B$210,"&lt;"&amp;$GU29,Population!E$110:E$210)</f>
        <v>956042</v>
      </c>
      <c r="LE29" s="35">
        <f>SUMIF(Population!$B$110:$B$210,"&lt;="&amp;$GV29,Population!F$110:F$210)-SUMIF(Population!$B$110:$B$210,"&lt;"&amp;$GU29,Population!F$110:F$210)</f>
        <v>990814</v>
      </c>
      <c r="LF29" s="35">
        <f>SUMIF(Population!$B$110:$B$210,"&lt;="&amp;$GV29,Population!G$110:G$210)-SUMIF(Population!$B$110:$B$210,"&lt;"&amp;$GU29,Population!G$110:G$210)</f>
        <v>1025374</v>
      </c>
      <c r="LG29" s="35">
        <f>SUMIF(Population!$B$110:$B$210,"&lt;="&amp;$GV29,Population!H$110:H$210)-SUMIF(Population!$B$110:$B$210,"&lt;"&amp;$GU29,Population!H$110:H$210)</f>
        <v>1056341</v>
      </c>
      <c r="LH29" s="35">
        <f>SUMIF(Population!$B$110:$B$210,"&lt;="&amp;$GV29,Population!I$110:I$210)-SUMIF(Population!$B$110:$B$210,"&lt;"&amp;$GU29,Population!I$110:I$210)</f>
        <v>1090386</v>
      </c>
      <c r="LI29" s="35">
        <f>SUMIF(Population!$B$110:$B$210,"&lt;="&amp;$GV29,Population!J$110:J$210)-SUMIF(Population!$B$110:$B$210,"&lt;"&amp;$GU29,Population!J$110:J$210)</f>
        <v>1117404</v>
      </c>
      <c r="LJ29" s="35">
        <f>SUMIF(Population!$B$110:$B$210,"&lt;="&amp;$GV29,Population!K$110:K$210)-SUMIF(Population!$B$110:$B$210,"&lt;"&amp;$GU29,Population!K$110:K$210)</f>
        <v>1144626</v>
      </c>
      <c r="LK29" s="35">
        <f>SUMIF(Population!$B$110:$B$210,"&lt;="&amp;$GV29,Population!L$110:L$210)-SUMIF(Population!$B$110:$B$210,"&lt;"&amp;$GU29,Population!L$110:L$210)</f>
        <v>1172661</v>
      </c>
      <c r="LL29" s="35">
        <f>SUMIF(Population!$B$110:$B$210,"&lt;="&amp;$GV29,Population!M$110:M$210)-SUMIF(Population!$B$110:$B$210,"&lt;"&amp;$GU29,Population!M$110:M$210)</f>
        <v>1185962</v>
      </c>
      <c r="LM29" s="35">
        <f>SUMIF(Population!$B$110:$B$210,"&lt;="&amp;$GV29,Population!N$110:N$210)-SUMIF(Population!$B$110:$B$210,"&lt;"&amp;$GU29,Population!N$110:N$210)</f>
        <v>1206758</v>
      </c>
      <c r="LN29" s="35">
        <f>SUMIF(Population!$B$110:$B$210,"&lt;="&amp;$GV29,Population!O$110:O$210)-SUMIF(Population!$B$110:$B$210,"&lt;"&amp;$GU29,Population!O$110:O$210)</f>
        <v>1233022</v>
      </c>
      <c r="LO29" s="35">
        <f>SUMIF(Population!$B$110:$B$210,"&lt;="&amp;$GV29,Population!P$110:P$210)-SUMIF(Population!$B$110:$B$210,"&lt;"&amp;$GU29,Population!P$110:P$210)</f>
        <v>1258910</v>
      </c>
      <c r="LP29" s="35">
        <f>SUMIF(Population!$B$110:$B$210,"&lt;="&amp;$GV29,Population!Q$110:Q$210)-SUMIF(Population!$B$110:$B$210,"&lt;"&amp;$GU29,Population!Q$110:Q$210)</f>
        <v>1288307</v>
      </c>
      <c r="LQ29" s="35">
        <f>SUMIF(Population!$B$110:$B$210,"&lt;="&amp;$GV29,Population!R$110:R$210)-SUMIF(Population!$B$110:$B$210,"&lt;"&amp;$GU29,Population!R$110:R$210)</f>
        <v>1317564</v>
      </c>
      <c r="LR29" s="35">
        <f>SUMIF(Population!$B$110:$B$210,"&lt;="&amp;$GV29,Population!S$110:S$210)-SUMIF(Population!$B$110:$B$210,"&lt;"&amp;$GU29,Population!S$110:S$210)</f>
        <v>1343207</v>
      </c>
      <c r="LS29" s="35">
        <f>SUMIF(Population!$B$110:$B$210,"&lt;="&amp;$GV29,Population!T$110:T$210)-SUMIF(Population!$B$110:$B$210,"&lt;"&amp;$GU29,Population!T$110:T$210)</f>
        <v>1367065</v>
      </c>
      <c r="LT29" s="35">
        <f>SUMIF(Population!$B$110:$B$210,"&lt;="&amp;$GV29,Population!U$110:U$210)-SUMIF(Population!$B$110:$B$210,"&lt;"&amp;$GU29,Population!U$110:U$210)</f>
        <v>1383832</v>
      </c>
      <c r="LU29" s="35">
        <f>SUMIF(Population!$B$110:$B$210,"&lt;="&amp;$GV29,Population!V$110:V$210)-SUMIF(Population!$B$110:$B$210,"&lt;"&amp;$GU29,Population!V$110:V$210)</f>
        <v>1395913</v>
      </c>
      <c r="LV29" s="35">
        <f>SUMIF(Population!$B$110:$B$210,"&lt;="&amp;$GV29,Population!W$110:W$210)-SUMIF(Population!$B$110:$B$210,"&lt;"&amp;$GU29,Population!W$110:W$210)</f>
        <v>1408125</v>
      </c>
      <c r="LW29" s="35">
        <f>SUMIF(Population!$B$110:$B$210,"&lt;="&amp;$GV29,Population!X$110:X$210)-SUMIF(Population!$B$110:$B$210,"&lt;"&amp;$GU29,Population!X$110:X$210)</f>
        <v>1422104</v>
      </c>
      <c r="LX29" s="35">
        <f>SUMIF(Population!$B$110:$B$210,"&lt;="&amp;$GV29,Population!Y$110:Y$210)-SUMIF(Population!$B$110:$B$210,"&lt;"&amp;$GU29,Population!Y$110:Y$210)</f>
        <v>1439003</v>
      </c>
      <c r="LY29" s="35">
        <f>SUMIF(Population!$B$110:$B$210,"&lt;="&amp;$GV29,Population!Z$110:Z$210)-SUMIF(Population!$B$110:$B$210,"&lt;"&amp;$GU29,Population!Z$110:Z$210)</f>
        <v>1457518</v>
      </c>
      <c r="LZ29" s="35">
        <f>SUMIF(Population!$B$110:$B$210,"&lt;="&amp;$GV29,Population!AA$110:AA$210)-SUMIF(Population!$B$110:$B$210,"&lt;"&amp;$GU29,Population!AA$110:AA$210)</f>
        <v>1480007</v>
      </c>
      <c r="MA29" s="35">
        <f>SUMIF(Population!$B$110:$B$210,"&lt;="&amp;$GV29,Population!AB$110:AB$210)-SUMIF(Population!$B$110:$B$210,"&lt;"&amp;$GU29,Population!AB$110:AB$210)</f>
        <v>1500341</v>
      </c>
      <c r="MB29" s="35">
        <f>SUMIF(Population!$B$110:$B$210,"&lt;="&amp;$GV29,Population!AC$110:AC$210)-SUMIF(Population!$B$110:$B$210,"&lt;"&amp;$GU29,Population!AC$110:AC$210)</f>
        <v>1515932</v>
      </c>
      <c r="MC29" s="35">
        <f>SUMIF(Population!$B$110:$B$210,"&lt;="&amp;$GV29,Population!AD$110:AD$210)-SUMIF(Population!$B$110:$B$210,"&lt;"&amp;$GU29,Population!AD$110:AD$210)</f>
        <v>1530078</v>
      </c>
      <c r="MD29" s="35">
        <f>SUMIF(Population!$B$110:$B$210,"&lt;="&amp;$GV29,Population!AE$110:AE$210)-SUMIF(Population!$B$110:$B$210,"&lt;"&amp;$GU29,Population!AE$110:AE$210)</f>
        <v>1545985</v>
      </c>
      <c r="ME29" s="35">
        <f>SUMIF(Population!$B$110:$B$210,"&lt;="&amp;$GV29,Population!AF$110:AF$210)-SUMIF(Population!$B$110:$B$210,"&lt;"&amp;$GU29,Population!AF$110:AF$210)</f>
        <v>1561632</v>
      </c>
      <c r="MF29" s="35">
        <f>SUMIF(Population!$B$110:$B$210,"&lt;="&amp;$GV29,Population!AG$110:AG$210)-SUMIF(Population!$B$110:$B$210,"&lt;"&amp;$GU29,Population!AG$110:AG$210)</f>
        <v>1577369</v>
      </c>
      <c r="MG29" s="35">
        <f>SUMIF(Population!$B$110:$B$210,"&lt;="&amp;$GV29,Population!AH$110:AH$210)-SUMIF(Population!$B$110:$B$210,"&lt;"&amp;$GU29,Population!AH$110:AH$210)</f>
        <v>1591224</v>
      </c>
      <c r="MH29" s="35">
        <f>SUMIF(Population!$B$110:$B$210,"&lt;="&amp;$GV29,Population!AI$110:AI$210)-SUMIF(Population!$B$110:$B$210,"&lt;"&amp;$GU29,Population!AI$110:AI$210)</f>
        <v>1604140</v>
      </c>
      <c r="MI29" s="35">
        <f>SUMIF(Population!$B$110:$B$210,"&lt;="&amp;$GV29,Population!AJ$110:AJ$210)-SUMIF(Population!$B$110:$B$210,"&lt;"&amp;$GU29,Population!AJ$110:AJ$210)</f>
        <v>1618719</v>
      </c>
      <c r="MJ29" s="35">
        <f>SUMIF(Population!$B$110:$B$210,"&lt;="&amp;$GV29,Population!AK$110:AK$210)-SUMIF(Population!$B$110:$B$210,"&lt;"&amp;$GU29,Population!AK$110:AK$210)</f>
        <v>1633309</v>
      </c>
      <c r="MK29" s="35">
        <f>SUMIF(Population!$B$110:$B$210,"&lt;="&amp;$GV29,Population!AL$110:AL$210)-SUMIF(Population!$B$110:$B$210,"&lt;"&amp;$GU29,Population!AL$110:AL$210)</f>
        <v>1654059</v>
      </c>
      <c r="ML29" s="35">
        <f>SUMIF(Population!$B$110:$B$210,"&lt;="&amp;$GV29,Population!AM$110:AM$210)-SUMIF(Population!$B$110:$B$210,"&lt;"&amp;$GU29,Population!AM$110:AM$210)</f>
        <v>1685586</v>
      </c>
      <c r="MM29" s="35">
        <f>SUMIF(Population!$B$110:$B$210,"&lt;="&amp;$GV29,Population!AN$110:AN$210)-SUMIF(Population!$B$110:$B$210,"&lt;"&amp;$GU29,Population!AN$110:AN$210)</f>
        <v>1720279</v>
      </c>
      <c r="MN29" s="35">
        <f>SUMIF(Population!$B$110:$B$210,"&lt;="&amp;$GV29,Population!AO$110:AO$210)-SUMIF(Population!$B$110:$B$210,"&lt;"&amp;$GU29,Population!AO$110:AO$210)</f>
        <v>1758840</v>
      </c>
      <c r="MO29" s="35">
        <f>SUMIF(Population!$B$110:$B$210,"&lt;="&amp;$GV29,Population!AP$110:AP$210)-SUMIF(Population!$B$110:$B$210,"&lt;"&amp;$GU29,Population!AP$110:AP$210)</f>
        <v>1798716</v>
      </c>
      <c r="MP29" s="35">
        <f>SUMIF(Population!$B$110:$B$210,"&lt;="&amp;$GV29,Population!AQ$110:AQ$210)-SUMIF(Population!$B$110:$B$210,"&lt;"&amp;$GU29,Population!AQ$110:AQ$210)</f>
        <v>1836462</v>
      </c>
      <c r="MQ29" s="35">
        <f>SUMIF(Population!$B$110:$B$210,"&lt;="&amp;$GV29,Population!AR$110:AR$210)-SUMIF(Population!$B$110:$B$210,"&lt;"&amp;$GU29,Population!AR$110:AR$210)</f>
        <v>1872901</v>
      </c>
      <c r="MR29" s="35">
        <f>SUMIF(Population!$B$110:$B$210,"&lt;="&amp;$GV29,Population!AS$110:AS$210)-SUMIF(Population!$B$110:$B$210,"&lt;"&amp;$GU29,Population!AS$110:AS$210)</f>
        <v>1906755</v>
      </c>
      <c r="MS29" s="35">
        <f>SUMIF(Population!$B$110:$B$210,"&lt;="&amp;$GV29,Population!AT$110:AT$210)-SUMIF(Population!$B$110:$B$210,"&lt;"&amp;$GU29,Population!AT$110:AT$210)</f>
        <v>1939258</v>
      </c>
      <c r="MT29" s="35">
        <f>SUMIF(Population!$B$110:$B$210,"&lt;="&amp;$GV29,Population!AU$110:AU$210)-SUMIF(Population!$B$110:$B$210,"&lt;"&amp;$GU29,Population!AU$110:AU$210)</f>
        <v>1960756</v>
      </c>
      <c r="MU29" s="35">
        <f>SUMIF(Population!$B$110:$B$210,"&lt;="&amp;$GV29,Population!AV$110:AV$210)-SUMIF(Population!$B$110:$B$210,"&lt;"&amp;$GU29,Population!AV$110:AV$210)</f>
        <v>1975432</v>
      </c>
      <c r="MV29" s="35">
        <f>SUMIF(Population!$B$110:$B$210,"&lt;="&amp;$GV29,Population!AW$110:AW$210)-SUMIF(Population!$B$110:$B$210,"&lt;"&amp;$GU29,Population!AW$110:AW$210)</f>
        <v>1985294</v>
      </c>
      <c r="MW29" s="35">
        <f>SUMIF(Population!$B$110:$B$210,"&lt;="&amp;$GV29,Population!AX$110:AX$210)-SUMIF(Population!$B$110:$B$210,"&lt;"&amp;$GU29,Population!AX$110:AX$210)</f>
        <v>1995205</v>
      </c>
      <c r="MX29" s="35">
        <f>SUMIF(Population!$B$110:$B$210,"&lt;="&amp;$GV29,Population!AY$110:AY$210)-SUMIF(Population!$B$110:$B$210,"&lt;"&amp;$GU29,Population!AY$110:AY$210)</f>
        <v>2004680</v>
      </c>
      <c r="MZ29" s="36" t="s">
        <v>226</v>
      </c>
      <c r="NA29" s="35">
        <f t="shared" si="2"/>
        <v>2071008322.3512623</v>
      </c>
      <c r="NB29" s="35">
        <f t="shared" si="2"/>
        <v>2173273871.0638499</v>
      </c>
      <c r="NC29" s="35">
        <f t="shared" si="2"/>
        <v>2267250808.257916</v>
      </c>
      <c r="ND29" s="35">
        <f t="shared" si="2"/>
        <v>2364585278.7052498</v>
      </c>
      <c r="NE29" s="35">
        <f t="shared" si="2"/>
        <v>2464262362.0598145</v>
      </c>
      <c r="NF29" s="35">
        <f t="shared" si="2"/>
        <v>2558213529.1078486</v>
      </c>
      <c r="NG29" s="35">
        <f t="shared" si="2"/>
        <v>2662293640.8186588</v>
      </c>
      <c r="NH29" s="35">
        <f t="shared" si="2"/>
        <v>2752934428.4727035</v>
      </c>
      <c r="NI29" s="35">
        <f t="shared" si="2"/>
        <v>2846687778.0982566</v>
      </c>
      <c r="NJ29" s="35">
        <f t="shared" si="2"/>
        <v>2944879259.0980058</v>
      </c>
      <c r="NK29" s="35">
        <f t="shared" si="3"/>
        <v>3009445728.3055692</v>
      </c>
      <c r="NL29" s="35">
        <f t="shared" si="3"/>
        <v>3095928283.9882584</v>
      </c>
      <c r="NM29" s="35">
        <f t="shared" si="3"/>
        <v>3196807994.7732415</v>
      </c>
      <c r="NN29" s="35">
        <f t="shared" si="3"/>
        <v>3298913203.4810519</v>
      </c>
      <c r="NO29" s="35">
        <f t="shared" si="3"/>
        <v>3411947412.751946</v>
      </c>
      <c r="NP29" s="35">
        <f t="shared" si="3"/>
        <v>3526387374.5076075</v>
      </c>
      <c r="NQ29" s="35">
        <f t="shared" si="3"/>
        <v>3634173399.4225883</v>
      </c>
      <c r="NR29" s="35">
        <f t="shared" si="3"/>
        <v>3737933907.0166163</v>
      </c>
      <c r="NS29" s="35">
        <f t="shared" si="3"/>
        <v>3825394959.1665897</v>
      </c>
      <c r="NT29" s="35">
        <f t="shared" si="3"/>
        <v>3902671622.0293455</v>
      </c>
      <c r="NU29" s="35">
        <f t="shared" si="4"/>
        <v>3980076715.5336952</v>
      </c>
      <c r="NV29" s="35">
        <f t="shared" si="4"/>
        <v>4062645128.5728102</v>
      </c>
      <c r="NW29" s="35">
        <f t="shared" si="4"/>
        <v>4157100664.086741</v>
      </c>
      <c r="NX29" s="35">
        <f t="shared" si="4"/>
        <v>4256228841.0626874</v>
      </c>
      <c r="NY29" s="35">
        <f t="shared" si="4"/>
        <v>4372194768.0123177</v>
      </c>
      <c r="NZ29" s="35">
        <f t="shared" si="4"/>
        <v>4484872574.4615746</v>
      </c>
      <c r="OA29" s="35">
        <f t="shared" si="4"/>
        <v>4583756229.9260759</v>
      </c>
      <c r="OB29" s="35">
        <f t="shared" si="4"/>
        <v>4680500538.1619196</v>
      </c>
      <c r="OC29" s="35">
        <f t="shared" si="4"/>
        <v>4782828017.2661486</v>
      </c>
      <c r="OD29" s="35">
        <f t="shared" si="4"/>
        <v>4887401620.8767614</v>
      </c>
      <c r="OE29" s="35">
        <f t="shared" si="5"/>
        <v>4994812554.2998772</v>
      </c>
      <c r="OF29" s="35">
        <f t="shared" si="5"/>
        <v>5098522546.0404863</v>
      </c>
      <c r="OG29" s="35">
        <f t="shared" si="5"/>
        <v>5198588089.2390451</v>
      </c>
      <c r="OH29" s="35">
        <f t="shared" si="5"/>
        <v>5306989066.0214815</v>
      </c>
      <c r="OI29" s="35">
        <f t="shared" si="5"/>
        <v>5412727980.8289118</v>
      </c>
      <c r="OJ29" s="35">
        <f t="shared" si="5"/>
        <v>5541195818.1240616</v>
      </c>
      <c r="OK29" s="35">
        <f t="shared" si="5"/>
        <v>5710561085.1745834</v>
      </c>
      <c r="OL29" s="35">
        <f t="shared" si="5"/>
        <v>5897665358.4473276</v>
      </c>
      <c r="OM29" s="35">
        <f t="shared" si="5"/>
        <v>6105359806.0288792</v>
      </c>
      <c r="ON29" s="35">
        <f t="shared" si="5"/>
        <v>6322046130.0754852</v>
      </c>
      <c r="OO29" s="35">
        <f t="shared" si="6"/>
        <v>6537937043.2869024</v>
      </c>
      <c r="OP29" s="35">
        <f t="shared" si="6"/>
        <v>6756212563.562396</v>
      </c>
      <c r="OQ29" s="35">
        <f t="shared" si="6"/>
        <v>6971434668.5630312</v>
      </c>
      <c r="OR29" s="35">
        <f t="shared" si="6"/>
        <v>7184882921.057682</v>
      </c>
      <c r="OS29" s="35">
        <f t="shared" si="6"/>
        <v>7365896464.7519808</v>
      </c>
      <c r="OT29" s="35">
        <f t="shared" si="6"/>
        <v>7523642137.0025787</v>
      </c>
      <c r="OU29" s="35">
        <f t="shared" si="6"/>
        <v>7663260250.0412321</v>
      </c>
      <c r="OV29" s="35">
        <f t="shared" si="6"/>
        <v>7801487181.6793518</v>
      </c>
      <c r="OW29" s="35">
        <f t="shared" si="6"/>
        <v>7937784594.288063</v>
      </c>
    </row>
    <row r="30" spans="1:413">
      <c r="A30" s="35" t="s">
        <v>748</v>
      </c>
      <c r="B30" s="36" t="s">
        <v>227</v>
      </c>
      <c r="C30" s="39">
        <v>1573170002.1667061</v>
      </c>
      <c r="D30" s="39">
        <v>1701469769.1950934</v>
      </c>
      <c r="E30" s="39">
        <v>1846902530.5993848</v>
      </c>
      <c r="F30" s="39">
        <v>1970761626.6642652</v>
      </c>
      <c r="G30" s="39">
        <v>2033522258.2333081</v>
      </c>
      <c r="H30" s="40">
        <f t="shared" si="0"/>
        <v>1446.3379694115906</v>
      </c>
      <c r="I30" s="40">
        <f t="shared" si="7"/>
        <v>4.3129043859372196</v>
      </c>
      <c r="AG30" s="35">
        <v>75</v>
      </c>
      <c r="AH30" s="35">
        <v>100</v>
      </c>
      <c r="AI30" s="36" t="s">
        <v>227</v>
      </c>
      <c r="AJ30" s="35">
        <f t="shared" si="8"/>
        <v>1481.2795654743966</v>
      </c>
      <c r="AK30" s="35">
        <f t="shared" si="8"/>
        <v>1484.5892742993419</v>
      </c>
      <c r="AL30" s="35">
        <f t="shared" si="8"/>
        <v>1489.4257152080413</v>
      </c>
      <c r="AM30" s="35">
        <f t="shared" si="8"/>
        <v>1495.6645165037955</v>
      </c>
      <c r="AN30" s="35">
        <f t="shared" si="8"/>
        <v>1503.1960923443901</v>
      </c>
      <c r="AO30" s="35">
        <f t="shared" si="8"/>
        <v>1511.9236280003427</v>
      </c>
      <c r="AP30" s="35">
        <f t="shared" si="8"/>
        <v>1521.7613854013598</v>
      </c>
      <c r="AQ30" s="35">
        <f t="shared" si="8"/>
        <v>1532.6332717028508</v>
      </c>
      <c r="AR30" s="35">
        <f t="shared" si="8"/>
        <v>1544.4716248296561</v>
      </c>
      <c r="AS30" s="35">
        <f t="shared" si="8"/>
        <v>1557.2161788034525</v>
      </c>
      <c r="AT30" s="35">
        <f t="shared" si="8"/>
        <v>1570.8131786721249</v>
      </c>
      <c r="AU30" s="35">
        <f t="shared" si="8"/>
        <v>1585.2146204422993</v>
      </c>
      <c r="AV30" s="35">
        <f t="shared" si="8"/>
        <v>1600.3775958821409</v>
      </c>
      <c r="AW30" s="35">
        <f t="shared" si="8"/>
        <v>1616.2637256498194</v>
      </c>
      <c r="AX30" s="35">
        <f t="shared" si="8"/>
        <v>1632.8386670985124</v>
      </c>
      <c r="AY30" s="35">
        <f t="shared" si="8"/>
        <v>1650.0716854547643</v>
      </c>
      <c r="AZ30" s="35">
        <f t="shared" si="10"/>
        <v>1667.9352789752259</v>
      </c>
      <c r="BA30" s="35">
        <f t="shared" si="10"/>
        <v>1686.4048502447743</v>
      </c>
      <c r="BB30" s="35">
        <f t="shared" si="10"/>
        <v>1705.4584170556889</v>
      </c>
      <c r="BC30" s="35">
        <f t="shared" si="10"/>
        <v>1725.0763573573793</v>
      </c>
      <c r="BD30" s="35">
        <f t="shared" si="10"/>
        <v>1745.2411836323724</v>
      </c>
      <c r="BE30" s="35">
        <f t="shared" si="10"/>
        <v>1765.9373427713363</v>
      </c>
      <c r="BF30" s="35">
        <f t="shared" si="10"/>
        <v>1787.151038115416</v>
      </c>
      <c r="BG30" s="35">
        <f t="shared" si="10"/>
        <v>1808.8700708302624</v>
      </c>
      <c r="BH30" s="35">
        <f t="shared" si="10"/>
        <v>1831.0836981906605</v>
      </c>
      <c r="BI30" s="35">
        <f t="shared" si="10"/>
        <v>1853.7825067021188</v>
      </c>
      <c r="BJ30" s="35">
        <f t="shared" si="10"/>
        <v>1876.9582982778161</v>
      </c>
      <c r="BK30" s="35">
        <f t="shared" si="10"/>
        <v>1900.6039879355308</v>
      </c>
      <c r="BL30" s="35">
        <f t="shared" si="10"/>
        <v>1924.7135116873337</v>
      </c>
      <c r="BM30" s="35">
        <f t="shared" si="10"/>
        <v>1949.2817434713395</v>
      </c>
      <c r="BN30" s="35">
        <f t="shared" si="10"/>
        <v>1974.3044201248886</v>
      </c>
      <c r="BO30" s="35">
        <f t="shared" si="10"/>
        <v>1999.7780735265185</v>
      </c>
      <c r="BP30" s="35">
        <f t="shared" si="10"/>
        <v>2025.6999691435071</v>
      </c>
      <c r="BQ30" s="35">
        <f t="shared" si="10"/>
        <v>2052.0680503156345</v>
      </c>
      <c r="BR30" s="35">
        <f t="shared" si="10"/>
        <v>2078.8808876864905</v>
      </c>
      <c r="BS30" s="35">
        <f t="shared" si="10"/>
        <v>2106.1376332632663</v>
      </c>
      <c r="BT30" s="35">
        <f t="shared" si="10"/>
        <v>2133.8379786461246</v>
      </c>
      <c r="BU30" s="35">
        <f t="shared" si="10"/>
        <v>2161.9821170204477</v>
      </c>
      <c r="BV30" s="35">
        <f t="shared" si="10"/>
        <v>2190.5707085506206</v>
      </c>
      <c r="BW30" s="35">
        <f t="shared" si="10"/>
        <v>2219.6048488535748</v>
      </c>
      <c r="BX30" s="35">
        <f t="shared" si="10"/>
        <v>2249.0860402649023</v>
      </c>
      <c r="BY30" s="35">
        <f t="shared" si="10"/>
        <v>2279.0161656406767</v>
      </c>
      <c r="BZ30" s="35">
        <f t="shared" si="10"/>
        <v>2309.3974644647501</v>
      </c>
      <c r="CA30" s="35">
        <f t="shared" si="10"/>
        <v>2340.2325110547827</v>
      </c>
      <c r="CB30" s="35">
        <f t="shared" si="10"/>
        <v>2371.5241946810097</v>
      </c>
      <c r="CC30" s="35">
        <f t="shared" si="10"/>
        <v>2403.275701430106</v>
      </c>
      <c r="CD30" s="35">
        <f t="shared" si="10"/>
        <v>2435.4904976628172</v>
      </c>
      <c r="CE30" s="35">
        <f t="shared" si="10"/>
        <v>2468.1723149285363</v>
      </c>
      <c r="CF30" s="35">
        <f t="shared" si="10"/>
        <v>2501.3251362129363</v>
      </c>
      <c r="GU30" s="35">
        <v>75</v>
      </c>
      <c r="GV30" s="35">
        <v>100</v>
      </c>
      <c r="GW30" s="36" t="s">
        <v>227</v>
      </c>
      <c r="GX30" s="35">
        <f>SUMIF(Population!$B$4:$B$104,"&lt;="&amp;$GV30,Population!C$4:C$104)-SUMIF(Population!$B$4:$B$104,"&lt;"&amp;$GU30,Population!C$4:C$104)</f>
        <v>1437326</v>
      </c>
      <c r="GY30" s="35">
        <f>SUMIF(Population!$B$4:$B$104,"&lt;="&amp;$GV30,Population!D$4:D$104)-SUMIF(Population!$B$4:$B$104,"&lt;"&amp;$GU30,Population!D$4:D$104)</f>
        <v>1473336</v>
      </c>
      <c r="GZ30" s="35">
        <f>SUMIF(Population!$B$4:$B$104,"&lt;="&amp;$GV30,Population!E$4:E$104)-SUMIF(Population!$B$4:$B$104,"&lt;"&amp;$GU30,Population!E$4:E$104)</f>
        <v>1512923</v>
      </c>
      <c r="HA30" s="35">
        <f>SUMIF(Population!$B$4:$B$104,"&lt;="&amp;$GV30,Population!F$4:F$104)-SUMIF(Population!$B$4:$B$104,"&lt;"&amp;$GU30,Population!F$4:F$104)</f>
        <v>1555229</v>
      </c>
      <c r="HB30" s="35">
        <f>SUMIF(Population!$B$4:$B$104,"&lt;="&amp;$GV30,Population!G$4:G$104)-SUMIF(Population!$B$4:$B$104,"&lt;"&amp;$GU30,Population!G$4:G$104)</f>
        <v>1599640</v>
      </c>
      <c r="HC30" s="35">
        <f>SUMIF(Population!$B$4:$B$104,"&lt;="&amp;$GV30,Population!H$4:H$104)-SUMIF(Population!$B$4:$B$104,"&lt;"&amp;$GU30,Population!H$4:H$104)</f>
        <v>1651494</v>
      </c>
      <c r="HD30" s="35">
        <f>SUMIF(Population!$B$4:$B$104,"&lt;="&amp;$GV30,Population!I$4:I$104)-SUMIF(Population!$B$4:$B$104,"&lt;"&amp;$GU30,Population!I$4:I$104)</f>
        <v>1703156</v>
      </c>
      <c r="HE30" s="35">
        <f>SUMIF(Population!$B$4:$B$104,"&lt;="&amp;$GV30,Population!J$4:J$104)-SUMIF(Population!$B$4:$B$104,"&lt;"&amp;$GU30,Population!J$4:J$104)</f>
        <v>1768605</v>
      </c>
      <c r="HF30" s="35">
        <f>SUMIF(Population!$B$4:$B$104,"&lt;="&amp;$GV30,Population!K$4:K$104)-SUMIF(Population!$B$4:$B$104,"&lt;"&amp;$GU30,Population!K$4:K$104)</f>
        <v>1838796</v>
      </c>
      <c r="HG30" s="35">
        <f>SUMIF(Population!$B$4:$B$104,"&lt;="&amp;$GV30,Population!L$4:L$104)-SUMIF(Population!$B$4:$B$104,"&lt;"&amp;$GU30,Population!L$4:L$104)</f>
        <v>1913057</v>
      </c>
      <c r="HH30" s="35">
        <f>SUMIF(Population!$B$4:$B$104,"&lt;="&amp;$GV30,Population!M$4:M$104)-SUMIF(Population!$B$4:$B$104,"&lt;"&amp;$GU30,Population!M$4:M$104)</f>
        <v>2018202</v>
      </c>
      <c r="HI30" s="35">
        <f>SUMIF(Population!$B$4:$B$104,"&lt;="&amp;$GV30,Population!N$4:N$104)-SUMIF(Population!$B$4:$B$104,"&lt;"&amp;$GU30,Population!N$4:N$104)</f>
        <v>2111859</v>
      </c>
      <c r="HJ30" s="35">
        <f>SUMIF(Population!$B$4:$B$104,"&lt;="&amp;$GV30,Population!O$4:O$104)-SUMIF(Population!$B$4:$B$104,"&lt;"&amp;$GU30,Population!O$4:O$104)</f>
        <v>2200237</v>
      </c>
      <c r="HK30" s="35">
        <f>SUMIF(Population!$B$4:$B$104,"&lt;="&amp;$GV30,Population!P$4:P$104)-SUMIF(Population!$B$4:$B$104,"&lt;"&amp;$GU30,Population!P$4:P$104)</f>
        <v>2291356</v>
      </c>
      <c r="HL30" s="35">
        <f>SUMIF(Population!$B$4:$B$104,"&lt;="&amp;$GV30,Population!Q$4:Q$104)-SUMIF(Population!$B$4:$B$104,"&lt;"&amp;$GU30,Population!Q$4:Q$104)</f>
        <v>2383333</v>
      </c>
      <c r="HM30" s="35">
        <f>SUMIF(Population!$B$4:$B$104,"&lt;="&amp;$GV30,Population!R$4:R$104)-SUMIF(Population!$B$4:$B$104,"&lt;"&amp;$GU30,Population!R$4:R$104)</f>
        <v>2474750</v>
      </c>
      <c r="HN30" s="35">
        <f>SUMIF(Population!$B$4:$B$104,"&lt;="&amp;$GV30,Population!S$4:S$104)-SUMIF(Population!$B$4:$B$104,"&lt;"&amp;$GU30,Population!S$4:S$104)</f>
        <v>2570436</v>
      </c>
      <c r="HO30" s="35">
        <f>SUMIF(Population!$B$4:$B$104,"&lt;="&amp;$GV30,Population!T$4:T$104)-SUMIF(Population!$B$4:$B$104,"&lt;"&amp;$GU30,Population!T$4:T$104)</f>
        <v>2664999</v>
      </c>
      <c r="HP30" s="35">
        <f>SUMIF(Population!$B$4:$B$104,"&lt;="&amp;$GV30,Population!U$4:U$104)-SUMIF(Population!$B$4:$B$104,"&lt;"&amp;$GU30,Population!U$4:U$104)</f>
        <v>2763000</v>
      </c>
      <c r="HQ30" s="35">
        <f>SUMIF(Population!$B$4:$B$104,"&lt;="&amp;$GV30,Population!V$4:V$104)-SUMIF(Population!$B$4:$B$104,"&lt;"&amp;$GU30,Population!V$4:V$104)</f>
        <v>2864360</v>
      </c>
      <c r="HR30" s="35">
        <f>SUMIF(Population!$B$4:$B$104,"&lt;="&amp;$GV30,Population!W$4:W$104)-SUMIF(Population!$B$4:$B$104,"&lt;"&amp;$GU30,Population!W$4:W$104)</f>
        <v>2965265</v>
      </c>
      <c r="HS30" s="35">
        <f>SUMIF(Population!$B$4:$B$104,"&lt;="&amp;$GV30,Population!X$4:X$104)-SUMIF(Population!$B$4:$B$104,"&lt;"&amp;$GU30,Population!X$4:X$104)</f>
        <v>3068029</v>
      </c>
      <c r="HT30" s="35">
        <f>SUMIF(Population!$B$4:$B$104,"&lt;="&amp;$GV30,Population!Y$4:Y$104)-SUMIF(Population!$B$4:$B$104,"&lt;"&amp;$GU30,Population!Y$4:Y$104)</f>
        <v>3172606</v>
      </c>
      <c r="HU30" s="35">
        <f>SUMIF(Population!$B$4:$B$104,"&lt;="&amp;$GV30,Population!Z$4:Z$104)-SUMIF(Population!$B$4:$B$104,"&lt;"&amp;$GU30,Population!Z$4:Z$104)</f>
        <v>3276556</v>
      </c>
      <c r="HV30" s="35">
        <f>SUMIF(Population!$B$4:$B$104,"&lt;="&amp;$GV30,Population!AA$4:AA$104)-SUMIF(Population!$B$4:$B$104,"&lt;"&amp;$GU30,Population!AA$4:AA$104)</f>
        <v>3385111</v>
      </c>
      <c r="HW30" s="35">
        <f>SUMIF(Population!$B$4:$B$104,"&lt;="&amp;$GV30,Population!AB$4:AB$104)-SUMIF(Population!$B$4:$B$104,"&lt;"&amp;$GU30,Population!AB$4:AB$104)</f>
        <v>3490236</v>
      </c>
      <c r="HX30" s="35">
        <f>SUMIF(Population!$B$4:$B$104,"&lt;="&amp;$GV30,Population!AC$4:AC$104)-SUMIF(Population!$B$4:$B$104,"&lt;"&amp;$GU30,Population!AC$4:AC$104)</f>
        <v>3590994</v>
      </c>
      <c r="HY30" s="35">
        <f>SUMIF(Population!$B$4:$B$104,"&lt;="&amp;$GV30,Population!AD$4:AD$104)-SUMIF(Population!$B$4:$B$104,"&lt;"&amp;$GU30,Population!AD$4:AD$104)</f>
        <v>3684491</v>
      </c>
      <c r="HZ30" s="35">
        <f>SUMIF(Population!$B$4:$B$104,"&lt;="&amp;$GV30,Population!AE$4:AE$104)-SUMIF(Population!$B$4:$B$104,"&lt;"&amp;$GU30,Population!AE$4:AE$104)</f>
        <v>3767068</v>
      </c>
      <c r="IA30" s="35">
        <f>SUMIF(Population!$B$4:$B$104,"&lt;="&amp;$GV30,Population!AF$4:AF$104)-SUMIF(Population!$B$4:$B$104,"&lt;"&amp;$GU30,Population!AF$4:AF$104)</f>
        <v>3843540</v>
      </c>
      <c r="IB30" s="35">
        <f>SUMIF(Population!$B$4:$B$104,"&lt;="&amp;$GV30,Population!AG$4:AG$104)-SUMIF(Population!$B$4:$B$104,"&lt;"&amp;$GU30,Population!AG$4:AG$104)</f>
        <v>3917534</v>
      </c>
      <c r="IC30" s="35">
        <f>SUMIF(Population!$B$4:$B$104,"&lt;="&amp;$GV30,Population!AH$4:AH$104)-SUMIF(Population!$B$4:$B$104,"&lt;"&amp;$GU30,Population!AH$4:AH$104)</f>
        <v>3995709</v>
      </c>
      <c r="ID30" s="35">
        <f>SUMIF(Population!$B$4:$B$104,"&lt;="&amp;$GV30,Population!AI$4:AI$104)-SUMIF(Population!$B$4:$B$104,"&lt;"&amp;$GU30,Population!AI$4:AI$104)</f>
        <v>4081884</v>
      </c>
      <c r="IE30" s="35">
        <f>SUMIF(Population!$B$4:$B$104,"&lt;="&amp;$GV30,Population!AJ$4:AJ$104)-SUMIF(Population!$B$4:$B$104,"&lt;"&amp;$GU30,Population!AJ$4:AJ$104)</f>
        <v>4169647</v>
      </c>
      <c r="IF30" s="35">
        <f>SUMIF(Population!$B$4:$B$104,"&lt;="&amp;$GV30,Population!AK$4:AK$104)-SUMIF(Population!$B$4:$B$104,"&lt;"&amp;$GU30,Population!AK$4:AK$104)</f>
        <v>4272107</v>
      </c>
      <c r="IG30" s="35">
        <f>SUMIF(Population!$B$4:$B$104,"&lt;="&amp;$GV30,Population!AL$4:AL$104)-SUMIF(Population!$B$4:$B$104,"&lt;"&amp;$GU30,Population!AL$4:AL$104)</f>
        <v>4366609</v>
      </c>
      <c r="IH30" s="35">
        <f>SUMIF(Population!$B$4:$B$104,"&lt;="&amp;$GV30,Population!AM$4:AM$104)-SUMIF(Population!$B$4:$B$104,"&lt;"&amp;$GU30,Population!AM$4:AM$104)</f>
        <v>4448648</v>
      </c>
      <c r="II30" s="35">
        <f>SUMIF(Population!$B$4:$B$104,"&lt;="&amp;$GV30,Population!AN$4:AN$104)-SUMIF(Population!$B$4:$B$104,"&lt;"&amp;$GU30,Population!AN$4:AN$104)</f>
        <v>4522702</v>
      </c>
      <c r="IJ30" s="35">
        <f>SUMIF(Population!$B$4:$B$104,"&lt;="&amp;$GV30,Population!AO$4:AO$104)-SUMIF(Population!$B$4:$B$104,"&lt;"&amp;$GU30,Population!AO$4:AO$104)</f>
        <v>4589530</v>
      </c>
      <c r="IK30" s="35">
        <f>SUMIF(Population!$B$4:$B$104,"&lt;="&amp;$GV30,Population!AP$4:AP$104)-SUMIF(Population!$B$4:$B$104,"&lt;"&amp;$GU30,Population!AP$4:AP$104)</f>
        <v>4651663</v>
      </c>
      <c r="IL30" s="35">
        <f>SUMIF(Population!$B$4:$B$104,"&lt;="&amp;$GV30,Population!AQ$4:AQ$104)-SUMIF(Population!$B$4:$B$104,"&lt;"&amp;$GU30,Population!AQ$4:AQ$104)</f>
        <v>4713207</v>
      </c>
      <c r="IM30" s="35">
        <f>SUMIF(Population!$B$4:$B$104,"&lt;="&amp;$GV30,Population!AR$4:AR$104)-SUMIF(Population!$B$4:$B$104,"&lt;"&amp;$GU30,Population!AR$4:AR$104)</f>
        <v>4775690</v>
      </c>
      <c r="IN30" s="35">
        <f>SUMIF(Population!$B$4:$B$104,"&lt;="&amp;$GV30,Population!AS$4:AS$104)-SUMIF(Population!$B$4:$B$104,"&lt;"&amp;$GU30,Population!AS$4:AS$104)</f>
        <v>4844981</v>
      </c>
      <c r="IO30" s="35">
        <f>SUMIF(Population!$B$4:$B$104,"&lt;="&amp;$GV30,Population!AT$4:AT$104)-SUMIF(Population!$B$4:$B$104,"&lt;"&amp;$GU30,Population!AT$4:AT$104)</f>
        <v>4921034</v>
      </c>
      <c r="IP30" s="35">
        <f>SUMIF(Population!$B$4:$B$104,"&lt;="&amp;$GV30,Population!AU$4:AU$104)-SUMIF(Population!$B$4:$B$104,"&lt;"&amp;$GU30,Population!AU$4:AU$104)</f>
        <v>5009571</v>
      </c>
      <c r="IQ30" s="35">
        <f>SUMIF(Population!$B$4:$B$104,"&lt;="&amp;$GV30,Population!AV$4:AV$104)-SUMIF(Population!$B$4:$B$104,"&lt;"&amp;$GU30,Population!AV$4:AV$104)</f>
        <v>5105372</v>
      </c>
      <c r="IR30" s="35">
        <f>SUMIF(Population!$B$4:$B$104,"&lt;="&amp;$GV30,Population!AW$4:AW$104)-SUMIF(Population!$B$4:$B$104,"&lt;"&amp;$GU30,Population!AW$4:AW$104)</f>
        <v>5210891</v>
      </c>
      <c r="IS30" s="35">
        <f>SUMIF(Population!$B$4:$B$104,"&lt;="&amp;$GV30,Population!AX$4:AX$104)-SUMIF(Population!$B$4:$B$104,"&lt;"&amp;$GU30,Population!AX$4:AX$104)</f>
        <v>5316958</v>
      </c>
      <c r="IT30" s="35">
        <f>SUMIF(Population!$B$4:$B$104,"&lt;="&amp;$GV30,Population!AY$4:AY$104)-SUMIF(Population!$B$4:$B$104,"&lt;"&amp;$GU30,Population!AY$4:AY$104)</f>
        <v>5426148</v>
      </c>
      <c r="IW30" s="35">
        <v>75</v>
      </c>
      <c r="IX30" s="35">
        <v>100</v>
      </c>
      <c r="IY30" s="36" t="s">
        <v>227</v>
      </c>
      <c r="IZ30" s="75">
        <f>SUMIF(Population!$B$214:$B$314,"&lt;="&amp;$GV30,Population!C$214:C$314)-SUMIF(Population!$B$214:$B$314,"&lt;"&amp;$GU30,Population!C$214:C$314)</f>
        <v>829834</v>
      </c>
      <c r="JA30" s="75">
        <f>SUMIF(Population!$B$214:$B$314,"&lt;="&amp;$GV30,Population!D$214:D$314)-SUMIF(Population!$B$214:$B$314,"&lt;"&amp;$GU30,Population!D$214:D$314)</f>
        <v>845584</v>
      </c>
      <c r="JB30" s="75">
        <f>SUMIF(Population!$B$214:$B$314,"&lt;="&amp;$GV30,Population!E$214:E$314)-SUMIF(Population!$B$214:$B$314,"&lt;"&amp;$GU30,Population!E$214:E$314)</f>
        <v>863312</v>
      </c>
      <c r="JC30" s="75">
        <f>SUMIF(Population!$B$214:$B$314,"&lt;="&amp;$GV30,Population!F$214:F$314)-SUMIF(Population!$B$214:$B$314,"&lt;"&amp;$GU30,Population!F$214:F$314)</f>
        <v>882306</v>
      </c>
      <c r="JD30" s="75">
        <f>SUMIF(Population!$B$214:$B$314,"&lt;="&amp;$GV30,Population!G$214:G$314)-SUMIF(Population!$B$214:$B$314,"&lt;"&amp;$GU30,Population!G$214:G$314)</f>
        <v>902826</v>
      </c>
      <c r="JE30" s="75">
        <f>SUMIF(Population!$B$214:$B$314,"&lt;="&amp;$GV30,Population!H$214:H$314)-SUMIF(Population!$B$214:$B$314,"&lt;"&amp;$GU30,Population!H$214:H$314)</f>
        <v>927313</v>
      </c>
      <c r="JF30" s="75">
        <f>SUMIF(Population!$B$214:$B$314,"&lt;="&amp;$GV30,Population!I$214:I$314)-SUMIF(Population!$B$214:$B$314,"&lt;"&amp;$GU30,Population!I$214:I$314)</f>
        <v>952459</v>
      </c>
      <c r="JG30" s="75">
        <f>SUMIF(Population!$B$214:$B$314,"&lt;="&amp;$GV30,Population!J$214:J$314)-SUMIF(Population!$B$214:$B$314,"&lt;"&amp;$GU30,Population!J$214:J$314)</f>
        <v>984959</v>
      </c>
      <c r="JH30" s="75">
        <f>SUMIF(Population!$B$214:$B$314,"&lt;="&amp;$GV30,Population!K$214:K$314)-SUMIF(Population!$B$214:$B$314,"&lt;"&amp;$GU30,Population!K$214:K$314)</f>
        <v>1020090</v>
      </c>
      <c r="JI30" s="75">
        <f>SUMIF(Population!$B$214:$B$314,"&lt;="&amp;$GV30,Population!L$214:L$314)-SUMIF(Population!$B$214:$B$314,"&lt;"&amp;$GU30,Population!L$214:L$314)</f>
        <v>1056988</v>
      </c>
      <c r="JJ30" s="75">
        <f>SUMIF(Population!$B$214:$B$314,"&lt;="&amp;$GV30,Population!M$214:M$314)-SUMIF(Population!$B$214:$B$314,"&lt;"&amp;$GU30,Population!M$214:M$314)</f>
        <v>1110257</v>
      </c>
      <c r="JK30" s="75">
        <f>SUMIF(Population!$B$214:$B$314,"&lt;="&amp;$GV30,Population!N$214:N$314)-SUMIF(Population!$B$214:$B$314,"&lt;"&amp;$GU30,Population!N$214:N$314)</f>
        <v>1158062</v>
      </c>
      <c r="JL30" s="75">
        <f>SUMIF(Population!$B$214:$B$314,"&lt;="&amp;$GV30,Population!O$214:O$314)-SUMIF(Population!$B$214:$B$314,"&lt;"&amp;$GU30,Population!O$214:O$314)</f>
        <v>1204000</v>
      </c>
      <c r="JM30" s="75">
        <f>SUMIF(Population!$B$214:$B$314,"&lt;="&amp;$GV30,Population!P$214:P$314)-SUMIF(Population!$B$214:$B$314,"&lt;"&amp;$GU30,Population!P$214:P$314)</f>
        <v>1252030</v>
      </c>
      <c r="JN30" s="75">
        <f>SUMIF(Population!$B$214:$B$314,"&lt;="&amp;$GV30,Population!Q$214:Q$314)-SUMIF(Population!$B$214:$B$314,"&lt;"&amp;$GU30,Population!Q$214:Q$314)</f>
        <v>1300898</v>
      </c>
      <c r="JO30" s="75">
        <f>SUMIF(Population!$B$214:$B$314,"&lt;="&amp;$GV30,Population!R$214:R$314)-SUMIF(Population!$B$214:$B$314,"&lt;"&amp;$GU30,Population!R$214:R$314)</f>
        <v>1349699</v>
      </c>
      <c r="JP30" s="75">
        <f>SUMIF(Population!$B$214:$B$314,"&lt;="&amp;$GV30,Population!S$214:S$314)-SUMIF(Population!$B$214:$B$314,"&lt;"&amp;$GU30,Population!S$214:S$314)</f>
        <v>1401279</v>
      </c>
      <c r="JQ30" s="75">
        <f>SUMIF(Population!$B$214:$B$314,"&lt;="&amp;$GV30,Population!T$214:T$314)-SUMIF(Population!$B$214:$B$314,"&lt;"&amp;$GU30,Population!T$214:T$314)</f>
        <v>1452804</v>
      </c>
      <c r="JR30" s="75">
        <f>SUMIF(Population!$B$214:$B$314,"&lt;="&amp;$GV30,Population!U$214:U$314)-SUMIF(Population!$B$214:$B$314,"&lt;"&amp;$GU30,Population!U$214:U$314)</f>
        <v>1506209</v>
      </c>
      <c r="JS30" s="75">
        <f>SUMIF(Population!$B$214:$B$314,"&lt;="&amp;$GV30,Population!V$214:V$314)-SUMIF(Population!$B$214:$B$314,"&lt;"&amp;$GU30,Population!V$214:V$314)</f>
        <v>1560815</v>
      </c>
      <c r="JT30" s="75">
        <f>SUMIF(Population!$B$214:$B$314,"&lt;="&amp;$GV30,Population!W$214:W$314)-SUMIF(Population!$B$214:$B$314,"&lt;"&amp;$GU30,Population!W$214:W$314)</f>
        <v>1615777</v>
      </c>
      <c r="JU30" s="75">
        <f>SUMIF(Population!$B$214:$B$314,"&lt;="&amp;$GV30,Population!X$214:X$314)-SUMIF(Population!$B$214:$B$314,"&lt;"&amp;$GU30,Population!X$214:X$314)</f>
        <v>1672030</v>
      </c>
      <c r="JV30" s="75">
        <f>SUMIF(Population!$B$214:$B$314,"&lt;="&amp;$GV30,Population!Y$214:Y$314)-SUMIF(Population!$B$214:$B$314,"&lt;"&amp;$GU30,Population!Y$214:Y$314)</f>
        <v>1728914</v>
      </c>
      <c r="JW30" s="75">
        <f>SUMIF(Population!$B$214:$B$314,"&lt;="&amp;$GV30,Population!Z$214:Z$314)-SUMIF(Population!$B$214:$B$314,"&lt;"&amp;$GU30,Population!Z$214:Z$314)</f>
        <v>1785545</v>
      </c>
      <c r="JX30" s="75">
        <f>SUMIF(Population!$B$214:$B$314,"&lt;="&amp;$GV30,Population!AA$214:AA$314)-SUMIF(Population!$B$214:$B$314,"&lt;"&amp;$GU30,Population!AA$214:AA$314)</f>
        <v>1844209</v>
      </c>
      <c r="JY30" s="75">
        <f>SUMIF(Population!$B$214:$B$314,"&lt;="&amp;$GV30,Population!AB$214:AB$314)-SUMIF(Population!$B$214:$B$314,"&lt;"&amp;$GU30,Population!AB$214:AB$314)</f>
        <v>1900574</v>
      </c>
      <c r="JZ30" s="75">
        <f>SUMIF(Population!$B$214:$B$314,"&lt;="&amp;$GV30,Population!AC$214:AC$314)-SUMIF(Population!$B$214:$B$314,"&lt;"&amp;$GU30,Population!AC$214:AC$314)</f>
        <v>1954889</v>
      </c>
      <c r="KA30" s="75">
        <f>SUMIF(Population!$B$214:$B$314,"&lt;="&amp;$GV30,Population!AD$214:AD$314)-SUMIF(Population!$B$214:$B$314,"&lt;"&amp;$GU30,Population!AD$214:AD$314)</f>
        <v>2004869</v>
      </c>
      <c r="KB30" s="75">
        <f>SUMIF(Population!$B$214:$B$314,"&lt;="&amp;$GV30,Population!AE$214:AE$314)-SUMIF(Population!$B$214:$B$314,"&lt;"&amp;$GU30,Population!AE$214:AE$314)</f>
        <v>2049146</v>
      </c>
      <c r="KC30" s="75">
        <f>SUMIF(Population!$B$214:$B$314,"&lt;="&amp;$GV30,Population!AF$214:AF$314)-SUMIF(Population!$B$214:$B$314,"&lt;"&amp;$GU30,Population!AF$214:AF$314)</f>
        <v>2089660</v>
      </c>
      <c r="KD30" s="75">
        <f>SUMIF(Population!$B$214:$B$314,"&lt;="&amp;$GV30,Population!AG$214:AG$314)-SUMIF(Population!$B$214:$B$314,"&lt;"&amp;$GU30,Population!AG$214:AG$314)</f>
        <v>2128390</v>
      </c>
      <c r="KE30" s="75">
        <f>SUMIF(Population!$B$214:$B$314,"&lt;="&amp;$GV30,Population!AH$214:AH$314)-SUMIF(Population!$B$214:$B$314,"&lt;"&amp;$GU30,Population!AH$214:AH$314)</f>
        <v>2168825</v>
      </c>
      <c r="KF30" s="75">
        <f>SUMIF(Population!$B$214:$B$314,"&lt;="&amp;$GV30,Population!AI$214:AI$314)-SUMIF(Population!$B$214:$B$314,"&lt;"&amp;$GU30,Population!AI$214:AI$314)</f>
        <v>2213391</v>
      </c>
      <c r="KG30" s="75">
        <f>SUMIF(Population!$B$214:$B$314,"&lt;="&amp;$GV30,Population!AJ$214:AJ$314)-SUMIF(Population!$B$214:$B$314,"&lt;"&amp;$GU30,Population!AJ$214:AJ$314)</f>
        <v>2258048</v>
      </c>
      <c r="KH30" s="75">
        <f>SUMIF(Population!$B$214:$B$314,"&lt;="&amp;$GV30,Population!AK$214:AK$314)-SUMIF(Population!$B$214:$B$314,"&lt;"&amp;$GU30,Population!AK$214:AK$314)</f>
        <v>2310894</v>
      </c>
      <c r="KI30" s="75">
        <f>SUMIF(Population!$B$214:$B$314,"&lt;="&amp;$GV30,Population!AL$214:AL$314)-SUMIF(Population!$B$214:$B$314,"&lt;"&amp;$GU30,Population!AL$214:AL$314)</f>
        <v>2359022</v>
      </c>
      <c r="KJ30" s="75">
        <f>SUMIF(Population!$B$214:$B$314,"&lt;="&amp;$GV30,Population!AM$214:AM$314)-SUMIF(Population!$B$214:$B$314,"&lt;"&amp;$GU30,Population!AM$214:AM$314)</f>
        <v>2400416</v>
      </c>
      <c r="KK30" s="75">
        <f>SUMIF(Population!$B$214:$B$314,"&lt;="&amp;$GV30,Population!AN$214:AN$314)-SUMIF(Population!$B$214:$B$314,"&lt;"&amp;$GU30,Population!AN$214:AN$314)</f>
        <v>2437240</v>
      </c>
      <c r="KL30" s="75">
        <f>SUMIF(Population!$B$214:$B$314,"&lt;="&amp;$GV30,Population!AO$214:AO$314)-SUMIF(Population!$B$214:$B$314,"&lt;"&amp;$GU30,Population!AO$214:AO$314)</f>
        <v>2469686</v>
      </c>
      <c r="KM30" s="75">
        <f>SUMIF(Population!$B$214:$B$314,"&lt;="&amp;$GV30,Population!AP$214:AP$314)-SUMIF(Population!$B$214:$B$314,"&lt;"&amp;$GU30,Population!AP$214:AP$314)</f>
        <v>2499494</v>
      </c>
      <c r="KN30" s="75">
        <f>SUMIF(Population!$B$214:$B$314,"&lt;="&amp;$GV30,Population!AQ$214:AQ$314)-SUMIF(Population!$B$214:$B$314,"&lt;"&amp;$GU30,Population!AQ$214:AQ$314)</f>
        <v>2528775</v>
      </c>
      <c r="KO30" s="75">
        <f>SUMIF(Population!$B$214:$B$314,"&lt;="&amp;$GV30,Population!AR$214:AR$314)-SUMIF(Population!$B$214:$B$314,"&lt;"&amp;$GU30,Population!AR$214:AR$314)</f>
        <v>2558249</v>
      </c>
      <c r="KP30" s="75">
        <f>SUMIF(Population!$B$214:$B$314,"&lt;="&amp;$GV30,Population!AS$214:AS$314)-SUMIF(Population!$B$214:$B$314,"&lt;"&amp;$GU30,Population!AS$214:AS$314)</f>
        <v>2590782</v>
      </c>
      <c r="KQ30" s="75">
        <f>SUMIF(Population!$B$214:$B$314,"&lt;="&amp;$GV30,Population!AT$214:AT$314)-SUMIF(Population!$B$214:$B$314,"&lt;"&amp;$GU30,Population!AT$214:AT$314)</f>
        <v>2626585</v>
      </c>
      <c r="KR30" s="75">
        <f>SUMIF(Population!$B$214:$B$314,"&lt;="&amp;$GV30,Population!AU$214:AU$314)-SUMIF(Population!$B$214:$B$314,"&lt;"&amp;$GU30,Population!AU$214:AU$314)</f>
        <v>2668306</v>
      </c>
      <c r="KS30" s="75">
        <f>SUMIF(Population!$B$214:$B$314,"&lt;="&amp;$GV30,Population!AV$214:AV$314)-SUMIF(Population!$B$214:$B$314,"&lt;"&amp;$GU30,Population!AV$214:AV$314)</f>
        <v>2713491</v>
      </c>
      <c r="KT30" s="75">
        <f>SUMIF(Population!$B$214:$B$314,"&lt;="&amp;$GV30,Population!AW$214:AW$314)-SUMIF(Population!$B$214:$B$314,"&lt;"&amp;$GU30,Population!AW$214:AW$314)</f>
        <v>2763792</v>
      </c>
      <c r="KU30" s="75">
        <f>SUMIF(Population!$B$214:$B$314,"&lt;="&amp;$GV30,Population!AX$214:AX$314)-SUMIF(Population!$B$214:$B$314,"&lt;"&amp;$GU30,Population!AX$214:AX$314)</f>
        <v>2814996</v>
      </c>
      <c r="KV30" s="75">
        <f>SUMIF(Population!$B$214:$B$314,"&lt;="&amp;$GV30,Population!AY$214:AY$314)-SUMIF(Population!$B$214:$B$314,"&lt;"&amp;$GU30,Population!AY$214:AY$314)</f>
        <v>2868194</v>
      </c>
      <c r="KY30" s="35">
        <v>75</v>
      </c>
      <c r="KZ30" s="35">
        <v>100</v>
      </c>
      <c r="LA30" s="36" t="s">
        <v>227</v>
      </c>
      <c r="LB30" s="35">
        <f>SUMIF(Population!$B$110:$B$210,"&lt;="&amp;$GV30,Population!C$110:C$210)-SUMIF(Population!$B$110:$B$210,"&lt;"&amp;$GU30,Population!C$110:C$210)</f>
        <v>607492</v>
      </c>
      <c r="LC30" s="35">
        <f>SUMIF(Population!$B$110:$B$210,"&lt;="&amp;$GV30,Population!D$110:D$210)-SUMIF(Population!$B$110:$B$210,"&lt;"&amp;$GU30,Population!D$110:D$210)</f>
        <v>627752</v>
      </c>
      <c r="LD30" s="35">
        <f>SUMIF(Population!$B$110:$B$210,"&lt;="&amp;$GV30,Population!E$110:E$210)-SUMIF(Population!$B$110:$B$210,"&lt;"&amp;$GU30,Population!E$110:E$210)</f>
        <v>649611</v>
      </c>
      <c r="LE30" s="35">
        <f>SUMIF(Population!$B$110:$B$210,"&lt;="&amp;$GV30,Population!F$110:F$210)-SUMIF(Population!$B$110:$B$210,"&lt;"&amp;$GU30,Population!F$110:F$210)</f>
        <v>672923</v>
      </c>
      <c r="LF30" s="35">
        <f>SUMIF(Population!$B$110:$B$210,"&lt;="&amp;$GV30,Population!G$110:G$210)-SUMIF(Population!$B$110:$B$210,"&lt;"&amp;$GU30,Population!G$110:G$210)</f>
        <v>696814</v>
      </c>
      <c r="LG30" s="35">
        <f>SUMIF(Population!$B$110:$B$210,"&lt;="&amp;$GV30,Population!H$110:H$210)-SUMIF(Population!$B$110:$B$210,"&lt;"&amp;$GU30,Population!H$110:H$210)</f>
        <v>724181</v>
      </c>
      <c r="LH30" s="35">
        <f>SUMIF(Population!$B$110:$B$210,"&lt;="&amp;$GV30,Population!I$110:I$210)-SUMIF(Population!$B$110:$B$210,"&lt;"&amp;$GU30,Population!I$110:I$210)</f>
        <v>750697</v>
      </c>
      <c r="LI30" s="35">
        <f>SUMIF(Population!$B$110:$B$210,"&lt;="&amp;$GV30,Population!J$110:J$210)-SUMIF(Population!$B$110:$B$210,"&lt;"&amp;$GU30,Population!J$110:J$210)</f>
        <v>783646</v>
      </c>
      <c r="LJ30" s="35">
        <f>SUMIF(Population!$B$110:$B$210,"&lt;="&amp;$GV30,Population!K$110:K$210)-SUMIF(Population!$B$110:$B$210,"&lt;"&amp;$GU30,Population!K$110:K$210)</f>
        <v>818706</v>
      </c>
      <c r="LK30" s="35">
        <f>SUMIF(Population!$B$110:$B$210,"&lt;="&amp;$GV30,Population!L$110:L$210)-SUMIF(Population!$B$110:$B$210,"&lt;"&amp;$GU30,Population!L$110:L$210)</f>
        <v>856069</v>
      </c>
      <c r="LL30" s="35">
        <f>SUMIF(Population!$B$110:$B$210,"&lt;="&amp;$GV30,Population!M$110:M$210)-SUMIF(Population!$B$110:$B$210,"&lt;"&amp;$GU30,Population!M$110:M$210)</f>
        <v>907945</v>
      </c>
      <c r="LM30" s="35">
        <f>SUMIF(Population!$B$110:$B$210,"&lt;="&amp;$GV30,Population!N$110:N$210)-SUMIF(Population!$B$110:$B$210,"&lt;"&amp;$GU30,Population!N$110:N$210)</f>
        <v>953797</v>
      </c>
      <c r="LN30" s="35">
        <f>SUMIF(Population!$B$110:$B$210,"&lt;="&amp;$GV30,Population!O$110:O$210)-SUMIF(Population!$B$110:$B$210,"&lt;"&amp;$GU30,Population!O$110:O$210)</f>
        <v>996237</v>
      </c>
      <c r="LO30" s="35">
        <f>SUMIF(Population!$B$110:$B$210,"&lt;="&amp;$GV30,Population!P$110:P$210)-SUMIF(Population!$B$110:$B$210,"&lt;"&amp;$GU30,Population!P$110:P$210)</f>
        <v>1039326</v>
      </c>
      <c r="LP30" s="35">
        <f>SUMIF(Population!$B$110:$B$210,"&lt;="&amp;$GV30,Population!Q$110:Q$210)-SUMIF(Population!$B$110:$B$210,"&lt;"&amp;$GU30,Population!Q$110:Q$210)</f>
        <v>1082435</v>
      </c>
      <c r="LQ30" s="35">
        <f>SUMIF(Population!$B$110:$B$210,"&lt;="&amp;$GV30,Population!R$110:R$210)-SUMIF(Population!$B$110:$B$210,"&lt;"&amp;$GU30,Population!R$110:R$210)</f>
        <v>1125051</v>
      </c>
      <c r="LR30" s="35">
        <f>SUMIF(Population!$B$110:$B$210,"&lt;="&amp;$GV30,Population!S$110:S$210)-SUMIF(Population!$B$110:$B$210,"&lt;"&amp;$GU30,Population!S$110:S$210)</f>
        <v>1169157</v>
      </c>
      <c r="LS30" s="35">
        <f>SUMIF(Population!$B$110:$B$210,"&lt;="&amp;$GV30,Population!T$110:T$210)-SUMIF(Population!$B$110:$B$210,"&lt;"&amp;$GU30,Population!T$110:T$210)</f>
        <v>1212195</v>
      </c>
      <c r="LT30" s="35">
        <f>SUMIF(Population!$B$110:$B$210,"&lt;="&amp;$GV30,Population!U$110:U$210)-SUMIF(Population!$B$110:$B$210,"&lt;"&amp;$GU30,Population!U$110:U$210)</f>
        <v>1256791</v>
      </c>
      <c r="LU30" s="35">
        <f>SUMIF(Population!$B$110:$B$210,"&lt;="&amp;$GV30,Population!V$110:V$210)-SUMIF(Population!$B$110:$B$210,"&lt;"&amp;$GU30,Population!V$110:V$210)</f>
        <v>1303545</v>
      </c>
      <c r="LV30" s="35">
        <f>SUMIF(Population!$B$110:$B$210,"&lt;="&amp;$GV30,Population!W$110:W$210)-SUMIF(Population!$B$110:$B$210,"&lt;"&amp;$GU30,Population!W$110:W$210)</f>
        <v>1349488</v>
      </c>
      <c r="LW30" s="35">
        <f>SUMIF(Population!$B$110:$B$210,"&lt;="&amp;$GV30,Population!X$110:X$210)-SUMIF(Population!$B$110:$B$210,"&lt;"&amp;$GU30,Population!X$110:X$210)</f>
        <v>1395999</v>
      </c>
      <c r="LX30" s="35">
        <f>SUMIF(Population!$B$110:$B$210,"&lt;="&amp;$GV30,Population!Y$110:Y$210)-SUMIF(Population!$B$110:$B$210,"&lt;"&amp;$GU30,Population!Y$110:Y$210)</f>
        <v>1443692</v>
      </c>
      <c r="LY30" s="35">
        <f>SUMIF(Population!$B$110:$B$210,"&lt;="&amp;$GV30,Population!Z$110:Z$210)-SUMIF(Population!$B$110:$B$210,"&lt;"&amp;$GU30,Population!Z$110:Z$210)</f>
        <v>1491011</v>
      </c>
      <c r="LZ30" s="35">
        <f>SUMIF(Population!$B$110:$B$210,"&lt;="&amp;$GV30,Population!AA$110:AA$210)-SUMIF(Population!$B$110:$B$210,"&lt;"&amp;$GU30,Population!AA$110:AA$210)</f>
        <v>1540902</v>
      </c>
      <c r="MA30" s="35">
        <f>SUMIF(Population!$B$110:$B$210,"&lt;="&amp;$GV30,Population!AB$110:AB$210)-SUMIF(Population!$B$110:$B$210,"&lt;"&amp;$GU30,Population!AB$110:AB$210)</f>
        <v>1589662</v>
      </c>
      <c r="MB30" s="35">
        <f>SUMIF(Population!$B$110:$B$210,"&lt;="&amp;$GV30,Population!AC$110:AC$210)-SUMIF(Population!$B$110:$B$210,"&lt;"&amp;$GU30,Population!AC$110:AC$210)</f>
        <v>1636105</v>
      </c>
      <c r="MC30" s="35">
        <f>SUMIF(Population!$B$110:$B$210,"&lt;="&amp;$GV30,Population!AD$110:AD$210)-SUMIF(Population!$B$110:$B$210,"&lt;"&amp;$GU30,Population!AD$110:AD$210)</f>
        <v>1679622</v>
      </c>
      <c r="MD30" s="35">
        <f>SUMIF(Population!$B$110:$B$210,"&lt;="&amp;$GV30,Population!AE$110:AE$210)-SUMIF(Population!$B$110:$B$210,"&lt;"&amp;$GU30,Population!AE$110:AE$210)</f>
        <v>1717922</v>
      </c>
      <c r="ME30" s="35">
        <f>SUMIF(Population!$B$110:$B$210,"&lt;="&amp;$GV30,Population!AF$110:AF$210)-SUMIF(Population!$B$110:$B$210,"&lt;"&amp;$GU30,Population!AF$110:AF$210)</f>
        <v>1753880</v>
      </c>
      <c r="MF30" s="35">
        <f>SUMIF(Population!$B$110:$B$210,"&lt;="&amp;$GV30,Population!AG$110:AG$210)-SUMIF(Population!$B$110:$B$210,"&lt;"&amp;$GU30,Population!AG$110:AG$210)</f>
        <v>1789144</v>
      </c>
      <c r="MG30" s="35">
        <f>SUMIF(Population!$B$110:$B$210,"&lt;="&amp;$GV30,Population!AH$110:AH$210)-SUMIF(Population!$B$110:$B$210,"&lt;"&amp;$GU30,Population!AH$110:AH$210)</f>
        <v>1826884</v>
      </c>
      <c r="MH30" s="35">
        <f>SUMIF(Population!$B$110:$B$210,"&lt;="&amp;$GV30,Population!AI$110:AI$210)-SUMIF(Population!$B$110:$B$210,"&lt;"&amp;$GU30,Population!AI$110:AI$210)</f>
        <v>1868493</v>
      </c>
      <c r="MI30" s="35">
        <f>SUMIF(Population!$B$110:$B$210,"&lt;="&amp;$GV30,Population!AJ$110:AJ$210)-SUMIF(Population!$B$110:$B$210,"&lt;"&amp;$GU30,Population!AJ$110:AJ$210)</f>
        <v>1911599</v>
      </c>
      <c r="MJ30" s="35">
        <f>SUMIF(Population!$B$110:$B$210,"&lt;="&amp;$GV30,Population!AK$110:AK$210)-SUMIF(Population!$B$110:$B$210,"&lt;"&amp;$GU30,Population!AK$110:AK$210)</f>
        <v>1961213</v>
      </c>
      <c r="MK30" s="35">
        <f>SUMIF(Population!$B$110:$B$210,"&lt;="&amp;$GV30,Population!AL$110:AL$210)-SUMIF(Population!$B$110:$B$210,"&lt;"&amp;$GU30,Population!AL$110:AL$210)</f>
        <v>2007587</v>
      </c>
      <c r="ML30" s="35">
        <f>SUMIF(Population!$B$110:$B$210,"&lt;="&amp;$GV30,Population!AM$110:AM$210)-SUMIF(Population!$B$110:$B$210,"&lt;"&amp;$GU30,Population!AM$110:AM$210)</f>
        <v>2048232</v>
      </c>
      <c r="MM30" s="35">
        <f>SUMIF(Population!$B$110:$B$210,"&lt;="&amp;$GV30,Population!AN$110:AN$210)-SUMIF(Population!$B$110:$B$210,"&lt;"&amp;$GU30,Population!AN$110:AN$210)</f>
        <v>2085462</v>
      </c>
      <c r="MN30" s="35">
        <f>SUMIF(Population!$B$110:$B$210,"&lt;="&amp;$GV30,Population!AO$110:AO$210)-SUMIF(Population!$B$110:$B$210,"&lt;"&amp;$GU30,Population!AO$110:AO$210)</f>
        <v>2119844</v>
      </c>
      <c r="MO30" s="35">
        <f>SUMIF(Population!$B$110:$B$210,"&lt;="&amp;$GV30,Population!AP$110:AP$210)-SUMIF(Population!$B$110:$B$210,"&lt;"&amp;$GU30,Population!AP$110:AP$210)</f>
        <v>2152169</v>
      </c>
      <c r="MP30" s="35">
        <f>SUMIF(Population!$B$110:$B$210,"&lt;="&amp;$GV30,Population!AQ$110:AQ$210)-SUMIF(Population!$B$110:$B$210,"&lt;"&amp;$GU30,Population!AQ$110:AQ$210)</f>
        <v>2184432</v>
      </c>
      <c r="MQ30" s="35">
        <f>SUMIF(Population!$B$110:$B$210,"&lt;="&amp;$GV30,Population!AR$110:AR$210)-SUMIF(Population!$B$110:$B$210,"&lt;"&amp;$GU30,Population!AR$110:AR$210)</f>
        <v>2217441</v>
      </c>
      <c r="MR30" s="35">
        <f>SUMIF(Population!$B$110:$B$210,"&lt;="&amp;$GV30,Population!AS$110:AS$210)-SUMIF(Population!$B$110:$B$210,"&lt;"&amp;$GU30,Population!AS$110:AS$210)</f>
        <v>2254199</v>
      </c>
      <c r="MS30" s="35">
        <f>SUMIF(Population!$B$110:$B$210,"&lt;="&amp;$GV30,Population!AT$110:AT$210)-SUMIF(Population!$B$110:$B$210,"&lt;"&amp;$GU30,Population!AT$110:AT$210)</f>
        <v>2294449</v>
      </c>
      <c r="MT30" s="35">
        <f>SUMIF(Population!$B$110:$B$210,"&lt;="&amp;$GV30,Population!AU$110:AU$210)-SUMIF(Population!$B$110:$B$210,"&lt;"&amp;$GU30,Population!AU$110:AU$210)</f>
        <v>2341265</v>
      </c>
      <c r="MU30" s="35">
        <f>SUMIF(Population!$B$110:$B$210,"&lt;="&amp;$GV30,Population!AV$110:AV$210)-SUMIF(Population!$B$110:$B$210,"&lt;"&amp;$GU30,Population!AV$110:AV$210)</f>
        <v>2391881</v>
      </c>
      <c r="MV30" s="35">
        <f>SUMIF(Population!$B$110:$B$210,"&lt;="&amp;$GV30,Population!AW$110:AW$210)-SUMIF(Population!$B$110:$B$210,"&lt;"&amp;$GU30,Population!AW$110:AW$210)</f>
        <v>2447099</v>
      </c>
      <c r="MW30" s="35">
        <f>SUMIF(Population!$B$110:$B$210,"&lt;="&amp;$GV30,Population!AX$110:AX$210)-SUMIF(Population!$B$110:$B$210,"&lt;"&amp;$GU30,Population!AX$110:AX$210)</f>
        <v>2501962</v>
      </c>
      <c r="MX30" s="35">
        <f>SUMIF(Population!$B$110:$B$210,"&lt;="&amp;$GV30,Population!AY$110:AY$210)-SUMIF(Population!$B$110:$B$210,"&lt;"&amp;$GU30,Population!AY$110:AY$210)</f>
        <v>2557954</v>
      </c>
      <c r="MZ30" s="36" t="s">
        <v>227</v>
      </c>
      <c r="NA30" s="35">
        <f t="shared" si="2"/>
        <v>2129081632.7250526</v>
      </c>
      <c r="NB30" s="35">
        <f t="shared" si="2"/>
        <v>2187298823.0390954</v>
      </c>
      <c r="NC30" s="35">
        <f t="shared" si="2"/>
        <v>2253386421.3296957</v>
      </c>
      <c r="ND30" s="35">
        <f t="shared" si="2"/>
        <v>2326100830.3376813</v>
      </c>
      <c r="NE30" s="35">
        <f t="shared" si="2"/>
        <v>2404572597.1577802</v>
      </c>
      <c r="NF30" s="35">
        <f t="shared" si="2"/>
        <v>2496932800.1007981</v>
      </c>
      <c r="NG30" s="35">
        <f t="shared" si="2"/>
        <v>2591797034.1146383</v>
      </c>
      <c r="NH30" s="35">
        <f t="shared" si="2"/>
        <v>2710622867.5000205</v>
      </c>
      <c r="NI30" s="35">
        <f t="shared" si="2"/>
        <v>2839968245.8502722</v>
      </c>
      <c r="NJ30" s="35">
        <f t="shared" si="2"/>
        <v>2979043311.3731966</v>
      </c>
      <c r="NK30" s="35">
        <f t="shared" si="3"/>
        <v>3170218298.8224397</v>
      </c>
      <c r="NL30" s="35">
        <f t="shared" si="3"/>
        <v>3347749763.1126537</v>
      </c>
      <c r="NM30" s="35">
        <f t="shared" si="3"/>
        <v>3521210000.430934</v>
      </c>
      <c r="NN30" s="35">
        <f t="shared" si="3"/>
        <v>3703435585.3500676</v>
      </c>
      <c r="NO30" s="35">
        <f t="shared" si="3"/>
        <v>3891598278.9718986</v>
      </c>
      <c r="NP30" s="35">
        <f t="shared" si="3"/>
        <v>4083514903.5791779</v>
      </c>
      <c r="NQ30" s="35">
        <f t="shared" si="3"/>
        <v>4287320886.7479634</v>
      </c>
      <c r="NR30" s="35">
        <f t="shared" si="3"/>
        <v>4494267239.4974728</v>
      </c>
      <c r="NS30" s="35">
        <f t="shared" si="3"/>
        <v>4712181606.3248682</v>
      </c>
      <c r="NT30" s="35">
        <f t="shared" si="3"/>
        <v>4941239714.9601831</v>
      </c>
      <c r="NU30" s="35">
        <f t="shared" si="4"/>
        <v>5175102598.383647</v>
      </c>
      <c r="NV30" s="35">
        <f t="shared" si="4"/>
        <v>5417946979.8053999</v>
      </c>
      <c r="NW30" s="35">
        <f t="shared" si="4"/>
        <v>5669926106.4311972</v>
      </c>
      <c r="NX30" s="35">
        <f t="shared" si="4"/>
        <v>5926864083.7993212</v>
      </c>
      <c r="NY30" s="35">
        <f t="shared" si="4"/>
        <v>6198421568.665885</v>
      </c>
      <c r="NZ30" s="35">
        <f t="shared" si="4"/>
        <v>6470138441.0619764</v>
      </c>
      <c r="OA30" s="35">
        <f t="shared" si="4"/>
        <v>6740145987.3658476</v>
      </c>
      <c r="OB30" s="35">
        <f t="shared" si="4"/>
        <v>7002758288.1125717</v>
      </c>
      <c r="OC30" s="35">
        <f t="shared" si="4"/>
        <v>7250526679.044981</v>
      </c>
      <c r="OD30" s="35">
        <f t="shared" si="4"/>
        <v>7492142352.3018322</v>
      </c>
      <c r="OE30" s="35">
        <f t="shared" si="5"/>
        <v>7734404692.1895351</v>
      </c>
      <c r="OF30" s="35">
        <f t="shared" si="5"/>
        <v>7990531246.3925714</v>
      </c>
      <c r="OG30" s="35">
        <f t="shared" si="5"/>
        <v>8268672292.8473759</v>
      </c>
      <c r="OH30" s="35">
        <f t="shared" si="5"/>
        <v>8556399389.7944345</v>
      </c>
      <c r="OI30" s="35">
        <f t="shared" si="5"/>
        <v>8881201592.4516697</v>
      </c>
      <c r="OJ30" s="35">
        <f t="shared" si="5"/>
        <v>9196679544.6460781</v>
      </c>
      <c r="OK30" s="35">
        <f t="shared" si="5"/>
        <v>9492694056.0281258</v>
      </c>
      <c r="OL30" s="35">
        <f t="shared" si="5"/>
        <v>9778000844.6126137</v>
      </c>
      <c r="OM30" s="35">
        <f t="shared" si="5"/>
        <v>10053689984.01433</v>
      </c>
      <c r="ON30" s="35">
        <f t="shared" si="5"/>
        <v>10324853750.032766</v>
      </c>
      <c r="OO30" s="35">
        <f t="shared" si="6"/>
        <v>10600408068.578819</v>
      </c>
      <c r="OP30" s="35">
        <f t="shared" si="6"/>
        <v>10883874712.088524</v>
      </c>
      <c r="OQ30" s="35">
        <f t="shared" si="6"/>
        <v>11188986836.77989</v>
      </c>
      <c r="OR30" s="35">
        <f t="shared" si="6"/>
        <v>11516363754.805962</v>
      </c>
      <c r="OS30" s="35">
        <f t="shared" si="6"/>
        <v>11880318831.47234</v>
      </c>
      <c r="OT30" s="35">
        <f t="shared" si="6"/>
        <v>12269616474.361624</v>
      </c>
      <c r="OU30" s="35">
        <f t="shared" si="6"/>
        <v>12691075514.856695</v>
      </c>
      <c r="OV30" s="35">
        <f t="shared" si="6"/>
        <v>13123168535.237801</v>
      </c>
      <c r="OW30" s="35">
        <f t="shared" si="6"/>
        <v>13572560385.211552</v>
      </c>
    </row>
    <row r="31" spans="1:413">
      <c r="B31" s="36" t="s">
        <v>228</v>
      </c>
      <c r="C31" s="39">
        <v>64861126.658898167</v>
      </c>
      <c r="D31" s="39">
        <v>37046541.347868077</v>
      </c>
      <c r="E31" s="39">
        <v>37703841.879481785</v>
      </c>
      <c r="F31" s="39">
        <v>37157131.132379316</v>
      </c>
      <c r="G31" s="39">
        <v>33353230.341519576</v>
      </c>
      <c r="H31" s="40"/>
      <c r="I31" s="40"/>
      <c r="AI31" s="36"/>
      <c r="GW31" s="36"/>
      <c r="IY31" s="36" t="s">
        <v>228</v>
      </c>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LA31" s="36" t="s">
        <v>228</v>
      </c>
      <c r="MZ31" s="36"/>
    </row>
    <row r="32" spans="1:413">
      <c r="B32" s="36" t="s">
        <v>1</v>
      </c>
      <c r="C32" s="39">
        <v>6288136813.0811567</v>
      </c>
      <c r="D32" s="39">
        <v>6580231485.3953524</v>
      </c>
      <c r="E32" s="39">
        <v>7084222067.168664</v>
      </c>
      <c r="F32" s="39">
        <v>7403996234.9367704</v>
      </c>
      <c r="G32" s="39">
        <v>7491755452.3399858</v>
      </c>
      <c r="H32" s="40">
        <f>G32/Y47</f>
        <v>335.35127143730847</v>
      </c>
      <c r="I32" s="40">
        <f t="shared" si="7"/>
        <v>1</v>
      </c>
      <c r="AI32" s="36" t="s">
        <v>556</v>
      </c>
      <c r="AJ32" s="44">
        <f>'Health Non Demographic'!K19</f>
        <v>343.45291082832705</v>
      </c>
      <c r="AK32" s="44">
        <f>'Health Non Demographic'!L19</f>
        <v>344.22030758206387</v>
      </c>
      <c r="AL32" s="44">
        <f>'Health Non Demographic'!M19</f>
        <v>345.34169597278941</v>
      </c>
      <c r="AM32" s="44">
        <f>'Health Non Demographic'!N19</f>
        <v>346.78823889085101</v>
      </c>
      <c r="AN32" s="44">
        <f>'Health Non Demographic'!O19</f>
        <v>348.534527509062</v>
      </c>
      <c r="AO32" s="44">
        <f>'Health Non Demographic'!P19</f>
        <v>350.55811414001306</v>
      </c>
      <c r="AP32" s="44">
        <f>'Health Non Demographic'!Q19</f>
        <v>352.83911935614867</v>
      </c>
      <c r="AQ32" s="44">
        <f>'Health Non Demographic'!R19</f>
        <v>355.35990009428428</v>
      </c>
      <c r="AR32" s="44">
        <f>'Health Non Demographic'!S19</f>
        <v>358.10476806896179</v>
      </c>
      <c r="AS32" s="44">
        <f>'Health Non Demographic'!T19</f>
        <v>361.0597498708658</v>
      </c>
      <c r="AT32" s="44">
        <f>'Health Non Demographic'!U19</f>
        <v>364.21238175229752</v>
      </c>
      <c r="AU32" s="44">
        <f>'Health Non Demographic'!V19</f>
        <v>367.55153339617169</v>
      </c>
      <c r="AV32" s="44">
        <f>'Health Non Demographic'!W19</f>
        <v>371.06725600047577</v>
      </c>
      <c r="AW32" s="44">
        <f>'Health Non Demographic'!X19</f>
        <v>374.75065084212292</v>
      </c>
      <c r="AX32" s="44">
        <f>'Health Non Demographic'!Y19</f>
        <v>378.59375515548021</v>
      </c>
      <c r="AY32" s="44">
        <f>'Health Non Demographic'!Z19</f>
        <v>382.58944270478975</v>
      </c>
      <c r="AZ32" s="44">
        <f>'Health Non Demographic'!AA19</f>
        <v>386.73133687214204</v>
      </c>
      <c r="BA32" s="44">
        <f>'Health Non Demographic'!AB19</f>
        <v>391.01373444389691</v>
      </c>
      <c r="BB32" s="44">
        <f>'Health Non Demographic'!AC19</f>
        <v>395.43153857445941</v>
      </c>
      <c r="BC32" s="44">
        <f>'Health Non Demographic'!AD19</f>
        <v>399.98019964973327</v>
      </c>
      <c r="BD32" s="44">
        <f>'Health Non Demographic'!AE19</f>
        <v>404.65566297341445</v>
      </c>
      <c r="BE32" s="44">
        <f>'Health Non Demographic'!AF19</f>
        <v>409.45432236555081</v>
      </c>
      <c r="BF32" s="44">
        <f>'Health Non Demographic'!AG19</f>
        <v>414.37297890086603</v>
      </c>
      <c r="BG32" s="44">
        <f>'Health Non Demographic'!AH19</f>
        <v>419.40880412937423</v>
      </c>
      <c r="BH32" s="44">
        <f>'Health Non Demographic'!AI19</f>
        <v>424.559307217926</v>
      </c>
      <c r="BI32" s="44">
        <f>'Health Non Demographic'!AJ19</f>
        <v>429.822305531886</v>
      </c>
      <c r="BJ32" s="44">
        <f>'Health Non Demographic'!AK19</f>
        <v>435.19589824385639</v>
      </c>
      <c r="BK32" s="44">
        <f>'Health Non Demographic'!AL19</f>
        <v>440.67844261344976</v>
      </c>
      <c r="BL32" s="44">
        <f>'Health Non Demographic'!AM19</f>
        <v>446.26853263038015</v>
      </c>
      <c r="BM32" s="44">
        <f>'Health Non Demographic'!AN19</f>
        <v>451.96497975406635</v>
      </c>
      <c r="BN32" s="44">
        <f>'Health Non Demographic'!AO19</f>
        <v>457.76679551774032</v>
      </c>
      <c r="BO32" s="44">
        <f>'Health Non Demographic'!AP19</f>
        <v>463.67317579472723</v>
      </c>
      <c r="BP32" s="44">
        <f>'Health Non Demographic'!AQ19</f>
        <v>469.68348654993673</v>
      </c>
      <c r="BQ32" s="44">
        <f>'Health Non Demographic'!AR19</f>
        <v>475.79725092136675</v>
      </c>
      <c r="BR32" s="44">
        <f>'Health Non Demographic'!AS19</f>
        <v>482.0141374951296</v>
      </c>
      <c r="BS32" s="44">
        <f>'Health Non Demographic'!AT19</f>
        <v>488.33394965364857</v>
      </c>
      <c r="BT32" s="44">
        <f>'Health Non Demographic'!AU19</f>
        <v>494.7566158906231</v>
      </c>
      <c r="BU32" s="44">
        <f>'Health Non Demographic'!AV19</f>
        <v>501.28218099846333</v>
      </c>
      <c r="BV32" s="44">
        <f>'Health Non Demographic'!AW19</f>
        <v>507.91079804441267</v>
      </c>
      <c r="BW32" s="44">
        <f>'Health Non Demographic'!AX19</f>
        <v>514.6427210607502</v>
      </c>
      <c r="BX32" s="44">
        <f>'Health Non Demographic'!AY19</f>
        <v>521.47829838248606</v>
      </c>
      <c r="BY32" s="44">
        <f>'Health Non Demographic'!AZ19</f>
        <v>528.41796657299028</v>
      </c>
      <c r="BZ32" s="44">
        <f>'Health Non Demographic'!BA19</f>
        <v>535.46224488417556</v>
      </c>
      <c r="CA32" s="44">
        <f>'Health Non Demographic'!BB19</f>
        <v>542.61173020329693</v>
      </c>
      <c r="CB32" s="44">
        <f>'Health Non Demographic'!BC19</f>
        <v>549.86709244324311</v>
      </c>
      <c r="CC32" s="44">
        <f>'Health Non Demographic'!BD19</f>
        <v>557.22907033744968</v>
      </c>
      <c r="CD32" s="44">
        <f>'Health Non Demographic'!BE19</f>
        <v>564.69846760434746</v>
      </c>
      <c r="CE32" s="44">
        <f>'Health Non Demographic'!BF19</f>
        <v>572.27614944962147</v>
      </c>
      <c r="CF32" s="44">
        <f>'Health Non Demographic'!BG19</f>
        <v>579.96303937755476</v>
      </c>
      <c r="GW32" s="36" t="s">
        <v>1</v>
      </c>
      <c r="GX32" s="35">
        <f>SUM(GX23:GX31)</f>
        <v>22706867</v>
      </c>
      <c r="GY32" s="35">
        <f t="shared" ref="GY32:IT32" si="11">SUM(GY23:GY31)</f>
        <v>23098218</v>
      </c>
      <c r="GZ32" s="35">
        <f t="shared" si="11"/>
        <v>23481244</v>
      </c>
      <c r="HA32" s="35">
        <f t="shared" si="11"/>
        <v>23855556</v>
      </c>
      <c r="HB32" s="35">
        <f t="shared" si="11"/>
        <v>24221149</v>
      </c>
      <c r="HC32" s="35">
        <f t="shared" si="11"/>
        <v>24577462</v>
      </c>
      <c r="HD32" s="35">
        <f t="shared" si="11"/>
        <v>24923983</v>
      </c>
      <c r="HE32" s="35">
        <f t="shared" si="11"/>
        <v>25271486</v>
      </c>
      <c r="HF32" s="35">
        <f t="shared" si="11"/>
        <v>25619029</v>
      </c>
      <c r="HG32" s="35">
        <f t="shared" si="11"/>
        <v>25966531</v>
      </c>
      <c r="HH32" s="35">
        <f t="shared" si="11"/>
        <v>26313691</v>
      </c>
      <c r="HI32" s="35">
        <f t="shared" si="11"/>
        <v>26660149</v>
      </c>
      <c r="HJ32" s="35">
        <f t="shared" si="11"/>
        <v>27005329</v>
      </c>
      <c r="HK32" s="35">
        <f t="shared" si="11"/>
        <v>27348818</v>
      </c>
      <c r="HL32" s="35">
        <f t="shared" si="11"/>
        <v>27690307</v>
      </c>
      <c r="HM32" s="35">
        <f t="shared" si="11"/>
        <v>28029509</v>
      </c>
      <c r="HN32" s="35">
        <f t="shared" si="11"/>
        <v>28366138</v>
      </c>
      <c r="HO32" s="35">
        <f t="shared" si="11"/>
        <v>28700170</v>
      </c>
      <c r="HP32" s="35">
        <f t="shared" si="11"/>
        <v>29031390</v>
      </c>
      <c r="HQ32" s="35">
        <f t="shared" si="11"/>
        <v>29359860</v>
      </c>
      <c r="HR32" s="35">
        <f t="shared" si="11"/>
        <v>29685803</v>
      </c>
      <c r="HS32" s="35">
        <f t="shared" si="11"/>
        <v>30009057</v>
      </c>
      <c r="HT32" s="35">
        <f t="shared" si="11"/>
        <v>30329838</v>
      </c>
      <c r="HU32" s="35">
        <f t="shared" si="11"/>
        <v>30648248</v>
      </c>
      <c r="HV32" s="35">
        <f t="shared" si="11"/>
        <v>30964450</v>
      </c>
      <c r="HW32" s="35">
        <f t="shared" si="11"/>
        <v>31278850</v>
      </c>
      <c r="HX32" s="35">
        <f t="shared" si="11"/>
        <v>31591630</v>
      </c>
      <c r="HY32" s="35">
        <f t="shared" si="11"/>
        <v>31902917</v>
      </c>
      <c r="HZ32" s="35">
        <f t="shared" si="11"/>
        <v>32212999</v>
      </c>
      <c r="IA32" s="35">
        <f t="shared" si="11"/>
        <v>32522084</v>
      </c>
      <c r="IB32" s="35">
        <f t="shared" si="11"/>
        <v>32830050</v>
      </c>
      <c r="IC32" s="35">
        <f t="shared" si="11"/>
        <v>33137465</v>
      </c>
      <c r="ID32" s="35">
        <f t="shared" si="11"/>
        <v>33443624</v>
      </c>
      <c r="IE32" s="35">
        <f t="shared" si="11"/>
        <v>33749113</v>
      </c>
      <c r="IF32" s="35">
        <f t="shared" si="11"/>
        <v>34053959</v>
      </c>
      <c r="IG32" s="35">
        <f t="shared" si="11"/>
        <v>34356470</v>
      </c>
      <c r="IH32" s="35">
        <f t="shared" si="11"/>
        <v>34659420</v>
      </c>
      <c r="II32" s="35">
        <f t="shared" si="11"/>
        <v>34962048</v>
      </c>
      <c r="IJ32" s="35">
        <f t="shared" si="11"/>
        <v>35263616</v>
      </c>
      <c r="IK32" s="35">
        <f t="shared" si="11"/>
        <v>35564183</v>
      </c>
      <c r="IL32" s="35">
        <f t="shared" si="11"/>
        <v>35863732</v>
      </c>
      <c r="IM32" s="35">
        <f t="shared" si="11"/>
        <v>36161842</v>
      </c>
      <c r="IN32" s="35">
        <f t="shared" si="11"/>
        <v>36459489</v>
      </c>
      <c r="IO32" s="35">
        <f t="shared" si="11"/>
        <v>36756046</v>
      </c>
      <c r="IP32" s="35">
        <f t="shared" si="11"/>
        <v>37051395</v>
      </c>
      <c r="IQ32" s="35">
        <f t="shared" si="11"/>
        <v>37345636</v>
      </c>
      <c r="IR32" s="35">
        <f t="shared" si="11"/>
        <v>37638396</v>
      </c>
      <c r="IS32" s="35">
        <f t="shared" si="11"/>
        <v>37929562</v>
      </c>
      <c r="IT32" s="35">
        <f t="shared" si="11"/>
        <v>38219197</v>
      </c>
      <c r="IY32" s="36" t="s">
        <v>1</v>
      </c>
      <c r="IZ32" s="75">
        <f>SUM(IZ23:IZ31)</f>
        <v>11403519</v>
      </c>
      <c r="JA32" s="75">
        <f t="shared" ref="JA32:KV32" si="12">SUM(JA23:JA31)</f>
        <v>11597124</v>
      </c>
      <c r="JB32" s="75">
        <f t="shared" si="12"/>
        <v>11786519</v>
      </c>
      <c r="JC32" s="75">
        <f t="shared" si="12"/>
        <v>11971480</v>
      </c>
      <c r="JD32" s="75">
        <f t="shared" si="12"/>
        <v>12152183</v>
      </c>
      <c r="JE32" s="75">
        <f t="shared" si="12"/>
        <v>12328244</v>
      </c>
      <c r="JF32" s="75">
        <f t="shared" si="12"/>
        <v>12499467</v>
      </c>
      <c r="JG32" s="75">
        <f t="shared" si="12"/>
        <v>12671247</v>
      </c>
      <c r="JH32" s="75">
        <f t="shared" si="12"/>
        <v>12843026</v>
      </c>
      <c r="JI32" s="75">
        <f t="shared" si="12"/>
        <v>13014825</v>
      </c>
      <c r="JJ32" s="75">
        <f t="shared" si="12"/>
        <v>13186583</v>
      </c>
      <c r="JK32" s="75">
        <f t="shared" si="12"/>
        <v>13358115</v>
      </c>
      <c r="JL32" s="75">
        <f t="shared" si="12"/>
        <v>13529120</v>
      </c>
      <c r="JM32" s="75">
        <f t="shared" si="12"/>
        <v>13699379</v>
      </c>
      <c r="JN32" s="75">
        <f t="shared" si="12"/>
        <v>13868754</v>
      </c>
      <c r="JO32" s="75">
        <f t="shared" si="12"/>
        <v>14037064</v>
      </c>
      <c r="JP32" s="75">
        <f t="shared" si="12"/>
        <v>14204108</v>
      </c>
      <c r="JQ32" s="75">
        <f t="shared" si="12"/>
        <v>14369872</v>
      </c>
      <c r="JR32" s="75">
        <f t="shared" si="12"/>
        <v>14534191</v>
      </c>
      <c r="JS32" s="75">
        <f t="shared" si="12"/>
        <v>14697058</v>
      </c>
      <c r="JT32" s="75">
        <f t="shared" si="12"/>
        <v>14858584</v>
      </c>
      <c r="JU32" s="75">
        <f t="shared" si="12"/>
        <v>15018585</v>
      </c>
      <c r="JV32" s="75">
        <f t="shared" si="12"/>
        <v>15177147</v>
      </c>
      <c r="JW32" s="75">
        <f t="shared" si="12"/>
        <v>15334237</v>
      </c>
      <c r="JX32" s="75">
        <f t="shared" si="12"/>
        <v>15489938</v>
      </c>
      <c r="JY32" s="75">
        <f t="shared" si="12"/>
        <v>15644470</v>
      </c>
      <c r="JZ32" s="75">
        <f t="shared" si="12"/>
        <v>15797827</v>
      </c>
      <c r="KA32" s="75">
        <f t="shared" si="12"/>
        <v>15950054</v>
      </c>
      <c r="KB32" s="75">
        <f t="shared" si="12"/>
        <v>16101305</v>
      </c>
      <c r="KC32" s="75">
        <f t="shared" si="12"/>
        <v>16251665</v>
      </c>
      <c r="KD32" s="75">
        <f t="shared" si="12"/>
        <v>16401053</v>
      </c>
      <c r="KE32" s="75">
        <f t="shared" si="12"/>
        <v>16549801</v>
      </c>
      <c r="KF32" s="75">
        <f t="shared" si="12"/>
        <v>16697512</v>
      </c>
      <c r="KG32" s="75">
        <f t="shared" si="12"/>
        <v>16844561</v>
      </c>
      <c r="KH32" s="75">
        <f t="shared" si="12"/>
        <v>16991031</v>
      </c>
      <c r="KI32" s="75">
        <f t="shared" si="12"/>
        <v>17135851</v>
      </c>
      <c r="KJ32" s="75">
        <f t="shared" si="12"/>
        <v>17280774</v>
      </c>
      <c r="KK32" s="75">
        <f t="shared" si="12"/>
        <v>17425332</v>
      </c>
      <c r="KL32" s="75">
        <f t="shared" si="12"/>
        <v>17569115</v>
      </c>
      <c r="KM32" s="75">
        <f t="shared" si="12"/>
        <v>17712207</v>
      </c>
      <c r="KN32" s="75">
        <f t="shared" si="12"/>
        <v>17854632</v>
      </c>
      <c r="KO32" s="75">
        <f t="shared" si="12"/>
        <v>17996133</v>
      </c>
      <c r="KP32" s="75">
        <f t="shared" si="12"/>
        <v>18137453</v>
      </c>
      <c r="KQ32" s="75">
        <f t="shared" si="12"/>
        <v>18278268</v>
      </c>
      <c r="KR32" s="75">
        <f t="shared" si="12"/>
        <v>18418580</v>
      </c>
      <c r="KS32" s="75">
        <f t="shared" si="12"/>
        <v>18558386</v>
      </c>
      <c r="KT32" s="75">
        <f t="shared" si="12"/>
        <v>18697507</v>
      </c>
      <c r="KU32" s="75">
        <f t="shared" si="12"/>
        <v>18835950</v>
      </c>
      <c r="KV32" s="75">
        <f t="shared" si="12"/>
        <v>18973728</v>
      </c>
      <c r="LA32" s="36" t="s">
        <v>1</v>
      </c>
      <c r="LB32" s="35">
        <f>SUM(LB23:LB31)</f>
        <v>11303348</v>
      </c>
      <c r="LC32" s="35">
        <f t="shared" ref="LC32:MX32" si="13">SUM(LC23:LC31)</f>
        <v>11501094</v>
      </c>
      <c r="LD32" s="35">
        <f t="shared" si="13"/>
        <v>11694725</v>
      </c>
      <c r="LE32" s="35">
        <f t="shared" si="13"/>
        <v>11884076</v>
      </c>
      <c r="LF32" s="35">
        <f t="shared" si="13"/>
        <v>12068966</v>
      </c>
      <c r="LG32" s="35">
        <f t="shared" si="13"/>
        <v>12249218</v>
      </c>
      <c r="LH32" s="35">
        <f t="shared" si="13"/>
        <v>12424516</v>
      </c>
      <c r="LI32" s="35">
        <f t="shared" si="13"/>
        <v>12600239</v>
      </c>
      <c r="LJ32" s="35">
        <f t="shared" si="13"/>
        <v>12776003</v>
      </c>
      <c r="LK32" s="35">
        <f t="shared" si="13"/>
        <v>12951706</v>
      </c>
      <c r="LL32" s="35">
        <f t="shared" si="13"/>
        <v>13127108</v>
      </c>
      <c r="LM32" s="35">
        <f t="shared" si="13"/>
        <v>13302034</v>
      </c>
      <c r="LN32" s="35">
        <f t="shared" si="13"/>
        <v>13476209</v>
      </c>
      <c r="LO32" s="35">
        <f t="shared" si="13"/>
        <v>13649439</v>
      </c>
      <c r="LP32" s="35">
        <f t="shared" si="13"/>
        <v>13821553</v>
      </c>
      <c r="LQ32" s="35">
        <f t="shared" si="13"/>
        <v>13992445</v>
      </c>
      <c r="LR32" s="35">
        <f t="shared" si="13"/>
        <v>14162030</v>
      </c>
      <c r="LS32" s="35">
        <f t="shared" si="13"/>
        <v>14330298</v>
      </c>
      <c r="LT32" s="35">
        <f t="shared" si="13"/>
        <v>14497199</v>
      </c>
      <c r="LU32" s="35">
        <f t="shared" si="13"/>
        <v>14662802</v>
      </c>
      <c r="LV32" s="35">
        <f t="shared" si="13"/>
        <v>14827219</v>
      </c>
      <c r="LW32" s="35">
        <f t="shared" si="13"/>
        <v>14990472</v>
      </c>
      <c r="LX32" s="35">
        <f t="shared" si="13"/>
        <v>15152691</v>
      </c>
      <c r="LY32" s="35">
        <f t="shared" si="13"/>
        <v>15314011</v>
      </c>
      <c r="LZ32" s="35">
        <f t="shared" si="13"/>
        <v>15474512</v>
      </c>
      <c r="MA32" s="35">
        <f t="shared" si="13"/>
        <v>15634380</v>
      </c>
      <c r="MB32" s="35">
        <f t="shared" si="13"/>
        <v>15793803</v>
      </c>
      <c r="MC32" s="35">
        <f t="shared" si="13"/>
        <v>15952863</v>
      </c>
      <c r="MD32" s="35">
        <f t="shared" si="13"/>
        <v>16111694</v>
      </c>
      <c r="ME32" s="35">
        <f t="shared" si="13"/>
        <v>16270419</v>
      </c>
      <c r="MF32" s="35">
        <f t="shared" si="13"/>
        <v>16428997</v>
      </c>
      <c r="MG32" s="35">
        <f t="shared" si="13"/>
        <v>16587664</v>
      </c>
      <c r="MH32" s="35">
        <f t="shared" si="13"/>
        <v>16746112</v>
      </c>
      <c r="MI32" s="35">
        <f t="shared" si="13"/>
        <v>16904552</v>
      </c>
      <c r="MJ32" s="35">
        <f t="shared" si="13"/>
        <v>17062928</v>
      </c>
      <c r="MK32" s="35">
        <f t="shared" si="13"/>
        <v>17220619</v>
      </c>
      <c r="ML32" s="35">
        <f t="shared" si="13"/>
        <v>17378646</v>
      </c>
      <c r="MM32" s="35">
        <f t="shared" si="13"/>
        <v>17536716</v>
      </c>
      <c r="MN32" s="35">
        <f t="shared" si="13"/>
        <v>17694501</v>
      </c>
      <c r="MO32" s="35">
        <f t="shared" si="13"/>
        <v>17851976</v>
      </c>
      <c r="MP32" s="35">
        <f t="shared" si="13"/>
        <v>18009100</v>
      </c>
      <c r="MQ32" s="35">
        <f t="shared" si="13"/>
        <v>18165709</v>
      </c>
      <c r="MR32" s="35">
        <f t="shared" si="13"/>
        <v>18322036</v>
      </c>
      <c r="MS32" s="35">
        <f t="shared" si="13"/>
        <v>18477778</v>
      </c>
      <c r="MT32" s="35">
        <f t="shared" si="13"/>
        <v>18632815</v>
      </c>
      <c r="MU32" s="35">
        <f t="shared" si="13"/>
        <v>18787250</v>
      </c>
      <c r="MV32" s="35">
        <f t="shared" si="13"/>
        <v>18940889</v>
      </c>
      <c r="MW32" s="35">
        <f t="shared" si="13"/>
        <v>19093612</v>
      </c>
      <c r="MX32" s="35">
        <f t="shared" si="13"/>
        <v>19245469</v>
      </c>
      <c r="MZ32" s="36" t="s">
        <v>1</v>
      </c>
      <c r="NA32" s="35">
        <f>SUM(NA23:NA31)</f>
        <v>7838663528.3893805</v>
      </c>
      <c r="NB32" s="35">
        <f t="shared" ref="NB32:OW32" si="14">SUM(NB23:NB31)</f>
        <v>8058275218.5617237</v>
      </c>
      <c r="NC32" s="35">
        <f t="shared" si="14"/>
        <v>8287202296.6599703</v>
      </c>
      <c r="ND32" s="35">
        <f t="shared" si="14"/>
        <v>8528907629.3601818</v>
      </c>
      <c r="NE32" s="35">
        <f t="shared" si="14"/>
        <v>8785838030.2699966</v>
      </c>
      <c r="NF32" s="35">
        <f t="shared" si="14"/>
        <v>9052955608.8141708</v>
      </c>
      <c r="NG32" s="35">
        <f t="shared" si="14"/>
        <v>9330368227.0911522</v>
      </c>
      <c r="NH32" s="35">
        <f t="shared" si="14"/>
        <v>9619414488.2628021</v>
      </c>
      <c r="NI32" s="35">
        <f t="shared" si="14"/>
        <v>9919027243.6937218</v>
      </c>
      <c r="NJ32" s="35">
        <f t="shared" si="14"/>
        <v>10230633984.898289</v>
      </c>
      <c r="NK32" s="35">
        <f t="shared" si="14"/>
        <v>10562741137.188602</v>
      </c>
      <c r="NL32" s="35">
        <f t="shared" si="14"/>
        <v>10905641651.858425</v>
      </c>
      <c r="NM32" s="35">
        <f t="shared" si="14"/>
        <v>11263775279.049171</v>
      </c>
      <c r="NN32" s="35">
        <f t="shared" si="14"/>
        <v>11635886301.127594</v>
      </c>
      <c r="NO32" s="35">
        <f t="shared" si="14"/>
        <v>12029370928.509758</v>
      </c>
      <c r="NP32" s="35">
        <f t="shared" si="14"/>
        <v>12430206246.477184</v>
      </c>
      <c r="NQ32" s="35">
        <f t="shared" si="14"/>
        <v>12837798121.705179</v>
      </c>
      <c r="NR32" s="35">
        <f t="shared" si="14"/>
        <v>13248194360.268023</v>
      </c>
      <c r="NS32" s="35">
        <f t="shared" si="14"/>
        <v>13661083191.797836</v>
      </c>
      <c r="NT32" s="35">
        <f t="shared" si="14"/>
        <v>14079135080.472397</v>
      </c>
      <c r="NU32" s="35">
        <f t="shared" si="14"/>
        <v>14504668323.209278</v>
      </c>
      <c r="NV32" s="35">
        <f t="shared" si="14"/>
        <v>14943613015.041756</v>
      </c>
      <c r="NW32" s="35">
        <f t="shared" si="14"/>
        <v>15401435798.356079</v>
      </c>
      <c r="NX32" s="35">
        <f t="shared" si="14"/>
        <v>15872214659.936104</v>
      </c>
      <c r="NY32" s="35">
        <f t="shared" si="14"/>
        <v>16368096942.353863</v>
      </c>
      <c r="NZ32" s="35">
        <f t="shared" si="14"/>
        <v>16868432061.80751</v>
      </c>
      <c r="OA32" s="35">
        <f t="shared" si="14"/>
        <v>17369232947.607491</v>
      </c>
      <c r="OB32" s="35">
        <f t="shared" si="14"/>
        <v>17869833516.420952</v>
      </c>
      <c r="OC32" s="35">
        <f t="shared" si="14"/>
        <v>18371216522.077164</v>
      </c>
      <c r="OD32" s="35">
        <f t="shared" si="14"/>
        <v>18874669271.877045</v>
      </c>
      <c r="OE32" s="35">
        <f t="shared" si="14"/>
        <v>19383584368.95388</v>
      </c>
      <c r="OF32" s="35">
        <f t="shared" si="14"/>
        <v>19904591309.964142</v>
      </c>
      <c r="OG32" s="35">
        <f t="shared" si="14"/>
        <v>20443121088.415581</v>
      </c>
      <c r="OH32" s="35">
        <f t="shared" si="14"/>
        <v>20998681182.148251</v>
      </c>
      <c r="OI32" s="35">
        <f t="shared" si="14"/>
        <v>21577798995.483192</v>
      </c>
      <c r="OJ32" s="35">
        <f t="shared" si="14"/>
        <v>22163973674.892723</v>
      </c>
      <c r="OK32" s="35">
        <f t="shared" si="14"/>
        <v>22765662012.913681</v>
      </c>
      <c r="OL32" s="35">
        <f t="shared" si="14"/>
        <v>23376397153.554482</v>
      </c>
      <c r="OM32" s="35">
        <f t="shared" si="14"/>
        <v>23999118239.798523</v>
      </c>
      <c r="ON32" s="35">
        <f t="shared" si="14"/>
        <v>24628974337.396492</v>
      </c>
      <c r="OO32" s="35">
        <f t="shared" si="14"/>
        <v>25266682676.994087</v>
      </c>
      <c r="OP32" s="35">
        <f t="shared" si="14"/>
        <v>25915607674.022671</v>
      </c>
      <c r="OQ32" s="35">
        <f t="shared" si="14"/>
        <v>26583466812.635323</v>
      </c>
      <c r="OR32" s="35">
        <f t="shared" si="14"/>
        <v>27270848737.494705</v>
      </c>
      <c r="OS32" s="35">
        <f t="shared" si="14"/>
        <v>27969755557.791084</v>
      </c>
      <c r="OT32" s="35">
        <f t="shared" si="14"/>
        <v>28678326165.926598</v>
      </c>
      <c r="OU32" s="35">
        <f t="shared" si="14"/>
        <v>29405166315.052444</v>
      </c>
      <c r="OV32" s="35">
        <f t="shared" si="14"/>
        <v>30146529828.063019</v>
      </c>
      <c r="OW32" s="35">
        <f t="shared" si="14"/>
        <v>30907269511.329617</v>
      </c>
    </row>
    <row r="33" spans="2:364">
      <c r="B33" s="37" t="s">
        <v>229</v>
      </c>
      <c r="C33" s="40">
        <f t="shared" ref="C33:F33" si="15">SUM(C23:C30)</f>
        <v>6223275686.3532314</v>
      </c>
      <c r="D33" s="40">
        <f t="shared" si="15"/>
        <v>6543184944.0697441</v>
      </c>
      <c r="E33" s="40">
        <f t="shared" si="15"/>
        <v>7046518225.4187031</v>
      </c>
      <c r="F33" s="40">
        <f t="shared" si="15"/>
        <v>7366839103.8254871</v>
      </c>
      <c r="G33" s="40">
        <f>SUM(G23:G30)</f>
        <v>7458402223.0214891</v>
      </c>
      <c r="H33" s="40"/>
      <c r="I33" s="40"/>
      <c r="MZ33" s="121"/>
    </row>
    <row r="34" spans="2:364">
      <c r="B34" s="121"/>
      <c r="C34" s="141"/>
      <c r="D34" s="141"/>
      <c r="E34" s="141"/>
      <c r="F34" s="141"/>
      <c r="G34" s="141"/>
      <c r="MZ34" s="121"/>
    </row>
    <row r="35" spans="2:364">
      <c r="B35" s="121"/>
      <c r="C35" s="141"/>
      <c r="D35" s="141"/>
      <c r="E35" s="141"/>
      <c r="F35" s="141"/>
      <c r="G35" s="141"/>
    </row>
    <row r="36" spans="2:364">
      <c r="C36" s="41"/>
      <c r="D36" s="41"/>
      <c r="E36" s="41"/>
      <c r="F36" s="41"/>
      <c r="G36" s="41"/>
    </row>
    <row r="37" spans="2:364">
      <c r="B37" s="198" t="s">
        <v>699</v>
      </c>
      <c r="C37" s="199"/>
      <c r="D37" s="199"/>
      <c r="E37" s="199"/>
      <c r="F37" s="199"/>
      <c r="G37" s="199"/>
      <c r="H37" s="144"/>
      <c r="I37" s="144"/>
      <c r="J37" s="144"/>
      <c r="K37" s="144"/>
      <c r="L37" s="144"/>
      <c r="M37" s="144"/>
      <c r="N37" s="144"/>
      <c r="O37" s="144"/>
      <c r="P37" s="144"/>
      <c r="Q37" s="144"/>
      <c r="R37" s="144"/>
      <c r="S37" s="144"/>
      <c r="T37" s="144"/>
      <c r="U37" s="144"/>
      <c r="V37" s="144"/>
      <c r="W37" s="144"/>
      <c r="X37" s="144"/>
      <c r="Y37" s="144"/>
      <c r="Z37" s="144"/>
    </row>
    <row r="38" spans="2:364">
      <c r="B38" s="198" t="s">
        <v>624</v>
      </c>
      <c r="C38" s="200">
        <v>32660</v>
      </c>
      <c r="D38" s="200">
        <v>33025</v>
      </c>
      <c r="E38" s="200">
        <v>33390</v>
      </c>
      <c r="F38" s="200">
        <v>33756</v>
      </c>
      <c r="G38" s="200">
        <v>34121</v>
      </c>
      <c r="H38" s="200">
        <v>34486</v>
      </c>
      <c r="I38" s="200">
        <v>34851</v>
      </c>
      <c r="J38" s="200">
        <v>35217</v>
      </c>
      <c r="K38" s="200">
        <v>35582</v>
      </c>
      <c r="L38" s="200">
        <v>35947</v>
      </c>
      <c r="M38" s="200">
        <v>36312</v>
      </c>
      <c r="N38" s="200">
        <v>36678</v>
      </c>
      <c r="O38" s="200">
        <v>37043</v>
      </c>
      <c r="P38" s="200">
        <v>37408</v>
      </c>
      <c r="Q38" s="200">
        <v>37773</v>
      </c>
      <c r="R38" s="200">
        <v>38139</v>
      </c>
      <c r="S38" s="200">
        <v>38504</v>
      </c>
      <c r="T38" s="200">
        <v>38869</v>
      </c>
      <c r="U38" s="200">
        <v>39234</v>
      </c>
      <c r="V38" s="200">
        <v>39600</v>
      </c>
      <c r="W38" s="200">
        <v>39965</v>
      </c>
      <c r="X38" s="200">
        <v>40330</v>
      </c>
      <c r="Y38" s="200">
        <v>40695</v>
      </c>
      <c r="Z38" s="200">
        <v>41061</v>
      </c>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2:364">
      <c r="B39" s="144" t="s">
        <v>220</v>
      </c>
      <c r="C39" s="201">
        <v>4560502</v>
      </c>
      <c r="D39" s="201">
        <v>4563127</v>
      </c>
      <c r="E39" s="201">
        <v>4572724</v>
      </c>
      <c r="F39" s="201">
        <v>4581571</v>
      </c>
      <c r="G39" s="201">
        <v>4585992</v>
      </c>
      <c r="H39" s="201">
        <v>4600938</v>
      </c>
      <c r="I39" s="201">
        <v>4626725</v>
      </c>
      <c r="J39" s="201">
        <v>4655648</v>
      </c>
      <c r="K39" s="201">
        <v>4674268</v>
      </c>
      <c r="L39" s="201">
        <v>4692603</v>
      </c>
      <c r="M39" s="201">
        <v>4714194</v>
      </c>
      <c r="N39" s="201">
        <v>4737400</v>
      </c>
      <c r="O39" s="201">
        <v>4763579</v>
      </c>
      <c r="P39" s="201">
        <v>4774269</v>
      </c>
      <c r="Q39" s="201">
        <v>4780616</v>
      </c>
      <c r="R39" s="201">
        <v>4786977</v>
      </c>
      <c r="S39" s="201">
        <v>4808128</v>
      </c>
      <c r="T39" s="201">
        <v>4840592</v>
      </c>
      <c r="U39" s="201">
        <v>4898814</v>
      </c>
      <c r="V39" s="201">
        <v>4956524</v>
      </c>
      <c r="W39" s="201">
        <v>5014427</v>
      </c>
      <c r="X39" s="201">
        <v>5059344</v>
      </c>
      <c r="Y39" s="201">
        <v>5094588</v>
      </c>
      <c r="Z39" s="201">
        <v>5153961</v>
      </c>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row>
    <row r="40" spans="2:364">
      <c r="B40" s="144" t="s">
        <v>221</v>
      </c>
      <c r="C40" s="201">
        <v>1913484</v>
      </c>
      <c r="D40" s="201">
        <v>1952630</v>
      </c>
      <c r="E40" s="201">
        <v>1973644</v>
      </c>
      <c r="F40" s="201">
        <v>1981476</v>
      </c>
      <c r="G40" s="201">
        <v>1975344</v>
      </c>
      <c r="H40" s="201">
        <v>1956733</v>
      </c>
      <c r="I40" s="201">
        <v>1934972</v>
      </c>
      <c r="J40" s="201">
        <v>1899386</v>
      </c>
      <c r="K40" s="201">
        <v>1853495</v>
      </c>
      <c r="L40" s="201">
        <v>1816259</v>
      </c>
      <c r="M40" s="201">
        <v>1799424</v>
      </c>
      <c r="N40" s="201">
        <v>1801582</v>
      </c>
      <c r="O40" s="201">
        <v>1826769</v>
      </c>
      <c r="P40" s="201">
        <v>1857931</v>
      </c>
      <c r="Q40" s="201">
        <v>1899433</v>
      </c>
      <c r="R40" s="201">
        <v>1935862</v>
      </c>
      <c r="S40" s="201">
        <v>1969443</v>
      </c>
      <c r="T40" s="201">
        <v>2002912</v>
      </c>
      <c r="U40" s="201">
        <v>2051909</v>
      </c>
      <c r="V40" s="201">
        <v>2118346</v>
      </c>
      <c r="W40" s="201">
        <v>2187427</v>
      </c>
      <c r="X40" s="201">
        <v>2204456</v>
      </c>
      <c r="Y40" s="201">
        <v>2204147</v>
      </c>
      <c r="Z40" s="201">
        <v>2218736</v>
      </c>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row>
    <row r="41" spans="2:364">
      <c r="B41" s="144" t="s">
        <v>222</v>
      </c>
      <c r="C41" s="201">
        <v>2782768</v>
      </c>
      <c r="D41" s="201">
        <v>2816209</v>
      </c>
      <c r="E41" s="201">
        <v>2825398</v>
      </c>
      <c r="F41" s="201">
        <v>2831565</v>
      </c>
      <c r="G41" s="201">
        <v>2822168</v>
      </c>
      <c r="H41" s="201">
        <v>2823451</v>
      </c>
      <c r="I41" s="201">
        <v>2829588</v>
      </c>
      <c r="J41" s="201">
        <v>2848550</v>
      </c>
      <c r="K41" s="201">
        <v>2863015</v>
      </c>
      <c r="L41" s="201">
        <v>2860327</v>
      </c>
      <c r="M41" s="201">
        <v>2857016</v>
      </c>
      <c r="N41" s="201">
        <v>2855634</v>
      </c>
      <c r="O41" s="201">
        <v>2851409</v>
      </c>
      <c r="P41" s="201">
        <v>2854494</v>
      </c>
      <c r="Q41" s="201">
        <v>2858260</v>
      </c>
      <c r="R41" s="201">
        <v>2852818</v>
      </c>
      <c r="S41" s="201">
        <v>2853071</v>
      </c>
      <c r="T41" s="201">
        <v>2855732</v>
      </c>
      <c r="U41" s="201">
        <v>2888102</v>
      </c>
      <c r="V41" s="201">
        <v>2958352</v>
      </c>
      <c r="W41" s="201">
        <v>3053686</v>
      </c>
      <c r="X41" s="201">
        <v>3125453</v>
      </c>
      <c r="Y41" s="201">
        <v>3194331</v>
      </c>
      <c r="Z41" s="201">
        <v>3281075</v>
      </c>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row>
    <row r="42" spans="2:364">
      <c r="B42" s="144" t="s">
        <v>223</v>
      </c>
      <c r="C42" s="201">
        <v>2510372</v>
      </c>
      <c r="D42" s="201">
        <v>2571986</v>
      </c>
      <c r="E42" s="201">
        <v>2622658</v>
      </c>
      <c r="F42" s="201">
        <v>2646101</v>
      </c>
      <c r="G42" s="201">
        <v>2669839</v>
      </c>
      <c r="H42" s="201">
        <v>2702646</v>
      </c>
      <c r="I42" s="201">
        <v>2747625</v>
      </c>
      <c r="J42" s="201">
        <v>2799875</v>
      </c>
      <c r="K42" s="201">
        <v>2845815</v>
      </c>
      <c r="L42" s="201">
        <v>2881490</v>
      </c>
      <c r="M42" s="201">
        <v>2913704</v>
      </c>
      <c r="N42" s="201">
        <v>2936641</v>
      </c>
      <c r="O42" s="201">
        <v>2953197</v>
      </c>
      <c r="P42" s="201">
        <v>2966659</v>
      </c>
      <c r="Q42" s="201">
        <v>2972788</v>
      </c>
      <c r="R42" s="201">
        <v>2981621</v>
      </c>
      <c r="S42" s="201">
        <v>2996044</v>
      </c>
      <c r="T42" s="201">
        <v>3025272</v>
      </c>
      <c r="U42" s="201">
        <v>3059917</v>
      </c>
      <c r="V42" s="201">
        <v>3088962</v>
      </c>
      <c r="W42" s="201">
        <v>3116343</v>
      </c>
      <c r="X42" s="201">
        <v>3137648</v>
      </c>
      <c r="Y42" s="201">
        <v>3161154</v>
      </c>
      <c r="Z42" s="201">
        <v>3189944</v>
      </c>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row>
    <row r="43" spans="2:364">
      <c r="B43" s="144" t="s">
        <v>224</v>
      </c>
      <c r="C43" s="201">
        <v>1733317</v>
      </c>
      <c r="D43" s="201">
        <v>1803261</v>
      </c>
      <c r="E43" s="201">
        <v>1876079</v>
      </c>
      <c r="F43" s="201">
        <v>1968956</v>
      </c>
      <c r="G43" s="201">
        <v>2054744</v>
      </c>
      <c r="H43" s="201">
        <v>2134525</v>
      </c>
      <c r="I43" s="201">
        <v>2216089</v>
      </c>
      <c r="J43" s="201">
        <v>2298736</v>
      </c>
      <c r="K43" s="201">
        <v>2376709</v>
      </c>
      <c r="L43" s="201">
        <v>2460560</v>
      </c>
      <c r="M43" s="201">
        <v>2525485</v>
      </c>
      <c r="N43" s="201">
        <v>2583189</v>
      </c>
      <c r="O43" s="201">
        <v>2642230</v>
      </c>
      <c r="P43" s="201">
        <v>2659000</v>
      </c>
      <c r="Q43" s="201">
        <v>2693054</v>
      </c>
      <c r="R43" s="201">
        <v>2734333</v>
      </c>
      <c r="S43" s="201">
        <v>2776548</v>
      </c>
      <c r="T43" s="201">
        <v>2825567</v>
      </c>
      <c r="U43" s="201">
        <v>2882908</v>
      </c>
      <c r="V43" s="201">
        <v>2935638</v>
      </c>
      <c r="W43" s="201">
        <v>2984512</v>
      </c>
      <c r="X43" s="201">
        <v>3015387</v>
      </c>
      <c r="Y43" s="201">
        <v>3035900</v>
      </c>
      <c r="Z43" s="201">
        <v>3055357</v>
      </c>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row>
    <row r="44" spans="2:364">
      <c r="B44" s="144" t="s">
        <v>225</v>
      </c>
      <c r="C44" s="201">
        <v>1467478</v>
      </c>
      <c r="D44" s="201">
        <v>1464534</v>
      </c>
      <c r="E44" s="201">
        <v>1462818</v>
      </c>
      <c r="F44" s="201">
        <v>1467118</v>
      </c>
      <c r="G44" s="201">
        <v>1474073</v>
      </c>
      <c r="H44" s="201">
        <v>1487350</v>
      </c>
      <c r="I44" s="201">
        <v>1506604</v>
      </c>
      <c r="J44" s="201">
        <v>1530333</v>
      </c>
      <c r="K44" s="201">
        <v>1572718</v>
      </c>
      <c r="L44" s="201">
        <v>1617841</v>
      </c>
      <c r="M44" s="201">
        <v>1680815</v>
      </c>
      <c r="N44" s="201">
        <v>1750096</v>
      </c>
      <c r="O44" s="201">
        <v>1818447</v>
      </c>
      <c r="P44" s="201">
        <v>1917188</v>
      </c>
      <c r="Q44" s="201">
        <v>2005259</v>
      </c>
      <c r="R44" s="201">
        <v>2082254</v>
      </c>
      <c r="S44" s="201">
        <v>2161731</v>
      </c>
      <c r="T44" s="201">
        <v>2236827</v>
      </c>
      <c r="U44" s="201">
        <v>2309362</v>
      </c>
      <c r="V44" s="201">
        <v>2386210</v>
      </c>
      <c r="W44" s="201">
        <v>2444692</v>
      </c>
      <c r="X44" s="201">
        <v>2502787</v>
      </c>
      <c r="Y44" s="201">
        <v>2561993</v>
      </c>
      <c r="Z44" s="201">
        <v>2589967</v>
      </c>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row>
    <row r="45" spans="2:364">
      <c r="B45" s="144" t="s">
        <v>226</v>
      </c>
      <c r="C45" s="201">
        <v>1127854</v>
      </c>
      <c r="D45" s="201">
        <v>1150877</v>
      </c>
      <c r="E45" s="201">
        <v>1182145</v>
      </c>
      <c r="F45" s="201">
        <v>1208637</v>
      </c>
      <c r="G45" s="201">
        <v>1237064</v>
      </c>
      <c r="H45" s="201">
        <v>1264464</v>
      </c>
      <c r="I45" s="201">
        <v>1277447</v>
      </c>
      <c r="J45" s="201">
        <v>1288948</v>
      </c>
      <c r="K45" s="201">
        <v>1293537</v>
      </c>
      <c r="L45" s="201">
        <v>1296598</v>
      </c>
      <c r="M45" s="201">
        <v>1300015</v>
      </c>
      <c r="N45" s="201">
        <v>1302006</v>
      </c>
      <c r="O45" s="201">
        <v>1311961</v>
      </c>
      <c r="P45" s="201">
        <v>1324605</v>
      </c>
      <c r="Q45" s="201">
        <v>1336825</v>
      </c>
      <c r="R45" s="201">
        <v>1353404</v>
      </c>
      <c r="S45" s="201">
        <v>1373971</v>
      </c>
      <c r="T45" s="201">
        <v>1397253</v>
      </c>
      <c r="U45" s="201">
        <v>1440885</v>
      </c>
      <c r="V45" s="201">
        <v>1485037</v>
      </c>
      <c r="W45" s="201">
        <v>1546161</v>
      </c>
      <c r="X45" s="201">
        <v>1613289</v>
      </c>
      <c r="Y45" s="201">
        <v>1681931</v>
      </c>
      <c r="Z45" s="201">
        <v>1780501</v>
      </c>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row>
    <row r="46" spans="2:364">
      <c r="B46" s="144" t="s">
        <v>227</v>
      </c>
      <c r="C46" s="201">
        <v>718641</v>
      </c>
      <c r="D46" s="201">
        <v>742504</v>
      </c>
      <c r="E46" s="201">
        <v>768570</v>
      </c>
      <c r="F46" s="201">
        <v>793211</v>
      </c>
      <c r="G46" s="201">
        <v>815584</v>
      </c>
      <c r="H46" s="201">
        <v>835361</v>
      </c>
      <c r="I46" s="201">
        <v>865832</v>
      </c>
      <c r="J46" s="201">
        <v>903291</v>
      </c>
      <c r="K46" s="201">
        <v>943480</v>
      </c>
      <c r="L46" s="201">
        <v>981906</v>
      </c>
      <c r="M46" s="201">
        <v>1021611</v>
      </c>
      <c r="N46" s="201">
        <v>1062254</v>
      </c>
      <c r="O46" s="201">
        <v>1107109</v>
      </c>
      <c r="P46" s="201">
        <v>1141064</v>
      </c>
      <c r="Q46" s="201">
        <v>1174502</v>
      </c>
      <c r="R46" s="201">
        <v>1205453</v>
      </c>
      <c r="S46" s="201">
        <v>1237908</v>
      </c>
      <c r="T46" s="201">
        <v>1266811</v>
      </c>
      <c r="U46" s="201">
        <v>1295725</v>
      </c>
      <c r="V46" s="201">
        <v>1320130</v>
      </c>
      <c r="W46" s="201">
        <v>1344405</v>
      </c>
      <c r="X46" s="201">
        <v>1373386</v>
      </c>
      <c r="Y46" s="201">
        <v>1405980</v>
      </c>
      <c r="Z46" s="201">
        <v>1440811</v>
      </c>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row>
    <row r="47" spans="2:364">
      <c r="B47" s="144" t="s">
        <v>634</v>
      </c>
      <c r="C47" s="201">
        <f>SUM(C39:C46)</f>
        <v>16814416</v>
      </c>
      <c r="D47" s="201">
        <f t="shared" ref="D47:Z47" si="16">SUM(D39:D46)</f>
        <v>17065128</v>
      </c>
      <c r="E47" s="201">
        <f t="shared" si="16"/>
        <v>17284036</v>
      </c>
      <c r="F47" s="201">
        <f t="shared" si="16"/>
        <v>17478635</v>
      </c>
      <c r="G47" s="201">
        <f t="shared" si="16"/>
        <v>17634808</v>
      </c>
      <c r="H47" s="201">
        <f t="shared" si="16"/>
        <v>17805468</v>
      </c>
      <c r="I47" s="201">
        <f t="shared" si="16"/>
        <v>18004882</v>
      </c>
      <c r="J47" s="201">
        <f t="shared" si="16"/>
        <v>18224767</v>
      </c>
      <c r="K47" s="201">
        <f t="shared" si="16"/>
        <v>18423037</v>
      </c>
      <c r="L47" s="201">
        <f t="shared" si="16"/>
        <v>18607584</v>
      </c>
      <c r="M47" s="201">
        <f t="shared" si="16"/>
        <v>18812264</v>
      </c>
      <c r="N47" s="201">
        <f t="shared" si="16"/>
        <v>19028802</v>
      </c>
      <c r="O47" s="201">
        <f t="shared" si="16"/>
        <v>19274701</v>
      </c>
      <c r="P47" s="201">
        <f t="shared" si="16"/>
        <v>19495210</v>
      </c>
      <c r="Q47" s="201">
        <f t="shared" si="16"/>
        <v>19720737</v>
      </c>
      <c r="R47" s="201">
        <f t="shared" si="16"/>
        <v>19932722</v>
      </c>
      <c r="S47" s="201">
        <f t="shared" si="16"/>
        <v>20176844</v>
      </c>
      <c r="T47" s="201">
        <f t="shared" si="16"/>
        <v>20450966</v>
      </c>
      <c r="U47" s="201">
        <f t="shared" si="16"/>
        <v>20827622</v>
      </c>
      <c r="V47" s="201">
        <f t="shared" si="16"/>
        <v>21249199</v>
      </c>
      <c r="W47" s="201">
        <f t="shared" si="16"/>
        <v>21691653</v>
      </c>
      <c r="X47" s="201">
        <f t="shared" si="16"/>
        <v>22031750</v>
      </c>
      <c r="Y47" s="201">
        <f t="shared" si="16"/>
        <v>22340024</v>
      </c>
      <c r="Z47" s="201">
        <f t="shared" si="16"/>
        <v>22710352</v>
      </c>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row>
    <row r="48" spans="2:364">
      <c r="B48" s="198" t="s">
        <v>623</v>
      </c>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2:313">
      <c r="B49" s="144" t="s">
        <v>220</v>
      </c>
      <c r="C49" s="146">
        <f t="shared" ref="C49:Y49" si="17">$H23*C39</f>
        <v>142923626.33350843</v>
      </c>
      <c r="D49" s="146">
        <f t="shared" si="17"/>
        <v>143005892.39086911</v>
      </c>
      <c r="E49" s="146">
        <f t="shared" si="17"/>
        <v>143306657.09657973</v>
      </c>
      <c r="F49" s="146">
        <f t="shared" si="17"/>
        <v>143583917.21447301</v>
      </c>
      <c r="G49" s="146">
        <f t="shared" si="17"/>
        <v>143722468.9247936</v>
      </c>
      <c r="H49" s="146">
        <f t="shared" si="17"/>
        <v>144190868.35081744</v>
      </c>
      <c r="I49" s="146">
        <f t="shared" si="17"/>
        <v>144999018.75887826</v>
      </c>
      <c r="J49" s="146">
        <f t="shared" si="17"/>
        <v>145905449.68346596</v>
      </c>
      <c r="K49" s="146">
        <f t="shared" si="17"/>
        <v>146488990.25034434</v>
      </c>
      <c r="L49" s="146">
        <f t="shared" si="17"/>
        <v>147063599.07385212</v>
      </c>
      <c r="M49" s="146">
        <f t="shared" si="17"/>
        <v>147740249.14793757</v>
      </c>
      <c r="N49" s="146">
        <f t="shared" si="17"/>
        <v>148467512.43445632</v>
      </c>
      <c r="O49" s="146">
        <f t="shared" si="17"/>
        <v>149287947.907083</v>
      </c>
      <c r="P49" s="146">
        <f t="shared" si="17"/>
        <v>149622966.63210607</v>
      </c>
      <c r="Q49" s="146">
        <f t="shared" si="17"/>
        <v>149821878.12394157</v>
      </c>
      <c r="R49" s="146">
        <f t="shared" si="17"/>
        <v>150021228.368083</v>
      </c>
      <c r="S49" s="146">
        <f t="shared" si="17"/>
        <v>150684089.08398226</v>
      </c>
      <c r="T49" s="146">
        <f t="shared" si="17"/>
        <v>151701493.00251821</v>
      </c>
      <c r="U49" s="146">
        <f t="shared" si="17"/>
        <v>153526138.4850527</v>
      </c>
      <c r="V49" s="146">
        <f t="shared" si="17"/>
        <v>155334738.16897056</v>
      </c>
      <c r="W49" s="146">
        <f t="shared" si="17"/>
        <v>157149386.3668201</v>
      </c>
      <c r="X49" s="146">
        <f t="shared" si="17"/>
        <v>158557060.46147507</v>
      </c>
      <c r="Y49" s="146">
        <f t="shared" si="17"/>
        <v>159661588.05218726</v>
      </c>
      <c r="Z49" s="144"/>
    </row>
    <row r="50" spans="2:313">
      <c r="B50" s="144" t="s">
        <v>221</v>
      </c>
      <c r="C50" s="146">
        <f t="shared" ref="C50:Y50" si="18">$H24*C40</f>
        <v>113234395.44021632</v>
      </c>
      <c r="D50" s="146">
        <f t="shared" si="18"/>
        <v>115550941.40762587</v>
      </c>
      <c r="E50" s="146">
        <f t="shared" si="18"/>
        <v>116794488.56337982</v>
      </c>
      <c r="F50" s="146">
        <f t="shared" si="18"/>
        <v>117257963.4526853</v>
      </c>
      <c r="G50" s="146">
        <f t="shared" si="18"/>
        <v>116895089.59910752</v>
      </c>
      <c r="H50" s="146">
        <f t="shared" si="18"/>
        <v>115793744.96620865</v>
      </c>
      <c r="I50" s="146">
        <f t="shared" si="18"/>
        <v>114505992.53181435</v>
      </c>
      <c r="J50" s="146">
        <f t="shared" si="18"/>
        <v>112400116.96863455</v>
      </c>
      <c r="K50" s="146">
        <f t="shared" si="18"/>
        <v>109684421.59770541</v>
      </c>
      <c r="L50" s="146">
        <f t="shared" si="18"/>
        <v>107480903.85278991</v>
      </c>
      <c r="M50" s="146">
        <f t="shared" si="18"/>
        <v>106484657.71368656</v>
      </c>
      <c r="N50" s="146">
        <f t="shared" si="18"/>
        <v>106612361.85198088</v>
      </c>
      <c r="O50" s="146">
        <f t="shared" si="18"/>
        <v>108102854.9619064</v>
      </c>
      <c r="P50" s="146">
        <f t="shared" si="18"/>
        <v>109946931.12387484</v>
      </c>
      <c r="Q50" s="146">
        <f t="shared" si="18"/>
        <v>112402898.29138702</v>
      </c>
      <c r="R50" s="146">
        <f t="shared" si="18"/>
        <v>114558660.13287179</v>
      </c>
      <c r="S50" s="146">
        <f t="shared" si="18"/>
        <v>116545885.65097275</v>
      </c>
      <c r="T50" s="146">
        <f t="shared" si="18"/>
        <v>118526483.33613165</v>
      </c>
      <c r="U50" s="146">
        <f t="shared" si="18"/>
        <v>121425982.71704327</v>
      </c>
      <c r="V50" s="146">
        <f t="shared" si="18"/>
        <v>125357530.37036133</v>
      </c>
      <c r="W50" s="146">
        <f t="shared" si="18"/>
        <v>129445542.22277586</v>
      </c>
      <c r="X50" s="146">
        <f t="shared" si="18"/>
        <v>130453268.71536815</v>
      </c>
      <c r="Y50" s="146">
        <f t="shared" si="18"/>
        <v>130434982.99769764</v>
      </c>
      <c r="Z50" s="144"/>
    </row>
    <row r="51" spans="2:313">
      <c r="B51" s="144" t="s">
        <v>222</v>
      </c>
      <c r="C51" s="146">
        <f t="shared" ref="C51:Y51" si="19">$H25*C41</f>
        <v>279813428.73494291</v>
      </c>
      <c r="D51" s="146">
        <f t="shared" si="19"/>
        <v>283175994.66581649</v>
      </c>
      <c r="E51" s="146">
        <f t="shared" si="19"/>
        <v>284099968.77959293</v>
      </c>
      <c r="F51" s="146">
        <f t="shared" si="19"/>
        <v>284720074.16207844</v>
      </c>
      <c r="G51" s="146">
        <f t="shared" si="19"/>
        <v>283775185.19187957</v>
      </c>
      <c r="H51" s="146">
        <f t="shared" si="19"/>
        <v>283904193.65721589</v>
      </c>
      <c r="I51" s="146">
        <f t="shared" si="19"/>
        <v>284521282.47387123</v>
      </c>
      <c r="J51" s="146">
        <f t="shared" si="19"/>
        <v>286427953.18291777</v>
      </c>
      <c r="K51" s="146">
        <f t="shared" si="19"/>
        <v>287882440.67402405</v>
      </c>
      <c r="L51" s="146">
        <f t="shared" si="19"/>
        <v>287612156.37564218</v>
      </c>
      <c r="M51" s="146">
        <f t="shared" si="19"/>
        <v>287279228.06018746</v>
      </c>
      <c r="N51" s="146">
        <f t="shared" si="19"/>
        <v>287140264.92761165</v>
      </c>
      <c r="O51" s="146">
        <f t="shared" si="19"/>
        <v>286715431.90653151</v>
      </c>
      <c r="P51" s="146">
        <f t="shared" si="19"/>
        <v>287025635.42606574</v>
      </c>
      <c r="Q51" s="146">
        <f t="shared" si="19"/>
        <v>287404314.98994452</v>
      </c>
      <c r="R51" s="146">
        <f t="shared" si="19"/>
        <v>286857109.94835442</v>
      </c>
      <c r="S51" s="146">
        <f t="shared" si="19"/>
        <v>286882549.65352207</v>
      </c>
      <c r="T51" s="146">
        <f t="shared" si="19"/>
        <v>287150119.04265684</v>
      </c>
      <c r="U51" s="146">
        <f t="shared" si="19"/>
        <v>290404993.57339388</v>
      </c>
      <c r="V51" s="146">
        <f t="shared" si="19"/>
        <v>297468785.22567308</v>
      </c>
      <c r="W51" s="146">
        <f t="shared" si="19"/>
        <v>307054828.1207391</v>
      </c>
      <c r="X51" s="146">
        <f t="shared" si="19"/>
        <v>314271157.45182979</v>
      </c>
      <c r="Y51" s="146">
        <f t="shared" si="19"/>
        <v>321196991.49347663</v>
      </c>
      <c r="Z51" s="144"/>
    </row>
    <row r="52" spans="2:313">
      <c r="B52" s="144" t="s">
        <v>223</v>
      </c>
      <c r="C52" s="146">
        <f t="shared" ref="C52:Y52" si="20">$H26*C42</f>
        <v>448595186.91314352</v>
      </c>
      <c r="D52" s="146">
        <f t="shared" si="20"/>
        <v>459605405.2578615</v>
      </c>
      <c r="E52" s="146">
        <f t="shared" si="20"/>
        <v>468660324.33410311</v>
      </c>
      <c r="F52" s="146">
        <f t="shared" si="20"/>
        <v>472849511.02308977</v>
      </c>
      <c r="G52" s="146">
        <f t="shared" si="20"/>
        <v>477091413.23795843</v>
      </c>
      <c r="H52" s="146">
        <f t="shared" si="20"/>
        <v>482953915.80612737</v>
      </c>
      <c r="I52" s="146">
        <f t="shared" si="20"/>
        <v>490991514.58119589</v>
      </c>
      <c r="J52" s="146">
        <f t="shared" si="20"/>
        <v>500328417.04673159</v>
      </c>
      <c r="K52" s="146">
        <f t="shared" si="20"/>
        <v>508537743.34848678</v>
      </c>
      <c r="L52" s="146">
        <f t="shared" si="20"/>
        <v>514912748.04624724</v>
      </c>
      <c r="M52" s="146">
        <f t="shared" si="20"/>
        <v>520669283.47255862</v>
      </c>
      <c r="N52" s="146">
        <f t="shared" si="20"/>
        <v>524768049.63240534</v>
      </c>
      <c r="O52" s="146">
        <f t="shared" si="20"/>
        <v>527726552.16292036</v>
      </c>
      <c r="P52" s="146">
        <f t="shared" si="20"/>
        <v>530132167.11011732</v>
      </c>
      <c r="Q52" s="146">
        <f t="shared" si="20"/>
        <v>531227399.17157698</v>
      </c>
      <c r="R52" s="146">
        <f t="shared" si="20"/>
        <v>532805827.10417175</v>
      </c>
      <c r="S52" s="146">
        <f t="shared" si="20"/>
        <v>535383169.57805538</v>
      </c>
      <c r="T52" s="146">
        <f t="shared" si="20"/>
        <v>540606116.66442239</v>
      </c>
      <c r="U52" s="146">
        <f t="shared" si="20"/>
        <v>546797063.76334083</v>
      </c>
      <c r="V52" s="146">
        <f t="shared" si="20"/>
        <v>551987309.35399115</v>
      </c>
      <c r="W52" s="146">
        <f t="shared" si="20"/>
        <v>556880203.63932765</v>
      </c>
      <c r="X52" s="146">
        <f t="shared" si="20"/>
        <v>560687336.78819346</v>
      </c>
      <c r="Y52" s="146">
        <f t="shared" si="20"/>
        <v>564887781.36914814</v>
      </c>
      <c r="Z52" s="144"/>
    </row>
    <row r="53" spans="2:313">
      <c r="B53" s="144" t="s">
        <v>224</v>
      </c>
      <c r="C53" s="146">
        <f t="shared" ref="C53:Y53" si="21">$H27*C43</f>
        <v>513109149.35525346</v>
      </c>
      <c r="D53" s="146">
        <f t="shared" si="21"/>
        <v>533814482.73772407</v>
      </c>
      <c r="E53" s="146">
        <f t="shared" si="21"/>
        <v>555370598.57674885</v>
      </c>
      <c r="F53" s="146">
        <f t="shared" si="21"/>
        <v>582864726.00102711</v>
      </c>
      <c r="G53" s="146">
        <f t="shared" si="21"/>
        <v>608260315.90459847</v>
      </c>
      <c r="H53" s="146">
        <f t="shared" si="21"/>
        <v>631877669.8246901</v>
      </c>
      <c r="I53" s="146">
        <f t="shared" si="21"/>
        <v>656022840.41841984</v>
      </c>
      <c r="J53" s="146">
        <f t="shared" si="21"/>
        <v>680488608.57667577</v>
      </c>
      <c r="K53" s="146">
        <f t="shared" si="21"/>
        <v>703570745.140661</v>
      </c>
      <c r="L53" s="146">
        <f t="shared" si="21"/>
        <v>728392930.1665895</v>
      </c>
      <c r="M53" s="146">
        <f t="shared" si="21"/>
        <v>747612502.53672707</v>
      </c>
      <c r="N53" s="146">
        <f t="shared" si="21"/>
        <v>764694461.7827251</v>
      </c>
      <c r="O53" s="146">
        <f t="shared" si="21"/>
        <v>782172209.52712703</v>
      </c>
      <c r="P53" s="146">
        <f t="shared" si="21"/>
        <v>787136587.32685304</v>
      </c>
      <c r="Q53" s="146">
        <f t="shared" si="21"/>
        <v>797217500.95785284</v>
      </c>
      <c r="R53" s="146">
        <f t="shared" si="21"/>
        <v>809437211.8221873</v>
      </c>
      <c r="S53" s="146">
        <f t="shared" si="21"/>
        <v>821934004.23813426</v>
      </c>
      <c r="T53" s="146">
        <f t="shared" si="21"/>
        <v>836444966.39464986</v>
      </c>
      <c r="U53" s="146">
        <f t="shared" si="21"/>
        <v>853419467.73120844</v>
      </c>
      <c r="V53" s="146">
        <f t="shared" si="21"/>
        <v>869028987.19331634</v>
      </c>
      <c r="W53" s="146">
        <f t="shared" si="21"/>
        <v>883497025.39151585</v>
      </c>
      <c r="X53" s="146">
        <f t="shared" si="21"/>
        <v>892636868.23984861</v>
      </c>
      <c r="Y53" s="146">
        <f t="shared" si="21"/>
        <v>898709276.21872628</v>
      </c>
      <c r="Z53" s="144"/>
    </row>
    <row r="54" spans="2:313">
      <c r="B54" s="144" t="s">
        <v>225</v>
      </c>
      <c r="C54" s="146">
        <f t="shared" ref="C54:Y54" si="22">$H28*C44</f>
        <v>824689269.15986598</v>
      </c>
      <c r="D54" s="146">
        <f t="shared" si="22"/>
        <v>823034808.09918463</v>
      </c>
      <c r="E54" s="146">
        <f t="shared" si="22"/>
        <v>822070455.11680365</v>
      </c>
      <c r="F54" s="146">
        <f t="shared" si="22"/>
        <v>824486957.34538054</v>
      </c>
      <c r="G54" s="146">
        <f t="shared" si="22"/>
        <v>828395509.2057879</v>
      </c>
      <c r="H54" s="146">
        <f t="shared" si="22"/>
        <v>835856881.31946552</v>
      </c>
      <c r="I54" s="146">
        <f t="shared" si="22"/>
        <v>846677191.53086507</v>
      </c>
      <c r="J54" s="146">
        <f t="shared" si="22"/>
        <v>860012349.9917717</v>
      </c>
      <c r="K54" s="146">
        <f t="shared" si="22"/>
        <v>883831756.261127</v>
      </c>
      <c r="L54" s="146">
        <f t="shared" si="22"/>
        <v>909189856.27509701</v>
      </c>
      <c r="M54" s="146">
        <f t="shared" si="22"/>
        <v>944579812.40123546</v>
      </c>
      <c r="N54" s="146">
        <f t="shared" si="22"/>
        <v>983514159.12170732</v>
      </c>
      <c r="O54" s="146">
        <f t="shared" si="22"/>
        <v>1021925866.9880917</v>
      </c>
      <c r="P54" s="146">
        <f t="shared" si="22"/>
        <v>1077416063.8606269</v>
      </c>
      <c r="Q54" s="146">
        <f t="shared" si="22"/>
        <v>1126909963.3427172</v>
      </c>
      <c r="R54" s="146">
        <f t="shared" si="22"/>
        <v>1170179402.6658032</v>
      </c>
      <c r="S54" s="146">
        <f t="shared" si="22"/>
        <v>1214843669.5543144</v>
      </c>
      <c r="T54" s="146">
        <f t="shared" si="22"/>
        <v>1257045914.0559897</v>
      </c>
      <c r="U54" s="146">
        <f t="shared" si="22"/>
        <v>1297808934.7885056</v>
      </c>
      <c r="V54" s="146">
        <f t="shared" si="22"/>
        <v>1340995763.45401</v>
      </c>
      <c r="W54" s="146">
        <f t="shared" si="22"/>
        <v>1373861317.7171795</v>
      </c>
      <c r="X54" s="146">
        <f t="shared" si="22"/>
        <v>1406509386.7797771</v>
      </c>
      <c r="Y54" s="146">
        <f t="shared" si="22"/>
        <v>1439781812.5809672</v>
      </c>
      <c r="Z54" s="144"/>
    </row>
    <row r="55" spans="2:313">
      <c r="B55" s="144" t="s">
        <v>226</v>
      </c>
      <c r="C55" s="146">
        <f t="shared" ref="C55:Y55" si="23">$H29*C45</f>
        <v>1280929601.6792727</v>
      </c>
      <c r="D55" s="146">
        <f t="shared" si="23"/>
        <v>1307077349.7206521</v>
      </c>
      <c r="E55" s="146">
        <f t="shared" si="23"/>
        <v>1342589132.9703524</v>
      </c>
      <c r="F55" s="146">
        <f t="shared" si="23"/>
        <v>1372676703.7088408</v>
      </c>
      <c r="G55" s="146">
        <f t="shared" si="23"/>
        <v>1404961898.2348492</v>
      </c>
      <c r="H55" s="146">
        <f t="shared" si="23"/>
        <v>1436080705.3552852</v>
      </c>
      <c r="I55" s="146">
        <f t="shared" si="23"/>
        <v>1450825795.6050887</v>
      </c>
      <c r="J55" s="146">
        <f t="shared" si="23"/>
        <v>1463887744.5354586</v>
      </c>
      <c r="K55" s="146">
        <f t="shared" si="23"/>
        <v>1469099576.8666878</v>
      </c>
      <c r="L55" s="146">
        <f t="shared" si="23"/>
        <v>1472576024.6256533</v>
      </c>
      <c r="M55" s="146">
        <f t="shared" si="23"/>
        <v>1476456789.7326069</v>
      </c>
      <c r="N55" s="146">
        <f t="shared" si="23"/>
        <v>1478718014.0018327</v>
      </c>
      <c r="O55" s="146">
        <f t="shared" si="23"/>
        <v>1490024135.3479619</v>
      </c>
      <c r="P55" s="146">
        <f t="shared" si="23"/>
        <v>1504384215.5388668</v>
      </c>
      <c r="Q55" s="146">
        <f t="shared" si="23"/>
        <v>1518262749.225426</v>
      </c>
      <c r="R55" s="146">
        <f t="shared" si="23"/>
        <v>1537091898.9790649</v>
      </c>
      <c r="S55" s="146">
        <f t="shared" si="23"/>
        <v>1560450311.6084812</v>
      </c>
      <c r="T55" s="146">
        <f t="shared" si="23"/>
        <v>1586892211.8777509</v>
      </c>
      <c r="U55" s="146">
        <f t="shared" si="23"/>
        <v>1636446072.9098258</v>
      </c>
      <c r="V55" s="146">
        <f t="shared" si="23"/>
        <v>1686590509.8434567</v>
      </c>
      <c r="W55" s="146">
        <f t="shared" si="23"/>
        <v>1756010435.625556</v>
      </c>
      <c r="X55" s="146">
        <f t="shared" si="23"/>
        <v>1832249241.6248486</v>
      </c>
      <c r="Y55" s="146">
        <f t="shared" si="23"/>
        <v>1910207532.0759785</v>
      </c>
      <c r="Z55" s="144"/>
    </row>
    <row r="56" spans="2:313">
      <c r="B56" s="144" t="s">
        <v>227</v>
      </c>
      <c r="C56" s="146">
        <f t="shared" ref="C56:Y56" si="24">$H30*C46</f>
        <v>1039397764.6759149</v>
      </c>
      <c r="D56" s="146">
        <f t="shared" si="24"/>
        <v>1073911727.6399837</v>
      </c>
      <c r="E56" s="146">
        <f t="shared" si="24"/>
        <v>1111611973.1506662</v>
      </c>
      <c r="F56" s="146">
        <f t="shared" si="24"/>
        <v>1147251187.0549371</v>
      </c>
      <c r="G56" s="146">
        <f t="shared" si="24"/>
        <v>1179610106.4445827</v>
      </c>
      <c r="H56" s="146">
        <f t="shared" si="24"/>
        <v>1208214332.4656358</v>
      </c>
      <c r="I56" s="146">
        <f t="shared" si="24"/>
        <v>1252285696.7315764</v>
      </c>
      <c r="J56" s="146">
        <f t="shared" si="24"/>
        <v>1306464070.7277651</v>
      </c>
      <c r="K56" s="146">
        <f t="shared" si="24"/>
        <v>1364590947.3804476</v>
      </c>
      <c r="L56" s="146">
        <f t="shared" si="24"/>
        <v>1420167930.1930573</v>
      </c>
      <c r="M56" s="146">
        <f t="shared" si="24"/>
        <v>1477594779.2685444</v>
      </c>
      <c r="N56" s="146">
        <f t="shared" si="24"/>
        <v>1536378293.3593397</v>
      </c>
      <c r="O56" s="146">
        <f t="shared" si="24"/>
        <v>1601253782.9772966</v>
      </c>
      <c r="P56" s="146">
        <f t="shared" si="24"/>
        <v>1650364188.7286673</v>
      </c>
      <c r="Q56" s="146">
        <f t="shared" si="24"/>
        <v>1698726837.7498519</v>
      </c>
      <c r="R56" s="146">
        <f t="shared" si="24"/>
        <v>1743492444.2411101</v>
      </c>
      <c r="S56" s="146">
        <f t="shared" si="24"/>
        <v>1790433343.0383632</v>
      </c>
      <c r="T56" s="146">
        <f t="shared" si="24"/>
        <v>1832236849.3682666</v>
      </c>
      <c r="U56" s="146">
        <f t="shared" si="24"/>
        <v>1874056265.4158332</v>
      </c>
      <c r="V56" s="146">
        <f t="shared" si="24"/>
        <v>1909354143.5593231</v>
      </c>
      <c r="W56" s="146">
        <f t="shared" si="24"/>
        <v>1944463997.7667894</v>
      </c>
      <c r="X56" s="146">
        <f t="shared" si="24"/>
        <v>1986380318.4583068</v>
      </c>
      <c r="Y56" s="146">
        <f t="shared" si="24"/>
        <v>2033522258.2333081</v>
      </c>
      <c r="Z56" s="144"/>
    </row>
    <row r="57" spans="2:313">
      <c r="B57" s="144" t="s">
        <v>297</v>
      </c>
      <c r="C57" s="146">
        <f t="shared" ref="C57:X57" si="25">SUM(C49:C56)</f>
        <v>4642692422.2921181</v>
      </c>
      <c r="D57" s="146">
        <f t="shared" si="25"/>
        <v>4739176601.9197178</v>
      </c>
      <c r="E57" s="146">
        <f t="shared" si="25"/>
        <v>4844503598.5882263</v>
      </c>
      <c r="F57" s="146">
        <f t="shared" si="25"/>
        <v>4945691039.962512</v>
      </c>
      <c r="G57" s="146">
        <f t="shared" si="25"/>
        <v>5042711986.7435579</v>
      </c>
      <c r="H57" s="146">
        <f t="shared" si="25"/>
        <v>5138872311.7454453</v>
      </c>
      <c r="I57" s="146">
        <f t="shared" si="25"/>
        <v>5240829332.6317101</v>
      </c>
      <c r="J57" s="146">
        <f t="shared" si="25"/>
        <v>5355914710.7134209</v>
      </c>
      <c r="K57" s="146">
        <f t="shared" si="25"/>
        <v>5473686621.5194836</v>
      </c>
      <c r="L57" s="146">
        <f t="shared" si="25"/>
        <v>5587396148.6089287</v>
      </c>
      <c r="M57" s="146">
        <f t="shared" si="25"/>
        <v>5708417302.3334837</v>
      </c>
      <c r="N57" s="146">
        <f t="shared" si="25"/>
        <v>5830293117.1120586</v>
      </c>
      <c r="O57" s="146">
        <f t="shared" si="25"/>
        <v>5967208781.7789192</v>
      </c>
      <c r="P57" s="146">
        <f t="shared" si="25"/>
        <v>6096028755.7471781</v>
      </c>
      <c r="Q57" s="146">
        <f t="shared" si="25"/>
        <v>6221973541.8526983</v>
      </c>
      <c r="R57" s="146">
        <f t="shared" si="25"/>
        <v>6344443783.2616463</v>
      </c>
      <c r="S57" s="146">
        <f t="shared" si="25"/>
        <v>6477157022.4058256</v>
      </c>
      <c r="T57" s="146">
        <f t="shared" si="25"/>
        <v>6610604153.7423859</v>
      </c>
      <c r="U57" s="146">
        <f t="shared" si="25"/>
        <v>6773884919.3842039</v>
      </c>
      <c r="V57" s="146">
        <f t="shared" si="25"/>
        <v>6936117767.1691027</v>
      </c>
      <c r="W57" s="146">
        <f t="shared" si="25"/>
        <v>7108362736.8507032</v>
      </c>
      <c r="X57" s="146">
        <f t="shared" si="25"/>
        <v>7281744638.5196476</v>
      </c>
      <c r="Y57" s="146">
        <f>SUM(Y49:Y56)</f>
        <v>7458402223.0214891</v>
      </c>
      <c r="Z57" s="144"/>
    </row>
    <row r="58" spans="2:313">
      <c r="B58" s="144" t="s">
        <v>635</v>
      </c>
      <c r="C58" s="144">
        <f>C57/C47</f>
        <v>276.11380747878002</v>
      </c>
      <c r="D58" s="144">
        <f t="shared" ref="D58:Y58" si="26">D57/D47</f>
        <v>277.71116641608069</v>
      </c>
      <c r="E58" s="144">
        <f t="shared" si="26"/>
        <v>280.28775215396604</v>
      </c>
      <c r="F58" s="144">
        <f t="shared" si="26"/>
        <v>282.95636586967527</v>
      </c>
      <c r="G58" s="144">
        <f t="shared" si="26"/>
        <v>285.95219107254007</v>
      </c>
      <c r="H58" s="144">
        <f t="shared" si="26"/>
        <v>288.61203264892816</v>
      </c>
      <c r="I58" s="144">
        <f t="shared" si="26"/>
        <v>291.07823825958479</v>
      </c>
      <c r="J58" s="144">
        <f t="shared" si="26"/>
        <v>293.88110754521148</v>
      </c>
      <c r="K58" s="144">
        <f t="shared" si="26"/>
        <v>297.11098238143273</v>
      </c>
      <c r="L58" s="144">
        <f t="shared" si="26"/>
        <v>300.27520760400324</v>
      </c>
      <c r="M58" s="144">
        <f t="shared" si="26"/>
        <v>303.44127120124847</v>
      </c>
      <c r="N58" s="144">
        <f t="shared" si="26"/>
        <v>306.39307283306948</v>
      </c>
      <c r="O58" s="144">
        <f t="shared" si="26"/>
        <v>309.58761859802229</v>
      </c>
      <c r="P58" s="144">
        <f t="shared" si="26"/>
        <v>312.69366966281348</v>
      </c>
      <c r="Q58" s="144">
        <f t="shared" si="26"/>
        <v>315.50410828219543</v>
      </c>
      <c r="R58" s="144">
        <f t="shared" si="26"/>
        <v>318.29289463133267</v>
      </c>
      <c r="S58" s="144">
        <f t="shared" si="26"/>
        <v>321.01933396550152</v>
      </c>
      <c r="T58" s="144">
        <f t="shared" si="26"/>
        <v>323.24165781422676</v>
      </c>
      <c r="U58" s="144">
        <f t="shared" si="26"/>
        <v>325.23563752905653</v>
      </c>
      <c r="V58" s="144">
        <f t="shared" si="26"/>
        <v>326.41784601711822</v>
      </c>
      <c r="W58" s="144">
        <f t="shared" si="26"/>
        <v>327.70037105289776</v>
      </c>
      <c r="X58" s="144">
        <f t="shared" si="26"/>
        <v>330.51140461014887</v>
      </c>
      <c r="Y58" s="144">
        <f t="shared" si="26"/>
        <v>333.85829052920843</v>
      </c>
      <c r="Z58" s="144"/>
    </row>
    <row r="59" spans="2:313">
      <c r="B59" s="202"/>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2:313">
      <c r="B60" s="144" t="s">
        <v>232</v>
      </c>
      <c r="C60" s="144"/>
      <c r="D60" s="199">
        <f>(D57-C57)/C57</f>
        <v>2.078194522736982E-2</v>
      </c>
      <c r="E60" s="199">
        <f t="shared" ref="E60:Y60" si="27">(E57-D57)/D57</f>
        <v>2.222474609320178E-2</v>
      </c>
      <c r="F60" s="199">
        <f t="shared" si="27"/>
        <v>2.0887060834008566E-2</v>
      </c>
      <c r="G60" s="199">
        <f t="shared" si="27"/>
        <v>1.9617268041430529E-2</v>
      </c>
      <c r="H60" s="199">
        <f t="shared" si="27"/>
        <v>1.9069168585213007E-2</v>
      </c>
      <c r="I60" s="199">
        <f t="shared" si="27"/>
        <v>1.9840349146880158E-2</v>
      </c>
      <c r="J60" s="199">
        <f t="shared" si="27"/>
        <v>2.1959382910093753E-2</v>
      </c>
      <c r="K60" s="199">
        <f t="shared" si="27"/>
        <v>2.1989131113399524E-2</v>
      </c>
      <c r="L60" s="199">
        <f t="shared" si="27"/>
        <v>2.0773846760317381E-2</v>
      </c>
      <c r="M60" s="199">
        <f t="shared" si="27"/>
        <v>2.1659669460645844E-2</v>
      </c>
      <c r="N60" s="199">
        <f t="shared" si="27"/>
        <v>2.1350193639269262E-2</v>
      </c>
      <c r="O60" s="199">
        <f t="shared" si="27"/>
        <v>2.3483495926647259E-2</v>
      </c>
      <c r="P60" s="199">
        <f t="shared" si="27"/>
        <v>2.1587978346193477E-2</v>
      </c>
      <c r="Q60" s="199">
        <f t="shared" si="27"/>
        <v>2.0660136484228812E-2</v>
      </c>
      <c r="R60" s="199">
        <f t="shared" si="27"/>
        <v>1.9683504049822807E-2</v>
      </c>
      <c r="S60" s="199">
        <f t="shared" si="27"/>
        <v>2.0918025862931067E-2</v>
      </c>
      <c r="T60" s="199">
        <f t="shared" si="27"/>
        <v>2.0602732167050917E-2</v>
      </c>
      <c r="U60" s="199">
        <f t="shared" si="27"/>
        <v>2.4699824984889131E-2</v>
      </c>
      <c r="V60" s="199">
        <f t="shared" si="27"/>
        <v>2.3949749621616973E-2</v>
      </c>
      <c r="W60" s="199">
        <f t="shared" si="27"/>
        <v>2.4833051494150219E-2</v>
      </c>
      <c r="X60" s="199">
        <f t="shared" si="27"/>
        <v>2.4391256902255336E-2</v>
      </c>
      <c r="Y60" s="199">
        <f t="shared" si="27"/>
        <v>2.4260337772261591E-2</v>
      </c>
      <c r="Z60" s="144"/>
    </row>
    <row r="61" spans="2:313">
      <c r="B61" s="144" t="s">
        <v>700</v>
      </c>
      <c r="C61" s="144"/>
      <c r="D61" s="199">
        <f>AVERAGE(D60:Y60)</f>
        <v>2.1782857064721699E-2</v>
      </c>
      <c r="E61" s="199"/>
      <c r="F61" s="199"/>
      <c r="G61" s="199"/>
      <c r="H61" s="144"/>
      <c r="I61" s="144"/>
      <c r="J61" s="144"/>
      <c r="K61" s="144"/>
      <c r="L61" s="144"/>
      <c r="M61" s="144"/>
      <c r="N61" s="144"/>
      <c r="O61" s="144"/>
      <c r="P61" s="144"/>
      <c r="Q61" s="144"/>
      <c r="R61" s="144"/>
      <c r="S61" s="144"/>
      <c r="T61" s="144"/>
      <c r="U61" s="144"/>
      <c r="V61" s="144"/>
      <c r="W61" s="144"/>
      <c r="X61" s="144"/>
      <c r="Y61" s="144"/>
      <c r="Z61" s="144"/>
    </row>
    <row r="62" spans="2:313">
      <c r="B62" s="144" t="s">
        <v>231</v>
      </c>
      <c r="C62" s="144"/>
      <c r="D62" s="199">
        <f>(D58-C58)/C58</f>
        <v>5.7851468997016011E-3</v>
      </c>
      <c r="E62" s="199">
        <f t="shared" ref="E62:Y62" si="28">(E58-D58)/D58</f>
        <v>9.2779335132134495E-3</v>
      </c>
      <c r="F62" s="199">
        <f t="shared" si="28"/>
        <v>9.5209786913675772E-3</v>
      </c>
      <c r="G62" s="199">
        <f t="shared" si="28"/>
        <v>1.0587587219170859E-2</v>
      </c>
      <c r="H62" s="199">
        <f t="shared" si="28"/>
        <v>9.3017002821752931E-3</v>
      </c>
      <c r="I62" s="199">
        <f t="shared" si="28"/>
        <v>8.5450547159153199E-3</v>
      </c>
      <c r="J62" s="199">
        <f t="shared" si="28"/>
        <v>9.6292642912283732E-3</v>
      </c>
      <c r="K62" s="199">
        <f t="shared" si="28"/>
        <v>1.0990413311016816E-2</v>
      </c>
      <c r="L62" s="199">
        <f t="shared" si="28"/>
        <v>1.0649977315575154E-2</v>
      </c>
      <c r="M62" s="199">
        <f t="shared" si="28"/>
        <v>1.054387281090674E-2</v>
      </c>
      <c r="N62" s="199">
        <f t="shared" si="28"/>
        <v>9.7277526558452801E-3</v>
      </c>
      <c r="O62" s="199">
        <f t="shared" si="28"/>
        <v>1.0426298921886117E-2</v>
      </c>
      <c r="P62" s="199">
        <f t="shared" si="28"/>
        <v>1.0032865910003257E-2</v>
      </c>
      <c r="Q62" s="199">
        <f t="shared" si="28"/>
        <v>8.9878334358752168E-3</v>
      </c>
      <c r="R62" s="199">
        <f t="shared" si="28"/>
        <v>8.8391443278541208E-3</v>
      </c>
      <c r="S62" s="199">
        <f t="shared" si="28"/>
        <v>8.5658190306974399E-3</v>
      </c>
      <c r="T62" s="199">
        <f t="shared" si="28"/>
        <v>6.9227102968323455E-3</v>
      </c>
      <c r="U62" s="199">
        <f t="shared" si="28"/>
        <v>6.1686965978121414E-3</v>
      </c>
      <c r="V62" s="199">
        <f t="shared" si="28"/>
        <v>3.6349291149130958E-3</v>
      </c>
      <c r="W62" s="199">
        <f t="shared" si="28"/>
        <v>3.9290898197774501E-3</v>
      </c>
      <c r="X62" s="199">
        <f t="shared" si="28"/>
        <v>8.578060342804273E-3</v>
      </c>
      <c r="Y62" s="199">
        <f t="shared" si="28"/>
        <v>1.0126385572102549E-2</v>
      </c>
      <c r="Z62" s="144"/>
    </row>
    <row r="63" spans="2:313">
      <c r="B63" s="144" t="s">
        <v>701</v>
      </c>
      <c r="C63" s="144"/>
      <c r="D63" s="199">
        <f>AVERAGE(D62:Y62)</f>
        <v>8.6714325034852029E-3</v>
      </c>
      <c r="E63" s="199"/>
      <c r="F63" s="199"/>
      <c r="G63" s="199"/>
      <c r="H63" s="144"/>
      <c r="I63" s="144"/>
      <c r="J63" s="144"/>
      <c r="K63" s="144"/>
      <c r="L63" s="144"/>
      <c r="M63" s="144"/>
      <c r="N63" s="144"/>
      <c r="O63" s="144"/>
      <c r="P63" s="144"/>
      <c r="Q63" s="144"/>
      <c r="R63" s="144"/>
      <c r="S63" s="144"/>
      <c r="T63" s="144"/>
      <c r="U63" s="144"/>
      <c r="V63" s="144"/>
      <c r="W63" s="144"/>
      <c r="X63" s="144"/>
      <c r="Y63" s="144"/>
      <c r="Z63" s="144"/>
      <c r="GW63" s="45"/>
      <c r="IY63" s="45"/>
      <c r="LA63" s="45"/>
    </row>
    <row r="64" spans="2:313">
      <c r="B64" s="45"/>
      <c r="GW64" s="45"/>
      <c r="IY64" s="45"/>
      <c r="LA64" s="45"/>
    </row>
    <row r="65" spans="1:303" ht="23.25">
      <c r="B65" s="46" t="s">
        <v>233</v>
      </c>
      <c r="AE65" s="34" t="s">
        <v>557</v>
      </c>
      <c r="GS65" s="34" t="s">
        <v>402</v>
      </c>
      <c r="IT65" s="34" t="s">
        <v>558</v>
      </c>
    </row>
    <row r="66" spans="1:303">
      <c r="A66" s="35" t="s">
        <v>692</v>
      </c>
      <c r="B66" s="36" t="s">
        <v>696</v>
      </c>
      <c r="C66" s="36" t="s">
        <v>234</v>
      </c>
      <c r="D66" s="36"/>
      <c r="E66" s="36"/>
      <c r="AE66" s="36"/>
      <c r="AF66" s="35">
        <v>2012</v>
      </c>
      <c r="AG66" s="35">
        <v>2013</v>
      </c>
      <c r="AH66" s="35">
        <v>2014</v>
      </c>
      <c r="AI66" s="35">
        <v>2015</v>
      </c>
      <c r="AJ66" s="35">
        <v>2016</v>
      </c>
      <c r="AK66" s="35">
        <v>2017</v>
      </c>
      <c r="AL66" s="35">
        <v>2018</v>
      </c>
      <c r="AM66" s="35">
        <v>2019</v>
      </c>
      <c r="AN66" s="35">
        <v>2020</v>
      </c>
      <c r="AO66" s="35">
        <v>2021</v>
      </c>
      <c r="AP66" s="35">
        <v>2022</v>
      </c>
      <c r="AQ66" s="35">
        <v>2023</v>
      </c>
      <c r="AR66" s="35">
        <v>2024</v>
      </c>
      <c r="AS66" s="35">
        <v>2025</v>
      </c>
      <c r="AT66" s="35">
        <v>2026</v>
      </c>
      <c r="AU66" s="35">
        <v>2027</v>
      </c>
      <c r="AV66" s="35">
        <v>2028</v>
      </c>
      <c r="AW66" s="35">
        <v>2029</v>
      </c>
      <c r="AX66" s="35">
        <v>2030</v>
      </c>
      <c r="AY66" s="35">
        <v>2031</v>
      </c>
      <c r="AZ66" s="35">
        <v>2032</v>
      </c>
      <c r="BA66" s="35">
        <v>2033</v>
      </c>
      <c r="BB66" s="35">
        <v>2034</v>
      </c>
      <c r="BC66" s="35">
        <v>2035</v>
      </c>
      <c r="BD66" s="35">
        <v>2036</v>
      </c>
      <c r="BE66" s="35">
        <v>2037</v>
      </c>
      <c r="BF66" s="35">
        <v>2038</v>
      </c>
      <c r="BG66" s="35">
        <v>2039</v>
      </c>
      <c r="BH66" s="35">
        <v>2040</v>
      </c>
      <c r="BI66" s="35">
        <v>2041</v>
      </c>
      <c r="BJ66" s="35">
        <v>2042</v>
      </c>
      <c r="BK66" s="35">
        <v>2043</v>
      </c>
      <c r="BL66" s="35">
        <v>2044</v>
      </c>
      <c r="BM66" s="35">
        <v>2045</v>
      </c>
      <c r="BN66" s="35">
        <v>2046</v>
      </c>
      <c r="BO66" s="35">
        <v>2047</v>
      </c>
      <c r="BP66" s="35">
        <v>2048</v>
      </c>
      <c r="BQ66" s="35">
        <v>2049</v>
      </c>
      <c r="BR66" s="35">
        <v>2050</v>
      </c>
      <c r="BS66" s="35">
        <v>2051</v>
      </c>
      <c r="BT66" s="35">
        <v>2052</v>
      </c>
      <c r="BU66" s="35">
        <v>2053</v>
      </c>
      <c r="BV66" s="35">
        <v>2054</v>
      </c>
      <c r="BW66" s="35">
        <v>2055</v>
      </c>
      <c r="BX66" s="35">
        <v>2056</v>
      </c>
      <c r="BY66" s="35">
        <v>2057</v>
      </c>
      <c r="BZ66" s="35">
        <v>2058</v>
      </c>
      <c r="CA66" s="35">
        <v>2059</v>
      </c>
      <c r="CB66" s="35">
        <v>2060</v>
      </c>
      <c r="GS66" s="36"/>
      <c r="IT66" s="36"/>
      <c r="IU66" s="35">
        <v>2012</v>
      </c>
      <c r="IV66" s="35">
        <v>2013</v>
      </c>
      <c r="IW66" s="35">
        <v>2014</v>
      </c>
      <c r="IX66" s="35">
        <v>2015</v>
      </c>
      <c r="IY66" s="35">
        <v>2016</v>
      </c>
      <c r="IZ66" s="35">
        <v>2017</v>
      </c>
      <c r="JA66" s="35">
        <v>2018</v>
      </c>
      <c r="JB66" s="35">
        <v>2019</v>
      </c>
      <c r="JC66" s="35">
        <v>2020</v>
      </c>
      <c r="JD66" s="35">
        <v>2021</v>
      </c>
      <c r="JE66" s="35">
        <v>2022</v>
      </c>
      <c r="JF66" s="35">
        <v>2023</v>
      </c>
      <c r="JG66" s="35">
        <v>2024</v>
      </c>
      <c r="JH66" s="35">
        <v>2025</v>
      </c>
      <c r="JI66" s="35">
        <v>2026</v>
      </c>
      <c r="JJ66" s="35">
        <v>2027</v>
      </c>
      <c r="JK66" s="35">
        <v>2028</v>
      </c>
      <c r="JL66" s="35">
        <v>2029</v>
      </c>
      <c r="JM66" s="35">
        <v>2030</v>
      </c>
      <c r="JN66" s="35">
        <v>2031</v>
      </c>
      <c r="JO66" s="35">
        <v>2032</v>
      </c>
      <c r="JP66" s="35">
        <v>2033</v>
      </c>
      <c r="JQ66" s="35">
        <v>2034</v>
      </c>
      <c r="JR66" s="35">
        <v>2035</v>
      </c>
      <c r="JS66" s="35">
        <v>2036</v>
      </c>
      <c r="JT66" s="35">
        <v>2037</v>
      </c>
      <c r="JU66" s="35">
        <v>2038</v>
      </c>
      <c r="JV66" s="35">
        <v>2039</v>
      </c>
      <c r="JW66" s="35">
        <v>2040</v>
      </c>
      <c r="JX66" s="35">
        <v>2041</v>
      </c>
      <c r="JY66" s="35">
        <v>2042</v>
      </c>
      <c r="JZ66" s="35">
        <v>2043</v>
      </c>
      <c r="KA66" s="35">
        <v>2044</v>
      </c>
      <c r="KB66" s="35">
        <v>2045</v>
      </c>
      <c r="KC66" s="35">
        <v>2046</v>
      </c>
      <c r="KD66" s="35">
        <v>2047</v>
      </c>
      <c r="KE66" s="35">
        <v>2048</v>
      </c>
      <c r="KF66" s="35">
        <v>2049</v>
      </c>
      <c r="KG66" s="35">
        <v>2050</v>
      </c>
      <c r="KH66" s="35">
        <v>2051</v>
      </c>
      <c r="KI66" s="35">
        <v>2052</v>
      </c>
      <c r="KJ66" s="35">
        <v>2053</v>
      </c>
      <c r="KK66" s="35">
        <v>2054</v>
      </c>
      <c r="KL66" s="35">
        <v>2055</v>
      </c>
      <c r="KM66" s="35">
        <v>2056</v>
      </c>
      <c r="KN66" s="35">
        <v>2057</v>
      </c>
      <c r="KO66" s="35">
        <v>2058</v>
      </c>
      <c r="KP66" s="35">
        <v>2059</v>
      </c>
      <c r="KQ66" s="35">
        <v>2060</v>
      </c>
    </row>
    <row r="67" spans="1:303">
      <c r="B67" s="36"/>
      <c r="C67" s="36" t="s">
        <v>43</v>
      </c>
      <c r="D67" s="36" t="s">
        <v>42</v>
      </c>
      <c r="E67" s="36" t="s">
        <v>246</v>
      </c>
      <c r="F67" s="37" t="s">
        <v>235</v>
      </c>
      <c r="G67" s="120" t="s">
        <v>235</v>
      </c>
      <c r="AE67" s="36"/>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GS67" s="36"/>
      <c r="GT67" s="35">
        <v>2012</v>
      </c>
      <c r="GU67" s="35">
        <v>2013</v>
      </c>
      <c r="GV67" s="35">
        <v>2014</v>
      </c>
      <c r="GW67" s="35">
        <v>2015</v>
      </c>
      <c r="GX67" s="35">
        <v>2016</v>
      </c>
      <c r="GY67" s="35">
        <v>2017</v>
      </c>
      <c r="GZ67" s="35">
        <v>2018</v>
      </c>
      <c r="HA67" s="35">
        <v>2019</v>
      </c>
      <c r="HB67" s="35">
        <v>2020</v>
      </c>
      <c r="HC67" s="35">
        <v>2021</v>
      </c>
      <c r="HD67" s="35">
        <v>2022</v>
      </c>
      <c r="HE67" s="35">
        <v>2023</v>
      </c>
      <c r="HF67" s="35">
        <v>2024</v>
      </c>
      <c r="HG67" s="35">
        <v>2025</v>
      </c>
      <c r="HH67" s="35">
        <v>2026</v>
      </c>
      <c r="HI67" s="35">
        <v>2027</v>
      </c>
      <c r="HJ67" s="35">
        <v>2028</v>
      </c>
      <c r="HK67" s="35">
        <v>2029</v>
      </c>
      <c r="HL67" s="35">
        <v>2030</v>
      </c>
      <c r="HM67" s="35">
        <v>2031</v>
      </c>
      <c r="HN67" s="35">
        <v>2032</v>
      </c>
      <c r="HO67" s="35">
        <v>2033</v>
      </c>
      <c r="HP67" s="35">
        <v>2034</v>
      </c>
      <c r="HQ67" s="35">
        <v>2035</v>
      </c>
      <c r="HR67" s="35">
        <v>2036</v>
      </c>
      <c r="HS67" s="35">
        <v>2037</v>
      </c>
      <c r="HT67" s="35">
        <v>2038</v>
      </c>
      <c r="HU67" s="35">
        <v>2039</v>
      </c>
      <c r="HV67" s="35">
        <v>2040</v>
      </c>
      <c r="HW67" s="35">
        <v>2041</v>
      </c>
      <c r="HX67" s="35">
        <v>2042</v>
      </c>
      <c r="HY67" s="35">
        <v>2043</v>
      </c>
      <c r="HZ67" s="35">
        <v>2044</v>
      </c>
      <c r="IA67" s="35">
        <v>2045</v>
      </c>
      <c r="IB67" s="35">
        <v>2046</v>
      </c>
      <c r="IC67" s="35">
        <v>2047</v>
      </c>
      <c r="ID67" s="35">
        <v>2048</v>
      </c>
      <c r="IE67" s="35">
        <v>2049</v>
      </c>
      <c r="IF67" s="35">
        <v>2050</v>
      </c>
      <c r="IG67" s="35">
        <v>2051</v>
      </c>
      <c r="IH67" s="35">
        <v>2052</v>
      </c>
      <c r="II67" s="35">
        <v>2053</v>
      </c>
      <c r="IJ67" s="35">
        <v>2054</v>
      </c>
      <c r="IK67" s="35">
        <v>2055</v>
      </c>
      <c r="IL67" s="35">
        <v>2056</v>
      </c>
      <c r="IM67" s="35">
        <v>2057</v>
      </c>
      <c r="IN67" s="35">
        <v>2058</v>
      </c>
      <c r="IO67" s="35">
        <v>2059</v>
      </c>
      <c r="IP67" s="35">
        <v>2060</v>
      </c>
      <c r="IT67" s="36"/>
      <c r="IU67" s="49"/>
      <c r="IV67" s="49"/>
      <c r="IW67" s="49"/>
      <c r="IX67" s="49"/>
      <c r="IY67" s="49"/>
      <c r="IZ67" s="49"/>
      <c r="JA67" s="49"/>
      <c r="JB67" s="49"/>
      <c r="JC67" s="49"/>
      <c r="JD67" s="49"/>
      <c r="JE67" s="49"/>
      <c r="JF67" s="49"/>
      <c r="JG67" s="49"/>
      <c r="JH67" s="49"/>
      <c r="JI67" s="49"/>
      <c r="JJ67" s="49"/>
      <c r="JK67" s="49"/>
      <c r="JL67" s="49"/>
      <c r="JM67" s="49"/>
      <c r="JN67" s="49"/>
      <c r="JO67" s="49"/>
      <c r="JP67" s="49"/>
      <c r="JQ67" s="49"/>
      <c r="JR67" s="49"/>
      <c r="JS67" s="49"/>
      <c r="JT67" s="49"/>
      <c r="JU67" s="49"/>
      <c r="JV67" s="49"/>
      <c r="JW67" s="49"/>
      <c r="JX67" s="49"/>
      <c r="JY67" s="49"/>
      <c r="JZ67" s="49"/>
      <c r="KA67" s="49"/>
      <c r="KB67" s="49"/>
      <c r="KC67" s="49"/>
      <c r="KD67" s="49"/>
      <c r="KE67" s="49"/>
      <c r="KF67" s="49"/>
      <c r="KG67" s="49"/>
      <c r="KH67" s="49"/>
      <c r="KI67" s="49"/>
      <c r="KJ67" s="49"/>
      <c r="KK67" s="49"/>
      <c r="KL67" s="49"/>
      <c r="KM67" s="49"/>
      <c r="KN67" s="49"/>
      <c r="KO67" s="49"/>
      <c r="KP67" s="49"/>
      <c r="KQ67" s="49"/>
    </row>
    <row r="68" spans="1:303">
      <c r="B68" s="36" t="s">
        <v>236</v>
      </c>
      <c r="C68" s="47">
        <v>349008870</v>
      </c>
      <c r="D68" s="47">
        <v>290896337</v>
      </c>
      <c r="E68" s="47">
        <v>639905207</v>
      </c>
      <c r="F68" s="48">
        <f t="shared" ref="F68:F80" si="29">E68/Z85</f>
        <v>432.28572306781876</v>
      </c>
      <c r="G68" s="120">
        <f t="shared" ref="G68:G80" si="30">F68/F$80</f>
        <v>0.55473915670489959</v>
      </c>
      <c r="AC68" s="35">
        <v>0</v>
      </c>
      <c r="AD68" s="35">
        <v>4</v>
      </c>
      <c r="AE68" s="36" t="s">
        <v>236</v>
      </c>
      <c r="AF68" s="49">
        <f t="shared" ref="AF68:AO79" si="31">$G68*AF$80</f>
        <v>424.20532090468902</v>
      </c>
      <c r="AG68" s="49">
        <f t="shared" si="31"/>
        <v>432.52963548384599</v>
      </c>
      <c r="AH68" s="49">
        <f t="shared" si="31"/>
        <v>441.01730070901789</v>
      </c>
      <c r="AI68" s="49">
        <f t="shared" si="31"/>
        <v>449.67152206136473</v>
      </c>
      <c r="AJ68" s="49">
        <f t="shared" si="31"/>
        <v>458.49556792421271</v>
      </c>
      <c r="AK68" s="49">
        <f t="shared" si="31"/>
        <v>467.49277081740297</v>
      </c>
      <c r="AL68" s="49">
        <f t="shared" si="31"/>
        <v>476.66652865586281</v>
      </c>
      <c r="AM68" s="49">
        <f t="shared" si="31"/>
        <v>486.02030603287415</v>
      </c>
      <c r="AN68" s="49">
        <f t="shared" si="31"/>
        <v>495.55763552852375</v>
      </c>
      <c r="AO68" s="49">
        <f t="shared" si="31"/>
        <v>505.28211904382948</v>
      </c>
      <c r="AP68" s="49">
        <f t="shared" ref="AP68:AY79" si="32">$G68*AP$80</f>
        <v>515.19742916104724</v>
      </c>
      <c r="AQ68" s="49">
        <f t="shared" si="32"/>
        <v>525.30731053067075</v>
      </c>
      <c r="AR68" s="49">
        <f t="shared" si="32"/>
        <v>535.61558128564957</v>
      </c>
      <c r="AS68" s="49">
        <f t="shared" si="32"/>
        <v>546.1261344833581</v>
      </c>
      <c r="AT68" s="49">
        <f t="shared" si="32"/>
        <v>556.84293957586146</v>
      </c>
      <c r="AU68" s="49">
        <f t="shared" si="32"/>
        <v>567.77004390903278</v>
      </c>
      <c r="AV68" s="49">
        <f t="shared" si="32"/>
        <v>578.91157425108736</v>
      </c>
      <c r="AW68" s="49">
        <f t="shared" si="32"/>
        <v>590.27173835111216</v>
      </c>
      <c r="AX68" s="49">
        <f t="shared" si="32"/>
        <v>601.85482652818018</v>
      </c>
      <c r="AY68" s="49">
        <f t="shared" si="32"/>
        <v>613.66521329164607</v>
      </c>
      <c r="AZ68" s="49">
        <f t="shared" ref="AZ68:BI79" si="33">$G68*AZ$80</f>
        <v>625.7073589932387</v>
      </c>
      <c r="BA68" s="49">
        <f t="shared" si="33"/>
        <v>637.9858115115735</v>
      </c>
      <c r="BB68" s="49">
        <f t="shared" si="33"/>
        <v>650.50520796972</v>
      </c>
      <c r="BC68" s="49">
        <f t="shared" si="33"/>
        <v>663.27027648647379</v>
      </c>
      <c r="BD68" s="49">
        <f t="shared" si="33"/>
        <v>676.28583796199405</v>
      </c>
      <c r="BE68" s="49">
        <f t="shared" si="33"/>
        <v>689.55680789848213</v>
      </c>
      <c r="BF68" s="49">
        <f t="shared" si="33"/>
        <v>703.08819825658645</v>
      </c>
      <c r="BG68" s="49">
        <f t="shared" si="33"/>
        <v>716.88511934823748</v>
      </c>
      <c r="BH68" s="49">
        <f t="shared" si="33"/>
        <v>730.95278176662555</v>
      </c>
      <c r="BI68" s="49">
        <f t="shared" si="33"/>
        <v>745.29649835405223</v>
      </c>
      <c r="BJ68" s="49">
        <f t="shared" ref="BJ68:BS79" si="34">$G68*BJ$80</f>
        <v>759.92168620839607</v>
      </c>
      <c r="BK68" s="49">
        <f t="shared" si="34"/>
        <v>774.83386872895278</v>
      </c>
      <c r="BL68" s="49">
        <f t="shared" si="34"/>
        <v>790.03867770242198</v>
      </c>
      <c r="BM68" s="49">
        <f t="shared" si="34"/>
        <v>805.54185542982657</v>
      </c>
      <c r="BN68" s="49">
        <f t="shared" si="34"/>
        <v>821.34925689517092</v>
      </c>
      <c r="BO68" s="49">
        <f t="shared" si="34"/>
        <v>837.46685197665352</v>
      </c>
      <c r="BP68" s="49">
        <f t="shared" si="34"/>
        <v>853.9007277012729</v>
      </c>
      <c r="BQ68" s="49">
        <f t="shared" si="34"/>
        <v>870.65709054367449</v>
      </c>
      <c r="BR68" s="49">
        <f t="shared" si="34"/>
        <v>887.74226877011051</v>
      </c>
      <c r="BS68" s="49">
        <f t="shared" si="34"/>
        <v>905.16271482839386</v>
      </c>
      <c r="BT68" s="49">
        <f t="shared" ref="BT68:CB79" si="35">$G68*BT$80</f>
        <v>922.92500778475255</v>
      </c>
      <c r="BU68" s="49">
        <f t="shared" si="35"/>
        <v>941.03585580850313</v>
      </c>
      <c r="BV68" s="49">
        <f t="shared" si="35"/>
        <v>959.50209870548042</v>
      </c>
      <c r="BW68" s="49">
        <f t="shared" si="35"/>
        <v>978.33071050118269</v>
      </c>
      <c r="BX68" s="49">
        <f t="shared" si="35"/>
        <v>997.5288020746068</v>
      </c>
      <c r="BY68" s="49">
        <f t="shared" si="35"/>
        <v>1017.1036238437669</v>
      </c>
      <c r="BZ68" s="49">
        <f t="shared" si="35"/>
        <v>1037.0625685039124</v>
      </c>
      <c r="CA68" s="49">
        <f t="shared" si="35"/>
        <v>1057.4131738194803</v>
      </c>
      <c r="CB68" s="49">
        <f t="shared" si="35"/>
        <v>1078.1631254708311</v>
      </c>
      <c r="GQ68" s="35">
        <v>0</v>
      </c>
      <c r="GR68" s="35">
        <v>4</v>
      </c>
      <c r="GS68" s="36" t="s">
        <v>236</v>
      </c>
      <c r="GT68" s="35">
        <f>SUMIF(Population!$B$4:$B$104,"&lt;="&amp;$GR68,Population!C$4:C$104)-SUMIF(Population!$B$4:$B$104,"&lt;"&amp;$GQ68,Population!C$4:C$104)</f>
        <v>1480283</v>
      </c>
      <c r="GU68" s="35">
        <f>SUMIF(Population!$B$4:$B$104,"&lt;="&amp;$GR68,Population!D$4:D$104)-SUMIF(Population!$B$4:$B$104,"&lt;"&amp;$GQ68,Population!D$4:D$104)</f>
        <v>1502071</v>
      </c>
      <c r="GV68" s="35">
        <f>SUMIF(Population!$B$4:$B$104,"&lt;="&amp;$GR68,Population!E$4:E$104)-SUMIF(Population!$B$4:$B$104,"&lt;"&amp;$GQ68,Population!E$4:E$104)</f>
        <v>1523312</v>
      </c>
      <c r="GW68" s="35">
        <f>SUMIF(Population!$B$4:$B$104,"&lt;="&amp;$GR68,Population!F$4:F$104)-SUMIF(Population!$B$4:$B$104,"&lt;"&amp;$GQ68,Population!F$4:F$104)</f>
        <v>1543002</v>
      </c>
      <c r="GX68" s="35">
        <f>SUMIF(Population!$B$4:$B$104,"&lt;="&amp;$GR68,Population!G$4:G$104)-SUMIF(Population!$B$4:$B$104,"&lt;"&amp;$GQ68,Population!G$4:G$104)</f>
        <v>1568271</v>
      </c>
      <c r="GY68" s="35">
        <f>SUMIF(Population!$B$4:$B$104,"&lt;="&amp;$GR68,Population!H$4:H$104)-SUMIF(Population!$B$4:$B$104,"&lt;"&amp;$GQ68,Population!H$4:H$104)</f>
        <v>1591371</v>
      </c>
      <c r="GZ68" s="35">
        <f>SUMIF(Population!$B$4:$B$104,"&lt;="&amp;$GR68,Population!I$4:I$104)-SUMIF(Population!$B$4:$B$104,"&lt;"&amp;$GQ68,Population!I$4:I$104)</f>
        <v>1611822</v>
      </c>
      <c r="HA68" s="35">
        <f>SUMIF(Population!$B$4:$B$104,"&lt;="&amp;$GR68,Population!J$4:J$104)-SUMIF(Population!$B$4:$B$104,"&lt;"&amp;$GQ68,Population!J$4:J$104)</f>
        <v>1630740</v>
      </c>
      <c r="HB68" s="35">
        <f>SUMIF(Population!$B$4:$B$104,"&lt;="&amp;$GR68,Population!K$4:K$104)-SUMIF(Population!$B$4:$B$104,"&lt;"&amp;$GQ68,Population!K$4:K$104)</f>
        <v>1647823</v>
      </c>
      <c r="HC68" s="35">
        <f>SUMIF(Population!$B$4:$B$104,"&lt;="&amp;$GR68,Population!L$4:L$104)-SUMIF(Population!$B$4:$B$104,"&lt;"&amp;$GQ68,Population!L$4:L$104)</f>
        <v>1662854</v>
      </c>
      <c r="HD68" s="35">
        <f>SUMIF(Population!$B$4:$B$104,"&lt;="&amp;$GR68,Population!M$4:M$104)-SUMIF(Population!$B$4:$B$104,"&lt;"&amp;$GQ68,Population!M$4:M$104)</f>
        <v>1675711</v>
      </c>
      <c r="HE68" s="35">
        <f>SUMIF(Population!$B$4:$B$104,"&lt;="&amp;$GR68,Population!N$4:N$104)-SUMIF(Population!$B$4:$B$104,"&lt;"&amp;$GQ68,Population!N$4:N$104)</f>
        <v>1686513</v>
      </c>
      <c r="HF68" s="35">
        <f>SUMIF(Population!$B$4:$B$104,"&lt;="&amp;$GR68,Population!O$4:O$104)-SUMIF(Population!$B$4:$B$104,"&lt;"&amp;$GQ68,Population!O$4:O$104)</f>
        <v>1695500</v>
      </c>
      <c r="HG68" s="35">
        <f>SUMIF(Population!$B$4:$B$104,"&lt;="&amp;$GR68,Population!P$4:P$104)-SUMIF(Population!$B$4:$B$104,"&lt;"&amp;$GQ68,Population!P$4:P$104)</f>
        <v>1702867</v>
      </c>
      <c r="HH68" s="35">
        <f>SUMIF(Population!$B$4:$B$104,"&lt;="&amp;$GR68,Population!Q$4:Q$104)-SUMIF(Population!$B$4:$B$104,"&lt;"&amp;$GQ68,Population!Q$4:Q$104)</f>
        <v>1708878</v>
      </c>
      <c r="HI68" s="35">
        <f>SUMIF(Population!$B$4:$B$104,"&lt;="&amp;$GR68,Population!R$4:R$104)-SUMIF(Population!$B$4:$B$104,"&lt;"&amp;$GQ68,Population!R$4:R$104)</f>
        <v>1713811</v>
      </c>
      <c r="HJ68" s="35">
        <f>SUMIF(Population!$B$4:$B$104,"&lt;="&amp;$GR68,Population!S$4:S$104)-SUMIF(Population!$B$4:$B$104,"&lt;"&amp;$GQ68,Population!S$4:S$104)</f>
        <v>1718052</v>
      </c>
      <c r="HK68" s="35">
        <f>SUMIF(Population!$B$4:$B$104,"&lt;="&amp;$GR68,Population!T$4:T$104)-SUMIF(Population!$B$4:$B$104,"&lt;"&amp;$GQ68,Population!T$4:T$104)</f>
        <v>1721990</v>
      </c>
      <c r="HL68" s="35">
        <f>SUMIF(Population!$B$4:$B$104,"&lt;="&amp;$GR68,Population!U$4:U$104)-SUMIF(Population!$B$4:$B$104,"&lt;"&amp;$GQ68,Population!U$4:U$104)</f>
        <v>1725934</v>
      </c>
      <c r="HM68" s="35">
        <f>SUMIF(Population!$B$4:$B$104,"&lt;="&amp;$GR68,Population!V$4:V$104)-SUMIF(Population!$B$4:$B$104,"&lt;"&amp;$GQ68,Population!V$4:V$104)</f>
        <v>1730216</v>
      </c>
      <c r="HN68" s="35">
        <f>SUMIF(Population!$B$4:$B$104,"&lt;="&amp;$GR68,Population!W$4:W$104)-SUMIF(Population!$B$4:$B$104,"&lt;"&amp;$GQ68,Population!W$4:W$104)</f>
        <v>1735204</v>
      </c>
      <c r="HO68" s="35">
        <f>SUMIF(Population!$B$4:$B$104,"&lt;="&amp;$GR68,Population!X$4:X$104)-SUMIF(Population!$B$4:$B$104,"&lt;"&amp;$GQ68,Population!X$4:X$104)</f>
        <v>1741163</v>
      </c>
      <c r="HP68" s="35">
        <f>SUMIF(Population!$B$4:$B$104,"&lt;="&amp;$GR68,Population!Y$4:Y$104)-SUMIF(Population!$B$4:$B$104,"&lt;"&amp;$GQ68,Population!Y$4:Y$104)</f>
        <v>1748295</v>
      </c>
      <c r="HQ68" s="35">
        <f>SUMIF(Population!$B$4:$B$104,"&lt;="&amp;$GR68,Population!Z$4:Z$104)-SUMIF(Population!$B$4:$B$104,"&lt;"&amp;$GQ68,Population!Z$4:Z$104)</f>
        <v>1756816</v>
      </c>
      <c r="HR68" s="35">
        <f>SUMIF(Population!$B$4:$B$104,"&lt;="&amp;$GR68,Population!AA$4:AA$104)-SUMIF(Population!$B$4:$B$104,"&lt;"&amp;$GQ68,Population!AA$4:AA$104)</f>
        <v>1766841</v>
      </c>
      <c r="HS68" s="35">
        <f>SUMIF(Population!$B$4:$B$104,"&lt;="&amp;$GR68,Population!AB$4:AB$104)-SUMIF(Population!$B$4:$B$104,"&lt;"&amp;$GQ68,Population!AB$4:AB$104)</f>
        <v>1778415</v>
      </c>
      <c r="HT68" s="35">
        <f>SUMIF(Population!$B$4:$B$104,"&lt;="&amp;$GR68,Population!AC$4:AC$104)-SUMIF(Population!$B$4:$B$104,"&lt;"&amp;$GQ68,Population!AC$4:AC$104)</f>
        <v>1791456</v>
      </c>
      <c r="HU68" s="35">
        <f>SUMIF(Population!$B$4:$B$104,"&lt;="&amp;$GR68,Population!AD$4:AD$104)-SUMIF(Population!$B$4:$B$104,"&lt;"&amp;$GQ68,Population!AD$4:AD$104)</f>
        <v>1805811</v>
      </c>
      <c r="HV68" s="35">
        <f>SUMIF(Population!$B$4:$B$104,"&lt;="&amp;$GR68,Population!AE$4:AE$104)-SUMIF(Population!$B$4:$B$104,"&lt;"&amp;$GQ68,Population!AE$4:AE$104)</f>
        <v>1821303</v>
      </c>
      <c r="HW68" s="35">
        <f>SUMIF(Population!$B$4:$B$104,"&lt;="&amp;$GR68,Population!AF$4:AF$104)-SUMIF(Population!$B$4:$B$104,"&lt;"&amp;$GQ68,Population!AF$4:AF$104)</f>
        <v>1837713</v>
      </c>
      <c r="HX68" s="35">
        <f>SUMIF(Population!$B$4:$B$104,"&lt;="&amp;$GR68,Population!AG$4:AG$104)-SUMIF(Population!$B$4:$B$104,"&lt;"&amp;$GQ68,Population!AG$4:AG$104)</f>
        <v>1854783</v>
      </c>
      <c r="HY68" s="35">
        <f>SUMIF(Population!$B$4:$B$104,"&lt;="&amp;$GR68,Population!AH$4:AH$104)-SUMIF(Population!$B$4:$B$104,"&lt;"&amp;$GQ68,Population!AH$4:AH$104)</f>
        <v>1872266</v>
      </c>
      <c r="HZ68" s="35">
        <f>SUMIF(Population!$B$4:$B$104,"&lt;="&amp;$GR68,Population!AI$4:AI$104)-SUMIF(Population!$B$4:$B$104,"&lt;"&amp;$GQ68,Population!AI$4:AI$104)</f>
        <v>1889928</v>
      </c>
      <c r="IA68" s="35">
        <f>SUMIF(Population!$B$4:$B$104,"&lt;="&amp;$GR68,Population!AJ$4:AJ$104)-SUMIF(Population!$B$4:$B$104,"&lt;"&amp;$GQ68,Population!AJ$4:AJ$104)</f>
        <v>1907519</v>
      </c>
      <c r="IB68" s="35">
        <f>SUMIF(Population!$B$4:$B$104,"&lt;="&amp;$GR68,Population!AK$4:AK$104)-SUMIF(Population!$B$4:$B$104,"&lt;"&amp;$GQ68,Population!AK$4:AK$104)</f>
        <v>1924819</v>
      </c>
      <c r="IC68" s="35">
        <f>SUMIF(Population!$B$4:$B$104,"&lt;="&amp;$GR68,Population!AL$4:AL$104)-SUMIF(Population!$B$4:$B$104,"&lt;"&amp;$GQ68,Population!AL$4:AL$104)</f>
        <v>1941652</v>
      </c>
      <c r="ID68" s="35">
        <f>SUMIF(Population!$B$4:$B$104,"&lt;="&amp;$GR68,Population!AM$4:AM$104)-SUMIF(Population!$B$4:$B$104,"&lt;"&amp;$GQ68,Population!AM$4:AM$104)</f>
        <v>1957894</v>
      </c>
      <c r="IE68" s="35">
        <f>SUMIF(Population!$B$4:$B$104,"&lt;="&amp;$GR68,Population!AN$4:AN$104)-SUMIF(Population!$B$4:$B$104,"&lt;"&amp;$GQ68,Population!AN$4:AN$104)</f>
        <v>1973443</v>
      </c>
      <c r="IF68" s="35">
        <f>SUMIF(Population!$B$4:$B$104,"&lt;="&amp;$GR68,Population!AO$4:AO$104)-SUMIF(Population!$B$4:$B$104,"&lt;"&amp;$GQ68,Population!AO$4:AO$104)</f>
        <v>1988241</v>
      </c>
      <c r="IG68" s="35">
        <f>SUMIF(Population!$B$4:$B$104,"&lt;="&amp;$GR68,Population!AP$4:AP$104)-SUMIF(Population!$B$4:$B$104,"&lt;"&amp;$GQ68,Population!AP$4:AP$104)</f>
        <v>2002262</v>
      </c>
      <c r="IH68" s="35">
        <f>SUMIF(Population!$B$4:$B$104,"&lt;="&amp;$GR68,Population!AQ$4:AQ$104)-SUMIF(Population!$B$4:$B$104,"&lt;"&amp;$GQ68,Population!AQ$4:AQ$104)</f>
        <v>2015492</v>
      </c>
      <c r="II68" s="35">
        <f>SUMIF(Population!$B$4:$B$104,"&lt;="&amp;$GR68,Population!AR$4:AR$104)-SUMIF(Population!$B$4:$B$104,"&lt;"&amp;$GQ68,Population!AR$4:AR$104)</f>
        <v>2027918</v>
      </c>
      <c r="IJ68" s="35">
        <f>SUMIF(Population!$B$4:$B$104,"&lt;="&amp;$GR68,Population!AS$4:AS$104)-SUMIF(Population!$B$4:$B$104,"&lt;"&amp;$GQ68,Population!AS$4:AS$104)</f>
        <v>2039520</v>
      </c>
      <c r="IK68" s="35">
        <f>SUMIF(Population!$B$4:$B$104,"&lt;="&amp;$GR68,Population!AT$4:AT$104)-SUMIF(Population!$B$4:$B$104,"&lt;"&amp;$GQ68,Population!AT$4:AT$104)</f>
        <v>2050312</v>
      </c>
      <c r="IL68" s="35">
        <f>SUMIF(Population!$B$4:$B$104,"&lt;="&amp;$GR68,Population!AU$4:AU$104)-SUMIF(Population!$B$4:$B$104,"&lt;"&amp;$GQ68,Population!AU$4:AU$104)</f>
        <v>2060319</v>
      </c>
      <c r="IM68" s="35">
        <f>SUMIF(Population!$B$4:$B$104,"&lt;="&amp;$GR68,Population!AV$4:AV$104)-SUMIF(Population!$B$4:$B$104,"&lt;"&amp;$GQ68,Population!AV$4:AV$104)</f>
        <v>2069595</v>
      </c>
      <c r="IN68" s="35">
        <f>SUMIF(Population!$B$4:$B$104,"&lt;="&amp;$GR68,Population!AW$4:AW$104)-SUMIF(Population!$B$4:$B$104,"&lt;"&amp;$GQ68,Population!AW$4:AW$104)</f>
        <v>2078219</v>
      </c>
      <c r="IO68" s="35">
        <f>SUMIF(Population!$B$4:$B$104,"&lt;="&amp;$GR68,Population!AX$4:AX$104)-SUMIF(Population!$B$4:$B$104,"&lt;"&amp;$GQ68,Population!AX$4:AX$104)</f>
        <v>2086310</v>
      </c>
      <c r="IP68" s="35">
        <f>SUMIF(Population!$B$4:$B$104,"&lt;="&amp;$GR68,Population!AY$4:AY$104)-SUMIF(Population!$B$4:$B$104,"&lt;"&amp;$GQ68,Population!AY$4:AY$104)</f>
        <v>2093999</v>
      </c>
      <c r="IT68" s="36" t="s">
        <v>236</v>
      </c>
      <c r="IU68" s="43">
        <f t="shared" ref="IU68:IU79" si="36">GT68*AF68</f>
        <v>627943925.04475582</v>
      </c>
      <c r="IV68" s="43">
        <f t="shared" ref="IV68:IV79" si="37">GU68*AG68</f>
        <v>649690222.10085607</v>
      </c>
      <c r="IW68" s="43">
        <f t="shared" ref="IW68:IW79" si="38">GV68*AH68</f>
        <v>671806946.37765551</v>
      </c>
      <c r="IX68" s="43">
        <f t="shared" ref="IX68:IX79" si="39">GW68*AI68</f>
        <v>693844057.88372993</v>
      </c>
      <c r="IY68" s="43">
        <f t="shared" ref="IY68:IY79" si="40">GX68*AJ68</f>
        <v>719045302.80407298</v>
      </c>
      <c r="IZ68" s="43">
        <f t="shared" ref="IZ68:IZ79" si="41">GY68*AK68</f>
        <v>743954438.18846142</v>
      </c>
      <c r="JA68" s="43">
        <f t="shared" ref="JA68:JA79" si="42">GZ68*AL68</f>
        <v>768301597.55115008</v>
      </c>
      <c r="JB68" s="43">
        <f t="shared" ref="JB68:JB79" si="43">HA68*AM68</f>
        <v>792572753.86004913</v>
      </c>
      <c r="JC68" s="43">
        <f t="shared" ref="JC68:JC79" si="44">HB68*AN68</f>
        <v>816591269.64951861</v>
      </c>
      <c r="JD68" s="43">
        <f t="shared" ref="JD68:JD79" si="45">HC68*AO68</f>
        <v>840210392.78050804</v>
      </c>
      <c r="JE68" s="43">
        <f t="shared" ref="JE68:JE79" si="46">HD68*AP68</f>
        <v>863321999.21688759</v>
      </c>
      <c r="JF68" s="43">
        <f t="shared" ref="JF68:JF79" si="47">HE68*AQ68</f>
        <v>885937608.20501316</v>
      </c>
      <c r="JG68" s="43">
        <f t="shared" ref="JG68:JG79" si="48">HF68*AR68</f>
        <v>908136218.06981885</v>
      </c>
      <c r="JH68" s="43">
        <f t="shared" ref="JH68:JH79" si="49">HG68*AS68</f>
        <v>929980172.24927258</v>
      </c>
      <c r="JI68" s="43">
        <f t="shared" ref="JI68:JI79" si="50">HH68*AT68</f>
        <v>951576648.89651895</v>
      </c>
      <c r="JJ68" s="43">
        <f t="shared" ref="JJ68:JJ79" si="51">HI68*AU68</f>
        <v>973050546.7217834</v>
      </c>
      <c r="JK68" s="43">
        <f t="shared" ref="JK68:JK79" si="52">HJ68*AV68</f>
        <v>994600187.96522915</v>
      </c>
      <c r="JL68" s="43">
        <f t="shared" ref="JL68:JL79" si="53">HK68*AW68</f>
        <v>1016442030.7232317</v>
      </c>
      <c r="JM68" s="43">
        <f t="shared" ref="JM68:JM79" si="54">HL68*AX68</f>
        <v>1038761708.1690881</v>
      </c>
      <c r="JN68" s="43">
        <f t="shared" ref="JN68:JN79" si="55">HM68*AY68</f>
        <v>1061773370.6806186</v>
      </c>
      <c r="JO68" s="43">
        <f t="shared" ref="JO68:JO79" si="56">HN68*AZ68</f>
        <v>1085729912.1545038</v>
      </c>
      <c r="JP68" s="43">
        <f t="shared" ref="JP68:JP79" si="57">HO68*BA68</f>
        <v>1110837289.5289259</v>
      </c>
      <c r="JQ68" s="43">
        <f t="shared" ref="JQ68:JQ79" si="58">HP68*BB68</f>
        <v>1137275002.5674217</v>
      </c>
      <c r="JR68" s="43">
        <f t="shared" ref="JR68:JR79" si="59">HQ68*BC68</f>
        <v>1165243834.055861</v>
      </c>
      <c r="JS68" s="43">
        <f t="shared" ref="JS68:JS79" si="60">HR68*BD68</f>
        <v>1194889546.2306075</v>
      </c>
      <c r="JT68" s="43">
        <f t="shared" ref="JT68:JT79" si="61">HS68*BE68</f>
        <v>1226318170.518779</v>
      </c>
      <c r="JU68" s="43">
        <f t="shared" ref="JU68:JU79" si="62">HT68*BF68</f>
        <v>1259551571.2959514</v>
      </c>
      <c r="JV68" s="43">
        <f t="shared" ref="JV68:JV79" si="63">HU68*BG68</f>
        <v>1294559034.2553601</v>
      </c>
      <c r="JW68" s="43">
        <f t="shared" ref="JW68:JW79" si="64">HV68*BH68</f>
        <v>1331286494.2899003</v>
      </c>
      <c r="JX68" s="43">
        <f t="shared" ref="JX68:JX79" si="65">HW68*BI68</f>
        <v>1369641063.8797204</v>
      </c>
      <c r="JY68" s="43">
        <f t="shared" ref="JY68:JY79" si="66">HX68*BJ68</f>
        <v>1409489824.9106674</v>
      </c>
      <c r="JZ68" s="43">
        <f t="shared" ref="JZ68:JZ79" si="67">HY68*BK68</f>
        <v>1450695108.0696814</v>
      </c>
      <c r="KA68" s="43">
        <f t="shared" ref="KA68:KA79" si="68">HZ68*BL68</f>
        <v>1493116218.072783</v>
      </c>
      <c r="KB68" s="43">
        <f t="shared" ref="KB68:KB79" si="69">IA68*BM68</f>
        <v>1536586394.5276473</v>
      </c>
      <c r="KC68" s="43">
        <f t="shared" ref="KC68:KC79" si="70">IB68*BN68</f>
        <v>1580948655.3077061</v>
      </c>
      <c r="KD68" s="43">
        <f t="shared" ref="KD68:KD79" si="71">IC68*BO68</f>
        <v>1626069188.0741732</v>
      </c>
      <c r="KE68" s="43">
        <f t="shared" ref="KE68:KE79" si="72">ID68*BP68</f>
        <v>1671847111.3619561</v>
      </c>
      <c r="KF68" s="43">
        <f t="shared" ref="KF68:KF79" si="73">IE68*BQ68</f>
        <v>1718192140.7337806</v>
      </c>
      <c r="KG68" s="43">
        <f t="shared" ref="KG68:KG79" si="74">IF68*BR68</f>
        <v>1765045576.2017534</v>
      </c>
      <c r="KH68" s="43">
        <f t="shared" ref="KH68:KH79" si="75">IG68*BS68</f>
        <v>1812372907.7177296</v>
      </c>
      <c r="KI68" s="43">
        <f t="shared" ref="KI68:KI79" si="76">IH68*BT68</f>
        <v>1860147969.7901065</v>
      </c>
      <c r="KJ68" s="43">
        <f t="shared" ref="KJ68:KJ79" si="77">II68*BU68</f>
        <v>1908343550.639468</v>
      </c>
      <c r="KK68" s="43">
        <f t="shared" ref="KK68:KK79" si="78">IJ68*BV68</f>
        <v>1956923720.3518014</v>
      </c>
      <c r="KL68" s="43">
        <f t="shared" ref="KL68:KL79" si="79">IK68*BW68</f>
        <v>2005883195.709101</v>
      </c>
      <c r="KM68" s="43">
        <f t="shared" ref="KM68:KM79" si="80">IL68*BX68</f>
        <v>2055227543.9615519</v>
      </c>
      <c r="KN68" s="43">
        <f t="shared" ref="KN68:KN79" si="81">IM68*BY68</f>
        <v>2104992574.3889406</v>
      </c>
      <c r="KO68" s="43">
        <f t="shared" ref="KO68:KO79" si="82">IN68*BZ68</f>
        <v>2155243134.0536323</v>
      </c>
      <c r="KP68" s="43">
        <f t="shared" ref="KP68:KP79" si="83">IO68*CA68</f>
        <v>2206091678.67132</v>
      </c>
      <c r="KQ68" s="43">
        <f t="shared" ref="KQ68:KQ79" si="84">IP68*CB68</f>
        <v>2257672506.5727949</v>
      </c>
    </row>
    <row r="69" spans="1:303">
      <c r="B69" s="36" t="s">
        <v>237</v>
      </c>
      <c r="C69" s="47">
        <v>194819288</v>
      </c>
      <c r="D69" s="47">
        <v>162975510</v>
      </c>
      <c r="E69" s="47">
        <v>357794798</v>
      </c>
      <c r="F69" s="48">
        <f t="shared" si="29"/>
        <v>252.10753691301176</v>
      </c>
      <c r="G69" s="120">
        <f t="shared" si="30"/>
        <v>0.32352195541774259</v>
      </c>
      <c r="AC69" s="35">
        <v>5</v>
      </c>
      <c r="AD69" s="35">
        <v>9</v>
      </c>
      <c r="AE69" s="36" t="s">
        <v>237</v>
      </c>
      <c r="AF69" s="49">
        <f t="shared" si="31"/>
        <v>247.39507434969545</v>
      </c>
      <c r="AG69" s="49">
        <f t="shared" si="31"/>
        <v>252.24978578949725</v>
      </c>
      <c r="AH69" s="49">
        <f t="shared" si="31"/>
        <v>257.19976276045685</v>
      </c>
      <c r="AI69" s="49">
        <f t="shared" si="31"/>
        <v>262.24687468808776</v>
      </c>
      <c r="AJ69" s="49">
        <f t="shared" si="31"/>
        <v>267.39302768222922</v>
      </c>
      <c r="AK69" s="49">
        <f t="shared" si="31"/>
        <v>272.64016525691375</v>
      </c>
      <c r="AL69" s="49">
        <f t="shared" si="31"/>
        <v>277.99026906436177</v>
      </c>
      <c r="AM69" s="49">
        <f t="shared" si="31"/>
        <v>283.44535964337916</v>
      </c>
      <c r="AN69" s="49">
        <f t="shared" si="31"/>
        <v>289.00749718244106</v>
      </c>
      <c r="AO69" s="49">
        <f t="shared" si="31"/>
        <v>294.67878229774959</v>
      </c>
      <c r="AP69" s="49">
        <f t="shared" si="32"/>
        <v>300.46135682656018</v>
      </c>
      <c r="AQ69" s="49">
        <f t="shared" si="32"/>
        <v>306.35740463607499</v>
      </c>
      <c r="AR69" s="49">
        <f t="shared" si="32"/>
        <v>312.36915244820989</v>
      </c>
      <c r="AS69" s="49">
        <f t="shared" si="32"/>
        <v>318.49887068054619</v>
      </c>
      <c r="AT69" s="49">
        <f t="shared" si="32"/>
        <v>324.74887430378408</v>
      </c>
      <c r="AU69" s="49">
        <f t="shared" si="32"/>
        <v>331.12152371602275</v>
      </c>
      <c r="AV69" s="49">
        <f t="shared" si="32"/>
        <v>337.6192256341966</v>
      </c>
      <c r="AW69" s="49">
        <f t="shared" si="32"/>
        <v>344.24443400300407</v>
      </c>
      <c r="AX69" s="49">
        <f t="shared" si="32"/>
        <v>350.99965092167321</v>
      </c>
      <c r="AY69" s="49">
        <f t="shared" si="32"/>
        <v>357.887427588913</v>
      </c>
      <c r="AZ69" s="49">
        <f t="shared" si="33"/>
        <v>364.91036526640795</v>
      </c>
      <c r="BA69" s="49">
        <f t="shared" si="33"/>
        <v>372.07111626121957</v>
      </c>
      <c r="BB69" s="49">
        <f t="shared" si="33"/>
        <v>379.3723849274661</v>
      </c>
      <c r="BC69" s="49">
        <f t="shared" si="33"/>
        <v>386.81692868765816</v>
      </c>
      <c r="BD69" s="49">
        <f t="shared" si="33"/>
        <v>394.40755907407629</v>
      </c>
      <c r="BE69" s="49">
        <f t="shared" si="33"/>
        <v>402.14714279058438</v>
      </c>
      <c r="BF69" s="49">
        <f t="shared" si="33"/>
        <v>410.0386027952789</v>
      </c>
      <c r="BG69" s="49">
        <f t="shared" si="33"/>
        <v>418.08491940438336</v>
      </c>
      <c r="BH69" s="49">
        <f t="shared" si="33"/>
        <v>426.28913141780481</v>
      </c>
      <c r="BI69" s="49">
        <f t="shared" si="33"/>
        <v>434.65433726677782</v>
      </c>
      <c r="BJ69" s="49">
        <f t="shared" si="34"/>
        <v>443.18369618402863</v>
      </c>
      <c r="BK69" s="49">
        <f t="shared" si="34"/>
        <v>451.88042939690195</v>
      </c>
      <c r="BL69" s="49">
        <f t="shared" si="34"/>
        <v>460.7478213439008</v>
      </c>
      <c r="BM69" s="49">
        <f t="shared" si="34"/>
        <v>469.78922091509941</v>
      </c>
      <c r="BN69" s="49">
        <f t="shared" si="34"/>
        <v>479.00804271689611</v>
      </c>
      <c r="BO69" s="49">
        <f t="shared" si="34"/>
        <v>488.40776836158591</v>
      </c>
      <c r="BP69" s="49">
        <f t="shared" si="34"/>
        <v>497.99194778223807</v>
      </c>
      <c r="BQ69" s="49">
        <f t="shared" si="34"/>
        <v>507.76420057337612</v>
      </c>
      <c r="BR69" s="49">
        <f t="shared" si="34"/>
        <v>517.72821735796663</v>
      </c>
      <c r="BS69" s="49">
        <f t="shared" si="34"/>
        <v>527.88776118123269</v>
      </c>
      <c r="BT69" s="49">
        <f t="shared" si="35"/>
        <v>538.24666893181882</v>
      </c>
      <c r="BU69" s="49">
        <f t="shared" si="35"/>
        <v>548.80885279084328</v>
      </c>
      <c r="BV69" s="49">
        <f t="shared" si="35"/>
        <v>559.57830170938644</v>
      </c>
      <c r="BW69" s="49">
        <f t="shared" si="35"/>
        <v>570.55908291497133</v>
      </c>
      <c r="BX69" s="49">
        <f t="shared" si="35"/>
        <v>581.75534344760763</v>
      </c>
      <c r="BY69" s="49">
        <f t="shared" si="35"/>
        <v>593.17131172597692</v>
      </c>
      <c r="BZ69" s="49">
        <f t="shared" si="35"/>
        <v>604.81129914435166</v>
      </c>
      <c r="CA69" s="49">
        <f t="shared" si="35"/>
        <v>616.67970170085187</v>
      </c>
      <c r="CB69" s="49">
        <f t="shared" si="35"/>
        <v>628.78100165765261</v>
      </c>
      <c r="GQ69" s="35">
        <v>5</v>
      </c>
      <c r="GR69" s="35">
        <v>9</v>
      </c>
      <c r="GS69" s="36" t="s">
        <v>237</v>
      </c>
      <c r="GT69" s="35">
        <f>SUMIF(Population!$B$4:$B$104,"&lt;="&amp;$GR69,Population!C$4:C$104)-SUMIF(Population!$B$4:$B$104,"&lt;"&amp;$GQ69,Population!C$4:C$104)</f>
        <v>1419215</v>
      </c>
      <c r="GU69" s="35">
        <f>SUMIF(Population!$B$4:$B$104,"&lt;="&amp;$GR69,Population!D$4:D$104)-SUMIF(Population!$B$4:$B$104,"&lt;"&amp;$GQ69,Population!D$4:D$104)</f>
        <v>1456676</v>
      </c>
      <c r="GV69" s="35">
        <f>SUMIF(Population!$B$4:$B$104,"&lt;="&amp;$GR69,Population!E$4:E$104)-SUMIF(Population!$B$4:$B$104,"&lt;"&amp;$GQ69,Population!E$4:E$104)</f>
        <v>1492376</v>
      </c>
      <c r="GW69" s="35">
        <f>SUMIF(Population!$B$4:$B$104,"&lt;="&amp;$GR69,Population!F$4:F$104)-SUMIF(Population!$B$4:$B$104,"&lt;"&amp;$GQ69,Population!F$4:F$104)</f>
        <v>1525315</v>
      </c>
      <c r="GX69" s="35">
        <f>SUMIF(Population!$B$4:$B$104,"&lt;="&amp;$GR69,Population!G$4:G$104)-SUMIF(Population!$B$4:$B$104,"&lt;"&amp;$GQ69,Population!G$4:G$104)</f>
        <v>1543529</v>
      </c>
      <c r="GY69" s="35">
        <f>SUMIF(Population!$B$4:$B$104,"&lt;="&amp;$GR69,Population!H$4:H$104)-SUMIF(Population!$B$4:$B$104,"&lt;"&amp;$GQ69,Population!H$4:H$104)</f>
        <v>1563357</v>
      </c>
      <c r="GZ69" s="35">
        <f>SUMIF(Population!$B$4:$B$104,"&lt;="&amp;$GR69,Population!I$4:I$104)-SUMIF(Population!$B$4:$B$104,"&lt;"&amp;$GQ69,Population!I$4:I$104)</f>
        <v>1580726</v>
      </c>
      <c r="HA69" s="35">
        <f>SUMIF(Population!$B$4:$B$104,"&lt;="&amp;$GR69,Population!J$4:J$104)-SUMIF(Population!$B$4:$B$104,"&lt;"&amp;$GQ69,Population!J$4:J$104)</f>
        <v>1598363</v>
      </c>
      <c r="HB69" s="35">
        <f>SUMIF(Population!$B$4:$B$104,"&lt;="&amp;$GR69,Population!K$4:K$104)-SUMIF(Population!$B$4:$B$104,"&lt;"&amp;$GQ69,Population!K$4:K$104)</f>
        <v>1615321</v>
      </c>
      <c r="HC69" s="35">
        <f>SUMIF(Population!$B$4:$B$104,"&lt;="&amp;$GR69,Population!L$4:L$104)-SUMIF(Population!$B$4:$B$104,"&lt;"&amp;$GQ69,Population!L$4:L$104)</f>
        <v>1638779</v>
      </c>
      <c r="HD69" s="35">
        <f>SUMIF(Population!$B$4:$B$104,"&lt;="&amp;$GR69,Population!M$4:M$104)-SUMIF(Population!$B$4:$B$104,"&lt;"&amp;$GQ69,Population!M$4:M$104)</f>
        <v>1661025</v>
      </c>
      <c r="HE69" s="35">
        <f>SUMIF(Population!$B$4:$B$104,"&lt;="&amp;$GR69,Population!N$4:N$104)-SUMIF(Population!$B$4:$B$104,"&lt;"&amp;$GQ69,Population!N$4:N$104)</f>
        <v>1681502</v>
      </c>
      <c r="HF69" s="35">
        <f>SUMIF(Population!$B$4:$B$104,"&lt;="&amp;$GR69,Population!O$4:O$104)-SUMIF(Population!$B$4:$B$104,"&lt;"&amp;$GQ69,Population!O$4:O$104)</f>
        <v>1700439</v>
      </c>
      <c r="HG69" s="35">
        <f>SUMIF(Population!$B$4:$B$104,"&lt;="&amp;$GR69,Population!P$4:P$104)-SUMIF(Population!$B$4:$B$104,"&lt;"&amp;$GQ69,Population!P$4:P$104)</f>
        <v>1717547</v>
      </c>
      <c r="HH69" s="35">
        <f>SUMIF(Population!$B$4:$B$104,"&lt;="&amp;$GR69,Population!Q$4:Q$104)-SUMIF(Population!$B$4:$B$104,"&lt;"&amp;$GQ69,Population!Q$4:Q$104)</f>
        <v>1732602</v>
      </c>
      <c r="HI69" s="35">
        <f>SUMIF(Population!$B$4:$B$104,"&lt;="&amp;$GR69,Population!R$4:R$104)-SUMIF(Population!$B$4:$B$104,"&lt;"&amp;$GQ69,Population!R$4:R$104)</f>
        <v>1745483</v>
      </c>
      <c r="HJ69" s="35">
        <f>SUMIF(Population!$B$4:$B$104,"&lt;="&amp;$GR69,Population!S$4:S$104)-SUMIF(Population!$B$4:$B$104,"&lt;"&amp;$GQ69,Population!S$4:S$104)</f>
        <v>1756307</v>
      </c>
      <c r="HK69" s="35">
        <f>SUMIF(Population!$B$4:$B$104,"&lt;="&amp;$GR69,Population!T$4:T$104)-SUMIF(Population!$B$4:$B$104,"&lt;"&amp;$GQ69,Population!T$4:T$104)</f>
        <v>1765318</v>
      </c>
      <c r="HL69" s="35">
        <f>SUMIF(Population!$B$4:$B$104,"&lt;="&amp;$GR69,Population!U$4:U$104)-SUMIF(Population!$B$4:$B$104,"&lt;"&amp;$GQ69,Population!U$4:U$104)</f>
        <v>1772711</v>
      </c>
      <c r="HM69" s="35">
        <f>SUMIF(Population!$B$4:$B$104,"&lt;="&amp;$GR69,Population!V$4:V$104)-SUMIF(Population!$B$4:$B$104,"&lt;"&amp;$GQ69,Population!V$4:V$104)</f>
        <v>1778745</v>
      </c>
      <c r="HN69" s="35">
        <f>SUMIF(Population!$B$4:$B$104,"&lt;="&amp;$GR69,Population!W$4:W$104)-SUMIF(Population!$B$4:$B$104,"&lt;"&amp;$GQ69,Population!W$4:W$104)</f>
        <v>1783700</v>
      </c>
      <c r="HO69" s="35">
        <f>SUMIF(Population!$B$4:$B$104,"&lt;="&amp;$GR69,Population!X$4:X$104)-SUMIF(Population!$B$4:$B$104,"&lt;"&amp;$GQ69,Population!X$4:X$104)</f>
        <v>1787962</v>
      </c>
      <c r="HP69" s="35">
        <f>SUMIF(Population!$B$4:$B$104,"&lt;="&amp;$GR69,Population!Y$4:Y$104)-SUMIF(Population!$B$4:$B$104,"&lt;"&amp;$GQ69,Population!Y$4:Y$104)</f>
        <v>1791922</v>
      </c>
      <c r="HQ69" s="35">
        <f>SUMIF(Population!$B$4:$B$104,"&lt;="&amp;$GR69,Population!Z$4:Z$104)-SUMIF(Population!$B$4:$B$104,"&lt;"&amp;$GQ69,Population!Z$4:Z$104)</f>
        <v>1795884</v>
      </c>
      <c r="HR69" s="35">
        <f>SUMIF(Population!$B$4:$B$104,"&lt;="&amp;$GR69,Population!AA$4:AA$104)-SUMIF(Population!$B$4:$B$104,"&lt;"&amp;$GQ69,Population!AA$4:AA$104)</f>
        <v>1800189</v>
      </c>
      <c r="HS69" s="35">
        <f>SUMIF(Population!$B$4:$B$104,"&lt;="&amp;$GR69,Population!AB$4:AB$104)-SUMIF(Population!$B$4:$B$104,"&lt;"&amp;$GQ69,Population!AB$4:AB$104)</f>
        <v>1805193</v>
      </c>
      <c r="HT69" s="35">
        <f>SUMIF(Population!$B$4:$B$104,"&lt;="&amp;$GR69,Population!AC$4:AC$104)-SUMIF(Population!$B$4:$B$104,"&lt;"&amp;$GQ69,Population!AC$4:AC$104)</f>
        <v>1811168</v>
      </c>
      <c r="HU69" s="35">
        <f>SUMIF(Population!$B$4:$B$104,"&lt;="&amp;$GR69,Population!AD$4:AD$104)-SUMIF(Population!$B$4:$B$104,"&lt;"&amp;$GQ69,Population!AD$4:AD$104)</f>
        <v>1818318</v>
      </c>
      <c r="HV69" s="35">
        <f>SUMIF(Population!$B$4:$B$104,"&lt;="&amp;$GR69,Population!AE$4:AE$104)-SUMIF(Population!$B$4:$B$104,"&lt;"&amp;$GQ69,Population!AE$4:AE$104)</f>
        <v>1826856</v>
      </c>
      <c r="HW69" s="35">
        <f>SUMIF(Population!$B$4:$B$104,"&lt;="&amp;$GR69,Population!AF$4:AF$104)-SUMIF(Population!$B$4:$B$104,"&lt;"&amp;$GQ69,Population!AF$4:AF$104)</f>
        <v>1836896</v>
      </c>
      <c r="HX69" s="35">
        <f>SUMIF(Population!$B$4:$B$104,"&lt;="&amp;$GR69,Population!AG$4:AG$104)-SUMIF(Population!$B$4:$B$104,"&lt;"&amp;$GQ69,Population!AG$4:AG$104)</f>
        <v>1848482</v>
      </c>
      <c r="HY69" s="35">
        <f>SUMIF(Population!$B$4:$B$104,"&lt;="&amp;$GR69,Population!AH$4:AH$104)-SUMIF(Population!$B$4:$B$104,"&lt;"&amp;$GQ69,Population!AH$4:AH$104)</f>
        <v>1861535</v>
      </c>
      <c r="HZ69" s="35">
        <f>SUMIF(Population!$B$4:$B$104,"&lt;="&amp;$GR69,Population!AI$4:AI$104)-SUMIF(Population!$B$4:$B$104,"&lt;"&amp;$GQ69,Population!AI$4:AI$104)</f>
        <v>1875902</v>
      </c>
      <c r="IA69" s="35">
        <f>SUMIF(Population!$B$4:$B$104,"&lt;="&amp;$GR69,Population!AJ$4:AJ$104)-SUMIF(Population!$B$4:$B$104,"&lt;"&amp;$GQ69,Population!AJ$4:AJ$104)</f>
        <v>1891408</v>
      </c>
      <c r="IB69" s="35">
        <f>SUMIF(Population!$B$4:$B$104,"&lt;="&amp;$GR69,Population!AK$4:AK$104)-SUMIF(Population!$B$4:$B$104,"&lt;"&amp;$GQ69,Population!AK$4:AK$104)</f>
        <v>1907830</v>
      </c>
      <c r="IC69" s="35">
        <f>SUMIF(Population!$B$4:$B$104,"&lt;="&amp;$GR69,Population!AL$4:AL$104)-SUMIF(Population!$B$4:$B$104,"&lt;"&amp;$GQ69,Population!AL$4:AL$104)</f>
        <v>1924909</v>
      </c>
      <c r="ID69" s="35">
        <f>SUMIF(Population!$B$4:$B$104,"&lt;="&amp;$GR69,Population!AM$4:AM$104)-SUMIF(Population!$B$4:$B$104,"&lt;"&amp;$GQ69,Population!AM$4:AM$104)</f>
        <v>1942400</v>
      </c>
      <c r="IE69" s="35">
        <f>SUMIF(Population!$B$4:$B$104,"&lt;="&amp;$GR69,Population!AN$4:AN$104)-SUMIF(Population!$B$4:$B$104,"&lt;"&amp;$GQ69,Population!AN$4:AN$104)</f>
        <v>1960074</v>
      </c>
      <c r="IF69" s="35">
        <f>SUMIF(Population!$B$4:$B$104,"&lt;="&amp;$GR69,Population!AO$4:AO$104)-SUMIF(Population!$B$4:$B$104,"&lt;"&amp;$GQ69,Population!AO$4:AO$104)</f>
        <v>1977679</v>
      </c>
      <c r="IG69" s="35">
        <f>SUMIF(Population!$B$4:$B$104,"&lt;="&amp;$GR69,Population!AP$4:AP$104)-SUMIF(Population!$B$4:$B$104,"&lt;"&amp;$GQ69,Population!AP$4:AP$104)</f>
        <v>1994991</v>
      </c>
      <c r="IH69" s="35">
        <f>SUMIF(Population!$B$4:$B$104,"&lt;="&amp;$GR69,Population!AQ$4:AQ$104)-SUMIF(Population!$B$4:$B$104,"&lt;"&amp;$GQ69,Population!AQ$4:AQ$104)</f>
        <v>2011835</v>
      </c>
      <c r="II69" s="35">
        <f>SUMIF(Population!$B$4:$B$104,"&lt;="&amp;$GR69,Population!AR$4:AR$104)-SUMIF(Population!$B$4:$B$104,"&lt;"&amp;$GQ69,Population!AR$4:AR$104)</f>
        <v>2028084</v>
      </c>
      <c r="IJ69" s="35">
        <f>SUMIF(Population!$B$4:$B$104,"&lt;="&amp;$GR69,Population!AS$4:AS$104)-SUMIF(Population!$B$4:$B$104,"&lt;"&amp;$GQ69,Population!AS$4:AS$104)</f>
        <v>2043641</v>
      </c>
      <c r="IK69" s="35">
        <f>SUMIF(Population!$B$4:$B$104,"&lt;="&amp;$GR69,Population!AT$4:AT$104)-SUMIF(Population!$B$4:$B$104,"&lt;"&amp;$GQ69,Population!AT$4:AT$104)</f>
        <v>2058446</v>
      </c>
      <c r="IL69" s="35">
        <f>SUMIF(Population!$B$4:$B$104,"&lt;="&amp;$GR69,Population!AU$4:AU$104)-SUMIF(Population!$B$4:$B$104,"&lt;"&amp;$GQ69,Population!AU$4:AU$104)</f>
        <v>2072473</v>
      </c>
      <c r="IM69" s="35">
        <f>SUMIF(Population!$B$4:$B$104,"&lt;="&amp;$GR69,Population!AV$4:AV$104)-SUMIF(Population!$B$4:$B$104,"&lt;"&amp;$GQ69,Population!AV$4:AV$104)</f>
        <v>2085706</v>
      </c>
      <c r="IN69" s="35">
        <f>SUMIF(Population!$B$4:$B$104,"&lt;="&amp;$GR69,Population!AW$4:AW$104)-SUMIF(Population!$B$4:$B$104,"&lt;"&amp;$GQ69,Population!AW$4:AW$104)</f>
        <v>2098135</v>
      </c>
      <c r="IO69" s="35">
        <f>SUMIF(Population!$B$4:$B$104,"&lt;="&amp;$GR69,Population!AX$4:AX$104)-SUMIF(Population!$B$4:$B$104,"&lt;"&amp;$GQ69,Population!AX$4:AX$104)</f>
        <v>2109738</v>
      </c>
      <c r="IP69" s="35">
        <f>SUMIF(Population!$B$4:$B$104,"&lt;="&amp;$GR69,Population!AY$4:AY$104)-SUMIF(Population!$B$4:$B$104,"&lt;"&amp;$GQ69,Population!AY$4:AY$104)</f>
        <v>2120532</v>
      </c>
      <c r="IT69" s="36" t="s">
        <v>237</v>
      </c>
      <c r="IU69" s="43">
        <f t="shared" si="36"/>
        <v>351106800.44320303</v>
      </c>
      <c r="IV69" s="43">
        <f t="shared" si="37"/>
        <v>367446208.96470171</v>
      </c>
      <c r="IW69" s="43">
        <f t="shared" si="38"/>
        <v>383838753.14939958</v>
      </c>
      <c r="IX69" s="43">
        <f t="shared" si="39"/>
        <v>400009091.66486061</v>
      </c>
      <c r="IY69" s="43">
        <f t="shared" si="40"/>
        <v>412728892.62532359</v>
      </c>
      <c r="IZ69" s="43">
        <f t="shared" si="41"/>
        <v>426233910.83555293</v>
      </c>
      <c r="JA69" s="43">
        <f t="shared" si="42"/>
        <v>439426446.05703235</v>
      </c>
      <c r="JB69" s="43">
        <f t="shared" si="43"/>
        <v>453048575.37567043</v>
      </c>
      <c r="JC69" s="43">
        <f t="shared" si="44"/>
        <v>466839879.35623789</v>
      </c>
      <c r="JD69" s="43">
        <f t="shared" si="45"/>
        <v>482913400.17512375</v>
      </c>
      <c r="JE69" s="43">
        <f t="shared" si="46"/>
        <v>499073825.22283709</v>
      </c>
      <c r="JF69" s="43">
        <f t="shared" si="47"/>
        <v>515140588.61036938</v>
      </c>
      <c r="JG69" s="43">
        <f t="shared" si="48"/>
        <v>531164689.21988159</v>
      </c>
      <c r="JH69" s="43">
        <f t="shared" si="49"/>
        <v>547036779.84076011</v>
      </c>
      <c r="JI69" s="43">
        <f t="shared" si="50"/>
        <v>562660549.11648488</v>
      </c>
      <c r="JJ69" s="43">
        <f t="shared" si="51"/>
        <v>577966990.58041453</v>
      </c>
      <c r="JK69" s="43">
        <f t="shared" si="52"/>
        <v>592963009.31591892</v>
      </c>
      <c r="JL69" s="43">
        <f t="shared" si="53"/>
        <v>607700895.74531519</v>
      </c>
      <c r="JM69" s="43">
        <f t="shared" si="54"/>
        <v>622220942.18501019</v>
      </c>
      <c r="JN69" s="43">
        <f t="shared" si="55"/>
        <v>636590472.38664103</v>
      </c>
      <c r="JO69" s="43">
        <f t="shared" si="56"/>
        <v>650890618.52569187</v>
      </c>
      <c r="JP69" s="43">
        <f t="shared" si="57"/>
        <v>665249017.17264271</v>
      </c>
      <c r="JQ69" s="43">
        <f t="shared" si="58"/>
        <v>679805722.74399495</v>
      </c>
      <c r="JR69" s="43">
        <f t="shared" si="59"/>
        <v>694678333.15930629</v>
      </c>
      <c r="JS69" s="43">
        <f t="shared" si="60"/>
        <v>710008149.36200237</v>
      </c>
      <c r="JT69" s="43">
        <f t="shared" si="61"/>
        <v>725953207.13556337</v>
      </c>
      <c r="JU69" s="43">
        <f t="shared" si="62"/>
        <v>742648796.14751971</v>
      </c>
      <c r="JV69" s="43">
        <f t="shared" si="63"/>
        <v>760211334.48153949</v>
      </c>
      <c r="JW69" s="43">
        <f t="shared" si="64"/>
        <v>778768857.46540523</v>
      </c>
      <c r="JX69" s="43">
        <f t="shared" si="65"/>
        <v>798414813.50799513</v>
      </c>
      <c r="JY69" s="43">
        <f t="shared" si="66"/>
        <v>819217085.08964562</v>
      </c>
      <c r="JZ69" s="43">
        <f t="shared" si="67"/>
        <v>841191235.13736188</v>
      </c>
      <c r="KA69" s="43">
        <f t="shared" si="68"/>
        <v>864317759.55466616</v>
      </c>
      <c r="KB69" s="43">
        <f t="shared" si="69"/>
        <v>888563090.75258636</v>
      </c>
      <c r="KC69" s="43">
        <f t="shared" si="70"/>
        <v>913865914.13657594</v>
      </c>
      <c r="KD69" s="43">
        <f t="shared" si="71"/>
        <v>940140508.98913193</v>
      </c>
      <c r="KE69" s="43">
        <f t="shared" si="72"/>
        <v>967299559.3722192</v>
      </c>
      <c r="KF69" s="43">
        <f t="shared" si="73"/>
        <v>995255407.67465961</v>
      </c>
      <c r="KG69" s="43">
        <f t="shared" si="74"/>
        <v>1023900223.1762861</v>
      </c>
      <c r="KH69" s="43">
        <f t="shared" si="75"/>
        <v>1053131332.5667086</v>
      </c>
      <c r="KI69" s="43">
        <f t="shared" si="76"/>
        <v>1082863487.1904457</v>
      </c>
      <c r="KJ69" s="43">
        <f t="shared" si="77"/>
        <v>1113030453.4034646</v>
      </c>
      <c r="KK69" s="43">
        <f t="shared" si="78"/>
        <v>1143577160.0836723</v>
      </c>
      <c r="KL69" s="43">
        <f t="shared" si="79"/>
        <v>1174465061.9899909</v>
      </c>
      <c r="KM69" s="43">
        <f t="shared" si="80"/>
        <v>1205672241.9008937</v>
      </c>
      <c r="KN69" s="43">
        <f t="shared" si="81"/>
        <v>1237180963.8947403</v>
      </c>
      <c r="KO69" s="43">
        <f t="shared" si="82"/>
        <v>1268975755.1302342</v>
      </c>
      <c r="KP69" s="43">
        <f t="shared" si="83"/>
        <v>1301032600.5069518</v>
      </c>
      <c r="KQ69" s="43">
        <f t="shared" si="84"/>
        <v>1333350235.0071054</v>
      </c>
    </row>
    <row r="70" spans="1:303">
      <c r="B70" s="36" t="s">
        <v>238</v>
      </c>
      <c r="C70" s="47">
        <v>193192191</v>
      </c>
      <c r="D70" s="47">
        <v>183666232</v>
      </c>
      <c r="E70" s="47">
        <v>376858423</v>
      </c>
      <c r="F70" s="48">
        <f t="shared" si="29"/>
        <v>270.88302442025787</v>
      </c>
      <c r="G70" s="120">
        <f t="shared" si="30"/>
        <v>0.34761596905431846</v>
      </c>
      <c r="AC70" s="35">
        <v>10</v>
      </c>
      <c r="AD70" s="35">
        <v>14</v>
      </c>
      <c r="AE70" s="36" t="s">
        <v>238</v>
      </c>
      <c r="AF70" s="49">
        <f t="shared" si="31"/>
        <v>265.81960534421961</v>
      </c>
      <c r="AG70" s="49">
        <f t="shared" si="31"/>
        <v>271.0358671569511</v>
      </c>
      <c r="AH70" s="49">
        <f t="shared" si="31"/>
        <v>276.35448931764762</v>
      </c>
      <c r="AI70" s="49">
        <f t="shared" si="31"/>
        <v>281.77748047564683</v>
      </c>
      <c r="AJ70" s="49">
        <f t="shared" si="31"/>
        <v>287.30688869664499</v>
      </c>
      <c r="AK70" s="49">
        <f t="shared" si="31"/>
        <v>292.94480223617614</v>
      </c>
      <c r="AL70" s="49">
        <f t="shared" si="31"/>
        <v>298.6933503282703</v>
      </c>
      <c r="AM70" s="49">
        <f t="shared" si="31"/>
        <v>304.55470398958732</v>
      </c>
      <c r="AN70" s="49">
        <f t="shared" si="31"/>
        <v>310.53107683933041</v>
      </c>
      <c r="AO70" s="49">
        <f t="shared" si="31"/>
        <v>316.62472593524956</v>
      </c>
      <c r="AP70" s="49">
        <f t="shared" si="32"/>
        <v>322.83795262604951</v>
      </c>
      <c r="AQ70" s="49">
        <f t="shared" si="32"/>
        <v>329.17310342052531</v>
      </c>
      <c r="AR70" s="49">
        <f t="shared" si="32"/>
        <v>335.63257087375291</v>
      </c>
      <c r="AS70" s="49">
        <f t="shared" si="32"/>
        <v>342.21879449066989</v>
      </c>
      <c r="AT70" s="49">
        <f t="shared" si="32"/>
        <v>348.93426164738725</v>
      </c>
      <c r="AU70" s="49">
        <f t="shared" si="32"/>
        <v>355.78150853058071</v>
      </c>
      <c r="AV70" s="49">
        <f t="shared" si="32"/>
        <v>362.76312109531563</v>
      </c>
      <c r="AW70" s="49">
        <f t="shared" si="32"/>
        <v>369.88173604166769</v>
      </c>
      <c r="AX70" s="49">
        <f t="shared" si="32"/>
        <v>377.14004181050859</v>
      </c>
      <c r="AY70" s="49">
        <f t="shared" si="32"/>
        <v>384.54077959883176</v>
      </c>
      <c r="AZ70" s="49">
        <f t="shared" si="33"/>
        <v>392.08674439500209</v>
      </c>
      <c r="BA70" s="49">
        <f t="shared" si="33"/>
        <v>399.78078603432141</v>
      </c>
      <c r="BB70" s="49">
        <f t="shared" si="33"/>
        <v>407.62581027530695</v>
      </c>
      <c r="BC70" s="49">
        <f t="shared" si="33"/>
        <v>415.62477989709015</v>
      </c>
      <c r="BD70" s="49">
        <f t="shared" si="33"/>
        <v>423.78071581835036</v>
      </c>
      <c r="BE70" s="49">
        <f t="shared" si="33"/>
        <v>432.09669823820514</v>
      </c>
      <c r="BF70" s="49">
        <f t="shared" si="33"/>
        <v>440.5758677994894</v>
      </c>
      <c r="BG70" s="49">
        <f t="shared" si="33"/>
        <v>449.22142677486119</v>
      </c>
      <c r="BH70" s="49">
        <f t="shared" si="33"/>
        <v>458.03664027618322</v>
      </c>
      <c r="BI70" s="49">
        <f t="shared" si="33"/>
        <v>467.02483748763626</v>
      </c>
      <c r="BJ70" s="49">
        <f t="shared" si="34"/>
        <v>476.18941292303077</v>
      </c>
      <c r="BK70" s="49">
        <f t="shared" si="34"/>
        <v>485.53382770779012</v>
      </c>
      <c r="BL70" s="49">
        <f t="shared" si="34"/>
        <v>495.06161088609196</v>
      </c>
      <c r="BM70" s="49">
        <f t="shared" si="34"/>
        <v>504.77636075365888</v>
      </c>
      <c r="BN70" s="49">
        <f t="shared" si="34"/>
        <v>514.68174621670335</v>
      </c>
      <c r="BO70" s="49">
        <f t="shared" si="34"/>
        <v>524.78150817753999</v>
      </c>
      <c r="BP70" s="49">
        <f t="shared" si="34"/>
        <v>535.07946094738691</v>
      </c>
      <c r="BQ70" s="49">
        <f t="shared" si="34"/>
        <v>545.57949368689265</v>
      </c>
      <c r="BR70" s="49">
        <f t="shared" si="34"/>
        <v>556.28557187492947</v>
      </c>
      <c r="BS70" s="49">
        <f t="shared" si="34"/>
        <v>567.2017388062103</v>
      </c>
      <c r="BT70" s="49">
        <f t="shared" si="35"/>
        <v>578.33211711829313</v>
      </c>
      <c r="BU70" s="49">
        <f t="shared" si="35"/>
        <v>589.68091034855104</v>
      </c>
      <c r="BV70" s="49">
        <f t="shared" si="35"/>
        <v>601.25240452169442</v>
      </c>
      <c r="BW70" s="49">
        <f t="shared" si="35"/>
        <v>613.05096976844584</v>
      </c>
      <c r="BX70" s="49">
        <f t="shared" si="35"/>
        <v>625.08106197597942</v>
      </c>
      <c r="BY70" s="49">
        <f t="shared" si="35"/>
        <v>637.34722447074603</v>
      </c>
      <c r="BZ70" s="49">
        <f t="shared" si="35"/>
        <v>649.85408973432232</v>
      </c>
      <c r="CA70" s="49">
        <f t="shared" si="35"/>
        <v>662.60638115292898</v>
      </c>
      <c r="CB70" s="49">
        <f t="shared" si="35"/>
        <v>675.60891480128237</v>
      </c>
      <c r="GQ70" s="35">
        <v>10</v>
      </c>
      <c r="GR70" s="35">
        <v>14</v>
      </c>
      <c r="GS70" s="36" t="s">
        <v>238</v>
      </c>
      <c r="GT70" s="35">
        <f>SUMIF(Population!$B$4:$B$104,"&lt;="&amp;$GR70,Population!C$4:C$104)-SUMIF(Population!$B$4:$B$104,"&lt;"&amp;$GQ70,Population!C$4:C$104)</f>
        <v>1391222</v>
      </c>
      <c r="GU70" s="35">
        <f>SUMIF(Population!$B$4:$B$104,"&lt;="&amp;$GR70,Population!D$4:D$104)-SUMIF(Population!$B$4:$B$104,"&lt;"&amp;$GQ70,Population!D$4:D$104)</f>
        <v>1400748</v>
      </c>
      <c r="GV70" s="35">
        <f>SUMIF(Population!$B$4:$B$104,"&lt;="&amp;$GR70,Population!E$4:E$104)-SUMIF(Population!$B$4:$B$104,"&lt;"&amp;$GQ70,Population!E$4:E$104)</f>
        <v>1412652</v>
      </c>
      <c r="GW70" s="35">
        <f>SUMIF(Population!$B$4:$B$104,"&lt;="&amp;$GR70,Population!F$4:F$104)-SUMIF(Population!$B$4:$B$104,"&lt;"&amp;$GQ70,Population!F$4:F$104)</f>
        <v>1429662</v>
      </c>
      <c r="GX70" s="35">
        <f>SUMIF(Population!$B$4:$B$104,"&lt;="&amp;$GR70,Population!G$4:G$104)-SUMIF(Population!$B$4:$B$104,"&lt;"&amp;$GQ70,Population!G$4:G$104)</f>
        <v>1456380</v>
      </c>
      <c r="GY70" s="35">
        <f>SUMIF(Population!$B$4:$B$104,"&lt;="&amp;$GR70,Population!H$4:H$104)-SUMIF(Population!$B$4:$B$104,"&lt;"&amp;$GQ70,Population!H$4:H$104)</f>
        <v>1486934</v>
      </c>
      <c r="GZ70" s="35">
        <f>SUMIF(Population!$B$4:$B$104,"&lt;="&amp;$GR70,Population!I$4:I$104)-SUMIF(Population!$B$4:$B$104,"&lt;"&amp;$GQ70,Population!I$4:I$104)</f>
        <v>1520797</v>
      </c>
      <c r="HA70" s="35">
        <f>SUMIF(Population!$B$4:$B$104,"&lt;="&amp;$GR70,Population!J$4:J$104)-SUMIF(Population!$B$4:$B$104,"&lt;"&amp;$GQ70,Population!J$4:J$104)</f>
        <v>1553592</v>
      </c>
      <c r="HB70" s="35">
        <f>SUMIF(Population!$B$4:$B$104,"&lt;="&amp;$GR70,Population!K$4:K$104)-SUMIF(Population!$B$4:$B$104,"&lt;"&amp;$GQ70,Population!K$4:K$104)</f>
        <v>1584325</v>
      </c>
      <c r="HC70" s="35">
        <f>SUMIF(Population!$B$4:$B$104,"&lt;="&amp;$GR70,Population!L$4:L$104)-SUMIF(Population!$B$4:$B$104,"&lt;"&amp;$GQ70,Population!L$4:L$104)</f>
        <v>1601048</v>
      </c>
      <c r="HD70" s="35">
        <f>SUMIF(Population!$B$4:$B$104,"&lt;="&amp;$GR70,Population!M$4:M$104)-SUMIF(Population!$B$4:$B$104,"&lt;"&amp;$GQ70,Population!M$4:M$104)</f>
        <v>1620118</v>
      </c>
      <c r="HE70" s="35">
        <f>SUMIF(Population!$B$4:$B$104,"&lt;="&amp;$GR70,Population!N$4:N$104)-SUMIF(Population!$B$4:$B$104,"&lt;"&amp;$GQ70,Population!N$4:N$104)</f>
        <v>1637499</v>
      </c>
      <c r="HF70" s="35">
        <f>SUMIF(Population!$B$4:$B$104,"&lt;="&amp;$GR70,Population!O$4:O$104)-SUMIF(Population!$B$4:$B$104,"&lt;"&amp;$GQ70,Population!O$4:O$104)</f>
        <v>1655148</v>
      </c>
      <c r="HG70" s="35">
        <f>SUMIF(Population!$B$4:$B$104,"&lt;="&amp;$GR70,Population!P$4:P$104)-SUMIF(Population!$B$4:$B$104,"&lt;"&amp;$GQ70,Population!P$4:P$104)</f>
        <v>1672119</v>
      </c>
      <c r="HH70" s="35">
        <f>SUMIF(Population!$B$4:$B$104,"&lt;="&amp;$GR70,Population!Q$4:Q$104)-SUMIF(Population!$B$4:$B$104,"&lt;"&amp;$GQ70,Population!Q$4:Q$104)</f>
        <v>1695588</v>
      </c>
      <c r="HI70" s="35">
        <f>SUMIF(Population!$B$4:$B$104,"&lt;="&amp;$GR70,Population!R$4:R$104)-SUMIF(Population!$B$4:$B$104,"&lt;"&amp;$GQ70,Population!R$4:R$104)</f>
        <v>1717844</v>
      </c>
      <c r="HJ70" s="35">
        <f>SUMIF(Population!$B$4:$B$104,"&lt;="&amp;$GR70,Population!S$4:S$104)-SUMIF(Population!$B$4:$B$104,"&lt;"&amp;$GQ70,Population!S$4:S$104)</f>
        <v>1738331</v>
      </c>
      <c r="HK70" s="35">
        <f>SUMIF(Population!$B$4:$B$104,"&lt;="&amp;$GR70,Population!T$4:T$104)-SUMIF(Population!$B$4:$B$104,"&lt;"&amp;$GQ70,Population!T$4:T$104)</f>
        <v>1757281</v>
      </c>
      <c r="HL70" s="35">
        <f>SUMIF(Population!$B$4:$B$104,"&lt;="&amp;$GR70,Population!U$4:U$104)-SUMIF(Population!$B$4:$B$104,"&lt;"&amp;$GQ70,Population!U$4:U$104)</f>
        <v>1774398</v>
      </c>
      <c r="HM70" s="35">
        <f>SUMIF(Population!$B$4:$B$104,"&lt;="&amp;$GR70,Population!V$4:V$104)-SUMIF(Population!$B$4:$B$104,"&lt;"&amp;$GQ70,Population!V$4:V$104)</f>
        <v>1789466</v>
      </c>
      <c r="HN70" s="35">
        <f>SUMIF(Population!$B$4:$B$104,"&lt;="&amp;$GR70,Population!W$4:W$104)-SUMIF(Population!$B$4:$B$104,"&lt;"&amp;$GQ70,Population!W$4:W$104)</f>
        <v>1802359</v>
      </c>
      <c r="HO70" s="35">
        <f>SUMIF(Population!$B$4:$B$104,"&lt;="&amp;$GR70,Population!X$4:X$104)-SUMIF(Population!$B$4:$B$104,"&lt;"&amp;$GQ70,Population!X$4:X$104)</f>
        <v>1813197</v>
      </c>
      <c r="HP70" s="35">
        <f>SUMIF(Population!$B$4:$B$104,"&lt;="&amp;$GR70,Population!Y$4:Y$104)-SUMIF(Population!$B$4:$B$104,"&lt;"&amp;$GQ70,Population!Y$4:Y$104)</f>
        <v>1822218</v>
      </c>
      <c r="HQ70" s="35">
        <f>SUMIF(Population!$B$4:$B$104,"&lt;="&amp;$GR70,Population!Z$4:Z$104)-SUMIF(Population!$B$4:$B$104,"&lt;"&amp;$GQ70,Population!Z$4:Z$104)</f>
        <v>1829622</v>
      </c>
      <c r="HR70" s="35">
        <f>SUMIF(Population!$B$4:$B$104,"&lt;="&amp;$GR70,Population!AA$4:AA$104)-SUMIF(Population!$B$4:$B$104,"&lt;"&amp;$GQ70,Population!AA$4:AA$104)</f>
        <v>1835667</v>
      </c>
      <c r="HS70" s="35">
        <f>SUMIF(Population!$B$4:$B$104,"&lt;="&amp;$GR70,Population!AB$4:AB$104)-SUMIF(Population!$B$4:$B$104,"&lt;"&amp;$GQ70,Population!AB$4:AB$104)</f>
        <v>1840634</v>
      </c>
      <c r="HT70" s="35">
        <f>SUMIF(Population!$B$4:$B$104,"&lt;="&amp;$GR70,Population!AC$4:AC$104)-SUMIF(Population!$B$4:$B$104,"&lt;"&amp;$GQ70,Population!AC$4:AC$104)</f>
        <v>1844909</v>
      </c>
      <c r="HU70" s="35">
        <f>SUMIF(Population!$B$4:$B$104,"&lt;="&amp;$GR70,Population!AD$4:AD$104)-SUMIF(Population!$B$4:$B$104,"&lt;"&amp;$GQ70,Population!AD$4:AD$104)</f>
        <v>1848877</v>
      </c>
      <c r="HV70" s="35">
        <f>SUMIF(Population!$B$4:$B$104,"&lt;="&amp;$GR70,Population!AE$4:AE$104)-SUMIF(Population!$B$4:$B$104,"&lt;"&amp;$GQ70,Population!AE$4:AE$104)</f>
        <v>1852846</v>
      </c>
      <c r="HW70" s="35">
        <f>SUMIF(Population!$B$4:$B$104,"&lt;="&amp;$GR70,Population!AF$4:AF$104)-SUMIF(Population!$B$4:$B$104,"&lt;"&amp;$GQ70,Population!AF$4:AF$104)</f>
        <v>1857159</v>
      </c>
      <c r="HX70" s="35">
        <f>SUMIF(Population!$B$4:$B$104,"&lt;="&amp;$GR70,Population!AG$4:AG$104)-SUMIF(Population!$B$4:$B$104,"&lt;"&amp;$GQ70,Population!AG$4:AG$104)</f>
        <v>1862175</v>
      </c>
      <c r="HY70" s="35">
        <f>SUMIF(Population!$B$4:$B$104,"&lt;="&amp;$GR70,Population!AH$4:AH$104)-SUMIF(Population!$B$4:$B$104,"&lt;"&amp;$GQ70,Population!AH$4:AH$104)</f>
        <v>1868161</v>
      </c>
      <c r="HZ70" s="35">
        <f>SUMIF(Population!$B$4:$B$104,"&lt;="&amp;$GR70,Population!AI$4:AI$104)-SUMIF(Population!$B$4:$B$104,"&lt;"&amp;$GQ70,Population!AI$4:AI$104)</f>
        <v>1875319</v>
      </c>
      <c r="IA70" s="35">
        <f>SUMIF(Population!$B$4:$B$104,"&lt;="&amp;$GR70,Population!AJ$4:AJ$104)-SUMIF(Population!$B$4:$B$104,"&lt;"&amp;$GQ70,Population!AJ$4:AJ$104)</f>
        <v>1883865</v>
      </c>
      <c r="IB70" s="35">
        <f>SUMIF(Population!$B$4:$B$104,"&lt;="&amp;$GR70,Population!AK$4:AK$104)-SUMIF(Population!$B$4:$B$104,"&lt;"&amp;$GQ70,Population!AK$4:AK$104)</f>
        <v>1893913</v>
      </c>
      <c r="IC70" s="35">
        <f>SUMIF(Population!$B$4:$B$104,"&lt;="&amp;$GR70,Population!AL$4:AL$104)-SUMIF(Population!$B$4:$B$104,"&lt;"&amp;$GQ70,Population!AL$4:AL$104)</f>
        <v>1905503</v>
      </c>
      <c r="ID70" s="35">
        <f>SUMIF(Population!$B$4:$B$104,"&lt;="&amp;$GR70,Population!AM$4:AM$104)-SUMIF(Population!$B$4:$B$104,"&lt;"&amp;$GQ70,Population!AM$4:AM$104)</f>
        <v>1918562</v>
      </c>
      <c r="IE70" s="35">
        <f>SUMIF(Population!$B$4:$B$104,"&lt;="&amp;$GR70,Population!AN$4:AN$104)-SUMIF(Population!$B$4:$B$104,"&lt;"&amp;$GQ70,Population!AN$4:AN$104)</f>
        <v>1932935</v>
      </c>
      <c r="IF70" s="35">
        <f>SUMIF(Population!$B$4:$B$104,"&lt;="&amp;$GR70,Population!AO$4:AO$104)-SUMIF(Population!$B$4:$B$104,"&lt;"&amp;$GQ70,Population!AO$4:AO$104)</f>
        <v>1948447</v>
      </c>
      <c r="IG70" s="35">
        <f>SUMIF(Population!$B$4:$B$104,"&lt;="&amp;$GR70,Population!AP$4:AP$104)-SUMIF(Population!$B$4:$B$104,"&lt;"&amp;$GQ70,Population!AP$4:AP$104)</f>
        <v>1964875</v>
      </c>
      <c r="IH70" s="35">
        <f>SUMIF(Population!$B$4:$B$104,"&lt;="&amp;$GR70,Population!AQ$4:AQ$104)-SUMIF(Population!$B$4:$B$104,"&lt;"&amp;$GQ70,Population!AQ$4:AQ$104)</f>
        <v>1981962</v>
      </c>
      <c r="II70" s="35">
        <f>SUMIF(Population!$B$4:$B$104,"&lt;="&amp;$GR70,Population!AR$4:AR$104)-SUMIF(Population!$B$4:$B$104,"&lt;"&amp;$GQ70,Population!AR$4:AR$104)</f>
        <v>1999463</v>
      </c>
      <c r="IJ70" s="35">
        <f>SUMIF(Population!$B$4:$B$104,"&lt;="&amp;$GR70,Population!AS$4:AS$104)-SUMIF(Population!$B$4:$B$104,"&lt;"&amp;$GQ70,Population!AS$4:AS$104)</f>
        <v>2017142</v>
      </c>
      <c r="IK70" s="35">
        <f>SUMIF(Population!$B$4:$B$104,"&lt;="&amp;$GR70,Population!AT$4:AT$104)-SUMIF(Population!$B$4:$B$104,"&lt;"&amp;$GQ70,Population!AT$4:AT$104)</f>
        <v>2034750</v>
      </c>
      <c r="IL70" s="35">
        <f>SUMIF(Population!$B$4:$B$104,"&lt;="&amp;$GR70,Population!AU$4:AU$104)-SUMIF(Population!$B$4:$B$104,"&lt;"&amp;$GQ70,Population!AU$4:AU$104)</f>
        <v>2052063</v>
      </c>
      <c r="IM70" s="35">
        <f>SUMIF(Population!$B$4:$B$104,"&lt;="&amp;$GR70,Population!AV$4:AV$104)-SUMIF(Population!$B$4:$B$104,"&lt;"&amp;$GQ70,Population!AV$4:AV$104)</f>
        <v>2068908</v>
      </c>
      <c r="IN70" s="35">
        <f>SUMIF(Population!$B$4:$B$104,"&lt;="&amp;$GR70,Population!AW$4:AW$104)-SUMIF(Population!$B$4:$B$104,"&lt;"&amp;$GQ70,Population!AW$4:AW$104)</f>
        <v>2085158</v>
      </c>
      <c r="IO70" s="35">
        <f>SUMIF(Population!$B$4:$B$104,"&lt;="&amp;$GR70,Population!AX$4:AX$104)-SUMIF(Population!$B$4:$B$104,"&lt;"&amp;$GQ70,Population!AX$4:AX$104)</f>
        <v>2100716</v>
      </c>
      <c r="IP70" s="35">
        <f>SUMIF(Population!$B$4:$B$104,"&lt;="&amp;$GR70,Population!AY$4:AY$104)-SUMIF(Population!$B$4:$B$104,"&lt;"&amp;$GQ70,Population!AY$4:AY$104)</f>
        <v>2115521</v>
      </c>
      <c r="IT70" s="36" t="s">
        <v>238</v>
      </c>
      <c r="IU70" s="43">
        <f t="shared" si="36"/>
        <v>369814082.98619592</v>
      </c>
      <c r="IV70" s="43">
        <f t="shared" si="37"/>
        <v>379652948.84836495</v>
      </c>
      <c r="IW70" s="43">
        <f t="shared" si="38"/>
        <v>390392722.04355353</v>
      </c>
      <c r="IX70" s="43">
        <f t="shared" si="39"/>
        <v>402846556.29177421</v>
      </c>
      <c r="IY70" s="43">
        <f t="shared" si="40"/>
        <v>418428006.56001985</v>
      </c>
      <c r="IZ70" s="43">
        <f t="shared" si="41"/>
        <v>435589586.56824636</v>
      </c>
      <c r="JA70" s="43">
        <f t="shared" si="42"/>
        <v>454251951.09918249</v>
      </c>
      <c r="JB70" s="43">
        <f t="shared" si="43"/>
        <v>473153751.68059093</v>
      </c>
      <c r="JC70" s="43">
        <f t="shared" si="44"/>
        <v>491982148.31347215</v>
      </c>
      <c r="JD70" s="43">
        <f t="shared" si="45"/>
        <v>506931384.20917946</v>
      </c>
      <c r="JE70" s="43">
        <f t="shared" si="46"/>
        <v>523035578.13261008</v>
      </c>
      <c r="JF70" s="43">
        <f t="shared" si="47"/>
        <v>539020627.67800677</v>
      </c>
      <c r="JG70" s="43">
        <f t="shared" si="48"/>
        <v>555521578.4165504</v>
      </c>
      <c r="JH70" s="43">
        <f t="shared" si="49"/>
        <v>572230548.4249444</v>
      </c>
      <c r="JI70" s="43">
        <f t="shared" si="50"/>
        <v>591648746.83817005</v>
      </c>
      <c r="JJ70" s="43">
        <f t="shared" si="51"/>
        <v>611177129.74020684</v>
      </c>
      <c r="JK70" s="43">
        <f t="shared" si="52"/>
        <v>630602379.05674112</v>
      </c>
      <c r="JL70" s="43">
        <f t="shared" si="53"/>
        <v>649986146.99303782</v>
      </c>
      <c r="JM70" s="43">
        <f t="shared" si="54"/>
        <v>669196535.90848279</v>
      </c>
      <c r="JN70" s="43">
        <f t="shared" si="55"/>
        <v>688122650.70560312</v>
      </c>
      <c r="JO70" s="43">
        <f t="shared" si="56"/>
        <v>706681072.5410316</v>
      </c>
      <c r="JP70" s="43">
        <f t="shared" si="57"/>
        <v>724881321.89507353</v>
      </c>
      <c r="JQ70" s="43">
        <f t="shared" si="58"/>
        <v>742783088.74824929</v>
      </c>
      <c r="JR70" s="43">
        <f t="shared" si="59"/>
        <v>760436241.04487383</v>
      </c>
      <c r="JS70" s="43">
        <f t="shared" si="60"/>
        <v>777920275.2641238</v>
      </c>
      <c r="JT70" s="43">
        <f t="shared" si="61"/>
        <v>795331874.06498051</v>
      </c>
      <c r="JU70" s="43">
        <f t="shared" si="62"/>
        <v>812822383.6860882</v>
      </c>
      <c r="JV70" s="43">
        <f t="shared" si="63"/>
        <v>830555163.871225</v>
      </c>
      <c r="JW70" s="43">
        <f t="shared" si="64"/>
        <v>848671356.78916502</v>
      </c>
      <c r="JX70" s="43">
        <f t="shared" si="65"/>
        <v>867339380.16370106</v>
      </c>
      <c r="JY70" s="43">
        <f t="shared" si="66"/>
        <v>886748020.0099448</v>
      </c>
      <c r="JZ70" s="43">
        <f t="shared" si="67"/>
        <v>907055361.10441291</v>
      </c>
      <c r="KA70" s="43">
        <f t="shared" si="68"/>
        <v>928398445.0652951</v>
      </c>
      <c r="KB70" s="43">
        <f t="shared" si="69"/>
        <v>950930518.85119164</v>
      </c>
      <c r="KC70" s="43">
        <f t="shared" si="70"/>
        <v>974762450.0225153</v>
      </c>
      <c r="KD70" s="43">
        <f t="shared" si="71"/>
        <v>999972738.17682695</v>
      </c>
      <c r="KE70" s="43">
        <f t="shared" si="72"/>
        <v>1026583120.7541405</v>
      </c>
      <c r="KF70" s="43">
        <f t="shared" si="73"/>
        <v>1054569698.6296738</v>
      </c>
      <c r="KG70" s="43">
        <f t="shared" si="74"/>
        <v>1083892953.6629908</v>
      </c>
      <c r="KH70" s="43">
        <f t="shared" si="75"/>
        <v>1114480516.5368524</v>
      </c>
      <c r="KI70" s="43">
        <f t="shared" si="76"/>
        <v>1146232279.5080066</v>
      </c>
      <c r="KJ70" s="43">
        <f t="shared" si="77"/>
        <v>1179045162.048245</v>
      </c>
      <c r="KK70" s="43">
        <f t="shared" si="78"/>
        <v>1212811477.7616997</v>
      </c>
      <c r="KL70" s="43">
        <f t="shared" si="79"/>
        <v>1247405460.7363451</v>
      </c>
      <c r="KM70" s="43">
        <f t="shared" si="80"/>
        <v>1282705719.2816143</v>
      </c>
      <c r="KN70" s="43">
        <f t="shared" si="81"/>
        <v>1318612771.4853222</v>
      </c>
      <c r="KO70" s="43">
        <f t="shared" si="82"/>
        <v>1355048454.0422401</v>
      </c>
      <c r="KP70" s="43">
        <f t="shared" si="83"/>
        <v>1391947826.5900564</v>
      </c>
      <c r="KQ70" s="43">
        <f t="shared" si="84"/>
        <v>1429264847.0493236</v>
      </c>
    </row>
    <row r="71" spans="1:303">
      <c r="B71" s="36" t="s">
        <v>163</v>
      </c>
      <c r="C71" s="47">
        <v>213658503</v>
      </c>
      <c r="D71" s="47">
        <v>327365635</v>
      </c>
      <c r="E71" s="47">
        <v>541024138</v>
      </c>
      <c r="F71" s="48">
        <f t="shared" si="29"/>
        <v>370.95754062695198</v>
      </c>
      <c r="G71" s="120">
        <f t="shared" si="30"/>
        <v>0.47603856033069714</v>
      </c>
      <c r="AC71" s="35">
        <v>15</v>
      </c>
      <c r="AD71" s="35">
        <v>19</v>
      </c>
      <c r="AE71" s="36" t="s">
        <v>163</v>
      </c>
      <c r="AF71" s="49">
        <f t="shared" si="31"/>
        <v>364.02350150940043</v>
      </c>
      <c r="AG71" s="49">
        <f t="shared" si="31"/>
        <v>371.16684929746674</v>
      </c>
      <c r="AH71" s="49">
        <f t="shared" si="31"/>
        <v>378.45037324836233</v>
      </c>
      <c r="AI71" s="49">
        <f t="shared" si="31"/>
        <v>385.87682408306682</v>
      </c>
      <c r="AJ71" s="49">
        <f t="shared" si="31"/>
        <v>393.44900650082383</v>
      </c>
      <c r="AK71" s="49">
        <f t="shared" si="31"/>
        <v>401.16978023837322</v>
      </c>
      <c r="AL71" s="49">
        <f t="shared" si="31"/>
        <v>409.0420611499693</v>
      </c>
      <c r="AM71" s="49">
        <f t="shared" si="31"/>
        <v>417.06882230859259</v>
      </c>
      <c r="AN71" s="49">
        <f t="shared" si="31"/>
        <v>425.25309512877084</v>
      </c>
      <c r="AO71" s="49">
        <f t="shared" si="31"/>
        <v>433.59797051143346</v>
      </c>
      <c r="AP71" s="49">
        <f t="shared" si="32"/>
        <v>442.1066000112321</v>
      </c>
      <c r="AQ71" s="49">
        <f t="shared" si="32"/>
        <v>450.78219702676762</v>
      </c>
      <c r="AR71" s="49">
        <f t="shared" si="32"/>
        <v>459.6280380141734</v>
      </c>
      <c r="AS71" s="49">
        <f t="shared" si="32"/>
        <v>468.64746372451322</v>
      </c>
      <c r="AT71" s="49">
        <f t="shared" si="32"/>
        <v>477.84388046546064</v>
      </c>
      <c r="AU71" s="49">
        <f t="shared" si="32"/>
        <v>487.22076138773764</v>
      </c>
      <c r="AV71" s="49">
        <f t="shared" si="32"/>
        <v>496.78164779679605</v>
      </c>
      <c r="AW71" s="49">
        <f t="shared" si="32"/>
        <v>506.53015049023963</v>
      </c>
      <c r="AX71" s="49">
        <f t="shared" si="32"/>
        <v>516.46995112149057</v>
      </c>
      <c r="AY71" s="49">
        <f t="shared" si="32"/>
        <v>526.6048035902154</v>
      </c>
      <c r="AZ71" s="49">
        <f t="shared" si="33"/>
        <v>536.93853546003572</v>
      </c>
      <c r="BA71" s="49">
        <f t="shared" si="33"/>
        <v>547.47504940405895</v>
      </c>
      <c r="BB71" s="49">
        <f t="shared" si="33"/>
        <v>558.2183246787763</v>
      </c>
      <c r="BC71" s="49">
        <f t="shared" si="33"/>
        <v>569.17241862688161</v>
      </c>
      <c r="BD71" s="49">
        <f t="shared" si="33"/>
        <v>580.34146820958199</v>
      </c>
      <c r="BE71" s="49">
        <f t="shared" si="33"/>
        <v>591.72969156897682</v>
      </c>
      <c r="BF71" s="49">
        <f t="shared" si="33"/>
        <v>603.34138962109614</v>
      </c>
      <c r="BG71" s="49">
        <f t="shared" si="33"/>
        <v>615.18094768019967</v>
      </c>
      <c r="BH71" s="49">
        <f t="shared" si="33"/>
        <v>627.25283711494922</v>
      </c>
      <c r="BI71" s="49">
        <f t="shared" si="33"/>
        <v>639.56161703708199</v>
      </c>
      <c r="BJ71" s="49">
        <f t="shared" si="34"/>
        <v>652.11193602322021</v>
      </c>
      <c r="BK71" s="49">
        <f t="shared" si="34"/>
        <v>664.90853387046889</v>
      </c>
      <c r="BL71" s="49">
        <f t="shared" si="34"/>
        <v>677.95624338646383</v>
      </c>
      <c r="BM71" s="49">
        <f t="shared" si="34"/>
        <v>691.25999221454697</v>
      </c>
      <c r="BN71" s="49">
        <f t="shared" si="34"/>
        <v>704.82480469475706</v>
      </c>
      <c r="BO71" s="49">
        <f t="shared" si="34"/>
        <v>718.65580376133926</v>
      </c>
      <c r="BP71" s="49">
        <f t="shared" si="34"/>
        <v>732.75821287749079</v>
      </c>
      <c r="BQ71" s="49">
        <f t="shared" si="34"/>
        <v>747.13735800807149</v>
      </c>
      <c r="BR71" s="49">
        <f t="shared" si="34"/>
        <v>761.79866963102677</v>
      </c>
      <c r="BS71" s="49">
        <f t="shared" si="34"/>
        <v>776.74768478828059</v>
      </c>
      <c r="BT71" s="49">
        <f t="shared" si="35"/>
        <v>791.99004917687398</v>
      </c>
      <c r="BU71" s="49">
        <f t="shared" si="35"/>
        <v>807.5315192811388</v>
      </c>
      <c r="BV71" s="49">
        <f t="shared" si="35"/>
        <v>823.37796454671127</v>
      </c>
      <c r="BW71" s="49">
        <f t="shared" si="35"/>
        <v>839.53536959720748</v>
      </c>
      <c r="BX71" s="49">
        <f t="shared" si="35"/>
        <v>856.00983649439695</v>
      </c>
      <c r="BY71" s="49">
        <f t="shared" si="35"/>
        <v>872.80758704272887</v>
      </c>
      <c r="BZ71" s="49">
        <f t="shared" si="35"/>
        <v>889.93496513908008</v>
      </c>
      <c r="CA71" s="49">
        <f t="shared" si="35"/>
        <v>907.39843916861309</v>
      </c>
      <c r="CB71" s="49">
        <f t="shared" si="35"/>
        <v>925.20460444764944</v>
      </c>
      <c r="GQ71" s="35">
        <v>15</v>
      </c>
      <c r="GR71" s="35">
        <v>19</v>
      </c>
      <c r="GS71" s="36" t="s">
        <v>163</v>
      </c>
      <c r="GT71" s="35">
        <f>SUMIF(Population!$B$4:$B$104,"&lt;="&amp;$GR71,Population!C$4:C$104)-SUMIF(Population!$B$4:$B$104,"&lt;"&amp;$GQ71,Population!C$4:C$104)</f>
        <v>1458453</v>
      </c>
      <c r="GU71" s="35">
        <f>SUMIF(Population!$B$4:$B$104,"&lt;="&amp;$GR71,Population!D$4:D$104)-SUMIF(Population!$B$4:$B$104,"&lt;"&amp;$GQ71,Population!D$4:D$104)</f>
        <v>1467596</v>
      </c>
      <c r="GV71" s="35">
        <f>SUMIF(Population!$B$4:$B$104,"&lt;="&amp;$GR71,Population!E$4:E$104)-SUMIF(Population!$B$4:$B$104,"&lt;"&amp;$GQ71,Population!E$4:E$104)</f>
        <v>1474615</v>
      </c>
      <c r="GW71" s="35">
        <f>SUMIF(Population!$B$4:$B$104,"&lt;="&amp;$GR71,Population!F$4:F$104)-SUMIF(Population!$B$4:$B$104,"&lt;"&amp;$GQ71,Population!F$4:F$104)</f>
        <v>1476444</v>
      </c>
      <c r="GX71" s="35">
        <f>SUMIF(Population!$B$4:$B$104,"&lt;="&amp;$GR71,Population!G$4:G$104)-SUMIF(Population!$B$4:$B$104,"&lt;"&amp;$GQ71,Population!G$4:G$104)</f>
        <v>1481409</v>
      </c>
      <c r="GY71" s="35">
        <f>SUMIF(Population!$B$4:$B$104,"&lt;="&amp;$GR71,Population!H$4:H$104)-SUMIF(Population!$B$4:$B$104,"&lt;"&amp;$GQ71,Population!H$4:H$104)</f>
        <v>1482584</v>
      </c>
      <c r="GZ71" s="35">
        <f>SUMIF(Population!$B$4:$B$104,"&lt;="&amp;$GR71,Population!I$4:I$104)-SUMIF(Population!$B$4:$B$104,"&lt;"&amp;$GQ71,Population!I$4:I$104)</f>
        <v>1487139</v>
      </c>
      <c r="HA71" s="35">
        <f>SUMIF(Population!$B$4:$B$104,"&lt;="&amp;$GR71,Population!J$4:J$104)-SUMIF(Population!$B$4:$B$104,"&lt;"&amp;$GQ71,Population!J$4:J$104)</f>
        <v>1495521</v>
      </c>
      <c r="HB71" s="35">
        <f>SUMIF(Population!$B$4:$B$104,"&lt;="&amp;$GR71,Population!K$4:K$104)-SUMIF(Population!$B$4:$B$104,"&lt;"&amp;$GQ71,Population!K$4:K$104)</f>
        <v>1510137</v>
      </c>
      <c r="HC71" s="35">
        <f>SUMIF(Population!$B$4:$B$104,"&lt;="&amp;$GR71,Population!L$4:L$104)-SUMIF(Population!$B$4:$B$104,"&lt;"&amp;$GQ71,Population!L$4:L$104)</f>
        <v>1535373</v>
      </c>
      <c r="HD71" s="35">
        <f>SUMIF(Population!$B$4:$B$104,"&lt;="&amp;$GR71,Population!M$4:M$104)-SUMIF(Population!$B$4:$B$104,"&lt;"&amp;$GQ71,Population!M$4:M$104)</f>
        <v>1565224</v>
      </c>
      <c r="HE71" s="35">
        <f>SUMIF(Population!$B$4:$B$104,"&lt;="&amp;$GR71,Population!N$4:N$104)-SUMIF(Population!$B$4:$B$104,"&lt;"&amp;$GQ71,Population!N$4:N$104)</f>
        <v>1599096</v>
      </c>
      <c r="HF71" s="35">
        <f>SUMIF(Population!$B$4:$B$104,"&lt;="&amp;$GR71,Population!O$4:O$104)-SUMIF(Population!$B$4:$B$104,"&lt;"&amp;$GQ71,Population!O$4:O$104)</f>
        <v>1631901</v>
      </c>
      <c r="HG71" s="35">
        <f>SUMIF(Population!$B$4:$B$104,"&lt;="&amp;$GR71,Population!P$4:P$104)-SUMIF(Population!$B$4:$B$104,"&lt;"&amp;$GQ71,Population!P$4:P$104)</f>
        <v>1662645</v>
      </c>
      <c r="HH71" s="35">
        <f>SUMIF(Population!$B$4:$B$104,"&lt;="&amp;$GR71,Population!Q$4:Q$104)-SUMIF(Population!$B$4:$B$104,"&lt;"&amp;$GQ71,Population!Q$4:Q$104)</f>
        <v>1679387</v>
      </c>
      <c r="HI71" s="35">
        <f>SUMIF(Population!$B$4:$B$104,"&lt;="&amp;$GR71,Population!R$4:R$104)-SUMIF(Population!$B$4:$B$104,"&lt;"&amp;$GQ71,Population!R$4:R$104)</f>
        <v>1698475</v>
      </c>
      <c r="HJ71" s="35">
        <f>SUMIF(Population!$B$4:$B$104,"&lt;="&amp;$GR71,Population!S$4:S$104)-SUMIF(Population!$B$4:$B$104,"&lt;"&amp;$GQ71,Population!S$4:S$104)</f>
        <v>1715878</v>
      </c>
      <c r="HK71" s="35">
        <f>SUMIF(Population!$B$4:$B$104,"&lt;="&amp;$GR71,Population!T$4:T$104)-SUMIF(Population!$B$4:$B$104,"&lt;"&amp;$GQ71,Population!T$4:T$104)</f>
        <v>1733548</v>
      </c>
      <c r="HL71" s="35">
        <f>SUMIF(Population!$B$4:$B$104,"&lt;="&amp;$GR71,Population!U$4:U$104)-SUMIF(Population!$B$4:$B$104,"&lt;"&amp;$GQ71,Population!U$4:U$104)</f>
        <v>1750541</v>
      </c>
      <c r="HM71" s="35">
        <f>SUMIF(Population!$B$4:$B$104,"&lt;="&amp;$GR71,Population!V$4:V$104)-SUMIF(Population!$B$4:$B$104,"&lt;"&amp;$GQ71,Population!V$4:V$104)</f>
        <v>1774029</v>
      </c>
      <c r="HN71" s="35">
        <f>SUMIF(Population!$B$4:$B$104,"&lt;="&amp;$GR71,Population!W$4:W$104)-SUMIF(Population!$B$4:$B$104,"&lt;"&amp;$GQ71,Population!W$4:W$104)</f>
        <v>1796301</v>
      </c>
      <c r="HO71" s="35">
        <f>SUMIF(Population!$B$4:$B$104,"&lt;="&amp;$GR71,Population!X$4:X$104)-SUMIF(Population!$B$4:$B$104,"&lt;"&amp;$GQ71,Population!X$4:X$104)</f>
        <v>1816805</v>
      </c>
      <c r="HP71" s="35">
        <f>SUMIF(Population!$B$4:$B$104,"&lt;="&amp;$GR71,Population!Y$4:Y$104)-SUMIF(Population!$B$4:$B$104,"&lt;"&amp;$GQ71,Population!Y$4:Y$104)</f>
        <v>1835776</v>
      </c>
      <c r="HQ71" s="35">
        <f>SUMIF(Population!$B$4:$B$104,"&lt;="&amp;$GR71,Population!Z$4:Z$104)-SUMIF(Population!$B$4:$B$104,"&lt;"&amp;$GQ71,Population!Z$4:Z$104)</f>
        <v>1852913</v>
      </c>
      <c r="HR71" s="35">
        <f>SUMIF(Population!$B$4:$B$104,"&lt;="&amp;$GR71,Population!AA$4:AA$104)-SUMIF(Population!$B$4:$B$104,"&lt;"&amp;$GQ71,Population!AA$4:AA$104)</f>
        <v>1868000</v>
      </c>
      <c r="HS71" s="35">
        <f>SUMIF(Population!$B$4:$B$104,"&lt;="&amp;$GR71,Population!AB$4:AB$104)-SUMIF(Population!$B$4:$B$104,"&lt;"&amp;$GQ71,Population!AB$4:AB$104)</f>
        <v>1880915</v>
      </c>
      <c r="HT71" s="35">
        <f>SUMIF(Population!$B$4:$B$104,"&lt;="&amp;$GR71,Population!AC$4:AC$104)-SUMIF(Population!$B$4:$B$104,"&lt;"&amp;$GQ71,Population!AC$4:AC$104)</f>
        <v>1891771</v>
      </c>
      <c r="HU71" s="35">
        <f>SUMIF(Population!$B$4:$B$104,"&lt;="&amp;$GR71,Population!AD$4:AD$104)-SUMIF(Population!$B$4:$B$104,"&lt;"&amp;$GQ71,Population!AD$4:AD$104)</f>
        <v>1900811</v>
      </c>
      <c r="HV71" s="35">
        <f>SUMIF(Population!$B$4:$B$104,"&lt;="&amp;$GR71,Population!AE$4:AE$104)-SUMIF(Population!$B$4:$B$104,"&lt;"&amp;$GQ71,Population!AE$4:AE$104)</f>
        <v>1908240</v>
      </c>
      <c r="HW71" s="35">
        <f>SUMIF(Population!$B$4:$B$104,"&lt;="&amp;$GR71,Population!AF$4:AF$104)-SUMIF(Population!$B$4:$B$104,"&lt;"&amp;$GQ71,Population!AF$4:AF$104)</f>
        <v>1914305</v>
      </c>
      <c r="HX71" s="35">
        <f>SUMIF(Population!$B$4:$B$104,"&lt;="&amp;$GR71,Population!AG$4:AG$104)-SUMIF(Population!$B$4:$B$104,"&lt;"&amp;$GQ71,Population!AG$4:AG$104)</f>
        <v>1919294</v>
      </c>
      <c r="HY71" s="35">
        <f>SUMIF(Population!$B$4:$B$104,"&lt;="&amp;$GR71,Population!AH$4:AH$104)-SUMIF(Population!$B$4:$B$104,"&lt;"&amp;$GQ71,Population!AH$4:AH$104)</f>
        <v>1923587</v>
      </c>
      <c r="HZ71" s="35">
        <f>SUMIF(Population!$B$4:$B$104,"&lt;="&amp;$GR71,Population!AI$4:AI$104)-SUMIF(Population!$B$4:$B$104,"&lt;"&amp;$GQ71,Population!AI$4:AI$104)</f>
        <v>1927576</v>
      </c>
      <c r="IA71" s="35">
        <f>SUMIF(Population!$B$4:$B$104,"&lt;="&amp;$GR71,Population!AJ$4:AJ$104)-SUMIF(Population!$B$4:$B$104,"&lt;"&amp;$GQ71,Population!AJ$4:AJ$104)</f>
        <v>1931562</v>
      </c>
      <c r="IB71" s="35">
        <f>SUMIF(Population!$B$4:$B$104,"&lt;="&amp;$GR71,Population!AK$4:AK$104)-SUMIF(Population!$B$4:$B$104,"&lt;"&amp;$GQ71,Population!AK$4:AK$104)</f>
        <v>1935894</v>
      </c>
      <c r="IC71" s="35">
        <f>SUMIF(Population!$B$4:$B$104,"&lt;="&amp;$GR71,Population!AL$4:AL$104)-SUMIF(Population!$B$4:$B$104,"&lt;"&amp;$GQ71,Population!AL$4:AL$104)</f>
        <v>1940931</v>
      </c>
      <c r="ID71" s="35">
        <f>SUMIF(Population!$B$4:$B$104,"&lt;="&amp;$GR71,Population!AM$4:AM$104)-SUMIF(Population!$B$4:$B$104,"&lt;"&amp;$GQ71,Population!AM$4:AM$104)</f>
        <v>1946937</v>
      </c>
      <c r="IE71" s="35">
        <f>SUMIF(Population!$B$4:$B$104,"&lt;="&amp;$GR71,Population!AN$4:AN$104)-SUMIF(Population!$B$4:$B$104,"&lt;"&amp;$GQ71,Population!AN$4:AN$104)</f>
        <v>1954111</v>
      </c>
      <c r="IF71" s="35">
        <f>SUMIF(Population!$B$4:$B$104,"&lt;="&amp;$GR71,Population!AO$4:AO$104)-SUMIF(Population!$B$4:$B$104,"&lt;"&amp;$GQ71,Population!AO$4:AO$104)</f>
        <v>1962671</v>
      </c>
      <c r="IG71" s="35">
        <f>SUMIF(Population!$B$4:$B$104,"&lt;="&amp;$GR71,Population!AP$4:AP$104)-SUMIF(Population!$B$4:$B$104,"&lt;"&amp;$GQ71,Population!AP$4:AP$104)</f>
        <v>1972736</v>
      </c>
      <c r="IH71" s="35">
        <f>SUMIF(Population!$B$4:$B$104,"&lt;="&amp;$GR71,Population!AQ$4:AQ$104)-SUMIF(Population!$B$4:$B$104,"&lt;"&amp;$GQ71,Population!AQ$4:AQ$104)</f>
        <v>1984342</v>
      </c>
      <c r="II71" s="35">
        <f>SUMIF(Population!$B$4:$B$104,"&lt;="&amp;$GR71,Population!AR$4:AR$104)-SUMIF(Population!$B$4:$B$104,"&lt;"&amp;$GQ71,Population!AR$4:AR$104)</f>
        <v>1997412</v>
      </c>
      <c r="IJ71" s="35">
        <f>SUMIF(Population!$B$4:$B$104,"&lt;="&amp;$GR71,Population!AS$4:AS$104)-SUMIF(Population!$B$4:$B$104,"&lt;"&amp;$GQ71,Population!AS$4:AS$104)</f>
        <v>2011797</v>
      </c>
      <c r="IK71" s="35">
        <f>SUMIF(Population!$B$4:$B$104,"&lt;="&amp;$GR71,Population!AT$4:AT$104)-SUMIF(Population!$B$4:$B$104,"&lt;"&amp;$GQ71,Population!AT$4:AT$104)</f>
        <v>2027318</v>
      </c>
      <c r="IL71" s="35">
        <f>SUMIF(Population!$B$4:$B$104,"&lt;="&amp;$GR71,Population!AU$4:AU$104)-SUMIF(Population!$B$4:$B$104,"&lt;"&amp;$GQ71,Population!AU$4:AU$104)</f>
        <v>2043751</v>
      </c>
      <c r="IM71" s="35">
        <f>SUMIF(Population!$B$4:$B$104,"&lt;="&amp;$GR71,Population!AV$4:AV$104)-SUMIF(Population!$B$4:$B$104,"&lt;"&amp;$GQ71,Population!AV$4:AV$104)</f>
        <v>2060842</v>
      </c>
      <c r="IN71" s="35">
        <f>SUMIF(Population!$B$4:$B$104,"&lt;="&amp;$GR71,Population!AW$4:AW$104)-SUMIF(Population!$B$4:$B$104,"&lt;"&amp;$GQ71,Population!AW$4:AW$104)</f>
        <v>2078345</v>
      </c>
      <c r="IO71" s="35">
        <f>SUMIF(Population!$B$4:$B$104,"&lt;="&amp;$GR71,Population!AX$4:AX$104)-SUMIF(Population!$B$4:$B$104,"&lt;"&amp;$GQ71,Population!AX$4:AX$104)</f>
        <v>2096026</v>
      </c>
      <c r="IP71" s="35">
        <f>SUMIF(Population!$B$4:$B$104,"&lt;="&amp;$GR71,Population!AY$4:AY$104)-SUMIF(Population!$B$4:$B$104,"&lt;"&amp;$GQ71,Population!AY$4:AY$104)</f>
        <v>2113638</v>
      </c>
      <c r="IT71" s="36" t="s">
        <v>163</v>
      </c>
      <c r="IU71" s="43">
        <f t="shared" si="36"/>
        <v>530911167.84688962</v>
      </c>
      <c r="IV71" s="43">
        <f t="shared" si="37"/>
        <v>544722983.36156499</v>
      </c>
      <c r="IW71" s="43">
        <f t="shared" si="38"/>
        <v>558068597.14763379</v>
      </c>
      <c r="IX71" s="43">
        <f t="shared" si="39"/>
        <v>569725521.65649951</v>
      </c>
      <c r="IY71" s="43">
        <f t="shared" si="40"/>
        <v>582858899.27137887</v>
      </c>
      <c r="IZ71" s="43">
        <f t="shared" si="41"/>
        <v>594767897.46492827</v>
      </c>
      <c r="JA71" s="43">
        <f t="shared" si="42"/>
        <v>608302401.77650416</v>
      </c>
      <c r="JB71" s="43">
        <f t="shared" si="43"/>
        <v>623735182.20776868</v>
      </c>
      <c r="JC71" s="43">
        <f t="shared" si="44"/>
        <v>642190433.31847656</v>
      </c>
      <c r="JD71" s="43">
        <f t="shared" si="45"/>
        <v>665734616.77805114</v>
      </c>
      <c r="JE71" s="43">
        <f t="shared" si="46"/>
        <v>691995860.89598072</v>
      </c>
      <c r="JF71" s="43">
        <f t="shared" si="47"/>
        <v>720844008.13671601</v>
      </c>
      <c r="JG71" s="43">
        <f t="shared" si="48"/>
        <v>750067454.86336756</v>
      </c>
      <c r="JH71" s="43">
        <f t="shared" si="49"/>
        <v>779194362.32424331</v>
      </c>
      <c r="JI71" s="43">
        <f t="shared" si="50"/>
        <v>802484800.88324857</v>
      </c>
      <c r="JJ71" s="43">
        <f t="shared" si="51"/>
        <v>827532282.69803774</v>
      </c>
      <c r="JK71" s="43">
        <f t="shared" si="52"/>
        <v>852416700.25827086</v>
      </c>
      <c r="JL71" s="43">
        <f t="shared" si="53"/>
        <v>878094329.32205391</v>
      </c>
      <c r="JM71" s="43">
        <f t="shared" si="54"/>
        <v>904101824.70616519</v>
      </c>
      <c r="JN71" s="43">
        <f t="shared" si="55"/>
        <v>934212193.10834622</v>
      </c>
      <c r="JO71" s="43">
        <f t="shared" si="56"/>
        <v>964503228.18539762</v>
      </c>
      <c r="JP71" s="43">
        <f t="shared" si="57"/>
        <v>994655407.1325413</v>
      </c>
      <c r="JQ71" s="43">
        <f t="shared" si="58"/>
        <v>1024763803.2055053</v>
      </c>
      <c r="JR71" s="43">
        <f t="shared" si="59"/>
        <v>1054626973.7151911</v>
      </c>
      <c r="JS71" s="43">
        <f t="shared" si="60"/>
        <v>1084077862.6154993</v>
      </c>
      <c r="JT71" s="43">
        <f t="shared" si="61"/>
        <v>1112993252.817462</v>
      </c>
      <c r="JU71" s="43">
        <f t="shared" si="62"/>
        <v>1141383743.9848907</v>
      </c>
      <c r="JV71" s="43">
        <f t="shared" si="63"/>
        <v>1169342712.3409481</v>
      </c>
      <c r="JW71" s="43">
        <f t="shared" si="64"/>
        <v>1196948953.8962307</v>
      </c>
      <c r="JX71" s="43">
        <f t="shared" si="65"/>
        <v>1224316001.3021712</v>
      </c>
      <c r="JY71" s="43">
        <f t="shared" si="66"/>
        <v>1251594526.1377504</v>
      </c>
      <c r="JZ71" s="43">
        <f t="shared" si="67"/>
        <v>1279009411.9422936</v>
      </c>
      <c r="KA71" s="43">
        <f t="shared" si="68"/>
        <v>1306812183.8019063</v>
      </c>
      <c r="KB71" s="43">
        <f t="shared" si="69"/>
        <v>1335211533.0819147</v>
      </c>
      <c r="KC71" s="43">
        <f t="shared" si="70"/>
        <v>1364466110.4597521</v>
      </c>
      <c r="KD71" s="43">
        <f t="shared" si="71"/>
        <v>1394861327.8503001</v>
      </c>
      <c r="KE71" s="43">
        <f t="shared" si="72"/>
        <v>1426634076.7050633</v>
      </c>
      <c r="KF71" s="43">
        <f t="shared" si="73"/>
        <v>1459989329.7945106</v>
      </c>
      <c r="KG71" s="43">
        <f t="shared" si="74"/>
        <v>1495160156.723397</v>
      </c>
      <c r="KH71" s="43">
        <f t="shared" si="75"/>
        <v>1532318120.6984935</v>
      </c>
      <c r="KI71" s="43">
        <f t="shared" si="76"/>
        <v>1571579118.1637366</v>
      </c>
      <c r="KJ71" s="43">
        <f t="shared" si="77"/>
        <v>1612973146.9903779</v>
      </c>
      <c r="KK71" s="43">
        <f t="shared" si="78"/>
        <v>1656469318.94118</v>
      </c>
      <c r="KL71" s="43">
        <f t="shared" si="79"/>
        <v>1702005166.4210715</v>
      </c>
      <c r="KM71" s="43">
        <f t="shared" si="80"/>
        <v>1749470959.3452601</v>
      </c>
      <c r="KN71" s="43">
        <f t="shared" si="81"/>
        <v>1798718533.2963114</v>
      </c>
      <c r="KO71" s="43">
        <f t="shared" si="82"/>
        <v>1849591885.1219814</v>
      </c>
      <c r="KP71" s="43">
        <f t="shared" si="83"/>
        <v>1901930720.8568313</v>
      </c>
      <c r="KQ71" s="43">
        <f t="shared" si="84"/>
        <v>1955547609.7355208</v>
      </c>
    </row>
    <row r="72" spans="1:303">
      <c r="B72" s="36" t="s">
        <v>37</v>
      </c>
      <c r="C72" s="47">
        <v>208075764</v>
      </c>
      <c r="D72" s="47">
        <v>424713292</v>
      </c>
      <c r="E72" s="47">
        <v>632789056</v>
      </c>
      <c r="F72" s="48">
        <f t="shared" si="29"/>
        <v>389.76267428137805</v>
      </c>
      <c r="G72" s="120">
        <f t="shared" si="30"/>
        <v>0.50017061796874829</v>
      </c>
      <c r="AC72" s="35">
        <v>20</v>
      </c>
      <c r="AD72" s="35">
        <v>24</v>
      </c>
      <c r="AE72" s="36" t="s">
        <v>37</v>
      </c>
      <c r="AF72" s="49">
        <f t="shared" si="31"/>
        <v>382.47712449726828</v>
      </c>
      <c r="AG72" s="49">
        <f t="shared" si="31"/>
        <v>389.98259353960964</v>
      </c>
      <c r="AH72" s="49">
        <f t="shared" si="31"/>
        <v>397.63534476417198</v>
      </c>
      <c r="AI72" s="49">
        <f t="shared" si="31"/>
        <v>405.43826833559081</v>
      </c>
      <c r="AJ72" s="49">
        <f t="shared" si="31"/>
        <v>413.39431113311241</v>
      </c>
      <c r="AK72" s="49">
        <f t="shared" si="31"/>
        <v>421.50647786352243</v>
      </c>
      <c r="AL72" s="49">
        <f t="shared" si="31"/>
        <v>429.77783219591362</v>
      </c>
      <c r="AM72" s="49">
        <f t="shared" si="31"/>
        <v>438.21149791872222</v>
      </c>
      <c r="AN72" s="49">
        <f t="shared" si="31"/>
        <v>446.81066011946848</v>
      </c>
      <c r="AO72" s="49">
        <f t="shared" si="31"/>
        <v>455.57856638764775</v>
      </c>
      <c r="AP72" s="49">
        <f t="shared" si="32"/>
        <v>464.51852804122683</v>
      </c>
      <c r="AQ72" s="49">
        <f t="shared" si="32"/>
        <v>473.6339213772074</v>
      </c>
      <c r="AR72" s="49">
        <f t="shared" si="32"/>
        <v>482.92818894673042</v>
      </c>
      <c r="AS72" s="49">
        <f t="shared" si="32"/>
        <v>492.40484085520183</v>
      </c>
      <c r="AT72" s="49">
        <f t="shared" si="32"/>
        <v>502.06745608793096</v>
      </c>
      <c r="AU72" s="49">
        <f t="shared" si="32"/>
        <v>511.91968386178297</v>
      </c>
      <c r="AV72" s="49">
        <f t="shared" si="32"/>
        <v>521.96524500335465</v>
      </c>
      <c r="AW72" s="49">
        <f t="shared" si="32"/>
        <v>532.20793335419421</v>
      </c>
      <c r="AX72" s="49">
        <f t="shared" si="32"/>
        <v>542.65161720359754</v>
      </c>
      <c r="AY72" s="49">
        <f t="shared" si="32"/>
        <v>553.3002407495195</v>
      </c>
      <c r="AZ72" s="49">
        <f t="shared" si="33"/>
        <v>564.1578255881526</v>
      </c>
      <c r="BA72" s="49">
        <f t="shared" si="33"/>
        <v>575.22847223273845</v>
      </c>
      <c r="BB72" s="49">
        <f t="shared" si="33"/>
        <v>586.51636166218054</v>
      </c>
      <c r="BC72" s="49">
        <f t="shared" si="33"/>
        <v>598.02575690004835</v>
      </c>
      <c r="BD72" s="49">
        <f t="shared" si="33"/>
        <v>609.76100462456463</v>
      </c>
      <c r="BE72" s="49">
        <f t="shared" si="33"/>
        <v>621.72653681018778</v>
      </c>
      <c r="BF72" s="49">
        <f t="shared" si="33"/>
        <v>633.92687240140629</v>
      </c>
      <c r="BG72" s="49">
        <f t="shared" si="33"/>
        <v>646.36661901937964</v>
      </c>
      <c r="BH72" s="49">
        <f t="shared" si="33"/>
        <v>659.05047470206762</v>
      </c>
      <c r="BI72" s="49">
        <f t="shared" si="33"/>
        <v>671.98322967850822</v>
      </c>
      <c r="BJ72" s="49">
        <f t="shared" si="34"/>
        <v>685.16976817791237</v>
      </c>
      <c r="BK72" s="49">
        <f t="shared" si="34"/>
        <v>698.61507027425853</v>
      </c>
      <c r="BL72" s="49">
        <f t="shared" si="34"/>
        <v>712.32421376708464</v>
      </c>
      <c r="BM72" s="49">
        <f t="shared" si="34"/>
        <v>726.30237609918822</v>
      </c>
      <c r="BN72" s="49">
        <f t="shared" si="34"/>
        <v>740.55483631195671</v>
      </c>
      <c r="BO72" s="49">
        <f t="shared" si="34"/>
        <v>755.08697703906898</v>
      </c>
      <c r="BP72" s="49">
        <f t="shared" si="34"/>
        <v>769.90428653931951</v>
      </c>
      <c r="BQ72" s="49">
        <f t="shared" si="34"/>
        <v>785.01236076933287</v>
      </c>
      <c r="BR72" s="49">
        <f t="shared" si="34"/>
        <v>800.41690549695261</v>
      </c>
      <c r="BS72" s="49">
        <f t="shared" si="34"/>
        <v>816.12373845610114</v>
      </c>
      <c r="BT72" s="49">
        <f t="shared" si="35"/>
        <v>832.13879154392555</v>
      </c>
      <c r="BU72" s="49">
        <f t="shared" si="35"/>
        <v>848.46811306105838</v>
      </c>
      <c r="BV72" s="49">
        <f t="shared" si="35"/>
        <v>865.11786999583967</v>
      </c>
      <c r="BW72" s="49">
        <f t="shared" si="35"/>
        <v>882.09435035336355</v>
      </c>
      <c r="BX72" s="49">
        <f t="shared" si="35"/>
        <v>899.40396553022811</v>
      </c>
      <c r="BY72" s="49">
        <f t="shared" si="35"/>
        <v>917.05325273588528</v>
      </c>
      <c r="BZ72" s="49">
        <f t="shared" si="35"/>
        <v>935.04887746150678</v>
      </c>
      <c r="CA72" s="49">
        <f t="shared" si="35"/>
        <v>953.39763599729611</v>
      </c>
      <c r="CB72" s="49">
        <f t="shared" si="35"/>
        <v>972.10645799919939</v>
      </c>
      <c r="GQ72" s="35">
        <v>20</v>
      </c>
      <c r="GR72" s="35">
        <v>24</v>
      </c>
      <c r="GS72" s="36" t="s">
        <v>37</v>
      </c>
      <c r="GT72" s="35">
        <f>SUMIF(Population!$B$4:$B$104,"&lt;="&amp;$GR72,Population!C$4:C$104)-SUMIF(Population!$B$4:$B$104,"&lt;"&amp;$GQ72,Population!C$4:C$104)</f>
        <v>1623524</v>
      </c>
      <c r="GU72" s="35">
        <f>SUMIF(Population!$B$4:$B$104,"&lt;="&amp;$GR72,Population!D$4:D$104)-SUMIF(Population!$B$4:$B$104,"&lt;"&amp;$GQ72,Population!D$4:D$104)</f>
        <v>1634538</v>
      </c>
      <c r="GV72" s="35">
        <f>SUMIF(Population!$B$4:$B$104,"&lt;="&amp;$GR72,Population!E$4:E$104)-SUMIF(Population!$B$4:$B$104,"&lt;"&amp;$GQ72,Population!E$4:E$104)</f>
        <v>1640739</v>
      </c>
      <c r="GW72" s="35">
        <f>SUMIF(Population!$B$4:$B$104,"&lt;="&amp;$GR72,Population!F$4:F$104)-SUMIF(Population!$B$4:$B$104,"&lt;"&amp;$GQ72,Population!F$4:F$104)</f>
        <v>1643173</v>
      </c>
      <c r="GX72" s="35">
        <f>SUMIF(Population!$B$4:$B$104,"&lt;="&amp;$GR72,Population!G$4:G$104)-SUMIF(Population!$B$4:$B$104,"&lt;"&amp;$GQ72,Population!G$4:G$104)</f>
        <v>1644770</v>
      </c>
      <c r="GY72" s="35">
        <f>SUMIF(Population!$B$4:$B$104,"&lt;="&amp;$GR72,Population!H$4:H$104)-SUMIF(Population!$B$4:$B$104,"&lt;"&amp;$GQ72,Population!H$4:H$104)</f>
        <v>1649346</v>
      </c>
      <c r="GZ72" s="35">
        <f>SUMIF(Population!$B$4:$B$104,"&lt;="&amp;$GR72,Population!I$4:I$104)-SUMIF(Population!$B$4:$B$104,"&lt;"&amp;$GQ72,Population!I$4:I$104)</f>
        <v>1648252</v>
      </c>
      <c r="HA72" s="35">
        <f>SUMIF(Population!$B$4:$B$104,"&lt;="&amp;$GR72,Population!J$4:J$104)-SUMIF(Population!$B$4:$B$104,"&lt;"&amp;$GQ72,Population!J$4:J$104)</f>
        <v>1647170</v>
      </c>
      <c r="HB72" s="35">
        <f>SUMIF(Population!$B$4:$B$104,"&lt;="&amp;$GR72,Population!K$4:K$104)-SUMIF(Population!$B$4:$B$104,"&lt;"&amp;$GQ72,Population!K$4:K$104)</f>
        <v>1643143</v>
      </c>
      <c r="HC72" s="35">
        <f>SUMIF(Population!$B$4:$B$104,"&lt;="&amp;$GR72,Population!L$4:L$104)-SUMIF(Population!$B$4:$B$104,"&lt;"&amp;$GQ72,Population!L$4:L$104)</f>
        <v>1644409</v>
      </c>
      <c r="HD72" s="35">
        <f>SUMIF(Population!$B$4:$B$104,"&lt;="&amp;$GR72,Population!M$4:M$104)-SUMIF(Population!$B$4:$B$104,"&lt;"&amp;$GQ72,Population!M$4:M$104)</f>
        <v>1643889</v>
      </c>
      <c r="HE72" s="35">
        <f>SUMIF(Population!$B$4:$B$104,"&lt;="&amp;$GR72,Population!N$4:N$104)-SUMIF(Population!$B$4:$B$104,"&lt;"&amp;$GQ72,Population!N$4:N$104)</f>
        <v>1648514</v>
      </c>
      <c r="HF72" s="35">
        <f>SUMIF(Population!$B$4:$B$104,"&lt;="&amp;$GR72,Population!O$4:O$104)-SUMIF(Population!$B$4:$B$104,"&lt;"&amp;$GQ72,Population!O$4:O$104)</f>
        <v>1656957</v>
      </c>
      <c r="HG72" s="35">
        <f>SUMIF(Population!$B$4:$B$104,"&lt;="&amp;$GR72,Population!P$4:P$104)-SUMIF(Population!$B$4:$B$104,"&lt;"&amp;$GQ72,Population!P$4:P$104)</f>
        <v>1671623</v>
      </c>
      <c r="HH72" s="35">
        <f>SUMIF(Population!$B$4:$B$104,"&lt;="&amp;$GR72,Population!Q$4:Q$104)-SUMIF(Population!$B$4:$B$104,"&lt;"&amp;$GQ72,Population!Q$4:Q$104)</f>
        <v>1696895</v>
      </c>
      <c r="HI72" s="35">
        <f>SUMIF(Population!$B$4:$B$104,"&lt;="&amp;$GR72,Population!R$4:R$104)-SUMIF(Population!$B$4:$B$104,"&lt;"&amp;$GQ72,Population!R$4:R$104)</f>
        <v>1726775</v>
      </c>
      <c r="HJ72" s="35">
        <f>SUMIF(Population!$B$4:$B$104,"&lt;="&amp;$GR72,Population!S$4:S$104)-SUMIF(Population!$B$4:$B$104,"&lt;"&amp;$GQ72,Population!S$4:S$104)</f>
        <v>1760666</v>
      </c>
      <c r="HK72" s="35">
        <f>SUMIF(Population!$B$4:$B$104,"&lt;="&amp;$GR72,Population!T$4:T$104)-SUMIF(Population!$B$4:$B$104,"&lt;"&amp;$GQ72,Population!T$4:T$104)</f>
        <v>1793493</v>
      </c>
      <c r="HL72" s="35">
        <f>SUMIF(Population!$B$4:$B$104,"&lt;="&amp;$GR72,Population!U$4:U$104)-SUMIF(Population!$B$4:$B$104,"&lt;"&amp;$GQ72,Population!U$4:U$104)</f>
        <v>1824265</v>
      </c>
      <c r="HM72" s="35">
        <f>SUMIF(Population!$B$4:$B$104,"&lt;="&amp;$GR72,Population!V$4:V$104)-SUMIF(Population!$B$4:$B$104,"&lt;"&amp;$GQ72,Population!V$4:V$104)</f>
        <v>1841052</v>
      </c>
      <c r="HN72" s="35">
        <f>SUMIF(Population!$B$4:$B$104,"&lt;="&amp;$GR72,Population!W$4:W$104)-SUMIF(Population!$B$4:$B$104,"&lt;"&amp;$GQ72,Population!W$4:W$104)</f>
        <v>1860181</v>
      </c>
      <c r="HO72" s="35">
        <f>SUMIF(Population!$B$4:$B$104,"&lt;="&amp;$GR72,Population!X$4:X$104)-SUMIF(Population!$B$4:$B$104,"&lt;"&amp;$GQ72,Population!X$4:X$104)</f>
        <v>1877626</v>
      </c>
      <c r="HP72" s="35">
        <f>SUMIF(Population!$B$4:$B$104,"&lt;="&amp;$GR72,Population!Y$4:Y$104)-SUMIF(Population!$B$4:$B$104,"&lt;"&amp;$GQ72,Population!Y$4:Y$104)</f>
        <v>1895339</v>
      </c>
      <c r="HQ72" s="35">
        <f>SUMIF(Population!$B$4:$B$104,"&lt;="&amp;$GR72,Population!Z$4:Z$104)-SUMIF(Population!$B$4:$B$104,"&lt;"&amp;$GQ72,Population!Z$4:Z$104)</f>
        <v>1912377</v>
      </c>
      <c r="HR72" s="35">
        <f>SUMIF(Population!$B$4:$B$104,"&lt;="&amp;$GR72,Population!AA$4:AA$104)-SUMIF(Population!$B$4:$B$104,"&lt;"&amp;$GQ72,Population!AA$4:AA$104)</f>
        <v>1935900</v>
      </c>
      <c r="HS72" s="35">
        <f>SUMIF(Population!$B$4:$B$104,"&lt;="&amp;$GR72,Population!AB$4:AB$104)-SUMIF(Population!$B$4:$B$104,"&lt;"&amp;$GQ72,Population!AB$4:AB$104)</f>
        <v>1958208</v>
      </c>
      <c r="HT72" s="35">
        <f>SUMIF(Population!$B$4:$B$104,"&lt;="&amp;$GR72,Population!AC$4:AC$104)-SUMIF(Population!$B$4:$B$104,"&lt;"&amp;$GQ72,Population!AC$4:AC$104)</f>
        <v>1978750</v>
      </c>
      <c r="HU72" s="35">
        <f>SUMIF(Population!$B$4:$B$104,"&lt;="&amp;$GR72,Population!AD$4:AD$104)-SUMIF(Population!$B$4:$B$104,"&lt;"&amp;$GQ72,Population!AD$4:AD$104)</f>
        <v>1997758</v>
      </c>
      <c r="HV72" s="35">
        <f>SUMIF(Population!$B$4:$B$104,"&lt;="&amp;$GR72,Population!AE$4:AE$104)-SUMIF(Population!$B$4:$B$104,"&lt;"&amp;$GQ72,Population!AE$4:AE$104)</f>
        <v>2014931</v>
      </c>
      <c r="HW72" s="35">
        <f>SUMIF(Population!$B$4:$B$104,"&lt;="&amp;$GR72,Population!AF$4:AF$104)-SUMIF(Population!$B$4:$B$104,"&lt;"&amp;$GQ72,Population!AF$4:AF$104)</f>
        <v>2030058</v>
      </c>
      <c r="HX72" s="35">
        <f>SUMIF(Population!$B$4:$B$104,"&lt;="&amp;$GR72,Population!AG$4:AG$104)-SUMIF(Population!$B$4:$B$104,"&lt;"&amp;$GQ72,Population!AG$4:AG$104)</f>
        <v>2043012</v>
      </c>
      <c r="HY72" s="35">
        <f>SUMIF(Population!$B$4:$B$104,"&lt;="&amp;$GR72,Population!AH$4:AH$104)-SUMIF(Population!$B$4:$B$104,"&lt;"&amp;$GQ72,Population!AH$4:AH$104)</f>
        <v>2053907</v>
      </c>
      <c r="HZ72" s="35">
        <f>SUMIF(Population!$B$4:$B$104,"&lt;="&amp;$GR72,Population!AI$4:AI$104)-SUMIF(Population!$B$4:$B$104,"&lt;"&amp;$GQ72,Population!AI$4:AI$104)</f>
        <v>2062989</v>
      </c>
      <c r="IA72" s="35">
        <f>SUMIF(Population!$B$4:$B$104,"&lt;="&amp;$GR72,Population!AJ$4:AJ$104)-SUMIF(Population!$B$4:$B$104,"&lt;"&amp;$GQ72,Population!AJ$4:AJ$104)</f>
        <v>2070458</v>
      </c>
      <c r="IB72" s="35">
        <f>SUMIF(Population!$B$4:$B$104,"&lt;="&amp;$GR72,Population!AK$4:AK$104)-SUMIF(Population!$B$4:$B$104,"&lt;"&amp;$GQ72,Population!AK$4:AK$104)</f>
        <v>2076564</v>
      </c>
      <c r="IC72" s="35">
        <f>SUMIF(Population!$B$4:$B$104,"&lt;="&amp;$GR72,Population!AL$4:AL$104)-SUMIF(Population!$B$4:$B$104,"&lt;"&amp;$GQ72,Population!AL$4:AL$104)</f>
        <v>2081595</v>
      </c>
      <c r="ID72" s="35">
        <f>SUMIF(Population!$B$4:$B$104,"&lt;="&amp;$GR72,Population!AM$4:AM$104)-SUMIF(Population!$B$4:$B$104,"&lt;"&amp;$GQ72,Population!AM$4:AM$104)</f>
        <v>2085929</v>
      </c>
      <c r="IE72" s="35">
        <f>SUMIF(Population!$B$4:$B$104,"&lt;="&amp;$GR72,Population!AN$4:AN$104)-SUMIF(Population!$B$4:$B$104,"&lt;"&amp;$GQ72,Population!AN$4:AN$104)</f>
        <v>2089959</v>
      </c>
      <c r="IF72" s="35">
        <f>SUMIF(Population!$B$4:$B$104,"&lt;="&amp;$GR72,Population!AO$4:AO$104)-SUMIF(Population!$B$4:$B$104,"&lt;"&amp;$GQ72,Population!AO$4:AO$104)</f>
        <v>2093985</v>
      </c>
      <c r="IG72" s="35">
        <f>SUMIF(Population!$B$4:$B$104,"&lt;="&amp;$GR72,Population!AP$4:AP$104)-SUMIF(Population!$B$4:$B$104,"&lt;"&amp;$GQ72,Population!AP$4:AP$104)</f>
        <v>2098354</v>
      </c>
      <c r="IH72" s="35">
        <f>SUMIF(Population!$B$4:$B$104,"&lt;="&amp;$GR72,Population!AQ$4:AQ$104)-SUMIF(Population!$B$4:$B$104,"&lt;"&amp;$GQ72,Population!AQ$4:AQ$104)</f>
        <v>2103425</v>
      </c>
      <c r="II72" s="35">
        <f>SUMIF(Population!$B$4:$B$104,"&lt;="&amp;$GR72,Population!AR$4:AR$104)-SUMIF(Population!$B$4:$B$104,"&lt;"&amp;$GQ72,Population!AR$4:AR$104)</f>
        <v>2109464</v>
      </c>
      <c r="IJ72" s="35">
        <f>SUMIF(Population!$B$4:$B$104,"&lt;="&amp;$GR72,Population!AS$4:AS$104)-SUMIF(Population!$B$4:$B$104,"&lt;"&amp;$GQ72,Population!AS$4:AS$104)</f>
        <v>2116670</v>
      </c>
      <c r="IK72" s="35">
        <f>SUMIF(Population!$B$4:$B$104,"&lt;="&amp;$GR72,Population!AT$4:AT$104)-SUMIF(Population!$B$4:$B$104,"&lt;"&amp;$GQ72,Population!AT$4:AT$104)</f>
        <v>2125252</v>
      </c>
      <c r="IL72" s="35">
        <f>SUMIF(Population!$B$4:$B$104,"&lt;="&amp;$GR72,Population!AU$4:AU$104)-SUMIF(Population!$B$4:$B$104,"&lt;"&amp;$GQ72,Population!AU$4:AU$104)</f>
        <v>2135336</v>
      </c>
      <c r="IM72" s="35">
        <f>SUMIF(Population!$B$4:$B$104,"&lt;="&amp;$GR72,Population!AV$4:AV$104)-SUMIF(Population!$B$4:$B$104,"&lt;"&amp;$GQ72,Population!AV$4:AV$104)</f>
        <v>2146957</v>
      </c>
      <c r="IN72" s="35">
        <f>SUMIF(Population!$B$4:$B$104,"&lt;="&amp;$GR72,Population!AW$4:AW$104)-SUMIF(Population!$B$4:$B$104,"&lt;"&amp;$GQ72,Population!AW$4:AW$104)</f>
        <v>2160036</v>
      </c>
      <c r="IO72" s="35">
        <f>SUMIF(Population!$B$4:$B$104,"&lt;="&amp;$GR72,Population!AX$4:AX$104)-SUMIF(Population!$B$4:$B$104,"&lt;"&amp;$GQ72,Population!AX$4:AX$104)</f>
        <v>2174430</v>
      </c>
      <c r="IP72" s="35">
        <f>SUMIF(Population!$B$4:$B$104,"&lt;="&amp;$GR72,Population!AY$4:AY$104)-SUMIF(Population!$B$4:$B$104,"&lt;"&amp;$GQ72,Population!AY$4:AY$104)</f>
        <v>2189957</v>
      </c>
      <c r="IT72" s="36" t="s">
        <v>37</v>
      </c>
      <c r="IU72" s="43">
        <f t="shared" si="36"/>
        <v>620960791.07230294</v>
      </c>
      <c r="IV72" s="43">
        <f t="shared" si="37"/>
        <v>637441368.47904646</v>
      </c>
      <c r="IW72" s="43">
        <f t="shared" si="38"/>
        <v>652415817.93302274</v>
      </c>
      <c r="IX72" s="43">
        <f t="shared" si="39"/>
        <v>666205215.6957978</v>
      </c>
      <c r="IY72" s="43">
        <f t="shared" si="40"/>
        <v>679938561.12240934</v>
      </c>
      <c r="IZ72" s="43">
        <f t="shared" si="41"/>
        <v>695210023.23828924</v>
      </c>
      <c r="JA72" s="43">
        <f t="shared" si="42"/>
        <v>708382171.472579</v>
      </c>
      <c r="JB72" s="43">
        <f t="shared" si="43"/>
        <v>721808833.02678168</v>
      </c>
      <c r="JC72" s="43">
        <f t="shared" si="44"/>
        <v>734173808.50068378</v>
      </c>
      <c r="JD72" s="43">
        <f t="shared" si="45"/>
        <v>749157494.7749455</v>
      </c>
      <c r="JE72" s="43">
        <f t="shared" si="46"/>
        <v>763616898.54316437</v>
      </c>
      <c r="JF72" s="43">
        <f t="shared" si="47"/>
        <v>780792150.26522565</v>
      </c>
      <c r="JG72" s="43">
        <f t="shared" si="48"/>
        <v>800191243.17260754</v>
      </c>
      <c r="JH72" s="43">
        <f t="shared" si="49"/>
        <v>823115257.28489506</v>
      </c>
      <c r="JI72" s="43">
        <f t="shared" si="50"/>
        <v>851955755.89832962</v>
      </c>
      <c r="JJ72" s="43">
        <f t="shared" si="51"/>
        <v>883970112.10043025</v>
      </c>
      <c r="JK72" s="43">
        <f t="shared" si="52"/>
        <v>919006460.05907643</v>
      </c>
      <c r="JL72" s="43">
        <f t="shared" si="53"/>
        <v>954511203.01521385</v>
      </c>
      <c r="JM72" s="43">
        <f t="shared" si="54"/>
        <v>989940352.45792091</v>
      </c>
      <c r="JN72" s="43">
        <f t="shared" si="55"/>
        <v>1018654514.8323843</v>
      </c>
      <c r="JO72" s="43">
        <f t="shared" si="56"/>
        <v>1049435668.1603953</v>
      </c>
      <c r="JP72" s="43">
        <f t="shared" si="57"/>
        <v>1080063935.4044678</v>
      </c>
      <c r="JQ72" s="43">
        <f t="shared" si="58"/>
        <v>1111647334.3964355</v>
      </c>
      <c r="JR72" s="43">
        <f t="shared" si="59"/>
        <v>1143650702.9032438</v>
      </c>
      <c r="JS72" s="43">
        <f t="shared" si="60"/>
        <v>1180436328.8526947</v>
      </c>
      <c r="JT72" s="43">
        <f t="shared" si="61"/>
        <v>1217469878.1940043</v>
      </c>
      <c r="JU72" s="43">
        <f t="shared" si="62"/>
        <v>1254382798.7642827</v>
      </c>
      <c r="JV72" s="43">
        <f t="shared" si="63"/>
        <v>1291284084.0789177</v>
      </c>
      <c r="JW72" s="43">
        <f t="shared" si="64"/>
        <v>1327941232.0419118</v>
      </c>
      <c r="JX72" s="43">
        <f t="shared" si="65"/>
        <v>1364164931.274693</v>
      </c>
      <c r="JY72" s="43">
        <f t="shared" si="66"/>
        <v>1399810058.4246931</v>
      </c>
      <c r="JZ72" s="43">
        <f t="shared" si="67"/>
        <v>1434890383.1417916</v>
      </c>
      <c r="KA72" s="43">
        <f t="shared" si="68"/>
        <v>1469517017.4351442</v>
      </c>
      <c r="KB72" s="43">
        <f t="shared" si="69"/>
        <v>1503778565.0135729</v>
      </c>
      <c r="KC72" s="43">
        <f t="shared" si="70"/>
        <v>1537809513.1113021</v>
      </c>
      <c r="KD72" s="43">
        <f t="shared" si="71"/>
        <v>1571785275.9696407</v>
      </c>
      <c r="KE72" s="43">
        <f t="shared" si="72"/>
        <v>1605965678.5166762</v>
      </c>
      <c r="KF72" s="43">
        <f t="shared" si="73"/>
        <v>1640643648.5011141</v>
      </c>
      <c r="KG72" s="43">
        <f t="shared" si="74"/>
        <v>1676060993.8570364</v>
      </c>
      <c r="KH72" s="43">
        <f t="shared" si="75"/>
        <v>1712516511.0843136</v>
      </c>
      <c r="KI72" s="43">
        <f t="shared" si="76"/>
        <v>1750341537.6032815</v>
      </c>
      <c r="KJ72" s="43">
        <f t="shared" si="77"/>
        <v>1789812939.6502326</v>
      </c>
      <c r="KK72" s="43">
        <f t="shared" si="78"/>
        <v>1831169041.884094</v>
      </c>
      <c r="KL72" s="43">
        <f t="shared" si="79"/>
        <v>1874672782.2771866</v>
      </c>
      <c r="KM72" s="43">
        <f t="shared" si="80"/>
        <v>1920529666.1394551</v>
      </c>
      <c r="KN72" s="43">
        <f t="shared" si="81"/>
        <v>1968873900.3340781</v>
      </c>
      <c r="KO72" s="43">
        <f t="shared" si="82"/>
        <v>2019739237.0764432</v>
      </c>
      <c r="KP72" s="43">
        <f t="shared" si="83"/>
        <v>2073096421.6416006</v>
      </c>
      <c r="KQ72" s="43">
        <f t="shared" si="84"/>
        <v>2128871342.4405527</v>
      </c>
    </row>
    <row r="73" spans="1:303">
      <c r="B73" s="36" t="s">
        <v>239</v>
      </c>
      <c r="C73" s="47">
        <v>513964313</v>
      </c>
      <c r="D73" s="47">
        <v>1273409144</v>
      </c>
      <c r="E73" s="47">
        <v>1787373457</v>
      </c>
      <c r="F73" s="48">
        <f t="shared" si="29"/>
        <v>544.75239273713646</v>
      </c>
      <c r="G73" s="120">
        <f t="shared" si="30"/>
        <v>0.69906422265202983</v>
      </c>
      <c r="AC73" s="35">
        <v>25</v>
      </c>
      <c r="AD73" s="35">
        <v>34</v>
      </c>
      <c r="AE73" s="36" t="s">
        <v>239</v>
      </c>
      <c r="AF73" s="49">
        <f t="shared" si="31"/>
        <v>534.56973303372388</v>
      </c>
      <c r="AG73" s="49">
        <f t="shared" si="31"/>
        <v>545.05976322188474</v>
      </c>
      <c r="AH73" s="49">
        <f t="shared" si="31"/>
        <v>555.75564257536223</v>
      </c>
      <c r="AI73" s="49">
        <f t="shared" si="31"/>
        <v>566.66141053714193</v>
      </c>
      <c r="AJ73" s="49">
        <f t="shared" si="31"/>
        <v>577.78118581747083</v>
      </c>
      <c r="AK73" s="49">
        <f t="shared" si="31"/>
        <v>589.11916794934427</v>
      </c>
      <c r="AL73" s="49">
        <f t="shared" si="31"/>
        <v>600.67963887451526</v>
      </c>
      <c r="AM73" s="49">
        <f t="shared" si="31"/>
        <v>612.46696456062875</v>
      </c>
      <c r="AN73" s="49">
        <f t="shared" si="31"/>
        <v>624.48559665008702</v>
      </c>
      <c r="AO73" s="49">
        <f t="shared" si="31"/>
        <v>636.74007414127311</v>
      </c>
      <c r="AP73" s="49">
        <f t="shared" si="32"/>
        <v>649.23502510276421</v>
      </c>
      <c r="AQ73" s="49">
        <f t="shared" si="32"/>
        <v>661.97516842118455</v>
      </c>
      <c r="AR73" s="49">
        <f t="shared" si="32"/>
        <v>674.96531558335664</v>
      </c>
      <c r="AS73" s="49">
        <f t="shared" si="32"/>
        <v>688.21037249342362</v>
      </c>
      <c r="AT73" s="49">
        <f t="shared" si="32"/>
        <v>701.71534132563011</v>
      </c>
      <c r="AU73" s="49">
        <f t="shared" si="32"/>
        <v>715.48532241346152</v>
      </c>
      <c r="AV73" s="49">
        <f t="shared" si="32"/>
        <v>729.52551617585289</v>
      </c>
      <c r="AW73" s="49">
        <f t="shared" si="32"/>
        <v>743.84122508119697</v>
      </c>
      <c r="AX73" s="49">
        <f t="shared" si="32"/>
        <v>758.437855649894</v>
      </c>
      <c r="AY73" s="49">
        <f t="shared" si="32"/>
        <v>773.32092049619632</v>
      </c>
      <c r="AZ73" s="49">
        <f t="shared" si="33"/>
        <v>788.49604041012105</v>
      </c>
      <c r="BA73" s="49">
        <f t="shared" si="33"/>
        <v>803.96894648021771</v>
      </c>
      <c r="BB73" s="49">
        <f t="shared" si="33"/>
        <v>819.74548225799117</v>
      </c>
      <c r="BC73" s="49">
        <f t="shared" si="33"/>
        <v>835.8316059647974</v>
      </c>
      <c r="BD73" s="49">
        <f t="shared" si="33"/>
        <v>852.23339274204591</v>
      </c>
      <c r="BE73" s="49">
        <f t="shared" si="33"/>
        <v>868.95703694555868</v>
      </c>
      <c r="BF73" s="49">
        <f t="shared" si="33"/>
        <v>886.00885448495285</v>
      </c>
      <c r="BG73" s="49">
        <f t="shared" si="33"/>
        <v>903.3952852089285</v>
      </c>
      <c r="BH73" s="49">
        <f t="shared" si="33"/>
        <v>921.12289533736418</v>
      </c>
      <c r="BI73" s="49">
        <f t="shared" si="33"/>
        <v>939.19837994113902</v>
      </c>
      <c r="BJ73" s="49">
        <f t="shared" si="34"/>
        <v>957.62856547061574</v>
      </c>
      <c r="BK73" s="49">
        <f t="shared" si="34"/>
        <v>976.42041233374187</v>
      </c>
      <c r="BL73" s="49">
        <f t="shared" si="34"/>
        <v>995.58101752474181</v>
      </c>
      <c r="BM73" s="49">
        <f t="shared" si="34"/>
        <v>1015.1176173043922</v>
      </c>
      <c r="BN73" s="49">
        <f t="shared" si="34"/>
        <v>1035.0375899328935</v>
      </c>
      <c r="BO73" s="49">
        <f t="shared" si="34"/>
        <v>1055.3484584563689</v>
      </c>
      <c r="BP73" s="49">
        <f t="shared" si="34"/>
        <v>1076.0578935480446</v>
      </c>
      <c r="BQ73" s="49">
        <f t="shared" si="34"/>
        <v>1097.1737164051829</v>
      </c>
      <c r="BR73" s="49">
        <f t="shared" si="34"/>
        <v>1118.7039017028621</v>
      </c>
      <c r="BS73" s="49">
        <f t="shared" si="34"/>
        <v>1140.656580605721</v>
      </c>
      <c r="BT73" s="49">
        <f t="shared" si="35"/>
        <v>1163.0400438388024</v>
      </c>
      <c r="BU73" s="49">
        <f t="shared" si="35"/>
        <v>1185.8627448186562</v>
      </c>
      <c r="BV73" s="49">
        <f t="shared" si="35"/>
        <v>1209.133302845888</v>
      </c>
      <c r="BW73" s="49">
        <f t="shared" si="35"/>
        <v>1232.8605063603522</v>
      </c>
      <c r="BX73" s="49">
        <f t="shared" si="35"/>
        <v>1257.0533162602267</v>
      </c>
      <c r="BY73" s="49">
        <f t="shared" si="35"/>
        <v>1281.7208692862143</v>
      </c>
      <c r="BZ73" s="49">
        <f t="shared" si="35"/>
        <v>1306.8724814721591</v>
      </c>
      <c r="CA73" s="49">
        <f t="shared" si="35"/>
        <v>1332.5176516633694</v>
      </c>
      <c r="CB73" s="49">
        <f t="shared" si="35"/>
        <v>1358.6660651039863</v>
      </c>
      <c r="GQ73" s="35">
        <v>25</v>
      </c>
      <c r="GR73" s="35">
        <v>34</v>
      </c>
      <c r="GS73" s="36" t="s">
        <v>239</v>
      </c>
      <c r="GT73" s="35">
        <f>SUMIF(Population!$B$4:$B$104,"&lt;="&amp;$GR73,Population!C$4:C$104)-SUMIF(Population!$B$4:$B$104,"&lt;"&amp;$GQ73,Population!C$4:C$104)</f>
        <v>3281075</v>
      </c>
      <c r="GU73" s="35">
        <f>SUMIF(Population!$B$4:$B$104,"&lt;="&amp;$GR73,Population!D$4:D$104)-SUMIF(Population!$B$4:$B$104,"&lt;"&amp;$GQ73,Population!D$4:D$104)</f>
        <v>3366745</v>
      </c>
      <c r="GV73" s="35">
        <f>SUMIF(Population!$B$4:$B$104,"&lt;="&amp;$GR73,Population!E$4:E$104)-SUMIF(Population!$B$4:$B$104,"&lt;"&amp;$GQ73,Population!E$4:E$104)</f>
        <v>3445530</v>
      </c>
      <c r="GW73" s="35">
        <f>SUMIF(Population!$B$4:$B$104,"&lt;="&amp;$GR73,Population!F$4:F$104)-SUMIF(Population!$B$4:$B$104,"&lt;"&amp;$GQ73,Population!F$4:F$104)</f>
        <v>3518125</v>
      </c>
      <c r="GX73" s="35">
        <f>SUMIF(Population!$B$4:$B$104,"&lt;="&amp;$GR73,Population!G$4:G$104)-SUMIF(Population!$B$4:$B$104,"&lt;"&amp;$GQ73,Population!G$4:G$104)</f>
        <v>3566967</v>
      </c>
      <c r="GY73" s="35">
        <f>SUMIF(Population!$B$4:$B$104,"&lt;="&amp;$GR73,Population!H$4:H$104)-SUMIF(Population!$B$4:$B$104,"&lt;"&amp;$GQ73,Population!H$4:H$104)</f>
        <v>3598107</v>
      </c>
      <c r="GZ73" s="35">
        <f>SUMIF(Population!$B$4:$B$104,"&lt;="&amp;$GR73,Population!I$4:I$104)-SUMIF(Population!$B$4:$B$104,"&lt;"&amp;$GQ73,Population!I$4:I$104)</f>
        <v>3614719</v>
      </c>
      <c r="HA73" s="35">
        <f>SUMIF(Population!$B$4:$B$104,"&lt;="&amp;$GR73,Population!J$4:J$104)-SUMIF(Population!$B$4:$B$104,"&lt;"&amp;$GQ73,Population!J$4:J$104)</f>
        <v>3629397</v>
      </c>
      <c r="HB73" s="35">
        <f>SUMIF(Population!$B$4:$B$104,"&lt;="&amp;$GR73,Population!K$4:K$104)-SUMIF(Population!$B$4:$B$104,"&lt;"&amp;$GQ73,Population!K$4:K$104)</f>
        <v>3641772</v>
      </c>
      <c r="HC73" s="35">
        <f>SUMIF(Population!$B$4:$B$104,"&lt;="&amp;$GR73,Population!L$4:L$104)-SUMIF(Population!$B$4:$B$104,"&lt;"&amp;$GQ73,Population!L$4:L$104)</f>
        <v>3648756</v>
      </c>
      <c r="HD73" s="35">
        <f>SUMIF(Population!$B$4:$B$104,"&lt;="&amp;$GR73,Population!M$4:M$104)-SUMIF(Population!$B$4:$B$104,"&lt;"&amp;$GQ73,Population!M$4:M$104)</f>
        <v>3656331</v>
      </c>
      <c r="HE73" s="35">
        <f>SUMIF(Population!$B$4:$B$104,"&lt;="&amp;$GR73,Population!N$4:N$104)-SUMIF(Population!$B$4:$B$104,"&lt;"&amp;$GQ73,Population!N$4:N$104)</f>
        <v>3658488</v>
      </c>
      <c r="HF73" s="35">
        <f>SUMIF(Population!$B$4:$B$104,"&lt;="&amp;$GR73,Population!O$4:O$104)-SUMIF(Population!$B$4:$B$104,"&lt;"&amp;$GQ73,Population!O$4:O$104)</f>
        <v>3657255</v>
      </c>
      <c r="HG73" s="35">
        <f>SUMIF(Population!$B$4:$B$104,"&lt;="&amp;$GR73,Population!P$4:P$104)-SUMIF(Population!$B$4:$B$104,"&lt;"&amp;$GQ73,Population!P$4:P$104)</f>
        <v>3650755</v>
      </c>
      <c r="HH73" s="35">
        <f>SUMIF(Population!$B$4:$B$104,"&lt;="&amp;$GR73,Population!Q$4:Q$104)-SUMIF(Population!$B$4:$B$104,"&lt;"&amp;$GQ73,Population!Q$4:Q$104)</f>
        <v>3650234</v>
      </c>
      <c r="HI73" s="35">
        <f>SUMIF(Population!$B$4:$B$104,"&lt;="&amp;$GR73,Population!R$4:R$104)-SUMIF(Population!$B$4:$B$104,"&lt;"&amp;$GQ73,Population!R$4:R$104)</f>
        <v>3652584</v>
      </c>
      <c r="HJ73" s="35">
        <f>SUMIF(Population!$B$4:$B$104,"&lt;="&amp;$GR73,Population!S$4:S$104)-SUMIF(Population!$B$4:$B$104,"&lt;"&amp;$GQ73,Population!S$4:S$104)</f>
        <v>3656317</v>
      </c>
      <c r="HK73" s="35">
        <f>SUMIF(Population!$B$4:$B$104,"&lt;="&amp;$GR73,Population!T$4:T$104)-SUMIF(Population!$B$4:$B$104,"&lt;"&amp;$GQ73,Population!T$4:T$104)</f>
        <v>3663872</v>
      </c>
      <c r="HL73" s="35">
        <f>SUMIF(Population!$B$4:$B$104,"&lt;="&amp;$GR73,Population!U$4:U$104)-SUMIF(Population!$B$4:$B$104,"&lt;"&amp;$GQ73,Population!U$4:U$104)</f>
        <v>3674711</v>
      </c>
      <c r="HM73" s="35">
        <f>SUMIF(Population!$B$4:$B$104,"&lt;="&amp;$GR73,Population!V$4:V$104)-SUMIF(Population!$B$4:$B$104,"&lt;"&amp;$GQ73,Population!V$4:V$104)</f>
        <v>3701405</v>
      </c>
      <c r="HN73" s="35">
        <f>SUMIF(Population!$B$4:$B$104,"&lt;="&amp;$GR73,Population!W$4:W$104)-SUMIF(Population!$B$4:$B$104,"&lt;"&amp;$GQ73,Population!W$4:W$104)</f>
        <v>3730912</v>
      </c>
      <c r="HO73" s="35">
        <f>SUMIF(Population!$B$4:$B$104,"&lt;="&amp;$GR73,Population!X$4:X$104)-SUMIF(Population!$B$4:$B$104,"&lt;"&amp;$GQ73,Population!X$4:X$104)</f>
        <v>3769554</v>
      </c>
      <c r="HP73" s="35">
        <f>SUMIF(Population!$B$4:$B$104,"&lt;="&amp;$GR73,Population!Y$4:Y$104)-SUMIF(Population!$B$4:$B$104,"&lt;"&amp;$GQ73,Population!Y$4:Y$104)</f>
        <v>3810931</v>
      </c>
      <c r="HQ73" s="35">
        <f>SUMIF(Population!$B$4:$B$104,"&lt;="&amp;$GR73,Population!Z$4:Z$104)-SUMIF(Population!$B$4:$B$104,"&lt;"&amp;$GQ73,Population!Z$4:Z$104)</f>
        <v>3856456</v>
      </c>
      <c r="HR73" s="35">
        <f>SUMIF(Population!$B$4:$B$104,"&lt;="&amp;$GR73,Population!AA$4:AA$104)-SUMIF(Population!$B$4:$B$104,"&lt;"&amp;$GQ73,Population!AA$4:AA$104)</f>
        <v>3898585</v>
      </c>
      <c r="HS73" s="35">
        <f>SUMIF(Population!$B$4:$B$104,"&lt;="&amp;$GR73,Population!AB$4:AB$104)-SUMIF(Population!$B$4:$B$104,"&lt;"&amp;$GQ73,Population!AB$4:AB$104)</f>
        <v>3947640</v>
      </c>
      <c r="HT73" s="35">
        <f>SUMIF(Population!$B$4:$B$104,"&lt;="&amp;$GR73,Population!AC$4:AC$104)-SUMIF(Population!$B$4:$B$104,"&lt;"&amp;$GQ73,Population!AC$4:AC$104)</f>
        <v>3999013</v>
      </c>
      <c r="HU73" s="35">
        <f>SUMIF(Population!$B$4:$B$104,"&lt;="&amp;$GR73,Population!AD$4:AD$104)-SUMIF(Population!$B$4:$B$104,"&lt;"&amp;$GQ73,Population!AD$4:AD$104)</f>
        <v>4049593</v>
      </c>
      <c r="HV73" s="35">
        <f>SUMIF(Population!$B$4:$B$104,"&lt;="&amp;$GR73,Population!AE$4:AE$104)-SUMIF(Population!$B$4:$B$104,"&lt;"&amp;$GQ73,Population!AE$4:AE$104)</f>
        <v>4097454</v>
      </c>
      <c r="HW73" s="35">
        <f>SUMIF(Population!$B$4:$B$104,"&lt;="&amp;$GR73,Population!AF$4:AF$104)-SUMIF(Population!$B$4:$B$104,"&lt;"&amp;$GQ73,Population!AF$4:AF$104)</f>
        <v>4137852</v>
      </c>
      <c r="HX73" s="35">
        <f>SUMIF(Population!$B$4:$B$104,"&lt;="&amp;$GR73,Population!AG$4:AG$104)-SUMIF(Population!$B$4:$B$104,"&lt;"&amp;$GQ73,Population!AG$4:AG$104)</f>
        <v>4179370</v>
      </c>
      <c r="HY73" s="35">
        <f>SUMIF(Population!$B$4:$B$104,"&lt;="&amp;$GR73,Population!AH$4:AH$104)-SUMIF(Population!$B$4:$B$104,"&lt;"&amp;$GQ73,Population!AH$4:AH$104)</f>
        <v>4217450</v>
      </c>
      <c r="HZ73" s="35">
        <f>SUMIF(Population!$B$4:$B$104,"&lt;="&amp;$GR73,Population!AI$4:AI$104)-SUMIF(Population!$B$4:$B$104,"&lt;"&amp;$GQ73,Population!AI$4:AI$104)</f>
        <v>4254267</v>
      </c>
      <c r="IA73" s="35">
        <f>SUMIF(Population!$B$4:$B$104,"&lt;="&amp;$GR73,Population!AJ$4:AJ$104)-SUMIF(Population!$B$4:$B$104,"&lt;"&amp;$GQ73,Population!AJ$4:AJ$104)</f>
        <v>4288577</v>
      </c>
      <c r="IB73" s="35">
        <f>SUMIF(Population!$B$4:$B$104,"&lt;="&amp;$GR73,Population!AK$4:AK$104)-SUMIF(Population!$B$4:$B$104,"&lt;"&amp;$GQ73,Population!AK$4:AK$104)</f>
        <v>4327305</v>
      </c>
      <c r="IC73" s="35">
        <f>SUMIF(Population!$B$4:$B$104,"&lt;="&amp;$GR73,Population!AL$4:AL$104)-SUMIF(Population!$B$4:$B$104,"&lt;"&amp;$GQ73,Population!AL$4:AL$104)</f>
        <v>4362649</v>
      </c>
      <c r="ID73" s="35">
        <f>SUMIF(Population!$B$4:$B$104,"&lt;="&amp;$GR73,Population!AM$4:AM$104)-SUMIF(Population!$B$4:$B$104,"&lt;"&amp;$GQ73,Population!AM$4:AM$104)</f>
        <v>4394175</v>
      </c>
      <c r="IE73" s="35">
        <f>SUMIF(Population!$B$4:$B$104,"&lt;="&amp;$GR73,Population!AN$4:AN$104)-SUMIF(Population!$B$4:$B$104,"&lt;"&amp;$GQ73,Population!AN$4:AN$104)</f>
        <v>4422359</v>
      </c>
      <c r="IF73" s="35">
        <f>SUMIF(Population!$B$4:$B$104,"&lt;="&amp;$GR73,Population!AO$4:AO$104)-SUMIF(Population!$B$4:$B$104,"&lt;"&amp;$GQ73,Population!AO$4:AO$104)</f>
        <v>4447104</v>
      </c>
      <c r="IG73" s="35">
        <f>SUMIF(Population!$B$4:$B$104,"&lt;="&amp;$GR73,Population!AP$4:AP$104)-SUMIF(Population!$B$4:$B$104,"&lt;"&amp;$GQ73,Population!AP$4:AP$104)</f>
        <v>4468443</v>
      </c>
      <c r="IH73" s="35">
        <f>SUMIF(Population!$B$4:$B$104,"&lt;="&amp;$GR73,Population!AQ$4:AQ$104)-SUMIF(Population!$B$4:$B$104,"&lt;"&amp;$GQ73,Population!AQ$4:AQ$104)</f>
        <v>4486540</v>
      </c>
      <c r="II73" s="35">
        <f>SUMIF(Population!$B$4:$B$104,"&lt;="&amp;$GR73,Population!AR$4:AR$104)-SUMIF(Population!$B$4:$B$104,"&lt;"&amp;$GQ73,Population!AR$4:AR$104)</f>
        <v>4501887</v>
      </c>
      <c r="IJ73" s="35">
        <f>SUMIF(Population!$B$4:$B$104,"&lt;="&amp;$GR73,Population!AS$4:AS$104)-SUMIF(Population!$B$4:$B$104,"&lt;"&amp;$GQ73,Population!AS$4:AS$104)</f>
        <v>4515121</v>
      </c>
      <c r="IK73" s="35">
        <f>SUMIF(Population!$B$4:$B$104,"&lt;="&amp;$GR73,Population!AT$4:AT$104)-SUMIF(Population!$B$4:$B$104,"&lt;"&amp;$GQ73,Population!AT$4:AT$104)</f>
        <v>4526739</v>
      </c>
      <c r="IL73" s="35">
        <f>SUMIF(Population!$B$4:$B$104,"&lt;="&amp;$GR73,Population!AU$4:AU$104)-SUMIF(Population!$B$4:$B$104,"&lt;"&amp;$GQ73,Population!AU$4:AU$104)</f>
        <v>4537339</v>
      </c>
      <c r="IM73" s="35">
        <f>SUMIF(Population!$B$4:$B$104,"&lt;="&amp;$GR73,Population!AV$4:AV$104)-SUMIF(Population!$B$4:$B$104,"&lt;"&amp;$GQ73,Population!AV$4:AV$104)</f>
        <v>4547560</v>
      </c>
      <c r="IN73" s="35">
        <f>SUMIF(Population!$B$4:$B$104,"&lt;="&amp;$GR73,Population!AW$4:AW$104)-SUMIF(Population!$B$4:$B$104,"&lt;"&amp;$GQ73,Population!AW$4:AW$104)</f>
        <v>4558047</v>
      </c>
      <c r="IO73" s="35">
        <f>SUMIF(Population!$B$4:$B$104,"&lt;="&amp;$GR73,Population!AX$4:AX$104)-SUMIF(Population!$B$4:$B$104,"&lt;"&amp;$GQ73,Population!AX$4:AX$104)</f>
        <v>4569389</v>
      </c>
      <c r="IP73" s="35">
        <f>SUMIF(Population!$B$4:$B$104,"&lt;="&amp;$GR73,Population!AY$4:AY$104)-SUMIF(Population!$B$4:$B$104,"&lt;"&amp;$GQ73,Population!AY$4:AY$104)</f>
        <v>4582100</v>
      </c>
      <c r="IT73" s="36" t="s">
        <v>239</v>
      </c>
      <c r="IU73" s="43">
        <f t="shared" si="36"/>
        <v>1753963386.8136256</v>
      </c>
      <c r="IV73" s="43">
        <f t="shared" si="37"/>
        <v>1835077232.5284643</v>
      </c>
      <c r="IW73" s="43">
        <f t="shared" si="38"/>
        <v>1914872739.1626878</v>
      </c>
      <c r="IX73" s="43">
        <f t="shared" si="39"/>
        <v>1993585674.9459825</v>
      </c>
      <c r="IY73" s="43">
        <f t="shared" si="40"/>
        <v>2060926423.0317864</v>
      </c>
      <c r="IZ73" s="43">
        <f t="shared" si="41"/>
        <v>2119713802.0327113</v>
      </c>
      <c r="JA73" s="43">
        <f t="shared" si="42"/>
        <v>2171288103.5528488</v>
      </c>
      <c r="JB73" s="43">
        <f t="shared" si="43"/>
        <v>2222885763.7754521</v>
      </c>
      <c r="JC73" s="43">
        <f t="shared" si="44"/>
        <v>2274234160.2835808</v>
      </c>
      <c r="JD73" s="43">
        <f t="shared" si="45"/>
        <v>2323309165.9634151</v>
      </c>
      <c r="JE73" s="43">
        <f t="shared" si="46"/>
        <v>2373818148.569015</v>
      </c>
      <c r="JF73" s="43">
        <f t="shared" si="47"/>
        <v>2421828209.9668827</v>
      </c>
      <c r="JG73" s="43">
        <f t="shared" si="48"/>
        <v>2468520275.2438092</v>
      </c>
      <c r="JH73" s="43">
        <f t="shared" si="49"/>
        <v>2512487458.4322286</v>
      </c>
      <c r="JI73" s="43">
        <f t="shared" si="50"/>
        <v>2561425197.2284203</v>
      </c>
      <c r="JJ73" s="43">
        <f t="shared" si="51"/>
        <v>2613370240.8822508</v>
      </c>
      <c r="JK73" s="43">
        <f t="shared" si="52"/>
        <v>2667376546.7275457</v>
      </c>
      <c r="JL73" s="43">
        <f t="shared" si="53"/>
        <v>2725339037.0206952</v>
      </c>
      <c r="JM73" s="43">
        <f t="shared" si="54"/>
        <v>2787039930.9730778</v>
      </c>
      <c r="JN73" s="43">
        <f t="shared" si="55"/>
        <v>2862373921.7292237</v>
      </c>
      <c r="JO73" s="43">
        <f t="shared" si="56"/>
        <v>2941809339.1186056</v>
      </c>
      <c r="JP73" s="43">
        <f t="shared" si="57"/>
        <v>3030604358.0802908</v>
      </c>
      <c r="JQ73" s="43">
        <f t="shared" si="58"/>
        <v>3123993470.4469285</v>
      </c>
      <c r="JR73" s="43">
        <f t="shared" si="59"/>
        <v>3223347811.8125787</v>
      </c>
      <c r="JS73" s="43">
        <f t="shared" si="60"/>
        <v>3322504321.4432492</v>
      </c>
      <c r="JT73" s="43">
        <f t="shared" si="61"/>
        <v>3430329557.3277655</v>
      </c>
      <c r="JU73" s="43">
        <f t="shared" si="62"/>
        <v>3543160927.2004347</v>
      </c>
      <c r="JV73" s="43">
        <f t="shared" si="63"/>
        <v>3658383223.2150803</v>
      </c>
      <c r="JW73" s="43">
        <f t="shared" si="64"/>
        <v>3774258691.9916644</v>
      </c>
      <c r="JX73" s="43">
        <f t="shared" si="65"/>
        <v>3886263894.8362021</v>
      </c>
      <c r="JY73" s="43">
        <f t="shared" si="66"/>
        <v>4002284097.6709275</v>
      </c>
      <c r="JZ73" s="43">
        <f t="shared" si="67"/>
        <v>4118004267.9969397</v>
      </c>
      <c r="KA73" s="43">
        <f t="shared" si="68"/>
        <v>4235467468.6819305</v>
      </c>
      <c r="KB73" s="43">
        <f t="shared" si="69"/>
        <v>4353410065.8664179</v>
      </c>
      <c r="KC73" s="43">
        <f t="shared" si="70"/>
        <v>4478923338.1045599</v>
      </c>
      <c r="KD73" s="43">
        <f t="shared" si="71"/>
        <v>4604114896.9362192</v>
      </c>
      <c r="KE73" s="43">
        <f t="shared" si="72"/>
        <v>4728386694.3814793</v>
      </c>
      <c r="KF73" s="43">
        <f t="shared" si="73"/>
        <v>4852096059.3079081</v>
      </c>
      <c r="KG73" s="43">
        <f t="shared" si="74"/>
        <v>4974992596.0784054</v>
      </c>
      <c r="KH73" s="43">
        <f t="shared" si="75"/>
        <v>5096958913.01157</v>
      </c>
      <c r="KI73" s="43">
        <f t="shared" si="76"/>
        <v>5218025678.2845402</v>
      </c>
      <c r="KJ73" s="43">
        <f t="shared" si="77"/>
        <v>5338620074.6834259</v>
      </c>
      <c r="KK73" s="43">
        <f t="shared" si="78"/>
        <v>5459383167.4788284</v>
      </c>
      <c r="KL73" s="43">
        <f t="shared" si="79"/>
        <v>5580837735.7011547</v>
      </c>
      <c r="KM73" s="43">
        <f t="shared" si="80"/>
        <v>5703677036.9468603</v>
      </c>
      <c r="KN73" s="43">
        <f t="shared" si="81"/>
        <v>5828702556.3312168</v>
      </c>
      <c r="KO73" s="43">
        <f t="shared" si="82"/>
        <v>5956786193.5567303</v>
      </c>
      <c r="KP73" s="43">
        <f t="shared" si="83"/>
        <v>6088791499.816432</v>
      </c>
      <c r="KQ73" s="43">
        <f t="shared" si="84"/>
        <v>6225543776.9129753</v>
      </c>
    </row>
    <row r="74" spans="1:303">
      <c r="B74" s="36" t="s">
        <v>240</v>
      </c>
      <c r="C74" s="47">
        <v>717273726</v>
      </c>
      <c r="D74" s="47">
        <v>1427478609</v>
      </c>
      <c r="E74" s="47">
        <v>2144752335</v>
      </c>
      <c r="F74" s="48">
        <f t="shared" si="29"/>
        <v>672.34795814597373</v>
      </c>
      <c r="G74" s="120">
        <f t="shared" si="30"/>
        <v>0.86280374162540707</v>
      </c>
      <c r="AC74" s="35">
        <v>35</v>
      </c>
      <c r="AD74" s="35">
        <v>44</v>
      </c>
      <c r="AE74" s="36" t="s">
        <v>240</v>
      </c>
      <c r="AF74" s="49">
        <f t="shared" si="31"/>
        <v>659.78024747345103</v>
      </c>
      <c r="AG74" s="49">
        <f t="shared" si="31"/>
        <v>672.72732301076383</v>
      </c>
      <c r="AH74" s="49">
        <f t="shared" si="31"/>
        <v>685.92846308791513</v>
      </c>
      <c r="AI74" s="49">
        <f t="shared" si="31"/>
        <v>699.38865329336602</v>
      </c>
      <c r="AJ74" s="49">
        <f t="shared" si="31"/>
        <v>713.11297704934975</v>
      </c>
      <c r="AK74" s="49">
        <f t="shared" si="31"/>
        <v>727.1066175316945</v>
      </c>
      <c r="AL74" s="49">
        <f t="shared" si="31"/>
        <v>741.37485962731989</v>
      </c>
      <c r="AM74" s="49">
        <f t="shared" si="31"/>
        <v>755.92309193014557</v>
      </c>
      <c r="AN74" s="49">
        <f t="shared" si="31"/>
        <v>770.75680877616628</v>
      </c>
      <c r="AO74" s="49">
        <f t="shared" si="31"/>
        <v>785.88161231846198</v>
      </c>
      <c r="AP74" s="49">
        <f t="shared" si="32"/>
        <v>801.30321464292649</v>
      </c>
      <c r="AQ74" s="49">
        <f t="shared" si="32"/>
        <v>817.02743992551348</v>
      </c>
      <c r="AR74" s="49">
        <f t="shared" si="32"/>
        <v>833.06022663181534</v>
      </c>
      <c r="AS74" s="49">
        <f t="shared" si="32"/>
        <v>849.40762975980465</v>
      </c>
      <c r="AT74" s="49">
        <f t="shared" si="32"/>
        <v>866.07582312658542</v>
      </c>
      <c r="AU74" s="49">
        <f t="shared" si="32"/>
        <v>883.07110170001897</v>
      </c>
      <c r="AV74" s="49">
        <f t="shared" si="32"/>
        <v>900.39988397610296</v>
      </c>
      <c r="AW74" s="49">
        <f t="shared" si="32"/>
        <v>918.06871440300245</v>
      </c>
      <c r="AX74" s="49">
        <f t="shared" si="32"/>
        <v>936.08426585265022</v>
      </c>
      <c r="AY74" s="49">
        <f t="shared" si="32"/>
        <v>954.45334214084573</v>
      </c>
      <c r="AZ74" s="49">
        <f t="shared" si="33"/>
        <v>973.18288059680776</v>
      </c>
      <c r="BA74" s="49">
        <f t="shared" si="33"/>
        <v>992.27995468315123</v>
      </c>
      <c r="BB74" s="49">
        <f t="shared" si="33"/>
        <v>1011.7517766672748</v>
      </c>
      <c r="BC74" s="49">
        <f t="shared" si="33"/>
        <v>1031.6057003451715</v>
      </c>
      <c r="BD74" s="49">
        <f t="shared" si="33"/>
        <v>1051.8492238186882</v>
      </c>
      <c r="BE74" s="49">
        <f t="shared" si="33"/>
        <v>1072.4899923272851</v>
      </c>
      <c r="BF74" s="49">
        <f t="shared" si="33"/>
        <v>1093.5358011353642</v>
      </c>
      <c r="BG74" s="49">
        <f t="shared" si="33"/>
        <v>1114.9945984762549</v>
      </c>
      <c r="BH74" s="49">
        <f t="shared" si="33"/>
        <v>1136.8744885539716</v>
      </c>
      <c r="BI74" s="49">
        <f t="shared" si="33"/>
        <v>1159.183734603876</v>
      </c>
      <c r="BJ74" s="49">
        <f t="shared" si="34"/>
        <v>1181.9307620133995</v>
      </c>
      <c r="BK74" s="49">
        <f t="shared" si="34"/>
        <v>1205.1241615040033</v>
      </c>
      <c r="BL74" s="49">
        <f t="shared" si="34"/>
        <v>1228.7726923755808</v>
      </c>
      <c r="BM74" s="49">
        <f t="shared" si="34"/>
        <v>1252.8852858145258</v>
      </c>
      <c r="BN74" s="49">
        <f t="shared" si="34"/>
        <v>1277.4710482667142</v>
      </c>
      <c r="BO74" s="49">
        <f t="shared" si="34"/>
        <v>1302.539264876677</v>
      </c>
      <c r="BP74" s="49">
        <f t="shared" si="34"/>
        <v>1328.0994029942594</v>
      </c>
      <c r="BQ74" s="49">
        <f t="shared" si="34"/>
        <v>1354.1611157500943</v>
      </c>
      <c r="BR74" s="49">
        <f t="shared" si="34"/>
        <v>1380.7342457012357</v>
      </c>
      <c r="BS74" s="49">
        <f t="shared" si="34"/>
        <v>1407.8288285483341</v>
      </c>
      <c r="BT74" s="49">
        <f t="shared" si="35"/>
        <v>1435.4550969257537</v>
      </c>
      <c r="BU74" s="49">
        <f t="shared" si="35"/>
        <v>1463.6234842660647</v>
      </c>
      <c r="BV74" s="49">
        <f t="shared" si="35"/>
        <v>1492.3446287403697</v>
      </c>
      <c r="BW74" s="49">
        <f t="shared" si="35"/>
        <v>1521.6293772759525</v>
      </c>
      <c r="BX74" s="49">
        <f t="shared" si="35"/>
        <v>1551.4887896527662</v>
      </c>
      <c r="BY74" s="49">
        <f t="shared" si="35"/>
        <v>1581.9341426803085</v>
      </c>
      <c r="BZ74" s="49">
        <f t="shared" si="35"/>
        <v>1612.97693445646</v>
      </c>
      <c r="CA74" s="49">
        <f t="shared" si="35"/>
        <v>1644.6288887098972</v>
      </c>
      <c r="CB74" s="49">
        <f t="shared" si="35"/>
        <v>1676.9019592277148</v>
      </c>
      <c r="GQ74" s="35">
        <v>35</v>
      </c>
      <c r="GR74" s="35">
        <v>44</v>
      </c>
      <c r="GS74" s="36" t="s">
        <v>240</v>
      </c>
      <c r="GT74" s="35">
        <f>SUMIF(Population!$B$4:$B$104,"&lt;="&amp;$GR74,Population!C$4:C$104)-SUMIF(Population!$B$4:$B$104,"&lt;"&amp;$GQ74,Population!C$4:C$104)</f>
        <v>3189944</v>
      </c>
      <c r="GU74" s="35">
        <f>SUMIF(Population!$B$4:$B$104,"&lt;="&amp;$GR74,Population!D$4:D$104)-SUMIF(Population!$B$4:$B$104,"&lt;"&amp;$GQ74,Population!D$4:D$104)</f>
        <v>3217598</v>
      </c>
      <c r="GV74" s="35">
        <f>SUMIF(Population!$B$4:$B$104,"&lt;="&amp;$GR74,Population!E$4:E$104)-SUMIF(Population!$B$4:$B$104,"&lt;"&amp;$GQ74,Population!E$4:E$104)</f>
        <v>3239657</v>
      </c>
      <c r="GW74" s="35">
        <f>SUMIF(Population!$B$4:$B$104,"&lt;="&amp;$GR74,Population!F$4:F$104)-SUMIF(Population!$B$4:$B$104,"&lt;"&amp;$GQ74,Population!F$4:F$104)</f>
        <v>3264422</v>
      </c>
      <c r="GX74" s="35">
        <f>SUMIF(Population!$B$4:$B$104,"&lt;="&amp;$GR74,Population!G$4:G$104)-SUMIF(Population!$B$4:$B$104,"&lt;"&amp;$GQ74,Population!G$4:G$104)</f>
        <v>3283680</v>
      </c>
      <c r="GY74" s="35">
        <f>SUMIF(Population!$B$4:$B$104,"&lt;="&amp;$GR74,Population!H$4:H$104)-SUMIF(Population!$B$4:$B$104,"&lt;"&amp;$GQ74,Population!H$4:H$104)</f>
        <v>3314862</v>
      </c>
      <c r="GZ74" s="35">
        <f>SUMIF(Population!$B$4:$B$104,"&lt;="&amp;$GR74,Population!I$4:I$104)-SUMIF(Population!$B$4:$B$104,"&lt;"&amp;$GQ74,Population!I$4:I$104)</f>
        <v>3369127</v>
      </c>
      <c r="HA74" s="35">
        <f>SUMIF(Population!$B$4:$B$104,"&lt;="&amp;$GR74,Population!J$4:J$104)-SUMIF(Population!$B$4:$B$104,"&lt;"&amp;$GQ74,Population!J$4:J$104)</f>
        <v>3432552</v>
      </c>
      <c r="HB74" s="35">
        <f>SUMIF(Population!$B$4:$B$104,"&lt;="&amp;$GR74,Population!K$4:K$104)-SUMIF(Population!$B$4:$B$104,"&lt;"&amp;$GQ74,Population!K$4:K$104)</f>
        <v>3506422</v>
      </c>
      <c r="HC74" s="35">
        <f>SUMIF(Population!$B$4:$B$104,"&lt;="&amp;$GR74,Population!L$4:L$104)-SUMIF(Population!$B$4:$B$104,"&lt;"&amp;$GQ74,Population!L$4:L$104)</f>
        <v>3583268</v>
      </c>
      <c r="HD74" s="35">
        <f>SUMIF(Population!$B$4:$B$104,"&lt;="&amp;$GR74,Population!M$4:M$104)-SUMIF(Population!$B$4:$B$104,"&lt;"&amp;$GQ74,Population!M$4:M$104)</f>
        <v>3656941</v>
      </c>
      <c r="HE74" s="35">
        <f>SUMIF(Population!$B$4:$B$104,"&lt;="&amp;$GR74,Population!N$4:N$104)-SUMIF(Population!$B$4:$B$104,"&lt;"&amp;$GQ74,Population!N$4:N$104)</f>
        <v>3729297</v>
      </c>
      <c r="HF74" s="35">
        <f>SUMIF(Population!$B$4:$B$104,"&lt;="&amp;$GR74,Population!O$4:O$104)-SUMIF(Population!$B$4:$B$104,"&lt;"&amp;$GQ74,Population!O$4:O$104)</f>
        <v>3797198</v>
      </c>
      <c r="HG74" s="35">
        <f>SUMIF(Population!$B$4:$B$104,"&lt;="&amp;$GR74,Population!P$4:P$104)-SUMIF(Population!$B$4:$B$104,"&lt;"&amp;$GQ74,Population!P$4:P$104)</f>
        <v>3861490</v>
      </c>
      <c r="HH74" s="35">
        <f>SUMIF(Population!$B$4:$B$104,"&lt;="&amp;$GR74,Population!Q$4:Q$104)-SUMIF(Population!$B$4:$B$104,"&lt;"&amp;$GQ74,Population!Q$4:Q$104)</f>
        <v>3904839</v>
      </c>
      <c r="HI74" s="35">
        <f>SUMIF(Population!$B$4:$B$104,"&lt;="&amp;$GR74,Population!R$4:R$104)-SUMIF(Population!$B$4:$B$104,"&lt;"&amp;$GQ74,Population!R$4:R$104)</f>
        <v>3933312</v>
      </c>
      <c r="HJ74" s="35">
        <f>SUMIF(Population!$B$4:$B$104,"&lt;="&amp;$GR74,Population!S$4:S$104)-SUMIF(Population!$B$4:$B$104,"&lt;"&amp;$GQ74,Population!S$4:S$104)</f>
        <v>3950100</v>
      </c>
      <c r="HK74" s="35">
        <f>SUMIF(Population!$B$4:$B$104,"&lt;="&amp;$GR74,Population!T$4:T$104)-SUMIF(Population!$B$4:$B$104,"&lt;"&amp;$GQ74,Population!T$4:T$104)</f>
        <v>3964967</v>
      </c>
      <c r="HL74" s="35">
        <f>SUMIF(Population!$B$4:$B$104,"&lt;="&amp;$GR74,Population!U$4:U$104)-SUMIF(Population!$B$4:$B$104,"&lt;"&amp;$GQ74,Population!U$4:U$104)</f>
        <v>3977558</v>
      </c>
      <c r="HM74" s="35">
        <f>SUMIF(Population!$B$4:$B$104,"&lt;="&amp;$GR74,Population!V$4:V$104)-SUMIF(Population!$B$4:$B$104,"&lt;"&amp;$GQ74,Population!V$4:V$104)</f>
        <v>3984786</v>
      </c>
      <c r="HN74" s="35">
        <f>SUMIF(Population!$B$4:$B$104,"&lt;="&amp;$GR74,Population!W$4:W$104)-SUMIF(Population!$B$4:$B$104,"&lt;"&amp;$GQ74,Population!W$4:W$104)</f>
        <v>3992589</v>
      </c>
      <c r="HO74" s="35">
        <f>SUMIF(Population!$B$4:$B$104,"&lt;="&amp;$GR74,Population!X$4:X$104)-SUMIF(Population!$B$4:$B$104,"&lt;"&amp;$GQ74,Population!X$4:X$104)</f>
        <v>3995004</v>
      </c>
      <c r="HP74" s="35">
        <f>SUMIF(Population!$B$4:$B$104,"&lt;="&amp;$GR74,Population!Y$4:Y$104)-SUMIF(Population!$B$4:$B$104,"&lt;"&amp;$GQ74,Population!Y$4:Y$104)</f>
        <v>3994061</v>
      </c>
      <c r="HQ74" s="35">
        <f>SUMIF(Population!$B$4:$B$104,"&lt;="&amp;$GR74,Population!Z$4:Z$104)-SUMIF(Population!$B$4:$B$104,"&lt;"&amp;$GQ74,Population!Z$4:Z$104)</f>
        <v>3987898</v>
      </c>
      <c r="HR74" s="35">
        <f>SUMIF(Population!$B$4:$B$104,"&lt;="&amp;$GR74,Population!AA$4:AA$104)-SUMIF(Population!$B$4:$B$104,"&lt;"&amp;$GQ74,Population!AA$4:AA$104)</f>
        <v>3987664</v>
      </c>
      <c r="HS74" s="35">
        <f>SUMIF(Population!$B$4:$B$104,"&lt;="&amp;$GR74,Population!AB$4:AB$104)-SUMIF(Population!$B$4:$B$104,"&lt;"&amp;$GQ74,Population!AB$4:AB$104)</f>
        <v>3990268</v>
      </c>
      <c r="HT74" s="35">
        <f>SUMIF(Population!$B$4:$B$104,"&lt;="&amp;$GR74,Population!AC$4:AC$104)-SUMIF(Population!$B$4:$B$104,"&lt;"&amp;$GQ74,Population!AC$4:AC$104)</f>
        <v>3994254</v>
      </c>
      <c r="HU74" s="35">
        <f>SUMIF(Population!$B$4:$B$104,"&lt;="&amp;$GR74,Population!AD$4:AD$104)-SUMIF(Population!$B$4:$B$104,"&lt;"&amp;$GQ74,Population!AD$4:AD$104)</f>
        <v>4002042</v>
      </c>
      <c r="HV74" s="35">
        <f>SUMIF(Population!$B$4:$B$104,"&lt;="&amp;$GR74,Population!AE$4:AE$104)-SUMIF(Population!$B$4:$B$104,"&lt;"&amp;$GQ74,Population!AE$4:AE$104)</f>
        <v>4013111</v>
      </c>
      <c r="HW74" s="35">
        <f>SUMIF(Population!$B$4:$B$104,"&lt;="&amp;$GR74,Population!AF$4:AF$104)-SUMIF(Population!$B$4:$B$104,"&lt;"&amp;$GQ74,Population!AF$4:AF$104)</f>
        <v>4039943</v>
      </c>
      <c r="HX74" s="35">
        <f>SUMIF(Population!$B$4:$B$104,"&lt;="&amp;$GR74,Population!AG$4:AG$104)-SUMIF(Population!$B$4:$B$104,"&lt;"&amp;$GQ74,Population!AG$4:AG$104)</f>
        <v>4069569</v>
      </c>
      <c r="HY74" s="35">
        <f>SUMIF(Population!$B$4:$B$104,"&lt;="&amp;$GR74,Population!AH$4:AH$104)-SUMIF(Population!$B$4:$B$104,"&lt;"&amp;$GQ74,Population!AH$4:AH$104)</f>
        <v>4108277</v>
      </c>
      <c r="HZ74" s="35">
        <f>SUMIF(Population!$B$4:$B$104,"&lt;="&amp;$GR74,Population!AI$4:AI$104)-SUMIF(Population!$B$4:$B$104,"&lt;"&amp;$GQ74,Population!AI$4:AI$104)</f>
        <v>4149694</v>
      </c>
      <c r="IA74" s="35">
        <f>SUMIF(Population!$B$4:$B$104,"&lt;="&amp;$GR74,Population!AJ$4:AJ$104)-SUMIF(Population!$B$4:$B$104,"&lt;"&amp;$GQ74,Population!AJ$4:AJ$104)</f>
        <v>4195238</v>
      </c>
      <c r="IB74" s="35">
        <f>SUMIF(Population!$B$4:$B$104,"&lt;="&amp;$GR74,Population!AK$4:AK$104)-SUMIF(Population!$B$4:$B$104,"&lt;"&amp;$GQ74,Population!AK$4:AK$104)</f>
        <v>4237386</v>
      </c>
      <c r="IC74" s="35">
        <f>SUMIF(Population!$B$4:$B$104,"&lt;="&amp;$GR74,Population!AL$4:AL$104)-SUMIF(Population!$B$4:$B$104,"&lt;"&amp;$GQ74,Population!AL$4:AL$104)</f>
        <v>4286417</v>
      </c>
      <c r="ID74" s="35">
        <f>SUMIF(Population!$B$4:$B$104,"&lt;="&amp;$GR74,Population!AM$4:AM$104)-SUMIF(Population!$B$4:$B$104,"&lt;"&amp;$GQ74,Population!AM$4:AM$104)</f>
        <v>4337756</v>
      </c>
      <c r="IE74" s="35">
        <f>SUMIF(Population!$B$4:$B$104,"&lt;="&amp;$GR74,Population!AN$4:AN$104)-SUMIF(Population!$B$4:$B$104,"&lt;"&amp;$GQ74,Population!AN$4:AN$104)</f>
        <v>4388309</v>
      </c>
      <c r="IF74" s="35">
        <f>SUMIF(Population!$B$4:$B$104,"&lt;="&amp;$GR74,Population!AO$4:AO$104)-SUMIF(Population!$B$4:$B$104,"&lt;"&amp;$GQ74,Population!AO$4:AO$104)</f>
        <v>4436166</v>
      </c>
      <c r="IG74" s="35">
        <f>SUMIF(Population!$B$4:$B$104,"&lt;="&amp;$GR74,Population!AP$4:AP$104)-SUMIF(Population!$B$4:$B$104,"&lt;"&amp;$GQ74,Population!AP$4:AP$104)</f>
        <v>4476614</v>
      </c>
      <c r="IH74" s="35">
        <f>SUMIF(Population!$B$4:$B$104,"&lt;="&amp;$GR74,Population!AQ$4:AQ$104)-SUMIF(Population!$B$4:$B$104,"&lt;"&amp;$GQ74,Population!AQ$4:AQ$104)</f>
        <v>4518177</v>
      </c>
      <c r="II74" s="35">
        <f>SUMIF(Population!$B$4:$B$104,"&lt;="&amp;$GR74,Population!AR$4:AR$104)-SUMIF(Population!$B$4:$B$104,"&lt;"&amp;$GQ74,Population!AR$4:AR$104)</f>
        <v>4556321</v>
      </c>
      <c r="IJ74" s="35">
        <f>SUMIF(Population!$B$4:$B$104,"&lt;="&amp;$GR74,Population!AS$4:AS$104)-SUMIF(Population!$B$4:$B$104,"&lt;"&amp;$GQ74,Population!AS$4:AS$104)</f>
        <v>4593220</v>
      </c>
      <c r="IK74" s="35">
        <f>SUMIF(Population!$B$4:$B$104,"&lt;="&amp;$GR74,Population!AT$4:AT$104)-SUMIF(Population!$B$4:$B$104,"&lt;"&amp;$GQ74,Population!AT$4:AT$104)</f>
        <v>4627635</v>
      </c>
      <c r="IL74" s="35">
        <f>SUMIF(Population!$B$4:$B$104,"&lt;="&amp;$GR74,Population!AU$4:AU$104)-SUMIF(Population!$B$4:$B$104,"&lt;"&amp;$GQ74,Population!AU$4:AU$104)</f>
        <v>4666446</v>
      </c>
      <c r="IM74" s="35">
        <f>SUMIF(Population!$B$4:$B$104,"&lt;="&amp;$GR74,Population!AV$4:AV$104)-SUMIF(Population!$B$4:$B$104,"&lt;"&amp;$GQ74,Population!AV$4:AV$104)</f>
        <v>4701899</v>
      </c>
      <c r="IN74" s="35">
        <f>SUMIF(Population!$B$4:$B$104,"&lt;="&amp;$GR74,Population!AW$4:AW$104)-SUMIF(Population!$B$4:$B$104,"&lt;"&amp;$GQ74,Population!AW$4:AW$104)</f>
        <v>4733561</v>
      </c>
      <c r="IO74" s="35">
        <f>SUMIF(Population!$B$4:$B$104,"&lt;="&amp;$GR74,Population!AX$4:AX$104)-SUMIF(Population!$B$4:$B$104,"&lt;"&amp;$GQ74,Population!AX$4:AX$104)</f>
        <v>4761908</v>
      </c>
      <c r="IP74" s="35">
        <f>SUMIF(Population!$B$4:$B$104,"&lt;="&amp;$GR74,Population!AY$4:AY$104)-SUMIF(Population!$B$4:$B$104,"&lt;"&amp;$GQ74,Population!AY$4:AY$104)</f>
        <v>4786835</v>
      </c>
      <c r="IT74" s="36" t="s">
        <v>240</v>
      </c>
      <c r="IU74" s="43">
        <f t="shared" si="36"/>
        <v>2104662041.7464502</v>
      </c>
      <c r="IV74" s="43">
        <f t="shared" si="37"/>
        <v>2164566089.0647879</v>
      </c>
      <c r="IW74" s="43">
        <f t="shared" si="38"/>
        <v>2222172946.9420061</v>
      </c>
      <c r="IX74" s="43">
        <f t="shared" si="39"/>
        <v>2283099706.3612366</v>
      </c>
      <c r="IY74" s="43">
        <f t="shared" si="40"/>
        <v>2341634820.4774089</v>
      </c>
      <c r="IZ74" s="43">
        <f t="shared" si="41"/>
        <v>2410258096.4043479</v>
      </c>
      <c r="JA74" s="43">
        <f t="shared" si="42"/>
        <v>2497786056.6916132</v>
      </c>
      <c r="JB74" s="43">
        <f t="shared" si="43"/>
        <v>2594745321.0510049</v>
      </c>
      <c r="JC74" s="43">
        <f t="shared" si="44"/>
        <v>2702598630.9425426</v>
      </c>
      <c r="JD74" s="43">
        <f t="shared" si="45"/>
        <v>2816024433.2091508</v>
      </c>
      <c r="JE74" s="43">
        <f t="shared" si="46"/>
        <v>2930318579.0595183</v>
      </c>
      <c r="JF74" s="43">
        <f t="shared" si="47"/>
        <v>3046937980.6318974</v>
      </c>
      <c r="JG74" s="43">
        <f t="shared" si="48"/>
        <v>3163294626.4458761</v>
      </c>
      <c r="JH74" s="43">
        <f t="shared" si="49"/>
        <v>3279979068.241188</v>
      </c>
      <c r="JI74" s="43">
        <f t="shared" si="50"/>
        <v>3381886651.1017928</v>
      </c>
      <c r="JJ74" s="43">
        <f t="shared" si="51"/>
        <v>3473394161.1699052</v>
      </c>
      <c r="JK74" s="43">
        <f t="shared" si="52"/>
        <v>3556669581.6940041</v>
      </c>
      <c r="JL74" s="43">
        <f t="shared" si="53"/>
        <v>3640112156.3403292</v>
      </c>
      <c r="JM74" s="43">
        <f t="shared" si="54"/>
        <v>3723329460.3163357</v>
      </c>
      <c r="JN74" s="43">
        <f t="shared" si="55"/>
        <v>3803292315.4160523</v>
      </c>
      <c r="JO74" s="43">
        <f t="shared" si="56"/>
        <v>3885519264.0591283</v>
      </c>
      <c r="JP74" s="43">
        <f t="shared" si="57"/>
        <v>3964162388.0790081</v>
      </c>
      <c r="JQ74" s="43">
        <f t="shared" si="58"/>
        <v>4040998312.8674726</v>
      </c>
      <c r="JR74" s="43">
        <f t="shared" si="59"/>
        <v>4113938309.1951089</v>
      </c>
      <c r="JS74" s="43">
        <f t="shared" si="60"/>
        <v>4194421283.2497253</v>
      </c>
      <c r="JT74" s="43">
        <f t="shared" si="61"/>
        <v>4279522496.7038112</v>
      </c>
      <c r="JU74" s="43">
        <f t="shared" si="62"/>
        <v>4367859747.8281326</v>
      </c>
      <c r="JV74" s="43">
        <f t="shared" si="63"/>
        <v>4462255212.8751078</v>
      </c>
      <c r="JW74" s="43">
        <f t="shared" si="64"/>
        <v>4562403515.6353178</v>
      </c>
      <c r="JX74" s="43">
        <f t="shared" si="65"/>
        <v>4683036214.326787</v>
      </c>
      <c r="JY74" s="43">
        <f t="shared" si="66"/>
        <v>4809948789.2361088</v>
      </c>
      <c r="JZ74" s="43">
        <f t="shared" si="67"/>
        <v>4950983874.851182</v>
      </c>
      <c r="KA74" s="43">
        <f t="shared" si="68"/>
        <v>5099030668.914794</v>
      </c>
      <c r="KB74" s="43">
        <f t="shared" si="69"/>
        <v>5256151960.6899595</v>
      </c>
      <c r="KC74" s="43">
        <f t="shared" si="70"/>
        <v>5413137935.330699</v>
      </c>
      <c r="KD74" s="43">
        <f t="shared" si="71"/>
        <v>5583226448.1348906</v>
      </c>
      <c r="KE74" s="43">
        <f t="shared" si="72"/>
        <v>5760971153.9347668</v>
      </c>
      <c r="KF74" s="43">
        <f t="shared" si="73"/>
        <v>5942477411.6961803</v>
      </c>
      <c r="KG74" s="43">
        <f t="shared" si="74"/>
        <v>6125166315.8154678</v>
      </c>
      <c r="KH74" s="43">
        <f t="shared" si="75"/>
        <v>6302306243.4830723</v>
      </c>
      <c r="KI74" s="43">
        <f t="shared" si="76"/>
        <v>6485640203.4627104</v>
      </c>
      <c r="KJ74" s="43">
        <f t="shared" si="77"/>
        <v>6668738417.4546404</v>
      </c>
      <c r="KK74" s="43">
        <f t="shared" si="78"/>
        <v>6854667195.6228409</v>
      </c>
      <c r="KL74" s="43">
        <f t="shared" si="79"/>
        <v>7041545363.3104029</v>
      </c>
      <c r="KM74" s="43">
        <f t="shared" si="80"/>
        <v>7239938656.5199919</v>
      </c>
      <c r="KN74" s="43">
        <f t="shared" si="81"/>
        <v>7438094563.5344</v>
      </c>
      <c r="KO74" s="43">
        <f t="shared" si="82"/>
        <v>7635124710.8426552</v>
      </c>
      <c r="KP74" s="43">
        <f t="shared" si="83"/>
        <v>7831571462.1787691</v>
      </c>
      <c r="KQ74" s="43">
        <f t="shared" si="84"/>
        <v>8027052989.9997978</v>
      </c>
    </row>
    <row r="75" spans="1:303">
      <c r="B75" s="36" t="s">
        <v>241</v>
      </c>
      <c r="C75" s="47">
        <v>993283294</v>
      </c>
      <c r="D75" s="47">
        <v>1441029816</v>
      </c>
      <c r="E75" s="47">
        <v>2434313110</v>
      </c>
      <c r="F75" s="48">
        <f t="shared" si="29"/>
        <v>796.73606390349801</v>
      </c>
      <c r="G75" s="120">
        <f t="shared" si="30"/>
        <v>1.0224272249140824</v>
      </c>
      <c r="AC75" s="35">
        <v>45</v>
      </c>
      <c r="AD75" s="35">
        <v>54</v>
      </c>
      <c r="AE75" s="36" t="s">
        <v>241</v>
      </c>
      <c r="AF75" s="49">
        <f t="shared" si="31"/>
        <v>781.8432569689528</v>
      </c>
      <c r="AG75" s="49">
        <f t="shared" si="31"/>
        <v>797.18561337486051</v>
      </c>
      <c r="AH75" s="49">
        <f t="shared" si="31"/>
        <v>812.82903767127937</v>
      </c>
      <c r="AI75" s="49">
        <f t="shared" si="31"/>
        <v>828.77943780822</v>
      </c>
      <c r="AJ75" s="49">
        <f t="shared" si="31"/>
        <v>845.04283766925698</v>
      </c>
      <c r="AK75" s="49">
        <f t="shared" si="31"/>
        <v>861.62537934652858</v>
      </c>
      <c r="AL75" s="49">
        <f t="shared" si="31"/>
        <v>878.53332546038087</v>
      </c>
      <c r="AM75" s="49">
        <f t="shared" si="31"/>
        <v>895.77306152453127</v>
      </c>
      <c r="AN75" s="49">
        <f t="shared" si="31"/>
        <v>913.35109835764331</v>
      </c>
      <c r="AO75" s="49">
        <f t="shared" si="31"/>
        <v>931.27407454222487</v>
      </c>
      <c r="AP75" s="49">
        <f t="shared" si="32"/>
        <v>949.54875893177916</v>
      </c>
      <c r="AQ75" s="49">
        <f t="shared" si="32"/>
        <v>968.18205320715219</v>
      </c>
      <c r="AR75" s="49">
        <f t="shared" si="32"/>
        <v>987.18099448304724</v>
      </c>
      <c r="AS75" s="49">
        <f t="shared" si="32"/>
        <v>1006.5527579656846</v>
      </c>
      <c r="AT75" s="49">
        <f t="shared" si="32"/>
        <v>1026.3046596626152</v>
      </c>
      <c r="AU75" s="49">
        <f t="shared" si="32"/>
        <v>1046.4441591457105</v>
      </c>
      <c r="AV75" s="49">
        <f t="shared" si="32"/>
        <v>1066.9788623683687</v>
      </c>
      <c r="AW75" s="49">
        <f t="shared" si="32"/>
        <v>1087.9165245380066</v>
      </c>
      <c r="AX75" s="49">
        <f t="shared" si="32"/>
        <v>1109.2650530449184</v>
      </c>
      <c r="AY75" s="49">
        <f t="shared" si="32"/>
        <v>1131.0325104486078</v>
      </c>
      <c r="AZ75" s="49">
        <f t="shared" si="33"/>
        <v>1153.2271175227213</v>
      </c>
      <c r="BA75" s="49">
        <f t="shared" si="33"/>
        <v>1175.8572563597361</v>
      </c>
      <c r="BB75" s="49">
        <f t="shared" si="33"/>
        <v>1198.9314735365688</v>
      </c>
      <c r="BC75" s="49">
        <f t="shared" si="33"/>
        <v>1222.4584833423062</v>
      </c>
      <c r="BD75" s="49">
        <f t="shared" si="33"/>
        <v>1246.4471710692735</v>
      </c>
      <c r="BE75" s="49">
        <f t="shared" si="33"/>
        <v>1270.9065963686844</v>
      </c>
      <c r="BF75" s="49">
        <f t="shared" si="33"/>
        <v>1295.8459966721414</v>
      </c>
      <c r="BG75" s="49">
        <f t="shared" si="33"/>
        <v>1321.2747906802763</v>
      </c>
      <c r="BH75" s="49">
        <f t="shared" si="33"/>
        <v>1347.2025819198479</v>
      </c>
      <c r="BI75" s="49">
        <f t="shared" si="33"/>
        <v>1373.6391623706456</v>
      </c>
      <c r="BJ75" s="49">
        <f t="shared" si="34"/>
        <v>1400.5945161635607</v>
      </c>
      <c r="BK75" s="49">
        <f t="shared" si="34"/>
        <v>1428.0788233512283</v>
      </c>
      <c r="BL75" s="49">
        <f t="shared" si="34"/>
        <v>1456.1024637526623</v>
      </c>
      <c r="BM75" s="49">
        <f t="shared" si="34"/>
        <v>1484.6760208733328</v>
      </c>
      <c r="BN75" s="49">
        <f t="shared" si="34"/>
        <v>1513.810285902171</v>
      </c>
      <c r="BO75" s="49">
        <f t="shared" si="34"/>
        <v>1543.5162617870055</v>
      </c>
      <c r="BP75" s="49">
        <f t="shared" si="34"/>
        <v>1573.8051673899747</v>
      </c>
      <c r="BQ75" s="49">
        <f t="shared" si="34"/>
        <v>1604.6884417244812</v>
      </c>
      <c r="BR75" s="49">
        <f t="shared" si="34"/>
        <v>1636.1777482752896</v>
      </c>
      <c r="BS75" s="49">
        <f t="shared" si="34"/>
        <v>1668.2849794033978</v>
      </c>
      <c r="BT75" s="49">
        <f t="shared" si="35"/>
        <v>1701.0222608373485</v>
      </c>
      <c r="BU75" s="49">
        <f t="shared" si="35"/>
        <v>1734.4019562526739</v>
      </c>
      <c r="BV75" s="49">
        <f t="shared" si="35"/>
        <v>1768.4366719412033</v>
      </c>
      <c r="BW75" s="49">
        <f t="shared" si="35"/>
        <v>1803.1392615720004</v>
      </c>
      <c r="BX75" s="49">
        <f t="shared" si="35"/>
        <v>1838.5228310457235</v>
      </c>
      <c r="BY75" s="49">
        <f t="shared" si="35"/>
        <v>1874.6007434442467</v>
      </c>
      <c r="BZ75" s="49">
        <f t="shared" si="35"/>
        <v>1911.3866240774073</v>
      </c>
      <c r="CA75" s="49">
        <f t="shared" si="35"/>
        <v>1948.8943656287868</v>
      </c>
      <c r="CB75" s="49">
        <f t="shared" si="35"/>
        <v>1987.138133402472</v>
      </c>
      <c r="GQ75" s="35">
        <v>45</v>
      </c>
      <c r="GR75" s="35">
        <v>54</v>
      </c>
      <c r="GS75" s="36" t="s">
        <v>241</v>
      </c>
      <c r="GT75" s="35">
        <f>SUMIF(Population!$B$4:$B$104,"&lt;="&amp;$GR75,Population!C$4:C$104)-SUMIF(Population!$B$4:$B$104,"&lt;"&amp;$GQ75,Population!C$4:C$104)</f>
        <v>3055357</v>
      </c>
      <c r="GU75" s="35">
        <f>SUMIF(Population!$B$4:$B$104,"&lt;="&amp;$GR75,Population!D$4:D$104)-SUMIF(Population!$B$4:$B$104,"&lt;"&amp;$GQ75,Population!D$4:D$104)</f>
        <v>3078657</v>
      </c>
      <c r="GV75" s="35">
        <f>SUMIF(Population!$B$4:$B$104,"&lt;="&amp;$GR75,Population!E$4:E$104)-SUMIF(Population!$B$4:$B$104,"&lt;"&amp;$GQ75,Population!E$4:E$104)</f>
        <v>3108686</v>
      </c>
      <c r="GW75" s="35">
        <f>SUMIF(Population!$B$4:$B$104,"&lt;="&amp;$GR75,Population!F$4:F$104)-SUMIF(Population!$B$4:$B$104,"&lt;"&amp;$GQ75,Population!F$4:F$104)</f>
        <v>3140027</v>
      </c>
      <c r="GX75" s="35">
        <f>SUMIF(Population!$B$4:$B$104,"&lt;="&amp;$GR75,Population!G$4:G$104)-SUMIF(Population!$B$4:$B$104,"&lt;"&amp;$GQ75,Population!G$4:G$104)</f>
        <v>3180960</v>
      </c>
      <c r="GY75" s="35">
        <f>SUMIF(Population!$B$4:$B$104,"&lt;="&amp;$GR75,Population!H$4:H$104)-SUMIF(Population!$B$4:$B$104,"&lt;"&amp;$GQ75,Population!H$4:H$104)</f>
        <v>3217139</v>
      </c>
      <c r="GZ75" s="35">
        <f>SUMIF(Population!$B$4:$B$104,"&lt;="&amp;$GR75,Population!I$4:I$104)-SUMIF(Population!$B$4:$B$104,"&lt;"&amp;$GQ75,Population!I$4:I$104)</f>
        <v>3241303</v>
      </c>
      <c r="HA75" s="35">
        <f>SUMIF(Population!$B$4:$B$104,"&lt;="&amp;$GR75,Population!J$4:J$104)-SUMIF(Population!$B$4:$B$104,"&lt;"&amp;$GQ75,Population!J$4:J$104)</f>
        <v>3262802</v>
      </c>
      <c r="HB75" s="35">
        <f>SUMIF(Population!$B$4:$B$104,"&lt;="&amp;$GR75,Population!K$4:K$104)-SUMIF(Population!$B$4:$B$104,"&lt;"&amp;$GQ75,Population!K$4:K$104)</f>
        <v>3287388</v>
      </c>
      <c r="HC75" s="35">
        <f>SUMIF(Population!$B$4:$B$104,"&lt;="&amp;$GR75,Population!L$4:L$104)-SUMIF(Population!$B$4:$B$104,"&lt;"&amp;$GQ75,Population!L$4:L$104)</f>
        <v>3312366</v>
      </c>
      <c r="HD75" s="35">
        <f>SUMIF(Population!$B$4:$B$104,"&lt;="&amp;$GR75,Population!M$4:M$104)-SUMIF(Population!$B$4:$B$104,"&lt;"&amp;$GQ75,Population!M$4:M$104)</f>
        <v>3337883</v>
      </c>
      <c r="HE75" s="35">
        <f>SUMIF(Population!$B$4:$B$104,"&lt;="&amp;$GR75,Population!N$4:N$104)-SUMIF(Population!$B$4:$B$104,"&lt;"&amp;$GQ75,Population!N$4:N$104)</f>
        <v>3359194</v>
      </c>
      <c r="HF75" s="35">
        <f>SUMIF(Population!$B$4:$B$104,"&lt;="&amp;$GR75,Population!O$4:O$104)-SUMIF(Population!$B$4:$B$104,"&lt;"&amp;$GQ75,Population!O$4:O$104)</f>
        <v>3376204</v>
      </c>
      <c r="HG75" s="35">
        <f>SUMIF(Population!$B$4:$B$104,"&lt;="&amp;$GR75,Population!P$4:P$104)-SUMIF(Population!$B$4:$B$104,"&lt;"&amp;$GQ75,Population!P$4:P$104)</f>
        <v>3397164</v>
      </c>
      <c r="HH75" s="35">
        <f>SUMIF(Population!$B$4:$B$104,"&lt;="&amp;$GR75,Population!Q$4:Q$104)-SUMIF(Population!$B$4:$B$104,"&lt;"&amp;$GQ75,Population!Q$4:Q$104)</f>
        <v>3414167</v>
      </c>
      <c r="HI75" s="35">
        <f>SUMIF(Population!$B$4:$B$104,"&lt;="&amp;$GR75,Population!R$4:R$104)-SUMIF(Population!$B$4:$B$104,"&lt;"&amp;$GQ75,Population!R$4:R$104)</f>
        <v>3444380</v>
      </c>
      <c r="HJ75" s="35">
        <f>SUMIF(Population!$B$4:$B$104,"&lt;="&amp;$GR75,Population!S$4:S$104)-SUMIF(Population!$B$4:$B$104,"&lt;"&amp;$GQ75,Population!S$4:S$104)</f>
        <v>3498917</v>
      </c>
      <c r="HK75" s="35">
        <f>SUMIF(Population!$B$4:$B$104,"&lt;="&amp;$GR75,Population!T$4:T$104)-SUMIF(Population!$B$4:$B$104,"&lt;"&amp;$GQ75,Population!T$4:T$104)</f>
        <v>3562452</v>
      </c>
      <c r="HL75" s="35">
        <f>SUMIF(Population!$B$4:$B$104,"&lt;="&amp;$GR75,Population!U$4:U$104)-SUMIF(Population!$B$4:$B$104,"&lt;"&amp;$GQ75,Population!U$4:U$104)</f>
        <v>3636271</v>
      </c>
      <c r="HM75" s="35">
        <f>SUMIF(Population!$B$4:$B$104,"&lt;="&amp;$GR75,Population!V$4:V$104)-SUMIF(Population!$B$4:$B$104,"&lt;"&amp;$GQ75,Population!V$4:V$104)</f>
        <v>3712983</v>
      </c>
      <c r="HN75" s="35">
        <f>SUMIF(Population!$B$4:$B$104,"&lt;="&amp;$GR75,Population!W$4:W$104)-SUMIF(Population!$B$4:$B$104,"&lt;"&amp;$GQ75,Population!W$4:W$104)</f>
        <v>3786539</v>
      </c>
      <c r="HO75" s="35">
        <f>SUMIF(Population!$B$4:$B$104,"&lt;="&amp;$GR75,Population!X$4:X$104)-SUMIF(Population!$B$4:$B$104,"&lt;"&amp;$GQ75,Population!X$4:X$104)</f>
        <v>3858783</v>
      </c>
      <c r="HP75" s="35">
        <f>SUMIF(Population!$B$4:$B$104,"&lt;="&amp;$GR75,Population!Y$4:Y$104)-SUMIF(Population!$B$4:$B$104,"&lt;"&amp;$GQ75,Population!Y$4:Y$104)</f>
        <v>3926645</v>
      </c>
      <c r="HQ75" s="35">
        <f>SUMIF(Population!$B$4:$B$104,"&lt;="&amp;$GR75,Population!Z$4:Z$104)-SUMIF(Population!$B$4:$B$104,"&lt;"&amp;$GQ75,Population!Z$4:Z$104)</f>
        <v>3990963</v>
      </c>
      <c r="HR75" s="35">
        <f>SUMIF(Population!$B$4:$B$104,"&lt;="&amp;$GR75,Population!AA$4:AA$104)-SUMIF(Population!$B$4:$B$104,"&lt;"&amp;$GQ75,Population!AA$4:AA$104)</f>
        <v>4034589</v>
      </c>
      <c r="HS75" s="35">
        <f>SUMIF(Population!$B$4:$B$104,"&lt;="&amp;$GR75,Population!AB$4:AB$104)-SUMIF(Population!$B$4:$B$104,"&lt;"&amp;$GQ75,Population!AB$4:AB$104)</f>
        <v>4063501</v>
      </c>
      <c r="HT75" s="35">
        <f>SUMIF(Population!$B$4:$B$104,"&lt;="&amp;$GR75,Population!AC$4:AC$104)-SUMIF(Population!$B$4:$B$104,"&lt;"&amp;$GQ75,Population!AC$4:AC$104)</f>
        <v>4080878</v>
      </c>
      <c r="HU75" s="35">
        <f>SUMIF(Population!$B$4:$B$104,"&lt;="&amp;$GR75,Population!AD$4:AD$104)-SUMIF(Population!$B$4:$B$104,"&lt;"&amp;$GQ75,Population!AD$4:AD$104)</f>
        <v>4096352</v>
      </c>
      <c r="HV75" s="35">
        <f>SUMIF(Population!$B$4:$B$104,"&lt;="&amp;$GR75,Population!AE$4:AE$104)-SUMIF(Population!$B$4:$B$104,"&lt;"&amp;$GQ75,Population!AE$4:AE$104)</f>
        <v>4109573</v>
      </c>
      <c r="HW75" s="35">
        <f>SUMIF(Population!$B$4:$B$104,"&lt;="&amp;$GR75,Population!AF$4:AF$104)-SUMIF(Population!$B$4:$B$104,"&lt;"&amp;$GQ75,Population!AF$4:AF$104)</f>
        <v>4117465</v>
      </c>
      <c r="HX75" s="35">
        <f>SUMIF(Population!$B$4:$B$104,"&lt;="&amp;$GR75,Population!AG$4:AG$104)-SUMIF(Population!$B$4:$B$104,"&lt;"&amp;$GQ75,Population!AG$4:AG$104)</f>
        <v>4125914</v>
      </c>
      <c r="HY75" s="35">
        <f>SUMIF(Population!$B$4:$B$104,"&lt;="&amp;$GR75,Population!AH$4:AH$104)-SUMIF(Population!$B$4:$B$104,"&lt;"&amp;$GQ75,Population!AH$4:AH$104)</f>
        <v>4129006</v>
      </c>
      <c r="HZ75" s="35">
        <f>SUMIF(Population!$B$4:$B$104,"&lt;="&amp;$GR75,Population!AI$4:AI$104)-SUMIF(Population!$B$4:$B$104,"&lt;"&amp;$GQ75,Population!AI$4:AI$104)</f>
        <v>4128779</v>
      </c>
      <c r="IA75" s="35">
        <f>SUMIF(Population!$B$4:$B$104,"&lt;="&amp;$GR75,Population!AJ$4:AJ$104)-SUMIF(Population!$B$4:$B$104,"&lt;"&amp;$GQ75,Population!AJ$4:AJ$104)</f>
        <v>4123388</v>
      </c>
      <c r="IB75" s="35">
        <f>SUMIF(Population!$B$4:$B$104,"&lt;="&amp;$GR75,Population!AK$4:AK$104)-SUMIF(Population!$B$4:$B$104,"&lt;"&amp;$GQ75,Population!AK$4:AK$104)</f>
        <v>4123842</v>
      </c>
      <c r="IC75" s="35">
        <f>SUMIF(Population!$B$4:$B$104,"&lt;="&amp;$GR75,Population!AL$4:AL$104)-SUMIF(Population!$B$4:$B$104,"&lt;"&amp;$GQ75,Population!AL$4:AL$104)</f>
        <v>4127086</v>
      </c>
      <c r="ID75" s="35">
        <f>SUMIF(Population!$B$4:$B$104,"&lt;="&amp;$GR75,Population!AM$4:AM$104)-SUMIF(Population!$B$4:$B$104,"&lt;"&amp;$GQ75,Population!AM$4:AM$104)</f>
        <v>4131697</v>
      </c>
      <c r="IE75" s="35">
        <f>SUMIF(Population!$B$4:$B$104,"&lt;="&amp;$GR75,Population!AN$4:AN$104)-SUMIF(Population!$B$4:$B$104,"&lt;"&amp;$GQ75,Population!AN$4:AN$104)</f>
        <v>4140075</v>
      </c>
      <c r="IF75" s="35">
        <f>SUMIF(Population!$B$4:$B$104,"&lt;="&amp;$GR75,Population!AO$4:AO$104)-SUMIF(Population!$B$4:$B$104,"&lt;"&amp;$GQ75,Population!AO$4:AO$104)</f>
        <v>4151712</v>
      </c>
      <c r="IG75" s="35">
        <f>SUMIF(Population!$B$4:$B$104,"&lt;="&amp;$GR75,Population!AP$4:AP$104)-SUMIF(Population!$B$4:$B$104,"&lt;"&amp;$GQ75,Population!AP$4:AP$104)</f>
        <v>4178981</v>
      </c>
      <c r="IH75" s="35">
        <f>SUMIF(Population!$B$4:$B$104,"&lt;="&amp;$GR75,Population!AQ$4:AQ$104)-SUMIF(Population!$B$4:$B$104,"&lt;"&amp;$GQ75,Population!AQ$4:AQ$104)</f>
        <v>4209002</v>
      </c>
      <c r="II75" s="35">
        <f>SUMIF(Population!$B$4:$B$104,"&lt;="&amp;$GR75,Population!AR$4:AR$104)-SUMIF(Population!$B$4:$B$104,"&lt;"&amp;$GQ75,Population!AR$4:AR$104)</f>
        <v>4248033</v>
      </c>
      <c r="IJ75" s="35">
        <f>SUMIF(Population!$B$4:$B$104,"&lt;="&amp;$GR75,Population!AS$4:AS$104)-SUMIF(Population!$B$4:$B$104,"&lt;"&amp;$GQ75,Population!AS$4:AS$104)</f>
        <v>4289714</v>
      </c>
      <c r="IK75" s="35">
        <f>SUMIF(Population!$B$4:$B$104,"&lt;="&amp;$GR75,Population!AT$4:AT$104)-SUMIF(Population!$B$4:$B$104,"&lt;"&amp;$GQ75,Population!AT$4:AT$104)</f>
        <v>4335456</v>
      </c>
      <c r="IL75" s="35">
        <f>SUMIF(Population!$B$4:$B$104,"&lt;="&amp;$GR75,Population!AU$4:AU$104)-SUMIF(Population!$B$4:$B$104,"&lt;"&amp;$GQ75,Population!AU$4:AU$104)</f>
        <v>4377800</v>
      </c>
      <c r="IM75" s="35">
        <f>SUMIF(Population!$B$4:$B$104,"&lt;="&amp;$GR75,Population!AV$4:AV$104)-SUMIF(Population!$B$4:$B$104,"&lt;"&amp;$GQ75,Population!AV$4:AV$104)</f>
        <v>4426953</v>
      </c>
      <c r="IN75" s="35">
        <f>SUMIF(Population!$B$4:$B$104,"&lt;="&amp;$GR75,Population!AW$4:AW$104)-SUMIF(Population!$B$4:$B$104,"&lt;"&amp;$GQ75,Population!AW$4:AW$104)</f>
        <v>4478387</v>
      </c>
      <c r="IO75" s="35">
        <f>SUMIF(Population!$B$4:$B$104,"&lt;="&amp;$GR75,Population!AX$4:AX$104)-SUMIF(Population!$B$4:$B$104,"&lt;"&amp;$GQ75,Population!AX$4:AX$104)</f>
        <v>4529038</v>
      </c>
      <c r="IP75" s="35">
        <f>SUMIF(Population!$B$4:$B$104,"&lt;="&amp;$GR75,Population!AY$4:AY$104)-SUMIF(Population!$B$4:$B$104,"&lt;"&amp;$GQ75,Population!AY$4:AY$104)</f>
        <v>4577018</v>
      </c>
      <c r="IT75" s="36" t="s">
        <v>241</v>
      </c>
      <c r="IU75" s="43">
        <f t="shared" si="36"/>
        <v>2388810268.0828886</v>
      </c>
      <c r="IV75" s="43">
        <f t="shared" si="37"/>
        <v>2454261068.9158077</v>
      </c>
      <c r="IW75" s="43">
        <f t="shared" si="38"/>
        <v>2526830249.8021789</v>
      </c>
      <c r="IX75" s="43">
        <f t="shared" si="39"/>
        <v>2602389811.7626314</v>
      </c>
      <c r="IY75" s="43">
        <f t="shared" si="40"/>
        <v>2688047464.9123998</v>
      </c>
      <c r="IZ75" s="43">
        <f t="shared" si="41"/>
        <v>2771968611.2855115</v>
      </c>
      <c r="JA75" s="43">
        <f t="shared" si="42"/>
        <v>2847592703.4147091</v>
      </c>
      <c r="JB75" s="43">
        <f t="shared" si="43"/>
        <v>2922730136.6883636</v>
      </c>
      <c r="JC75" s="43">
        <f t="shared" si="44"/>
        <v>3002539440.5277362</v>
      </c>
      <c r="JD75" s="43">
        <f t="shared" si="45"/>
        <v>3084720581.1951313</v>
      </c>
      <c r="JE75" s="43">
        <f t="shared" si="46"/>
        <v>3169482660.1094837</v>
      </c>
      <c r="JF75" s="43">
        <f t="shared" si="47"/>
        <v>3252311344.0411463</v>
      </c>
      <c r="JG75" s="43">
        <f t="shared" si="48"/>
        <v>3332924422.2976422</v>
      </c>
      <c r="JH75" s="43">
        <f t="shared" si="49"/>
        <v>3419424793.4617367</v>
      </c>
      <c r="JI75" s="43">
        <f t="shared" si="50"/>
        <v>3503975500.966332</v>
      </c>
      <c r="JJ75" s="43">
        <f t="shared" si="51"/>
        <v>3604351332.8783021</v>
      </c>
      <c r="JK75" s="43">
        <f t="shared" si="52"/>
        <v>3733270480.1813455</v>
      </c>
      <c r="JL75" s="43">
        <f t="shared" si="53"/>
        <v>3875650398.6734705</v>
      </c>
      <c r="JM75" s="43">
        <f t="shared" si="54"/>
        <v>4033588343.7006984</v>
      </c>
      <c r="JN75" s="43">
        <f t="shared" si="55"/>
        <v>4199504483.7430034</v>
      </c>
      <c r="JO75" s="43">
        <f t="shared" si="56"/>
        <v>4366739456.3573675</v>
      </c>
      <c r="JP75" s="43">
        <f t="shared" si="57"/>
        <v>4537377991.2675915</v>
      </c>
      <c r="JQ75" s="43">
        <f t="shared" si="58"/>
        <v>4707778275.9049997</v>
      </c>
      <c r="JR75" s="43">
        <f t="shared" si="59"/>
        <v>4878786576.0552607</v>
      </c>
      <c r="JS75" s="43">
        <f t="shared" si="60"/>
        <v>5028902045.4772091</v>
      </c>
      <c r="JT75" s="43">
        <f t="shared" si="61"/>
        <v>5164330225.2507458</v>
      </c>
      <c r="JU75" s="43">
        <f t="shared" si="62"/>
        <v>5288189419.2074146</v>
      </c>
      <c r="JV75" s="43">
        <f t="shared" si="63"/>
        <v>5412406631.3527308</v>
      </c>
      <c r="JW75" s="43">
        <f t="shared" si="64"/>
        <v>5536427356.1880951</v>
      </c>
      <c r="JX75" s="43">
        <f t="shared" si="65"/>
        <v>5655911173.6904507</v>
      </c>
      <c r="JY75" s="43">
        <f t="shared" si="66"/>
        <v>5778732522.5624609</v>
      </c>
      <c r="JZ75" s="43">
        <f t="shared" si="67"/>
        <v>5896546030.0901613</v>
      </c>
      <c r="KA75" s="43">
        <f t="shared" si="68"/>
        <v>6011925274.1902533</v>
      </c>
      <c r="KB75" s="43">
        <f t="shared" si="69"/>
        <v>6121895288.3568506</v>
      </c>
      <c r="KC75" s="43">
        <f t="shared" si="70"/>
        <v>6242714437.0353804</v>
      </c>
      <c r="KD75" s="43">
        <f t="shared" si="71"/>
        <v>6370224354.7934856</v>
      </c>
      <c r="KE75" s="43">
        <f t="shared" si="72"/>
        <v>6502486088.6896563</v>
      </c>
      <c r="KF75" s="43">
        <f t="shared" si="73"/>
        <v>6643530500.3724813</v>
      </c>
      <c r="KG75" s="43">
        <f t="shared" si="74"/>
        <v>6792938791.6474991</v>
      </c>
      <c r="KH75" s="43">
        <f t="shared" si="75"/>
        <v>6971731231.5121908</v>
      </c>
      <c r="KI75" s="43">
        <f t="shared" si="76"/>
        <v>7159606097.9089212</v>
      </c>
      <c r="KJ75" s="43">
        <f t="shared" si="77"/>
        <v>7367796745.4259148</v>
      </c>
      <c r="KK75" s="43">
        <f t="shared" si="78"/>
        <v>7586087549.7395868</v>
      </c>
      <c r="KL75" s="43">
        <f t="shared" si="79"/>
        <v>7817430930.4178982</v>
      </c>
      <c r="KM75" s="43">
        <f t="shared" si="80"/>
        <v>8048685249.7519684</v>
      </c>
      <c r="KN75" s="43">
        <f t="shared" si="81"/>
        <v>8298769384.9927387</v>
      </c>
      <c r="KO75" s="43">
        <f t="shared" si="82"/>
        <v>8559929009.2421474</v>
      </c>
      <c r="KP75" s="43">
        <f t="shared" si="83"/>
        <v>8826616639.9186687</v>
      </c>
      <c r="KQ75" s="43">
        <f t="shared" si="84"/>
        <v>9095167005.0695152</v>
      </c>
    </row>
    <row r="76" spans="1:303">
      <c r="B76" s="36" t="s">
        <v>242</v>
      </c>
      <c r="C76" s="47">
        <v>1328880235</v>
      </c>
      <c r="D76" s="47">
        <v>1599744328</v>
      </c>
      <c r="E76" s="47">
        <v>2928624563</v>
      </c>
      <c r="F76" s="48">
        <f t="shared" si="29"/>
        <v>1130.7574818520854</v>
      </c>
      <c r="G76" s="120">
        <f t="shared" si="30"/>
        <v>1.4510667793254235</v>
      </c>
      <c r="AC76" s="35">
        <v>55</v>
      </c>
      <c r="AD76" s="35">
        <v>64</v>
      </c>
      <c r="AE76" s="36" t="s">
        <v>242</v>
      </c>
      <c r="AF76" s="49">
        <f t="shared" si="31"/>
        <v>1109.6210558385451</v>
      </c>
      <c r="AG76" s="49">
        <f t="shared" si="31"/>
        <v>1131.3954991971461</v>
      </c>
      <c r="AH76" s="49">
        <f t="shared" si="31"/>
        <v>1153.5972293137645</v>
      </c>
      <c r="AI76" s="49">
        <f t="shared" si="31"/>
        <v>1176.2346309709899</v>
      </c>
      <c r="AJ76" s="49">
        <f t="shared" si="31"/>
        <v>1199.316253488641</v>
      </c>
      <c r="AK76" s="49">
        <f t="shared" si="31"/>
        <v>1222.8508139525313</v>
      </c>
      <c r="AL76" s="49">
        <f t="shared" si="31"/>
        <v>1246.8472005065935</v>
      </c>
      <c r="AM76" s="49">
        <f t="shared" si="31"/>
        <v>1271.3144757096079</v>
      </c>
      <c r="AN76" s="49">
        <f t="shared" si="31"/>
        <v>1296.2618799577986</v>
      </c>
      <c r="AO76" s="49">
        <f t="shared" si="31"/>
        <v>1321.6988349745948</v>
      </c>
      <c r="AP76" s="49">
        <f t="shared" si="32"/>
        <v>1347.6349473688704</v>
      </c>
      <c r="AQ76" s="49">
        <f t="shared" si="32"/>
        <v>1374.0800122630105</v>
      </c>
      <c r="AR76" s="49">
        <f t="shared" si="32"/>
        <v>1401.044016992171</v>
      </c>
      <c r="AS76" s="49">
        <f t="shared" si="32"/>
        <v>1428.5371448761302</v>
      </c>
      <c r="AT76" s="49">
        <f t="shared" si="32"/>
        <v>1456.5697790651564</v>
      </c>
      <c r="AU76" s="49">
        <f t="shared" si="32"/>
        <v>1485.1525064613452</v>
      </c>
      <c r="AV76" s="49">
        <f t="shared" si="32"/>
        <v>1514.2961217169052</v>
      </c>
      <c r="AW76" s="49">
        <f t="shared" si="32"/>
        <v>1544.0116313109045</v>
      </c>
      <c r="AX76" s="49">
        <f t="shared" si="32"/>
        <v>1574.3102577060151</v>
      </c>
      <c r="AY76" s="49">
        <f t="shared" si="32"/>
        <v>1605.2034435868281</v>
      </c>
      <c r="AZ76" s="49">
        <f t="shared" si="33"/>
        <v>1636.702856181337</v>
      </c>
      <c r="BA76" s="49">
        <f t="shared" si="33"/>
        <v>1668.820391667223</v>
      </c>
      <c r="BB76" s="49">
        <f t="shared" si="33"/>
        <v>1701.568179664609</v>
      </c>
      <c r="BC76" s="49">
        <f t="shared" si="33"/>
        <v>1734.9585878169721</v>
      </c>
      <c r="BD76" s="49">
        <f t="shared" si="33"/>
        <v>1769.0042264619512</v>
      </c>
      <c r="BE76" s="49">
        <f t="shared" si="33"/>
        <v>1803.7179533938113</v>
      </c>
      <c r="BF76" s="49">
        <f t="shared" si="33"/>
        <v>1839.1128787193629</v>
      </c>
      <c r="BG76" s="49">
        <f t="shared" si="33"/>
        <v>1875.2023698091709</v>
      </c>
      <c r="BH76" s="49">
        <f t="shared" si="33"/>
        <v>1912.0000563459207</v>
      </c>
      <c r="BI76" s="49">
        <f t="shared" si="33"/>
        <v>1949.519835471853</v>
      </c>
      <c r="BJ76" s="49">
        <f t="shared" si="34"/>
        <v>1987.7758770372068</v>
      </c>
      <c r="BK76" s="49">
        <f t="shared" si="34"/>
        <v>2026.7826289516534</v>
      </c>
      <c r="BL76" s="49">
        <f t="shared" si="34"/>
        <v>2066.5548226407441</v>
      </c>
      <c r="BM76" s="49">
        <f t="shared" si="34"/>
        <v>2107.1074786094337</v>
      </c>
      <c r="BN76" s="49">
        <f t="shared" si="34"/>
        <v>2148.455912114774</v>
      </c>
      <c r="BO76" s="49">
        <f t="shared" si="34"/>
        <v>2190.6157389499285</v>
      </c>
      <c r="BP76" s="49">
        <f t="shared" si="34"/>
        <v>2233.602881341687</v>
      </c>
      <c r="BQ76" s="49">
        <f t="shared" si="34"/>
        <v>2277.433573963709</v>
      </c>
      <c r="BR76" s="49">
        <f t="shared" si="34"/>
        <v>2322.124370067766</v>
      </c>
      <c r="BS76" s="49">
        <f t="shared" si="34"/>
        <v>2367.6921477353021</v>
      </c>
      <c r="BT76" s="49">
        <f t="shared" si="35"/>
        <v>2414.1541162516678</v>
      </c>
      <c r="BU76" s="49">
        <f t="shared" si="35"/>
        <v>2461.5278226054379</v>
      </c>
      <c r="BV76" s="49">
        <f t="shared" si="35"/>
        <v>2509.8311581152693</v>
      </c>
      <c r="BW76" s="49">
        <f t="shared" si="35"/>
        <v>2559.0823651867986</v>
      </c>
      <c r="BX76" s="49">
        <f t="shared" si="35"/>
        <v>2609.3000442021312</v>
      </c>
      <c r="BY76" s="49">
        <f t="shared" si="35"/>
        <v>2660.5031605445283</v>
      </c>
      <c r="BZ76" s="49">
        <f t="shared" si="35"/>
        <v>2712.7110517609376</v>
      </c>
      <c r="CA76" s="49">
        <f t="shared" si="35"/>
        <v>2765.9434348650793</v>
      </c>
      <c r="CB76" s="49">
        <f t="shared" si="35"/>
        <v>2820.2204137838421</v>
      </c>
      <c r="GQ76" s="35">
        <v>55</v>
      </c>
      <c r="GR76" s="35">
        <v>64</v>
      </c>
      <c r="GS76" s="36" t="s">
        <v>242</v>
      </c>
      <c r="GT76" s="35">
        <f>SUMIF(Population!$B$4:$B$104,"&lt;="&amp;$GR76,Population!C$4:C$104)-SUMIF(Population!$B$4:$B$104,"&lt;"&amp;$GQ76,Population!C$4:C$104)</f>
        <v>2589967</v>
      </c>
      <c r="GU76" s="35">
        <f>SUMIF(Population!$B$4:$B$104,"&lt;="&amp;$GR76,Population!D$4:D$104)-SUMIF(Population!$B$4:$B$104,"&lt;"&amp;$GQ76,Population!D$4:D$104)</f>
        <v>2635997</v>
      </c>
      <c r="GV76" s="35">
        <f>SUMIF(Population!$B$4:$B$104,"&lt;="&amp;$GR76,Population!E$4:E$104)-SUMIF(Population!$B$4:$B$104,"&lt;"&amp;$GQ76,Population!E$4:E$104)</f>
        <v>2692199</v>
      </c>
      <c r="GW76" s="35">
        <f>SUMIF(Population!$B$4:$B$104,"&lt;="&amp;$GR76,Population!F$4:F$104)-SUMIF(Population!$B$4:$B$104,"&lt;"&amp;$GQ76,Population!F$4:F$104)</f>
        <v>2746812</v>
      </c>
      <c r="GX76" s="35">
        <f>SUMIF(Population!$B$4:$B$104,"&lt;="&amp;$GR76,Population!G$4:G$104)-SUMIF(Population!$B$4:$B$104,"&lt;"&amp;$GQ76,Population!G$4:G$104)</f>
        <v>2807840</v>
      </c>
      <c r="GY76" s="35">
        <f>SUMIF(Population!$B$4:$B$104,"&lt;="&amp;$GR76,Population!H$4:H$104)-SUMIF(Population!$B$4:$B$104,"&lt;"&amp;$GQ76,Population!H$4:H$104)</f>
        <v>2867481</v>
      </c>
      <c r="GZ76" s="35">
        <f>SUMIF(Population!$B$4:$B$104,"&lt;="&amp;$GR76,Population!I$4:I$104)-SUMIF(Population!$B$4:$B$104,"&lt;"&amp;$GQ76,Population!I$4:I$104)</f>
        <v>2918985</v>
      </c>
      <c r="HA76" s="35">
        <f>SUMIF(Population!$B$4:$B$104,"&lt;="&amp;$GR76,Population!J$4:J$104)-SUMIF(Population!$B$4:$B$104,"&lt;"&amp;$GQ76,Population!J$4:J$104)</f>
        <v>2965276</v>
      </c>
      <c r="HB76" s="35">
        <f>SUMIF(Population!$B$4:$B$104,"&lt;="&amp;$GR76,Population!K$4:K$104)-SUMIF(Population!$B$4:$B$104,"&lt;"&amp;$GQ76,Population!K$4:K$104)</f>
        <v>2996663</v>
      </c>
      <c r="HC76" s="35">
        <f>SUMIF(Population!$B$4:$B$104,"&lt;="&amp;$GR76,Population!L$4:L$104)-SUMIF(Population!$B$4:$B$104,"&lt;"&amp;$GQ76,Population!L$4:L$104)</f>
        <v>3018291</v>
      </c>
      <c r="HD76" s="35">
        <f>SUMIF(Population!$B$4:$B$104,"&lt;="&amp;$GR76,Population!M$4:M$104)-SUMIF(Population!$B$4:$B$104,"&lt;"&amp;$GQ76,Population!M$4:M$104)</f>
        <v>3038538</v>
      </c>
      <c r="HE76" s="35">
        <f>SUMIF(Population!$B$4:$B$104,"&lt;="&amp;$GR76,Population!N$4:N$104)-SUMIF(Population!$B$4:$B$104,"&lt;"&amp;$GQ76,Population!N$4:N$104)</f>
        <v>3061047</v>
      </c>
      <c r="HF76" s="35">
        <f>SUMIF(Population!$B$4:$B$104,"&lt;="&amp;$GR76,Population!O$4:O$104)-SUMIF(Population!$B$4:$B$104,"&lt;"&amp;$GQ76,Population!O$4:O$104)</f>
        <v>3090640</v>
      </c>
      <c r="HG76" s="35">
        <f>SUMIF(Population!$B$4:$B$104,"&lt;="&amp;$GR76,Population!P$4:P$104)-SUMIF(Population!$B$4:$B$104,"&lt;"&amp;$GQ76,Population!P$4:P$104)</f>
        <v>3121954</v>
      </c>
      <c r="HH76" s="35">
        <f>SUMIF(Population!$B$4:$B$104,"&lt;="&amp;$GR76,Population!Q$4:Q$104)-SUMIF(Population!$B$4:$B$104,"&lt;"&amp;$GQ76,Population!Q$4:Q$104)</f>
        <v>3163313</v>
      </c>
      <c r="HI76" s="35">
        <f>SUMIF(Population!$B$4:$B$104,"&lt;="&amp;$GR76,Population!R$4:R$104)-SUMIF(Population!$B$4:$B$104,"&lt;"&amp;$GQ76,Population!R$4:R$104)</f>
        <v>3200493</v>
      </c>
      <c r="HJ76" s="35">
        <f>SUMIF(Population!$B$4:$B$104,"&lt;="&amp;$GR76,Population!S$4:S$104)-SUMIF(Population!$B$4:$B$104,"&lt;"&amp;$GQ76,Population!S$4:S$104)</f>
        <v>3226384</v>
      </c>
      <c r="HK76" s="35">
        <f>SUMIF(Population!$B$4:$B$104,"&lt;="&amp;$GR76,Population!T$4:T$104)-SUMIF(Population!$B$4:$B$104,"&lt;"&amp;$GQ76,Population!T$4:T$104)</f>
        <v>3249534</v>
      </c>
      <c r="HL76" s="35">
        <f>SUMIF(Population!$B$4:$B$104,"&lt;="&amp;$GR76,Population!U$4:U$104)-SUMIF(Population!$B$4:$B$104,"&lt;"&amp;$GQ76,Population!U$4:U$104)</f>
        <v>3275512</v>
      </c>
      <c r="HM76" s="35">
        <f>SUMIF(Population!$B$4:$B$104,"&lt;="&amp;$GR76,Population!V$4:V$104)-SUMIF(Population!$B$4:$B$104,"&lt;"&amp;$GQ76,Population!V$4:V$104)</f>
        <v>3301766</v>
      </c>
      <c r="HN76" s="35">
        <f>SUMIF(Population!$B$4:$B$104,"&lt;="&amp;$GR76,Population!W$4:W$104)-SUMIF(Population!$B$4:$B$104,"&lt;"&amp;$GQ76,Population!W$4:W$104)</f>
        <v>3328507</v>
      </c>
      <c r="HO76" s="35">
        <f>SUMIF(Population!$B$4:$B$104,"&lt;="&amp;$GR76,Population!X$4:X$104)-SUMIF(Population!$B$4:$B$104,"&lt;"&amp;$GQ76,Population!X$4:X$104)</f>
        <v>3351181</v>
      </c>
      <c r="HP76" s="35">
        <f>SUMIF(Population!$B$4:$B$104,"&lt;="&amp;$GR76,Population!Y$4:Y$104)-SUMIF(Population!$B$4:$B$104,"&lt;"&amp;$GQ76,Population!Y$4:Y$104)</f>
        <v>3369761</v>
      </c>
      <c r="HQ76" s="35">
        <f>SUMIF(Population!$B$4:$B$104,"&lt;="&amp;$GR76,Population!Z$4:Z$104)-SUMIF(Population!$B$4:$B$104,"&lt;"&amp;$GQ76,Population!Z$4:Z$104)</f>
        <v>3392258</v>
      </c>
      <c r="HR76" s="35">
        <f>SUMIF(Population!$B$4:$B$104,"&lt;="&amp;$GR76,Population!AA$4:AA$104)-SUMIF(Population!$B$4:$B$104,"&lt;"&amp;$GQ76,Population!AA$4:AA$104)</f>
        <v>3411098</v>
      </c>
      <c r="HS76" s="35">
        <f>SUMIF(Population!$B$4:$B$104,"&lt;="&amp;$GR76,Population!AB$4:AB$104)-SUMIF(Population!$B$4:$B$104,"&lt;"&amp;$GQ76,Population!AB$4:AB$104)</f>
        <v>3442861</v>
      </c>
      <c r="HT76" s="35">
        <f>SUMIF(Population!$B$4:$B$104,"&lt;="&amp;$GR76,Population!AC$4:AC$104)-SUMIF(Population!$B$4:$B$104,"&lt;"&amp;$GQ76,Population!AC$4:AC$104)</f>
        <v>3498409</v>
      </c>
      <c r="HU76" s="35">
        <f>SUMIF(Population!$B$4:$B$104,"&lt;="&amp;$GR76,Population!AD$4:AD$104)-SUMIF(Population!$B$4:$B$104,"&lt;"&amp;$GQ76,Population!AD$4:AD$104)</f>
        <v>3562705</v>
      </c>
      <c r="HV76" s="35">
        <f>SUMIF(Population!$B$4:$B$104,"&lt;="&amp;$GR76,Population!AE$4:AE$104)-SUMIF(Population!$B$4:$B$104,"&lt;"&amp;$GQ76,Population!AE$4:AE$104)</f>
        <v>3637037</v>
      </c>
      <c r="HW76" s="35">
        <f>SUMIF(Population!$B$4:$B$104,"&lt;="&amp;$GR76,Population!AF$4:AF$104)-SUMIF(Population!$B$4:$B$104,"&lt;"&amp;$GQ76,Population!AF$4:AF$104)</f>
        <v>3714139</v>
      </c>
      <c r="HX76" s="35">
        <f>SUMIF(Population!$B$4:$B$104,"&lt;="&amp;$GR76,Population!AG$4:AG$104)-SUMIF(Population!$B$4:$B$104,"&lt;"&amp;$GQ76,Population!AG$4:AG$104)</f>
        <v>3788088</v>
      </c>
      <c r="HY76" s="35">
        <f>SUMIF(Population!$B$4:$B$104,"&lt;="&amp;$GR76,Population!AH$4:AH$104)-SUMIF(Population!$B$4:$B$104,"&lt;"&amp;$GQ76,Population!AH$4:AH$104)</f>
        <v>3860734</v>
      </c>
      <c r="HZ76" s="35">
        <f>SUMIF(Population!$B$4:$B$104,"&lt;="&amp;$GR76,Population!AI$4:AI$104)-SUMIF(Population!$B$4:$B$104,"&lt;"&amp;$GQ76,Population!AI$4:AI$104)</f>
        <v>3929093</v>
      </c>
      <c r="IA76" s="35">
        <f>SUMIF(Population!$B$4:$B$104,"&lt;="&amp;$GR76,Population!AJ$4:AJ$104)-SUMIF(Population!$B$4:$B$104,"&lt;"&amp;$GQ76,Population!AJ$4:AJ$104)</f>
        <v>3993980</v>
      </c>
      <c r="IB76" s="35">
        <f>SUMIF(Population!$B$4:$B$104,"&lt;="&amp;$GR76,Population!AK$4:AK$104)-SUMIF(Population!$B$4:$B$104,"&lt;"&amp;$GQ76,Population!AK$4:AK$104)</f>
        <v>4038532</v>
      </c>
      <c r="IC76" s="35">
        <f>SUMIF(Population!$B$4:$B$104,"&lt;="&amp;$GR76,Population!AL$4:AL$104)-SUMIF(Population!$B$4:$B$104,"&lt;"&amp;$GQ76,Population!AL$4:AL$104)</f>
        <v>4068584</v>
      </c>
      <c r="ID76" s="35">
        <f>SUMIF(Population!$B$4:$B$104,"&lt;="&amp;$GR76,Population!AM$4:AM$104)-SUMIF(Population!$B$4:$B$104,"&lt;"&amp;$GQ76,Population!AM$4:AM$104)</f>
        <v>4087303</v>
      </c>
      <c r="IE76" s="35">
        <f>SUMIF(Population!$B$4:$B$104,"&lt;="&amp;$GR76,Population!AN$4:AN$104)-SUMIF(Population!$B$4:$B$104,"&lt;"&amp;$GQ76,Population!AN$4:AN$104)</f>
        <v>4104116</v>
      </c>
      <c r="IF76" s="35">
        <f>SUMIF(Population!$B$4:$B$104,"&lt;="&amp;$GR76,Population!AO$4:AO$104)-SUMIF(Population!$B$4:$B$104,"&lt;"&amp;$GQ76,Population!AO$4:AO$104)</f>
        <v>4118710</v>
      </c>
      <c r="IG76" s="35">
        <f>SUMIF(Population!$B$4:$B$104,"&lt;="&amp;$GR76,Population!AP$4:AP$104)-SUMIF(Population!$B$4:$B$104,"&lt;"&amp;$GQ76,Population!AP$4:AP$104)</f>
        <v>4127998</v>
      </c>
      <c r="IH76" s="35">
        <f>SUMIF(Population!$B$4:$B$104,"&lt;="&amp;$GR76,Population!AQ$4:AQ$104)-SUMIF(Population!$B$4:$B$104,"&lt;"&amp;$GQ76,Population!AQ$4:AQ$104)</f>
        <v>4137787</v>
      </c>
      <c r="II76" s="35">
        <f>SUMIF(Population!$B$4:$B$104,"&lt;="&amp;$GR76,Population!AR$4:AR$104)-SUMIF(Population!$B$4:$B$104,"&lt;"&amp;$GQ76,Population!AR$4:AR$104)</f>
        <v>4142254</v>
      </c>
      <c r="IJ76" s="35">
        <f>SUMIF(Population!$B$4:$B$104,"&lt;="&amp;$GR76,Population!AS$4:AS$104)-SUMIF(Population!$B$4:$B$104,"&lt;"&amp;$GQ76,Population!AS$4:AS$104)</f>
        <v>4143351</v>
      </c>
      <c r="IK76" s="35">
        <f>SUMIF(Population!$B$4:$B$104,"&lt;="&amp;$GR76,Population!AT$4:AT$104)-SUMIF(Population!$B$4:$B$104,"&lt;"&amp;$GQ76,Population!AT$4:AT$104)</f>
        <v>4139272</v>
      </c>
      <c r="IL76" s="35">
        <f>SUMIF(Population!$B$4:$B$104,"&lt;="&amp;$GR76,Population!AU$4:AU$104)-SUMIF(Population!$B$4:$B$104,"&lt;"&amp;$GQ76,Population!AU$4:AU$104)</f>
        <v>4140851</v>
      </c>
      <c r="IM76" s="35">
        <f>SUMIF(Population!$B$4:$B$104,"&lt;="&amp;$GR76,Population!AV$4:AV$104)-SUMIF(Population!$B$4:$B$104,"&lt;"&amp;$GQ76,Population!AV$4:AV$104)</f>
        <v>4145067</v>
      </c>
      <c r="IN76" s="35">
        <f>SUMIF(Population!$B$4:$B$104,"&lt;="&amp;$GR76,Population!AW$4:AW$104)-SUMIF(Population!$B$4:$B$104,"&lt;"&amp;$GQ76,Population!AW$4:AW$104)</f>
        <v>4150569</v>
      </c>
      <c r="IO76" s="35">
        <f>SUMIF(Population!$B$4:$B$104,"&lt;="&amp;$GR76,Population!AX$4:AX$104)-SUMIF(Population!$B$4:$B$104,"&lt;"&amp;$GQ76,Population!AX$4:AX$104)</f>
        <v>4159739</v>
      </c>
      <c r="IP76" s="35">
        <f>SUMIF(Population!$B$4:$B$104,"&lt;="&amp;$GR76,Population!AY$4:AY$104)-SUMIF(Population!$B$4:$B$104,"&lt;"&amp;$GQ76,Population!AY$4:AY$104)</f>
        <v>4172098</v>
      </c>
      <c r="IT76" s="36" t="s">
        <v>242</v>
      </c>
      <c r="IU76" s="43">
        <f t="shared" si="36"/>
        <v>2873881917.1269889</v>
      </c>
      <c r="IV76" s="43">
        <f t="shared" si="37"/>
        <v>2982355141.6971798</v>
      </c>
      <c r="IW76" s="43">
        <f t="shared" si="38"/>
        <v>3105713307.1612873</v>
      </c>
      <c r="IX76" s="43">
        <f t="shared" si="39"/>
        <v>3230895399.1666865</v>
      </c>
      <c r="IY76" s="43">
        <f t="shared" si="40"/>
        <v>3367488149.1955457</v>
      </c>
      <c r="IZ76" s="43">
        <f t="shared" si="41"/>
        <v>3506501474.8434186</v>
      </c>
      <c r="JA76" s="43">
        <f t="shared" si="42"/>
        <v>3639528275.5707388</v>
      </c>
      <c r="JB76" s="43">
        <f t="shared" si="43"/>
        <v>3769798303.2742834</v>
      </c>
      <c r="JC76" s="43">
        <f t="shared" si="44"/>
        <v>3884460013.9799767</v>
      </c>
      <c r="JD76" s="43">
        <f t="shared" si="45"/>
        <v>3989271698.3143048</v>
      </c>
      <c r="JE76" s="43">
        <f t="shared" si="46"/>
        <v>4094839997.7083125</v>
      </c>
      <c r="JF76" s="43">
        <f t="shared" si="47"/>
        <v>4206123499.2976518</v>
      </c>
      <c r="JG76" s="43">
        <f t="shared" si="48"/>
        <v>4330122680.6766834</v>
      </c>
      <c r="JH76" s="43">
        <f t="shared" si="49"/>
        <v>4459827253.594614</v>
      </c>
      <c r="JI76" s="43">
        <f t="shared" si="50"/>
        <v>4607586117.5239372</v>
      </c>
      <c r="JJ76" s="43">
        <f t="shared" si="51"/>
        <v>4753220200.86199</v>
      </c>
      <c r="JK76" s="43">
        <f t="shared" si="52"/>
        <v>4885700778.3694754</v>
      </c>
      <c r="JL76" s="43">
        <f t="shared" si="53"/>
        <v>5017318292.3402491</v>
      </c>
      <c r="JM76" s="43">
        <f t="shared" si="54"/>
        <v>5156672140.8391447</v>
      </c>
      <c r="JN76" s="43">
        <f t="shared" si="55"/>
        <v>5300006153.1179075</v>
      </c>
      <c r="JO76" s="43">
        <f t="shared" si="56"/>
        <v>5447776913.719573</v>
      </c>
      <c r="JP76" s="43">
        <f t="shared" si="57"/>
        <v>5592519188.9677563</v>
      </c>
      <c r="JQ76" s="43">
        <f t="shared" si="58"/>
        <v>5733878090.6747923</v>
      </c>
      <c r="JR76" s="43">
        <f t="shared" si="59"/>
        <v>5885427149.1908264</v>
      </c>
      <c r="JS76" s="43">
        <f t="shared" si="60"/>
        <v>6034246778.8759089</v>
      </c>
      <c r="JT76" s="43">
        <f t="shared" si="61"/>
        <v>6209950196.7393703</v>
      </c>
      <c r="JU76" s="43">
        <f t="shared" si="62"/>
        <v>6433969046.9277277</v>
      </c>
      <c r="JV76" s="43">
        <f t="shared" si="63"/>
        <v>6680792858.9309826</v>
      </c>
      <c r="JW76" s="43">
        <f t="shared" si="64"/>
        <v>6954014948.9321985</v>
      </c>
      <c r="JX76" s="43">
        <f t="shared" si="65"/>
        <v>7240787652.1995926</v>
      </c>
      <c r="JY76" s="43">
        <f t="shared" si="66"/>
        <v>7529869946.4941187</v>
      </c>
      <c r="JZ76" s="43">
        <f t="shared" si="67"/>
        <v>7824868606.2030325</v>
      </c>
      <c r="KA76" s="43">
        <f t="shared" si="68"/>
        <v>8119686087.7539892</v>
      </c>
      <c r="KB76" s="43">
        <f t="shared" si="69"/>
        <v>8415745127.4165058</v>
      </c>
      <c r="KC76" s="43">
        <f t="shared" si="70"/>
        <v>8676607951.6647034</v>
      </c>
      <c r="KD76" s="43">
        <f t="shared" si="71"/>
        <v>8912704145.6398563</v>
      </c>
      <c r="KE76" s="43">
        <f t="shared" si="72"/>
        <v>9129411757.7165203</v>
      </c>
      <c r="KF76" s="43">
        <f t="shared" si="73"/>
        <v>9346851569.8416424</v>
      </c>
      <c r="KG76" s="43">
        <f t="shared" si="74"/>
        <v>9564156864.2418079</v>
      </c>
      <c r="KH76" s="43">
        <f t="shared" si="75"/>
        <v>9773828450.4670315</v>
      </c>
      <c r="KI76" s="43">
        <f t="shared" si="76"/>
        <v>9989255518.2226391</v>
      </c>
      <c r="KJ76" s="43">
        <f t="shared" si="77"/>
        <v>10196273469.298666</v>
      </c>
      <c r="KK76" s="43">
        <f t="shared" si="78"/>
        <v>10399111438.80806</v>
      </c>
      <c r="KL76" s="43">
        <f t="shared" si="79"/>
        <v>10592737979.911489</v>
      </c>
      <c r="KM76" s="43">
        <f t="shared" si="80"/>
        <v>10804722697.334438</v>
      </c>
      <c r="KN76" s="43">
        <f t="shared" si="81"/>
        <v>11027963854.168827</v>
      </c>
      <c r="KO76" s="43">
        <f t="shared" si="82"/>
        <v>11259294397.396343</v>
      </c>
      <c r="KP76" s="43">
        <f t="shared" si="83"/>
        <v>11505602777.802231</v>
      </c>
      <c r="KQ76" s="43">
        <f t="shared" si="84"/>
        <v>11766235947.90674</v>
      </c>
    </row>
    <row r="77" spans="1:303">
      <c r="B77" s="36" t="s">
        <v>243</v>
      </c>
      <c r="C77" s="47">
        <v>1434671802</v>
      </c>
      <c r="D77" s="47">
        <v>1504389366</v>
      </c>
      <c r="E77" s="47">
        <v>2939061168</v>
      </c>
      <c r="F77" s="48">
        <f t="shared" si="29"/>
        <v>1650.6933542862373</v>
      </c>
      <c r="G77" s="120">
        <f t="shared" si="30"/>
        <v>2.1182847141853673</v>
      </c>
      <c r="AC77" s="35">
        <v>65</v>
      </c>
      <c r="AD77" s="35">
        <v>74</v>
      </c>
      <c r="AE77" s="36" t="s">
        <v>243</v>
      </c>
      <c r="AF77" s="49">
        <f t="shared" si="31"/>
        <v>1619.8381457080307</v>
      </c>
      <c r="AG77" s="49">
        <f t="shared" si="31"/>
        <v>1651.6247396702067</v>
      </c>
      <c r="AH77" s="49">
        <f t="shared" si="31"/>
        <v>1684.0350919741611</v>
      </c>
      <c r="AI77" s="49">
        <f t="shared" si="31"/>
        <v>1717.0814428262336</v>
      </c>
      <c r="AJ77" s="49">
        <f t="shared" si="31"/>
        <v>1750.7762726261874</v>
      </c>
      <c r="AK77" s="49">
        <f t="shared" si="31"/>
        <v>1785.1323066805994</v>
      </c>
      <c r="AL77" s="49">
        <f t="shared" si="31"/>
        <v>1820.162520008744</v>
      </c>
      <c r="AM77" s="49">
        <f t="shared" si="31"/>
        <v>1855.880142242785</v>
      </c>
      <c r="AN77" s="49">
        <f t="shared" si="31"/>
        <v>1892.2986626241232</v>
      </c>
      <c r="AO77" s="49">
        <f t="shared" si="31"/>
        <v>1929.4318350977903</v>
      </c>
      <c r="AP77" s="49">
        <f t="shared" si="32"/>
        <v>1967.2936835068131</v>
      </c>
      <c r="AQ77" s="49">
        <f t="shared" si="32"/>
        <v>2005.898506888504</v>
      </c>
      <c r="AR77" s="49">
        <f t="shared" si="32"/>
        <v>2045.2608848746886</v>
      </c>
      <c r="AS77" s="49">
        <f t="shared" si="32"/>
        <v>2085.3956831978976</v>
      </c>
      <c r="AT77" s="49">
        <f t="shared" si="32"/>
        <v>2126.3180593056113</v>
      </c>
      <c r="AU77" s="49">
        <f t="shared" si="32"/>
        <v>2168.0434680846761</v>
      </c>
      <c r="AV77" s="49">
        <f t="shared" si="32"/>
        <v>2210.5876676980474</v>
      </c>
      <c r="AW77" s="49">
        <f t="shared" si="32"/>
        <v>2253.9667255360741</v>
      </c>
      <c r="AX77" s="49">
        <f t="shared" si="32"/>
        <v>2298.1970242845664</v>
      </c>
      <c r="AY77" s="49">
        <f t="shared" si="32"/>
        <v>2343.2952681119359</v>
      </c>
      <c r="AZ77" s="49">
        <f t="shared" si="33"/>
        <v>2389.2784889777499</v>
      </c>
      <c r="BA77" s="49">
        <f t="shared" si="33"/>
        <v>2436.1640530650807</v>
      </c>
      <c r="BB77" s="49">
        <f t="shared" si="33"/>
        <v>2483.9696673390799</v>
      </c>
      <c r="BC77" s="49">
        <f t="shared" si="33"/>
        <v>2532.7133862342521</v>
      </c>
      <c r="BD77" s="49">
        <f t="shared" si="33"/>
        <v>2582.4136184729532</v>
      </c>
      <c r="BE77" s="49">
        <f t="shared" si="33"/>
        <v>2633.089134017695</v>
      </c>
      <c r="BF77" s="49">
        <f t="shared" si="33"/>
        <v>2684.7590711598741</v>
      </c>
      <c r="BG77" s="49">
        <f t="shared" si="33"/>
        <v>2737.4429437476047</v>
      </c>
      <c r="BH77" s="49">
        <f t="shared" si="33"/>
        <v>2791.1606485553862</v>
      </c>
      <c r="BI77" s="49">
        <f t="shared" si="33"/>
        <v>2845.9324727983903</v>
      </c>
      <c r="BJ77" s="49">
        <f t="shared" si="34"/>
        <v>2901.7791017941981</v>
      </c>
      <c r="BK77" s="49">
        <f t="shared" si="34"/>
        <v>2958.7216267748922</v>
      </c>
      <c r="BL77" s="49">
        <f t="shared" si="34"/>
        <v>3016.7815528524407</v>
      </c>
      <c r="BM77" s="49">
        <f t="shared" si="34"/>
        <v>3075.9808071403982</v>
      </c>
      <c r="BN77" s="49">
        <f t="shared" si="34"/>
        <v>3136.34174703497</v>
      </c>
      <c r="BO77" s="49">
        <f t="shared" si="34"/>
        <v>3197.887168658589</v>
      </c>
      <c r="BP77" s="49">
        <f t="shared" si="34"/>
        <v>3260.6403154691752</v>
      </c>
      <c r="BQ77" s="49">
        <f t="shared" si="34"/>
        <v>3324.6248870383406</v>
      </c>
      <c r="BR77" s="49">
        <f t="shared" si="34"/>
        <v>3389.8650480018555</v>
      </c>
      <c r="BS77" s="49">
        <f t="shared" si="34"/>
        <v>3456.3854371857442</v>
      </c>
      <c r="BT77" s="49">
        <f t="shared" si="35"/>
        <v>3524.2111769114736</v>
      </c>
      <c r="BU77" s="49">
        <f t="shared" si="35"/>
        <v>3593.3678824837343</v>
      </c>
      <c r="BV77" s="49">
        <f t="shared" si="35"/>
        <v>3663.8816718644066</v>
      </c>
      <c r="BW77" s="49">
        <f t="shared" si="35"/>
        <v>3735.7791755363596</v>
      </c>
      <c r="BX77" s="49">
        <f t="shared" si="35"/>
        <v>3809.0875465608128</v>
      </c>
      <c r="BY77" s="49">
        <f t="shared" si="35"/>
        <v>3883.8344708320565</v>
      </c>
      <c r="BZ77" s="49">
        <f t="shared" si="35"/>
        <v>3960.048177533401</v>
      </c>
      <c r="CA77" s="49">
        <f t="shared" si="35"/>
        <v>4037.7574497983092</v>
      </c>
      <c r="CB77" s="49">
        <f t="shared" si="35"/>
        <v>4116.9916355807345</v>
      </c>
      <c r="GQ77" s="35">
        <v>65</v>
      </c>
      <c r="GR77" s="35">
        <v>74</v>
      </c>
      <c r="GS77" s="36" t="s">
        <v>243</v>
      </c>
      <c r="GT77" s="35">
        <f>SUMIF(Population!$B$4:$B$104,"&lt;="&amp;$GR77,Population!C$4:C$104)-SUMIF(Population!$B$4:$B$104,"&lt;"&amp;$GQ77,Population!C$4:C$104)</f>
        <v>1780501</v>
      </c>
      <c r="GU77" s="35">
        <f>SUMIF(Population!$B$4:$B$104,"&lt;="&amp;$GR77,Population!D$4:D$104)-SUMIF(Population!$B$4:$B$104,"&lt;"&amp;$GQ77,Population!D$4:D$104)</f>
        <v>1864256</v>
      </c>
      <c r="GV77" s="35">
        <f>SUMIF(Population!$B$4:$B$104,"&lt;="&amp;$GR77,Population!E$4:E$104)-SUMIF(Population!$B$4:$B$104,"&lt;"&amp;$GQ77,Population!E$4:E$104)</f>
        <v>1938555</v>
      </c>
      <c r="GW77" s="35">
        <f>SUMIF(Population!$B$4:$B$104,"&lt;="&amp;$GR77,Population!F$4:F$104)-SUMIF(Population!$B$4:$B$104,"&lt;"&amp;$GQ77,Population!F$4:F$104)</f>
        <v>2013345</v>
      </c>
      <c r="GX77" s="35">
        <f>SUMIF(Population!$B$4:$B$104,"&lt;="&amp;$GR77,Population!G$4:G$104)-SUMIF(Population!$B$4:$B$104,"&lt;"&amp;$GQ77,Population!G$4:G$104)</f>
        <v>2087703</v>
      </c>
      <c r="GY77" s="35">
        <f>SUMIF(Population!$B$4:$B$104,"&lt;="&amp;$GR77,Population!H$4:H$104)-SUMIF(Population!$B$4:$B$104,"&lt;"&amp;$GQ77,Population!H$4:H$104)</f>
        <v>2154787</v>
      </c>
      <c r="GZ77" s="35">
        <f>SUMIF(Population!$B$4:$B$104,"&lt;="&amp;$GR77,Population!I$4:I$104)-SUMIF(Population!$B$4:$B$104,"&lt;"&amp;$GQ77,Population!I$4:I$104)</f>
        <v>2227957</v>
      </c>
      <c r="HA77" s="35">
        <f>SUMIF(Population!$B$4:$B$104,"&lt;="&amp;$GR77,Population!J$4:J$104)-SUMIF(Population!$B$4:$B$104,"&lt;"&amp;$GQ77,Population!J$4:J$104)</f>
        <v>2287468</v>
      </c>
      <c r="HB77" s="35">
        <f>SUMIF(Population!$B$4:$B$104,"&lt;="&amp;$GR77,Population!K$4:K$104)-SUMIF(Population!$B$4:$B$104,"&lt;"&amp;$GQ77,Population!K$4:K$104)</f>
        <v>2347239</v>
      </c>
      <c r="HC77" s="35">
        <f>SUMIF(Population!$B$4:$B$104,"&lt;="&amp;$GR77,Population!L$4:L$104)-SUMIF(Population!$B$4:$B$104,"&lt;"&amp;$GQ77,Population!L$4:L$104)</f>
        <v>2408330</v>
      </c>
      <c r="HD77" s="35">
        <f>SUMIF(Population!$B$4:$B$104,"&lt;="&amp;$GR77,Population!M$4:M$104)-SUMIF(Population!$B$4:$B$104,"&lt;"&amp;$GQ77,Population!M$4:M$104)</f>
        <v>2439829</v>
      </c>
      <c r="HE77" s="35">
        <f>SUMIF(Population!$B$4:$B$104,"&lt;="&amp;$GR77,Population!N$4:N$104)-SUMIF(Population!$B$4:$B$104,"&lt;"&amp;$GQ77,Population!N$4:N$104)</f>
        <v>2487140</v>
      </c>
      <c r="HF77" s="35">
        <f>SUMIF(Population!$B$4:$B$104,"&lt;="&amp;$GR77,Population!O$4:O$104)-SUMIF(Population!$B$4:$B$104,"&lt;"&amp;$GQ77,Population!O$4:O$104)</f>
        <v>2543850</v>
      </c>
      <c r="HG77" s="35">
        <f>SUMIF(Population!$B$4:$B$104,"&lt;="&amp;$GR77,Population!P$4:P$104)-SUMIF(Population!$B$4:$B$104,"&lt;"&amp;$GQ77,Population!P$4:P$104)</f>
        <v>2599298</v>
      </c>
      <c r="HH77" s="35">
        <f>SUMIF(Population!$B$4:$B$104,"&lt;="&amp;$GR77,Population!Q$4:Q$104)-SUMIF(Population!$B$4:$B$104,"&lt;"&amp;$GQ77,Population!Q$4:Q$104)</f>
        <v>2661071</v>
      </c>
      <c r="HI77" s="35">
        <f>SUMIF(Population!$B$4:$B$104,"&lt;="&amp;$GR77,Population!R$4:R$104)-SUMIF(Population!$B$4:$B$104,"&lt;"&amp;$GQ77,Population!R$4:R$104)</f>
        <v>2721602</v>
      </c>
      <c r="HJ77" s="35">
        <f>SUMIF(Population!$B$4:$B$104,"&lt;="&amp;$GR77,Population!S$4:S$104)-SUMIF(Population!$B$4:$B$104,"&lt;"&amp;$GQ77,Population!S$4:S$104)</f>
        <v>2774750</v>
      </c>
      <c r="HK77" s="35">
        <f>SUMIF(Population!$B$4:$B$104,"&lt;="&amp;$GR77,Population!T$4:T$104)-SUMIF(Population!$B$4:$B$104,"&lt;"&amp;$GQ77,Population!T$4:T$104)</f>
        <v>2822716</v>
      </c>
      <c r="HL77" s="35">
        <f>SUMIF(Population!$B$4:$B$104,"&lt;="&amp;$GR77,Population!U$4:U$104)-SUMIF(Population!$B$4:$B$104,"&lt;"&amp;$GQ77,Population!U$4:U$104)</f>
        <v>2856489</v>
      </c>
      <c r="HM77" s="35">
        <f>SUMIF(Population!$B$4:$B$104,"&lt;="&amp;$GR77,Population!V$4:V$104)-SUMIF(Population!$B$4:$B$104,"&lt;"&amp;$GQ77,Population!V$4:V$104)</f>
        <v>2881052</v>
      </c>
      <c r="HN77" s="35">
        <f>SUMIF(Population!$B$4:$B$104,"&lt;="&amp;$GR77,Population!W$4:W$104)-SUMIF(Population!$B$4:$B$104,"&lt;"&amp;$GQ77,Population!W$4:W$104)</f>
        <v>2904246</v>
      </c>
      <c r="HO77" s="35">
        <f>SUMIF(Population!$B$4:$B$104,"&lt;="&amp;$GR77,Population!X$4:X$104)-SUMIF(Population!$B$4:$B$104,"&lt;"&amp;$GQ77,Population!X$4:X$104)</f>
        <v>2929753</v>
      </c>
      <c r="HP77" s="35">
        <f>SUMIF(Population!$B$4:$B$104,"&lt;="&amp;$GR77,Population!Y$4:Y$104)-SUMIF(Population!$B$4:$B$104,"&lt;"&amp;$GQ77,Population!Y$4:Y$104)</f>
        <v>2962284</v>
      </c>
      <c r="HQ77" s="35">
        <f>SUMIF(Population!$B$4:$B$104,"&lt;="&amp;$GR77,Population!Z$4:Z$104)-SUMIF(Population!$B$4:$B$104,"&lt;"&amp;$GQ77,Population!Z$4:Z$104)</f>
        <v>2996505</v>
      </c>
      <c r="HR77" s="35">
        <f>SUMIF(Population!$B$4:$B$104,"&lt;="&amp;$GR77,Population!AA$4:AA$104)-SUMIF(Population!$B$4:$B$104,"&lt;"&amp;$GQ77,Population!AA$4:AA$104)</f>
        <v>3040806</v>
      </c>
      <c r="HS77" s="35">
        <f>SUMIF(Population!$B$4:$B$104,"&lt;="&amp;$GR77,Population!AB$4:AB$104)-SUMIF(Population!$B$4:$B$104,"&lt;"&amp;$GQ77,Population!AB$4:AB$104)</f>
        <v>3080979</v>
      </c>
      <c r="HT77" s="35">
        <f>SUMIF(Population!$B$4:$B$104,"&lt;="&amp;$GR77,Population!AC$4:AC$104)-SUMIF(Population!$B$4:$B$104,"&lt;"&amp;$GQ77,Population!AC$4:AC$104)</f>
        <v>3110028</v>
      </c>
      <c r="HU77" s="35">
        <f>SUMIF(Population!$B$4:$B$104,"&lt;="&amp;$GR77,Population!AD$4:AD$104)-SUMIF(Population!$B$4:$B$104,"&lt;"&amp;$GQ77,Population!AD$4:AD$104)</f>
        <v>3136159</v>
      </c>
      <c r="HV77" s="35">
        <f>SUMIF(Population!$B$4:$B$104,"&lt;="&amp;$GR77,Population!AE$4:AE$104)-SUMIF(Population!$B$4:$B$104,"&lt;"&amp;$GQ77,Population!AE$4:AE$104)</f>
        <v>3164580</v>
      </c>
      <c r="HW77" s="35">
        <f>SUMIF(Population!$B$4:$B$104,"&lt;="&amp;$GR77,Population!AF$4:AF$104)-SUMIF(Population!$B$4:$B$104,"&lt;"&amp;$GQ77,Population!AF$4:AF$104)</f>
        <v>3193014</v>
      </c>
      <c r="HX77" s="35">
        <f>SUMIF(Population!$B$4:$B$104,"&lt;="&amp;$GR77,Population!AG$4:AG$104)-SUMIF(Population!$B$4:$B$104,"&lt;"&amp;$GQ77,Population!AG$4:AG$104)</f>
        <v>3221829</v>
      </c>
      <c r="HY77" s="35">
        <f>SUMIF(Population!$B$4:$B$104,"&lt;="&amp;$GR77,Population!AH$4:AH$104)-SUMIF(Population!$B$4:$B$104,"&lt;"&amp;$GQ77,Population!AH$4:AH$104)</f>
        <v>3246833</v>
      </c>
      <c r="HZ77" s="35">
        <f>SUMIF(Population!$B$4:$B$104,"&lt;="&amp;$GR77,Population!AI$4:AI$104)-SUMIF(Population!$B$4:$B$104,"&lt;"&amp;$GQ77,Population!AI$4:AI$104)</f>
        <v>3268193</v>
      </c>
      <c r="IA77" s="35">
        <f>SUMIF(Population!$B$4:$B$104,"&lt;="&amp;$GR77,Population!AJ$4:AJ$104)-SUMIF(Population!$B$4:$B$104,"&lt;"&amp;$GQ77,Population!AJ$4:AJ$104)</f>
        <v>3293471</v>
      </c>
      <c r="IB77" s="35">
        <f>SUMIF(Population!$B$4:$B$104,"&lt;="&amp;$GR77,Population!AK$4:AK$104)-SUMIF(Population!$B$4:$B$104,"&lt;"&amp;$GQ77,Population!AK$4:AK$104)</f>
        <v>3315767</v>
      </c>
      <c r="IC77" s="35">
        <f>SUMIF(Population!$B$4:$B$104,"&lt;="&amp;$GR77,Population!AL$4:AL$104)-SUMIF(Population!$B$4:$B$104,"&lt;"&amp;$GQ77,Population!AL$4:AL$104)</f>
        <v>3350535</v>
      </c>
      <c r="ID77" s="35">
        <f>SUMIF(Population!$B$4:$B$104,"&lt;="&amp;$GR77,Population!AM$4:AM$104)-SUMIF(Population!$B$4:$B$104,"&lt;"&amp;$GQ77,Population!AM$4:AM$104)</f>
        <v>3408119</v>
      </c>
      <c r="IE77" s="35">
        <f>SUMIF(Population!$B$4:$B$104,"&lt;="&amp;$GR77,Population!AN$4:AN$104)-SUMIF(Population!$B$4:$B$104,"&lt;"&amp;$GQ77,Population!AN$4:AN$104)</f>
        <v>3473965</v>
      </c>
      <c r="IF77" s="35">
        <f>SUMIF(Population!$B$4:$B$104,"&lt;="&amp;$GR77,Population!AO$4:AO$104)-SUMIF(Population!$B$4:$B$104,"&lt;"&amp;$GQ77,Population!AO$4:AO$104)</f>
        <v>3549371</v>
      </c>
      <c r="IG77" s="35">
        <f>SUMIF(Population!$B$4:$B$104,"&lt;="&amp;$GR77,Population!AP$4:AP$104)-SUMIF(Population!$B$4:$B$104,"&lt;"&amp;$GQ77,Population!AP$4:AP$104)</f>
        <v>3627266</v>
      </c>
      <c r="IH77" s="35">
        <f>SUMIF(Population!$B$4:$B$104,"&lt;="&amp;$GR77,Population!AQ$4:AQ$104)-SUMIF(Population!$B$4:$B$104,"&lt;"&amp;$GQ77,Population!AQ$4:AQ$104)</f>
        <v>3701963</v>
      </c>
      <c r="II77" s="35">
        <f>SUMIF(Population!$B$4:$B$104,"&lt;="&amp;$GR77,Population!AR$4:AR$104)-SUMIF(Population!$B$4:$B$104,"&lt;"&amp;$GQ77,Population!AR$4:AR$104)</f>
        <v>3775316</v>
      </c>
      <c r="IJ77" s="35">
        <f>SUMIF(Population!$B$4:$B$104,"&lt;="&amp;$GR77,Population!AS$4:AS$104)-SUMIF(Population!$B$4:$B$104,"&lt;"&amp;$GQ77,Population!AS$4:AS$104)</f>
        <v>3844332</v>
      </c>
      <c r="IK77" s="35">
        <f>SUMIF(Population!$B$4:$B$104,"&lt;="&amp;$GR77,Population!AT$4:AT$104)-SUMIF(Population!$B$4:$B$104,"&lt;"&amp;$GQ77,Population!AT$4:AT$104)</f>
        <v>3909832</v>
      </c>
      <c r="IL77" s="35">
        <f>SUMIF(Population!$B$4:$B$104,"&lt;="&amp;$GR77,Population!AU$4:AU$104)-SUMIF(Population!$B$4:$B$104,"&lt;"&amp;$GQ77,Population!AU$4:AU$104)</f>
        <v>3955446</v>
      </c>
      <c r="IM77" s="35">
        <f>SUMIF(Population!$B$4:$B$104,"&lt;="&amp;$GR77,Population!AV$4:AV$104)-SUMIF(Population!$B$4:$B$104,"&lt;"&amp;$GQ77,Population!AV$4:AV$104)</f>
        <v>3986777</v>
      </c>
      <c r="IN77" s="35">
        <f>SUMIF(Population!$B$4:$B$104,"&lt;="&amp;$GR77,Population!AW$4:AW$104)-SUMIF(Population!$B$4:$B$104,"&lt;"&amp;$GQ77,Population!AW$4:AW$104)</f>
        <v>4007048</v>
      </c>
      <c r="IO77" s="35">
        <f>SUMIF(Population!$B$4:$B$104,"&lt;="&amp;$GR77,Population!AX$4:AX$104)-SUMIF(Population!$B$4:$B$104,"&lt;"&amp;$GQ77,Population!AX$4:AX$104)</f>
        <v>4025310</v>
      </c>
      <c r="IP77" s="35">
        <f>SUMIF(Population!$B$4:$B$104,"&lt;="&amp;$GR77,Population!AY$4:AY$104)-SUMIF(Population!$B$4:$B$104,"&lt;"&amp;$GQ77,Population!AY$4:AY$104)</f>
        <v>4041351</v>
      </c>
      <c r="IT77" s="36" t="s">
        <v>243</v>
      </c>
      <c r="IU77" s="43">
        <f t="shared" si="36"/>
        <v>2884123438.2712941</v>
      </c>
      <c r="IV77" s="43">
        <f t="shared" si="37"/>
        <v>3079051330.6786208</v>
      </c>
      <c r="IW77" s="43">
        <f t="shared" si="38"/>
        <v>3264594647.7219701</v>
      </c>
      <c r="IX77" s="43">
        <f t="shared" si="39"/>
        <v>3457077337.5069833</v>
      </c>
      <c r="IY77" s="43">
        <f t="shared" si="40"/>
        <v>3655100876.6905093</v>
      </c>
      <c r="IZ77" s="43">
        <f t="shared" si="41"/>
        <v>3846579887.7153687</v>
      </c>
      <c r="JA77" s="43">
        <f t="shared" si="42"/>
        <v>4055243827.5911212</v>
      </c>
      <c r="JB77" s="43">
        <f t="shared" si="43"/>
        <v>4245266437.2158189</v>
      </c>
      <c r="JC77" s="43">
        <f t="shared" si="44"/>
        <v>4441677220.5591841</v>
      </c>
      <c r="JD77" s="43">
        <f t="shared" si="45"/>
        <v>4646708571.4210615</v>
      </c>
      <c r="JE77" s="43">
        <f t="shared" si="46"/>
        <v>4799860180.5367441</v>
      </c>
      <c r="JF77" s="43">
        <f t="shared" si="47"/>
        <v>4988950412.4226742</v>
      </c>
      <c r="JG77" s="43">
        <f t="shared" si="48"/>
        <v>5202836901.9884768</v>
      </c>
      <c r="JH77" s="43">
        <f t="shared" si="49"/>
        <v>5420564828.5449286</v>
      </c>
      <c r="JI77" s="43">
        <f t="shared" si="50"/>
        <v>5658283324.3944426</v>
      </c>
      <c r="JJ77" s="43">
        <f t="shared" si="51"/>
        <v>5900551438.8261909</v>
      </c>
      <c r="JK77" s="43">
        <f t="shared" si="52"/>
        <v>6133828130.9451571</v>
      </c>
      <c r="JL77" s="43">
        <f t="shared" si="53"/>
        <v>6362307939.6382847</v>
      </c>
      <c r="JM77" s="43">
        <f t="shared" si="54"/>
        <v>6564774519.7015972</v>
      </c>
      <c r="JN77" s="43">
        <f t="shared" si="55"/>
        <v>6751155518.7844296</v>
      </c>
      <c r="JO77" s="43">
        <f t="shared" si="56"/>
        <v>6939052494.4996748</v>
      </c>
      <c r="JP77" s="43">
        <f t="shared" si="57"/>
        <v>7137358942.9595795</v>
      </c>
      <c r="JQ77" s="43">
        <f t="shared" si="58"/>
        <v>7358223602.0438795</v>
      </c>
      <c r="JR77" s="43">
        <f t="shared" si="59"/>
        <v>7589288325.4178677</v>
      </c>
      <c r="JS77" s="43">
        <f t="shared" si="60"/>
        <v>7852618825.5342665</v>
      </c>
      <c r="JT77" s="43">
        <f t="shared" si="61"/>
        <v>8112492327.0367041</v>
      </c>
      <c r="JU77" s="43">
        <f t="shared" si="62"/>
        <v>8349675884.5612011</v>
      </c>
      <c r="JV77" s="43">
        <f t="shared" si="63"/>
        <v>8585056325.0205441</v>
      </c>
      <c r="JW77" s="43">
        <f t="shared" si="64"/>
        <v>8832851165.2054043</v>
      </c>
      <c r="JX77" s="43">
        <f t="shared" si="65"/>
        <v>9087102228.6998787</v>
      </c>
      <c r="JY77" s="43">
        <f t="shared" si="66"/>
        <v>9349036061.7544994</v>
      </c>
      <c r="JZ77" s="43">
        <f t="shared" si="67"/>
        <v>9606475015.6264038</v>
      </c>
      <c r="KA77" s="43">
        <f t="shared" si="68"/>
        <v>9859424353.5614758</v>
      </c>
      <c r="KB77" s="43">
        <f t="shared" si="69"/>
        <v>10130653584.873495</v>
      </c>
      <c r="KC77" s="43">
        <f t="shared" si="70"/>
        <v>10399378465.540901</v>
      </c>
      <c r="KD77" s="43">
        <f t="shared" si="71"/>
        <v>10714632884.641506</v>
      </c>
      <c r="KE77" s="43">
        <f t="shared" si="72"/>
        <v>11112650211.31649</v>
      </c>
      <c r="KF77" s="43">
        <f t="shared" si="73"/>
        <v>11549630495.70015</v>
      </c>
      <c r="KG77" s="43">
        <f t="shared" si="74"/>
        <v>12031888695.291393</v>
      </c>
      <c r="KH77" s="43">
        <f t="shared" si="75"/>
        <v>12537229379.198986</v>
      </c>
      <c r="KI77" s="43">
        <f t="shared" si="76"/>
        <v>13046499381.11273</v>
      </c>
      <c r="KJ77" s="43">
        <f t="shared" si="77"/>
        <v>13566099260.626963</v>
      </c>
      <c r="KK77" s="43">
        <f t="shared" si="78"/>
        <v>14085177555.361837</v>
      </c>
      <c r="KL77" s="43">
        <f t="shared" si="79"/>
        <v>14606268965.445677</v>
      </c>
      <c r="KM77" s="43">
        <f t="shared" si="80"/>
        <v>15066640099.693781</v>
      </c>
      <c r="KN77" s="43">
        <f t="shared" si="81"/>
        <v>15483981940.120413</v>
      </c>
      <c r="KO77" s="43">
        <f t="shared" si="82"/>
        <v>15868103129.68886</v>
      </c>
      <c r="KP77" s="43">
        <f t="shared" si="83"/>
        <v>16253225440.247631</v>
      </c>
      <c r="KQ77" s="43">
        <f t="shared" si="84"/>
        <v>16638208263.445837</v>
      </c>
    </row>
    <row r="78" spans="1:303">
      <c r="B78" s="36" t="s">
        <v>244</v>
      </c>
      <c r="C78" s="47">
        <v>1071557969</v>
      </c>
      <c r="D78" s="47">
        <v>1144666996</v>
      </c>
      <c r="E78" s="47">
        <v>2216224965</v>
      </c>
      <c r="F78" s="48">
        <f t="shared" si="29"/>
        <v>2179.5882658395039</v>
      </c>
      <c r="G78" s="120">
        <f t="shared" si="30"/>
        <v>2.7969995122092244</v>
      </c>
      <c r="AC78" s="35">
        <v>75</v>
      </c>
      <c r="AD78" s="35">
        <v>84</v>
      </c>
      <c r="AE78" s="36" t="s">
        <v>244</v>
      </c>
      <c r="AF78" s="49">
        <f t="shared" si="31"/>
        <v>2138.8468099037532</v>
      </c>
      <c r="AG78" s="49">
        <f t="shared" si="31"/>
        <v>2180.8180743006592</v>
      </c>
      <c r="AH78" s="49">
        <f t="shared" si="31"/>
        <v>2223.6129540340721</v>
      </c>
      <c r="AI78" s="49">
        <f t="shared" si="31"/>
        <v>2267.2476111670667</v>
      </c>
      <c r="AJ78" s="49">
        <f t="shared" si="31"/>
        <v>2311.7385249159711</v>
      </c>
      <c r="AK78" s="49">
        <f t="shared" si="31"/>
        <v>2357.1024978739633</v>
      </c>
      <c r="AL78" s="49">
        <f t="shared" si="31"/>
        <v>2403.3566623567986</v>
      </c>
      <c r="AM78" s="49">
        <f t="shared" si="31"/>
        <v>2450.5184868730585</v>
      </c>
      <c r="AN78" s="49">
        <f t="shared" si="31"/>
        <v>2498.6057827213685</v>
      </c>
      <c r="AO78" s="49">
        <f t="shared" si="31"/>
        <v>2547.6367107170749</v>
      </c>
      <c r="AP78" s="49">
        <f t="shared" si="32"/>
        <v>2597.6297880509223</v>
      </c>
      <c r="AQ78" s="49">
        <f t="shared" si="32"/>
        <v>2648.6038952823187</v>
      </c>
      <c r="AR78" s="49">
        <f t="shared" si="32"/>
        <v>2700.5782834698357</v>
      </c>
      <c r="AS78" s="49">
        <f t="shared" si="32"/>
        <v>2753.5725814416273</v>
      </c>
      <c r="AT78" s="49">
        <f t="shared" si="32"/>
        <v>2807.6068032085236</v>
      </c>
      <c r="AU78" s="49">
        <f t="shared" si="32"/>
        <v>2862.7013555225903</v>
      </c>
      <c r="AV78" s="49">
        <f t="shared" si="32"/>
        <v>2918.8770455840154</v>
      </c>
      <c r="AW78" s="49">
        <f t="shared" si="32"/>
        <v>2976.1550888992256</v>
      </c>
      <c r="AX78" s="49">
        <f t="shared" si="32"/>
        <v>3034.5571172932118</v>
      </c>
      <c r="AY78" s="49">
        <f t="shared" si="32"/>
        <v>3094.1051870790789</v>
      </c>
      <c r="AZ78" s="49">
        <f t="shared" si="33"/>
        <v>3154.8217873879053</v>
      </c>
      <c r="BA78" s="49">
        <f t="shared" si="33"/>
        <v>3216.7298486620721</v>
      </c>
      <c r="BB78" s="49">
        <f t="shared" si="33"/>
        <v>3279.8527513152503</v>
      </c>
      <c r="BC78" s="49">
        <f t="shared" si="33"/>
        <v>3344.2143345623308</v>
      </c>
      <c r="BD78" s="49">
        <f t="shared" si="33"/>
        <v>3409.8389054226236</v>
      </c>
      <c r="BE78" s="49">
        <f t="shared" si="33"/>
        <v>3476.7512478997314</v>
      </c>
      <c r="BF78" s="49">
        <f t="shared" si="33"/>
        <v>3544.9766323415652</v>
      </c>
      <c r="BG78" s="49">
        <f t="shared" si="33"/>
        <v>3614.5408249840279</v>
      </c>
      <c r="BH78" s="49">
        <f t="shared" si="33"/>
        <v>3685.4700976819836</v>
      </c>
      <c r="BI78" s="49">
        <f t="shared" si="33"/>
        <v>3757.7912378311753</v>
      </c>
      <c r="BJ78" s="49">
        <f t="shared" si="34"/>
        <v>3831.531558484849</v>
      </c>
      <c r="BK78" s="49">
        <f t="shared" si="34"/>
        <v>3906.7189086688927</v>
      </c>
      <c r="BL78" s="49">
        <f t="shared" si="34"/>
        <v>3983.381683899398</v>
      </c>
      <c r="BM78" s="49">
        <f t="shared" si="34"/>
        <v>4061.5488369066102</v>
      </c>
      <c r="BN78" s="49">
        <f t="shared" si="34"/>
        <v>4141.2498885693158</v>
      </c>
      <c r="BO78" s="49">
        <f t="shared" si="34"/>
        <v>4222.5149390638026</v>
      </c>
      <c r="BP78" s="49">
        <f t="shared" si="34"/>
        <v>4305.3746792315933</v>
      </c>
      <c r="BQ78" s="49">
        <f t="shared" si="34"/>
        <v>4389.8604021702577</v>
      </c>
      <c r="BR78" s="49">
        <f t="shared" si="34"/>
        <v>4476.0040150516725</v>
      </c>
      <c r="BS78" s="49">
        <f t="shared" si="34"/>
        <v>4563.8380511721934</v>
      </c>
      <c r="BT78" s="49">
        <f t="shared" si="35"/>
        <v>4653.3956822392947</v>
      </c>
      <c r="BU78" s="49">
        <f t="shared" si="35"/>
        <v>4744.7107308993136</v>
      </c>
      <c r="BV78" s="49">
        <f t="shared" si="35"/>
        <v>4837.8176835110226</v>
      </c>
      <c r="BW78" s="49">
        <f t="shared" si="35"/>
        <v>4932.7517031698717</v>
      </c>
      <c r="BX78" s="49">
        <f t="shared" si="35"/>
        <v>5029.5486429878056</v>
      </c>
      <c r="BY78" s="49">
        <f t="shared" si="35"/>
        <v>5128.2450596336712</v>
      </c>
      <c r="BZ78" s="49">
        <f t="shared" si="35"/>
        <v>5228.8782271393411</v>
      </c>
      <c r="CA78" s="49">
        <f t="shared" si="35"/>
        <v>5331.4861509767516</v>
      </c>
      <c r="CB78" s="49">
        <f t="shared" si="35"/>
        <v>5436.1075824111786</v>
      </c>
      <c r="GQ78" s="35">
        <v>75</v>
      </c>
      <c r="GR78" s="35">
        <v>84</v>
      </c>
      <c r="GS78" s="36" t="s">
        <v>244</v>
      </c>
      <c r="GT78" s="35">
        <f>SUMIF(Population!$B$4:$B$104,"&lt;="&amp;$GR78,Population!C$4:C$104)-SUMIF(Population!$B$4:$B$104,"&lt;"&amp;$GQ78,Population!C$4:C$104)</f>
        <v>1016809</v>
      </c>
      <c r="GU78" s="35">
        <f>SUMIF(Population!$B$4:$B$104,"&lt;="&amp;$GR78,Population!D$4:D$104)-SUMIF(Population!$B$4:$B$104,"&lt;"&amp;$GQ78,Population!D$4:D$104)</f>
        <v>1035263</v>
      </c>
      <c r="GV78" s="35">
        <f>SUMIF(Population!$B$4:$B$104,"&lt;="&amp;$GR78,Population!E$4:E$104)-SUMIF(Population!$B$4:$B$104,"&lt;"&amp;$GQ78,Population!E$4:E$104)</f>
        <v>1058997</v>
      </c>
      <c r="GW78" s="35">
        <f>SUMIF(Population!$B$4:$B$104,"&lt;="&amp;$GR78,Population!F$4:F$104)-SUMIF(Population!$B$4:$B$104,"&lt;"&amp;$GQ78,Population!F$4:F$104)</f>
        <v>1085716</v>
      </c>
      <c r="GX78" s="35">
        <f>SUMIF(Population!$B$4:$B$104,"&lt;="&amp;$GR78,Population!G$4:G$104)-SUMIF(Population!$B$4:$B$104,"&lt;"&amp;$GQ78,Population!G$4:G$104)</f>
        <v>1115803</v>
      </c>
      <c r="GY78" s="35">
        <f>SUMIF(Population!$B$4:$B$104,"&lt;="&amp;$GR78,Population!H$4:H$104)-SUMIF(Population!$B$4:$B$104,"&lt;"&amp;$GQ78,Population!H$4:H$104)</f>
        <v>1157523</v>
      </c>
      <c r="GZ78" s="35">
        <f>SUMIF(Population!$B$4:$B$104,"&lt;="&amp;$GR78,Population!I$4:I$104)-SUMIF(Population!$B$4:$B$104,"&lt;"&amp;$GQ78,Population!I$4:I$104)</f>
        <v>1199136</v>
      </c>
      <c r="HA78" s="35">
        <f>SUMIF(Population!$B$4:$B$104,"&lt;="&amp;$GR78,Population!J$4:J$104)-SUMIF(Population!$B$4:$B$104,"&lt;"&amp;$GQ78,Population!J$4:J$104)</f>
        <v>1254535</v>
      </c>
      <c r="HB78" s="35">
        <f>SUMIF(Population!$B$4:$B$104,"&lt;="&amp;$GR78,Population!K$4:K$104)-SUMIF(Population!$B$4:$B$104,"&lt;"&amp;$GQ78,Population!K$4:K$104)</f>
        <v>1313578</v>
      </c>
      <c r="HC78" s="35">
        <f>SUMIF(Population!$B$4:$B$104,"&lt;="&amp;$GR78,Population!L$4:L$104)-SUMIF(Population!$B$4:$B$104,"&lt;"&amp;$GQ78,Population!L$4:L$104)</f>
        <v>1373580</v>
      </c>
      <c r="HD78" s="35">
        <f>SUMIF(Population!$B$4:$B$104,"&lt;="&amp;$GR78,Population!M$4:M$104)-SUMIF(Population!$B$4:$B$104,"&lt;"&amp;$GQ78,Population!M$4:M$104)</f>
        <v>1462911</v>
      </c>
      <c r="HE78" s="35">
        <f>SUMIF(Population!$B$4:$B$104,"&lt;="&amp;$GR78,Population!N$4:N$104)-SUMIF(Population!$B$4:$B$104,"&lt;"&amp;$GQ78,Population!N$4:N$104)</f>
        <v>1539006</v>
      </c>
      <c r="HF78" s="35">
        <f>SUMIF(Population!$B$4:$B$104,"&lt;="&amp;$GR78,Population!O$4:O$104)-SUMIF(Population!$B$4:$B$104,"&lt;"&amp;$GQ78,Population!O$4:O$104)</f>
        <v>1606886</v>
      </c>
      <c r="HG78" s="35">
        <f>SUMIF(Population!$B$4:$B$104,"&lt;="&amp;$GR78,Population!P$4:P$104)-SUMIF(Population!$B$4:$B$104,"&lt;"&amp;$GQ78,Population!P$4:P$104)</f>
        <v>1675286</v>
      </c>
      <c r="HH78" s="35">
        <f>SUMIF(Population!$B$4:$B$104,"&lt;="&amp;$GR78,Population!Q$4:Q$104)-SUMIF(Population!$B$4:$B$104,"&lt;"&amp;$GQ78,Population!Q$4:Q$104)</f>
        <v>1743059</v>
      </c>
      <c r="HI78" s="35">
        <f>SUMIF(Population!$B$4:$B$104,"&lt;="&amp;$GR78,Population!R$4:R$104)-SUMIF(Population!$B$4:$B$104,"&lt;"&amp;$GQ78,Population!R$4:R$104)</f>
        <v>1805130</v>
      </c>
      <c r="HJ78" s="35">
        <f>SUMIF(Population!$B$4:$B$104,"&lt;="&amp;$GR78,Population!S$4:S$104)-SUMIF(Population!$B$4:$B$104,"&lt;"&amp;$GQ78,Population!S$4:S$104)</f>
        <v>1871980</v>
      </c>
      <c r="HK78" s="35">
        <f>SUMIF(Population!$B$4:$B$104,"&lt;="&amp;$GR78,Population!T$4:T$104)-SUMIF(Population!$B$4:$B$104,"&lt;"&amp;$GQ78,Population!T$4:T$104)</f>
        <v>1928421</v>
      </c>
      <c r="HL78" s="35">
        <f>SUMIF(Population!$B$4:$B$104,"&lt;="&amp;$GR78,Population!U$4:U$104)-SUMIF(Population!$B$4:$B$104,"&lt;"&amp;$GQ78,Population!U$4:U$104)</f>
        <v>1985536</v>
      </c>
      <c r="HM78" s="35">
        <f>SUMIF(Population!$B$4:$B$104,"&lt;="&amp;$GR78,Population!V$4:V$104)-SUMIF(Population!$B$4:$B$104,"&lt;"&amp;$GQ78,Population!V$4:V$104)</f>
        <v>2044138</v>
      </c>
      <c r="HN78" s="35">
        <f>SUMIF(Population!$B$4:$B$104,"&lt;="&amp;$GR78,Population!W$4:W$104)-SUMIF(Population!$B$4:$B$104,"&lt;"&amp;$GQ78,Population!W$4:W$104)</f>
        <v>2081170</v>
      </c>
      <c r="HO78" s="35">
        <f>SUMIF(Population!$B$4:$B$104,"&lt;="&amp;$GR78,Population!X$4:X$104)-SUMIF(Population!$B$4:$B$104,"&lt;"&amp;$GQ78,Population!X$4:X$104)</f>
        <v>2130624</v>
      </c>
      <c r="HP78" s="35">
        <f>SUMIF(Population!$B$4:$B$104,"&lt;="&amp;$GR78,Population!Y$4:Y$104)-SUMIF(Population!$B$4:$B$104,"&lt;"&amp;$GQ78,Population!Y$4:Y$104)</f>
        <v>2187536</v>
      </c>
      <c r="HQ78" s="35">
        <f>SUMIF(Population!$B$4:$B$104,"&lt;="&amp;$GR78,Population!Z$4:Z$104)-SUMIF(Population!$B$4:$B$104,"&lt;"&amp;$GQ78,Population!Z$4:Z$104)</f>
        <v>2243527</v>
      </c>
      <c r="HR78" s="35">
        <f>SUMIF(Population!$B$4:$B$104,"&lt;="&amp;$GR78,Population!AA$4:AA$104)-SUMIF(Population!$B$4:$B$104,"&lt;"&amp;$GQ78,Population!AA$4:AA$104)</f>
        <v>2305277</v>
      </c>
      <c r="HS78" s="35">
        <f>SUMIF(Population!$B$4:$B$104,"&lt;="&amp;$GR78,Population!AB$4:AB$104)-SUMIF(Population!$B$4:$B$104,"&lt;"&amp;$GQ78,Population!AB$4:AB$104)</f>
        <v>2365540</v>
      </c>
      <c r="HT78" s="35">
        <f>SUMIF(Population!$B$4:$B$104,"&lt;="&amp;$GR78,Population!AC$4:AC$104)-SUMIF(Population!$B$4:$B$104,"&lt;"&amp;$GQ78,Population!AC$4:AC$104)</f>
        <v>2419487</v>
      </c>
      <c r="HU78" s="35">
        <f>SUMIF(Population!$B$4:$B$104,"&lt;="&amp;$GR78,Population!AD$4:AD$104)-SUMIF(Population!$B$4:$B$104,"&lt;"&amp;$GQ78,Population!AD$4:AD$104)</f>
        <v>2468258</v>
      </c>
      <c r="HV78" s="35">
        <f>SUMIF(Population!$B$4:$B$104,"&lt;="&amp;$GR78,Population!AE$4:AE$104)-SUMIF(Population!$B$4:$B$104,"&lt;"&amp;$GQ78,Population!AE$4:AE$104)</f>
        <v>2504333</v>
      </c>
      <c r="HW78" s="35">
        <f>SUMIF(Population!$B$4:$B$104,"&lt;="&amp;$GR78,Population!AF$4:AF$104)-SUMIF(Population!$B$4:$B$104,"&lt;"&amp;$GQ78,Population!AF$4:AF$104)</f>
        <v>2532463</v>
      </c>
      <c r="HX78" s="35">
        <f>SUMIF(Population!$B$4:$B$104,"&lt;="&amp;$GR78,Population!AG$4:AG$104)-SUMIF(Population!$B$4:$B$104,"&lt;"&amp;$GQ78,Population!AG$4:AG$104)</f>
        <v>2559297</v>
      </c>
      <c r="HY78" s="35">
        <f>SUMIF(Population!$B$4:$B$104,"&lt;="&amp;$GR78,Population!AH$4:AH$104)-SUMIF(Population!$B$4:$B$104,"&lt;"&amp;$GQ78,Population!AH$4:AH$104)</f>
        <v>2588754</v>
      </c>
      <c r="HZ78" s="35">
        <f>SUMIF(Population!$B$4:$B$104,"&lt;="&amp;$GR78,Population!AI$4:AI$104)-SUMIF(Population!$B$4:$B$104,"&lt;"&amp;$GQ78,Population!AI$4:AI$104)</f>
        <v>2625355</v>
      </c>
      <c r="IA78" s="35">
        <f>SUMIF(Population!$B$4:$B$104,"&lt;="&amp;$GR78,Population!AJ$4:AJ$104)-SUMIF(Population!$B$4:$B$104,"&lt;"&amp;$GQ78,Population!AJ$4:AJ$104)</f>
        <v>2663737</v>
      </c>
      <c r="IB78" s="35">
        <f>SUMIF(Population!$B$4:$B$104,"&lt;="&amp;$GR78,Population!AK$4:AK$104)-SUMIF(Population!$B$4:$B$104,"&lt;"&amp;$GQ78,Population!AK$4:AK$104)</f>
        <v>2712723</v>
      </c>
      <c r="IC78" s="35">
        <f>SUMIF(Population!$B$4:$B$104,"&lt;="&amp;$GR78,Population!AL$4:AL$104)-SUMIF(Population!$B$4:$B$104,"&lt;"&amp;$GQ78,Population!AL$4:AL$104)</f>
        <v>2757756</v>
      </c>
      <c r="ID78" s="35">
        <f>SUMIF(Population!$B$4:$B$104,"&lt;="&amp;$GR78,Population!AM$4:AM$104)-SUMIF(Population!$B$4:$B$104,"&lt;"&amp;$GQ78,Population!AM$4:AM$104)</f>
        <v>2792049</v>
      </c>
      <c r="IE78" s="35">
        <f>SUMIF(Population!$B$4:$B$104,"&lt;="&amp;$GR78,Population!AN$4:AN$104)-SUMIF(Population!$B$4:$B$104,"&lt;"&amp;$GQ78,Population!AN$4:AN$104)</f>
        <v>2822964</v>
      </c>
      <c r="IF78" s="35">
        <f>SUMIF(Population!$B$4:$B$104,"&lt;="&amp;$GR78,Population!AO$4:AO$104)-SUMIF(Population!$B$4:$B$104,"&lt;"&amp;$GQ78,Population!AO$4:AO$104)</f>
        <v>2854744</v>
      </c>
      <c r="IG78" s="35">
        <f>SUMIF(Population!$B$4:$B$104,"&lt;="&amp;$GR78,Population!AP$4:AP$104)-SUMIF(Population!$B$4:$B$104,"&lt;"&amp;$GQ78,Population!AP$4:AP$104)</f>
        <v>2885805</v>
      </c>
      <c r="IH78" s="35">
        <f>SUMIF(Population!$B$4:$B$104,"&lt;="&amp;$GR78,Population!AQ$4:AQ$104)-SUMIF(Population!$B$4:$B$104,"&lt;"&amp;$GQ78,Population!AQ$4:AQ$104)</f>
        <v>2916929</v>
      </c>
      <c r="II78" s="35">
        <f>SUMIF(Population!$B$4:$B$104,"&lt;="&amp;$GR78,Population!AR$4:AR$104)-SUMIF(Population!$B$4:$B$104,"&lt;"&amp;$GQ78,Population!AR$4:AR$104)</f>
        <v>2944969</v>
      </c>
      <c r="IJ78" s="35">
        <f>SUMIF(Population!$B$4:$B$104,"&lt;="&amp;$GR78,Population!AS$4:AS$104)-SUMIF(Population!$B$4:$B$104,"&lt;"&amp;$GQ78,Population!AS$4:AS$104)</f>
        <v>2970429</v>
      </c>
      <c r="IK78" s="35">
        <f>SUMIF(Population!$B$4:$B$104,"&lt;="&amp;$GR78,Population!AT$4:AT$104)-SUMIF(Population!$B$4:$B$104,"&lt;"&amp;$GQ78,Population!AT$4:AT$104)</f>
        <v>2999747</v>
      </c>
      <c r="IL78" s="35">
        <f>SUMIF(Population!$B$4:$B$104,"&lt;="&amp;$GR78,Population!AU$4:AU$104)-SUMIF(Population!$B$4:$B$104,"&lt;"&amp;$GQ78,Population!AU$4:AU$104)</f>
        <v>3028101</v>
      </c>
      <c r="IM78" s="35">
        <f>SUMIF(Population!$B$4:$B$104,"&lt;="&amp;$GR78,Population!AV$4:AV$104)-SUMIF(Population!$B$4:$B$104,"&lt;"&amp;$GQ78,Population!AV$4:AV$104)</f>
        <v>3067784</v>
      </c>
      <c r="IN78" s="35">
        <f>SUMIF(Population!$B$4:$B$104,"&lt;="&amp;$GR78,Population!AW$4:AW$104)-SUMIF(Population!$B$4:$B$104,"&lt;"&amp;$GQ78,Population!AW$4:AW$104)</f>
        <v>3127650</v>
      </c>
      <c r="IO78" s="35">
        <f>SUMIF(Population!$B$4:$B$104,"&lt;="&amp;$GR78,Population!AX$4:AX$104)-SUMIF(Population!$B$4:$B$104,"&lt;"&amp;$GQ78,Population!AX$4:AX$104)</f>
        <v>3194234</v>
      </c>
      <c r="IP78" s="35">
        <f>SUMIF(Population!$B$4:$B$104,"&lt;="&amp;$GR78,Population!AY$4:AY$104)-SUMIF(Population!$B$4:$B$104,"&lt;"&amp;$GQ78,Population!AY$4:AY$104)</f>
        <v>3268816</v>
      </c>
      <c r="IT78" s="36" t="s">
        <v>244</v>
      </c>
      <c r="IU78" s="43">
        <f t="shared" si="36"/>
        <v>2174798685.9314256</v>
      </c>
      <c r="IV78" s="43">
        <f t="shared" si="37"/>
        <v>2257720262.0547233</v>
      </c>
      <c r="IW78" s="43">
        <f t="shared" si="38"/>
        <v>2354799447.4832201</v>
      </c>
      <c r="IX78" s="43">
        <f t="shared" si="39"/>
        <v>2461587007.4058628</v>
      </c>
      <c r="IY78" s="43">
        <f t="shared" si="40"/>
        <v>2579444781.3168154</v>
      </c>
      <c r="IZ78" s="43">
        <f t="shared" si="41"/>
        <v>2728400354.6465635</v>
      </c>
      <c r="JA78" s="43">
        <f t="shared" si="42"/>
        <v>2881951494.6718822</v>
      </c>
      <c r="JB78" s="43">
        <f t="shared" si="43"/>
        <v>3074261209.9292922</v>
      </c>
      <c r="JC78" s="43">
        <f t="shared" si="44"/>
        <v>3282113586.8555698</v>
      </c>
      <c r="JD78" s="43">
        <f t="shared" si="45"/>
        <v>3499382833.10676</v>
      </c>
      <c r="JE78" s="43">
        <f t="shared" si="46"/>
        <v>3800101190.867363</v>
      </c>
      <c r="JF78" s="43">
        <f t="shared" si="47"/>
        <v>4076217286.4628601</v>
      </c>
      <c r="JG78" s="43">
        <f t="shared" si="48"/>
        <v>4339521435.6117105</v>
      </c>
      <c r="JH78" s="43">
        <f t="shared" si="49"/>
        <v>4613021595.6730185</v>
      </c>
      <c r="JI78" s="43">
        <f t="shared" si="50"/>
        <v>4893824306.7938461</v>
      </c>
      <c r="JJ78" s="43">
        <f t="shared" si="51"/>
        <v>5167548097.8944931</v>
      </c>
      <c r="JK78" s="43">
        <f t="shared" si="52"/>
        <v>5464079451.7923651</v>
      </c>
      <c r="JL78" s="43">
        <f t="shared" si="53"/>
        <v>5739279972.6901331</v>
      </c>
      <c r="JM78" s="43">
        <f t="shared" si="54"/>
        <v>6025222400.4418945</v>
      </c>
      <c r="JN78" s="43">
        <f t="shared" si="55"/>
        <v>6324777988.9054537</v>
      </c>
      <c r="JO78" s="43">
        <f t="shared" si="56"/>
        <v>6565720459.2580872</v>
      </c>
      <c r="JP78" s="43">
        <f t="shared" si="57"/>
        <v>6853641817.075779</v>
      </c>
      <c r="JQ78" s="43">
        <f t="shared" si="58"/>
        <v>7174795968.2011576</v>
      </c>
      <c r="JR78" s="43">
        <f t="shared" si="59"/>
        <v>7502835153.3776226</v>
      </c>
      <c r="JS78" s="43">
        <f t="shared" si="60"/>
        <v>7860623202.3759499</v>
      </c>
      <c r="JT78" s="43">
        <f t="shared" si="61"/>
        <v>8224394146.9567308</v>
      </c>
      <c r="JU78" s="43">
        <f t="shared" si="62"/>
        <v>8577024877.2541962</v>
      </c>
      <c r="JV78" s="43">
        <f t="shared" si="63"/>
        <v>8921619307.5934277</v>
      </c>
      <c r="JW78" s="43">
        <f t="shared" si="64"/>
        <v>9229644386.1382141</v>
      </c>
      <c r="JX78" s="43">
        <f t="shared" si="65"/>
        <v>9516467271.5316525</v>
      </c>
      <c r="JY78" s="43">
        <f t="shared" si="66"/>
        <v>9806027223.0355988</v>
      </c>
      <c r="JZ78" s="43">
        <f t="shared" si="67"/>
        <v>10113534201.69223</v>
      </c>
      <c r="KA78" s="43">
        <f t="shared" si="68"/>
        <v>10457791020.733704</v>
      </c>
      <c r="KB78" s="43">
        <f t="shared" si="69"/>
        <v>10818897914.175102</v>
      </c>
      <c r="KC78" s="43">
        <f t="shared" si="70"/>
        <v>11234063821.469419</v>
      </c>
      <c r="KD78" s="43">
        <f t="shared" si="71"/>
        <v>11644665908.292835</v>
      </c>
      <c r="KE78" s="43">
        <f t="shared" si="72"/>
        <v>12020817067.773891</v>
      </c>
      <c r="KF78" s="43">
        <f t="shared" si="73"/>
        <v>12392417880.35216</v>
      </c>
      <c r="KG78" s="43">
        <f t="shared" si="74"/>
        <v>12777845605.944672</v>
      </c>
      <c r="KH78" s="43">
        <f t="shared" si="75"/>
        <v>13170346667.262972</v>
      </c>
      <c r="KI78" s="43">
        <f t="shared" si="76"/>
        <v>13573624813.998583</v>
      </c>
      <c r="KJ78" s="43">
        <f t="shared" si="77"/>
        <v>13973026016.46582</v>
      </c>
      <c r="KK78" s="43">
        <f t="shared" si="78"/>
        <v>14370393943.813963</v>
      </c>
      <c r="KL78" s="43">
        <f t="shared" si="79"/>
        <v>14797007123.328712</v>
      </c>
      <c r="KM78" s="43">
        <f t="shared" si="80"/>
        <v>15229981275.380016</v>
      </c>
      <c r="KN78" s="43">
        <f t="shared" si="81"/>
        <v>15732348142.023222</v>
      </c>
      <c r="KO78" s="43">
        <f t="shared" si="82"/>
        <v>16354100987.11236</v>
      </c>
      <c r="KP78" s="43">
        <f t="shared" si="83"/>
        <v>17030014333.979073</v>
      </c>
      <c r="KQ78" s="43">
        <f t="shared" si="84"/>
        <v>17769635443.106979</v>
      </c>
    </row>
    <row r="79" spans="1:303">
      <c r="B79" s="36" t="s">
        <v>102</v>
      </c>
      <c r="C79" s="47">
        <v>240158965</v>
      </c>
      <c r="D79" s="47">
        <v>458375934</v>
      </c>
      <c r="E79" s="47">
        <v>698534899</v>
      </c>
      <c r="F79" s="48">
        <f t="shared" si="29"/>
        <v>1647.4801982066122</v>
      </c>
      <c r="G79" s="120">
        <f t="shared" si="30"/>
        <v>2.1141613684469913</v>
      </c>
      <c r="AC79" s="35">
        <v>85</v>
      </c>
      <c r="AD79" s="35">
        <v>100</v>
      </c>
      <c r="AE79" s="36" t="s">
        <v>102</v>
      </c>
      <c r="AF79" s="49">
        <f t="shared" si="31"/>
        <v>1616.6850508146783</v>
      </c>
      <c r="AG79" s="49">
        <f t="shared" si="31"/>
        <v>1648.4097706029656</v>
      </c>
      <c r="AH79" s="49">
        <f t="shared" si="31"/>
        <v>1680.7570345566351</v>
      </c>
      <c r="AI79" s="49">
        <f t="shared" si="31"/>
        <v>1713.7390590558607</v>
      </c>
      <c r="AJ79" s="49">
        <f t="shared" si="31"/>
        <v>1747.3683002066916</v>
      </c>
      <c r="AK79" s="49">
        <f t="shared" si="31"/>
        <v>1781.6574585452677</v>
      </c>
      <c r="AL79" s="49">
        <f t="shared" si="31"/>
        <v>1816.6194838343476</v>
      </c>
      <c r="AM79" s="49">
        <f t="shared" si="31"/>
        <v>1852.2675799539634</v>
      </c>
      <c r="AN79" s="49">
        <f t="shared" si="31"/>
        <v>1888.6152098880416</v>
      </c>
      <c r="AO79" s="49">
        <f t="shared" si="31"/>
        <v>1925.6761008088815</v>
      </c>
      <c r="AP79" s="49">
        <f t="shared" si="32"/>
        <v>1963.4642492614068</v>
      </c>
      <c r="AQ79" s="49">
        <f t="shared" si="32"/>
        <v>2001.9939264491486</v>
      </c>
      <c r="AR79" s="49">
        <f t="shared" si="32"/>
        <v>2041.2796836239595</v>
      </c>
      <c r="AS79" s="49">
        <f t="shared" si="32"/>
        <v>2081.3363575814878</v>
      </c>
      <c r="AT79" s="49">
        <f t="shared" si="32"/>
        <v>2122.1790762644951</v>
      </c>
      <c r="AU79" s="49">
        <f t="shared" si="32"/>
        <v>2163.823264476126</v>
      </c>
      <c r="AV79" s="49">
        <f t="shared" si="32"/>
        <v>2206.284649705296</v>
      </c>
      <c r="AW79" s="49">
        <f t="shared" si="32"/>
        <v>2249.5792680663853</v>
      </c>
      <c r="AX79" s="49">
        <f t="shared" si="32"/>
        <v>2293.7234703554968</v>
      </c>
      <c r="AY79" s="49">
        <f t="shared" si="32"/>
        <v>2338.7339282255548</v>
      </c>
      <c r="AZ79" s="49">
        <f t="shared" si="33"/>
        <v>2384.6276404825753</v>
      </c>
      <c r="BA79" s="49">
        <f t="shared" si="33"/>
        <v>2431.4219395054997</v>
      </c>
      <c r="BB79" s="49">
        <f t="shared" si="33"/>
        <v>2479.134497791998</v>
      </c>
      <c r="BC79" s="49">
        <f t="shared" si="33"/>
        <v>2527.7833346327261</v>
      </c>
      <c r="BD79" s="49">
        <f t="shared" si="33"/>
        <v>2577.3868229165541</v>
      </c>
      <c r="BE79" s="49">
        <f t="shared" si="33"/>
        <v>2627.9636960693351</v>
      </c>
      <c r="BF79" s="49">
        <f t="shared" si="33"/>
        <v>2679.5330551288371</v>
      </c>
      <c r="BG79" s="49">
        <f t="shared" si="33"/>
        <v>2732.1143759585057</v>
      </c>
      <c r="BH79" s="49">
        <f t="shared" si="33"/>
        <v>2785.7275166027866</v>
      </c>
      <c r="BI79" s="49">
        <f t="shared" si="33"/>
        <v>2840.3927247867864</v>
      </c>
      <c r="BJ79" s="49">
        <f t="shared" si="34"/>
        <v>2896.1306455630947</v>
      </c>
      <c r="BK79" s="49">
        <f t="shared" si="34"/>
        <v>2952.9623291086691</v>
      </c>
      <c r="BL79" s="49">
        <f t="shared" si="34"/>
        <v>3010.9092386747175</v>
      </c>
      <c r="BM79" s="49">
        <f t="shared" si="34"/>
        <v>3069.9932586925838</v>
      </c>
      <c r="BN79" s="49">
        <f t="shared" si="34"/>
        <v>3130.2367030387004</v>
      </c>
      <c r="BO79" s="49">
        <f t="shared" si="34"/>
        <v>3191.6623234617209</v>
      </c>
      <c r="BP79" s="49">
        <f t="shared" si="34"/>
        <v>3254.2933181750282</v>
      </c>
      <c r="BQ79" s="49">
        <f t="shared" si="34"/>
        <v>3318.1533406178492</v>
      </c>
      <c r="BR79" s="49">
        <f t="shared" si="34"/>
        <v>3383.2665083882966</v>
      </c>
      <c r="BS79" s="49">
        <f t="shared" si="34"/>
        <v>3449.6574123517048</v>
      </c>
      <c r="BT79" s="49">
        <f t="shared" si="35"/>
        <v>3517.351125927702</v>
      </c>
      <c r="BU79" s="49">
        <f t="shared" si="35"/>
        <v>3586.3732145595245</v>
      </c>
      <c r="BV79" s="49">
        <f t="shared" si="35"/>
        <v>3656.7497453691499</v>
      </c>
      <c r="BW79" s="49">
        <f t="shared" si="35"/>
        <v>3728.5072970018982</v>
      </c>
      <c r="BX79" s="49">
        <f t="shared" si="35"/>
        <v>3801.6729696642165</v>
      </c>
      <c r="BY79" s="49">
        <f t="shared" si="35"/>
        <v>3876.2743953584336</v>
      </c>
      <c r="BZ79" s="49">
        <f t="shared" si="35"/>
        <v>3952.3397483183621</v>
      </c>
      <c r="CA79" s="49">
        <f t="shared" si="35"/>
        <v>4029.8977556496757</v>
      </c>
      <c r="CB79" s="49">
        <f t="shared" si="35"/>
        <v>4108.9777081790871</v>
      </c>
      <c r="GQ79" s="35">
        <v>85</v>
      </c>
      <c r="GR79" s="35">
        <v>100</v>
      </c>
      <c r="GS79" s="36" t="s">
        <v>102</v>
      </c>
      <c r="GT79" s="35">
        <f>SUMIF(Population!$B$4:$B$104,"&lt;="&amp;$GR79,Population!C$4:C$104)-SUMIF(Population!$B$4:$B$104,"&lt;"&amp;$GQ79,Population!C$4:C$104)</f>
        <v>420517</v>
      </c>
      <c r="GU79" s="35">
        <f>SUMIF(Population!$B$4:$B$104,"&lt;="&amp;$GR79,Population!D$4:D$104)-SUMIF(Population!$B$4:$B$104,"&lt;"&amp;$GQ79,Population!D$4:D$104)</f>
        <v>438073</v>
      </c>
      <c r="GV79" s="35">
        <f>SUMIF(Population!$B$4:$B$104,"&lt;="&amp;$GR79,Population!E$4:E$104)-SUMIF(Population!$B$4:$B$104,"&lt;"&amp;$GQ79,Population!E$4:E$104)</f>
        <v>453926</v>
      </c>
      <c r="GW79" s="35">
        <f>SUMIF(Population!$B$4:$B$104,"&lt;="&amp;$GR79,Population!F$4:F$104)-SUMIF(Population!$B$4:$B$104,"&lt;"&amp;$GQ79,Population!F$4:F$104)</f>
        <v>469513</v>
      </c>
      <c r="GX79" s="35">
        <f>SUMIF(Population!$B$4:$B$104,"&lt;="&amp;$GR79,Population!G$4:G$104)-SUMIF(Population!$B$4:$B$104,"&lt;"&amp;$GQ79,Population!G$4:G$104)</f>
        <v>483837</v>
      </c>
      <c r="GY79" s="35">
        <f>SUMIF(Population!$B$4:$B$104,"&lt;="&amp;$GR79,Population!H$4:H$104)-SUMIF(Population!$B$4:$B$104,"&lt;"&amp;$GQ79,Population!H$4:H$104)</f>
        <v>493971</v>
      </c>
      <c r="GZ79" s="35">
        <f>SUMIF(Population!$B$4:$B$104,"&lt;="&amp;$GR79,Population!I$4:I$104)-SUMIF(Population!$B$4:$B$104,"&lt;"&amp;$GQ79,Population!I$4:I$104)</f>
        <v>504020</v>
      </c>
      <c r="HA79" s="35">
        <f>SUMIF(Population!$B$4:$B$104,"&lt;="&amp;$GR79,Population!J$4:J$104)-SUMIF(Population!$B$4:$B$104,"&lt;"&amp;$GQ79,Population!J$4:J$104)</f>
        <v>514070</v>
      </c>
      <c r="HB79" s="35">
        <f>SUMIF(Population!$B$4:$B$104,"&lt;="&amp;$GR79,Population!K$4:K$104)-SUMIF(Population!$B$4:$B$104,"&lt;"&amp;$GQ79,Population!K$4:K$104)</f>
        <v>525218</v>
      </c>
      <c r="HC79" s="35">
        <f>SUMIF(Population!$B$4:$B$104,"&lt;="&amp;$GR79,Population!L$4:L$104)-SUMIF(Population!$B$4:$B$104,"&lt;"&amp;$GQ79,Population!L$4:L$104)</f>
        <v>539477</v>
      </c>
      <c r="HD79" s="35">
        <f>SUMIF(Population!$B$4:$B$104,"&lt;="&amp;$GR79,Population!M$4:M$104)-SUMIF(Population!$B$4:$B$104,"&lt;"&amp;$GQ79,Population!M$4:M$104)</f>
        <v>555291</v>
      </c>
      <c r="HE79" s="35">
        <f>SUMIF(Population!$B$4:$B$104,"&lt;="&amp;$GR79,Population!N$4:N$104)-SUMIF(Population!$B$4:$B$104,"&lt;"&amp;$GQ79,Population!N$4:N$104)</f>
        <v>572853</v>
      </c>
      <c r="HF79" s="35">
        <f>SUMIF(Population!$B$4:$B$104,"&lt;="&amp;$GR79,Population!O$4:O$104)-SUMIF(Population!$B$4:$B$104,"&lt;"&amp;$GQ79,Population!O$4:O$104)</f>
        <v>593351</v>
      </c>
      <c r="HG79" s="35">
        <f>SUMIF(Population!$B$4:$B$104,"&lt;="&amp;$GR79,Population!P$4:P$104)-SUMIF(Population!$B$4:$B$104,"&lt;"&amp;$GQ79,Population!P$4:P$104)</f>
        <v>616070</v>
      </c>
      <c r="HH79" s="35">
        <f>SUMIF(Population!$B$4:$B$104,"&lt;="&amp;$GR79,Population!Q$4:Q$104)-SUMIF(Population!$B$4:$B$104,"&lt;"&amp;$GQ79,Population!Q$4:Q$104)</f>
        <v>640274</v>
      </c>
      <c r="HI79" s="35">
        <f>SUMIF(Population!$B$4:$B$104,"&lt;="&amp;$GR79,Population!R$4:R$104)-SUMIF(Population!$B$4:$B$104,"&lt;"&amp;$GQ79,Population!R$4:R$104)</f>
        <v>669620</v>
      </c>
      <c r="HJ79" s="35">
        <f>SUMIF(Population!$B$4:$B$104,"&lt;="&amp;$GR79,Population!S$4:S$104)-SUMIF(Population!$B$4:$B$104,"&lt;"&amp;$GQ79,Population!S$4:S$104)</f>
        <v>698456</v>
      </c>
      <c r="HK79" s="35">
        <f>SUMIF(Population!$B$4:$B$104,"&lt;="&amp;$GR79,Population!T$4:T$104)-SUMIF(Population!$B$4:$B$104,"&lt;"&amp;$GQ79,Population!T$4:T$104)</f>
        <v>736578</v>
      </c>
      <c r="HL79" s="35">
        <f>SUMIF(Population!$B$4:$B$104,"&lt;="&amp;$GR79,Population!U$4:U$104)-SUMIF(Population!$B$4:$B$104,"&lt;"&amp;$GQ79,Population!U$4:U$104)</f>
        <v>777464</v>
      </c>
      <c r="HM79" s="35">
        <f>SUMIF(Population!$B$4:$B$104,"&lt;="&amp;$GR79,Population!V$4:V$104)-SUMIF(Population!$B$4:$B$104,"&lt;"&amp;$GQ79,Population!V$4:V$104)</f>
        <v>820222</v>
      </c>
      <c r="HN79" s="35">
        <f>SUMIF(Population!$B$4:$B$104,"&lt;="&amp;$GR79,Population!W$4:W$104)-SUMIF(Population!$B$4:$B$104,"&lt;"&amp;$GQ79,Population!W$4:W$104)</f>
        <v>884095</v>
      </c>
      <c r="HO79" s="35">
        <f>SUMIF(Population!$B$4:$B$104,"&lt;="&amp;$GR79,Population!X$4:X$104)-SUMIF(Population!$B$4:$B$104,"&lt;"&amp;$GQ79,Population!X$4:X$104)</f>
        <v>937405</v>
      </c>
      <c r="HP79" s="35">
        <f>SUMIF(Population!$B$4:$B$104,"&lt;="&amp;$GR79,Population!Y$4:Y$104)-SUMIF(Population!$B$4:$B$104,"&lt;"&amp;$GQ79,Population!Y$4:Y$104)</f>
        <v>985070</v>
      </c>
      <c r="HQ79" s="35">
        <f>SUMIF(Population!$B$4:$B$104,"&lt;="&amp;$GR79,Population!Z$4:Z$104)-SUMIF(Population!$B$4:$B$104,"&lt;"&amp;$GQ79,Population!Z$4:Z$104)</f>
        <v>1033029</v>
      </c>
      <c r="HR79" s="35">
        <f>SUMIF(Population!$B$4:$B$104,"&lt;="&amp;$GR79,Population!AA$4:AA$104)-SUMIF(Population!$B$4:$B$104,"&lt;"&amp;$GQ79,Population!AA$4:AA$104)</f>
        <v>1079834</v>
      </c>
      <c r="HS79" s="35">
        <f>SUMIF(Population!$B$4:$B$104,"&lt;="&amp;$GR79,Population!AB$4:AB$104)-SUMIF(Population!$B$4:$B$104,"&lt;"&amp;$GQ79,Population!AB$4:AB$104)</f>
        <v>1124696</v>
      </c>
      <c r="HT79" s="35">
        <f>SUMIF(Population!$B$4:$B$104,"&lt;="&amp;$GR79,Population!AC$4:AC$104)-SUMIF(Population!$B$4:$B$104,"&lt;"&amp;$GQ79,Population!AC$4:AC$104)</f>
        <v>1171507</v>
      </c>
      <c r="HU79" s="35">
        <f>SUMIF(Population!$B$4:$B$104,"&lt;="&amp;$GR79,Population!AD$4:AD$104)-SUMIF(Population!$B$4:$B$104,"&lt;"&amp;$GQ79,Population!AD$4:AD$104)</f>
        <v>1216233</v>
      </c>
      <c r="HV79" s="35">
        <f>SUMIF(Population!$B$4:$B$104,"&lt;="&amp;$GR79,Population!AE$4:AE$104)-SUMIF(Population!$B$4:$B$104,"&lt;"&amp;$GQ79,Population!AE$4:AE$104)</f>
        <v>1262735</v>
      </c>
      <c r="HW79" s="35">
        <f>SUMIF(Population!$B$4:$B$104,"&lt;="&amp;$GR79,Population!AF$4:AF$104)-SUMIF(Population!$B$4:$B$104,"&lt;"&amp;$GQ79,Population!AF$4:AF$104)</f>
        <v>1311077</v>
      </c>
      <c r="HX79" s="35">
        <f>SUMIF(Population!$B$4:$B$104,"&lt;="&amp;$GR79,Population!AG$4:AG$104)-SUMIF(Population!$B$4:$B$104,"&lt;"&amp;$GQ79,Population!AG$4:AG$104)</f>
        <v>1358237</v>
      </c>
      <c r="HY79" s="35">
        <f>SUMIF(Population!$B$4:$B$104,"&lt;="&amp;$GR79,Population!AH$4:AH$104)-SUMIF(Population!$B$4:$B$104,"&lt;"&amp;$GQ79,Population!AH$4:AH$104)</f>
        <v>1406955</v>
      </c>
      <c r="HZ79" s="35">
        <f>SUMIF(Population!$B$4:$B$104,"&lt;="&amp;$GR79,Population!AI$4:AI$104)-SUMIF(Population!$B$4:$B$104,"&lt;"&amp;$GQ79,Population!AI$4:AI$104)</f>
        <v>1456529</v>
      </c>
      <c r="IA79" s="35">
        <f>SUMIF(Population!$B$4:$B$104,"&lt;="&amp;$GR79,Population!AJ$4:AJ$104)-SUMIF(Population!$B$4:$B$104,"&lt;"&amp;$GQ79,Population!AJ$4:AJ$104)</f>
        <v>1505910</v>
      </c>
      <c r="IB79" s="35">
        <f>SUMIF(Population!$B$4:$B$104,"&lt;="&amp;$GR79,Population!AK$4:AK$104)-SUMIF(Population!$B$4:$B$104,"&lt;"&amp;$GQ79,Population!AK$4:AK$104)</f>
        <v>1559384</v>
      </c>
      <c r="IC79" s="35">
        <f>SUMIF(Population!$B$4:$B$104,"&lt;="&amp;$GR79,Population!AL$4:AL$104)-SUMIF(Population!$B$4:$B$104,"&lt;"&amp;$GQ79,Population!AL$4:AL$104)</f>
        <v>1608853</v>
      </c>
      <c r="ID79" s="35">
        <f>SUMIF(Population!$B$4:$B$104,"&lt;="&amp;$GR79,Population!AM$4:AM$104)-SUMIF(Population!$B$4:$B$104,"&lt;"&amp;$GQ79,Population!AM$4:AM$104)</f>
        <v>1656599</v>
      </c>
      <c r="IE79" s="35">
        <f>SUMIF(Population!$B$4:$B$104,"&lt;="&amp;$GR79,Population!AN$4:AN$104)-SUMIF(Population!$B$4:$B$104,"&lt;"&amp;$GQ79,Population!AN$4:AN$104)</f>
        <v>1699738</v>
      </c>
      <c r="IF79" s="35">
        <f>SUMIF(Population!$B$4:$B$104,"&lt;="&amp;$GR79,Population!AO$4:AO$104)-SUMIF(Population!$B$4:$B$104,"&lt;"&amp;$GQ79,Population!AO$4:AO$104)</f>
        <v>1734786</v>
      </c>
      <c r="IG79" s="35">
        <f>SUMIF(Population!$B$4:$B$104,"&lt;="&amp;$GR79,Population!AP$4:AP$104)-SUMIF(Population!$B$4:$B$104,"&lt;"&amp;$GQ79,Population!AP$4:AP$104)</f>
        <v>1765858</v>
      </c>
      <c r="IH79" s="35">
        <f>SUMIF(Population!$B$4:$B$104,"&lt;="&amp;$GR79,Population!AQ$4:AQ$104)-SUMIF(Population!$B$4:$B$104,"&lt;"&amp;$GQ79,Population!AQ$4:AQ$104)</f>
        <v>1796278</v>
      </c>
      <c r="II79" s="35">
        <f>SUMIF(Population!$B$4:$B$104,"&lt;="&amp;$GR79,Population!AR$4:AR$104)-SUMIF(Population!$B$4:$B$104,"&lt;"&amp;$GQ79,Population!AR$4:AR$104)</f>
        <v>1830721</v>
      </c>
      <c r="IJ79" s="35">
        <f>SUMIF(Population!$B$4:$B$104,"&lt;="&amp;$GR79,Population!AS$4:AS$104)-SUMIF(Population!$B$4:$B$104,"&lt;"&amp;$GQ79,Population!AS$4:AS$104)</f>
        <v>1874552</v>
      </c>
      <c r="IK79" s="35">
        <f>SUMIF(Population!$B$4:$B$104,"&lt;="&amp;$GR79,Population!AT$4:AT$104)-SUMIF(Population!$B$4:$B$104,"&lt;"&amp;$GQ79,Population!AT$4:AT$104)</f>
        <v>1921287</v>
      </c>
      <c r="IL79" s="35">
        <f>SUMIF(Population!$B$4:$B$104,"&lt;="&amp;$GR79,Population!AU$4:AU$104)-SUMIF(Population!$B$4:$B$104,"&lt;"&amp;$GQ79,Population!AU$4:AU$104)</f>
        <v>1981470</v>
      </c>
      <c r="IM79" s="35">
        <f>SUMIF(Population!$B$4:$B$104,"&lt;="&amp;$GR79,Population!AV$4:AV$104)-SUMIF(Population!$B$4:$B$104,"&lt;"&amp;$GQ79,Population!AV$4:AV$104)</f>
        <v>2037588</v>
      </c>
      <c r="IN79" s="35">
        <f>SUMIF(Population!$B$4:$B$104,"&lt;="&amp;$GR79,Population!AW$4:AW$104)-SUMIF(Population!$B$4:$B$104,"&lt;"&amp;$GQ79,Population!AW$4:AW$104)</f>
        <v>2083241</v>
      </c>
      <c r="IO79" s="35">
        <f>SUMIF(Population!$B$4:$B$104,"&lt;="&amp;$GR79,Population!AX$4:AX$104)-SUMIF(Population!$B$4:$B$104,"&lt;"&amp;$GQ79,Population!AX$4:AX$104)</f>
        <v>2122724</v>
      </c>
      <c r="IP79" s="35">
        <f>SUMIF(Population!$B$4:$B$104,"&lt;="&amp;$GR79,Population!AY$4:AY$104)-SUMIF(Population!$B$4:$B$104,"&lt;"&amp;$GQ79,Population!AY$4:AY$104)</f>
        <v>2157332</v>
      </c>
      <c r="IT79" s="36" t="s">
        <v>102</v>
      </c>
      <c r="IU79" s="43">
        <f t="shared" si="36"/>
        <v>679843547.51343608</v>
      </c>
      <c r="IV79" s="43">
        <f t="shared" si="37"/>
        <v>722123813.43735301</v>
      </c>
      <c r="IW79" s="43">
        <f t="shared" si="38"/>
        <v>762939317.66815507</v>
      </c>
      <c r="IX79" s="43">
        <f t="shared" si="39"/>
        <v>804622766.83449435</v>
      </c>
      <c r="IY79" s="43">
        <f t="shared" si="40"/>
        <v>845441436.2671051</v>
      </c>
      <c r="IZ79" s="43">
        <f t="shared" si="41"/>
        <v>880087116.45506442</v>
      </c>
      <c r="JA79" s="43">
        <f t="shared" si="42"/>
        <v>915612552.24218786</v>
      </c>
      <c r="JB79" s="43">
        <f t="shared" si="43"/>
        <v>952195194.82693398</v>
      </c>
      <c r="JC79" s="43">
        <f t="shared" si="44"/>
        <v>991934703.30697739</v>
      </c>
      <c r="JD79" s="43">
        <f t="shared" si="45"/>
        <v>1038857965.8360729</v>
      </c>
      <c r="JE79" s="43">
        <f t="shared" si="46"/>
        <v>1090294026.4366159</v>
      </c>
      <c r="JF79" s="43">
        <f t="shared" si="47"/>
        <v>1146848226.7481742</v>
      </c>
      <c r="JG79" s="43">
        <f t="shared" si="48"/>
        <v>1211195341.55796</v>
      </c>
      <c r="JH79" s="43">
        <f t="shared" si="49"/>
        <v>1282248889.8152273</v>
      </c>
      <c r="JI79" s="43">
        <f t="shared" si="50"/>
        <v>1358776085.8761733</v>
      </c>
      <c r="JJ79" s="43">
        <f t="shared" si="51"/>
        <v>1448939334.3585036</v>
      </c>
      <c r="JK79" s="43">
        <f t="shared" si="52"/>
        <v>1540992751.2945623</v>
      </c>
      <c r="JL79" s="43">
        <f t="shared" si="53"/>
        <v>1656990598.113802</v>
      </c>
      <c r="JM79" s="43">
        <f t="shared" si="54"/>
        <v>1783287424.156466</v>
      </c>
      <c r="JN79" s="43">
        <f t="shared" si="55"/>
        <v>1918281020.0770209</v>
      </c>
      <c r="JO79" s="43">
        <f t="shared" si="56"/>
        <v>2108237373.8124425</v>
      </c>
      <c r="JP79" s="43">
        <f t="shared" si="57"/>
        <v>2279227083.2021527</v>
      </c>
      <c r="JQ79" s="43">
        <f t="shared" si="58"/>
        <v>2442121019.7399635</v>
      </c>
      <c r="JR79" s="43">
        <f t="shared" si="59"/>
        <v>2611273490.3923106</v>
      </c>
      <c r="JS79" s="43">
        <f t="shared" si="60"/>
        <v>2783149922.5372744</v>
      </c>
      <c r="JT79" s="43">
        <f t="shared" si="61"/>
        <v>2955660257.114397</v>
      </c>
      <c r="JU79" s="43">
        <f t="shared" si="62"/>
        <v>3139091730.8148184</v>
      </c>
      <c r="JV79" s="43">
        <f t="shared" si="63"/>
        <v>3322887663.8151412</v>
      </c>
      <c r="JW79" s="43">
        <f t="shared" si="64"/>
        <v>3517635635.6774197</v>
      </c>
      <c r="JX79" s="43">
        <f t="shared" si="65"/>
        <v>3723973572.4352856</v>
      </c>
      <c r="JY79" s="43">
        <f t="shared" si="66"/>
        <v>3933631799.637681</v>
      </c>
      <c r="JZ79" s="43">
        <f t="shared" si="67"/>
        <v>4154685113.7510877</v>
      </c>
      <c r="KA79" s="43">
        <f t="shared" si="68"/>
        <v>4385476622.4976473</v>
      </c>
      <c r="KB79" s="43">
        <f t="shared" si="69"/>
        <v>4623133548.1977491</v>
      </c>
      <c r="KC79" s="43">
        <f t="shared" si="70"/>
        <v>4881241030.9313011</v>
      </c>
      <c r="KD79" s="43">
        <f t="shared" si="71"/>
        <v>5134915504.0883598</v>
      </c>
      <c r="KE79" s="43">
        <f t="shared" si="72"/>
        <v>5391059056.5954332</v>
      </c>
      <c r="KF79" s="43">
        <f t="shared" si="73"/>
        <v>5639991322.875102</v>
      </c>
      <c r="KG79" s="43">
        <f t="shared" si="74"/>
        <v>5869243373.0208998</v>
      </c>
      <c r="KH79" s="43">
        <f t="shared" si="75"/>
        <v>6091605138.8605566</v>
      </c>
      <c r="KI79" s="43">
        <f t="shared" si="76"/>
        <v>6318140445.7791605</v>
      </c>
      <c r="KJ79" s="43">
        <f t="shared" si="77"/>
        <v>6565648757.7316275</v>
      </c>
      <c r="KK79" s="43">
        <f t="shared" si="78"/>
        <v>6854767548.6812305</v>
      </c>
      <c r="KL79" s="43">
        <f t="shared" si="79"/>
        <v>7163532599.1348858</v>
      </c>
      <c r="KM79" s="43">
        <f t="shared" si="80"/>
        <v>7532900939.2005548</v>
      </c>
      <c r="KN79" s="43">
        <f t="shared" si="81"/>
        <v>7898250192.6896</v>
      </c>
      <c r="KO79" s="43">
        <f t="shared" si="82"/>
        <v>8233676209.6264935</v>
      </c>
      <c r="KP79" s="43">
        <f t="shared" si="83"/>
        <v>8554360683.4637022</v>
      </c>
      <c r="KQ79" s="43">
        <f t="shared" si="84"/>
        <v>8864429097.141407</v>
      </c>
    </row>
    <row r="80" spans="1:303">
      <c r="B80" s="36" t="s">
        <v>1</v>
      </c>
      <c r="C80" s="47">
        <v>7458544920</v>
      </c>
      <c r="D80" s="47">
        <v>10238711199</v>
      </c>
      <c r="E80" s="47">
        <v>17697256119</v>
      </c>
      <c r="F80" s="48">
        <f t="shared" si="29"/>
        <v>779.25943723813702</v>
      </c>
      <c r="G80" s="120">
        <f t="shared" si="30"/>
        <v>1</v>
      </c>
      <c r="AE80" s="36" t="s">
        <v>556</v>
      </c>
      <c r="AF80" s="49">
        <f>'Health Non Demographic'!K21</f>
        <v>764.69330815663034</v>
      </c>
      <c r="AG80" s="49">
        <f>'Health Non Demographic'!L21</f>
        <v>779.69912571708994</v>
      </c>
      <c r="AH80" s="49">
        <f>'Health Non Demographic'!M21</f>
        <v>794.99940716033234</v>
      </c>
      <c r="AI80" s="49">
        <f>'Health Non Demographic'!N21</f>
        <v>810.59993084384541</v>
      </c>
      <c r="AJ80" s="49">
        <f>'Health Non Demographic'!O21</f>
        <v>826.5065885156456</v>
      </c>
      <c r="AK80" s="49">
        <f>'Health Non Demographic'!P21</f>
        <v>842.72538753937567</v>
      </c>
      <c r="AL80" s="49">
        <f>'Health Non Demographic'!Q21</f>
        <v>859.26245316306654</v>
      </c>
      <c r="AM80" s="49">
        <f>'Health Non Demographic'!R21</f>
        <v>876.12403083242009</v>
      </c>
      <c r="AN80" s="49">
        <f>'Health Non Demographic'!S21</f>
        <v>893.3164885494856</v>
      </c>
      <c r="AO80" s="49">
        <f>'Health Non Demographic'!T21</f>
        <v>910.84631927762155</v>
      </c>
      <c r="AP80" s="49">
        <f>'Health Non Demographic'!U21</f>
        <v>928.7201433936508</v>
      </c>
      <c r="AQ80" s="49">
        <f>'Health Non Demographic'!V21</f>
        <v>946.9447111881351</v>
      </c>
      <c r="AR80" s="49">
        <f>'Health Non Demographic'!W21</f>
        <v>965.5269054147135</v>
      </c>
      <c r="AS80" s="49">
        <f>'Health Non Demographic'!X21</f>
        <v>984.47374388946673</v>
      </c>
      <c r="AT80" s="49">
        <f>'Health Non Demographic'!Y21</f>
        <v>1003.79238214129</v>
      </c>
      <c r="AU80" s="49">
        <f>'Health Non Demographic'!Z21</f>
        <v>1023.4901161142752</v>
      </c>
      <c r="AV80" s="49">
        <f>'Health Non Demographic'!AA21</f>
        <v>1043.5743849231226</v>
      </c>
      <c r="AW80" s="49">
        <f>'Health Non Demographic'!AB21</f>
        <v>1064.0527736626218</v>
      </c>
      <c r="AX80" s="49">
        <f>'Health Non Demographic'!AC21</f>
        <v>1084.9330162722665</v>
      </c>
      <c r="AY80" s="49">
        <f>'Health Non Demographic'!AD21</f>
        <v>1106.2229984570802</v>
      </c>
      <c r="AZ80" s="49">
        <f>'Health Non Demographic'!AE21</f>
        <v>1127.9307606657583</v>
      </c>
      <c r="BA80" s="49">
        <f>'Health Non Demographic'!AF21</f>
        <v>1150.0645011272532</v>
      </c>
      <c r="BB80" s="49">
        <f>'Health Non Demographic'!AG21</f>
        <v>1172.6325789469452</v>
      </c>
      <c r="BC80" s="49">
        <f>'Health Non Demographic'!AH21</f>
        <v>1195.6435172635715</v>
      </c>
      <c r="BD80" s="49">
        <f>'Health Non Demographic'!AI21</f>
        <v>1219.1060064681044</v>
      </c>
      <c r="BE80" s="49">
        <f>'Health Non Demographic'!AJ21</f>
        <v>1243.0289074857942</v>
      </c>
      <c r="BF80" s="49">
        <f>'Health Non Demographic'!AK21</f>
        <v>1267.4212551226178</v>
      </c>
      <c r="BG80" s="49">
        <f>'Health Non Demographic'!AL21</f>
        <v>1292.2922614773945</v>
      </c>
      <c r="BH80" s="49">
        <f>'Health Non Demographic'!AM21</f>
        <v>1317.651319420859</v>
      </c>
      <c r="BI80" s="49">
        <f>'Health Non Demographic'!AN21</f>
        <v>1343.508006143006</v>
      </c>
      <c r="BJ80" s="49">
        <f>'Health Non Demographic'!AO21</f>
        <v>1369.8720867700454</v>
      </c>
      <c r="BK80" s="49">
        <f>'Health Non Demographic'!AP21</f>
        <v>1396.7535180523328</v>
      </c>
      <c r="BL80" s="49">
        <f>'Health Non Demographic'!AQ21</f>
        <v>1424.1624521246711</v>
      </c>
      <c r="BM80" s="49">
        <f>'Health Non Demographic'!AR21</f>
        <v>1452.1092403404014</v>
      </c>
      <c r="BN80" s="49">
        <f>'Health Non Demographic'!AS21</f>
        <v>1480.6044371807304</v>
      </c>
      <c r="BO80" s="49">
        <f>'Health Non Demographic'!AT21</f>
        <v>1509.658804240773</v>
      </c>
      <c r="BP80" s="49">
        <f>'Health Non Demographic'!AU21</f>
        <v>1539.2833142938132</v>
      </c>
      <c r="BQ80" s="49">
        <f>'Health Non Demographic'!AV21</f>
        <v>1569.4891554353201</v>
      </c>
      <c r="BR80" s="49">
        <f>'Health Non Demographic'!AW21</f>
        <v>1600.2877353082831</v>
      </c>
      <c r="BS80" s="49">
        <f>'Health Non Demographic'!AX21</f>
        <v>1631.6906854114616</v>
      </c>
      <c r="BT80" s="49">
        <f>'Health Non Demographic'!AY21</f>
        <v>1663.7098654921776</v>
      </c>
      <c r="BU80" s="49">
        <f>'Health Non Demographic'!AZ21</f>
        <v>1696.3573680253094</v>
      </c>
      <c r="BV80" s="49">
        <f>'Health Non Demographic'!BA21</f>
        <v>1729.6455227801766</v>
      </c>
      <c r="BW80" s="49">
        <f>'Health Non Demographic'!BB21</f>
        <v>1763.5869014770449</v>
      </c>
      <c r="BX80" s="49">
        <f>'Health Non Demographic'!BC21</f>
        <v>1798.1943225350049</v>
      </c>
      <c r="BY80" s="49">
        <f>'Health Non Demographic'!BD21</f>
        <v>1833.4808559130211</v>
      </c>
      <c r="BZ80" s="49">
        <f>'Health Non Demographic'!BE21</f>
        <v>1869.4598280459782</v>
      </c>
      <c r="CA80" s="49">
        <f>'Health Non Demographic'!BF21</f>
        <v>1906.1448268775885</v>
      </c>
      <c r="CB80" s="49">
        <f>'Health Non Demographic'!BG21</f>
        <v>1943.5497069920621</v>
      </c>
      <c r="GS80" s="36" t="s">
        <v>1</v>
      </c>
      <c r="GT80" s="35">
        <f>SUM(GT68:GT79)</f>
        <v>22706867</v>
      </c>
      <c r="GU80" s="35">
        <f t="shared" ref="GU80:IP80" si="85">SUM(GU68:GU79)</f>
        <v>23098218</v>
      </c>
      <c r="GV80" s="35">
        <f t="shared" si="85"/>
        <v>23481244</v>
      </c>
      <c r="GW80" s="35">
        <f t="shared" si="85"/>
        <v>23855556</v>
      </c>
      <c r="GX80" s="35">
        <f t="shared" si="85"/>
        <v>24221149</v>
      </c>
      <c r="GY80" s="35">
        <f t="shared" si="85"/>
        <v>24577462</v>
      </c>
      <c r="GZ80" s="35">
        <f t="shared" si="85"/>
        <v>24923983</v>
      </c>
      <c r="HA80" s="35">
        <f t="shared" si="85"/>
        <v>25271486</v>
      </c>
      <c r="HB80" s="35">
        <f t="shared" si="85"/>
        <v>25619029</v>
      </c>
      <c r="HC80" s="35">
        <f t="shared" si="85"/>
        <v>25966531</v>
      </c>
      <c r="HD80" s="35">
        <f t="shared" si="85"/>
        <v>26313691</v>
      </c>
      <c r="HE80" s="35">
        <f t="shared" si="85"/>
        <v>26660149</v>
      </c>
      <c r="HF80" s="35">
        <f t="shared" si="85"/>
        <v>27005329</v>
      </c>
      <c r="HG80" s="35">
        <f t="shared" si="85"/>
        <v>27348818</v>
      </c>
      <c r="HH80" s="35">
        <f t="shared" si="85"/>
        <v>27690307</v>
      </c>
      <c r="HI80" s="35">
        <f t="shared" si="85"/>
        <v>28029509</v>
      </c>
      <c r="HJ80" s="35">
        <f t="shared" si="85"/>
        <v>28366138</v>
      </c>
      <c r="HK80" s="35">
        <f t="shared" si="85"/>
        <v>28700170</v>
      </c>
      <c r="HL80" s="35">
        <f t="shared" si="85"/>
        <v>29031390</v>
      </c>
      <c r="HM80" s="35">
        <f t="shared" si="85"/>
        <v>29359860</v>
      </c>
      <c r="HN80" s="35">
        <f t="shared" si="85"/>
        <v>29685803</v>
      </c>
      <c r="HO80" s="35">
        <f t="shared" si="85"/>
        <v>30009057</v>
      </c>
      <c r="HP80" s="35">
        <f t="shared" si="85"/>
        <v>30329838</v>
      </c>
      <c r="HQ80" s="35">
        <f t="shared" si="85"/>
        <v>30648248</v>
      </c>
      <c r="HR80" s="35">
        <f t="shared" si="85"/>
        <v>30964450</v>
      </c>
      <c r="HS80" s="35">
        <f t="shared" si="85"/>
        <v>31278850</v>
      </c>
      <c r="HT80" s="35">
        <f t="shared" si="85"/>
        <v>31591630</v>
      </c>
      <c r="HU80" s="35">
        <f t="shared" si="85"/>
        <v>31902917</v>
      </c>
      <c r="HV80" s="35">
        <f t="shared" si="85"/>
        <v>32212999</v>
      </c>
      <c r="HW80" s="35">
        <f t="shared" si="85"/>
        <v>32522084</v>
      </c>
      <c r="HX80" s="35">
        <f t="shared" si="85"/>
        <v>32830050</v>
      </c>
      <c r="HY80" s="35">
        <f t="shared" si="85"/>
        <v>33137465</v>
      </c>
      <c r="HZ80" s="35">
        <f t="shared" si="85"/>
        <v>33443624</v>
      </c>
      <c r="IA80" s="35">
        <f t="shared" si="85"/>
        <v>33749113</v>
      </c>
      <c r="IB80" s="35">
        <f t="shared" si="85"/>
        <v>34053959</v>
      </c>
      <c r="IC80" s="35">
        <f t="shared" si="85"/>
        <v>34356470</v>
      </c>
      <c r="ID80" s="35">
        <f t="shared" si="85"/>
        <v>34659420</v>
      </c>
      <c r="IE80" s="35">
        <f t="shared" si="85"/>
        <v>34962048</v>
      </c>
      <c r="IF80" s="35">
        <f t="shared" si="85"/>
        <v>35263616</v>
      </c>
      <c r="IG80" s="35">
        <f t="shared" si="85"/>
        <v>35564183</v>
      </c>
      <c r="IH80" s="35">
        <f t="shared" si="85"/>
        <v>35863732</v>
      </c>
      <c r="II80" s="35">
        <f t="shared" si="85"/>
        <v>36161842</v>
      </c>
      <c r="IJ80" s="35">
        <f t="shared" si="85"/>
        <v>36459489</v>
      </c>
      <c r="IK80" s="35">
        <f t="shared" si="85"/>
        <v>36756046</v>
      </c>
      <c r="IL80" s="35">
        <f t="shared" si="85"/>
        <v>37051395</v>
      </c>
      <c r="IM80" s="35">
        <f t="shared" si="85"/>
        <v>37345636</v>
      </c>
      <c r="IN80" s="35">
        <f t="shared" si="85"/>
        <v>37638396</v>
      </c>
      <c r="IO80" s="35">
        <f t="shared" si="85"/>
        <v>37929562</v>
      </c>
      <c r="IP80" s="35">
        <f t="shared" si="85"/>
        <v>38219197</v>
      </c>
      <c r="IT80" s="36" t="s">
        <v>1</v>
      </c>
      <c r="IU80" s="43">
        <f>SUM(IU68:IU79)</f>
        <v>17360820052.879456</v>
      </c>
      <c r="IV80" s="43">
        <f t="shared" ref="IV80:KQ80" si="86">SUM(IV68:IV79)</f>
        <v>18074108670.13147</v>
      </c>
      <c r="IW80" s="43">
        <f t="shared" si="86"/>
        <v>18808445492.59277</v>
      </c>
      <c r="IX80" s="43">
        <f t="shared" si="86"/>
        <v>19565888147.17654</v>
      </c>
      <c r="IY80" s="43">
        <f t="shared" si="86"/>
        <v>20351083614.274776</v>
      </c>
      <c r="IZ80" s="43">
        <f t="shared" si="86"/>
        <v>21159265199.678463</v>
      </c>
      <c r="JA80" s="43">
        <f t="shared" si="86"/>
        <v>21987667581.691551</v>
      </c>
      <c r="JB80" s="43">
        <f t="shared" si="86"/>
        <v>22846201462.91201</v>
      </c>
      <c r="JC80" s="43">
        <f t="shared" si="86"/>
        <v>23731335295.593956</v>
      </c>
      <c r="JD80" s="43">
        <f t="shared" si="86"/>
        <v>24643222537.763702</v>
      </c>
      <c r="JE80" s="43">
        <f t="shared" si="86"/>
        <v>25599758945.298531</v>
      </c>
      <c r="JF80" s="43">
        <f t="shared" si="86"/>
        <v>26580951942.466614</v>
      </c>
      <c r="JG80" s="43">
        <f t="shared" si="86"/>
        <v>27593496867.564384</v>
      </c>
      <c r="JH80" s="43">
        <f t="shared" si="86"/>
        <v>28639111007.887058</v>
      </c>
      <c r="JI80" s="43">
        <f t="shared" si="86"/>
        <v>29726083685.517696</v>
      </c>
      <c r="JJ80" s="43">
        <f t="shared" si="86"/>
        <v>30835071868.712509</v>
      </c>
      <c r="JK80" s="43">
        <f t="shared" si="86"/>
        <v>31971506457.659691</v>
      </c>
      <c r="JL80" s="43">
        <f t="shared" si="86"/>
        <v>33123733000.615814</v>
      </c>
      <c r="JM80" s="43">
        <f t="shared" si="86"/>
        <v>34298135583.555882</v>
      </c>
      <c r="JN80" s="43">
        <f t="shared" si="86"/>
        <v>35498744603.486687</v>
      </c>
      <c r="JO80" s="43">
        <f t="shared" si="86"/>
        <v>36712095800.391899</v>
      </c>
      <c r="JP80" s="43">
        <f t="shared" si="86"/>
        <v>37970578740.765816</v>
      </c>
      <c r="JQ80" s="43">
        <f t="shared" si="86"/>
        <v>39278063691.540802</v>
      </c>
      <c r="JR80" s="43">
        <f t="shared" si="86"/>
        <v>40623532900.320053</v>
      </c>
      <c r="JS80" s="43">
        <f t="shared" si="86"/>
        <v>42023798541.818512</v>
      </c>
      <c r="JT80" s="43">
        <f t="shared" si="86"/>
        <v>43454745589.860313</v>
      </c>
      <c r="JU80" s="43">
        <f t="shared" si="86"/>
        <v>44909760927.672661</v>
      </c>
      <c r="JV80" s="43">
        <f t="shared" si="86"/>
        <v>46389353551.831009</v>
      </c>
      <c r="JW80" s="43">
        <f t="shared" si="86"/>
        <v>47890852594.250931</v>
      </c>
      <c r="JX80" s="43">
        <f t="shared" si="86"/>
        <v>49417418197.848137</v>
      </c>
      <c r="JY80" s="43">
        <f t="shared" si="86"/>
        <v>50976389954.964096</v>
      </c>
      <c r="JZ80" s="43">
        <f t="shared" si="86"/>
        <v>52577938609.606583</v>
      </c>
      <c r="KA80" s="43">
        <f t="shared" si="86"/>
        <v>54230963120.263596</v>
      </c>
      <c r="KB80" s="43">
        <f t="shared" si="86"/>
        <v>55934957591.802994</v>
      </c>
      <c r="KC80" s="43">
        <f t="shared" si="86"/>
        <v>57697919623.114822</v>
      </c>
      <c r="KD80" s="43">
        <f t="shared" si="86"/>
        <v>59497313181.587219</v>
      </c>
      <c r="KE80" s="43">
        <f t="shared" si="86"/>
        <v>61344111577.118294</v>
      </c>
      <c r="KF80" s="43">
        <f t="shared" si="86"/>
        <v>63235645465.479362</v>
      </c>
      <c r="KG80" s="43">
        <f t="shared" si="86"/>
        <v>65180292145.661598</v>
      </c>
      <c r="KH80" s="43">
        <f t="shared" si="86"/>
        <v>67168825412.400475</v>
      </c>
      <c r="KI80" s="43">
        <f t="shared" si="86"/>
        <v>69201956531.024857</v>
      </c>
      <c r="KJ80" s="43">
        <f t="shared" si="86"/>
        <v>71279407994.418839</v>
      </c>
      <c r="KK80" s="43">
        <f t="shared" si="86"/>
        <v>73410539118.528793</v>
      </c>
      <c r="KL80" s="43">
        <f t="shared" si="86"/>
        <v>75603792364.383911</v>
      </c>
      <c r="KM80" s="43">
        <f t="shared" si="86"/>
        <v>77840152085.45639</v>
      </c>
      <c r="KN80" s="43">
        <f t="shared" si="86"/>
        <v>80136489377.259811</v>
      </c>
      <c r="KO80" s="43">
        <f t="shared" si="86"/>
        <v>82515613102.890121</v>
      </c>
      <c r="KP80" s="43">
        <f t="shared" si="86"/>
        <v>84964282085.673264</v>
      </c>
      <c r="KQ80" s="43">
        <f t="shared" si="86"/>
        <v>87490979064.38855</v>
      </c>
    </row>
    <row r="81" spans="2:362">
      <c r="C81" s="49"/>
      <c r="D81" s="49"/>
      <c r="AE81" s="121"/>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row>
    <row r="82" spans="2:362">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S82" s="41"/>
      <c r="IT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U82" s="41"/>
      <c r="KV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row>
    <row r="83" spans="2:362">
      <c r="B83" s="198" t="s">
        <v>703</v>
      </c>
      <c r="C83" s="198" t="s">
        <v>246</v>
      </c>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W83" s="41"/>
      <c r="IX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Y83" s="41"/>
      <c r="KZ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row>
    <row r="84" spans="2:362">
      <c r="B84" s="144" t="s">
        <v>624</v>
      </c>
      <c r="C84" s="203">
        <v>32660</v>
      </c>
      <c r="D84" s="203">
        <v>33025</v>
      </c>
      <c r="E84" s="203">
        <v>33390</v>
      </c>
      <c r="F84" s="203">
        <v>33756</v>
      </c>
      <c r="G84" s="203">
        <v>34121</v>
      </c>
      <c r="H84" s="203">
        <v>34486</v>
      </c>
      <c r="I84" s="203">
        <v>34851</v>
      </c>
      <c r="J84" s="203">
        <v>35217</v>
      </c>
      <c r="K84" s="203">
        <v>35582</v>
      </c>
      <c r="L84" s="203">
        <v>35947</v>
      </c>
      <c r="M84" s="203">
        <v>36312</v>
      </c>
      <c r="N84" s="203">
        <v>36678</v>
      </c>
      <c r="O84" s="203">
        <v>37043</v>
      </c>
      <c r="P84" s="203">
        <v>37408</v>
      </c>
      <c r="Q84" s="203">
        <v>37773</v>
      </c>
      <c r="R84" s="203">
        <v>38139</v>
      </c>
      <c r="S84" s="203">
        <v>38504</v>
      </c>
      <c r="T84" s="203">
        <v>38869</v>
      </c>
      <c r="U84" s="203">
        <v>39234</v>
      </c>
      <c r="V84" s="203">
        <v>39600</v>
      </c>
      <c r="W84" s="203">
        <v>39965</v>
      </c>
      <c r="X84" s="203">
        <v>40330</v>
      </c>
      <c r="Y84" s="203">
        <v>40695</v>
      </c>
      <c r="Z84" s="203">
        <v>41061</v>
      </c>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row>
    <row r="85" spans="2:362">
      <c r="B85" s="144" t="s">
        <v>236</v>
      </c>
      <c r="C85" s="201">
        <v>1243850</v>
      </c>
      <c r="D85" s="201">
        <v>1258152</v>
      </c>
      <c r="E85" s="201">
        <v>1271703</v>
      </c>
      <c r="F85" s="201">
        <v>1283948</v>
      </c>
      <c r="G85" s="201">
        <v>1291143</v>
      </c>
      <c r="H85" s="201">
        <v>1295885</v>
      </c>
      <c r="I85" s="201">
        <v>1296201</v>
      </c>
      <c r="J85" s="201">
        <v>1291502</v>
      </c>
      <c r="K85" s="201">
        <v>1291348</v>
      </c>
      <c r="L85" s="201">
        <v>1285086</v>
      </c>
      <c r="M85" s="201">
        <v>1279683</v>
      </c>
      <c r="N85" s="201">
        <v>1273728</v>
      </c>
      <c r="O85" s="201">
        <v>1273685</v>
      </c>
      <c r="P85" s="201">
        <v>1269042</v>
      </c>
      <c r="Q85" s="201">
        <v>1269136</v>
      </c>
      <c r="R85" s="201">
        <v>1270176</v>
      </c>
      <c r="S85" s="201">
        <v>1277539</v>
      </c>
      <c r="T85" s="201">
        <v>1294538</v>
      </c>
      <c r="U85" s="201">
        <v>1336479</v>
      </c>
      <c r="V85" s="201">
        <v>1383093</v>
      </c>
      <c r="W85" s="201">
        <v>1425684</v>
      </c>
      <c r="X85" s="201">
        <v>1454012</v>
      </c>
      <c r="Y85" s="201">
        <v>1458114</v>
      </c>
      <c r="Z85" s="201">
        <v>1480283</v>
      </c>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c r="KB85" s="41"/>
      <c r="KC85" s="41"/>
      <c r="KD85" s="41"/>
      <c r="KE85" s="41"/>
      <c r="KF85" s="41"/>
      <c r="KG85" s="41"/>
      <c r="KH85" s="41"/>
      <c r="KI85" s="41"/>
      <c r="KJ85" s="41"/>
      <c r="KK85" s="41"/>
      <c r="KL85" s="41"/>
      <c r="KM85" s="41"/>
      <c r="KN85" s="41"/>
      <c r="KO85" s="41"/>
      <c r="KP85" s="41"/>
      <c r="KQ85" s="41"/>
      <c r="KR85" s="41"/>
      <c r="KS85" s="41"/>
      <c r="KT85" s="41"/>
      <c r="KU85" s="41"/>
      <c r="KY85" s="41"/>
      <c r="KZ85" s="41"/>
      <c r="LA85" s="41"/>
      <c r="LB85" s="41"/>
      <c r="LC85" s="41"/>
      <c r="LD85" s="41"/>
      <c r="LE85" s="41"/>
      <c r="LF85" s="41"/>
      <c r="LG85" s="41"/>
      <c r="LH85" s="41"/>
      <c r="LI85" s="41"/>
      <c r="LJ85" s="41"/>
      <c r="LK85" s="41"/>
      <c r="LL85" s="41"/>
      <c r="LM85" s="41"/>
      <c r="LN85" s="41"/>
      <c r="LO85" s="41"/>
      <c r="LP85" s="41"/>
      <c r="LQ85" s="41"/>
      <c r="LR85" s="41"/>
      <c r="LS85" s="41"/>
      <c r="LT85" s="41"/>
      <c r="LU85" s="41"/>
      <c r="LV85" s="41"/>
      <c r="LW85" s="41"/>
      <c r="LX85" s="41"/>
      <c r="LY85" s="41"/>
      <c r="LZ85" s="41"/>
      <c r="MA85" s="41"/>
      <c r="MB85" s="41"/>
      <c r="MC85" s="41"/>
      <c r="MD85" s="41"/>
      <c r="ME85" s="41"/>
      <c r="MF85" s="41"/>
      <c r="MG85" s="41"/>
      <c r="MH85" s="41"/>
      <c r="MI85" s="41"/>
      <c r="MJ85" s="41"/>
      <c r="MK85" s="41"/>
      <c r="ML85" s="41"/>
      <c r="MM85" s="41"/>
      <c r="MN85" s="41"/>
      <c r="MO85" s="41"/>
      <c r="MP85" s="41"/>
      <c r="MQ85" s="41"/>
      <c r="MR85" s="41"/>
      <c r="MS85" s="41"/>
      <c r="MT85" s="41"/>
      <c r="MU85" s="41"/>
      <c r="MV85" s="41"/>
      <c r="MW85" s="41"/>
    </row>
    <row r="86" spans="2:362">
      <c r="B86" s="144" t="s">
        <v>237</v>
      </c>
      <c r="C86" s="201">
        <v>1240901</v>
      </c>
      <c r="D86" s="201">
        <v>1262302</v>
      </c>
      <c r="E86" s="201">
        <v>1272208</v>
      </c>
      <c r="F86" s="201">
        <v>1278756</v>
      </c>
      <c r="G86" s="201">
        <v>1277100</v>
      </c>
      <c r="H86" s="201">
        <v>1278604</v>
      </c>
      <c r="I86" s="201">
        <v>1288234</v>
      </c>
      <c r="J86" s="201">
        <v>1300463</v>
      </c>
      <c r="K86" s="201">
        <v>1312042</v>
      </c>
      <c r="L86" s="201">
        <v>1323849</v>
      </c>
      <c r="M86" s="201">
        <v>1334389</v>
      </c>
      <c r="N86" s="201">
        <v>1341384</v>
      </c>
      <c r="O86" s="201">
        <v>1342523</v>
      </c>
      <c r="P86" s="201">
        <v>1337431</v>
      </c>
      <c r="Q86" s="201">
        <v>1329682</v>
      </c>
      <c r="R86" s="201">
        <v>1324513</v>
      </c>
      <c r="S86" s="201">
        <v>1321041</v>
      </c>
      <c r="T86" s="201">
        <v>1324308</v>
      </c>
      <c r="U86" s="201">
        <v>1327564</v>
      </c>
      <c r="V86" s="201">
        <v>1334683</v>
      </c>
      <c r="W86" s="201">
        <v>1346100</v>
      </c>
      <c r="X86" s="201">
        <v>1360182</v>
      </c>
      <c r="Y86" s="201">
        <v>1387634</v>
      </c>
      <c r="Z86" s="201">
        <v>1419215</v>
      </c>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41"/>
      <c r="KO86" s="41"/>
      <c r="KP86" s="41"/>
      <c r="KQ86" s="41"/>
      <c r="KR86" s="41"/>
      <c r="KS86" s="41"/>
      <c r="KT86" s="41"/>
      <c r="KU86" s="41"/>
      <c r="KY86" s="41"/>
      <c r="KZ86" s="41"/>
      <c r="LA86" s="41"/>
      <c r="LB86" s="41"/>
      <c r="LC86" s="41"/>
      <c r="LD86" s="41"/>
      <c r="LE86" s="41"/>
      <c r="LF86" s="41"/>
      <c r="LG86" s="41"/>
      <c r="LH86" s="41"/>
      <c r="LI86" s="41"/>
      <c r="LJ86" s="41"/>
      <c r="LK86" s="41"/>
      <c r="LL86" s="41"/>
      <c r="LM86" s="41"/>
      <c r="LN86" s="41"/>
      <c r="LO86" s="41"/>
      <c r="LP86" s="41"/>
      <c r="LQ86" s="41"/>
      <c r="LR86" s="41"/>
      <c r="LS86" s="41"/>
      <c r="LT86" s="41"/>
      <c r="LU86" s="41"/>
      <c r="LV86" s="41"/>
      <c r="LW86" s="41"/>
      <c r="LX86" s="41"/>
      <c r="LY86" s="41"/>
      <c r="LZ86" s="41"/>
      <c r="MA86" s="41"/>
      <c r="MB86" s="41"/>
      <c r="MC86" s="41"/>
      <c r="MD86" s="41"/>
      <c r="ME86" s="41"/>
      <c r="MF86" s="41"/>
      <c r="MG86" s="41"/>
      <c r="MH86" s="41"/>
      <c r="MI86" s="41"/>
      <c r="MJ86" s="41"/>
      <c r="MK86" s="41"/>
      <c r="ML86" s="41"/>
      <c r="MM86" s="41"/>
      <c r="MN86" s="41"/>
      <c r="MO86" s="41"/>
      <c r="MP86" s="41"/>
      <c r="MQ86" s="41"/>
      <c r="MR86" s="41"/>
      <c r="MS86" s="41"/>
      <c r="MT86" s="41"/>
      <c r="MU86" s="41"/>
      <c r="MV86" s="41"/>
      <c r="MW86" s="41"/>
    </row>
    <row r="87" spans="2:362">
      <c r="B87" s="144" t="s">
        <v>238</v>
      </c>
      <c r="C87" s="201">
        <v>1240167</v>
      </c>
      <c r="D87" s="201">
        <v>1234540</v>
      </c>
      <c r="E87" s="201">
        <v>1241619</v>
      </c>
      <c r="F87" s="201">
        <v>1250375</v>
      </c>
      <c r="G87" s="201">
        <v>1263012</v>
      </c>
      <c r="H87" s="201">
        <v>1276282</v>
      </c>
      <c r="I87" s="201">
        <v>1291138</v>
      </c>
      <c r="J87" s="201">
        <v>1302621</v>
      </c>
      <c r="K87" s="201">
        <v>1305001</v>
      </c>
      <c r="L87" s="201">
        <v>1307586</v>
      </c>
      <c r="M87" s="201">
        <v>1315980</v>
      </c>
      <c r="N87" s="201">
        <v>1328230</v>
      </c>
      <c r="O87" s="201">
        <v>1344025</v>
      </c>
      <c r="P87" s="201">
        <v>1358133</v>
      </c>
      <c r="Q87" s="201">
        <v>1370851</v>
      </c>
      <c r="R87" s="201">
        <v>1379535</v>
      </c>
      <c r="S87" s="201">
        <v>1384811</v>
      </c>
      <c r="T87" s="201">
        <v>1383541</v>
      </c>
      <c r="U87" s="201">
        <v>1382818</v>
      </c>
      <c r="V87" s="201">
        <v>1383120</v>
      </c>
      <c r="W87" s="201">
        <v>1386256</v>
      </c>
      <c r="X87" s="201">
        <v>1384504</v>
      </c>
      <c r="Y87" s="201">
        <v>1387865</v>
      </c>
      <c r="Z87" s="201">
        <v>1391222</v>
      </c>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row>
    <row r="88" spans="2:362">
      <c r="B88" s="144" t="s">
        <v>163</v>
      </c>
      <c r="C88" s="201">
        <v>1413172</v>
      </c>
      <c r="D88" s="201">
        <v>1402403</v>
      </c>
      <c r="E88" s="201">
        <v>1364074</v>
      </c>
      <c r="F88" s="201">
        <v>1321217</v>
      </c>
      <c r="G88" s="201">
        <v>1290586</v>
      </c>
      <c r="H88" s="201">
        <v>1272155</v>
      </c>
      <c r="I88" s="201">
        <v>1263274</v>
      </c>
      <c r="J88" s="201">
        <v>1271692</v>
      </c>
      <c r="K88" s="201">
        <v>1269991</v>
      </c>
      <c r="L88" s="201">
        <v>1277699</v>
      </c>
      <c r="M88" s="201">
        <v>1292918</v>
      </c>
      <c r="N88" s="201">
        <v>1315787</v>
      </c>
      <c r="O88" s="201">
        <v>1339986</v>
      </c>
      <c r="P88" s="201">
        <v>1351911</v>
      </c>
      <c r="Q88" s="201">
        <v>1360368</v>
      </c>
      <c r="R88" s="201">
        <v>1367889</v>
      </c>
      <c r="S88" s="201">
        <v>1379532</v>
      </c>
      <c r="T88" s="201">
        <v>1392682</v>
      </c>
      <c r="U88" s="201">
        <v>1420721</v>
      </c>
      <c r="V88" s="201">
        <v>1447612</v>
      </c>
      <c r="W88" s="201">
        <v>1462438</v>
      </c>
      <c r="X88" s="201">
        <v>1460048</v>
      </c>
      <c r="Y88" s="201">
        <v>1453459</v>
      </c>
      <c r="Z88" s="201">
        <v>1458453</v>
      </c>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row>
    <row r="89" spans="2:362">
      <c r="B89" s="144" t="s">
        <v>37</v>
      </c>
      <c r="C89" s="201">
        <v>1335896</v>
      </c>
      <c r="D89" s="201">
        <v>1358360</v>
      </c>
      <c r="E89" s="201">
        <v>1396764</v>
      </c>
      <c r="F89" s="201">
        <v>1428751</v>
      </c>
      <c r="G89" s="201">
        <v>1439495</v>
      </c>
      <c r="H89" s="201">
        <v>1434745</v>
      </c>
      <c r="I89" s="201">
        <v>1422850</v>
      </c>
      <c r="J89" s="201">
        <v>1388756</v>
      </c>
      <c r="K89" s="201">
        <v>1349381</v>
      </c>
      <c r="L89" s="201">
        <v>1314642</v>
      </c>
      <c r="M89" s="201">
        <v>1290648</v>
      </c>
      <c r="N89" s="201">
        <v>1279853</v>
      </c>
      <c r="O89" s="201">
        <v>1290129</v>
      </c>
      <c r="P89" s="201">
        <v>1315683</v>
      </c>
      <c r="Q89" s="201">
        <v>1350012</v>
      </c>
      <c r="R89" s="201">
        <v>1380726</v>
      </c>
      <c r="S89" s="201">
        <v>1414648</v>
      </c>
      <c r="T89" s="201">
        <v>1448435</v>
      </c>
      <c r="U89" s="201">
        <v>1483141</v>
      </c>
      <c r="V89" s="201">
        <v>1526362</v>
      </c>
      <c r="W89" s="201">
        <v>1581376</v>
      </c>
      <c r="X89" s="201">
        <v>1605054</v>
      </c>
      <c r="Y89" s="201">
        <v>1611663</v>
      </c>
      <c r="Z89" s="201">
        <v>1623524</v>
      </c>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row>
    <row r="90" spans="2:362">
      <c r="B90" s="144" t="s">
        <v>239</v>
      </c>
      <c r="C90" s="201">
        <v>2782768</v>
      </c>
      <c r="D90" s="201">
        <v>2816209</v>
      </c>
      <c r="E90" s="201">
        <v>2825398</v>
      </c>
      <c r="F90" s="201">
        <v>2831565</v>
      </c>
      <c r="G90" s="201">
        <v>2822168</v>
      </c>
      <c r="H90" s="201">
        <v>2823451</v>
      </c>
      <c r="I90" s="201">
        <v>2829588</v>
      </c>
      <c r="J90" s="201">
        <v>2848550</v>
      </c>
      <c r="K90" s="201">
        <v>2863015</v>
      </c>
      <c r="L90" s="201">
        <v>2860327</v>
      </c>
      <c r="M90" s="201">
        <v>2857016</v>
      </c>
      <c r="N90" s="201">
        <v>2855634</v>
      </c>
      <c r="O90" s="201">
        <v>2851409</v>
      </c>
      <c r="P90" s="201">
        <v>2854494</v>
      </c>
      <c r="Q90" s="201">
        <v>2858260</v>
      </c>
      <c r="R90" s="201">
        <v>2852818</v>
      </c>
      <c r="S90" s="201">
        <v>2853071</v>
      </c>
      <c r="T90" s="201">
        <v>2855732</v>
      </c>
      <c r="U90" s="201">
        <v>2888102</v>
      </c>
      <c r="V90" s="201">
        <v>2958352</v>
      </c>
      <c r="W90" s="201">
        <v>3053686</v>
      </c>
      <c r="X90" s="201">
        <v>3125453</v>
      </c>
      <c r="Y90" s="201">
        <v>3194331</v>
      </c>
      <c r="Z90" s="201">
        <v>3281075</v>
      </c>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c r="FA90" s="41"/>
      <c r="FB90" s="41"/>
      <c r="FC90" s="41"/>
      <c r="FD90" s="41"/>
      <c r="FE90" s="41"/>
      <c r="FF90" s="41"/>
      <c r="FG90" s="41"/>
      <c r="FH90" s="41"/>
      <c r="FI90" s="41"/>
      <c r="FJ90" s="41"/>
      <c r="FK90" s="41"/>
      <c r="FL90" s="41"/>
      <c r="FM90" s="41"/>
      <c r="FN90" s="41"/>
      <c r="FO90" s="41"/>
      <c r="FP90" s="41"/>
      <c r="FQ90" s="41"/>
      <c r="FR90" s="41"/>
      <c r="FS90" s="41"/>
      <c r="FT90" s="41"/>
      <c r="FU90" s="41"/>
      <c r="FV90" s="41"/>
      <c r="FW90" s="41"/>
      <c r="FX90" s="41"/>
      <c r="FY90" s="41"/>
      <c r="FZ90" s="41"/>
      <c r="GA90" s="41"/>
      <c r="GB90" s="41"/>
      <c r="GC90" s="41"/>
      <c r="GD90" s="41"/>
      <c r="GE90" s="41"/>
      <c r="GF90" s="41"/>
      <c r="GG90" s="41"/>
      <c r="GH90" s="41"/>
      <c r="GI90" s="41"/>
      <c r="GJ90" s="41"/>
      <c r="GK90" s="41"/>
      <c r="GL90" s="41"/>
      <c r="GM90" s="41"/>
      <c r="GN90" s="41"/>
      <c r="GO90" s="41"/>
      <c r="GP90" s="41"/>
      <c r="GQ90" s="41"/>
      <c r="GR90" s="41"/>
      <c r="GS90" s="41"/>
      <c r="GT90" s="41"/>
      <c r="GU90" s="41"/>
      <c r="GV90" s="41"/>
      <c r="GW90" s="41"/>
      <c r="GX90" s="41"/>
      <c r="GY90" s="41"/>
      <c r="GZ90" s="41"/>
      <c r="HA90" s="41"/>
      <c r="HB90" s="41"/>
      <c r="HC90" s="41"/>
      <c r="HD90" s="41"/>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row>
    <row r="91" spans="2:362">
      <c r="B91" s="144" t="s">
        <v>240</v>
      </c>
      <c r="C91" s="201">
        <v>2510372</v>
      </c>
      <c r="D91" s="201">
        <v>2571986</v>
      </c>
      <c r="E91" s="201">
        <v>2622658</v>
      </c>
      <c r="F91" s="201">
        <v>2646101</v>
      </c>
      <c r="G91" s="201">
        <v>2669839</v>
      </c>
      <c r="H91" s="201">
        <v>2702646</v>
      </c>
      <c r="I91" s="201">
        <v>2747625</v>
      </c>
      <c r="J91" s="201">
        <v>2799875</v>
      </c>
      <c r="K91" s="201">
        <v>2845815</v>
      </c>
      <c r="L91" s="201">
        <v>2881490</v>
      </c>
      <c r="M91" s="201">
        <v>2913704</v>
      </c>
      <c r="N91" s="201">
        <v>2936641</v>
      </c>
      <c r="O91" s="201">
        <v>2953197</v>
      </c>
      <c r="P91" s="201">
        <v>2966659</v>
      </c>
      <c r="Q91" s="201">
        <v>2972788</v>
      </c>
      <c r="R91" s="201">
        <v>2981621</v>
      </c>
      <c r="S91" s="201">
        <v>2996044</v>
      </c>
      <c r="T91" s="201">
        <v>3025272</v>
      </c>
      <c r="U91" s="201">
        <v>3059917</v>
      </c>
      <c r="V91" s="201">
        <v>3088962</v>
      </c>
      <c r="W91" s="201">
        <v>3116343</v>
      </c>
      <c r="X91" s="201">
        <v>3137648</v>
      </c>
      <c r="Y91" s="201">
        <v>3161154</v>
      </c>
      <c r="Z91" s="201">
        <v>3189944</v>
      </c>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row>
    <row r="92" spans="2:362">
      <c r="B92" s="144" t="s">
        <v>241</v>
      </c>
      <c r="C92" s="201">
        <v>1733317</v>
      </c>
      <c r="D92" s="201">
        <v>1803261</v>
      </c>
      <c r="E92" s="201">
        <v>1876079</v>
      </c>
      <c r="F92" s="201">
        <v>1968956</v>
      </c>
      <c r="G92" s="201">
        <v>2054744</v>
      </c>
      <c r="H92" s="201">
        <v>2134525</v>
      </c>
      <c r="I92" s="201">
        <v>2216089</v>
      </c>
      <c r="J92" s="201">
        <v>2298736</v>
      </c>
      <c r="K92" s="201">
        <v>2376709</v>
      </c>
      <c r="L92" s="201">
        <v>2460560</v>
      </c>
      <c r="M92" s="201">
        <v>2525485</v>
      </c>
      <c r="N92" s="201">
        <v>2583189</v>
      </c>
      <c r="O92" s="201">
        <v>2642230</v>
      </c>
      <c r="P92" s="201">
        <v>2659000</v>
      </c>
      <c r="Q92" s="201">
        <v>2693054</v>
      </c>
      <c r="R92" s="201">
        <v>2734333</v>
      </c>
      <c r="S92" s="201">
        <v>2776548</v>
      </c>
      <c r="T92" s="201">
        <v>2825567</v>
      </c>
      <c r="U92" s="201">
        <v>2882908</v>
      </c>
      <c r="V92" s="201">
        <v>2935638</v>
      </c>
      <c r="W92" s="201">
        <v>2984512</v>
      </c>
      <c r="X92" s="201">
        <v>3015387</v>
      </c>
      <c r="Y92" s="201">
        <v>3035900</v>
      </c>
      <c r="Z92" s="201">
        <v>3055357</v>
      </c>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c r="IL92" s="41"/>
      <c r="IM92" s="41"/>
      <c r="IN92" s="41"/>
      <c r="IO92" s="41"/>
      <c r="IP92" s="41"/>
      <c r="IQ92" s="41"/>
      <c r="IR92" s="41"/>
      <c r="IS92" s="41"/>
      <c r="IW92" s="41"/>
      <c r="IX92" s="41"/>
      <c r="IY92" s="41"/>
      <c r="IZ92" s="41"/>
      <c r="JA92" s="41"/>
      <c r="JB92" s="41"/>
      <c r="JC92" s="41"/>
      <c r="JD92" s="41"/>
      <c r="JE92" s="41"/>
      <c r="JF92" s="41"/>
      <c r="JG92" s="41"/>
      <c r="JH92" s="41"/>
      <c r="JI92" s="41"/>
      <c r="JJ92" s="41"/>
      <c r="JK92" s="41"/>
      <c r="JL92" s="41"/>
      <c r="JM92" s="41"/>
      <c r="JN92" s="41"/>
      <c r="JO92" s="41"/>
      <c r="JP92" s="41"/>
      <c r="JQ92" s="41"/>
      <c r="JR92" s="41"/>
      <c r="JS92" s="41"/>
      <c r="JT92" s="41"/>
      <c r="JU92" s="41"/>
      <c r="JV92" s="41"/>
      <c r="JW92" s="41"/>
      <c r="JX92" s="41"/>
      <c r="JY92" s="41"/>
      <c r="JZ92" s="41"/>
      <c r="KA92" s="41"/>
      <c r="KB92" s="41"/>
      <c r="KC92" s="41"/>
      <c r="KD92" s="41"/>
      <c r="KE92" s="41"/>
      <c r="KF92" s="41"/>
      <c r="KG92" s="41"/>
      <c r="KH92" s="41"/>
      <c r="KI92" s="41"/>
      <c r="KJ92" s="41"/>
      <c r="KK92" s="41"/>
      <c r="KL92" s="41"/>
      <c r="KM92" s="41"/>
      <c r="KN92" s="41"/>
      <c r="KO92" s="41"/>
      <c r="KP92" s="41"/>
      <c r="KQ92" s="41"/>
      <c r="KR92" s="41"/>
      <c r="KS92" s="41"/>
      <c r="KT92" s="41"/>
      <c r="KU92" s="41"/>
      <c r="KY92" s="41"/>
      <c r="KZ92" s="41"/>
      <c r="LA92" s="41"/>
      <c r="LB92" s="41"/>
      <c r="LC92" s="41"/>
      <c r="LD92" s="41"/>
      <c r="LE92" s="41"/>
      <c r="LF92" s="41"/>
      <c r="LG92" s="41"/>
      <c r="LH92" s="41"/>
      <c r="LI92" s="41"/>
      <c r="LJ92" s="41"/>
      <c r="LK92" s="41"/>
      <c r="LL92" s="41"/>
      <c r="LM92" s="41"/>
      <c r="LN92" s="41"/>
      <c r="LO92" s="41"/>
      <c r="LP92" s="41"/>
      <c r="LQ92" s="41"/>
      <c r="LR92" s="41"/>
      <c r="LS92" s="41"/>
      <c r="LT92" s="41"/>
      <c r="LU92" s="41"/>
      <c r="LV92" s="41"/>
      <c r="LW92" s="41"/>
      <c r="LX92" s="41"/>
      <c r="LY92" s="41"/>
      <c r="LZ92" s="41"/>
      <c r="MA92" s="41"/>
      <c r="MB92" s="41"/>
      <c r="MC92" s="41"/>
      <c r="MD92" s="41"/>
      <c r="ME92" s="41"/>
      <c r="MF92" s="41"/>
      <c r="MG92" s="41"/>
      <c r="MH92" s="41"/>
      <c r="MI92" s="41"/>
      <c r="MJ92" s="41"/>
      <c r="MK92" s="41"/>
      <c r="ML92" s="41"/>
      <c r="MM92" s="41"/>
      <c r="MN92" s="41"/>
      <c r="MO92" s="41"/>
      <c r="MP92" s="41"/>
      <c r="MQ92" s="41"/>
      <c r="MR92" s="41"/>
      <c r="MS92" s="41"/>
      <c r="MT92" s="41"/>
      <c r="MU92" s="41"/>
      <c r="MV92" s="41"/>
      <c r="MW92" s="41"/>
    </row>
    <row r="93" spans="2:362">
      <c r="B93" s="144" t="s">
        <v>242</v>
      </c>
      <c r="C93" s="201">
        <v>1467478</v>
      </c>
      <c r="D93" s="201">
        <v>1464534</v>
      </c>
      <c r="E93" s="201">
        <v>1462818</v>
      </c>
      <c r="F93" s="201">
        <v>1467118</v>
      </c>
      <c r="G93" s="201">
        <v>1474073</v>
      </c>
      <c r="H93" s="201">
        <v>1487350</v>
      </c>
      <c r="I93" s="201">
        <v>1506604</v>
      </c>
      <c r="J93" s="201">
        <v>1530333</v>
      </c>
      <c r="K93" s="201">
        <v>1572718</v>
      </c>
      <c r="L93" s="201">
        <v>1617841</v>
      </c>
      <c r="M93" s="201">
        <v>1680815</v>
      </c>
      <c r="N93" s="201">
        <v>1750096</v>
      </c>
      <c r="O93" s="201">
        <v>1818447</v>
      </c>
      <c r="P93" s="201">
        <v>1917188</v>
      </c>
      <c r="Q93" s="201">
        <v>2005259</v>
      </c>
      <c r="R93" s="201">
        <v>2082254</v>
      </c>
      <c r="S93" s="201">
        <v>2161731</v>
      </c>
      <c r="T93" s="201">
        <v>2236827</v>
      </c>
      <c r="U93" s="201">
        <v>2309362</v>
      </c>
      <c r="V93" s="201">
        <v>2386210</v>
      </c>
      <c r="W93" s="201">
        <v>2444692</v>
      </c>
      <c r="X93" s="201">
        <v>2502787</v>
      </c>
      <c r="Y93" s="201">
        <v>2561993</v>
      </c>
      <c r="Z93" s="201">
        <v>2589967</v>
      </c>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row>
    <row r="94" spans="2:362">
      <c r="B94" s="144" t="s">
        <v>243</v>
      </c>
      <c r="C94" s="201">
        <v>1127854</v>
      </c>
      <c r="D94" s="201">
        <v>1150877</v>
      </c>
      <c r="E94" s="201">
        <v>1182145</v>
      </c>
      <c r="F94" s="201">
        <v>1208637</v>
      </c>
      <c r="G94" s="201">
        <v>1237064</v>
      </c>
      <c r="H94" s="201">
        <v>1264464</v>
      </c>
      <c r="I94" s="201">
        <v>1277447</v>
      </c>
      <c r="J94" s="201">
        <v>1288948</v>
      </c>
      <c r="K94" s="201">
        <v>1293537</v>
      </c>
      <c r="L94" s="201">
        <v>1296598</v>
      </c>
      <c r="M94" s="201">
        <v>1300015</v>
      </c>
      <c r="N94" s="201">
        <v>1302006</v>
      </c>
      <c r="O94" s="201">
        <v>1311961</v>
      </c>
      <c r="P94" s="201">
        <v>1324605</v>
      </c>
      <c r="Q94" s="201">
        <v>1336825</v>
      </c>
      <c r="R94" s="201">
        <v>1353404</v>
      </c>
      <c r="S94" s="201">
        <v>1373971</v>
      </c>
      <c r="T94" s="201">
        <v>1397253</v>
      </c>
      <c r="U94" s="201">
        <v>1440885</v>
      </c>
      <c r="V94" s="201">
        <v>1485037</v>
      </c>
      <c r="W94" s="201">
        <v>1546161</v>
      </c>
      <c r="X94" s="201">
        <v>1613289</v>
      </c>
      <c r="Y94" s="201">
        <v>1681931</v>
      </c>
      <c r="Z94" s="201">
        <v>1780501</v>
      </c>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row>
    <row r="95" spans="2:362">
      <c r="B95" s="144" t="s">
        <v>244</v>
      </c>
      <c r="C95" s="201">
        <v>575453</v>
      </c>
      <c r="D95" s="201">
        <v>595329</v>
      </c>
      <c r="E95" s="201">
        <v>614323</v>
      </c>
      <c r="F95" s="201">
        <v>630483</v>
      </c>
      <c r="G95" s="201">
        <v>643785</v>
      </c>
      <c r="H95" s="201">
        <v>655096</v>
      </c>
      <c r="I95" s="201">
        <v>675435</v>
      </c>
      <c r="J95" s="201">
        <v>702386</v>
      </c>
      <c r="K95" s="201">
        <v>731247</v>
      </c>
      <c r="L95" s="201">
        <v>758134</v>
      </c>
      <c r="M95" s="201">
        <v>784073</v>
      </c>
      <c r="N95" s="201">
        <v>811132</v>
      </c>
      <c r="O95" s="201">
        <v>843667</v>
      </c>
      <c r="P95" s="201">
        <v>868512</v>
      </c>
      <c r="Q95" s="201">
        <v>895039</v>
      </c>
      <c r="R95" s="201">
        <v>919175</v>
      </c>
      <c r="S95" s="201">
        <v>935717</v>
      </c>
      <c r="T95" s="201">
        <v>948119</v>
      </c>
      <c r="U95" s="201">
        <v>958589</v>
      </c>
      <c r="V95" s="201">
        <v>967574</v>
      </c>
      <c r="W95" s="201">
        <v>976176</v>
      </c>
      <c r="X95" s="201">
        <v>986792</v>
      </c>
      <c r="Y95" s="201">
        <v>1002373</v>
      </c>
      <c r="Z95" s="201">
        <v>1016809</v>
      </c>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row>
    <row r="96" spans="2:362">
      <c r="B96" s="144" t="s">
        <v>102</v>
      </c>
      <c r="C96" s="201">
        <v>143188</v>
      </c>
      <c r="D96" s="201">
        <v>147175</v>
      </c>
      <c r="E96" s="201">
        <v>154247</v>
      </c>
      <c r="F96" s="201">
        <v>162728</v>
      </c>
      <c r="G96" s="201">
        <v>171799</v>
      </c>
      <c r="H96" s="201">
        <v>180265</v>
      </c>
      <c r="I96" s="201">
        <v>190397</v>
      </c>
      <c r="J96" s="201">
        <v>200905</v>
      </c>
      <c r="K96" s="201">
        <v>212233</v>
      </c>
      <c r="L96" s="201">
        <v>223772</v>
      </c>
      <c r="M96" s="201">
        <v>237538</v>
      </c>
      <c r="N96" s="201">
        <v>251122</v>
      </c>
      <c r="O96" s="201">
        <v>263442</v>
      </c>
      <c r="P96" s="201">
        <v>272552</v>
      </c>
      <c r="Q96" s="201">
        <v>279463</v>
      </c>
      <c r="R96" s="201">
        <v>286278</v>
      </c>
      <c r="S96" s="201">
        <v>302191</v>
      </c>
      <c r="T96" s="201">
        <v>318692</v>
      </c>
      <c r="U96" s="201">
        <v>337136</v>
      </c>
      <c r="V96" s="201">
        <v>352556</v>
      </c>
      <c r="W96" s="201">
        <v>368229</v>
      </c>
      <c r="X96" s="201">
        <v>386594</v>
      </c>
      <c r="Y96" s="201">
        <v>403607</v>
      </c>
      <c r="Z96" s="201">
        <v>424002</v>
      </c>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row>
    <row r="97" spans="2:361">
      <c r="B97" s="144"/>
      <c r="C97" s="201">
        <f t="shared" ref="C97:N97" si="87">SUM(C85:C96)</f>
        <v>16814416</v>
      </c>
      <c r="D97" s="201">
        <f t="shared" si="87"/>
        <v>17065128</v>
      </c>
      <c r="E97" s="201">
        <f t="shared" si="87"/>
        <v>17284036</v>
      </c>
      <c r="F97" s="201">
        <f t="shared" si="87"/>
        <v>17478635</v>
      </c>
      <c r="G97" s="201">
        <f t="shared" si="87"/>
        <v>17634808</v>
      </c>
      <c r="H97" s="201">
        <f t="shared" si="87"/>
        <v>17805468</v>
      </c>
      <c r="I97" s="201">
        <f t="shared" si="87"/>
        <v>18004882</v>
      </c>
      <c r="J97" s="201">
        <f t="shared" si="87"/>
        <v>18224767</v>
      </c>
      <c r="K97" s="201">
        <f t="shared" si="87"/>
        <v>18423037</v>
      </c>
      <c r="L97" s="201">
        <f t="shared" si="87"/>
        <v>18607584</v>
      </c>
      <c r="M97" s="201">
        <f t="shared" si="87"/>
        <v>18812264</v>
      </c>
      <c r="N97" s="201">
        <f t="shared" si="87"/>
        <v>19028802</v>
      </c>
      <c r="O97" s="201">
        <f t="shared" ref="O97:Z97" si="88">SUM(O85:O96)</f>
        <v>19274701</v>
      </c>
      <c r="P97" s="201">
        <f t="shared" si="88"/>
        <v>19495210</v>
      </c>
      <c r="Q97" s="201">
        <f t="shared" si="88"/>
        <v>19720737</v>
      </c>
      <c r="R97" s="201">
        <f t="shared" si="88"/>
        <v>19932722</v>
      </c>
      <c r="S97" s="201">
        <f t="shared" si="88"/>
        <v>20176844</v>
      </c>
      <c r="T97" s="201">
        <f t="shared" si="88"/>
        <v>20450966</v>
      </c>
      <c r="U97" s="201">
        <f t="shared" si="88"/>
        <v>20827622</v>
      </c>
      <c r="V97" s="201">
        <f t="shared" si="88"/>
        <v>21249199</v>
      </c>
      <c r="W97" s="201">
        <f t="shared" si="88"/>
        <v>21691653</v>
      </c>
      <c r="X97" s="201">
        <f t="shared" si="88"/>
        <v>22031750</v>
      </c>
      <c r="Y97" s="201">
        <f t="shared" si="88"/>
        <v>22340024</v>
      </c>
      <c r="Z97" s="201">
        <f t="shared" si="88"/>
        <v>22710352</v>
      </c>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row>
    <row r="98" spans="2:361">
      <c r="B98" s="144" t="s">
        <v>623</v>
      </c>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row>
    <row r="99" spans="2:361">
      <c r="B99" s="144" t="s">
        <v>236</v>
      </c>
      <c r="C99" s="204">
        <f t="shared" ref="C99:Z99" si="89">$F68*C85</f>
        <v>537698596.63790631</v>
      </c>
      <c r="D99" s="204">
        <f t="shared" si="89"/>
        <v>543881147.04922235</v>
      </c>
      <c r="E99" s="204">
        <f t="shared" si="89"/>
        <v>549739050.88251436</v>
      </c>
      <c r="F99" s="204">
        <f t="shared" si="89"/>
        <v>555032389.56147981</v>
      </c>
      <c r="G99" s="204">
        <f t="shared" si="89"/>
        <v>558142685.33895278</v>
      </c>
      <c r="H99" s="204">
        <f t="shared" si="89"/>
        <v>560192584.23774028</v>
      </c>
      <c r="I99" s="204">
        <f t="shared" si="89"/>
        <v>560329186.52622974</v>
      </c>
      <c r="J99" s="204">
        <f t="shared" si="89"/>
        <v>558297875.91353405</v>
      </c>
      <c r="K99" s="204">
        <f t="shared" si="89"/>
        <v>558231303.91218162</v>
      </c>
      <c r="L99" s="204">
        <f t="shared" si="89"/>
        <v>555524330.71433091</v>
      </c>
      <c r="M99" s="204">
        <f t="shared" si="89"/>
        <v>553188690.95259547</v>
      </c>
      <c r="N99" s="204">
        <f t="shared" si="89"/>
        <v>550614429.47172666</v>
      </c>
      <c r="O99" s="204">
        <f t="shared" si="89"/>
        <v>550595841.18563473</v>
      </c>
      <c r="P99" s="204">
        <f t="shared" si="89"/>
        <v>548588738.5734309</v>
      </c>
      <c r="Q99" s="204">
        <f t="shared" si="89"/>
        <v>548629373.43139923</v>
      </c>
      <c r="R99" s="204">
        <f t="shared" si="89"/>
        <v>549078950.58338976</v>
      </c>
      <c r="S99" s="204">
        <f t="shared" si="89"/>
        <v>552261870.36233807</v>
      </c>
      <c r="T99" s="204">
        <f t="shared" si="89"/>
        <v>559610295.36876798</v>
      </c>
      <c r="U99" s="204">
        <f t="shared" si="89"/>
        <v>577740790.87995541</v>
      </c>
      <c r="V99" s="204">
        <f t="shared" si="89"/>
        <v>597891357.57503867</v>
      </c>
      <c r="W99" s="204">
        <f t="shared" si="89"/>
        <v>616302838.80622017</v>
      </c>
      <c r="X99" s="204">
        <f t="shared" si="89"/>
        <v>628548628.76928532</v>
      </c>
      <c r="Y99" s="204">
        <f t="shared" si="89"/>
        <v>630321864.80530953</v>
      </c>
      <c r="Z99" s="204">
        <f t="shared" si="89"/>
        <v>639905207</v>
      </c>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row>
    <row r="100" spans="2:361">
      <c r="B100" s="144" t="s">
        <v>237</v>
      </c>
      <c r="C100" s="204">
        <f t="shared" ref="C100:Z100" si="90">$F69*C86</f>
        <v>312840494.66289318</v>
      </c>
      <c r="D100" s="204">
        <f t="shared" si="90"/>
        <v>318235848.06036854</v>
      </c>
      <c r="E100" s="204">
        <f t="shared" si="90"/>
        <v>320733225.32102889</v>
      </c>
      <c r="F100" s="204">
        <f t="shared" si="90"/>
        <v>322384025.47273529</v>
      </c>
      <c r="G100" s="204">
        <f t="shared" si="90"/>
        <v>321966535.39160728</v>
      </c>
      <c r="H100" s="204">
        <f t="shared" si="90"/>
        <v>322345705.12712449</v>
      </c>
      <c r="I100" s="204">
        <f t="shared" si="90"/>
        <v>324773500.70759678</v>
      </c>
      <c r="J100" s="204">
        <f t="shared" si="90"/>
        <v>327856523.77650601</v>
      </c>
      <c r="K100" s="204">
        <f t="shared" si="90"/>
        <v>330775676.94642174</v>
      </c>
      <c r="L100" s="204">
        <f t="shared" si="90"/>
        <v>333752310.6347537</v>
      </c>
      <c r="M100" s="204">
        <f t="shared" si="90"/>
        <v>336409524.07381684</v>
      </c>
      <c r="N100" s="204">
        <f t="shared" si="90"/>
        <v>338173016.29452336</v>
      </c>
      <c r="O100" s="204">
        <f t="shared" si="90"/>
        <v>338460166.77906728</v>
      </c>
      <c r="P100" s="204">
        <f t="shared" si="90"/>
        <v>337176435.20110625</v>
      </c>
      <c r="Q100" s="204">
        <f t="shared" si="90"/>
        <v>335222853.89756727</v>
      </c>
      <c r="R100" s="204">
        <f t="shared" si="90"/>
        <v>333919710.03926396</v>
      </c>
      <c r="S100" s="204">
        <f t="shared" si="90"/>
        <v>333044392.67110199</v>
      </c>
      <c r="T100" s="204">
        <f t="shared" si="90"/>
        <v>333868027.99419677</v>
      </c>
      <c r="U100" s="204">
        <f t="shared" si="90"/>
        <v>334688890.13438553</v>
      </c>
      <c r="V100" s="204">
        <f t="shared" si="90"/>
        <v>336483643.68966925</v>
      </c>
      <c r="W100" s="204">
        <f t="shared" si="90"/>
        <v>339361955.43860513</v>
      </c>
      <c r="X100" s="204">
        <f t="shared" si="90"/>
        <v>342912133.77341413</v>
      </c>
      <c r="Y100" s="204">
        <f t="shared" si="90"/>
        <v>349832989.87675017</v>
      </c>
      <c r="Z100" s="204">
        <f t="shared" si="90"/>
        <v>357794798</v>
      </c>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c r="KB100" s="41"/>
      <c r="KC100" s="41"/>
      <c r="KD100" s="41"/>
      <c r="KE100" s="41"/>
      <c r="KF100" s="41"/>
      <c r="KG100" s="41"/>
      <c r="KH100" s="41"/>
      <c r="KI100" s="41"/>
      <c r="KJ100" s="41"/>
      <c r="KK100" s="41"/>
      <c r="KL100" s="41"/>
      <c r="KM100" s="41"/>
      <c r="KN100" s="41"/>
      <c r="KO100" s="41"/>
      <c r="KP100" s="41"/>
      <c r="KQ100" s="41"/>
      <c r="KR100" s="41"/>
      <c r="KS100" s="41"/>
      <c r="KT100" s="41"/>
      <c r="KU100" s="41"/>
      <c r="KY100" s="41"/>
      <c r="KZ100" s="41"/>
      <c r="LA100" s="41"/>
      <c r="LB100" s="41"/>
      <c r="LC100" s="41"/>
      <c r="LD100" s="41"/>
      <c r="LE100" s="41"/>
      <c r="LF100" s="41"/>
      <c r="LG100" s="41"/>
      <c r="LH100" s="41"/>
      <c r="LI100" s="41"/>
      <c r="LJ100" s="41"/>
      <c r="LK100" s="41"/>
      <c r="LL100" s="41"/>
      <c r="LM100" s="41"/>
      <c r="LN100" s="41"/>
      <c r="LO100" s="41"/>
      <c r="LP100" s="41"/>
      <c r="LQ100" s="41"/>
      <c r="LR100" s="41"/>
      <c r="LS100" s="41"/>
      <c r="LT100" s="41"/>
      <c r="LU100" s="41"/>
      <c r="LV100" s="41"/>
      <c r="LW100" s="41"/>
      <c r="LX100" s="41"/>
      <c r="LY100" s="41"/>
      <c r="LZ100" s="41"/>
      <c r="MA100" s="41"/>
      <c r="MB100" s="41"/>
      <c r="MC100" s="41"/>
      <c r="MD100" s="41"/>
      <c r="ME100" s="41"/>
      <c r="MF100" s="41"/>
      <c r="MG100" s="41"/>
      <c r="MH100" s="41"/>
      <c r="MI100" s="41"/>
      <c r="MJ100" s="41"/>
      <c r="MK100" s="41"/>
      <c r="ML100" s="41"/>
      <c r="MM100" s="41"/>
      <c r="MN100" s="41"/>
      <c r="MO100" s="41"/>
      <c r="MP100" s="41"/>
      <c r="MQ100" s="41"/>
      <c r="MR100" s="41"/>
      <c r="MS100" s="41"/>
      <c r="MT100" s="41"/>
      <c r="MU100" s="41"/>
      <c r="MV100" s="41"/>
      <c r="MW100" s="41"/>
    </row>
    <row r="101" spans="2:361">
      <c r="B101" s="144" t="s">
        <v>238</v>
      </c>
      <c r="C101" s="204">
        <f t="shared" ref="C101:Z101" si="91">$F70*C87</f>
        <v>335940187.74619794</v>
      </c>
      <c r="D101" s="204">
        <f t="shared" si="91"/>
        <v>334415928.96778512</v>
      </c>
      <c r="E101" s="204">
        <f t="shared" si="91"/>
        <v>336333509.89765614</v>
      </c>
      <c r="F101" s="204">
        <f t="shared" si="91"/>
        <v>338705361.65947992</v>
      </c>
      <c r="G101" s="204">
        <f t="shared" si="91"/>
        <v>342128510.43907875</v>
      </c>
      <c r="H101" s="204">
        <f t="shared" si="91"/>
        <v>345723128.17313558</v>
      </c>
      <c r="I101" s="204">
        <f t="shared" si="91"/>
        <v>349747366.38392287</v>
      </c>
      <c r="J101" s="204">
        <f t="shared" si="91"/>
        <v>352857916.1533407</v>
      </c>
      <c r="K101" s="204">
        <f t="shared" si="91"/>
        <v>353502617.75146091</v>
      </c>
      <c r="L101" s="204">
        <f t="shared" si="91"/>
        <v>354202850.3695873</v>
      </c>
      <c r="M101" s="204">
        <f t="shared" si="91"/>
        <v>356476642.47657096</v>
      </c>
      <c r="N101" s="204">
        <f t="shared" si="91"/>
        <v>359794959.52571911</v>
      </c>
      <c r="O101" s="204">
        <f t="shared" si="91"/>
        <v>364073556.89643711</v>
      </c>
      <c r="P101" s="204">
        <f t="shared" si="91"/>
        <v>367895174.60495806</v>
      </c>
      <c r="Q101" s="204">
        <f t="shared" si="91"/>
        <v>371340264.90953493</v>
      </c>
      <c r="R101" s="204">
        <f t="shared" si="91"/>
        <v>373692613.09360045</v>
      </c>
      <c r="S101" s="204">
        <f t="shared" si="91"/>
        <v>375121791.93044174</v>
      </c>
      <c r="T101" s="204">
        <f t="shared" si="91"/>
        <v>374777770.48942798</v>
      </c>
      <c r="U101" s="204">
        <f t="shared" si="91"/>
        <v>374581922.06277215</v>
      </c>
      <c r="V101" s="204">
        <f t="shared" si="91"/>
        <v>374663728.73614705</v>
      </c>
      <c r="W101" s="204">
        <f t="shared" si="91"/>
        <v>375513217.900729</v>
      </c>
      <c r="X101" s="204">
        <f t="shared" si="91"/>
        <v>375038630.84194469</v>
      </c>
      <c r="Y101" s="204">
        <f t="shared" si="91"/>
        <v>375949068.6870212</v>
      </c>
      <c r="Z101" s="204">
        <f t="shared" si="91"/>
        <v>376858423</v>
      </c>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c r="KB101" s="41"/>
      <c r="KC101" s="41"/>
      <c r="KD101" s="41"/>
      <c r="KE101" s="41"/>
      <c r="KF101" s="41"/>
      <c r="KG101" s="41"/>
      <c r="KH101" s="41"/>
      <c r="KI101" s="41"/>
      <c r="KJ101" s="41"/>
      <c r="KK101" s="41"/>
      <c r="KL101" s="41"/>
      <c r="KM101" s="41"/>
      <c r="KN101" s="41"/>
      <c r="KO101" s="41"/>
      <c r="KP101" s="41"/>
      <c r="KQ101" s="41"/>
      <c r="KR101" s="41"/>
      <c r="KS101" s="41"/>
      <c r="KT101" s="41"/>
      <c r="KU101" s="41"/>
      <c r="KY101" s="41"/>
      <c r="KZ101" s="41"/>
      <c r="LA101" s="41"/>
      <c r="LB101" s="41"/>
      <c r="LC101" s="41"/>
      <c r="LD101" s="41"/>
      <c r="LE101" s="41"/>
      <c r="LF101" s="41"/>
      <c r="LG101" s="41"/>
      <c r="LH101" s="41"/>
      <c r="LI101" s="41"/>
      <c r="LJ101" s="41"/>
      <c r="LK101" s="41"/>
      <c r="LL101" s="41"/>
      <c r="LM101" s="41"/>
      <c r="LN101" s="41"/>
      <c r="LO101" s="41"/>
      <c r="LP101" s="41"/>
      <c r="LQ101" s="41"/>
      <c r="LR101" s="41"/>
      <c r="LS101" s="41"/>
      <c r="LT101" s="41"/>
      <c r="LU101" s="41"/>
      <c r="LV101" s="41"/>
      <c r="LW101" s="41"/>
      <c r="LX101" s="41"/>
      <c r="LY101" s="41"/>
      <c r="LZ101" s="41"/>
      <c r="MA101" s="41"/>
      <c r="MB101" s="41"/>
      <c r="MC101" s="41"/>
      <c r="MD101" s="41"/>
      <c r="ME101" s="41"/>
      <c r="MF101" s="41"/>
      <c r="MG101" s="41"/>
      <c r="MH101" s="41"/>
      <c r="MI101" s="41"/>
      <c r="MJ101" s="41"/>
      <c r="MK101" s="41"/>
      <c r="ML101" s="41"/>
      <c r="MM101" s="41"/>
      <c r="MN101" s="41"/>
      <c r="MO101" s="41"/>
      <c r="MP101" s="41"/>
      <c r="MQ101" s="41"/>
      <c r="MR101" s="41"/>
      <c r="MS101" s="41"/>
      <c r="MT101" s="41"/>
      <c r="MU101" s="41"/>
      <c r="MV101" s="41"/>
      <c r="MW101" s="41"/>
    </row>
    <row r="102" spans="2:361">
      <c r="B102" s="144" t="s">
        <v>163</v>
      </c>
      <c r="C102" s="204">
        <f t="shared" ref="C102:Z102" si="92">$F71*C88</f>
        <v>524226809.602871</v>
      </c>
      <c r="D102" s="204">
        <f t="shared" si="92"/>
        <v>520231967.84785932</v>
      </c>
      <c r="E102" s="204">
        <f t="shared" si="92"/>
        <v>506013536.27316892</v>
      </c>
      <c r="F102" s="204">
        <f t="shared" si="92"/>
        <v>490115408.95451963</v>
      </c>
      <c r="G102" s="204">
        <f t="shared" si="92"/>
        <v>478752608.52757543</v>
      </c>
      <c r="H102" s="204">
        <f t="shared" si="92"/>
        <v>471915490.0962801</v>
      </c>
      <c r="I102" s="204">
        <f t="shared" si="92"/>
        <v>468621016.17797214</v>
      </c>
      <c r="J102" s="204">
        <f t="shared" si="92"/>
        <v>471743736.75496984</v>
      </c>
      <c r="K102" s="204">
        <f t="shared" si="92"/>
        <v>471112737.97836339</v>
      </c>
      <c r="L102" s="204">
        <f t="shared" si="92"/>
        <v>473972078.70151591</v>
      </c>
      <c r="M102" s="204">
        <f t="shared" si="92"/>
        <v>479617681.51231748</v>
      </c>
      <c r="N102" s="204">
        <f t="shared" si="92"/>
        <v>488101109.50891525</v>
      </c>
      <c r="O102" s="204">
        <f t="shared" si="92"/>
        <v>497077911.03454685</v>
      </c>
      <c r="P102" s="204">
        <f t="shared" si="92"/>
        <v>501501579.7065233</v>
      </c>
      <c r="Q102" s="204">
        <f t="shared" si="92"/>
        <v>504638767.62760544</v>
      </c>
      <c r="R102" s="204">
        <f t="shared" si="92"/>
        <v>507428739.29066074</v>
      </c>
      <c r="S102" s="204">
        <f t="shared" si="92"/>
        <v>511747797.93618029</v>
      </c>
      <c r="T102" s="204">
        <f t="shared" si="92"/>
        <v>516625889.59542471</v>
      </c>
      <c r="U102" s="204">
        <f t="shared" si="92"/>
        <v>527027168.07706386</v>
      </c>
      <c r="V102" s="204">
        <f t="shared" si="92"/>
        <v>537002587.30206323</v>
      </c>
      <c r="W102" s="204">
        <f t="shared" si="92"/>
        <v>542502403.79939842</v>
      </c>
      <c r="X102" s="204">
        <f t="shared" si="92"/>
        <v>541615815.2773</v>
      </c>
      <c r="Y102" s="204">
        <f t="shared" si="92"/>
        <v>539171576.04210901</v>
      </c>
      <c r="Z102" s="204">
        <f t="shared" si="92"/>
        <v>541024138</v>
      </c>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c r="KB102" s="41"/>
      <c r="KC102" s="41"/>
      <c r="KD102" s="41"/>
      <c r="KE102" s="41"/>
      <c r="KF102" s="41"/>
      <c r="KG102" s="41"/>
      <c r="KH102" s="41"/>
      <c r="KI102" s="41"/>
      <c r="KJ102" s="41"/>
      <c r="KK102" s="41"/>
      <c r="KL102" s="41"/>
      <c r="KM102" s="41"/>
      <c r="KN102" s="41"/>
      <c r="KO102" s="41"/>
      <c r="KP102" s="41"/>
      <c r="KQ102" s="41"/>
      <c r="KR102" s="41"/>
      <c r="KS102" s="41"/>
      <c r="KT102" s="41"/>
      <c r="KU102" s="41"/>
      <c r="KY102" s="41"/>
      <c r="KZ102" s="41"/>
      <c r="LA102" s="41"/>
      <c r="LB102" s="41"/>
      <c r="LC102" s="41"/>
      <c r="LD102" s="41"/>
      <c r="LE102" s="41"/>
      <c r="LF102" s="41"/>
      <c r="LG102" s="41"/>
      <c r="LH102" s="41"/>
      <c r="LI102" s="41"/>
      <c r="LJ102" s="41"/>
      <c r="LK102" s="41"/>
      <c r="LL102" s="41"/>
      <c r="LM102" s="41"/>
      <c r="LN102" s="41"/>
      <c r="LO102" s="41"/>
      <c r="LP102" s="41"/>
      <c r="LQ102" s="41"/>
      <c r="LR102" s="41"/>
      <c r="LS102" s="41"/>
      <c r="LT102" s="41"/>
      <c r="LU102" s="41"/>
      <c r="LV102" s="41"/>
      <c r="LW102" s="41"/>
      <c r="LX102" s="41"/>
      <c r="LY102" s="41"/>
      <c r="LZ102" s="41"/>
      <c r="MA102" s="41"/>
      <c r="MB102" s="41"/>
      <c r="MC102" s="41"/>
      <c r="MD102" s="41"/>
      <c r="ME102" s="41"/>
      <c r="MF102" s="41"/>
      <c r="MG102" s="41"/>
      <c r="MH102" s="41"/>
      <c r="MI102" s="41"/>
      <c r="MJ102" s="41"/>
      <c r="MK102" s="41"/>
      <c r="ML102" s="41"/>
      <c r="MM102" s="41"/>
      <c r="MN102" s="41"/>
      <c r="MO102" s="41"/>
      <c r="MP102" s="41"/>
      <c r="MQ102" s="41"/>
      <c r="MR102" s="41"/>
      <c r="MS102" s="41"/>
      <c r="MT102" s="41"/>
      <c r="MU102" s="41"/>
      <c r="MV102" s="41"/>
      <c r="MW102" s="41"/>
    </row>
    <row r="103" spans="2:361">
      <c r="B103" s="144" t="s">
        <v>37</v>
      </c>
      <c r="C103" s="204">
        <f t="shared" ref="C103:Z103" si="93">$F72*C89</f>
        <v>520682397.52179581</v>
      </c>
      <c r="D103" s="204">
        <f t="shared" si="93"/>
        <v>529438026.23685271</v>
      </c>
      <c r="E103" s="204">
        <f t="shared" si="93"/>
        <v>544406471.97995472</v>
      </c>
      <c r="F103" s="204">
        <f t="shared" si="93"/>
        <v>556873810.6421932</v>
      </c>
      <c r="G103" s="204">
        <f t="shared" si="93"/>
        <v>561061420.81467235</v>
      </c>
      <c r="H103" s="204">
        <f t="shared" si="93"/>
        <v>559210048.11183572</v>
      </c>
      <c r="I103" s="204">
        <f t="shared" si="93"/>
        <v>554573821.10125875</v>
      </c>
      <c r="J103" s="204">
        <f t="shared" si="93"/>
        <v>541285252.48430943</v>
      </c>
      <c r="K103" s="204">
        <f t="shared" si="93"/>
        <v>525938347.18448019</v>
      </c>
      <c r="L103" s="204">
        <f t="shared" si="93"/>
        <v>512398381.64261943</v>
      </c>
      <c r="M103" s="204">
        <f t="shared" si="93"/>
        <v>503046416.03591204</v>
      </c>
      <c r="N103" s="204">
        <f t="shared" si="93"/>
        <v>498838927.96704453</v>
      </c>
      <c r="O103" s="204">
        <f t="shared" si="93"/>
        <v>502844129.20796001</v>
      </c>
      <c r="P103" s="204">
        <f t="shared" si="93"/>
        <v>512804124.5865463</v>
      </c>
      <c r="Q103" s="204">
        <f t="shared" si="93"/>
        <v>526184287.43195176</v>
      </c>
      <c r="R103" s="204">
        <f t="shared" si="93"/>
        <v>538155458.20983005</v>
      </c>
      <c r="S103" s="204">
        <f t="shared" si="93"/>
        <v>551376987.6468029</v>
      </c>
      <c r="T103" s="204">
        <f t="shared" si="93"/>
        <v>564545899.12274778</v>
      </c>
      <c r="U103" s="204">
        <f t="shared" si="93"/>
        <v>578073002.49635732</v>
      </c>
      <c r="V103" s="204">
        <f t="shared" si="93"/>
        <v>594918935.04147279</v>
      </c>
      <c r="W103" s="204">
        <f t="shared" si="93"/>
        <v>616361338.80438852</v>
      </c>
      <c r="X103" s="204">
        <f t="shared" si="93"/>
        <v>625590139.40602303</v>
      </c>
      <c r="Y103" s="204">
        <f t="shared" si="93"/>
        <v>628166080.92034864</v>
      </c>
      <c r="Z103" s="204">
        <f t="shared" si="93"/>
        <v>632789056</v>
      </c>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c r="KB103" s="41"/>
      <c r="KC103" s="41"/>
      <c r="KD103" s="41"/>
      <c r="KE103" s="41"/>
      <c r="KF103" s="41"/>
      <c r="KG103" s="41"/>
      <c r="KH103" s="41"/>
      <c r="KI103" s="41"/>
      <c r="KJ103" s="41"/>
      <c r="KK103" s="41"/>
      <c r="KL103" s="41"/>
      <c r="KM103" s="41"/>
      <c r="KN103" s="41"/>
      <c r="KO103" s="41"/>
      <c r="KP103" s="41"/>
      <c r="KQ103" s="41"/>
      <c r="KR103" s="41"/>
      <c r="KS103" s="41"/>
      <c r="KT103" s="41"/>
      <c r="KU103" s="41"/>
      <c r="KY103" s="41"/>
      <c r="KZ103" s="41"/>
      <c r="LA103" s="41"/>
      <c r="LB103" s="41"/>
      <c r="LC103" s="41"/>
      <c r="LD103" s="41"/>
      <c r="LE103" s="41"/>
      <c r="LF103" s="41"/>
      <c r="LG103" s="41"/>
      <c r="LH103" s="41"/>
      <c r="LI103" s="41"/>
      <c r="LJ103" s="41"/>
      <c r="LK103" s="41"/>
      <c r="LL103" s="41"/>
      <c r="LM103" s="41"/>
      <c r="LN103" s="41"/>
      <c r="LO103" s="41"/>
      <c r="LP103" s="41"/>
      <c r="LQ103" s="41"/>
      <c r="LR103" s="41"/>
      <c r="LS103" s="41"/>
      <c r="LT103" s="41"/>
      <c r="LU103" s="41"/>
      <c r="LV103" s="41"/>
      <c r="LW103" s="41"/>
      <c r="LX103" s="41"/>
      <c r="LY103" s="41"/>
      <c r="LZ103" s="41"/>
      <c r="MA103" s="41"/>
      <c r="MB103" s="41"/>
      <c r="MC103" s="41"/>
      <c r="MD103" s="41"/>
      <c r="ME103" s="41"/>
      <c r="MF103" s="41"/>
      <c r="MG103" s="41"/>
      <c r="MH103" s="41"/>
      <c r="MI103" s="41"/>
      <c r="MJ103" s="41"/>
      <c r="MK103" s="41"/>
      <c r="ML103" s="41"/>
      <c r="MM103" s="41"/>
      <c r="MN103" s="41"/>
      <c r="MO103" s="41"/>
      <c r="MP103" s="41"/>
      <c r="MQ103" s="41"/>
      <c r="MR103" s="41"/>
      <c r="MS103" s="41"/>
      <c r="MT103" s="41"/>
      <c r="MU103" s="41"/>
      <c r="MV103" s="41"/>
      <c r="MW103" s="41"/>
    </row>
    <row r="104" spans="2:361">
      <c r="B104" s="144" t="s">
        <v>239</v>
      </c>
      <c r="C104" s="204">
        <f t="shared" ref="C104:Z104" si="94">$F73*C90</f>
        <v>1515919526.4323359</v>
      </c>
      <c r="D104" s="204">
        <f t="shared" si="94"/>
        <v>1534136591.1978583</v>
      </c>
      <c r="E104" s="204">
        <f t="shared" si="94"/>
        <v>1539142320.9347198</v>
      </c>
      <c r="F104" s="204">
        <f t="shared" si="94"/>
        <v>1542501808.9407299</v>
      </c>
      <c r="G104" s="204">
        <f t="shared" si="94"/>
        <v>1537382770.7061789</v>
      </c>
      <c r="H104" s="204">
        <f t="shared" si="94"/>
        <v>1538081688.0260606</v>
      </c>
      <c r="I104" s="204">
        <f t="shared" si="94"/>
        <v>1541424833.4602885</v>
      </c>
      <c r="J104" s="204">
        <f t="shared" si="94"/>
        <v>1551754428.3313701</v>
      </c>
      <c r="K104" s="204">
        <f t="shared" si="94"/>
        <v>1559634271.6923127</v>
      </c>
      <c r="L104" s="204">
        <f t="shared" si="94"/>
        <v>1558169977.2606354</v>
      </c>
      <c r="M104" s="204">
        <f t="shared" si="94"/>
        <v>1556366302.0882826</v>
      </c>
      <c r="N104" s="204">
        <f t="shared" si="94"/>
        <v>1555613454.2815199</v>
      </c>
      <c r="O104" s="204">
        <f t="shared" si="94"/>
        <v>1553311875.4222054</v>
      </c>
      <c r="P104" s="204">
        <f t="shared" si="94"/>
        <v>1554992436.5537996</v>
      </c>
      <c r="Q104" s="204">
        <f t="shared" si="94"/>
        <v>1557043974.0648477</v>
      </c>
      <c r="R104" s="204">
        <f t="shared" si="94"/>
        <v>1554079431.5435722</v>
      </c>
      <c r="S104" s="204">
        <f t="shared" si="94"/>
        <v>1554217253.8989346</v>
      </c>
      <c r="T104" s="204">
        <f t="shared" si="94"/>
        <v>1555666840.0160081</v>
      </c>
      <c r="U104" s="204">
        <f t="shared" si="94"/>
        <v>1573300474.9689093</v>
      </c>
      <c r="V104" s="204">
        <f t="shared" si="94"/>
        <v>1611569330.5586932</v>
      </c>
      <c r="W104" s="204">
        <f t="shared" si="94"/>
        <v>1663502755.1678953</v>
      </c>
      <c r="X104" s="204">
        <f t="shared" si="94"/>
        <v>1702598000.1374614</v>
      </c>
      <c r="Y104" s="204">
        <f t="shared" si="94"/>
        <v>1740119455.4444098</v>
      </c>
      <c r="Z104" s="204">
        <f t="shared" si="94"/>
        <v>1787373457</v>
      </c>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c r="KB104" s="41"/>
      <c r="KC104" s="41"/>
      <c r="KD104" s="41"/>
      <c r="KE104" s="41"/>
      <c r="KF104" s="41"/>
      <c r="KG104" s="41"/>
      <c r="KH104" s="41"/>
      <c r="KI104" s="41"/>
      <c r="KJ104" s="41"/>
      <c r="KK104" s="41"/>
      <c r="KL104" s="41"/>
      <c r="KM104" s="41"/>
      <c r="KN104" s="41"/>
      <c r="KO104" s="41"/>
      <c r="KP104" s="41"/>
      <c r="KQ104" s="41"/>
      <c r="KR104" s="41"/>
      <c r="KS104" s="41"/>
      <c r="KT104" s="41"/>
      <c r="KU104" s="41"/>
      <c r="KY104" s="41"/>
      <c r="KZ104" s="41"/>
      <c r="LA104" s="41"/>
      <c r="LB104" s="41"/>
      <c r="LC104" s="41"/>
      <c r="LD104" s="41"/>
      <c r="LE104" s="41"/>
      <c r="LF104" s="41"/>
      <c r="LG104" s="41"/>
      <c r="LH104" s="41"/>
      <c r="LI104" s="41"/>
      <c r="LJ104" s="41"/>
      <c r="LK104" s="41"/>
      <c r="LL104" s="41"/>
      <c r="LM104" s="41"/>
      <c r="LN104" s="41"/>
      <c r="LO104" s="41"/>
      <c r="LP104" s="41"/>
      <c r="LQ104" s="41"/>
      <c r="LR104" s="41"/>
      <c r="LS104" s="41"/>
      <c r="LT104" s="41"/>
      <c r="LU104" s="41"/>
      <c r="LV104" s="41"/>
      <c r="LW104" s="41"/>
      <c r="LX104" s="41"/>
      <c r="LY104" s="41"/>
      <c r="LZ104" s="41"/>
      <c r="MA104" s="41"/>
      <c r="MB104" s="41"/>
      <c r="MC104" s="41"/>
      <c r="MD104" s="41"/>
      <c r="ME104" s="41"/>
      <c r="MF104" s="41"/>
      <c r="MG104" s="41"/>
      <c r="MH104" s="41"/>
      <c r="MI104" s="41"/>
      <c r="MJ104" s="41"/>
      <c r="MK104" s="41"/>
      <c r="ML104" s="41"/>
      <c r="MM104" s="41"/>
      <c r="MN104" s="41"/>
      <c r="MO104" s="41"/>
      <c r="MP104" s="41"/>
      <c r="MQ104" s="41"/>
      <c r="MR104" s="41"/>
      <c r="MS104" s="41"/>
      <c r="MT104" s="41"/>
      <c r="MU104" s="41"/>
      <c r="MV104" s="41"/>
      <c r="MW104" s="41"/>
    </row>
    <row r="105" spans="2:361">
      <c r="B105" s="144" t="s">
        <v>240</v>
      </c>
      <c r="C105" s="204">
        <f t="shared" ref="C105:Z105" si="95">$F74*C91</f>
        <v>1687843488.3868244</v>
      </c>
      <c r="D105" s="204">
        <f t="shared" si="95"/>
        <v>1729269535.4800303</v>
      </c>
      <c r="E105" s="204">
        <f t="shared" si="95"/>
        <v>1763338751.2152033</v>
      </c>
      <c r="F105" s="204">
        <f t="shared" si="95"/>
        <v>1779100604.3980193</v>
      </c>
      <c r="G105" s="204">
        <f t="shared" si="95"/>
        <v>1795060800.2284884</v>
      </c>
      <c r="H105" s="204">
        <f t="shared" si="95"/>
        <v>1817118519.6913834</v>
      </c>
      <c r="I105" s="204">
        <f t="shared" si="95"/>
        <v>1847360058.5008311</v>
      </c>
      <c r="J105" s="204">
        <f t="shared" si="95"/>
        <v>1882490239.3139582</v>
      </c>
      <c r="K105" s="204">
        <f t="shared" si="95"/>
        <v>1913377904.5111842</v>
      </c>
      <c r="L105" s="204">
        <f t="shared" si="95"/>
        <v>1937363917.9180419</v>
      </c>
      <c r="M105" s="204">
        <f t="shared" si="95"/>
        <v>1959022935.0417562</v>
      </c>
      <c r="N105" s="204">
        <f t="shared" si="95"/>
        <v>1974444580.1577504</v>
      </c>
      <c r="O105" s="204">
        <f t="shared" si="95"/>
        <v>1985575972.9528153</v>
      </c>
      <c r="P105" s="204">
        <f t="shared" si="95"/>
        <v>1994627121.1653762</v>
      </c>
      <c r="Q105" s="204">
        <f t="shared" si="95"/>
        <v>1998747941.800853</v>
      </c>
      <c r="R105" s="204">
        <f t="shared" si="95"/>
        <v>2004686791.3151565</v>
      </c>
      <c r="S105" s="204">
        <f t="shared" si="95"/>
        <v>2014384065.9154956</v>
      </c>
      <c r="T105" s="204">
        <f t="shared" si="95"/>
        <v>2034035452.0361862</v>
      </c>
      <c r="U105" s="204">
        <f t="shared" si="95"/>
        <v>2057328947.0461535</v>
      </c>
      <c r="V105" s="204">
        <f t="shared" si="95"/>
        <v>2076857293.4905033</v>
      </c>
      <c r="W105" s="204">
        <f t="shared" si="95"/>
        <v>2095266852.9324982</v>
      </c>
      <c r="X105" s="204">
        <f t="shared" si="95"/>
        <v>2109591226.1807983</v>
      </c>
      <c r="Y105" s="204">
        <f t="shared" si="95"/>
        <v>2125395437.2849774</v>
      </c>
      <c r="Z105" s="204">
        <f t="shared" si="95"/>
        <v>2144752335</v>
      </c>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c r="KB105" s="41"/>
      <c r="KC105" s="41"/>
      <c r="KD105" s="41"/>
      <c r="KE105" s="41"/>
      <c r="KF105" s="41"/>
      <c r="KG105" s="41"/>
      <c r="KH105" s="41"/>
      <c r="KI105" s="41"/>
      <c r="KJ105" s="41"/>
      <c r="KK105" s="41"/>
      <c r="KL105" s="41"/>
      <c r="KM105" s="41"/>
      <c r="KN105" s="41"/>
      <c r="KO105" s="41"/>
      <c r="KP105" s="41"/>
      <c r="KQ105" s="41"/>
      <c r="KR105" s="41"/>
      <c r="KS105" s="41"/>
      <c r="KT105" s="41"/>
      <c r="KU105" s="41"/>
      <c r="KY105" s="41"/>
      <c r="KZ105" s="41"/>
      <c r="LA105" s="41"/>
      <c r="LB105" s="41"/>
      <c r="LC105" s="41"/>
      <c r="LD105" s="41"/>
      <c r="LE105" s="41"/>
      <c r="LF105" s="41"/>
      <c r="LG105" s="41"/>
      <c r="LH105" s="41"/>
      <c r="LI105" s="41"/>
      <c r="LJ105" s="41"/>
      <c r="LK105" s="41"/>
      <c r="LL105" s="41"/>
      <c r="LM105" s="41"/>
      <c r="LN105" s="41"/>
      <c r="LO105" s="41"/>
      <c r="LP105" s="41"/>
      <c r="LQ105" s="41"/>
      <c r="LR105" s="41"/>
      <c r="LS105" s="41"/>
      <c r="LT105" s="41"/>
      <c r="LU105" s="41"/>
      <c r="LV105" s="41"/>
      <c r="LW105" s="41"/>
      <c r="LX105" s="41"/>
      <c r="LY105" s="41"/>
      <c r="LZ105" s="41"/>
      <c r="MA105" s="41"/>
      <c r="MB105" s="41"/>
      <c r="MC105" s="41"/>
      <c r="MD105" s="41"/>
      <c r="ME105" s="41"/>
      <c r="MF105" s="41"/>
      <c r="MG105" s="41"/>
      <c r="MH105" s="41"/>
      <c r="MI105" s="41"/>
      <c r="MJ105" s="41"/>
      <c r="MK105" s="41"/>
      <c r="ML105" s="41"/>
      <c r="MM105" s="41"/>
      <c r="MN105" s="41"/>
      <c r="MO105" s="41"/>
      <c r="MP105" s="41"/>
      <c r="MQ105" s="41"/>
      <c r="MR105" s="41"/>
      <c r="MS105" s="41"/>
      <c r="MT105" s="41"/>
      <c r="MU105" s="41"/>
      <c r="MV105" s="41"/>
      <c r="MW105" s="41"/>
    </row>
    <row r="106" spans="2:361">
      <c r="B106" s="144" t="s">
        <v>241</v>
      </c>
      <c r="C106" s="204">
        <f t="shared" ref="C106:Z106" si="96">$F75*C92</f>
        <v>1380996164.0770195</v>
      </c>
      <c r="D106" s="204">
        <f t="shared" si="96"/>
        <v>1436723071.3306856</v>
      </c>
      <c r="E106" s="204">
        <f t="shared" si="96"/>
        <v>1494739798.0320106</v>
      </c>
      <c r="F106" s="204">
        <f t="shared" si="96"/>
        <v>1568738253.4391758</v>
      </c>
      <c r="G106" s="204">
        <f t="shared" si="96"/>
        <v>1637088646.8893292</v>
      </c>
      <c r="H106" s="204">
        <f t="shared" si="96"/>
        <v>1700653046.8036141</v>
      </c>
      <c r="I106" s="204">
        <f t="shared" si="96"/>
        <v>1765638027.119839</v>
      </c>
      <c r="J106" s="204">
        <f t="shared" si="96"/>
        <v>1831485872.5932715</v>
      </c>
      <c r="K106" s="204">
        <f t="shared" si="96"/>
        <v>1893609773.7040188</v>
      </c>
      <c r="L106" s="204">
        <f t="shared" si="96"/>
        <v>1960416889.398391</v>
      </c>
      <c r="M106" s="204">
        <f t="shared" si="96"/>
        <v>2012144978.3473256</v>
      </c>
      <c r="N106" s="204">
        <f t="shared" si="96"/>
        <v>2058119836.1788132</v>
      </c>
      <c r="O106" s="204">
        <f t="shared" si="96"/>
        <v>2105159930.1277394</v>
      </c>
      <c r="P106" s="204">
        <f t="shared" si="96"/>
        <v>2118521193.9194012</v>
      </c>
      <c r="Q106" s="204">
        <f t="shared" si="96"/>
        <v>2145653243.839571</v>
      </c>
      <c r="R106" s="204">
        <f t="shared" si="96"/>
        <v>2178541711.8214436</v>
      </c>
      <c r="S106" s="204">
        <f t="shared" si="96"/>
        <v>2212175924.7591295</v>
      </c>
      <c r="T106" s="204">
        <f t="shared" si="96"/>
        <v>2251231129.8756151</v>
      </c>
      <c r="U106" s="204">
        <f t="shared" si="96"/>
        <v>2296916772.5159059</v>
      </c>
      <c r="V106" s="204">
        <f t="shared" si="96"/>
        <v>2338928665.1655369</v>
      </c>
      <c r="W106" s="204">
        <f t="shared" si="96"/>
        <v>2377868343.5527568</v>
      </c>
      <c r="X106" s="204">
        <f t="shared" si="96"/>
        <v>2402467569.5257773</v>
      </c>
      <c r="Y106" s="204">
        <f t="shared" si="96"/>
        <v>2418811016.4046297</v>
      </c>
      <c r="Z106" s="204">
        <f t="shared" si="96"/>
        <v>2434313110</v>
      </c>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c r="KB106" s="41"/>
      <c r="KC106" s="41"/>
      <c r="KD106" s="41"/>
      <c r="KE106" s="41"/>
      <c r="KF106" s="41"/>
      <c r="KG106" s="41"/>
      <c r="KH106" s="41"/>
      <c r="KI106" s="41"/>
      <c r="KJ106" s="41"/>
      <c r="KK106" s="41"/>
      <c r="KL106" s="41"/>
      <c r="KM106" s="41"/>
      <c r="KN106" s="41"/>
      <c r="KO106" s="41"/>
      <c r="KP106" s="41"/>
      <c r="KQ106" s="41"/>
      <c r="KR106" s="41"/>
      <c r="KS106" s="41"/>
      <c r="KT106" s="41"/>
      <c r="KU106" s="41"/>
      <c r="KY106" s="41"/>
      <c r="KZ106" s="41"/>
      <c r="LA106" s="41"/>
      <c r="LB106" s="41"/>
      <c r="LC106" s="41"/>
      <c r="LD106" s="41"/>
      <c r="LE106" s="41"/>
      <c r="LF106" s="41"/>
      <c r="LG106" s="41"/>
      <c r="LH106" s="41"/>
      <c r="LI106" s="41"/>
      <c r="LJ106" s="41"/>
      <c r="LK106" s="41"/>
      <c r="LL106" s="41"/>
      <c r="LM106" s="41"/>
      <c r="LN106" s="41"/>
      <c r="LO106" s="41"/>
      <c r="LP106" s="41"/>
      <c r="LQ106" s="41"/>
      <c r="LR106" s="41"/>
      <c r="LS106" s="41"/>
      <c r="LT106" s="41"/>
      <c r="LU106" s="41"/>
      <c r="LV106" s="41"/>
      <c r="LW106" s="41"/>
      <c r="LX106" s="41"/>
      <c r="LY106" s="41"/>
      <c r="LZ106" s="41"/>
      <c r="MA106" s="41"/>
      <c r="MB106" s="41"/>
      <c r="MC106" s="41"/>
      <c r="MD106" s="41"/>
      <c r="ME106" s="41"/>
      <c r="MF106" s="41"/>
      <c r="MG106" s="41"/>
      <c r="MH106" s="41"/>
      <c r="MI106" s="41"/>
      <c r="MJ106" s="41"/>
      <c r="MK106" s="41"/>
      <c r="ML106" s="41"/>
      <c r="MM106" s="41"/>
      <c r="MN106" s="41"/>
      <c r="MO106" s="41"/>
      <c r="MP106" s="41"/>
      <c r="MQ106" s="41"/>
      <c r="MR106" s="41"/>
      <c r="MS106" s="41"/>
      <c r="MT106" s="41"/>
      <c r="MU106" s="41"/>
      <c r="MV106" s="41"/>
      <c r="MW106" s="41"/>
    </row>
    <row r="107" spans="2:361">
      <c r="B107" s="144" t="s">
        <v>242</v>
      </c>
      <c r="C107" s="204">
        <f t="shared" ref="C107:Z107" si="97">$F76*C93</f>
        <v>1659361727.9533346</v>
      </c>
      <c r="D107" s="204">
        <f t="shared" si="97"/>
        <v>1656032777.9267621</v>
      </c>
      <c r="E107" s="204">
        <f t="shared" si="97"/>
        <v>1654092398.087904</v>
      </c>
      <c r="F107" s="204">
        <f t="shared" si="97"/>
        <v>1658954655.2598679</v>
      </c>
      <c r="G107" s="204">
        <f t="shared" si="97"/>
        <v>1666819073.5461493</v>
      </c>
      <c r="H107" s="204">
        <f t="shared" si="97"/>
        <v>1681832140.6326993</v>
      </c>
      <c r="I107" s="204">
        <f t="shared" si="97"/>
        <v>1703603745.1882794</v>
      </c>
      <c r="J107" s="204">
        <f t="shared" si="97"/>
        <v>1730435489.4751475</v>
      </c>
      <c r="K107" s="204">
        <f t="shared" si="97"/>
        <v>1778362645.3434482</v>
      </c>
      <c r="L107" s="204">
        <f t="shared" si="97"/>
        <v>1829385815.1970599</v>
      </c>
      <c r="M107" s="204">
        <f t="shared" si="97"/>
        <v>1900594136.8592131</v>
      </c>
      <c r="N107" s="204">
        <f t="shared" si="97"/>
        <v>1978934145.9594073</v>
      </c>
      <c r="O107" s="204">
        <f t="shared" si="97"/>
        <v>2056222550.6014793</v>
      </c>
      <c r="P107" s="204">
        <f t="shared" si="97"/>
        <v>2167874675.1170359</v>
      </c>
      <c r="Q107" s="204">
        <f t="shared" si="97"/>
        <v>2267461617.3012309</v>
      </c>
      <c r="R107" s="204">
        <f t="shared" si="97"/>
        <v>2354524289.6164322</v>
      </c>
      <c r="S107" s="204">
        <f t="shared" si="97"/>
        <v>2444393502.0015907</v>
      </c>
      <c r="T107" s="204">
        <f t="shared" si="97"/>
        <v>2529308865.8587546</v>
      </c>
      <c r="U107" s="204">
        <f t="shared" si="97"/>
        <v>2611328359.8048959</v>
      </c>
      <c r="V107" s="204">
        <f t="shared" si="97"/>
        <v>2698224810.7702646</v>
      </c>
      <c r="W107" s="204">
        <f t="shared" si="97"/>
        <v>2764353769.8239384</v>
      </c>
      <c r="X107" s="204">
        <f t="shared" si="97"/>
        <v>2830045125.7321353</v>
      </c>
      <c r="Y107" s="204">
        <f t="shared" si="97"/>
        <v>2896992753.2026701</v>
      </c>
      <c r="Z107" s="204">
        <f t="shared" si="97"/>
        <v>2928624563</v>
      </c>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c r="KB107" s="41"/>
      <c r="KC107" s="41"/>
      <c r="KD107" s="41"/>
      <c r="KE107" s="41"/>
      <c r="KF107" s="41"/>
      <c r="KG107" s="41"/>
      <c r="KH107" s="41"/>
      <c r="KI107" s="41"/>
      <c r="KJ107" s="41"/>
      <c r="KK107" s="41"/>
      <c r="KL107" s="41"/>
      <c r="KM107" s="41"/>
      <c r="KN107" s="41"/>
      <c r="KO107" s="41"/>
      <c r="KP107" s="41"/>
      <c r="KQ107" s="41"/>
      <c r="KR107" s="41"/>
      <c r="KS107" s="41"/>
      <c r="KT107" s="41"/>
      <c r="KU107" s="41"/>
      <c r="KY107" s="41"/>
      <c r="KZ107" s="41"/>
      <c r="LA107" s="41"/>
      <c r="LB107" s="41"/>
      <c r="LC107" s="41"/>
      <c r="LD107" s="41"/>
      <c r="LE107" s="41"/>
      <c r="LF107" s="41"/>
      <c r="LG107" s="41"/>
      <c r="LH107" s="41"/>
      <c r="LI107" s="41"/>
      <c r="LJ107" s="41"/>
      <c r="LK107" s="41"/>
      <c r="LL107" s="41"/>
      <c r="LM107" s="41"/>
      <c r="LN107" s="41"/>
      <c r="LO107" s="41"/>
      <c r="LP107" s="41"/>
      <c r="LQ107" s="41"/>
      <c r="LR107" s="41"/>
      <c r="LS107" s="41"/>
      <c r="LT107" s="41"/>
      <c r="LU107" s="41"/>
      <c r="LV107" s="41"/>
      <c r="LW107" s="41"/>
      <c r="LX107" s="41"/>
      <c r="LY107" s="41"/>
      <c r="LZ107" s="41"/>
      <c r="MA107" s="41"/>
      <c r="MB107" s="41"/>
      <c r="MC107" s="41"/>
      <c r="MD107" s="41"/>
      <c r="ME107" s="41"/>
      <c r="MF107" s="41"/>
      <c r="MG107" s="41"/>
      <c r="MH107" s="41"/>
      <c r="MI107" s="41"/>
      <c r="MJ107" s="41"/>
      <c r="MK107" s="41"/>
      <c r="ML107" s="41"/>
      <c r="MM107" s="41"/>
      <c r="MN107" s="41"/>
      <c r="MO107" s="41"/>
      <c r="MP107" s="41"/>
      <c r="MQ107" s="41"/>
      <c r="MR107" s="41"/>
      <c r="MS107" s="41"/>
      <c r="MT107" s="41"/>
      <c r="MU107" s="41"/>
      <c r="MV107" s="41"/>
      <c r="MW107" s="41"/>
    </row>
    <row r="108" spans="2:361">
      <c r="B108" s="144" t="s">
        <v>243</v>
      </c>
      <c r="C108" s="204">
        <f t="shared" ref="C108:Z108" si="98">$F77*C94</f>
        <v>1861741102.4051499</v>
      </c>
      <c r="D108" s="204">
        <f t="shared" si="98"/>
        <v>1899745015.5008819</v>
      </c>
      <c r="E108" s="204">
        <f t="shared" si="98"/>
        <v>1951358895.3027041</v>
      </c>
      <c r="F108" s="204">
        <f t="shared" si="98"/>
        <v>1995089063.644455</v>
      </c>
      <c r="G108" s="204">
        <f t="shared" si="98"/>
        <v>2042013323.6267498</v>
      </c>
      <c r="H108" s="204">
        <f t="shared" si="98"/>
        <v>2087242321.5341928</v>
      </c>
      <c r="I108" s="204">
        <f t="shared" si="98"/>
        <v>2108673273.352891</v>
      </c>
      <c r="J108" s="204">
        <f t="shared" si="98"/>
        <v>2127657897.620537</v>
      </c>
      <c r="K108" s="204">
        <f t="shared" si="98"/>
        <v>2135232929.4233565</v>
      </c>
      <c r="L108" s="204">
        <f t="shared" si="98"/>
        <v>2140285701.7808268</v>
      </c>
      <c r="M108" s="204">
        <f t="shared" si="98"/>
        <v>2145926120.9724228</v>
      </c>
      <c r="N108" s="204">
        <f t="shared" si="98"/>
        <v>2149212651.4408069</v>
      </c>
      <c r="O108" s="204">
        <f t="shared" si="98"/>
        <v>2165645303.7827263</v>
      </c>
      <c r="P108" s="204">
        <f t="shared" si="98"/>
        <v>2186516670.5543213</v>
      </c>
      <c r="Q108" s="204">
        <f t="shared" si="98"/>
        <v>2206688143.343699</v>
      </c>
      <c r="R108" s="204">
        <f t="shared" si="98"/>
        <v>2234054988.4644108</v>
      </c>
      <c r="S108" s="204">
        <f t="shared" si="98"/>
        <v>2268004798.6820159</v>
      </c>
      <c r="T108" s="204">
        <f t="shared" si="98"/>
        <v>2306436241.3565078</v>
      </c>
      <c r="U108" s="204">
        <f t="shared" si="98"/>
        <v>2378459293.7907252</v>
      </c>
      <c r="V108" s="204">
        <f t="shared" si="98"/>
        <v>2451340706.7691708</v>
      </c>
      <c r="W108" s="204">
        <f t="shared" si="98"/>
        <v>2552237687.3565631</v>
      </c>
      <c r="X108" s="204">
        <f t="shared" si="98"/>
        <v>2663045430.8430896</v>
      </c>
      <c r="Y108" s="204">
        <f t="shared" si="98"/>
        <v>2776352324.0680056</v>
      </c>
      <c r="Z108" s="204">
        <f t="shared" si="98"/>
        <v>2939061168</v>
      </c>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c r="KB108" s="41"/>
      <c r="KC108" s="41"/>
      <c r="KD108" s="41"/>
      <c r="KE108" s="41"/>
      <c r="KF108" s="41"/>
      <c r="KG108" s="41"/>
      <c r="KH108" s="41"/>
      <c r="KI108" s="41"/>
      <c r="KJ108" s="41"/>
      <c r="KK108" s="41"/>
      <c r="KL108" s="41"/>
      <c r="KM108" s="41"/>
      <c r="KN108" s="41"/>
      <c r="KO108" s="41"/>
      <c r="KP108" s="41"/>
      <c r="KQ108" s="41"/>
      <c r="KR108" s="41"/>
      <c r="KS108" s="41"/>
      <c r="KT108" s="41"/>
      <c r="KU108" s="41"/>
      <c r="KY108" s="41"/>
      <c r="KZ108" s="41"/>
      <c r="LA108" s="41"/>
      <c r="LB108" s="41"/>
      <c r="LC108" s="41"/>
      <c r="LD108" s="41"/>
      <c r="LE108" s="41"/>
      <c r="LF108" s="41"/>
      <c r="LG108" s="41"/>
      <c r="LH108" s="41"/>
      <c r="LI108" s="41"/>
      <c r="LJ108" s="41"/>
      <c r="LK108" s="41"/>
      <c r="LL108" s="41"/>
      <c r="LM108" s="41"/>
      <c r="LN108" s="41"/>
      <c r="LO108" s="41"/>
      <c r="LP108" s="41"/>
      <c r="LQ108" s="41"/>
      <c r="LR108" s="41"/>
      <c r="LS108" s="41"/>
      <c r="LT108" s="41"/>
      <c r="LU108" s="41"/>
      <c r="LV108" s="41"/>
      <c r="LW108" s="41"/>
      <c r="LX108" s="41"/>
      <c r="LY108" s="41"/>
      <c r="LZ108" s="41"/>
      <c r="MA108" s="41"/>
      <c r="MB108" s="41"/>
      <c r="MC108" s="41"/>
      <c r="MD108" s="41"/>
      <c r="ME108" s="41"/>
      <c r="MF108" s="41"/>
      <c r="MG108" s="41"/>
      <c r="MH108" s="41"/>
      <c r="MI108" s="41"/>
      <c r="MJ108" s="41"/>
      <c r="MK108" s="41"/>
      <c r="ML108" s="41"/>
      <c r="MM108" s="41"/>
      <c r="MN108" s="41"/>
      <c r="MO108" s="41"/>
      <c r="MP108" s="41"/>
      <c r="MQ108" s="41"/>
      <c r="MR108" s="41"/>
      <c r="MS108" s="41"/>
      <c r="MT108" s="41"/>
      <c r="MU108" s="41"/>
      <c r="MV108" s="41"/>
      <c r="MW108" s="41"/>
    </row>
    <row r="109" spans="2:361">
      <c r="B109" s="144" t="s">
        <v>244</v>
      </c>
      <c r="C109" s="204">
        <f t="shared" ref="C109:Z109" si="99">$F78*C95</f>
        <v>1254250606.34214</v>
      </c>
      <c r="D109" s="204">
        <f t="shared" si="99"/>
        <v>1297572102.7139661</v>
      </c>
      <c r="E109" s="204">
        <f t="shared" si="99"/>
        <v>1338971202.2353215</v>
      </c>
      <c r="F109" s="204">
        <f t="shared" si="99"/>
        <v>1374193348.6112881</v>
      </c>
      <c r="G109" s="204">
        <f t="shared" si="99"/>
        <v>1403186231.723485</v>
      </c>
      <c r="H109" s="204">
        <f t="shared" si="99"/>
        <v>1427839554.5983956</v>
      </c>
      <c r="I109" s="204">
        <f t="shared" si="99"/>
        <v>1472170200.3373053</v>
      </c>
      <c r="J109" s="204">
        <f t="shared" si="99"/>
        <v>1530912283.6899459</v>
      </c>
      <c r="K109" s="204">
        <f t="shared" si="99"/>
        <v>1593817380.6303399</v>
      </c>
      <c r="L109" s="204">
        <f t="shared" si="99"/>
        <v>1652419970.3339665</v>
      </c>
      <c r="M109" s="204">
        <f t="shared" si="99"/>
        <v>1708956310.3615773</v>
      </c>
      <c r="N109" s="204">
        <f t="shared" si="99"/>
        <v>1767933789.2469285</v>
      </c>
      <c r="O109" s="204">
        <f t="shared" si="99"/>
        <v>1838846693.4760168</v>
      </c>
      <c r="P109" s="204">
        <f t="shared" si="99"/>
        <v>1892998563.9407992</v>
      </c>
      <c r="Q109" s="204">
        <f t="shared" si="99"/>
        <v>1950816501.8687239</v>
      </c>
      <c r="R109" s="204">
        <f t="shared" si="99"/>
        <v>2003423044.253026</v>
      </c>
      <c r="S109" s="204">
        <f t="shared" si="99"/>
        <v>2039477793.3465431</v>
      </c>
      <c r="T109" s="204">
        <f t="shared" si="99"/>
        <v>2066509047.0194848</v>
      </c>
      <c r="U109" s="204">
        <f t="shared" si="99"/>
        <v>2089329336.1628242</v>
      </c>
      <c r="V109" s="204">
        <f t="shared" si="99"/>
        <v>2108912936.7313921</v>
      </c>
      <c r="W109" s="204">
        <f t="shared" si="99"/>
        <v>2127661754.9941435</v>
      </c>
      <c r="X109" s="204">
        <f t="shared" si="99"/>
        <v>2150800264.0242958</v>
      </c>
      <c r="Y109" s="204">
        <f t="shared" si="99"/>
        <v>2184760428.7943411</v>
      </c>
      <c r="Z109" s="204">
        <f t="shared" si="99"/>
        <v>2216224965</v>
      </c>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c r="KB109" s="41"/>
      <c r="KC109" s="41"/>
      <c r="KD109" s="41"/>
      <c r="KE109" s="41"/>
      <c r="KF109" s="41"/>
      <c r="KG109" s="41"/>
      <c r="KH109" s="41"/>
      <c r="KI109" s="41"/>
      <c r="KJ109" s="41"/>
      <c r="KK109" s="41"/>
      <c r="KL109" s="41"/>
      <c r="KM109" s="41"/>
      <c r="KN109" s="41"/>
      <c r="KO109" s="41"/>
      <c r="KP109" s="41"/>
      <c r="KQ109" s="41"/>
      <c r="KR109" s="41"/>
      <c r="KS109" s="41"/>
      <c r="KT109" s="41"/>
      <c r="KU109" s="41"/>
      <c r="KY109" s="41"/>
      <c r="KZ109" s="41"/>
      <c r="LA109" s="41"/>
      <c r="LB109" s="41"/>
      <c r="LC109" s="41"/>
      <c r="LD109" s="41"/>
      <c r="LE109" s="41"/>
      <c r="LF109" s="41"/>
      <c r="LG109" s="41"/>
      <c r="LH109" s="41"/>
      <c r="LI109" s="41"/>
      <c r="LJ109" s="41"/>
      <c r="LK109" s="41"/>
      <c r="LL109" s="41"/>
      <c r="LM109" s="41"/>
      <c r="LN109" s="41"/>
      <c r="LO109" s="41"/>
      <c r="LP109" s="41"/>
      <c r="LQ109" s="41"/>
      <c r="LR109" s="41"/>
      <c r="LS109" s="41"/>
      <c r="LT109" s="41"/>
      <c r="LU109" s="41"/>
      <c r="LV109" s="41"/>
      <c r="LW109" s="41"/>
      <c r="LX109" s="41"/>
      <c r="LY109" s="41"/>
      <c r="LZ109" s="41"/>
      <c r="MA109" s="41"/>
      <c r="MB109" s="41"/>
      <c r="MC109" s="41"/>
      <c r="MD109" s="41"/>
      <c r="ME109" s="41"/>
      <c r="MF109" s="41"/>
      <c r="MG109" s="41"/>
      <c r="MH109" s="41"/>
      <c r="MI109" s="41"/>
      <c r="MJ109" s="41"/>
      <c r="MK109" s="41"/>
      <c r="ML109" s="41"/>
      <c r="MM109" s="41"/>
      <c r="MN109" s="41"/>
      <c r="MO109" s="41"/>
      <c r="MP109" s="41"/>
      <c r="MQ109" s="41"/>
      <c r="MR109" s="41"/>
      <c r="MS109" s="41"/>
      <c r="MT109" s="41"/>
      <c r="MU109" s="41"/>
      <c r="MV109" s="41"/>
      <c r="MW109" s="41"/>
    </row>
    <row r="110" spans="2:361">
      <c r="B110" s="144" t="s">
        <v>102</v>
      </c>
      <c r="C110" s="204">
        <f t="shared" ref="C110:Z110" si="100">$F79*C96</f>
        <v>235899394.62080839</v>
      </c>
      <c r="D110" s="204">
        <f t="shared" si="100"/>
        <v>242467898.17105815</v>
      </c>
      <c r="E110" s="204">
        <f t="shared" si="100"/>
        <v>254118878.13277531</v>
      </c>
      <c r="F110" s="204">
        <f t="shared" si="100"/>
        <v>268091157.69376558</v>
      </c>
      <c r="G110" s="204">
        <f t="shared" si="100"/>
        <v>283035450.57169777</v>
      </c>
      <c r="H110" s="204">
        <f t="shared" si="100"/>
        <v>296983017.92971492</v>
      </c>
      <c r="I110" s="204">
        <f t="shared" si="100"/>
        <v>313675287.29794431</v>
      </c>
      <c r="J110" s="204">
        <f t="shared" si="100"/>
        <v>330987009.22069943</v>
      </c>
      <c r="K110" s="204">
        <f t="shared" si="100"/>
        <v>349649664.90598392</v>
      </c>
      <c r="L110" s="204">
        <f t="shared" si="100"/>
        <v>368659938.91308999</v>
      </c>
      <c r="M110" s="204">
        <f t="shared" si="100"/>
        <v>391339151.32160223</v>
      </c>
      <c r="N110" s="204">
        <f t="shared" si="100"/>
        <v>413718522.33404088</v>
      </c>
      <c r="O110" s="204">
        <f t="shared" si="100"/>
        <v>434015478.37594634</v>
      </c>
      <c r="P110" s="204">
        <f t="shared" si="100"/>
        <v>449024022.98160857</v>
      </c>
      <c r="Q110" s="204">
        <f t="shared" si="100"/>
        <v>460409758.63141447</v>
      </c>
      <c r="R110" s="204">
        <f t="shared" si="100"/>
        <v>471637336.1821925</v>
      </c>
      <c r="S110" s="204">
        <f t="shared" si="100"/>
        <v>497853688.57625431</v>
      </c>
      <c r="T110" s="204">
        <f t="shared" si="100"/>
        <v>525038759.32686162</v>
      </c>
      <c r="U110" s="204">
        <f t="shared" si="100"/>
        <v>555424884.10258436</v>
      </c>
      <c r="V110" s="204">
        <f t="shared" si="100"/>
        <v>580829028.75893033</v>
      </c>
      <c r="W110" s="204">
        <f t="shared" si="100"/>
        <v>606649985.90542257</v>
      </c>
      <c r="X110" s="204">
        <f t="shared" si="100"/>
        <v>636905959.74548697</v>
      </c>
      <c r="Y110" s="204">
        <f t="shared" si="100"/>
        <v>664934540.35757613</v>
      </c>
      <c r="Z110" s="204">
        <f t="shared" si="100"/>
        <v>698534899</v>
      </c>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c r="KB110" s="41"/>
      <c r="KC110" s="41"/>
      <c r="KD110" s="41"/>
      <c r="KE110" s="41"/>
      <c r="KF110" s="41"/>
      <c r="KG110" s="41"/>
      <c r="KH110" s="41"/>
      <c r="KI110" s="41"/>
      <c r="KJ110" s="41"/>
      <c r="KK110" s="41"/>
      <c r="KL110" s="41"/>
      <c r="KM110" s="41"/>
      <c r="KN110" s="41"/>
      <c r="KO110" s="41"/>
      <c r="KP110" s="41"/>
      <c r="KQ110" s="41"/>
      <c r="KR110" s="41"/>
      <c r="KS110" s="41"/>
      <c r="KT110" s="41"/>
      <c r="KU110" s="41"/>
      <c r="KY110" s="41"/>
      <c r="KZ110" s="41"/>
      <c r="LA110" s="41"/>
      <c r="LB110" s="41"/>
      <c r="LC110" s="41"/>
      <c r="LD110" s="41"/>
      <c r="LE110" s="41"/>
      <c r="LF110" s="41"/>
      <c r="LG110" s="41"/>
      <c r="LH110" s="41"/>
      <c r="LI110" s="41"/>
      <c r="LJ110" s="41"/>
      <c r="LK110" s="41"/>
      <c r="LL110" s="41"/>
      <c r="LM110" s="41"/>
      <c r="LN110" s="41"/>
      <c r="LO110" s="41"/>
      <c r="LP110" s="41"/>
      <c r="LQ110" s="41"/>
      <c r="LR110" s="41"/>
      <c r="LS110" s="41"/>
      <c r="LT110" s="41"/>
      <c r="LU110" s="41"/>
      <c r="LV110" s="41"/>
      <c r="LW110" s="41"/>
      <c r="LX110" s="41"/>
      <c r="LY110" s="41"/>
      <c r="LZ110" s="41"/>
      <c r="MA110" s="41"/>
      <c r="MB110" s="41"/>
      <c r="MC110" s="41"/>
      <c r="MD110" s="41"/>
      <c r="ME110" s="41"/>
      <c r="MF110" s="41"/>
      <c r="MG110" s="41"/>
      <c r="MH110" s="41"/>
      <c r="MI110" s="41"/>
      <c r="MJ110" s="41"/>
      <c r="MK110" s="41"/>
      <c r="ML110" s="41"/>
      <c r="MM110" s="41"/>
      <c r="MN110" s="41"/>
      <c r="MO110" s="41"/>
      <c r="MP110" s="41"/>
      <c r="MQ110" s="41"/>
      <c r="MR110" s="41"/>
      <c r="MS110" s="41"/>
      <c r="MT110" s="41"/>
      <c r="MU110" s="41"/>
      <c r="MV110" s="41"/>
      <c r="MW110" s="41"/>
    </row>
    <row r="111" spans="2:361">
      <c r="B111" s="144" t="s">
        <v>245</v>
      </c>
      <c r="C111" s="204">
        <f t="shared" ref="C111:Z111" si="101">SUM(C99:C110)</f>
        <v>11827400496.389277</v>
      </c>
      <c r="D111" s="204">
        <f t="shared" si="101"/>
        <v>12042149910.48333</v>
      </c>
      <c r="E111" s="204">
        <f t="shared" si="101"/>
        <v>12252988038.29496</v>
      </c>
      <c r="F111" s="204">
        <f t="shared" si="101"/>
        <v>12449779888.27771</v>
      </c>
      <c r="G111" s="204">
        <f t="shared" si="101"/>
        <v>12626638057.803963</v>
      </c>
      <c r="H111" s="204">
        <f t="shared" si="101"/>
        <v>12809137244.962177</v>
      </c>
      <c r="I111" s="204">
        <f t="shared" si="101"/>
        <v>13010590316.154358</v>
      </c>
      <c r="J111" s="204">
        <f t="shared" si="101"/>
        <v>13237764525.327589</v>
      </c>
      <c r="K111" s="204">
        <f t="shared" si="101"/>
        <v>13463245253.983551</v>
      </c>
      <c r="L111" s="204">
        <f t="shared" si="101"/>
        <v>13676552162.864819</v>
      </c>
      <c r="M111" s="204">
        <f t="shared" si="101"/>
        <v>13903088890.043394</v>
      </c>
      <c r="N111" s="204">
        <f t="shared" si="101"/>
        <v>14133499422.367197</v>
      </c>
      <c r="O111" s="204">
        <f t="shared" si="101"/>
        <v>14391829409.842573</v>
      </c>
      <c r="P111" s="204">
        <f t="shared" si="101"/>
        <v>14632520736.904907</v>
      </c>
      <c r="Q111" s="204">
        <f t="shared" si="101"/>
        <v>14872836728.148397</v>
      </c>
      <c r="R111" s="204">
        <f t="shared" si="101"/>
        <v>15103223064.412977</v>
      </c>
      <c r="S111" s="204">
        <f t="shared" si="101"/>
        <v>15354059867.72683</v>
      </c>
      <c r="T111" s="204">
        <f t="shared" si="101"/>
        <v>15617654218.059986</v>
      </c>
      <c r="U111" s="204">
        <f t="shared" si="101"/>
        <v>15954199842.042534</v>
      </c>
      <c r="V111" s="204">
        <f t="shared" si="101"/>
        <v>16307623024.588881</v>
      </c>
      <c r="W111" s="204">
        <f t="shared" si="101"/>
        <v>16677582904.482559</v>
      </c>
      <c r="X111" s="204">
        <f t="shared" si="101"/>
        <v>17009158924.257013</v>
      </c>
      <c r="Y111" s="204">
        <f t="shared" si="101"/>
        <v>17330807535.888149</v>
      </c>
      <c r="Z111" s="204">
        <f t="shared" si="101"/>
        <v>17697256119</v>
      </c>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row>
    <row r="112" spans="2:361">
      <c r="B112" s="144" t="s">
        <v>230</v>
      </c>
      <c r="C112" s="204">
        <f t="shared" ref="C112:Z112" si="102">C111/C97</f>
        <v>703.40834295935565</v>
      </c>
      <c r="D112" s="204">
        <f t="shared" si="102"/>
        <v>705.65834082717276</v>
      </c>
      <c r="E112" s="204">
        <f t="shared" si="102"/>
        <v>708.91937729677022</v>
      </c>
      <c r="F112" s="204">
        <f t="shared" si="102"/>
        <v>712.28559256931158</v>
      </c>
      <c r="G112" s="204">
        <f t="shared" si="102"/>
        <v>716.00655123684714</v>
      </c>
      <c r="H112" s="204">
        <f t="shared" si="102"/>
        <v>719.39346075948004</v>
      </c>
      <c r="I112" s="204">
        <f t="shared" si="102"/>
        <v>722.61458398640752</v>
      </c>
      <c r="J112" s="204">
        <f t="shared" si="102"/>
        <v>726.36124924546846</v>
      </c>
      <c r="K112" s="204">
        <f t="shared" si="102"/>
        <v>730.78316316596181</v>
      </c>
      <c r="L112" s="204">
        <f t="shared" si="102"/>
        <v>734.9988135410174</v>
      </c>
      <c r="M112" s="204">
        <f t="shared" si="102"/>
        <v>739.04389657956074</v>
      </c>
      <c r="N112" s="204">
        <f t="shared" si="102"/>
        <v>742.74247124791134</v>
      </c>
      <c r="O112" s="204">
        <f t="shared" si="102"/>
        <v>746.66939891013476</v>
      </c>
      <c r="P112" s="204">
        <f t="shared" si="102"/>
        <v>750.57004961243854</v>
      </c>
      <c r="Q112" s="204">
        <f t="shared" si="102"/>
        <v>754.17245958649505</v>
      </c>
      <c r="R112" s="204">
        <f t="shared" si="102"/>
        <v>757.71001393653</v>
      </c>
      <c r="S112" s="204">
        <f t="shared" si="102"/>
        <v>760.97430637451669</v>
      </c>
      <c r="T112" s="204">
        <f t="shared" si="102"/>
        <v>763.66339947266965</v>
      </c>
      <c r="U112" s="204">
        <f t="shared" si="102"/>
        <v>766.01158989934299</v>
      </c>
      <c r="V112" s="204">
        <f t="shared" si="102"/>
        <v>767.44648231629253</v>
      </c>
      <c r="W112" s="204">
        <f t="shared" si="102"/>
        <v>768.84794830908277</v>
      </c>
      <c r="X112" s="204">
        <f t="shared" si="102"/>
        <v>772.02940866054735</v>
      </c>
      <c r="Y112" s="204">
        <f t="shared" si="102"/>
        <v>775.77389961121571</v>
      </c>
      <c r="Z112" s="204">
        <f t="shared" si="102"/>
        <v>779.25943723813702</v>
      </c>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row>
    <row r="113" spans="1:413">
      <c r="B113" s="144" t="s">
        <v>231</v>
      </c>
      <c r="C113" s="144"/>
      <c r="D113" s="199">
        <f t="shared" ref="D113:Z113" si="103">(D112-C112)/C112</f>
        <v>3.1987079629323136E-3</v>
      </c>
      <c r="E113" s="199">
        <f t="shared" si="103"/>
        <v>4.6212682270216909E-3</v>
      </c>
      <c r="F113" s="199">
        <f t="shared" si="103"/>
        <v>4.7483753164955129E-3</v>
      </c>
      <c r="G113" s="199">
        <f t="shared" si="103"/>
        <v>5.2239701411249421E-3</v>
      </c>
      <c r="H113" s="199">
        <f t="shared" si="103"/>
        <v>4.7302772813771895E-3</v>
      </c>
      <c r="I113" s="199">
        <f t="shared" si="103"/>
        <v>4.4775542212002811E-3</v>
      </c>
      <c r="J113" s="199">
        <f t="shared" si="103"/>
        <v>5.1848735717343452E-3</v>
      </c>
      <c r="K113" s="199">
        <f t="shared" si="103"/>
        <v>6.0877613241162856E-3</v>
      </c>
      <c r="L113" s="199">
        <f t="shared" si="103"/>
        <v>5.7686747417553851E-3</v>
      </c>
      <c r="M113" s="199">
        <f t="shared" si="103"/>
        <v>5.5035232221059887E-3</v>
      </c>
      <c r="N113" s="199">
        <f t="shared" si="103"/>
        <v>5.0045399000902746E-3</v>
      </c>
      <c r="O113" s="199">
        <f t="shared" si="103"/>
        <v>5.2870649171652077E-3</v>
      </c>
      <c r="P113" s="199">
        <f t="shared" si="103"/>
        <v>5.2240666458238504E-3</v>
      </c>
      <c r="Q113" s="199">
        <f t="shared" si="103"/>
        <v>4.7995653116143389E-3</v>
      </c>
      <c r="R113" s="199">
        <f t="shared" si="103"/>
        <v>4.6906437712861543E-3</v>
      </c>
      <c r="S113" s="199">
        <f t="shared" si="103"/>
        <v>4.3081025431189798E-3</v>
      </c>
      <c r="T113" s="199">
        <f t="shared" si="103"/>
        <v>3.5337501879196404E-3</v>
      </c>
      <c r="U113" s="199">
        <f t="shared" si="103"/>
        <v>3.0749024089603222E-3</v>
      </c>
      <c r="V113" s="199">
        <f t="shared" si="103"/>
        <v>1.8731993560803541E-3</v>
      </c>
      <c r="W113" s="199">
        <f t="shared" si="103"/>
        <v>1.8261416594944281E-3</v>
      </c>
      <c r="X113" s="199">
        <f t="shared" si="103"/>
        <v>4.1379577827599379E-3</v>
      </c>
      <c r="Y113" s="199">
        <f t="shared" si="103"/>
        <v>4.8501921153042173E-3</v>
      </c>
      <c r="Z113" s="199">
        <f t="shared" si="103"/>
        <v>4.4929813037898215E-3</v>
      </c>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row>
    <row r="114" spans="1:413">
      <c r="B114" s="144" t="s">
        <v>247</v>
      </c>
      <c r="C114" s="144"/>
      <c r="D114" s="199">
        <f>AVERAGE(D113:Y113)</f>
        <v>4.4615960277037117E-3</v>
      </c>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row>
    <row r="115" spans="1:413">
      <c r="B115" s="144"/>
      <c r="C115" s="144"/>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row>
    <row r="116" spans="1:413">
      <c r="B116" s="144"/>
      <c r="C116" s="144"/>
      <c r="D116" s="199"/>
      <c r="E116" s="144"/>
      <c r="F116" s="199"/>
      <c r="G116" s="199"/>
      <c r="H116" s="199"/>
      <c r="I116" s="199"/>
      <c r="J116" s="199"/>
      <c r="K116" s="199"/>
      <c r="L116" s="199"/>
      <c r="M116" s="199"/>
      <c r="N116" s="199"/>
      <c r="O116" s="199"/>
      <c r="P116" s="199"/>
      <c r="Q116" s="199"/>
      <c r="R116" s="199"/>
      <c r="S116" s="199"/>
      <c r="T116" s="199"/>
      <c r="U116" s="199"/>
      <c r="V116" s="199"/>
      <c r="W116" s="199"/>
      <c r="X116" s="199"/>
      <c r="Y116" s="199"/>
      <c r="Z116" s="199"/>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row>
    <row r="117" spans="1:413">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W117" s="41"/>
      <c r="IX117" s="41"/>
      <c r="IY117" s="41"/>
      <c r="IZ117" s="41"/>
      <c r="JA117" s="41"/>
      <c r="JB117" s="41"/>
      <c r="JC117" s="41"/>
      <c r="JD117" s="41"/>
      <c r="JE117" s="41"/>
      <c r="JF117" s="41"/>
      <c r="JG117" s="41"/>
      <c r="JH117" s="41"/>
      <c r="JI117" s="41"/>
      <c r="JJ117" s="41"/>
      <c r="JK117" s="41"/>
      <c r="JL117" s="41"/>
      <c r="JM117" s="41"/>
      <c r="JN117" s="41"/>
      <c r="JO117" s="41"/>
      <c r="JP117" s="41"/>
      <c r="JQ117" s="41"/>
      <c r="JR117" s="41"/>
      <c r="JS117" s="41"/>
      <c r="JT117" s="41"/>
      <c r="JU117" s="41"/>
      <c r="JV117" s="41"/>
      <c r="JW117" s="41"/>
      <c r="JX117" s="41"/>
      <c r="JY117" s="41"/>
      <c r="JZ117" s="41"/>
      <c r="KA117" s="41"/>
      <c r="KB117" s="41"/>
      <c r="KC117" s="41"/>
      <c r="KD117" s="41"/>
      <c r="KE117" s="41"/>
      <c r="KF117" s="41"/>
      <c r="KG117" s="41"/>
      <c r="KH117" s="41"/>
      <c r="KI117" s="41"/>
      <c r="KJ117" s="41"/>
      <c r="KK117" s="41"/>
      <c r="KL117" s="41"/>
      <c r="KM117" s="41"/>
      <c r="KN117" s="41"/>
      <c r="KO117" s="41"/>
      <c r="KP117" s="41"/>
      <c r="KQ117" s="41"/>
      <c r="KR117" s="41"/>
      <c r="KS117" s="41"/>
      <c r="KT117" s="41"/>
      <c r="KU117" s="41"/>
      <c r="KY117" s="41"/>
      <c r="KZ117" s="41"/>
      <c r="LA117" s="41"/>
      <c r="LB117" s="41"/>
      <c r="LC117" s="41"/>
      <c r="LD117" s="41"/>
      <c r="LE117" s="41"/>
      <c r="LF117" s="41"/>
      <c r="LG117" s="41"/>
      <c r="LH117" s="41"/>
      <c r="LI117" s="41"/>
      <c r="LJ117" s="41"/>
      <c r="LK117" s="41"/>
      <c r="LL117" s="41"/>
      <c r="LM117" s="41"/>
      <c r="LN117" s="41"/>
      <c r="LO117" s="41"/>
      <c r="LP117" s="41"/>
      <c r="LQ117" s="41"/>
      <c r="LR117" s="41"/>
      <c r="LS117" s="41"/>
      <c r="LT117" s="41"/>
      <c r="LU117" s="41"/>
      <c r="LV117" s="41"/>
      <c r="LW117" s="41"/>
      <c r="LX117" s="41"/>
      <c r="LY117" s="41"/>
      <c r="LZ117" s="41"/>
      <c r="MA117" s="41"/>
      <c r="MB117" s="41"/>
      <c r="MC117" s="41"/>
      <c r="MD117" s="41"/>
      <c r="ME117" s="41"/>
      <c r="MF117" s="41"/>
      <c r="MG117" s="41"/>
      <c r="MH117" s="41"/>
      <c r="MI117" s="41"/>
      <c r="MJ117" s="41"/>
      <c r="MK117" s="41"/>
      <c r="ML117" s="41"/>
      <c r="MM117" s="41"/>
      <c r="MN117" s="41"/>
      <c r="MO117" s="41"/>
      <c r="MP117" s="41"/>
      <c r="MQ117" s="41"/>
      <c r="MR117" s="41"/>
      <c r="MS117" s="41"/>
      <c r="MT117" s="41"/>
      <c r="MU117" s="41"/>
      <c r="MV117" s="41"/>
      <c r="MW117" s="41"/>
    </row>
    <row r="118" spans="1:413">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W118" s="41"/>
      <c r="IX118" s="41"/>
      <c r="IZ118" s="41"/>
      <c r="JA118" s="41"/>
      <c r="JB118" s="41"/>
      <c r="JC118" s="41"/>
      <c r="JD118" s="41"/>
      <c r="JE118" s="41"/>
      <c r="JF118" s="41"/>
      <c r="JG118" s="41"/>
      <c r="JH118" s="41"/>
      <c r="JI118" s="41"/>
      <c r="JJ118" s="41"/>
      <c r="JK118" s="41"/>
      <c r="JL118" s="41"/>
      <c r="JM118" s="41"/>
      <c r="JN118" s="41"/>
      <c r="JO118" s="41"/>
      <c r="JP118" s="41"/>
      <c r="JQ118" s="41"/>
      <c r="JR118" s="41"/>
      <c r="JS118" s="41"/>
      <c r="JT118" s="41"/>
      <c r="JU118" s="41"/>
      <c r="JV118" s="41"/>
      <c r="JW118" s="41"/>
      <c r="JX118" s="41"/>
      <c r="JY118" s="41"/>
      <c r="JZ118" s="41"/>
      <c r="KA118" s="41"/>
      <c r="KB118" s="41"/>
      <c r="KC118" s="41"/>
      <c r="KD118" s="41"/>
      <c r="KE118" s="41"/>
      <c r="KF118" s="41"/>
      <c r="KG118" s="41"/>
      <c r="KH118" s="41"/>
      <c r="KI118" s="41"/>
      <c r="KJ118" s="41"/>
      <c r="KK118" s="41"/>
      <c r="KL118" s="41"/>
      <c r="KM118" s="41"/>
      <c r="KN118" s="41"/>
      <c r="KO118" s="41"/>
      <c r="KP118" s="41"/>
      <c r="KQ118" s="41"/>
      <c r="KR118" s="41"/>
      <c r="KS118" s="41"/>
      <c r="KT118" s="41"/>
      <c r="KU118" s="41"/>
      <c r="KV118" s="41"/>
      <c r="KY118" s="41"/>
      <c r="KZ118" s="41"/>
      <c r="LB118" s="41"/>
      <c r="LC118" s="41"/>
      <c r="LD118" s="41"/>
      <c r="LE118" s="41"/>
      <c r="LF118" s="41"/>
      <c r="LG118" s="41"/>
      <c r="LH118" s="41"/>
      <c r="LI118" s="41"/>
      <c r="LJ118" s="41"/>
      <c r="LK118" s="41"/>
      <c r="LL118" s="41"/>
      <c r="LM118" s="41"/>
      <c r="LN118" s="41"/>
      <c r="LO118" s="41"/>
      <c r="LP118" s="41"/>
      <c r="LQ118" s="41"/>
      <c r="LR118" s="41"/>
      <c r="LS118" s="41"/>
      <c r="LT118" s="41"/>
      <c r="LU118" s="41"/>
      <c r="LV118" s="41"/>
      <c r="LW118" s="41"/>
      <c r="LX118" s="41"/>
      <c r="LY118" s="41"/>
      <c r="LZ118" s="41"/>
      <c r="MA118" s="41"/>
      <c r="MB118" s="41"/>
      <c r="MC118" s="41"/>
      <c r="MD118" s="41"/>
      <c r="ME118" s="41"/>
      <c r="MF118" s="41"/>
      <c r="MG118" s="41"/>
      <c r="MH118" s="41"/>
      <c r="MI118" s="41"/>
      <c r="MJ118" s="41"/>
      <c r="MK118" s="41"/>
      <c r="ML118" s="41"/>
      <c r="MM118" s="41"/>
      <c r="MN118" s="41"/>
      <c r="MO118" s="41"/>
      <c r="MP118" s="41"/>
      <c r="MQ118" s="41"/>
      <c r="MR118" s="41"/>
      <c r="MS118" s="41"/>
      <c r="MT118" s="41"/>
      <c r="MU118" s="41"/>
      <c r="MV118" s="41"/>
      <c r="MW118" s="41"/>
      <c r="MX118" s="41"/>
    </row>
    <row r="119" spans="1:413">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W119" s="41"/>
      <c r="IX119" s="41"/>
      <c r="IZ119" s="41"/>
      <c r="JA119" s="41"/>
      <c r="JB119" s="41"/>
      <c r="JC119" s="41"/>
      <c r="JD119" s="41"/>
      <c r="JE119" s="41"/>
      <c r="JF119" s="41"/>
      <c r="JG119" s="41"/>
      <c r="JH119" s="41"/>
      <c r="JI119" s="41"/>
      <c r="JJ119" s="41"/>
      <c r="JK119" s="41"/>
      <c r="JL119" s="41"/>
      <c r="JM119" s="41"/>
      <c r="JN119" s="41"/>
      <c r="JO119" s="41"/>
      <c r="JP119" s="41"/>
      <c r="JQ119" s="41"/>
      <c r="JR119" s="41"/>
      <c r="JS119" s="41"/>
      <c r="JT119" s="41"/>
      <c r="JU119" s="41"/>
      <c r="JV119" s="41"/>
      <c r="JW119" s="41"/>
      <c r="JX119" s="41"/>
      <c r="JY119" s="41"/>
      <c r="JZ119" s="41"/>
      <c r="KA119" s="41"/>
      <c r="KB119" s="41"/>
      <c r="KC119" s="41"/>
      <c r="KD119" s="41"/>
      <c r="KE119" s="41"/>
      <c r="KF119" s="41"/>
      <c r="KG119" s="41"/>
      <c r="KH119" s="41"/>
      <c r="KI119" s="41"/>
      <c r="KJ119" s="41"/>
      <c r="KK119" s="41"/>
      <c r="KL119" s="41"/>
      <c r="KM119" s="41"/>
      <c r="KN119" s="41"/>
      <c r="KO119" s="41"/>
      <c r="KP119" s="41"/>
      <c r="KQ119" s="41"/>
      <c r="KR119" s="41"/>
      <c r="KS119" s="41"/>
      <c r="KT119" s="41"/>
      <c r="KU119" s="41"/>
      <c r="KV119" s="41"/>
      <c r="KY119" s="41"/>
      <c r="KZ119" s="41"/>
      <c r="LB119" s="41"/>
      <c r="LC119" s="41"/>
      <c r="LD119" s="41"/>
      <c r="LE119" s="41"/>
      <c r="LF119" s="41"/>
      <c r="LG119" s="41"/>
      <c r="LH119" s="41"/>
      <c r="LI119" s="41"/>
      <c r="LJ119" s="41"/>
      <c r="LK119" s="41"/>
      <c r="LL119" s="41"/>
      <c r="LM119" s="41"/>
      <c r="LN119" s="41"/>
      <c r="LO119" s="41"/>
      <c r="LP119" s="41"/>
      <c r="LQ119" s="41"/>
      <c r="LR119" s="41"/>
      <c r="LS119" s="41"/>
      <c r="LT119" s="41"/>
      <c r="LU119" s="41"/>
      <c r="LV119" s="41"/>
      <c r="LW119" s="41"/>
      <c r="LX119" s="41"/>
      <c r="LY119" s="41"/>
      <c r="LZ119" s="41"/>
      <c r="MA119" s="41"/>
      <c r="MB119" s="41"/>
      <c r="MC119" s="41"/>
      <c r="MD119" s="41"/>
      <c r="ME119" s="41"/>
      <c r="MF119" s="41"/>
      <c r="MG119" s="41"/>
      <c r="MH119" s="41"/>
      <c r="MI119" s="41"/>
      <c r="MJ119" s="41"/>
      <c r="MK119" s="41"/>
      <c r="ML119" s="41"/>
      <c r="MM119" s="41"/>
      <c r="MN119" s="41"/>
      <c r="MO119" s="41"/>
      <c r="MP119" s="41"/>
      <c r="MQ119" s="41"/>
      <c r="MR119" s="41"/>
      <c r="MS119" s="41"/>
      <c r="MT119" s="41"/>
      <c r="MU119" s="41"/>
      <c r="MV119" s="41"/>
      <c r="MW119" s="41"/>
      <c r="MX119" s="41"/>
    </row>
    <row r="121" spans="1:413" ht="23.25">
      <c r="B121" s="46" t="s">
        <v>248</v>
      </c>
      <c r="AI121" s="34" t="s">
        <v>559</v>
      </c>
      <c r="CK121" s="34" t="s">
        <v>560</v>
      </c>
      <c r="EM121" s="34" t="s">
        <v>561</v>
      </c>
      <c r="GW121" s="34" t="s">
        <v>402</v>
      </c>
      <c r="IY121" s="34" t="s">
        <v>404</v>
      </c>
      <c r="LA121" s="34" t="s">
        <v>403</v>
      </c>
      <c r="MZ121" s="34" t="s">
        <v>562</v>
      </c>
    </row>
    <row r="122" spans="1:413" s="51" customFormat="1">
      <c r="A122" s="51" t="s">
        <v>693</v>
      </c>
      <c r="B122" s="38"/>
      <c r="C122" s="38" t="s">
        <v>99</v>
      </c>
      <c r="D122" s="38" t="s">
        <v>35</v>
      </c>
      <c r="E122" s="38" t="s">
        <v>1</v>
      </c>
      <c r="F122" s="50" t="s">
        <v>249</v>
      </c>
      <c r="G122" s="50" t="s">
        <v>250</v>
      </c>
      <c r="H122" s="50" t="s">
        <v>251</v>
      </c>
      <c r="I122" s="122" t="s">
        <v>249</v>
      </c>
      <c r="J122" s="122" t="s">
        <v>250</v>
      </c>
      <c r="K122" s="122" t="s">
        <v>251</v>
      </c>
      <c r="AI122" s="38"/>
      <c r="AJ122" s="35">
        <v>2012</v>
      </c>
      <c r="AK122" s="35">
        <v>2013</v>
      </c>
      <c r="AL122" s="35">
        <v>2014</v>
      </c>
      <c r="AM122" s="35">
        <v>2015</v>
      </c>
      <c r="AN122" s="35">
        <v>2016</v>
      </c>
      <c r="AO122" s="35">
        <v>2017</v>
      </c>
      <c r="AP122" s="35">
        <v>2018</v>
      </c>
      <c r="AQ122" s="35">
        <v>2019</v>
      </c>
      <c r="AR122" s="35">
        <v>2020</v>
      </c>
      <c r="AS122" s="35">
        <v>2021</v>
      </c>
      <c r="AT122" s="35">
        <v>2022</v>
      </c>
      <c r="AU122" s="35">
        <v>2023</v>
      </c>
      <c r="AV122" s="35">
        <v>2024</v>
      </c>
      <c r="AW122" s="35">
        <v>2025</v>
      </c>
      <c r="AX122" s="35">
        <v>2026</v>
      </c>
      <c r="AY122" s="35">
        <v>2027</v>
      </c>
      <c r="AZ122" s="35">
        <v>2028</v>
      </c>
      <c r="BA122" s="35">
        <v>2029</v>
      </c>
      <c r="BB122" s="35">
        <v>2030</v>
      </c>
      <c r="BC122" s="35">
        <v>2031</v>
      </c>
      <c r="BD122" s="35">
        <v>2032</v>
      </c>
      <c r="BE122" s="35">
        <v>2033</v>
      </c>
      <c r="BF122" s="35">
        <v>2034</v>
      </c>
      <c r="BG122" s="35">
        <v>2035</v>
      </c>
      <c r="BH122" s="35">
        <v>2036</v>
      </c>
      <c r="BI122" s="35">
        <v>2037</v>
      </c>
      <c r="BJ122" s="35">
        <v>2038</v>
      </c>
      <c r="BK122" s="35">
        <v>2039</v>
      </c>
      <c r="BL122" s="35">
        <v>2040</v>
      </c>
      <c r="BM122" s="35">
        <v>2041</v>
      </c>
      <c r="BN122" s="35">
        <v>2042</v>
      </c>
      <c r="BO122" s="35">
        <v>2043</v>
      </c>
      <c r="BP122" s="35">
        <v>2044</v>
      </c>
      <c r="BQ122" s="35">
        <v>2045</v>
      </c>
      <c r="BR122" s="35">
        <v>2046</v>
      </c>
      <c r="BS122" s="35">
        <v>2047</v>
      </c>
      <c r="BT122" s="35">
        <v>2048</v>
      </c>
      <c r="BU122" s="35">
        <v>2049</v>
      </c>
      <c r="BV122" s="35">
        <v>2050</v>
      </c>
      <c r="BW122" s="35">
        <v>2051</v>
      </c>
      <c r="BX122" s="35">
        <v>2052</v>
      </c>
      <c r="BY122" s="35">
        <v>2053</v>
      </c>
      <c r="BZ122" s="35">
        <v>2054</v>
      </c>
      <c r="CA122" s="35">
        <v>2055</v>
      </c>
      <c r="CB122" s="35">
        <v>2056</v>
      </c>
      <c r="CC122" s="35">
        <v>2057</v>
      </c>
      <c r="CD122" s="35">
        <v>2058</v>
      </c>
      <c r="CE122" s="35">
        <v>2059</v>
      </c>
      <c r="CF122" s="35">
        <v>2060</v>
      </c>
      <c r="CK122" s="38"/>
      <c r="CL122" s="35">
        <v>2012</v>
      </c>
      <c r="CM122" s="35">
        <v>2013</v>
      </c>
      <c r="CN122" s="35">
        <v>2014</v>
      </c>
      <c r="CO122" s="35">
        <v>2015</v>
      </c>
      <c r="CP122" s="35">
        <v>2016</v>
      </c>
      <c r="CQ122" s="35">
        <v>2017</v>
      </c>
      <c r="CR122" s="35">
        <v>2018</v>
      </c>
      <c r="CS122" s="35">
        <v>2019</v>
      </c>
      <c r="CT122" s="35">
        <v>2020</v>
      </c>
      <c r="CU122" s="35">
        <v>2021</v>
      </c>
      <c r="CV122" s="35">
        <v>2022</v>
      </c>
      <c r="CW122" s="35">
        <v>2023</v>
      </c>
      <c r="CX122" s="35">
        <v>2024</v>
      </c>
      <c r="CY122" s="35">
        <v>2025</v>
      </c>
      <c r="CZ122" s="35">
        <v>2026</v>
      </c>
      <c r="DA122" s="35">
        <v>2027</v>
      </c>
      <c r="DB122" s="35">
        <v>2028</v>
      </c>
      <c r="DC122" s="35">
        <v>2029</v>
      </c>
      <c r="DD122" s="35">
        <v>2030</v>
      </c>
      <c r="DE122" s="35">
        <v>2031</v>
      </c>
      <c r="DF122" s="35">
        <v>2032</v>
      </c>
      <c r="DG122" s="35">
        <v>2033</v>
      </c>
      <c r="DH122" s="35">
        <v>2034</v>
      </c>
      <c r="DI122" s="35">
        <v>2035</v>
      </c>
      <c r="DJ122" s="35">
        <v>2036</v>
      </c>
      <c r="DK122" s="35">
        <v>2037</v>
      </c>
      <c r="DL122" s="35">
        <v>2038</v>
      </c>
      <c r="DM122" s="35">
        <v>2039</v>
      </c>
      <c r="DN122" s="35">
        <v>2040</v>
      </c>
      <c r="DO122" s="35">
        <v>2041</v>
      </c>
      <c r="DP122" s="35">
        <v>2042</v>
      </c>
      <c r="DQ122" s="35">
        <v>2043</v>
      </c>
      <c r="DR122" s="35">
        <v>2044</v>
      </c>
      <c r="DS122" s="35">
        <v>2045</v>
      </c>
      <c r="DT122" s="35">
        <v>2046</v>
      </c>
      <c r="DU122" s="35">
        <v>2047</v>
      </c>
      <c r="DV122" s="35">
        <v>2048</v>
      </c>
      <c r="DW122" s="35">
        <v>2049</v>
      </c>
      <c r="DX122" s="35">
        <v>2050</v>
      </c>
      <c r="DY122" s="35">
        <v>2051</v>
      </c>
      <c r="DZ122" s="35">
        <v>2052</v>
      </c>
      <c r="EA122" s="35">
        <v>2053</v>
      </c>
      <c r="EB122" s="35">
        <v>2054</v>
      </c>
      <c r="EC122" s="35">
        <v>2055</v>
      </c>
      <c r="ED122" s="35">
        <v>2056</v>
      </c>
      <c r="EE122" s="35">
        <v>2057</v>
      </c>
      <c r="EF122" s="35">
        <v>2058</v>
      </c>
      <c r="EG122" s="35">
        <v>2059</v>
      </c>
      <c r="EH122" s="35">
        <v>2060</v>
      </c>
      <c r="EM122" s="38"/>
      <c r="EN122" s="35">
        <v>2012</v>
      </c>
      <c r="EO122" s="35">
        <v>2013</v>
      </c>
      <c r="EP122" s="35">
        <v>2014</v>
      </c>
      <c r="EQ122" s="35">
        <v>2015</v>
      </c>
      <c r="ER122" s="35">
        <v>2016</v>
      </c>
      <c r="ES122" s="35">
        <v>2017</v>
      </c>
      <c r="ET122" s="35">
        <v>2018</v>
      </c>
      <c r="EU122" s="35">
        <v>2019</v>
      </c>
      <c r="EV122" s="35">
        <v>2020</v>
      </c>
      <c r="EW122" s="35">
        <v>2021</v>
      </c>
      <c r="EX122" s="35">
        <v>2022</v>
      </c>
      <c r="EY122" s="35">
        <v>2023</v>
      </c>
      <c r="EZ122" s="35">
        <v>2024</v>
      </c>
      <c r="FA122" s="35">
        <v>2025</v>
      </c>
      <c r="FB122" s="35">
        <v>2026</v>
      </c>
      <c r="FC122" s="35">
        <v>2027</v>
      </c>
      <c r="FD122" s="35">
        <v>2028</v>
      </c>
      <c r="FE122" s="35">
        <v>2029</v>
      </c>
      <c r="FF122" s="35">
        <v>2030</v>
      </c>
      <c r="FG122" s="35">
        <v>2031</v>
      </c>
      <c r="FH122" s="35">
        <v>2032</v>
      </c>
      <c r="FI122" s="35">
        <v>2033</v>
      </c>
      <c r="FJ122" s="35">
        <v>2034</v>
      </c>
      <c r="FK122" s="35">
        <v>2035</v>
      </c>
      <c r="FL122" s="35">
        <v>2036</v>
      </c>
      <c r="FM122" s="35">
        <v>2037</v>
      </c>
      <c r="FN122" s="35">
        <v>2038</v>
      </c>
      <c r="FO122" s="35">
        <v>2039</v>
      </c>
      <c r="FP122" s="35">
        <v>2040</v>
      </c>
      <c r="FQ122" s="35">
        <v>2041</v>
      </c>
      <c r="FR122" s="35">
        <v>2042</v>
      </c>
      <c r="FS122" s="35">
        <v>2043</v>
      </c>
      <c r="FT122" s="35">
        <v>2044</v>
      </c>
      <c r="FU122" s="35">
        <v>2045</v>
      </c>
      <c r="FV122" s="35">
        <v>2046</v>
      </c>
      <c r="FW122" s="35">
        <v>2047</v>
      </c>
      <c r="FX122" s="35">
        <v>2048</v>
      </c>
      <c r="FY122" s="35">
        <v>2049</v>
      </c>
      <c r="FZ122" s="35">
        <v>2050</v>
      </c>
      <c r="GA122" s="35">
        <v>2051</v>
      </c>
      <c r="GB122" s="35">
        <v>2052</v>
      </c>
      <c r="GC122" s="35">
        <v>2053</v>
      </c>
      <c r="GD122" s="35">
        <v>2054</v>
      </c>
      <c r="GE122" s="35">
        <v>2055</v>
      </c>
      <c r="GF122" s="35">
        <v>2056</v>
      </c>
      <c r="GG122" s="35">
        <v>2057</v>
      </c>
      <c r="GH122" s="35">
        <v>2058</v>
      </c>
      <c r="GI122" s="35">
        <v>2059</v>
      </c>
      <c r="GJ122" s="35">
        <v>2060</v>
      </c>
      <c r="GW122" s="38"/>
      <c r="GX122" s="35">
        <v>2012</v>
      </c>
      <c r="GY122" s="35">
        <v>2013</v>
      </c>
      <c r="GZ122" s="35">
        <v>2014</v>
      </c>
      <c r="HA122" s="35">
        <v>2015</v>
      </c>
      <c r="HB122" s="35">
        <v>2016</v>
      </c>
      <c r="HC122" s="35">
        <v>2017</v>
      </c>
      <c r="HD122" s="35">
        <v>2018</v>
      </c>
      <c r="HE122" s="35">
        <v>2019</v>
      </c>
      <c r="HF122" s="35">
        <v>2020</v>
      </c>
      <c r="HG122" s="35">
        <v>2021</v>
      </c>
      <c r="HH122" s="35">
        <v>2022</v>
      </c>
      <c r="HI122" s="35">
        <v>2023</v>
      </c>
      <c r="HJ122" s="35">
        <v>2024</v>
      </c>
      <c r="HK122" s="35">
        <v>2025</v>
      </c>
      <c r="HL122" s="35">
        <v>2026</v>
      </c>
      <c r="HM122" s="35">
        <v>2027</v>
      </c>
      <c r="HN122" s="35">
        <v>2028</v>
      </c>
      <c r="HO122" s="35">
        <v>2029</v>
      </c>
      <c r="HP122" s="35">
        <v>2030</v>
      </c>
      <c r="HQ122" s="35">
        <v>2031</v>
      </c>
      <c r="HR122" s="35">
        <v>2032</v>
      </c>
      <c r="HS122" s="35">
        <v>2033</v>
      </c>
      <c r="HT122" s="35">
        <v>2034</v>
      </c>
      <c r="HU122" s="35">
        <v>2035</v>
      </c>
      <c r="HV122" s="35">
        <v>2036</v>
      </c>
      <c r="HW122" s="35">
        <v>2037</v>
      </c>
      <c r="HX122" s="35">
        <v>2038</v>
      </c>
      <c r="HY122" s="35">
        <v>2039</v>
      </c>
      <c r="HZ122" s="35">
        <v>2040</v>
      </c>
      <c r="IA122" s="35">
        <v>2041</v>
      </c>
      <c r="IB122" s="35">
        <v>2042</v>
      </c>
      <c r="IC122" s="35">
        <v>2043</v>
      </c>
      <c r="ID122" s="35">
        <v>2044</v>
      </c>
      <c r="IE122" s="35">
        <v>2045</v>
      </c>
      <c r="IF122" s="35">
        <v>2046</v>
      </c>
      <c r="IG122" s="35">
        <v>2047</v>
      </c>
      <c r="IH122" s="35">
        <v>2048</v>
      </c>
      <c r="II122" s="35">
        <v>2049</v>
      </c>
      <c r="IJ122" s="35">
        <v>2050</v>
      </c>
      <c r="IK122" s="35">
        <v>2051</v>
      </c>
      <c r="IL122" s="35">
        <v>2052</v>
      </c>
      <c r="IM122" s="35">
        <v>2053</v>
      </c>
      <c r="IN122" s="35">
        <v>2054</v>
      </c>
      <c r="IO122" s="35">
        <v>2055</v>
      </c>
      <c r="IP122" s="35">
        <v>2056</v>
      </c>
      <c r="IQ122" s="35">
        <v>2057</v>
      </c>
      <c r="IR122" s="35">
        <v>2058</v>
      </c>
      <c r="IS122" s="35">
        <v>2059</v>
      </c>
      <c r="IT122" s="35">
        <v>2060</v>
      </c>
      <c r="IY122" s="38"/>
      <c r="IZ122" s="35">
        <v>2012</v>
      </c>
      <c r="JA122" s="35">
        <v>2013</v>
      </c>
      <c r="JB122" s="35">
        <v>2014</v>
      </c>
      <c r="JC122" s="35">
        <v>2015</v>
      </c>
      <c r="JD122" s="35">
        <v>2016</v>
      </c>
      <c r="JE122" s="35">
        <v>2017</v>
      </c>
      <c r="JF122" s="35">
        <v>2018</v>
      </c>
      <c r="JG122" s="35">
        <v>2019</v>
      </c>
      <c r="JH122" s="35">
        <v>2020</v>
      </c>
      <c r="JI122" s="35">
        <v>2021</v>
      </c>
      <c r="JJ122" s="35">
        <v>2022</v>
      </c>
      <c r="JK122" s="35">
        <v>2023</v>
      </c>
      <c r="JL122" s="35">
        <v>2024</v>
      </c>
      <c r="JM122" s="35">
        <v>2025</v>
      </c>
      <c r="JN122" s="35">
        <v>2026</v>
      </c>
      <c r="JO122" s="35">
        <v>2027</v>
      </c>
      <c r="JP122" s="35">
        <v>2028</v>
      </c>
      <c r="JQ122" s="35">
        <v>2029</v>
      </c>
      <c r="JR122" s="35">
        <v>2030</v>
      </c>
      <c r="JS122" s="35">
        <v>2031</v>
      </c>
      <c r="JT122" s="35">
        <v>2032</v>
      </c>
      <c r="JU122" s="35">
        <v>2033</v>
      </c>
      <c r="JV122" s="35">
        <v>2034</v>
      </c>
      <c r="JW122" s="35">
        <v>2035</v>
      </c>
      <c r="JX122" s="35">
        <v>2036</v>
      </c>
      <c r="JY122" s="35">
        <v>2037</v>
      </c>
      <c r="JZ122" s="35">
        <v>2038</v>
      </c>
      <c r="KA122" s="35">
        <v>2039</v>
      </c>
      <c r="KB122" s="35">
        <v>2040</v>
      </c>
      <c r="KC122" s="35">
        <v>2041</v>
      </c>
      <c r="KD122" s="35">
        <v>2042</v>
      </c>
      <c r="KE122" s="35">
        <v>2043</v>
      </c>
      <c r="KF122" s="35">
        <v>2044</v>
      </c>
      <c r="KG122" s="35">
        <v>2045</v>
      </c>
      <c r="KH122" s="35">
        <v>2046</v>
      </c>
      <c r="KI122" s="35">
        <v>2047</v>
      </c>
      <c r="KJ122" s="35">
        <v>2048</v>
      </c>
      <c r="KK122" s="35">
        <v>2049</v>
      </c>
      <c r="KL122" s="35">
        <v>2050</v>
      </c>
      <c r="KM122" s="35">
        <v>2051</v>
      </c>
      <c r="KN122" s="35">
        <v>2052</v>
      </c>
      <c r="KO122" s="35">
        <v>2053</v>
      </c>
      <c r="KP122" s="35">
        <v>2054</v>
      </c>
      <c r="KQ122" s="35">
        <v>2055</v>
      </c>
      <c r="KR122" s="35">
        <v>2056</v>
      </c>
      <c r="KS122" s="35">
        <v>2057</v>
      </c>
      <c r="KT122" s="35">
        <v>2058</v>
      </c>
      <c r="KU122" s="35">
        <v>2059</v>
      </c>
      <c r="KV122" s="35">
        <v>2060</v>
      </c>
      <c r="LA122" s="38"/>
      <c r="LB122" s="35">
        <v>2012</v>
      </c>
      <c r="LC122" s="35">
        <v>2013</v>
      </c>
      <c r="LD122" s="35">
        <v>2014</v>
      </c>
      <c r="LE122" s="35">
        <v>2015</v>
      </c>
      <c r="LF122" s="35">
        <v>2016</v>
      </c>
      <c r="LG122" s="35">
        <v>2017</v>
      </c>
      <c r="LH122" s="35">
        <v>2018</v>
      </c>
      <c r="LI122" s="35">
        <v>2019</v>
      </c>
      <c r="LJ122" s="35">
        <v>2020</v>
      </c>
      <c r="LK122" s="35">
        <v>2021</v>
      </c>
      <c r="LL122" s="35">
        <v>2022</v>
      </c>
      <c r="LM122" s="35">
        <v>2023</v>
      </c>
      <c r="LN122" s="35">
        <v>2024</v>
      </c>
      <c r="LO122" s="35">
        <v>2025</v>
      </c>
      <c r="LP122" s="35">
        <v>2026</v>
      </c>
      <c r="LQ122" s="35">
        <v>2027</v>
      </c>
      <c r="LR122" s="35">
        <v>2028</v>
      </c>
      <c r="LS122" s="35">
        <v>2029</v>
      </c>
      <c r="LT122" s="35">
        <v>2030</v>
      </c>
      <c r="LU122" s="35">
        <v>2031</v>
      </c>
      <c r="LV122" s="35">
        <v>2032</v>
      </c>
      <c r="LW122" s="35">
        <v>2033</v>
      </c>
      <c r="LX122" s="35">
        <v>2034</v>
      </c>
      <c r="LY122" s="35">
        <v>2035</v>
      </c>
      <c r="LZ122" s="35">
        <v>2036</v>
      </c>
      <c r="MA122" s="35">
        <v>2037</v>
      </c>
      <c r="MB122" s="35">
        <v>2038</v>
      </c>
      <c r="MC122" s="35">
        <v>2039</v>
      </c>
      <c r="MD122" s="35">
        <v>2040</v>
      </c>
      <c r="ME122" s="35">
        <v>2041</v>
      </c>
      <c r="MF122" s="35">
        <v>2042</v>
      </c>
      <c r="MG122" s="35">
        <v>2043</v>
      </c>
      <c r="MH122" s="35">
        <v>2044</v>
      </c>
      <c r="MI122" s="35">
        <v>2045</v>
      </c>
      <c r="MJ122" s="35">
        <v>2046</v>
      </c>
      <c r="MK122" s="35">
        <v>2047</v>
      </c>
      <c r="ML122" s="35">
        <v>2048</v>
      </c>
      <c r="MM122" s="35">
        <v>2049</v>
      </c>
      <c r="MN122" s="35">
        <v>2050</v>
      </c>
      <c r="MO122" s="35">
        <v>2051</v>
      </c>
      <c r="MP122" s="35">
        <v>2052</v>
      </c>
      <c r="MQ122" s="35">
        <v>2053</v>
      </c>
      <c r="MR122" s="35">
        <v>2054</v>
      </c>
      <c r="MS122" s="35">
        <v>2055</v>
      </c>
      <c r="MT122" s="35">
        <v>2056</v>
      </c>
      <c r="MU122" s="35">
        <v>2057</v>
      </c>
      <c r="MV122" s="35">
        <v>2058</v>
      </c>
      <c r="MW122" s="35">
        <v>2059</v>
      </c>
      <c r="MX122" s="35">
        <v>2060</v>
      </c>
      <c r="MZ122" s="38"/>
      <c r="NA122" s="35">
        <v>2012</v>
      </c>
      <c r="NB122" s="35">
        <v>2013</v>
      </c>
      <c r="NC122" s="35">
        <v>2014</v>
      </c>
      <c r="ND122" s="35">
        <v>2015</v>
      </c>
      <c r="NE122" s="35">
        <v>2016</v>
      </c>
      <c r="NF122" s="35">
        <v>2017</v>
      </c>
      <c r="NG122" s="35">
        <v>2018</v>
      </c>
      <c r="NH122" s="35">
        <v>2019</v>
      </c>
      <c r="NI122" s="35">
        <v>2020</v>
      </c>
      <c r="NJ122" s="35">
        <v>2021</v>
      </c>
      <c r="NK122" s="35">
        <v>2022</v>
      </c>
      <c r="NL122" s="35">
        <v>2023</v>
      </c>
      <c r="NM122" s="35">
        <v>2024</v>
      </c>
      <c r="NN122" s="35">
        <v>2025</v>
      </c>
      <c r="NO122" s="35">
        <v>2026</v>
      </c>
      <c r="NP122" s="35">
        <v>2027</v>
      </c>
      <c r="NQ122" s="35">
        <v>2028</v>
      </c>
      <c r="NR122" s="35">
        <v>2029</v>
      </c>
      <c r="NS122" s="35">
        <v>2030</v>
      </c>
      <c r="NT122" s="35">
        <v>2031</v>
      </c>
      <c r="NU122" s="35">
        <v>2032</v>
      </c>
      <c r="NV122" s="35">
        <v>2033</v>
      </c>
      <c r="NW122" s="35">
        <v>2034</v>
      </c>
      <c r="NX122" s="35">
        <v>2035</v>
      </c>
      <c r="NY122" s="35">
        <v>2036</v>
      </c>
      <c r="NZ122" s="35">
        <v>2037</v>
      </c>
      <c r="OA122" s="35">
        <v>2038</v>
      </c>
      <c r="OB122" s="35">
        <v>2039</v>
      </c>
      <c r="OC122" s="35">
        <v>2040</v>
      </c>
      <c r="OD122" s="35">
        <v>2041</v>
      </c>
      <c r="OE122" s="35">
        <v>2042</v>
      </c>
      <c r="OF122" s="35">
        <v>2043</v>
      </c>
      <c r="OG122" s="35">
        <v>2044</v>
      </c>
      <c r="OH122" s="35">
        <v>2045</v>
      </c>
      <c r="OI122" s="35">
        <v>2046</v>
      </c>
      <c r="OJ122" s="35">
        <v>2047</v>
      </c>
      <c r="OK122" s="35">
        <v>2048</v>
      </c>
      <c r="OL122" s="35">
        <v>2049</v>
      </c>
      <c r="OM122" s="35">
        <v>2050</v>
      </c>
      <c r="ON122" s="35">
        <v>2051</v>
      </c>
      <c r="OO122" s="35">
        <v>2052</v>
      </c>
      <c r="OP122" s="35">
        <v>2053</v>
      </c>
      <c r="OQ122" s="35">
        <v>2054</v>
      </c>
      <c r="OR122" s="35">
        <v>2055</v>
      </c>
      <c r="OS122" s="35">
        <v>2056</v>
      </c>
      <c r="OT122" s="35">
        <v>2057</v>
      </c>
      <c r="OU122" s="35">
        <v>2058</v>
      </c>
      <c r="OV122" s="35">
        <v>2059</v>
      </c>
      <c r="OW122" s="35">
        <v>2060</v>
      </c>
    </row>
    <row r="123" spans="1:413">
      <c r="B123" s="36" t="s">
        <v>252</v>
      </c>
      <c r="C123" s="339">
        <v>573.92282985296765</v>
      </c>
      <c r="D123" s="339">
        <v>699.05124592993889</v>
      </c>
      <c r="E123" s="340">
        <v>1272.9740757829065</v>
      </c>
      <c r="F123" s="48">
        <f t="shared" ref="F123:F142" si="104">1000000*(C123/AX147)</f>
        <v>4059.721509888715</v>
      </c>
      <c r="G123" s="48">
        <f t="shared" ref="G123:G142" si="105">1000000*(D123/X147)</f>
        <v>4690.7690950629003</v>
      </c>
      <c r="H123" s="48">
        <f t="shared" ref="H123:H142" si="106">1000000*(E123/BX147)</f>
        <v>4383.564829467613</v>
      </c>
      <c r="I123" s="123">
        <f>F123/F$142</f>
        <v>2.1810532042739017</v>
      </c>
      <c r="J123" s="123">
        <f t="shared" ref="J123:K138" si="107">G123/G$142</f>
        <v>2.7891537068607803</v>
      </c>
      <c r="K123" s="123">
        <f t="shared" si="107"/>
        <v>2.4738089565294654</v>
      </c>
      <c r="L123" s="49"/>
      <c r="AG123" s="35">
        <v>0</v>
      </c>
      <c r="AH123" s="35">
        <v>0</v>
      </c>
      <c r="AI123" s="36" t="s">
        <v>252</v>
      </c>
      <c r="AJ123" s="49">
        <f>$K123*AJ$142</f>
        <v>4580.2913486663811</v>
      </c>
      <c r="AK123" s="49">
        <f t="shared" ref="AK123:CF128" si="108">$K123*AK$142</f>
        <v>4678.1381252019119</v>
      </c>
      <c r="AL123" s="49">
        <f t="shared" si="108"/>
        <v>4778.0751599654868</v>
      </c>
      <c r="AM123" s="49">
        <f t="shared" si="108"/>
        <v>4880.1471062365972</v>
      </c>
      <c r="AN123" s="49">
        <f t="shared" si="108"/>
        <v>4984.3995712033684</v>
      </c>
      <c r="AO123" s="49">
        <f t="shared" si="108"/>
        <v>5090.8791363404926</v>
      </c>
      <c r="AP123" s="49">
        <f t="shared" si="108"/>
        <v>5199.6333782224938</v>
      </c>
      <c r="AQ123" s="49">
        <f t="shared" si="108"/>
        <v>5310.7108897816115</v>
      </c>
      <c r="AR123" s="49">
        <f t="shared" si="108"/>
        <v>5424.1613020198129</v>
      </c>
      <c r="AS123" s="49">
        <f t="shared" si="108"/>
        <v>5540.0353061846208</v>
      </c>
      <c r="AT123" s="49">
        <f t="shared" si="108"/>
        <v>5658.3846764186837</v>
      </c>
      <c r="AU123" s="49">
        <f t="shared" si="108"/>
        <v>5779.2622928931933</v>
      </c>
      <c r="AV123" s="49">
        <f t="shared" si="108"/>
        <v>5902.7221654354889</v>
      </c>
      <c r="AW123" s="49">
        <f t="shared" si="108"/>
        <v>6028.8194576614205</v>
      </c>
      <c r="AX123" s="49">
        <f t="shared" si="108"/>
        <v>6157.6105116232184</v>
      </c>
      <c r="AY123" s="49">
        <f t="shared" si="108"/>
        <v>6289.1528729839338</v>
      </c>
      <c r="AZ123" s="49">
        <f t="shared" si="108"/>
        <v>6423.5053167296401</v>
      </c>
      <c r="BA123" s="49">
        <f t="shared" si="108"/>
        <v>6560.7278734309384</v>
      </c>
      <c r="BB123" s="49">
        <f t="shared" si="108"/>
        <v>6700.8818560654563</v>
      </c>
      <c r="BC123" s="49">
        <f t="shared" si="108"/>
        <v>6844.0298874133596</v>
      </c>
      <c r="BD123" s="49">
        <f t="shared" si="108"/>
        <v>6990.2359280380915</v>
      </c>
      <c r="BE123" s="49">
        <f t="shared" si="108"/>
        <v>7139.5653048648564</v>
      </c>
      <c r="BF123" s="49">
        <f t="shared" si="108"/>
        <v>7292.0847403696171</v>
      </c>
      <c r="BG123" s="49">
        <f t="shared" si="108"/>
        <v>7447.8623823916341</v>
      </c>
      <c r="BH123" s="49">
        <f t="shared" si="108"/>
        <v>7606.9678345828879</v>
      </c>
      <c r="BI123" s="49">
        <f t="shared" si="108"/>
        <v>7769.4721875079731</v>
      </c>
      <c r="BJ123" s="49">
        <f t="shared" si="108"/>
        <v>7935.4480504083667</v>
      </c>
      <c r="BK123" s="49">
        <f t="shared" si="108"/>
        <v>8104.969583645262</v>
      </c>
      <c r="BL123" s="49">
        <f t="shared" si="108"/>
        <v>8278.1125318354716</v>
      </c>
      <c r="BM123" s="49">
        <f t="shared" si="108"/>
        <v>8454.9542576951844</v>
      </c>
      <c r="BN123" s="49">
        <f t="shared" si="108"/>
        <v>8635.5737766067286</v>
      </c>
      <c r="BO123" s="49">
        <f t="shared" si="108"/>
        <v>8820.0517919237554</v>
      </c>
      <c r="BP123" s="49">
        <f t="shared" si="108"/>
        <v>9008.4707310306403</v>
      </c>
      <c r="BQ123" s="49">
        <f t="shared" si="108"/>
        <v>9200.9147821722054</v>
      </c>
      <c r="BR123" s="49">
        <f t="shared" si="108"/>
        <v>9397.4699320702111</v>
      </c>
      <c r="BS123" s="49">
        <f t="shared" si="108"/>
        <v>9598.2240043434449</v>
      </c>
      <c r="BT123" s="49">
        <f t="shared" si="108"/>
        <v>9803.2666987485518</v>
      </c>
      <c r="BU123" s="49">
        <f t="shared" si="108"/>
        <v>10012.689631259153</v>
      </c>
      <c r="BV123" s="49">
        <f t="shared" si="108"/>
        <v>10226.586375001161</v>
      </c>
      <c r="BW123" s="49">
        <f t="shared" si="108"/>
        <v>10445.052502062574</v>
      </c>
      <c r="BX123" s="49">
        <f t="shared" si="108"/>
        <v>10668.185626196429</v>
      </c>
      <c r="BY123" s="49">
        <f t="shared" si="108"/>
        <v>10896.085446436016</v>
      </c>
      <c r="BZ123" s="49">
        <f t="shared" si="108"/>
        <v>11128.853791641804</v>
      </c>
      <c r="CA123" s="49">
        <f t="shared" si="108"/>
        <v>11366.59466600003</v>
      </c>
      <c r="CB123" s="49">
        <f t="shared" si="108"/>
        <v>11609.414295493225</v>
      </c>
      <c r="CC123" s="49">
        <f t="shared" si="108"/>
        <v>11857.42117536349</v>
      </c>
      <c r="CD123" s="49">
        <f t="shared" si="108"/>
        <v>12110.726118589704</v>
      </c>
      <c r="CE123" s="49">
        <f t="shared" si="108"/>
        <v>12369.442305400327</v>
      </c>
      <c r="CF123" s="49">
        <f t="shared" si="108"/>
        <v>12633.685333843929</v>
      </c>
      <c r="CI123" s="35">
        <v>0</v>
      </c>
      <c r="CJ123" s="35">
        <v>0</v>
      </c>
      <c r="CK123" s="36" t="s">
        <v>252</v>
      </c>
      <c r="CL123" s="75" t="e">
        <f>SUMIF(Population!$B$214:$B$314,"&lt;="&amp;$GV123,Population!#REF!)-SUMIF(Population!$B$214:$B$314,"&lt;"&amp;$GU123,Population!#REF!)</f>
        <v>#REF!</v>
      </c>
      <c r="CM123" s="75" t="e">
        <f>SUMIF(Population!$B$214:$B$314,"&lt;="&amp;$GV123,Population!#REF!)-SUMIF(Population!$B$214:$B$314,"&lt;"&amp;$GU123,Population!#REF!)</f>
        <v>#REF!</v>
      </c>
      <c r="CN123" s="75" t="e">
        <f>SUMIF(Population!$B$214:$B$314,"&lt;="&amp;$GV123,Population!#REF!)-SUMIF(Population!$B$214:$B$314,"&lt;"&amp;$GU123,Population!#REF!)</f>
        <v>#REF!</v>
      </c>
      <c r="CO123" s="75" t="e">
        <f>SUMIF(Population!$B$214:$B$314,"&lt;="&amp;$GV123,Population!#REF!)-SUMIF(Population!$B$214:$B$314,"&lt;"&amp;$GU123,Population!#REF!)</f>
        <v>#REF!</v>
      </c>
      <c r="CP123" s="75" t="e">
        <f>SUMIF(Population!$B$214:$B$314,"&lt;="&amp;$GV123,Population!#REF!)-SUMIF(Population!$B$214:$B$314,"&lt;"&amp;$GU123,Population!#REF!)</f>
        <v>#REF!</v>
      </c>
      <c r="CQ123" s="75" t="e">
        <f>SUMIF(Population!$B$214:$B$314,"&lt;="&amp;$GV123,Population!#REF!)-SUMIF(Population!$B$214:$B$314,"&lt;"&amp;$GU123,Population!#REF!)</f>
        <v>#REF!</v>
      </c>
      <c r="CR123" s="75" t="e">
        <f>SUMIF(Population!$B$214:$B$314,"&lt;="&amp;$GV123,Population!#REF!)-SUMIF(Population!$B$214:$B$314,"&lt;"&amp;$GU123,Population!#REF!)</f>
        <v>#REF!</v>
      </c>
      <c r="CS123" s="75" t="e">
        <f>SUMIF(Population!$B$214:$B$314,"&lt;="&amp;$GV123,Population!#REF!)-SUMIF(Population!$B$214:$B$314,"&lt;"&amp;$GU123,Population!#REF!)</f>
        <v>#REF!</v>
      </c>
      <c r="CT123" s="75" t="e">
        <f>SUMIF(Population!$B$214:$B$314,"&lt;="&amp;$GV123,Population!#REF!)-SUMIF(Population!$B$214:$B$314,"&lt;"&amp;$GU123,Population!#REF!)</f>
        <v>#REF!</v>
      </c>
      <c r="CU123" s="75" t="e">
        <f>SUMIF(Population!$B$214:$B$314,"&lt;="&amp;$GV123,Population!#REF!)-SUMIF(Population!$B$214:$B$314,"&lt;"&amp;$GU123,Population!#REF!)</f>
        <v>#REF!</v>
      </c>
      <c r="CV123" s="75" t="e">
        <f>SUMIF(Population!$B$214:$B$314,"&lt;="&amp;$GV123,Population!#REF!)-SUMIF(Population!$B$214:$B$314,"&lt;"&amp;$GU123,Population!#REF!)</f>
        <v>#REF!</v>
      </c>
      <c r="CW123" s="75" t="e">
        <f>SUMIF(Population!$B$214:$B$314,"&lt;="&amp;$GV123,Population!#REF!)-SUMIF(Population!$B$214:$B$314,"&lt;"&amp;$GU123,Population!#REF!)</f>
        <v>#REF!</v>
      </c>
      <c r="CX123" s="75" t="e">
        <f>SUMIF(Population!$B$214:$B$314,"&lt;="&amp;$GV123,Population!#REF!)-SUMIF(Population!$B$214:$B$314,"&lt;"&amp;$GU123,Population!#REF!)</f>
        <v>#REF!</v>
      </c>
      <c r="CY123" s="75" t="e">
        <f>SUMIF(Population!$B$214:$B$314,"&lt;="&amp;$GV123,Population!#REF!)-SUMIF(Population!$B$214:$B$314,"&lt;"&amp;$GU123,Population!#REF!)</f>
        <v>#REF!</v>
      </c>
      <c r="CZ123" s="75" t="e">
        <f>SUMIF(Population!$B$214:$B$314,"&lt;="&amp;$GV123,Population!#REF!)-SUMIF(Population!$B$214:$B$314,"&lt;"&amp;$GU123,Population!#REF!)</f>
        <v>#REF!</v>
      </c>
      <c r="DA123" s="75" t="e">
        <f>SUMIF(Population!$B$214:$B$314,"&lt;="&amp;$GV123,Population!#REF!)-SUMIF(Population!$B$214:$B$314,"&lt;"&amp;$GU123,Population!#REF!)</f>
        <v>#REF!</v>
      </c>
      <c r="DB123" s="75" t="e">
        <f>SUMIF(Population!$B$214:$B$314,"&lt;="&amp;$GV123,Population!#REF!)-SUMIF(Population!$B$214:$B$314,"&lt;"&amp;$GU123,Population!#REF!)</f>
        <v>#REF!</v>
      </c>
      <c r="DC123" s="75" t="e">
        <f>SUMIF(Population!$B$214:$B$314,"&lt;="&amp;$GV123,Population!#REF!)-SUMIF(Population!$B$214:$B$314,"&lt;"&amp;$GU123,Population!#REF!)</f>
        <v>#REF!</v>
      </c>
      <c r="DD123" s="75" t="e">
        <f>SUMIF(Population!$B$214:$B$314,"&lt;="&amp;$GV123,Population!#REF!)-SUMIF(Population!$B$214:$B$314,"&lt;"&amp;$GU123,Population!#REF!)</f>
        <v>#REF!</v>
      </c>
      <c r="DE123" s="75" t="e">
        <f>SUMIF(Population!$B$214:$B$314,"&lt;="&amp;$GV123,Population!#REF!)-SUMIF(Population!$B$214:$B$314,"&lt;"&amp;$GU123,Population!#REF!)</f>
        <v>#REF!</v>
      </c>
      <c r="DF123" s="75" t="e">
        <f>SUMIF(Population!$B$214:$B$314,"&lt;="&amp;$GV123,Population!#REF!)-SUMIF(Population!$B$214:$B$314,"&lt;"&amp;$GU123,Population!#REF!)</f>
        <v>#REF!</v>
      </c>
      <c r="DG123" s="75" t="e">
        <f>SUMIF(Population!$B$214:$B$314,"&lt;="&amp;$GV123,Population!#REF!)-SUMIF(Population!$B$214:$B$314,"&lt;"&amp;$GU123,Population!#REF!)</f>
        <v>#REF!</v>
      </c>
      <c r="DH123" s="75" t="e">
        <f>SUMIF(Population!$B$214:$B$314,"&lt;="&amp;$GV123,Population!#REF!)-SUMIF(Population!$B$214:$B$314,"&lt;"&amp;$GU123,Population!#REF!)</f>
        <v>#REF!</v>
      </c>
      <c r="DI123" s="75" t="e">
        <f>SUMIF(Population!$B$214:$B$314,"&lt;="&amp;$GV123,Population!#REF!)-SUMIF(Population!$B$214:$B$314,"&lt;"&amp;$GU123,Population!#REF!)</f>
        <v>#REF!</v>
      </c>
      <c r="DJ123" s="75" t="e">
        <f>SUMIF(Population!$B$214:$B$314,"&lt;="&amp;$GV123,Population!#REF!)-SUMIF(Population!$B$214:$B$314,"&lt;"&amp;$GU123,Population!#REF!)</f>
        <v>#REF!</v>
      </c>
      <c r="DK123" s="75" t="e">
        <f>SUMIF(Population!$B$214:$B$314,"&lt;="&amp;$GV123,Population!#REF!)-SUMIF(Population!$B$214:$B$314,"&lt;"&amp;$GU123,Population!#REF!)</f>
        <v>#REF!</v>
      </c>
      <c r="DL123" s="75" t="e">
        <f>SUMIF(Population!$B$214:$B$314,"&lt;="&amp;$GV123,Population!#REF!)-SUMIF(Population!$B$214:$B$314,"&lt;"&amp;$GU123,Population!#REF!)</f>
        <v>#REF!</v>
      </c>
      <c r="DM123" s="75" t="e">
        <f>SUMIF(Population!$B$214:$B$314,"&lt;="&amp;$GV123,Population!#REF!)-SUMIF(Population!$B$214:$B$314,"&lt;"&amp;$GU123,Population!#REF!)</f>
        <v>#REF!</v>
      </c>
      <c r="DN123" s="75" t="e">
        <f>SUMIF(Population!$B$214:$B$314,"&lt;="&amp;$GV123,Population!#REF!)-SUMIF(Population!$B$214:$B$314,"&lt;"&amp;$GU123,Population!#REF!)</f>
        <v>#REF!</v>
      </c>
      <c r="DO123" s="75" t="e">
        <f>SUMIF(Population!$B$214:$B$314,"&lt;="&amp;$GV123,Population!#REF!)-SUMIF(Population!$B$214:$B$314,"&lt;"&amp;$GU123,Population!#REF!)</f>
        <v>#REF!</v>
      </c>
      <c r="DP123" s="75" t="e">
        <f>SUMIF(Population!$B$214:$B$314,"&lt;="&amp;$GV123,Population!#REF!)-SUMIF(Population!$B$214:$B$314,"&lt;"&amp;$GU123,Population!#REF!)</f>
        <v>#REF!</v>
      </c>
      <c r="DQ123" s="75" t="e">
        <f>SUMIF(Population!$B$214:$B$314,"&lt;="&amp;$GV123,Population!#REF!)-SUMIF(Population!$B$214:$B$314,"&lt;"&amp;$GU123,Population!#REF!)</f>
        <v>#REF!</v>
      </c>
      <c r="DR123" s="75" t="e">
        <f>SUMIF(Population!$B$214:$B$314,"&lt;="&amp;$GV123,Population!#REF!)-SUMIF(Population!$B$214:$B$314,"&lt;"&amp;$GU123,Population!#REF!)</f>
        <v>#REF!</v>
      </c>
      <c r="DS123" s="75" t="e">
        <f>SUMIF(Population!$B$214:$B$314,"&lt;="&amp;$GV123,Population!#REF!)-SUMIF(Population!$B$214:$B$314,"&lt;"&amp;$GU123,Population!#REF!)</f>
        <v>#REF!</v>
      </c>
      <c r="DT123" s="75" t="e">
        <f>SUMIF(Population!$B$214:$B$314,"&lt;="&amp;$GV123,Population!#REF!)-SUMIF(Population!$B$214:$B$314,"&lt;"&amp;$GU123,Population!#REF!)</f>
        <v>#REF!</v>
      </c>
      <c r="DU123" s="75" t="e">
        <f>SUMIF(Population!$B$214:$B$314,"&lt;="&amp;$GV123,Population!#REF!)-SUMIF(Population!$B$214:$B$314,"&lt;"&amp;$GU123,Population!#REF!)</f>
        <v>#REF!</v>
      </c>
      <c r="DV123" s="75" t="e">
        <f>SUMIF(Population!$B$214:$B$314,"&lt;="&amp;$GV123,Population!#REF!)-SUMIF(Population!$B$214:$B$314,"&lt;"&amp;$GU123,Population!#REF!)</f>
        <v>#REF!</v>
      </c>
      <c r="DW123" s="75" t="e">
        <f>SUMIF(Population!$B$214:$B$314,"&lt;="&amp;$GV123,Population!#REF!)-SUMIF(Population!$B$214:$B$314,"&lt;"&amp;$GU123,Population!#REF!)</f>
        <v>#REF!</v>
      </c>
      <c r="DX123" s="75" t="e">
        <f>SUMIF(Population!$B$214:$B$314,"&lt;="&amp;$GV123,Population!#REF!)-SUMIF(Population!$B$214:$B$314,"&lt;"&amp;$GU123,Population!#REF!)</f>
        <v>#REF!</v>
      </c>
      <c r="DY123" s="75" t="e">
        <f>SUMIF(Population!$B$214:$B$314,"&lt;="&amp;$GV123,Population!#REF!)-SUMIF(Population!$B$214:$B$314,"&lt;"&amp;$GU123,Population!#REF!)</f>
        <v>#REF!</v>
      </c>
      <c r="DZ123" s="75" t="e">
        <f>SUMIF(Population!$B$214:$B$314,"&lt;="&amp;$GV123,Population!#REF!)-SUMIF(Population!$B$214:$B$314,"&lt;"&amp;$GU123,Population!#REF!)</f>
        <v>#REF!</v>
      </c>
      <c r="EA123" s="75" t="e">
        <f>SUMIF(Population!$B$214:$B$314,"&lt;="&amp;$GV123,Population!#REF!)-SUMIF(Population!$B$214:$B$314,"&lt;"&amp;$GU123,Population!#REF!)</f>
        <v>#REF!</v>
      </c>
      <c r="EB123" s="75" t="e">
        <f>SUMIF(Population!$B$214:$B$314,"&lt;="&amp;$GV123,Population!#REF!)-SUMIF(Population!$B$214:$B$314,"&lt;"&amp;$GU123,Population!#REF!)</f>
        <v>#REF!</v>
      </c>
      <c r="EC123" s="75" t="e">
        <f>SUMIF(Population!$B$214:$B$314,"&lt;="&amp;$GV123,Population!#REF!)-SUMIF(Population!$B$214:$B$314,"&lt;"&amp;$GU123,Population!#REF!)</f>
        <v>#REF!</v>
      </c>
      <c r="ED123" s="75" t="e">
        <f>SUMIF(Population!$B$214:$B$314,"&lt;="&amp;$GV123,Population!#REF!)-SUMIF(Population!$B$214:$B$314,"&lt;"&amp;$GU123,Population!#REF!)</f>
        <v>#REF!</v>
      </c>
      <c r="EE123" s="75" t="e">
        <f>SUMIF(Population!$B$214:$B$314,"&lt;="&amp;$GV123,Population!#REF!)-SUMIF(Population!$B$214:$B$314,"&lt;"&amp;$GU123,Population!#REF!)</f>
        <v>#REF!</v>
      </c>
      <c r="EF123" s="75" t="e">
        <f>SUMIF(Population!$B$214:$B$314,"&lt;="&amp;$GV123,Population!#REF!)-SUMIF(Population!$B$214:$B$314,"&lt;"&amp;$GU123,Population!#REF!)</f>
        <v>#REF!</v>
      </c>
      <c r="EG123" s="75" t="e">
        <f>SUMIF(Population!$B$214:$B$314,"&lt;="&amp;$GV123,Population!#REF!)-SUMIF(Population!$B$214:$B$314,"&lt;"&amp;$GU123,Population!#REF!)</f>
        <v>#REF!</v>
      </c>
      <c r="EH123" s="75" t="e">
        <f>SUMIF(Population!$B$214:$B$314,"&lt;="&amp;$GV123,Population!#REF!)-SUMIF(Population!$B$214:$B$314,"&lt;"&amp;$GU123,Population!#REF!)</f>
        <v>#REF!</v>
      </c>
      <c r="EK123" s="35">
        <v>0</v>
      </c>
      <c r="EL123" s="35">
        <v>0</v>
      </c>
      <c r="EM123" s="36" t="s">
        <v>252</v>
      </c>
      <c r="EN123" s="35" t="e">
        <f>SUMIF(Population!$B$110:$B$210,"&lt;="&amp;$GV123,Population!#REF!)-SUMIF(Population!$B$110:$B$210,"&lt;"&amp;$GU123,Population!#REF!)</f>
        <v>#REF!</v>
      </c>
      <c r="EO123" s="35" t="e">
        <f>SUMIF(Population!$B$110:$B$210,"&lt;="&amp;$GV123,Population!#REF!)-SUMIF(Population!$B$110:$B$210,"&lt;"&amp;$GU123,Population!#REF!)</f>
        <v>#REF!</v>
      </c>
      <c r="EP123" s="35" t="e">
        <f>SUMIF(Population!$B$110:$B$210,"&lt;="&amp;$GV123,Population!#REF!)-SUMIF(Population!$B$110:$B$210,"&lt;"&amp;$GU123,Population!#REF!)</f>
        <v>#REF!</v>
      </c>
      <c r="EQ123" s="35" t="e">
        <f>SUMIF(Population!$B$110:$B$210,"&lt;="&amp;$GV123,Population!#REF!)-SUMIF(Population!$B$110:$B$210,"&lt;"&amp;$GU123,Population!#REF!)</f>
        <v>#REF!</v>
      </c>
      <c r="ER123" s="35" t="e">
        <f>SUMIF(Population!$B$110:$B$210,"&lt;="&amp;$GV123,Population!#REF!)-SUMIF(Population!$B$110:$B$210,"&lt;"&amp;$GU123,Population!#REF!)</f>
        <v>#REF!</v>
      </c>
      <c r="ES123" s="35" t="e">
        <f>SUMIF(Population!$B$110:$B$210,"&lt;="&amp;$GV123,Population!#REF!)-SUMIF(Population!$B$110:$B$210,"&lt;"&amp;$GU123,Population!#REF!)</f>
        <v>#REF!</v>
      </c>
      <c r="ET123" s="35" t="e">
        <f>SUMIF(Population!$B$110:$B$210,"&lt;="&amp;$GV123,Population!#REF!)-SUMIF(Population!$B$110:$B$210,"&lt;"&amp;$GU123,Population!#REF!)</f>
        <v>#REF!</v>
      </c>
      <c r="EU123" s="35" t="e">
        <f>SUMIF(Population!$B$110:$B$210,"&lt;="&amp;$GV123,Population!#REF!)-SUMIF(Population!$B$110:$B$210,"&lt;"&amp;$GU123,Population!#REF!)</f>
        <v>#REF!</v>
      </c>
      <c r="EV123" s="35" t="e">
        <f>SUMIF(Population!$B$110:$B$210,"&lt;="&amp;$GV123,Population!#REF!)-SUMIF(Population!$B$110:$B$210,"&lt;"&amp;$GU123,Population!#REF!)</f>
        <v>#REF!</v>
      </c>
      <c r="EW123" s="35" t="e">
        <f>SUMIF(Population!$B$110:$B$210,"&lt;="&amp;$GV123,Population!#REF!)-SUMIF(Population!$B$110:$B$210,"&lt;"&amp;$GU123,Population!#REF!)</f>
        <v>#REF!</v>
      </c>
      <c r="EX123" s="35" t="e">
        <f>SUMIF(Population!$B$110:$B$210,"&lt;="&amp;$GV123,Population!#REF!)-SUMIF(Population!$B$110:$B$210,"&lt;"&amp;$GU123,Population!#REF!)</f>
        <v>#REF!</v>
      </c>
      <c r="EY123" s="35" t="e">
        <f>SUMIF(Population!$B$110:$B$210,"&lt;="&amp;$GV123,Population!#REF!)-SUMIF(Population!$B$110:$B$210,"&lt;"&amp;$GU123,Population!#REF!)</f>
        <v>#REF!</v>
      </c>
      <c r="EZ123" s="35" t="e">
        <f>SUMIF(Population!$B$110:$B$210,"&lt;="&amp;$GV123,Population!#REF!)-SUMIF(Population!$B$110:$B$210,"&lt;"&amp;$GU123,Population!#REF!)</f>
        <v>#REF!</v>
      </c>
      <c r="FA123" s="35" t="e">
        <f>SUMIF(Population!$B$110:$B$210,"&lt;="&amp;$GV123,Population!#REF!)-SUMIF(Population!$B$110:$B$210,"&lt;"&amp;$GU123,Population!#REF!)</f>
        <v>#REF!</v>
      </c>
      <c r="FB123" s="35" t="e">
        <f>SUMIF(Population!$B$110:$B$210,"&lt;="&amp;$GV123,Population!#REF!)-SUMIF(Population!$B$110:$B$210,"&lt;"&amp;$GU123,Population!#REF!)</f>
        <v>#REF!</v>
      </c>
      <c r="FC123" s="35" t="e">
        <f>SUMIF(Population!$B$110:$B$210,"&lt;="&amp;$GV123,Population!#REF!)-SUMIF(Population!$B$110:$B$210,"&lt;"&amp;$GU123,Population!#REF!)</f>
        <v>#REF!</v>
      </c>
      <c r="FD123" s="35" t="e">
        <f>SUMIF(Population!$B$110:$B$210,"&lt;="&amp;$GV123,Population!#REF!)-SUMIF(Population!$B$110:$B$210,"&lt;"&amp;$GU123,Population!#REF!)</f>
        <v>#REF!</v>
      </c>
      <c r="FE123" s="35" t="e">
        <f>SUMIF(Population!$B$110:$B$210,"&lt;="&amp;$GV123,Population!#REF!)-SUMIF(Population!$B$110:$B$210,"&lt;"&amp;$GU123,Population!#REF!)</f>
        <v>#REF!</v>
      </c>
      <c r="FF123" s="35" t="e">
        <f>SUMIF(Population!$B$110:$B$210,"&lt;="&amp;$GV123,Population!#REF!)-SUMIF(Population!$B$110:$B$210,"&lt;"&amp;$GU123,Population!#REF!)</f>
        <v>#REF!</v>
      </c>
      <c r="FG123" s="35" t="e">
        <f>SUMIF(Population!$B$110:$B$210,"&lt;="&amp;$GV123,Population!#REF!)-SUMIF(Population!$B$110:$B$210,"&lt;"&amp;$GU123,Population!#REF!)</f>
        <v>#REF!</v>
      </c>
      <c r="FH123" s="35" t="e">
        <f>SUMIF(Population!$B$110:$B$210,"&lt;="&amp;$GV123,Population!#REF!)-SUMIF(Population!$B$110:$B$210,"&lt;"&amp;$GU123,Population!#REF!)</f>
        <v>#REF!</v>
      </c>
      <c r="FI123" s="35" t="e">
        <f>SUMIF(Population!$B$110:$B$210,"&lt;="&amp;$GV123,Population!#REF!)-SUMIF(Population!$B$110:$B$210,"&lt;"&amp;$GU123,Population!#REF!)</f>
        <v>#REF!</v>
      </c>
      <c r="FJ123" s="35" t="e">
        <f>SUMIF(Population!$B$110:$B$210,"&lt;="&amp;$GV123,Population!#REF!)-SUMIF(Population!$B$110:$B$210,"&lt;"&amp;$GU123,Population!#REF!)</f>
        <v>#REF!</v>
      </c>
      <c r="FK123" s="35" t="e">
        <f>SUMIF(Population!$B$110:$B$210,"&lt;="&amp;$GV123,Population!#REF!)-SUMIF(Population!$B$110:$B$210,"&lt;"&amp;$GU123,Population!#REF!)</f>
        <v>#REF!</v>
      </c>
      <c r="FL123" s="35" t="e">
        <f>SUMIF(Population!$B$110:$B$210,"&lt;="&amp;$GV123,Population!#REF!)-SUMIF(Population!$B$110:$B$210,"&lt;"&amp;$GU123,Population!#REF!)</f>
        <v>#REF!</v>
      </c>
      <c r="FM123" s="35" t="e">
        <f>SUMIF(Population!$B$110:$B$210,"&lt;="&amp;$GV123,Population!#REF!)-SUMIF(Population!$B$110:$B$210,"&lt;"&amp;$GU123,Population!#REF!)</f>
        <v>#REF!</v>
      </c>
      <c r="FN123" s="35" t="e">
        <f>SUMIF(Population!$B$110:$B$210,"&lt;="&amp;$GV123,Population!#REF!)-SUMIF(Population!$B$110:$B$210,"&lt;"&amp;$GU123,Population!#REF!)</f>
        <v>#REF!</v>
      </c>
      <c r="FO123" s="35" t="e">
        <f>SUMIF(Population!$B$110:$B$210,"&lt;="&amp;$GV123,Population!#REF!)-SUMIF(Population!$B$110:$B$210,"&lt;"&amp;$GU123,Population!#REF!)</f>
        <v>#REF!</v>
      </c>
      <c r="FP123" s="35" t="e">
        <f>SUMIF(Population!$B$110:$B$210,"&lt;="&amp;$GV123,Population!#REF!)-SUMIF(Population!$B$110:$B$210,"&lt;"&amp;$GU123,Population!#REF!)</f>
        <v>#REF!</v>
      </c>
      <c r="FQ123" s="35" t="e">
        <f>SUMIF(Population!$B$110:$B$210,"&lt;="&amp;$GV123,Population!#REF!)-SUMIF(Population!$B$110:$B$210,"&lt;"&amp;$GU123,Population!#REF!)</f>
        <v>#REF!</v>
      </c>
      <c r="FR123" s="35" t="e">
        <f>SUMIF(Population!$B$110:$B$210,"&lt;="&amp;$GV123,Population!#REF!)-SUMIF(Population!$B$110:$B$210,"&lt;"&amp;$GU123,Population!#REF!)</f>
        <v>#REF!</v>
      </c>
      <c r="FS123" s="35" t="e">
        <f>SUMIF(Population!$B$110:$B$210,"&lt;="&amp;$GV123,Population!#REF!)-SUMIF(Population!$B$110:$B$210,"&lt;"&amp;$GU123,Population!#REF!)</f>
        <v>#REF!</v>
      </c>
      <c r="FT123" s="35" t="e">
        <f>SUMIF(Population!$B$110:$B$210,"&lt;="&amp;$GV123,Population!#REF!)-SUMIF(Population!$B$110:$B$210,"&lt;"&amp;$GU123,Population!#REF!)</f>
        <v>#REF!</v>
      </c>
      <c r="FU123" s="35" t="e">
        <f>SUMIF(Population!$B$110:$B$210,"&lt;="&amp;$GV123,Population!#REF!)-SUMIF(Population!$B$110:$B$210,"&lt;"&amp;$GU123,Population!#REF!)</f>
        <v>#REF!</v>
      </c>
      <c r="FV123" s="35" t="e">
        <f>SUMIF(Population!$B$110:$B$210,"&lt;="&amp;$GV123,Population!#REF!)-SUMIF(Population!$B$110:$B$210,"&lt;"&amp;$GU123,Population!#REF!)</f>
        <v>#REF!</v>
      </c>
      <c r="FW123" s="35" t="e">
        <f>SUMIF(Population!$B$110:$B$210,"&lt;="&amp;$GV123,Population!#REF!)-SUMIF(Population!$B$110:$B$210,"&lt;"&amp;$GU123,Population!#REF!)</f>
        <v>#REF!</v>
      </c>
      <c r="FX123" s="35" t="e">
        <f>SUMIF(Population!$B$110:$B$210,"&lt;="&amp;$GV123,Population!#REF!)-SUMIF(Population!$B$110:$B$210,"&lt;"&amp;$GU123,Population!#REF!)</f>
        <v>#REF!</v>
      </c>
      <c r="FY123" s="35" t="e">
        <f>SUMIF(Population!$B$110:$B$210,"&lt;="&amp;$GV123,Population!#REF!)-SUMIF(Population!$B$110:$B$210,"&lt;"&amp;$GU123,Population!#REF!)</f>
        <v>#REF!</v>
      </c>
      <c r="FZ123" s="35" t="e">
        <f>SUMIF(Population!$B$110:$B$210,"&lt;="&amp;$GV123,Population!#REF!)-SUMIF(Population!$B$110:$B$210,"&lt;"&amp;$GU123,Population!#REF!)</f>
        <v>#REF!</v>
      </c>
      <c r="GA123" s="35" t="e">
        <f>SUMIF(Population!$B$110:$B$210,"&lt;="&amp;$GV123,Population!#REF!)-SUMIF(Population!$B$110:$B$210,"&lt;"&amp;$GU123,Population!#REF!)</f>
        <v>#REF!</v>
      </c>
      <c r="GB123" s="35" t="e">
        <f>SUMIF(Population!$B$110:$B$210,"&lt;="&amp;$GV123,Population!#REF!)-SUMIF(Population!$B$110:$B$210,"&lt;"&amp;$GU123,Population!#REF!)</f>
        <v>#REF!</v>
      </c>
      <c r="GC123" s="35" t="e">
        <f>SUMIF(Population!$B$110:$B$210,"&lt;="&amp;$GV123,Population!#REF!)-SUMIF(Population!$B$110:$B$210,"&lt;"&amp;$GU123,Population!#REF!)</f>
        <v>#REF!</v>
      </c>
      <c r="GD123" s="35" t="e">
        <f>SUMIF(Population!$B$110:$B$210,"&lt;="&amp;$GV123,Population!#REF!)-SUMIF(Population!$B$110:$B$210,"&lt;"&amp;$GU123,Population!#REF!)</f>
        <v>#REF!</v>
      </c>
      <c r="GE123" s="35" t="e">
        <f>SUMIF(Population!$B$110:$B$210,"&lt;="&amp;$GV123,Population!#REF!)-SUMIF(Population!$B$110:$B$210,"&lt;"&amp;$GU123,Population!#REF!)</f>
        <v>#REF!</v>
      </c>
      <c r="GF123" s="35" t="e">
        <f>SUMIF(Population!$B$110:$B$210,"&lt;="&amp;$GV123,Population!#REF!)-SUMIF(Population!$B$110:$B$210,"&lt;"&amp;$GU123,Population!#REF!)</f>
        <v>#REF!</v>
      </c>
      <c r="GG123" s="35" t="e">
        <f>SUMIF(Population!$B$110:$B$210,"&lt;="&amp;$GV123,Population!#REF!)-SUMIF(Population!$B$110:$B$210,"&lt;"&amp;$GU123,Population!#REF!)</f>
        <v>#REF!</v>
      </c>
      <c r="GH123" s="35" t="e">
        <f>SUMIF(Population!$B$110:$B$210,"&lt;="&amp;$GV123,Population!#REF!)-SUMIF(Population!$B$110:$B$210,"&lt;"&amp;$GU123,Population!#REF!)</f>
        <v>#REF!</v>
      </c>
      <c r="GI123" s="35" t="e">
        <f>SUMIF(Population!$B$110:$B$210,"&lt;="&amp;$GV123,Population!#REF!)-SUMIF(Population!$B$110:$B$210,"&lt;"&amp;$GU123,Population!#REF!)</f>
        <v>#REF!</v>
      </c>
      <c r="GJ123" s="35" t="e">
        <f>SUMIF(Population!$B$110:$B$210,"&lt;="&amp;$GV123,Population!#REF!)-SUMIF(Population!$B$110:$B$210,"&lt;"&amp;$GU123,Population!#REF!)</f>
        <v>#REF!</v>
      </c>
      <c r="GU123" s="35">
        <v>0</v>
      </c>
      <c r="GV123" s="35">
        <v>0</v>
      </c>
      <c r="GW123" s="36" t="s">
        <v>252</v>
      </c>
      <c r="GX123" s="35">
        <f>SUMIF(Population!$B$4:$B$104,"&lt;="&amp;$GV123,Population!C$4:C$104)-SUMIF(Population!$B$4:$B$104,"&lt;"&amp;$GU123,Population!C$4:C$104)</f>
        <v>297246</v>
      </c>
      <c r="GY123" s="35">
        <f>SUMIF(Population!$B$4:$B$104,"&lt;="&amp;$GV123,Population!D$4:D$104)-SUMIF(Population!$B$4:$B$104,"&lt;"&amp;$GU123,Population!D$4:D$104)</f>
        <v>303340</v>
      </c>
      <c r="GZ123" s="35">
        <f>SUMIF(Population!$B$4:$B$104,"&lt;="&amp;$GV123,Population!E$4:E$104)-SUMIF(Population!$B$4:$B$104,"&lt;"&amp;$GU123,Population!E$4:E$104)</f>
        <v>308509</v>
      </c>
      <c r="HA123" s="35">
        <f>SUMIF(Population!$B$4:$B$104,"&lt;="&amp;$GV123,Population!F$4:F$104)-SUMIF(Population!$B$4:$B$104,"&lt;"&amp;$GU123,Population!F$4:F$104)</f>
        <v>313380</v>
      </c>
      <c r="HB123" s="35">
        <f>SUMIF(Population!$B$4:$B$104,"&lt;="&amp;$GV123,Population!G$4:G$104)-SUMIF(Population!$B$4:$B$104,"&lt;"&amp;$GU123,Population!G$4:G$104)</f>
        <v>317859</v>
      </c>
      <c r="HC123" s="35">
        <f>SUMIF(Population!$B$4:$B$104,"&lt;="&amp;$GV123,Population!H$4:H$104)-SUMIF(Population!$B$4:$B$104,"&lt;"&amp;$GU123,Population!H$4:H$104)</f>
        <v>321869</v>
      </c>
      <c r="HD123" s="35">
        <f>SUMIF(Population!$B$4:$B$104,"&lt;="&amp;$GV123,Population!I$4:I$104)-SUMIF(Population!$B$4:$B$104,"&lt;"&amp;$GU123,Population!I$4:I$104)</f>
        <v>325315</v>
      </c>
      <c r="HE123" s="35">
        <f>SUMIF(Population!$B$4:$B$104,"&lt;="&amp;$GV123,Population!J$4:J$104)-SUMIF(Population!$B$4:$B$104,"&lt;"&amp;$GU123,Population!J$4:J$104)</f>
        <v>328263</v>
      </c>
      <c r="HF123" s="35">
        <f>SUMIF(Population!$B$4:$B$104,"&lt;="&amp;$GV123,Population!K$4:K$104)-SUMIF(Population!$B$4:$B$104,"&lt;"&amp;$GU123,Population!K$4:K$104)</f>
        <v>330814</v>
      </c>
      <c r="HG123" s="35">
        <f>SUMIF(Population!$B$4:$B$104,"&lt;="&amp;$GV123,Population!L$4:L$104)-SUMIF(Population!$B$4:$B$104,"&lt;"&amp;$GU123,Population!L$4:L$104)</f>
        <v>332957</v>
      </c>
      <c r="HH123" s="35">
        <f>SUMIF(Population!$B$4:$B$104,"&lt;="&amp;$GV123,Population!M$4:M$104)-SUMIF(Population!$B$4:$B$104,"&lt;"&amp;$GU123,Population!M$4:M$104)</f>
        <v>334700</v>
      </c>
      <c r="HI123" s="35">
        <f>SUMIF(Population!$B$4:$B$104,"&lt;="&amp;$GV123,Population!N$4:N$104)-SUMIF(Population!$B$4:$B$104,"&lt;"&amp;$GU123,Population!N$4:N$104)</f>
        <v>336093</v>
      </c>
      <c r="HJ123" s="35">
        <f>SUMIF(Population!$B$4:$B$104,"&lt;="&amp;$GV123,Population!O$4:O$104)-SUMIF(Population!$B$4:$B$104,"&lt;"&amp;$GU123,Population!O$4:O$104)</f>
        <v>337222</v>
      </c>
      <c r="HK123" s="35">
        <f>SUMIF(Population!$B$4:$B$104,"&lt;="&amp;$GV123,Population!P$4:P$104)-SUMIF(Population!$B$4:$B$104,"&lt;"&amp;$GU123,Population!P$4:P$104)</f>
        <v>338156</v>
      </c>
      <c r="HL123" s="35">
        <f>SUMIF(Population!$B$4:$B$104,"&lt;="&amp;$GV123,Population!Q$4:Q$104)-SUMIF(Population!$B$4:$B$104,"&lt;"&amp;$GU123,Population!Q$4:Q$104)</f>
        <v>338942</v>
      </c>
      <c r="HM123" s="35">
        <f>SUMIF(Population!$B$4:$B$104,"&lt;="&amp;$GV123,Population!R$4:R$104)-SUMIF(Population!$B$4:$B$104,"&lt;"&amp;$GU123,Population!R$4:R$104)</f>
        <v>339607</v>
      </c>
      <c r="HN123" s="35">
        <f>SUMIF(Population!$B$4:$B$104,"&lt;="&amp;$GV123,Population!S$4:S$104)-SUMIF(Population!$B$4:$B$104,"&lt;"&amp;$GU123,Population!S$4:S$104)</f>
        <v>340307</v>
      </c>
      <c r="HO123" s="35">
        <f>SUMIF(Population!$B$4:$B$104,"&lt;="&amp;$GV123,Population!T$4:T$104)-SUMIF(Population!$B$4:$B$104,"&lt;"&amp;$GU123,Population!T$4:T$104)</f>
        <v>341135</v>
      </c>
      <c r="HP123" s="35">
        <f>SUMIF(Population!$B$4:$B$104,"&lt;="&amp;$GV123,Population!U$4:U$104)-SUMIF(Population!$B$4:$B$104,"&lt;"&amp;$GU123,Population!U$4:U$104)</f>
        <v>342076</v>
      </c>
      <c r="HQ123" s="35">
        <f>SUMIF(Population!$B$4:$B$104,"&lt;="&amp;$GV123,Population!V$4:V$104)-SUMIF(Population!$B$4:$B$104,"&lt;"&amp;$GU123,Population!V$4:V$104)</f>
        <v>343203</v>
      </c>
      <c r="HR123" s="35">
        <f>SUMIF(Population!$B$4:$B$104,"&lt;="&amp;$GV123,Population!W$4:W$104)-SUMIF(Population!$B$4:$B$104,"&lt;"&amp;$GU123,Population!W$4:W$104)</f>
        <v>344572</v>
      </c>
      <c r="HS123" s="35">
        <f>SUMIF(Population!$B$4:$B$104,"&lt;="&amp;$GV123,Population!X$4:X$104)-SUMIF(Population!$B$4:$B$104,"&lt;"&amp;$GU123,Population!X$4:X$104)</f>
        <v>346245</v>
      </c>
      <c r="HT123" s="35">
        <f>SUMIF(Population!$B$4:$B$104,"&lt;="&amp;$GV123,Population!Y$4:Y$104)-SUMIF(Population!$B$4:$B$104,"&lt;"&amp;$GU123,Population!Y$4:Y$104)</f>
        <v>348248</v>
      </c>
      <c r="HU123" s="35">
        <f>SUMIF(Population!$B$4:$B$104,"&lt;="&amp;$GV123,Population!Z$4:Z$104)-SUMIF(Population!$B$4:$B$104,"&lt;"&amp;$GU123,Population!Z$4:Z$104)</f>
        <v>350575</v>
      </c>
      <c r="HV123" s="35">
        <f>SUMIF(Population!$B$4:$B$104,"&lt;="&amp;$GV123,Population!AA$4:AA$104)-SUMIF(Population!$B$4:$B$104,"&lt;"&amp;$GU123,Population!AA$4:AA$104)</f>
        <v>353211</v>
      </c>
      <c r="HW123" s="35">
        <f>SUMIF(Population!$B$4:$B$104,"&lt;="&amp;$GV123,Population!AB$4:AB$104)-SUMIF(Population!$B$4:$B$104,"&lt;"&amp;$GU123,Population!AB$4:AB$104)</f>
        <v>356129</v>
      </c>
      <c r="HX123" s="35">
        <f>SUMIF(Population!$B$4:$B$104,"&lt;="&amp;$GV123,Population!AC$4:AC$104)-SUMIF(Population!$B$4:$B$104,"&lt;"&amp;$GU123,Population!AC$4:AC$104)</f>
        <v>359269</v>
      </c>
      <c r="HY123" s="35">
        <f>SUMIF(Population!$B$4:$B$104,"&lt;="&amp;$GV123,Population!AD$4:AD$104)-SUMIF(Population!$B$4:$B$104,"&lt;"&amp;$GU123,Population!AD$4:AD$104)</f>
        <v>362589</v>
      </c>
      <c r="HZ123" s="35">
        <f>SUMIF(Population!$B$4:$B$104,"&lt;="&amp;$GV123,Population!AE$4:AE$104)-SUMIF(Population!$B$4:$B$104,"&lt;"&amp;$GU123,Population!AE$4:AE$104)</f>
        <v>366054</v>
      </c>
      <c r="IA123" s="35">
        <f>SUMIF(Population!$B$4:$B$104,"&lt;="&amp;$GV123,Population!AF$4:AF$104)-SUMIF(Population!$B$4:$B$104,"&lt;"&amp;$GU123,Population!AF$4:AF$104)</f>
        <v>369607</v>
      </c>
      <c r="IB123" s="35">
        <f>SUMIF(Population!$B$4:$B$104,"&lt;="&amp;$GV123,Population!AG$4:AG$104)-SUMIF(Population!$B$4:$B$104,"&lt;"&amp;$GU123,Population!AG$4:AG$104)</f>
        <v>373186</v>
      </c>
      <c r="IC123" s="35">
        <f>SUMIF(Population!$B$4:$B$104,"&lt;="&amp;$GV123,Population!AH$4:AH$104)-SUMIF(Population!$B$4:$B$104,"&lt;"&amp;$GU123,Population!AH$4:AH$104)</f>
        <v>376739</v>
      </c>
      <c r="ID123" s="35">
        <f>SUMIF(Population!$B$4:$B$104,"&lt;="&amp;$GV123,Population!AI$4:AI$104)-SUMIF(Population!$B$4:$B$104,"&lt;"&amp;$GU123,Population!AI$4:AI$104)</f>
        <v>380238</v>
      </c>
      <c r="IE123" s="35">
        <f>SUMIF(Population!$B$4:$B$104,"&lt;="&amp;$GV123,Population!AJ$4:AJ$104)-SUMIF(Population!$B$4:$B$104,"&lt;"&amp;$GU123,Population!AJ$4:AJ$104)</f>
        <v>383634</v>
      </c>
      <c r="IF123" s="35">
        <f>SUMIF(Population!$B$4:$B$104,"&lt;="&amp;$GV123,Population!AK$4:AK$104)-SUMIF(Population!$B$4:$B$104,"&lt;"&amp;$GU123,Population!AK$4:AK$104)</f>
        <v>386896</v>
      </c>
      <c r="IG123" s="35">
        <f>SUMIF(Population!$B$4:$B$104,"&lt;="&amp;$GV123,Population!AL$4:AL$104)-SUMIF(Population!$B$4:$B$104,"&lt;"&amp;$GU123,Population!AL$4:AL$104)</f>
        <v>390007</v>
      </c>
      <c r="IH123" s="35">
        <f>SUMIF(Population!$B$4:$B$104,"&lt;="&amp;$GV123,Population!AM$4:AM$104)-SUMIF(Population!$B$4:$B$104,"&lt;"&amp;$GU123,Population!AM$4:AM$104)</f>
        <v>392968</v>
      </c>
      <c r="II123" s="35">
        <f>SUMIF(Population!$B$4:$B$104,"&lt;="&amp;$GV123,Population!AN$4:AN$104)-SUMIF(Population!$B$4:$B$104,"&lt;"&amp;$GU123,Population!AN$4:AN$104)</f>
        <v>395777</v>
      </c>
      <c r="IJ123" s="35">
        <f>SUMIF(Population!$B$4:$B$104,"&lt;="&amp;$GV123,Population!AO$4:AO$104)-SUMIF(Population!$B$4:$B$104,"&lt;"&amp;$GU123,Population!AO$4:AO$104)</f>
        <v>398422</v>
      </c>
      <c r="IK123" s="35">
        <f>SUMIF(Population!$B$4:$B$104,"&lt;="&amp;$GV123,Population!AP$4:AP$104)-SUMIF(Population!$B$4:$B$104,"&lt;"&amp;$GU123,Population!AP$4:AP$104)</f>
        <v>400907</v>
      </c>
      <c r="IL123" s="35">
        <f>SUMIF(Population!$B$4:$B$104,"&lt;="&amp;$GV123,Population!AQ$4:AQ$104)-SUMIF(Population!$B$4:$B$104,"&lt;"&amp;$GU123,Population!AQ$4:AQ$104)</f>
        <v>403226</v>
      </c>
      <c r="IM123" s="35">
        <f>SUMIF(Population!$B$4:$B$104,"&lt;="&amp;$GV123,Population!AR$4:AR$104)-SUMIF(Population!$B$4:$B$104,"&lt;"&amp;$GU123,Population!AR$4:AR$104)</f>
        <v>405382</v>
      </c>
      <c r="IN123" s="35">
        <f>SUMIF(Population!$B$4:$B$104,"&lt;="&amp;$GV123,Population!AS$4:AS$104)-SUMIF(Population!$B$4:$B$104,"&lt;"&amp;$GU123,Population!AS$4:AS$104)</f>
        <v>407370</v>
      </c>
      <c r="IO123" s="35">
        <f>SUMIF(Population!$B$4:$B$104,"&lt;="&amp;$GV123,Population!AT$4:AT$104)-SUMIF(Population!$B$4:$B$104,"&lt;"&amp;$GU123,Population!AT$4:AT$104)</f>
        <v>409208</v>
      </c>
      <c r="IP123" s="35">
        <f>SUMIF(Population!$B$4:$B$104,"&lt;="&amp;$GV123,Population!AU$4:AU$104)-SUMIF(Population!$B$4:$B$104,"&lt;"&amp;$GU123,Population!AU$4:AU$104)</f>
        <v>410911</v>
      </c>
      <c r="IQ123" s="35">
        <f>SUMIF(Population!$B$4:$B$104,"&lt;="&amp;$GV123,Population!AV$4:AV$104)-SUMIF(Population!$B$4:$B$104,"&lt;"&amp;$GU123,Population!AV$4:AV$104)</f>
        <v>412500</v>
      </c>
      <c r="IR123" s="35">
        <f>SUMIF(Population!$B$4:$B$104,"&lt;="&amp;$GV123,Population!AW$4:AW$104)-SUMIF(Population!$B$4:$B$104,"&lt;"&amp;$GU123,Population!AW$4:AW$104)</f>
        <v>414005</v>
      </c>
      <c r="IS123" s="35">
        <f>SUMIF(Population!$B$4:$B$104,"&lt;="&amp;$GV123,Population!AX$4:AX$104)-SUMIF(Population!$B$4:$B$104,"&lt;"&amp;$GU123,Population!AX$4:AX$104)</f>
        <v>415459</v>
      </c>
      <c r="IT123" s="35">
        <f>SUMIF(Population!$B$4:$B$104,"&lt;="&amp;$GV123,Population!AY$4:AY$104)-SUMIF(Population!$B$4:$B$104,"&lt;"&amp;$GU123,Population!AY$4:AY$104)</f>
        <v>416895</v>
      </c>
      <c r="IW123" s="35">
        <v>0</v>
      </c>
      <c r="IX123" s="35">
        <v>0</v>
      </c>
      <c r="IY123" s="36" t="s">
        <v>252</v>
      </c>
      <c r="IZ123" s="75">
        <f>SUMIF(Population!$B$214:$B$314,"&lt;="&amp;$GV123,Population!C$214:C$314)-SUMIF(Population!$B$214:$B$314,"&lt;"&amp;$GU123,Population!C$214:C$314)</f>
        <v>144605</v>
      </c>
      <c r="JA123" s="75">
        <f>SUMIF(Population!$B$214:$B$314,"&lt;="&amp;$GV123,Population!D$214:D$314)-SUMIF(Population!$B$214:$B$314,"&lt;"&amp;$GU123,Population!D$214:D$314)</f>
        <v>147650</v>
      </c>
      <c r="JB123" s="75">
        <f>SUMIF(Population!$B$214:$B$314,"&lt;="&amp;$GV123,Population!E$214:E$314)-SUMIF(Population!$B$214:$B$314,"&lt;"&amp;$GU123,Population!E$214:E$314)</f>
        <v>150164</v>
      </c>
      <c r="JC123" s="75">
        <f>SUMIF(Population!$B$214:$B$314,"&lt;="&amp;$GV123,Population!F$214:F$314)-SUMIF(Population!$B$214:$B$314,"&lt;"&amp;$GU123,Population!F$214:F$314)</f>
        <v>152533</v>
      </c>
      <c r="JD123" s="75">
        <f>SUMIF(Population!$B$214:$B$314,"&lt;="&amp;$GV123,Population!G$214:G$314)-SUMIF(Population!$B$214:$B$314,"&lt;"&amp;$GU123,Population!G$214:G$314)</f>
        <v>154711</v>
      </c>
      <c r="JE123" s="75">
        <f>SUMIF(Population!$B$214:$B$314,"&lt;="&amp;$GV123,Population!H$214:H$314)-SUMIF(Population!$B$214:$B$314,"&lt;"&amp;$GU123,Population!H$214:H$314)</f>
        <v>156662</v>
      </c>
      <c r="JF123" s="75">
        <f>SUMIF(Population!$B$214:$B$314,"&lt;="&amp;$GV123,Population!I$214:I$314)-SUMIF(Population!$B$214:$B$314,"&lt;"&amp;$GU123,Population!I$214:I$314)</f>
        <v>158336</v>
      </c>
      <c r="JG123" s="75">
        <f>SUMIF(Population!$B$214:$B$314,"&lt;="&amp;$GV123,Population!J$214:J$314)-SUMIF(Population!$B$214:$B$314,"&lt;"&amp;$GU123,Population!J$214:J$314)</f>
        <v>159769</v>
      </c>
      <c r="JH123" s="75">
        <f>SUMIF(Population!$B$214:$B$314,"&lt;="&amp;$GV123,Population!K$214:K$314)-SUMIF(Population!$B$214:$B$314,"&lt;"&amp;$GU123,Population!K$214:K$314)</f>
        <v>161008</v>
      </c>
      <c r="JI123" s="75">
        <f>SUMIF(Population!$B$214:$B$314,"&lt;="&amp;$GV123,Population!L$214:L$314)-SUMIF(Population!$B$214:$B$314,"&lt;"&amp;$GU123,Population!L$214:L$314)</f>
        <v>162048</v>
      </c>
      <c r="JJ123" s="75">
        <f>SUMIF(Population!$B$214:$B$314,"&lt;="&amp;$GV123,Population!M$214:M$314)-SUMIF(Population!$B$214:$B$314,"&lt;"&amp;$GU123,Population!M$214:M$314)</f>
        <v>162894</v>
      </c>
      <c r="JK123" s="75">
        <f>SUMIF(Population!$B$214:$B$314,"&lt;="&amp;$GV123,Population!N$214:N$314)-SUMIF(Population!$B$214:$B$314,"&lt;"&amp;$GU123,Population!N$214:N$314)</f>
        <v>163570</v>
      </c>
      <c r="JL123" s="75">
        <f>SUMIF(Population!$B$214:$B$314,"&lt;="&amp;$GV123,Population!O$214:O$314)-SUMIF(Population!$B$214:$B$314,"&lt;"&amp;$GU123,Population!O$214:O$314)</f>
        <v>164116</v>
      </c>
      <c r="JM123" s="75">
        <f>SUMIF(Population!$B$214:$B$314,"&lt;="&amp;$GV123,Population!P$214:P$314)-SUMIF(Population!$B$214:$B$314,"&lt;"&amp;$GU123,Population!P$214:P$314)</f>
        <v>164569</v>
      </c>
      <c r="JN123" s="75">
        <f>SUMIF(Population!$B$214:$B$314,"&lt;="&amp;$GV123,Population!Q$214:Q$314)-SUMIF(Population!$B$214:$B$314,"&lt;"&amp;$GU123,Population!Q$214:Q$314)</f>
        <v>164950</v>
      </c>
      <c r="JO123" s="75">
        <f>SUMIF(Population!$B$214:$B$314,"&lt;="&amp;$GV123,Population!R$214:R$314)-SUMIF(Population!$B$214:$B$314,"&lt;"&amp;$GU123,Population!R$214:R$314)</f>
        <v>165271</v>
      </c>
      <c r="JP123" s="75">
        <f>SUMIF(Population!$B$214:$B$314,"&lt;="&amp;$GV123,Population!S$214:S$314)-SUMIF(Population!$B$214:$B$314,"&lt;"&amp;$GU123,Population!S$214:S$314)</f>
        <v>165609</v>
      </c>
      <c r="JQ123" s="75">
        <f>SUMIF(Population!$B$214:$B$314,"&lt;="&amp;$GV123,Population!T$214:T$314)-SUMIF(Population!$B$214:$B$314,"&lt;"&amp;$GU123,Population!T$214:T$314)</f>
        <v>166010</v>
      </c>
      <c r="JR123" s="75">
        <f>SUMIF(Population!$B$214:$B$314,"&lt;="&amp;$GV123,Population!U$214:U$314)-SUMIF(Population!$B$214:$B$314,"&lt;"&amp;$GU123,Population!U$214:U$314)</f>
        <v>166467</v>
      </c>
      <c r="JS123" s="75">
        <f>SUMIF(Population!$B$214:$B$314,"&lt;="&amp;$GV123,Population!V$214:V$314)-SUMIF(Population!$B$214:$B$314,"&lt;"&amp;$GU123,Population!V$214:V$314)</f>
        <v>167013</v>
      </c>
      <c r="JT123" s="75">
        <f>SUMIF(Population!$B$214:$B$314,"&lt;="&amp;$GV123,Population!W$214:W$314)-SUMIF(Population!$B$214:$B$314,"&lt;"&amp;$GU123,Population!W$214:W$314)</f>
        <v>167677</v>
      </c>
      <c r="JU123" s="75">
        <f>SUMIF(Population!$B$214:$B$314,"&lt;="&amp;$GV123,Population!X$214:X$314)-SUMIF(Population!$B$214:$B$314,"&lt;"&amp;$GU123,Population!X$214:X$314)</f>
        <v>168490</v>
      </c>
      <c r="JV123" s="75">
        <f>SUMIF(Population!$B$214:$B$314,"&lt;="&amp;$GV123,Population!Y$214:Y$314)-SUMIF(Population!$B$214:$B$314,"&lt;"&amp;$GU123,Population!Y$214:Y$314)</f>
        <v>169463</v>
      </c>
      <c r="JW123" s="75">
        <f>SUMIF(Population!$B$214:$B$314,"&lt;="&amp;$GV123,Population!Z$214:Z$314)-SUMIF(Population!$B$214:$B$314,"&lt;"&amp;$GU123,Population!Z$214:Z$314)</f>
        <v>170594</v>
      </c>
      <c r="JX123" s="75">
        <f>SUMIF(Population!$B$214:$B$314,"&lt;="&amp;$GV123,Population!AA$214:AA$314)-SUMIF(Population!$B$214:$B$314,"&lt;"&amp;$GU123,Population!AA$214:AA$314)</f>
        <v>171874</v>
      </c>
      <c r="JY123" s="75">
        <f>SUMIF(Population!$B$214:$B$314,"&lt;="&amp;$GV123,Population!AB$214:AB$314)-SUMIF(Population!$B$214:$B$314,"&lt;"&amp;$GU123,Population!AB$214:AB$314)</f>
        <v>173293</v>
      </c>
      <c r="JZ123" s="75">
        <f>SUMIF(Population!$B$214:$B$314,"&lt;="&amp;$GV123,Population!AC$214:AC$314)-SUMIF(Population!$B$214:$B$314,"&lt;"&amp;$GU123,Population!AC$214:AC$314)</f>
        <v>174819</v>
      </c>
      <c r="KA123" s="75">
        <f>SUMIF(Population!$B$214:$B$314,"&lt;="&amp;$GV123,Population!AD$214:AD$314)-SUMIF(Population!$B$214:$B$314,"&lt;"&amp;$GU123,Population!AD$214:AD$314)</f>
        <v>176433</v>
      </c>
      <c r="KB123" s="75">
        <f>SUMIF(Population!$B$214:$B$314,"&lt;="&amp;$GV123,Population!AE$214:AE$314)-SUMIF(Population!$B$214:$B$314,"&lt;"&amp;$GU123,Population!AE$214:AE$314)</f>
        <v>178118</v>
      </c>
      <c r="KC123" s="75">
        <f>SUMIF(Population!$B$214:$B$314,"&lt;="&amp;$GV123,Population!AF$214:AF$314)-SUMIF(Population!$B$214:$B$314,"&lt;"&amp;$GU123,Population!AF$214:AF$314)</f>
        <v>179845</v>
      </c>
      <c r="KD123" s="75">
        <f>SUMIF(Population!$B$214:$B$314,"&lt;="&amp;$GV123,Population!AG$214:AG$314)-SUMIF(Population!$B$214:$B$314,"&lt;"&amp;$GU123,Population!AG$214:AG$314)</f>
        <v>181585</v>
      </c>
      <c r="KE123" s="75">
        <f>SUMIF(Population!$B$214:$B$314,"&lt;="&amp;$GV123,Population!AH$214:AH$314)-SUMIF(Population!$B$214:$B$314,"&lt;"&amp;$GU123,Population!AH$214:AH$314)</f>
        <v>183313</v>
      </c>
      <c r="KF123" s="75">
        <f>SUMIF(Population!$B$214:$B$314,"&lt;="&amp;$GV123,Population!AI$214:AI$314)-SUMIF(Population!$B$214:$B$314,"&lt;"&amp;$GU123,Population!AI$214:AI$314)</f>
        <v>185014</v>
      </c>
      <c r="KG123" s="75">
        <f>SUMIF(Population!$B$214:$B$314,"&lt;="&amp;$GV123,Population!AJ$214:AJ$314)-SUMIF(Population!$B$214:$B$314,"&lt;"&amp;$GU123,Population!AJ$214:AJ$314)</f>
        <v>186665</v>
      </c>
      <c r="KH123" s="75">
        <f>SUMIF(Population!$B$214:$B$314,"&lt;="&amp;$GV123,Population!AK$214:AK$314)-SUMIF(Population!$B$214:$B$314,"&lt;"&amp;$GU123,Population!AK$214:AK$314)</f>
        <v>188252</v>
      </c>
      <c r="KI123" s="75">
        <f>SUMIF(Population!$B$214:$B$314,"&lt;="&amp;$GV123,Population!AL$214:AL$314)-SUMIF(Population!$B$214:$B$314,"&lt;"&amp;$GU123,Population!AL$214:AL$314)</f>
        <v>189764</v>
      </c>
      <c r="KJ123" s="75">
        <f>SUMIF(Population!$B$214:$B$314,"&lt;="&amp;$GV123,Population!AM$214:AM$314)-SUMIF(Population!$B$214:$B$314,"&lt;"&amp;$GU123,Population!AM$214:AM$314)</f>
        <v>191203</v>
      </c>
      <c r="KK123" s="75">
        <f>SUMIF(Population!$B$214:$B$314,"&lt;="&amp;$GV123,Population!AN$214:AN$314)-SUMIF(Population!$B$214:$B$314,"&lt;"&amp;$GU123,Population!AN$214:AN$314)</f>
        <v>192569</v>
      </c>
      <c r="KL123" s="75">
        <f>SUMIF(Population!$B$214:$B$314,"&lt;="&amp;$GV123,Population!AO$214:AO$314)-SUMIF(Population!$B$214:$B$314,"&lt;"&amp;$GU123,Population!AO$214:AO$314)</f>
        <v>193854</v>
      </c>
      <c r="KM123" s="75">
        <f>SUMIF(Population!$B$214:$B$314,"&lt;="&amp;$GV123,Population!AP$214:AP$314)-SUMIF(Population!$B$214:$B$314,"&lt;"&amp;$GU123,Population!AP$214:AP$314)</f>
        <v>195063</v>
      </c>
      <c r="KN123" s="75">
        <f>SUMIF(Population!$B$214:$B$314,"&lt;="&amp;$GV123,Population!AQ$214:AQ$314)-SUMIF(Population!$B$214:$B$314,"&lt;"&amp;$GU123,Population!AQ$214:AQ$314)</f>
        <v>196190</v>
      </c>
      <c r="KO123" s="75">
        <f>SUMIF(Population!$B$214:$B$314,"&lt;="&amp;$GV123,Population!AR$214:AR$314)-SUMIF(Population!$B$214:$B$314,"&lt;"&amp;$GU123,Population!AR$214:AR$314)</f>
        <v>197238</v>
      </c>
      <c r="KP123" s="75">
        <f>SUMIF(Population!$B$214:$B$314,"&lt;="&amp;$GV123,Population!AS$214:AS$314)-SUMIF(Population!$B$214:$B$314,"&lt;"&amp;$GU123,Population!AS$214:AS$314)</f>
        <v>198205</v>
      </c>
      <c r="KQ123" s="75">
        <f>SUMIF(Population!$B$214:$B$314,"&lt;="&amp;$GV123,Population!AT$214:AT$314)-SUMIF(Population!$B$214:$B$314,"&lt;"&amp;$GU123,Population!AT$214:AT$314)</f>
        <v>199098</v>
      </c>
      <c r="KR123" s="75">
        <f>SUMIF(Population!$B$214:$B$314,"&lt;="&amp;$GV123,Population!AU$214:AU$314)-SUMIF(Population!$B$214:$B$314,"&lt;"&amp;$GU123,Population!AU$214:AU$314)</f>
        <v>199927</v>
      </c>
      <c r="KS123" s="75">
        <f>SUMIF(Population!$B$214:$B$314,"&lt;="&amp;$GV123,Population!AV$214:AV$314)-SUMIF(Population!$B$214:$B$314,"&lt;"&amp;$GU123,Population!AV$214:AV$314)</f>
        <v>200699</v>
      </c>
      <c r="KT123" s="75">
        <f>SUMIF(Population!$B$214:$B$314,"&lt;="&amp;$GV123,Population!AW$214:AW$314)-SUMIF(Population!$B$214:$B$314,"&lt;"&amp;$GU123,Population!AW$214:AW$314)</f>
        <v>201431</v>
      </c>
      <c r="KU123" s="75">
        <f>SUMIF(Population!$B$214:$B$314,"&lt;="&amp;$GV123,Population!AX$214:AX$314)-SUMIF(Population!$B$214:$B$314,"&lt;"&amp;$GU123,Population!AX$214:AX$314)</f>
        <v>202138</v>
      </c>
      <c r="KV123" s="75">
        <f>SUMIF(Population!$B$214:$B$314,"&lt;="&amp;$GV123,Population!AY$214:AY$314)-SUMIF(Population!$B$214:$B$314,"&lt;"&amp;$GU123,Population!AY$214:AY$314)</f>
        <v>202837</v>
      </c>
      <c r="KY123" s="35">
        <v>0</v>
      </c>
      <c r="KZ123" s="35">
        <v>0</v>
      </c>
      <c r="LA123" s="36" t="s">
        <v>252</v>
      </c>
      <c r="LB123" s="35">
        <f>SUMIF(Population!$B$110:$B$210,"&lt;="&amp;$GV123,Population!C$110:C$210)-SUMIF(Population!$B$110:$B$210,"&lt;"&amp;$GU123,Population!C$110:C$210)</f>
        <v>152641</v>
      </c>
      <c r="LC123" s="35">
        <f>SUMIF(Population!$B$110:$B$210,"&lt;="&amp;$GV123,Population!D$110:D$210)-SUMIF(Population!$B$110:$B$210,"&lt;"&amp;$GU123,Population!D$110:D$210)</f>
        <v>155690</v>
      </c>
      <c r="LD123" s="35">
        <f>SUMIF(Population!$B$110:$B$210,"&lt;="&amp;$GV123,Population!E$110:E$210)-SUMIF(Population!$B$110:$B$210,"&lt;"&amp;$GU123,Population!E$110:E$210)</f>
        <v>158345</v>
      </c>
      <c r="LE123" s="35">
        <f>SUMIF(Population!$B$110:$B$210,"&lt;="&amp;$GV123,Population!F$110:F$210)-SUMIF(Population!$B$110:$B$210,"&lt;"&amp;$GU123,Population!F$110:F$210)</f>
        <v>160847</v>
      </c>
      <c r="LF123" s="35">
        <f>SUMIF(Population!$B$110:$B$210,"&lt;="&amp;$GV123,Population!G$110:G$210)-SUMIF(Population!$B$110:$B$210,"&lt;"&amp;$GU123,Population!G$110:G$210)</f>
        <v>163148</v>
      </c>
      <c r="LG123" s="35">
        <f>SUMIF(Population!$B$110:$B$210,"&lt;="&amp;$GV123,Population!H$110:H$210)-SUMIF(Population!$B$110:$B$210,"&lt;"&amp;$GU123,Population!H$110:H$210)</f>
        <v>165207</v>
      </c>
      <c r="LH123" s="35">
        <f>SUMIF(Population!$B$110:$B$210,"&lt;="&amp;$GV123,Population!I$110:I$210)-SUMIF(Population!$B$110:$B$210,"&lt;"&amp;$GU123,Population!I$110:I$210)</f>
        <v>166979</v>
      </c>
      <c r="LI123" s="35">
        <f>SUMIF(Population!$B$110:$B$210,"&lt;="&amp;$GV123,Population!J$110:J$210)-SUMIF(Population!$B$110:$B$210,"&lt;"&amp;$GU123,Population!J$110:J$210)</f>
        <v>168494</v>
      </c>
      <c r="LJ123" s="35">
        <f>SUMIF(Population!$B$110:$B$210,"&lt;="&amp;$GV123,Population!K$110:K$210)-SUMIF(Population!$B$110:$B$210,"&lt;"&amp;$GU123,Population!K$110:K$210)</f>
        <v>169806</v>
      </c>
      <c r="LK123" s="35">
        <f>SUMIF(Population!$B$110:$B$210,"&lt;="&amp;$GV123,Population!L$110:L$210)-SUMIF(Population!$B$110:$B$210,"&lt;"&amp;$GU123,Population!L$110:L$210)</f>
        <v>170909</v>
      </c>
      <c r="LL123" s="35">
        <f>SUMIF(Population!$B$110:$B$210,"&lt;="&amp;$GV123,Population!M$110:M$210)-SUMIF(Population!$B$110:$B$210,"&lt;"&amp;$GU123,Population!M$110:M$210)</f>
        <v>171806</v>
      </c>
      <c r="LM123" s="35">
        <f>SUMIF(Population!$B$110:$B$210,"&lt;="&amp;$GV123,Population!N$110:N$210)-SUMIF(Population!$B$110:$B$210,"&lt;"&amp;$GU123,Population!N$110:N$210)</f>
        <v>172523</v>
      </c>
      <c r="LN123" s="35">
        <f>SUMIF(Population!$B$110:$B$210,"&lt;="&amp;$GV123,Population!O$110:O$210)-SUMIF(Population!$B$110:$B$210,"&lt;"&amp;$GU123,Population!O$110:O$210)</f>
        <v>173106</v>
      </c>
      <c r="LO123" s="35">
        <f>SUMIF(Population!$B$110:$B$210,"&lt;="&amp;$GV123,Population!P$110:P$210)-SUMIF(Population!$B$110:$B$210,"&lt;"&amp;$GU123,Population!P$110:P$210)</f>
        <v>173587</v>
      </c>
      <c r="LP123" s="35">
        <f>SUMIF(Population!$B$110:$B$210,"&lt;="&amp;$GV123,Population!Q$110:Q$210)-SUMIF(Population!$B$110:$B$210,"&lt;"&amp;$GU123,Population!Q$110:Q$210)</f>
        <v>173992</v>
      </c>
      <c r="LQ123" s="35">
        <f>SUMIF(Population!$B$110:$B$210,"&lt;="&amp;$GV123,Population!R$110:R$210)-SUMIF(Population!$B$110:$B$210,"&lt;"&amp;$GU123,Population!R$110:R$210)</f>
        <v>174336</v>
      </c>
      <c r="LR123" s="35">
        <f>SUMIF(Population!$B$110:$B$210,"&lt;="&amp;$GV123,Population!S$110:S$210)-SUMIF(Population!$B$110:$B$210,"&lt;"&amp;$GU123,Population!S$110:S$210)</f>
        <v>174698</v>
      </c>
      <c r="LS123" s="35">
        <f>SUMIF(Population!$B$110:$B$210,"&lt;="&amp;$GV123,Population!T$110:T$210)-SUMIF(Population!$B$110:$B$210,"&lt;"&amp;$GU123,Population!T$110:T$210)</f>
        <v>175125</v>
      </c>
      <c r="LT123" s="35">
        <f>SUMIF(Population!$B$110:$B$210,"&lt;="&amp;$GV123,Population!U$110:U$210)-SUMIF(Population!$B$110:$B$210,"&lt;"&amp;$GU123,Population!U$110:U$210)</f>
        <v>175609</v>
      </c>
      <c r="LU123" s="35">
        <f>SUMIF(Population!$B$110:$B$210,"&lt;="&amp;$GV123,Population!V$110:V$210)-SUMIF(Population!$B$110:$B$210,"&lt;"&amp;$GU123,Population!V$110:V$210)</f>
        <v>176190</v>
      </c>
      <c r="LV123" s="35">
        <f>SUMIF(Population!$B$110:$B$210,"&lt;="&amp;$GV123,Population!W$110:W$210)-SUMIF(Population!$B$110:$B$210,"&lt;"&amp;$GU123,Population!W$110:W$210)</f>
        <v>176895</v>
      </c>
      <c r="LW123" s="35">
        <f>SUMIF(Population!$B$110:$B$210,"&lt;="&amp;$GV123,Population!X$110:X$210)-SUMIF(Population!$B$110:$B$210,"&lt;"&amp;$GU123,Population!X$110:X$210)</f>
        <v>177755</v>
      </c>
      <c r="LX123" s="35">
        <f>SUMIF(Population!$B$110:$B$210,"&lt;="&amp;$GV123,Population!Y$110:Y$210)-SUMIF(Population!$B$110:$B$210,"&lt;"&amp;$GU123,Population!Y$110:Y$210)</f>
        <v>178785</v>
      </c>
      <c r="LY123" s="35">
        <f>SUMIF(Population!$B$110:$B$210,"&lt;="&amp;$GV123,Population!Z$110:Z$210)-SUMIF(Population!$B$110:$B$210,"&lt;"&amp;$GU123,Population!Z$110:Z$210)</f>
        <v>179981</v>
      </c>
      <c r="LZ123" s="35">
        <f>SUMIF(Population!$B$110:$B$210,"&lt;="&amp;$GV123,Population!AA$110:AA$210)-SUMIF(Population!$B$110:$B$210,"&lt;"&amp;$GU123,Population!AA$110:AA$210)</f>
        <v>181337</v>
      </c>
      <c r="MA123" s="35">
        <f>SUMIF(Population!$B$110:$B$210,"&lt;="&amp;$GV123,Population!AB$110:AB$210)-SUMIF(Population!$B$110:$B$210,"&lt;"&amp;$GU123,Population!AB$110:AB$210)</f>
        <v>182836</v>
      </c>
      <c r="MB123" s="35">
        <f>SUMIF(Population!$B$110:$B$210,"&lt;="&amp;$GV123,Population!AC$110:AC$210)-SUMIF(Population!$B$110:$B$210,"&lt;"&amp;$GU123,Population!AC$110:AC$210)</f>
        <v>184450</v>
      </c>
      <c r="MC123" s="35">
        <f>SUMIF(Population!$B$110:$B$210,"&lt;="&amp;$GV123,Population!AD$110:AD$210)-SUMIF(Population!$B$110:$B$210,"&lt;"&amp;$GU123,Population!AD$110:AD$210)</f>
        <v>186156</v>
      </c>
      <c r="MD123" s="35">
        <f>SUMIF(Population!$B$110:$B$210,"&lt;="&amp;$GV123,Population!AE$110:AE$210)-SUMIF(Population!$B$110:$B$210,"&lt;"&amp;$GU123,Population!AE$110:AE$210)</f>
        <v>187936</v>
      </c>
      <c r="ME123" s="35">
        <f>SUMIF(Population!$B$110:$B$210,"&lt;="&amp;$GV123,Population!AF$110:AF$210)-SUMIF(Population!$B$110:$B$210,"&lt;"&amp;$GU123,Population!AF$110:AF$210)</f>
        <v>189762</v>
      </c>
      <c r="MF123" s="35">
        <f>SUMIF(Population!$B$110:$B$210,"&lt;="&amp;$GV123,Population!AG$110:AG$210)-SUMIF(Population!$B$110:$B$210,"&lt;"&amp;$GU123,Population!AG$110:AG$210)</f>
        <v>191601</v>
      </c>
      <c r="MG123" s="35">
        <f>SUMIF(Population!$B$110:$B$210,"&lt;="&amp;$GV123,Population!AH$110:AH$210)-SUMIF(Population!$B$110:$B$210,"&lt;"&amp;$GU123,Population!AH$110:AH$210)</f>
        <v>193426</v>
      </c>
      <c r="MH123" s="35">
        <f>SUMIF(Population!$B$110:$B$210,"&lt;="&amp;$GV123,Population!AI$110:AI$210)-SUMIF(Population!$B$110:$B$210,"&lt;"&amp;$GU123,Population!AI$110:AI$210)</f>
        <v>195224</v>
      </c>
      <c r="MI123" s="35">
        <f>SUMIF(Population!$B$110:$B$210,"&lt;="&amp;$GV123,Population!AJ$110:AJ$210)-SUMIF(Population!$B$110:$B$210,"&lt;"&amp;$GU123,Population!AJ$110:AJ$210)</f>
        <v>196969</v>
      </c>
      <c r="MJ123" s="35">
        <f>SUMIF(Population!$B$110:$B$210,"&lt;="&amp;$GV123,Population!AK$110:AK$210)-SUMIF(Population!$B$110:$B$210,"&lt;"&amp;$GU123,Population!AK$110:AK$210)</f>
        <v>198644</v>
      </c>
      <c r="MK123" s="35">
        <f>SUMIF(Population!$B$110:$B$210,"&lt;="&amp;$GV123,Population!AL$110:AL$210)-SUMIF(Population!$B$110:$B$210,"&lt;"&amp;$GU123,Population!AL$110:AL$210)</f>
        <v>200243</v>
      </c>
      <c r="ML123" s="35">
        <f>SUMIF(Population!$B$110:$B$210,"&lt;="&amp;$GV123,Population!AM$110:AM$210)-SUMIF(Population!$B$110:$B$210,"&lt;"&amp;$GU123,Population!AM$110:AM$210)</f>
        <v>201765</v>
      </c>
      <c r="MM123" s="35">
        <f>SUMIF(Population!$B$110:$B$210,"&lt;="&amp;$GV123,Population!AN$110:AN$210)-SUMIF(Population!$B$110:$B$210,"&lt;"&amp;$GU123,Population!AN$110:AN$210)</f>
        <v>203208</v>
      </c>
      <c r="MN123" s="35">
        <f>SUMIF(Population!$B$110:$B$210,"&lt;="&amp;$GV123,Population!AO$110:AO$210)-SUMIF(Population!$B$110:$B$210,"&lt;"&amp;$GU123,Population!AO$110:AO$210)</f>
        <v>204568</v>
      </c>
      <c r="MO123" s="35">
        <f>SUMIF(Population!$B$110:$B$210,"&lt;="&amp;$GV123,Population!AP$110:AP$210)-SUMIF(Population!$B$110:$B$210,"&lt;"&amp;$GU123,Population!AP$110:AP$210)</f>
        <v>205844</v>
      </c>
      <c r="MP123" s="35">
        <f>SUMIF(Population!$B$110:$B$210,"&lt;="&amp;$GV123,Population!AQ$110:AQ$210)-SUMIF(Population!$B$110:$B$210,"&lt;"&amp;$GU123,Population!AQ$110:AQ$210)</f>
        <v>207036</v>
      </c>
      <c r="MQ123" s="35">
        <f>SUMIF(Population!$B$110:$B$210,"&lt;="&amp;$GV123,Population!AR$110:AR$210)-SUMIF(Population!$B$110:$B$210,"&lt;"&amp;$GU123,Population!AR$110:AR$210)</f>
        <v>208144</v>
      </c>
      <c r="MR123" s="35">
        <f>SUMIF(Population!$B$110:$B$210,"&lt;="&amp;$GV123,Population!AS$110:AS$210)-SUMIF(Population!$B$110:$B$210,"&lt;"&amp;$GU123,Population!AS$110:AS$210)</f>
        <v>209165</v>
      </c>
      <c r="MS123" s="35">
        <f>SUMIF(Population!$B$110:$B$210,"&lt;="&amp;$GV123,Population!AT$110:AT$210)-SUMIF(Population!$B$110:$B$210,"&lt;"&amp;$GU123,Population!AT$110:AT$210)</f>
        <v>210110</v>
      </c>
      <c r="MT123" s="35">
        <f>SUMIF(Population!$B$110:$B$210,"&lt;="&amp;$GV123,Population!AU$110:AU$210)-SUMIF(Population!$B$110:$B$210,"&lt;"&amp;$GU123,Population!AU$110:AU$210)</f>
        <v>210984</v>
      </c>
      <c r="MU123" s="35">
        <f>SUMIF(Population!$B$110:$B$210,"&lt;="&amp;$GV123,Population!AV$110:AV$210)-SUMIF(Population!$B$110:$B$210,"&lt;"&amp;$GU123,Population!AV$110:AV$210)</f>
        <v>211801</v>
      </c>
      <c r="MV123" s="35">
        <f>SUMIF(Population!$B$110:$B$210,"&lt;="&amp;$GV123,Population!AW$110:AW$210)-SUMIF(Population!$B$110:$B$210,"&lt;"&amp;$GU123,Population!AW$110:AW$210)</f>
        <v>212574</v>
      </c>
      <c r="MW123" s="35">
        <f>SUMIF(Population!$B$110:$B$210,"&lt;="&amp;$GV123,Population!AX$110:AX$210)-SUMIF(Population!$B$110:$B$210,"&lt;"&amp;$GU123,Population!AX$110:AX$210)</f>
        <v>213321</v>
      </c>
      <c r="MX123" s="35">
        <f>SUMIF(Population!$B$110:$B$210,"&lt;="&amp;$GV123,Population!AY$110:AY$210)-SUMIF(Population!$B$110:$B$210,"&lt;"&amp;$GU123,Population!AY$110:AY$210)</f>
        <v>214058</v>
      </c>
      <c r="MZ123" s="36" t="s">
        <v>252</v>
      </c>
      <c r="NA123" s="49">
        <f t="shared" ref="NA123:NA141" si="109">GX123*AJ123</f>
        <v>1361473282.225687</v>
      </c>
      <c r="NB123" s="49">
        <f t="shared" ref="NB123:NB141" si="110">GY123*AK123</f>
        <v>1419066418.8987479</v>
      </c>
      <c r="NC123" s="49">
        <f t="shared" ref="NC123:NC141" si="111">GZ123*AL123</f>
        <v>1474079189.5257924</v>
      </c>
      <c r="ND123" s="49">
        <f t="shared" ref="ND123:ND141" si="112">HA123*AM123</f>
        <v>1529340500.1524248</v>
      </c>
      <c r="NE123" s="49">
        <f t="shared" ref="NE123:NE141" si="113">HB123*AN123</f>
        <v>1584336263.3031316</v>
      </c>
      <c r="NF123" s="49">
        <f t="shared" ref="NF123:NF141" si="114">HC123*AO123</f>
        <v>1638596176.7347779</v>
      </c>
      <c r="NG123" s="49">
        <f t="shared" ref="NG123:NG141" si="115">HD123*AP123</f>
        <v>1691518732.4364505</v>
      </c>
      <c r="NH123" s="49">
        <f t="shared" ref="NH123:NH141" si="116">HE123*AQ123</f>
        <v>1743309888.812381</v>
      </c>
      <c r="NI123" s="49">
        <f t="shared" ref="NI123:NI141" si="117">HF123*AR123</f>
        <v>1794388496.9663823</v>
      </c>
      <c r="NJ123" s="49">
        <f t="shared" ref="NJ123:NJ141" si="118">HG123*AS123</f>
        <v>1844593535.4413128</v>
      </c>
      <c r="NK123" s="49">
        <f t="shared" ref="NK123:NK141" si="119">HH123*AT123</f>
        <v>1893861351.1973333</v>
      </c>
      <c r="NL123" s="49">
        <f t="shared" ref="NL123:NL141" si="120">HI123*AU123</f>
        <v>1942369601.805352</v>
      </c>
      <c r="NM123" s="49">
        <f t="shared" ref="NM123:NM141" si="121">HJ123*AV123</f>
        <v>1990527774.0724864</v>
      </c>
      <c r="NN123" s="49">
        <f t="shared" ref="NN123:NN141" si="122">HK123*AW123</f>
        <v>2038681472.5249553</v>
      </c>
      <c r="NO123" s="49">
        <f t="shared" ref="NO123:NO141" si="123">HL123*AX123</f>
        <v>2087072822.030597</v>
      </c>
      <c r="NP123" s="49">
        <f t="shared" ref="NP123:NP141" si="124">HM123*AY123</f>
        <v>2135840339.7354548</v>
      </c>
      <c r="NQ123" s="49">
        <f t="shared" ref="NQ123:NQ141" si="125">HN123*AZ123</f>
        <v>2185963823.8203135</v>
      </c>
      <c r="NR123" s="49">
        <f t="shared" ref="NR123:NR141" si="126">HO123*BA123</f>
        <v>2238093903.1028633</v>
      </c>
      <c r="NS123" s="49">
        <f t="shared" ref="NS123:NS141" si="127">HP123*BB123</f>
        <v>2292210861.7954469</v>
      </c>
      <c r="NT123" s="49">
        <f t="shared" ref="NT123:NT141" si="128">HQ123*BC123</f>
        <v>2348891589.4499273</v>
      </c>
      <c r="NU123" s="49">
        <f t="shared" ref="NU123:NU141" si="129">HR123*BD123</f>
        <v>2408639574.1959414</v>
      </c>
      <c r="NV123" s="49">
        <f t="shared" ref="NV123:NV141" si="130">HS123*BE123</f>
        <v>2472038788.9829321</v>
      </c>
      <c r="NW123" s="49">
        <f t="shared" ref="NW123:NW141" si="131">HT123*BF123</f>
        <v>2539453926.6642385</v>
      </c>
      <c r="NX123" s="49">
        <f t="shared" ref="NX123:NX141" si="132">HU123*BG123</f>
        <v>2611034354.7069473</v>
      </c>
      <c r="NY123" s="49">
        <f t="shared" ref="NY123:NY141" si="133">HV123*BH123</f>
        <v>2686864715.8208566</v>
      </c>
      <c r="NZ123" s="49">
        <f t="shared" ref="NZ123:NZ141" si="134">HW123*BI123</f>
        <v>2766934360.6650271</v>
      </c>
      <c r="OA123" s="49">
        <f t="shared" ref="OA123:OA141" si="135">HX123*BJ123</f>
        <v>2850960485.6221633</v>
      </c>
      <c r="OB123" s="49">
        <f t="shared" ref="OB123:OB141" si="136">HY123*BK123</f>
        <v>2938772816.3643517</v>
      </c>
      <c r="OC123" s="49">
        <f t="shared" ref="OC123:OC141" si="137">HZ123*BL123</f>
        <v>3030236204.7285018</v>
      </c>
      <c r="OD123" s="49">
        <f t="shared" ref="OD123:OD141" si="138">IA123*BM123</f>
        <v>3125010278.3239441</v>
      </c>
      <c r="OE123" s="49">
        <f t="shared" ref="OE123:OE141" si="139">IB123*BN123</f>
        <v>3222675235.3967586</v>
      </c>
      <c r="OF123" s="49">
        <f t="shared" ref="OF123:OF141" si="140">IC123*BO123</f>
        <v>3322857492.0375638</v>
      </c>
      <c r="OG123" s="49">
        <f t="shared" ref="OG123:OG141" si="141">ID123*BP123</f>
        <v>3425362893.8256288</v>
      </c>
      <c r="OH123" s="49">
        <f t="shared" ref="OH123:OH141" si="142">IE123*BQ123</f>
        <v>3529783741.5438519</v>
      </c>
      <c r="OI123" s="49">
        <f t="shared" ref="OI123:OI141" si="143">IF123*BR123</f>
        <v>3635843526.8382363</v>
      </c>
      <c r="OJ123" s="49">
        <f t="shared" ref="OJ123:OJ141" si="144">IG123*BS123</f>
        <v>3743374549.2619739</v>
      </c>
      <c r="OK123" s="49">
        <f t="shared" ref="OK123:OK141" si="145">IH123*BT123</f>
        <v>3852370108.0738211</v>
      </c>
      <c r="OL123" s="49">
        <f t="shared" ref="OL123:OL141" si="146">II123*BU123</f>
        <v>3962792264.1908536</v>
      </c>
      <c r="OM123" s="49">
        <f t="shared" ref="OM123:OM141" si="147">IJ123*BV123</f>
        <v>4074496996.7007127</v>
      </c>
      <c r="ON123" s="49">
        <f t="shared" ref="ON123:ON141" si="148">IK123*BW123</f>
        <v>4187494663.4444003</v>
      </c>
      <c r="OO123" s="49">
        <f t="shared" ref="OO123:OO141" si="149">IL123*BX123</f>
        <v>4301689817.3086815</v>
      </c>
      <c r="OP123" s="49">
        <f t="shared" ref="OP123:OP141" si="150">IM123*BY123</f>
        <v>4417076910.4471254</v>
      </c>
      <c r="OQ123" s="49">
        <f t="shared" ref="OQ123:OQ141" si="151">IN123*BZ123</f>
        <v>4533561169.1011219</v>
      </c>
      <c r="OR123" s="49">
        <f t="shared" ref="OR123:OR141" si="152">IO123*CA123</f>
        <v>4651301470.0845404</v>
      </c>
      <c r="OS123" s="49">
        <f t="shared" ref="OS123:OS141" si="153">IP123*CB123</f>
        <v>4770436037.5754166</v>
      </c>
      <c r="OT123" s="49">
        <f t="shared" ref="OT123:OT141" si="154">IQ123*CC123</f>
        <v>4891186234.8374395</v>
      </c>
      <c r="OU123" s="49">
        <f t="shared" ref="OU123:OU141" si="155">IR123*CD123</f>
        <v>5013901166.7267303</v>
      </c>
      <c r="OV123" s="49">
        <f t="shared" ref="OV123:OV141" si="156">IS123*CE123</f>
        <v>5138996130.7593145</v>
      </c>
      <c r="OW123" s="49">
        <f t="shared" ref="OW123:OW141" si="157">IT123*CF123</f>
        <v>5266920247.2528648</v>
      </c>
    </row>
    <row r="124" spans="1:413">
      <c r="B124" s="36" t="s">
        <v>253</v>
      </c>
      <c r="C124" s="339">
        <v>192.27909130601415</v>
      </c>
      <c r="D124" s="339">
        <v>253.86063786614326</v>
      </c>
      <c r="E124" s="340">
        <v>446.13972917215744</v>
      </c>
      <c r="F124" s="48">
        <f t="shared" si="104"/>
        <v>338.39024757445515</v>
      </c>
      <c r="G124" s="48">
        <f t="shared" si="105"/>
        <v>423.45394139473439</v>
      </c>
      <c r="H124" s="48">
        <f t="shared" si="106"/>
        <v>382.06151762127075</v>
      </c>
      <c r="I124" s="123">
        <f t="shared" ref="I124:K142" si="158">F124/F$142</f>
        <v>0.1817974784648555</v>
      </c>
      <c r="J124" s="123">
        <f t="shared" si="107"/>
        <v>0.25178773595337112</v>
      </c>
      <c r="K124" s="123">
        <f t="shared" si="107"/>
        <v>0.21561154927678544</v>
      </c>
      <c r="L124" s="49"/>
      <c r="AG124" s="35">
        <v>1</v>
      </c>
      <c r="AH124" s="35">
        <v>4</v>
      </c>
      <c r="AI124" s="36" t="s">
        <v>253</v>
      </c>
      <c r="AJ124" s="49">
        <f t="shared" ref="AJ124:AY141" si="159">$K124*AJ$142</f>
        <v>399.20775257054606</v>
      </c>
      <c r="AK124" s="49">
        <f t="shared" si="159"/>
        <v>407.73585455872956</v>
      </c>
      <c r="AL124" s="49">
        <f t="shared" si="159"/>
        <v>416.44613868904963</v>
      </c>
      <c r="AM124" s="49">
        <f t="shared" si="159"/>
        <v>425.3424968395538</v>
      </c>
      <c r="AN124" s="49">
        <f t="shared" si="159"/>
        <v>434.42890402879124</v>
      </c>
      <c r="AO124" s="49">
        <f t="shared" si="159"/>
        <v>443.70942019190761</v>
      </c>
      <c r="AP124" s="49">
        <f t="shared" si="159"/>
        <v>453.18819199468129</v>
      </c>
      <c r="AQ124" s="49">
        <f t="shared" si="159"/>
        <v>462.86945468631234</v>
      </c>
      <c r="AR124" s="49">
        <f t="shared" si="159"/>
        <v>472.75753399179172</v>
      </c>
      <c r="AS124" s="49">
        <f t="shared" si="159"/>
        <v>482.85684804469616</v>
      </c>
      <c r="AT124" s="49">
        <f t="shared" si="159"/>
        <v>493.17190936127292</v>
      </c>
      <c r="AU124" s="49">
        <f t="shared" si="159"/>
        <v>503.70732685669566</v>
      </c>
      <c r="AV124" s="49">
        <f t="shared" si="159"/>
        <v>514.46780790439288</v>
      </c>
      <c r="AW124" s="49">
        <f t="shared" si="159"/>
        <v>525.45816043936918</v>
      </c>
      <c r="AX124" s="49">
        <f t="shared" si="159"/>
        <v>536.68329510645788</v>
      </c>
      <c r="AY124" s="49">
        <f t="shared" si="159"/>
        <v>548.14822745446736</v>
      </c>
      <c r="AZ124" s="49">
        <f t="shared" si="108"/>
        <v>559.85808017719887</v>
      </c>
      <c r="BA124" s="49">
        <f t="shared" si="108"/>
        <v>571.81808540233794</v>
      </c>
      <c r="BB124" s="49">
        <f t="shared" si="108"/>
        <v>584.0335870292439</v>
      </c>
      <c r="BC124" s="49">
        <f t="shared" si="108"/>
        <v>596.51004311667896</v>
      </c>
      <c r="BD124" s="49">
        <f t="shared" si="108"/>
        <v>609.25302832154614</v>
      </c>
      <c r="BE124" s="49">
        <f t="shared" si="108"/>
        <v>622.26823638972519</v>
      </c>
      <c r="BF124" s="49">
        <f t="shared" si="108"/>
        <v>635.56148270011795</v>
      </c>
      <c r="BG124" s="49">
        <f t="shared" si="108"/>
        <v>649.13870686304278</v>
      </c>
      <c r="BH124" s="49">
        <f t="shared" si="108"/>
        <v>663.00597537413535</v>
      </c>
      <c r="BI124" s="49">
        <f t="shared" si="108"/>
        <v>677.16948432494542</v>
      </c>
      <c r="BJ124" s="49">
        <f t="shared" si="108"/>
        <v>691.63556217143764</v>
      </c>
      <c r="BK124" s="49">
        <f t="shared" si="108"/>
        <v>706.41067256163558</v>
      </c>
      <c r="BL124" s="49">
        <f t="shared" si="108"/>
        <v>721.5014172236705</v>
      </c>
      <c r="BM124" s="49">
        <f t="shared" si="108"/>
        <v>736.91453891552715</v>
      </c>
      <c r="BN124" s="49">
        <f t="shared" si="108"/>
        <v>752.6569244378029</v>
      </c>
      <c r="BO124" s="49">
        <f t="shared" si="108"/>
        <v>768.73560771082828</v>
      </c>
      <c r="BP124" s="49">
        <f t="shared" si="108"/>
        <v>785.15777291752136</v>
      </c>
      <c r="BQ124" s="49">
        <f t="shared" si="108"/>
        <v>801.93075771338238</v>
      </c>
      <c r="BR124" s="49">
        <f t="shared" si="108"/>
        <v>819.06205650506217</v>
      </c>
      <c r="BS124" s="49">
        <f t="shared" si="108"/>
        <v>836.55932379896853</v>
      </c>
      <c r="BT124" s="49">
        <f t="shared" si="108"/>
        <v>854.4303776214083</v>
      </c>
      <c r="BU124" s="49">
        <f t="shared" si="108"/>
        <v>872.68320301179142</v>
      </c>
      <c r="BV124" s="49">
        <f t="shared" si="108"/>
        <v>891.32595559046047</v>
      </c>
      <c r="BW124" s="49">
        <f t="shared" si="108"/>
        <v>910.36696520273574</v>
      </c>
      <c r="BX124" s="49">
        <f t="shared" si="108"/>
        <v>929.81473964080874</v>
      </c>
      <c r="BY124" s="49">
        <f t="shared" si="108"/>
        <v>949.67796844514385</v>
      </c>
      <c r="BZ124" s="49">
        <f t="shared" si="108"/>
        <v>969.96552678708713</v>
      </c>
      <c r="CA124" s="49">
        <f t="shared" si="108"/>
        <v>990.68647943441999</v>
      </c>
      <c r="CB124" s="49">
        <f t="shared" si="108"/>
        <v>1011.8500848016233</v>
      </c>
      <c r="CC124" s="49">
        <f t="shared" si="108"/>
        <v>1033.4657990866697</v>
      </c>
      <c r="CD124" s="49">
        <f t="shared" si="108"/>
        <v>1055.5432804961852</v>
      </c>
      <c r="CE124" s="49">
        <f t="shared" si="108"/>
        <v>1078.092393560873</v>
      </c>
      <c r="CF124" s="49">
        <f t="shared" si="108"/>
        <v>1101.1232135431258</v>
      </c>
      <c r="CI124" s="35">
        <v>1</v>
      </c>
      <c r="CJ124" s="35">
        <v>4</v>
      </c>
      <c r="CK124" s="36" t="s">
        <v>253</v>
      </c>
      <c r="CL124" s="75" t="e">
        <f>SUMIF(Population!$B$214:$B$314,"&lt;="&amp;$GV124,Population!#REF!)-SUMIF(Population!$B$214:$B$314,"&lt;"&amp;$GU124,Population!#REF!)</f>
        <v>#REF!</v>
      </c>
      <c r="CM124" s="75" t="e">
        <f>SUMIF(Population!$B$214:$B$314,"&lt;="&amp;$GV124,Population!#REF!)-SUMIF(Population!$B$214:$B$314,"&lt;"&amp;$GU124,Population!#REF!)</f>
        <v>#REF!</v>
      </c>
      <c r="CN124" s="75" t="e">
        <f>SUMIF(Population!$B$214:$B$314,"&lt;="&amp;$GV124,Population!#REF!)-SUMIF(Population!$B$214:$B$314,"&lt;"&amp;$GU124,Population!#REF!)</f>
        <v>#REF!</v>
      </c>
      <c r="CO124" s="75" t="e">
        <f>SUMIF(Population!$B$214:$B$314,"&lt;="&amp;$GV124,Population!#REF!)-SUMIF(Population!$B$214:$B$314,"&lt;"&amp;$GU124,Population!#REF!)</f>
        <v>#REF!</v>
      </c>
      <c r="CP124" s="75" t="e">
        <f>SUMIF(Population!$B$214:$B$314,"&lt;="&amp;$GV124,Population!#REF!)-SUMIF(Population!$B$214:$B$314,"&lt;"&amp;$GU124,Population!#REF!)</f>
        <v>#REF!</v>
      </c>
      <c r="CQ124" s="75" t="e">
        <f>SUMIF(Population!$B$214:$B$314,"&lt;="&amp;$GV124,Population!#REF!)-SUMIF(Population!$B$214:$B$314,"&lt;"&amp;$GU124,Population!#REF!)</f>
        <v>#REF!</v>
      </c>
      <c r="CR124" s="75" t="e">
        <f>SUMIF(Population!$B$214:$B$314,"&lt;="&amp;$GV124,Population!#REF!)-SUMIF(Population!$B$214:$B$314,"&lt;"&amp;$GU124,Population!#REF!)</f>
        <v>#REF!</v>
      </c>
      <c r="CS124" s="75" t="e">
        <f>SUMIF(Population!$B$214:$B$314,"&lt;="&amp;$GV124,Population!#REF!)-SUMIF(Population!$B$214:$B$314,"&lt;"&amp;$GU124,Population!#REF!)</f>
        <v>#REF!</v>
      </c>
      <c r="CT124" s="75" t="e">
        <f>SUMIF(Population!$B$214:$B$314,"&lt;="&amp;$GV124,Population!#REF!)-SUMIF(Population!$B$214:$B$314,"&lt;"&amp;$GU124,Population!#REF!)</f>
        <v>#REF!</v>
      </c>
      <c r="CU124" s="75" t="e">
        <f>SUMIF(Population!$B$214:$B$314,"&lt;="&amp;$GV124,Population!#REF!)-SUMIF(Population!$B$214:$B$314,"&lt;"&amp;$GU124,Population!#REF!)</f>
        <v>#REF!</v>
      </c>
      <c r="CV124" s="75" t="e">
        <f>SUMIF(Population!$B$214:$B$314,"&lt;="&amp;$GV124,Population!#REF!)-SUMIF(Population!$B$214:$B$314,"&lt;"&amp;$GU124,Population!#REF!)</f>
        <v>#REF!</v>
      </c>
      <c r="CW124" s="75" t="e">
        <f>SUMIF(Population!$B$214:$B$314,"&lt;="&amp;$GV124,Population!#REF!)-SUMIF(Population!$B$214:$B$314,"&lt;"&amp;$GU124,Population!#REF!)</f>
        <v>#REF!</v>
      </c>
      <c r="CX124" s="75" t="e">
        <f>SUMIF(Population!$B$214:$B$314,"&lt;="&amp;$GV124,Population!#REF!)-SUMIF(Population!$B$214:$B$314,"&lt;"&amp;$GU124,Population!#REF!)</f>
        <v>#REF!</v>
      </c>
      <c r="CY124" s="75" t="e">
        <f>SUMIF(Population!$B$214:$B$314,"&lt;="&amp;$GV124,Population!#REF!)-SUMIF(Population!$B$214:$B$314,"&lt;"&amp;$GU124,Population!#REF!)</f>
        <v>#REF!</v>
      </c>
      <c r="CZ124" s="75" t="e">
        <f>SUMIF(Population!$B$214:$B$314,"&lt;="&amp;$GV124,Population!#REF!)-SUMIF(Population!$B$214:$B$314,"&lt;"&amp;$GU124,Population!#REF!)</f>
        <v>#REF!</v>
      </c>
      <c r="DA124" s="75" t="e">
        <f>SUMIF(Population!$B$214:$B$314,"&lt;="&amp;$GV124,Population!#REF!)-SUMIF(Population!$B$214:$B$314,"&lt;"&amp;$GU124,Population!#REF!)</f>
        <v>#REF!</v>
      </c>
      <c r="DB124" s="75" t="e">
        <f>SUMIF(Population!$B$214:$B$314,"&lt;="&amp;$GV124,Population!#REF!)-SUMIF(Population!$B$214:$B$314,"&lt;"&amp;$GU124,Population!#REF!)</f>
        <v>#REF!</v>
      </c>
      <c r="DC124" s="75" t="e">
        <f>SUMIF(Population!$B$214:$B$314,"&lt;="&amp;$GV124,Population!#REF!)-SUMIF(Population!$B$214:$B$314,"&lt;"&amp;$GU124,Population!#REF!)</f>
        <v>#REF!</v>
      </c>
      <c r="DD124" s="75" t="e">
        <f>SUMIF(Population!$B$214:$B$314,"&lt;="&amp;$GV124,Population!#REF!)-SUMIF(Population!$B$214:$B$314,"&lt;"&amp;$GU124,Population!#REF!)</f>
        <v>#REF!</v>
      </c>
      <c r="DE124" s="75" t="e">
        <f>SUMIF(Population!$B$214:$B$314,"&lt;="&amp;$GV124,Population!#REF!)-SUMIF(Population!$B$214:$B$314,"&lt;"&amp;$GU124,Population!#REF!)</f>
        <v>#REF!</v>
      </c>
      <c r="DF124" s="75" t="e">
        <f>SUMIF(Population!$B$214:$B$314,"&lt;="&amp;$GV124,Population!#REF!)-SUMIF(Population!$B$214:$B$314,"&lt;"&amp;$GU124,Population!#REF!)</f>
        <v>#REF!</v>
      </c>
      <c r="DG124" s="75" t="e">
        <f>SUMIF(Population!$B$214:$B$314,"&lt;="&amp;$GV124,Population!#REF!)-SUMIF(Population!$B$214:$B$314,"&lt;"&amp;$GU124,Population!#REF!)</f>
        <v>#REF!</v>
      </c>
      <c r="DH124" s="75" t="e">
        <f>SUMIF(Population!$B$214:$B$314,"&lt;="&amp;$GV124,Population!#REF!)-SUMIF(Population!$B$214:$B$314,"&lt;"&amp;$GU124,Population!#REF!)</f>
        <v>#REF!</v>
      </c>
      <c r="DI124" s="75" t="e">
        <f>SUMIF(Population!$B$214:$B$314,"&lt;="&amp;$GV124,Population!#REF!)-SUMIF(Population!$B$214:$B$314,"&lt;"&amp;$GU124,Population!#REF!)</f>
        <v>#REF!</v>
      </c>
      <c r="DJ124" s="75" t="e">
        <f>SUMIF(Population!$B$214:$B$314,"&lt;="&amp;$GV124,Population!#REF!)-SUMIF(Population!$B$214:$B$314,"&lt;"&amp;$GU124,Population!#REF!)</f>
        <v>#REF!</v>
      </c>
      <c r="DK124" s="75" t="e">
        <f>SUMIF(Population!$B$214:$B$314,"&lt;="&amp;$GV124,Population!#REF!)-SUMIF(Population!$B$214:$B$314,"&lt;"&amp;$GU124,Population!#REF!)</f>
        <v>#REF!</v>
      </c>
      <c r="DL124" s="75" t="e">
        <f>SUMIF(Population!$B$214:$B$314,"&lt;="&amp;$GV124,Population!#REF!)-SUMIF(Population!$B$214:$B$314,"&lt;"&amp;$GU124,Population!#REF!)</f>
        <v>#REF!</v>
      </c>
      <c r="DM124" s="75" t="e">
        <f>SUMIF(Population!$B$214:$B$314,"&lt;="&amp;$GV124,Population!#REF!)-SUMIF(Population!$B$214:$B$314,"&lt;"&amp;$GU124,Population!#REF!)</f>
        <v>#REF!</v>
      </c>
      <c r="DN124" s="75" t="e">
        <f>SUMIF(Population!$B$214:$B$314,"&lt;="&amp;$GV124,Population!#REF!)-SUMIF(Population!$B$214:$B$314,"&lt;"&amp;$GU124,Population!#REF!)</f>
        <v>#REF!</v>
      </c>
      <c r="DO124" s="75" t="e">
        <f>SUMIF(Population!$B$214:$B$314,"&lt;="&amp;$GV124,Population!#REF!)-SUMIF(Population!$B$214:$B$314,"&lt;"&amp;$GU124,Population!#REF!)</f>
        <v>#REF!</v>
      </c>
      <c r="DP124" s="75" t="e">
        <f>SUMIF(Population!$B$214:$B$314,"&lt;="&amp;$GV124,Population!#REF!)-SUMIF(Population!$B$214:$B$314,"&lt;"&amp;$GU124,Population!#REF!)</f>
        <v>#REF!</v>
      </c>
      <c r="DQ124" s="75" t="e">
        <f>SUMIF(Population!$B$214:$B$314,"&lt;="&amp;$GV124,Population!#REF!)-SUMIF(Population!$B$214:$B$314,"&lt;"&amp;$GU124,Population!#REF!)</f>
        <v>#REF!</v>
      </c>
      <c r="DR124" s="75" t="e">
        <f>SUMIF(Population!$B$214:$B$314,"&lt;="&amp;$GV124,Population!#REF!)-SUMIF(Population!$B$214:$B$314,"&lt;"&amp;$GU124,Population!#REF!)</f>
        <v>#REF!</v>
      </c>
      <c r="DS124" s="75" t="e">
        <f>SUMIF(Population!$B$214:$B$314,"&lt;="&amp;$GV124,Population!#REF!)-SUMIF(Population!$B$214:$B$314,"&lt;"&amp;$GU124,Population!#REF!)</f>
        <v>#REF!</v>
      </c>
      <c r="DT124" s="75" t="e">
        <f>SUMIF(Population!$B$214:$B$314,"&lt;="&amp;$GV124,Population!#REF!)-SUMIF(Population!$B$214:$B$314,"&lt;"&amp;$GU124,Population!#REF!)</f>
        <v>#REF!</v>
      </c>
      <c r="DU124" s="75" t="e">
        <f>SUMIF(Population!$B$214:$B$314,"&lt;="&amp;$GV124,Population!#REF!)-SUMIF(Population!$B$214:$B$314,"&lt;"&amp;$GU124,Population!#REF!)</f>
        <v>#REF!</v>
      </c>
      <c r="DV124" s="75" t="e">
        <f>SUMIF(Population!$B$214:$B$314,"&lt;="&amp;$GV124,Population!#REF!)-SUMIF(Population!$B$214:$B$314,"&lt;"&amp;$GU124,Population!#REF!)</f>
        <v>#REF!</v>
      </c>
      <c r="DW124" s="75" t="e">
        <f>SUMIF(Population!$B$214:$B$314,"&lt;="&amp;$GV124,Population!#REF!)-SUMIF(Population!$B$214:$B$314,"&lt;"&amp;$GU124,Population!#REF!)</f>
        <v>#REF!</v>
      </c>
      <c r="DX124" s="75" t="e">
        <f>SUMIF(Population!$B$214:$B$314,"&lt;="&amp;$GV124,Population!#REF!)-SUMIF(Population!$B$214:$B$314,"&lt;"&amp;$GU124,Population!#REF!)</f>
        <v>#REF!</v>
      </c>
      <c r="DY124" s="75" t="e">
        <f>SUMIF(Population!$B$214:$B$314,"&lt;="&amp;$GV124,Population!#REF!)-SUMIF(Population!$B$214:$B$314,"&lt;"&amp;$GU124,Population!#REF!)</f>
        <v>#REF!</v>
      </c>
      <c r="DZ124" s="75" t="e">
        <f>SUMIF(Population!$B$214:$B$314,"&lt;="&amp;$GV124,Population!#REF!)-SUMIF(Population!$B$214:$B$314,"&lt;"&amp;$GU124,Population!#REF!)</f>
        <v>#REF!</v>
      </c>
      <c r="EA124" s="75" t="e">
        <f>SUMIF(Population!$B$214:$B$314,"&lt;="&amp;$GV124,Population!#REF!)-SUMIF(Population!$B$214:$B$314,"&lt;"&amp;$GU124,Population!#REF!)</f>
        <v>#REF!</v>
      </c>
      <c r="EB124" s="75" t="e">
        <f>SUMIF(Population!$B$214:$B$314,"&lt;="&amp;$GV124,Population!#REF!)-SUMIF(Population!$B$214:$B$314,"&lt;"&amp;$GU124,Population!#REF!)</f>
        <v>#REF!</v>
      </c>
      <c r="EC124" s="75" t="e">
        <f>SUMIF(Population!$B$214:$B$314,"&lt;="&amp;$GV124,Population!#REF!)-SUMIF(Population!$B$214:$B$314,"&lt;"&amp;$GU124,Population!#REF!)</f>
        <v>#REF!</v>
      </c>
      <c r="ED124" s="75" t="e">
        <f>SUMIF(Population!$B$214:$B$314,"&lt;="&amp;$GV124,Population!#REF!)-SUMIF(Population!$B$214:$B$314,"&lt;"&amp;$GU124,Population!#REF!)</f>
        <v>#REF!</v>
      </c>
      <c r="EE124" s="75" t="e">
        <f>SUMIF(Population!$B$214:$B$314,"&lt;="&amp;$GV124,Population!#REF!)-SUMIF(Population!$B$214:$B$314,"&lt;"&amp;$GU124,Population!#REF!)</f>
        <v>#REF!</v>
      </c>
      <c r="EF124" s="75" t="e">
        <f>SUMIF(Population!$B$214:$B$314,"&lt;="&amp;$GV124,Population!#REF!)-SUMIF(Population!$B$214:$B$314,"&lt;"&amp;$GU124,Population!#REF!)</f>
        <v>#REF!</v>
      </c>
      <c r="EG124" s="75" t="e">
        <f>SUMIF(Population!$B$214:$B$314,"&lt;="&amp;$GV124,Population!#REF!)-SUMIF(Population!$B$214:$B$314,"&lt;"&amp;$GU124,Population!#REF!)</f>
        <v>#REF!</v>
      </c>
      <c r="EH124" s="75" t="e">
        <f>SUMIF(Population!$B$214:$B$314,"&lt;="&amp;$GV124,Population!#REF!)-SUMIF(Population!$B$214:$B$314,"&lt;"&amp;$GU124,Population!#REF!)</f>
        <v>#REF!</v>
      </c>
      <c r="EK124" s="35">
        <v>1</v>
      </c>
      <c r="EL124" s="35">
        <v>4</v>
      </c>
      <c r="EM124" s="36" t="s">
        <v>253</v>
      </c>
      <c r="EN124" s="35" t="e">
        <f>SUMIF(Population!$B$110:$B$210,"&lt;="&amp;$GV124,Population!#REF!)-SUMIF(Population!$B$110:$B$210,"&lt;"&amp;$GU124,Population!#REF!)</f>
        <v>#REF!</v>
      </c>
      <c r="EO124" s="35" t="e">
        <f>SUMIF(Population!$B$110:$B$210,"&lt;="&amp;$GV124,Population!#REF!)-SUMIF(Population!$B$110:$B$210,"&lt;"&amp;$GU124,Population!#REF!)</f>
        <v>#REF!</v>
      </c>
      <c r="EP124" s="35" t="e">
        <f>SUMIF(Population!$B$110:$B$210,"&lt;="&amp;$GV124,Population!#REF!)-SUMIF(Population!$B$110:$B$210,"&lt;"&amp;$GU124,Population!#REF!)</f>
        <v>#REF!</v>
      </c>
      <c r="EQ124" s="35" t="e">
        <f>SUMIF(Population!$B$110:$B$210,"&lt;="&amp;$GV124,Population!#REF!)-SUMIF(Population!$B$110:$B$210,"&lt;"&amp;$GU124,Population!#REF!)</f>
        <v>#REF!</v>
      </c>
      <c r="ER124" s="35" t="e">
        <f>SUMIF(Population!$B$110:$B$210,"&lt;="&amp;$GV124,Population!#REF!)-SUMIF(Population!$B$110:$B$210,"&lt;"&amp;$GU124,Population!#REF!)</f>
        <v>#REF!</v>
      </c>
      <c r="ES124" s="35" t="e">
        <f>SUMIF(Population!$B$110:$B$210,"&lt;="&amp;$GV124,Population!#REF!)-SUMIF(Population!$B$110:$B$210,"&lt;"&amp;$GU124,Population!#REF!)</f>
        <v>#REF!</v>
      </c>
      <c r="ET124" s="35" t="e">
        <f>SUMIF(Population!$B$110:$B$210,"&lt;="&amp;$GV124,Population!#REF!)-SUMIF(Population!$B$110:$B$210,"&lt;"&amp;$GU124,Population!#REF!)</f>
        <v>#REF!</v>
      </c>
      <c r="EU124" s="35" t="e">
        <f>SUMIF(Population!$B$110:$B$210,"&lt;="&amp;$GV124,Population!#REF!)-SUMIF(Population!$B$110:$B$210,"&lt;"&amp;$GU124,Population!#REF!)</f>
        <v>#REF!</v>
      </c>
      <c r="EV124" s="35" t="e">
        <f>SUMIF(Population!$B$110:$B$210,"&lt;="&amp;$GV124,Population!#REF!)-SUMIF(Population!$B$110:$B$210,"&lt;"&amp;$GU124,Population!#REF!)</f>
        <v>#REF!</v>
      </c>
      <c r="EW124" s="35" t="e">
        <f>SUMIF(Population!$B$110:$B$210,"&lt;="&amp;$GV124,Population!#REF!)-SUMIF(Population!$B$110:$B$210,"&lt;"&amp;$GU124,Population!#REF!)</f>
        <v>#REF!</v>
      </c>
      <c r="EX124" s="35" t="e">
        <f>SUMIF(Population!$B$110:$B$210,"&lt;="&amp;$GV124,Population!#REF!)-SUMIF(Population!$B$110:$B$210,"&lt;"&amp;$GU124,Population!#REF!)</f>
        <v>#REF!</v>
      </c>
      <c r="EY124" s="35" t="e">
        <f>SUMIF(Population!$B$110:$B$210,"&lt;="&amp;$GV124,Population!#REF!)-SUMIF(Population!$B$110:$B$210,"&lt;"&amp;$GU124,Population!#REF!)</f>
        <v>#REF!</v>
      </c>
      <c r="EZ124" s="35" t="e">
        <f>SUMIF(Population!$B$110:$B$210,"&lt;="&amp;$GV124,Population!#REF!)-SUMIF(Population!$B$110:$B$210,"&lt;"&amp;$GU124,Population!#REF!)</f>
        <v>#REF!</v>
      </c>
      <c r="FA124" s="35" t="e">
        <f>SUMIF(Population!$B$110:$B$210,"&lt;="&amp;$GV124,Population!#REF!)-SUMIF(Population!$B$110:$B$210,"&lt;"&amp;$GU124,Population!#REF!)</f>
        <v>#REF!</v>
      </c>
      <c r="FB124" s="35" t="e">
        <f>SUMIF(Population!$B$110:$B$210,"&lt;="&amp;$GV124,Population!#REF!)-SUMIF(Population!$B$110:$B$210,"&lt;"&amp;$GU124,Population!#REF!)</f>
        <v>#REF!</v>
      </c>
      <c r="FC124" s="35" t="e">
        <f>SUMIF(Population!$B$110:$B$210,"&lt;="&amp;$GV124,Population!#REF!)-SUMIF(Population!$B$110:$B$210,"&lt;"&amp;$GU124,Population!#REF!)</f>
        <v>#REF!</v>
      </c>
      <c r="FD124" s="35" t="e">
        <f>SUMIF(Population!$B$110:$B$210,"&lt;="&amp;$GV124,Population!#REF!)-SUMIF(Population!$B$110:$B$210,"&lt;"&amp;$GU124,Population!#REF!)</f>
        <v>#REF!</v>
      </c>
      <c r="FE124" s="35" t="e">
        <f>SUMIF(Population!$B$110:$B$210,"&lt;="&amp;$GV124,Population!#REF!)-SUMIF(Population!$B$110:$B$210,"&lt;"&amp;$GU124,Population!#REF!)</f>
        <v>#REF!</v>
      </c>
      <c r="FF124" s="35" t="e">
        <f>SUMIF(Population!$B$110:$B$210,"&lt;="&amp;$GV124,Population!#REF!)-SUMIF(Population!$B$110:$B$210,"&lt;"&amp;$GU124,Population!#REF!)</f>
        <v>#REF!</v>
      </c>
      <c r="FG124" s="35" t="e">
        <f>SUMIF(Population!$B$110:$B$210,"&lt;="&amp;$GV124,Population!#REF!)-SUMIF(Population!$B$110:$B$210,"&lt;"&amp;$GU124,Population!#REF!)</f>
        <v>#REF!</v>
      </c>
      <c r="FH124" s="35" t="e">
        <f>SUMIF(Population!$B$110:$B$210,"&lt;="&amp;$GV124,Population!#REF!)-SUMIF(Population!$B$110:$B$210,"&lt;"&amp;$GU124,Population!#REF!)</f>
        <v>#REF!</v>
      </c>
      <c r="FI124" s="35" t="e">
        <f>SUMIF(Population!$B$110:$B$210,"&lt;="&amp;$GV124,Population!#REF!)-SUMIF(Population!$B$110:$B$210,"&lt;"&amp;$GU124,Population!#REF!)</f>
        <v>#REF!</v>
      </c>
      <c r="FJ124" s="35" t="e">
        <f>SUMIF(Population!$B$110:$B$210,"&lt;="&amp;$GV124,Population!#REF!)-SUMIF(Population!$B$110:$B$210,"&lt;"&amp;$GU124,Population!#REF!)</f>
        <v>#REF!</v>
      </c>
      <c r="FK124" s="35" t="e">
        <f>SUMIF(Population!$B$110:$B$210,"&lt;="&amp;$GV124,Population!#REF!)-SUMIF(Population!$B$110:$B$210,"&lt;"&amp;$GU124,Population!#REF!)</f>
        <v>#REF!</v>
      </c>
      <c r="FL124" s="35" t="e">
        <f>SUMIF(Population!$B$110:$B$210,"&lt;="&amp;$GV124,Population!#REF!)-SUMIF(Population!$B$110:$B$210,"&lt;"&amp;$GU124,Population!#REF!)</f>
        <v>#REF!</v>
      </c>
      <c r="FM124" s="35" t="e">
        <f>SUMIF(Population!$B$110:$B$210,"&lt;="&amp;$GV124,Population!#REF!)-SUMIF(Population!$B$110:$B$210,"&lt;"&amp;$GU124,Population!#REF!)</f>
        <v>#REF!</v>
      </c>
      <c r="FN124" s="35" t="e">
        <f>SUMIF(Population!$B$110:$B$210,"&lt;="&amp;$GV124,Population!#REF!)-SUMIF(Population!$B$110:$B$210,"&lt;"&amp;$GU124,Population!#REF!)</f>
        <v>#REF!</v>
      </c>
      <c r="FO124" s="35" t="e">
        <f>SUMIF(Population!$B$110:$B$210,"&lt;="&amp;$GV124,Population!#REF!)-SUMIF(Population!$B$110:$B$210,"&lt;"&amp;$GU124,Population!#REF!)</f>
        <v>#REF!</v>
      </c>
      <c r="FP124" s="35" t="e">
        <f>SUMIF(Population!$B$110:$B$210,"&lt;="&amp;$GV124,Population!#REF!)-SUMIF(Population!$B$110:$B$210,"&lt;"&amp;$GU124,Population!#REF!)</f>
        <v>#REF!</v>
      </c>
      <c r="FQ124" s="35" t="e">
        <f>SUMIF(Population!$B$110:$B$210,"&lt;="&amp;$GV124,Population!#REF!)-SUMIF(Population!$B$110:$B$210,"&lt;"&amp;$GU124,Population!#REF!)</f>
        <v>#REF!</v>
      </c>
      <c r="FR124" s="35" t="e">
        <f>SUMIF(Population!$B$110:$B$210,"&lt;="&amp;$GV124,Population!#REF!)-SUMIF(Population!$B$110:$B$210,"&lt;"&amp;$GU124,Population!#REF!)</f>
        <v>#REF!</v>
      </c>
      <c r="FS124" s="35" t="e">
        <f>SUMIF(Population!$B$110:$B$210,"&lt;="&amp;$GV124,Population!#REF!)-SUMIF(Population!$B$110:$B$210,"&lt;"&amp;$GU124,Population!#REF!)</f>
        <v>#REF!</v>
      </c>
      <c r="FT124" s="35" t="e">
        <f>SUMIF(Population!$B$110:$B$210,"&lt;="&amp;$GV124,Population!#REF!)-SUMIF(Population!$B$110:$B$210,"&lt;"&amp;$GU124,Population!#REF!)</f>
        <v>#REF!</v>
      </c>
      <c r="FU124" s="35" t="e">
        <f>SUMIF(Population!$B$110:$B$210,"&lt;="&amp;$GV124,Population!#REF!)-SUMIF(Population!$B$110:$B$210,"&lt;"&amp;$GU124,Population!#REF!)</f>
        <v>#REF!</v>
      </c>
      <c r="FV124" s="35" t="e">
        <f>SUMIF(Population!$B$110:$B$210,"&lt;="&amp;$GV124,Population!#REF!)-SUMIF(Population!$B$110:$B$210,"&lt;"&amp;$GU124,Population!#REF!)</f>
        <v>#REF!</v>
      </c>
      <c r="FW124" s="35" t="e">
        <f>SUMIF(Population!$B$110:$B$210,"&lt;="&amp;$GV124,Population!#REF!)-SUMIF(Population!$B$110:$B$210,"&lt;"&amp;$GU124,Population!#REF!)</f>
        <v>#REF!</v>
      </c>
      <c r="FX124" s="35" t="e">
        <f>SUMIF(Population!$B$110:$B$210,"&lt;="&amp;$GV124,Population!#REF!)-SUMIF(Population!$B$110:$B$210,"&lt;"&amp;$GU124,Population!#REF!)</f>
        <v>#REF!</v>
      </c>
      <c r="FY124" s="35" t="e">
        <f>SUMIF(Population!$B$110:$B$210,"&lt;="&amp;$GV124,Population!#REF!)-SUMIF(Population!$B$110:$B$210,"&lt;"&amp;$GU124,Population!#REF!)</f>
        <v>#REF!</v>
      </c>
      <c r="FZ124" s="35" t="e">
        <f>SUMIF(Population!$B$110:$B$210,"&lt;="&amp;$GV124,Population!#REF!)-SUMIF(Population!$B$110:$B$210,"&lt;"&amp;$GU124,Population!#REF!)</f>
        <v>#REF!</v>
      </c>
      <c r="GA124" s="35" t="e">
        <f>SUMIF(Population!$B$110:$B$210,"&lt;="&amp;$GV124,Population!#REF!)-SUMIF(Population!$B$110:$B$210,"&lt;"&amp;$GU124,Population!#REF!)</f>
        <v>#REF!</v>
      </c>
      <c r="GB124" s="35" t="e">
        <f>SUMIF(Population!$B$110:$B$210,"&lt;="&amp;$GV124,Population!#REF!)-SUMIF(Population!$B$110:$B$210,"&lt;"&amp;$GU124,Population!#REF!)</f>
        <v>#REF!</v>
      </c>
      <c r="GC124" s="35" t="e">
        <f>SUMIF(Population!$B$110:$B$210,"&lt;="&amp;$GV124,Population!#REF!)-SUMIF(Population!$B$110:$B$210,"&lt;"&amp;$GU124,Population!#REF!)</f>
        <v>#REF!</v>
      </c>
      <c r="GD124" s="35" t="e">
        <f>SUMIF(Population!$B$110:$B$210,"&lt;="&amp;$GV124,Population!#REF!)-SUMIF(Population!$B$110:$B$210,"&lt;"&amp;$GU124,Population!#REF!)</f>
        <v>#REF!</v>
      </c>
      <c r="GE124" s="35" t="e">
        <f>SUMIF(Population!$B$110:$B$210,"&lt;="&amp;$GV124,Population!#REF!)-SUMIF(Population!$B$110:$B$210,"&lt;"&amp;$GU124,Population!#REF!)</f>
        <v>#REF!</v>
      </c>
      <c r="GF124" s="35" t="e">
        <f>SUMIF(Population!$B$110:$B$210,"&lt;="&amp;$GV124,Population!#REF!)-SUMIF(Population!$B$110:$B$210,"&lt;"&amp;$GU124,Population!#REF!)</f>
        <v>#REF!</v>
      </c>
      <c r="GG124" s="35" t="e">
        <f>SUMIF(Population!$B$110:$B$210,"&lt;="&amp;$GV124,Population!#REF!)-SUMIF(Population!$B$110:$B$210,"&lt;"&amp;$GU124,Population!#REF!)</f>
        <v>#REF!</v>
      </c>
      <c r="GH124" s="35" t="e">
        <f>SUMIF(Population!$B$110:$B$210,"&lt;="&amp;$GV124,Population!#REF!)-SUMIF(Population!$B$110:$B$210,"&lt;"&amp;$GU124,Population!#REF!)</f>
        <v>#REF!</v>
      </c>
      <c r="GI124" s="35" t="e">
        <f>SUMIF(Population!$B$110:$B$210,"&lt;="&amp;$GV124,Population!#REF!)-SUMIF(Population!$B$110:$B$210,"&lt;"&amp;$GU124,Population!#REF!)</f>
        <v>#REF!</v>
      </c>
      <c r="GJ124" s="35" t="e">
        <f>SUMIF(Population!$B$110:$B$210,"&lt;="&amp;$GV124,Population!#REF!)-SUMIF(Population!$B$110:$B$210,"&lt;"&amp;$GU124,Population!#REF!)</f>
        <v>#REF!</v>
      </c>
      <c r="GU124" s="35">
        <v>1</v>
      </c>
      <c r="GV124" s="35">
        <v>4</v>
      </c>
      <c r="GW124" s="36" t="s">
        <v>253</v>
      </c>
      <c r="GX124" s="35">
        <f>SUMIF(Population!$B$4:$B$104,"&lt;="&amp;$GV124,Population!C$4:C$104)-SUMIF(Population!$B$4:$B$104,"&lt;"&amp;$GU124,Population!C$4:C$104)</f>
        <v>1183037</v>
      </c>
      <c r="GY124" s="35">
        <f>SUMIF(Population!$B$4:$B$104,"&lt;="&amp;$GV124,Population!D$4:D$104)-SUMIF(Population!$B$4:$B$104,"&lt;"&amp;$GU124,Population!D$4:D$104)</f>
        <v>1198731</v>
      </c>
      <c r="GZ124" s="35">
        <f>SUMIF(Population!$B$4:$B$104,"&lt;="&amp;$GV124,Population!E$4:E$104)-SUMIF(Population!$B$4:$B$104,"&lt;"&amp;$GU124,Population!E$4:E$104)</f>
        <v>1214803</v>
      </c>
      <c r="HA124" s="35">
        <f>SUMIF(Population!$B$4:$B$104,"&lt;="&amp;$GV124,Population!F$4:F$104)-SUMIF(Population!$B$4:$B$104,"&lt;"&amp;$GU124,Population!F$4:F$104)</f>
        <v>1229622</v>
      </c>
      <c r="HB124" s="35">
        <f>SUMIF(Population!$B$4:$B$104,"&lt;="&amp;$GV124,Population!G$4:G$104)-SUMIF(Population!$B$4:$B$104,"&lt;"&amp;$GU124,Population!G$4:G$104)</f>
        <v>1250412</v>
      </c>
      <c r="HC124" s="35">
        <f>SUMIF(Population!$B$4:$B$104,"&lt;="&amp;$GV124,Population!H$4:H$104)-SUMIF(Population!$B$4:$B$104,"&lt;"&amp;$GU124,Population!H$4:H$104)</f>
        <v>1269502</v>
      </c>
      <c r="HD124" s="35">
        <f>SUMIF(Population!$B$4:$B$104,"&lt;="&amp;$GV124,Population!I$4:I$104)-SUMIF(Population!$B$4:$B$104,"&lt;"&amp;$GU124,Population!I$4:I$104)</f>
        <v>1286507</v>
      </c>
      <c r="HE124" s="35">
        <f>SUMIF(Population!$B$4:$B$104,"&lt;="&amp;$GV124,Population!J$4:J$104)-SUMIF(Population!$B$4:$B$104,"&lt;"&amp;$GU124,Population!J$4:J$104)</f>
        <v>1302477</v>
      </c>
      <c r="HF124" s="35">
        <f>SUMIF(Population!$B$4:$B$104,"&lt;="&amp;$GV124,Population!K$4:K$104)-SUMIF(Population!$B$4:$B$104,"&lt;"&amp;$GU124,Population!K$4:K$104)</f>
        <v>1317009</v>
      </c>
      <c r="HG124" s="35">
        <f>SUMIF(Population!$B$4:$B$104,"&lt;="&amp;$GV124,Population!L$4:L$104)-SUMIF(Population!$B$4:$B$104,"&lt;"&amp;$GU124,Population!L$4:L$104)</f>
        <v>1329897</v>
      </c>
      <c r="HH124" s="35">
        <f>SUMIF(Population!$B$4:$B$104,"&lt;="&amp;$GV124,Population!M$4:M$104)-SUMIF(Population!$B$4:$B$104,"&lt;"&amp;$GU124,Population!M$4:M$104)</f>
        <v>1341011</v>
      </c>
      <c r="HI124" s="35">
        <f>SUMIF(Population!$B$4:$B$104,"&lt;="&amp;$GV124,Population!N$4:N$104)-SUMIF(Population!$B$4:$B$104,"&lt;"&amp;$GU124,Population!N$4:N$104)</f>
        <v>1350420</v>
      </c>
      <c r="HJ124" s="35">
        <f>SUMIF(Population!$B$4:$B$104,"&lt;="&amp;$GV124,Population!O$4:O$104)-SUMIF(Population!$B$4:$B$104,"&lt;"&amp;$GU124,Population!O$4:O$104)</f>
        <v>1358278</v>
      </c>
      <c r="HK124" s="35">
        <f>SUMIF(Population!$B$4:$B$104,"&lt;="&amp;$GV124,Population!P$4:P$104)-SUMIF(Population!$B$4:$B$104,"&lt;"&amp;$GU124,Population!P$4:P$104)</f>
        <v>1364711</v>
      </c>
      <c r="HL124" s="35">
        <f>SUMIF(Population!$B$4:$B$104,"&lt;="&amp;$GV124,Population!Q$4:Q$104)-SUMIF(Population!$B$4:$B$104,"&lt;"&amp;$GU124,Population!Q$4:Q$104)</f>
        <v>1369936</v>
      </c>
      <c r="HM124" s="35">
        <f>SUMIF(Population!$B$4:$B$104,"&lt;="&amp;$GV124,Population!R$4:R$104)-SUMIF(Population!$B$4:$B$104,"&lt;"&amp;$GU124,Population!R$4:R$104)</f>
        <v>1374204</v>
      </c>
      <c r="HN124" s="35">
        <f>SUMIF(Population!$B$4:$B$104,"&lt;="&amp;$GV124,Population!S$4:S$104)-SUMIF(Population!$B$4:$B$104,"&lt;"&amp;$GU124,Population!S$4:S$104)</f>
        <v>1377745</v>
      </c>
      <c r="HO124" s="35">
        <f>SUMIF(Population!$B$4:$B$104,"&lt;="&amp;$GV124,Population!T$4:T$104)-SUMIF(Population!$B$4:$B$104,"&lt;"&amp;$GU124,Population!T$4:T$104)</f>
        <v>1380855</v>
      </c>
      <c r="HP124" s="35">
        <f>SUMIF(Population!$B$4:$B$104,"&lt;="&amp;$GV124,Population!U$4:U$104)-SUMIF(Population!$B$4:$B$104,"&lt;"&amp;$GU124,Population!U$4:U$104)</f>
        <v>1383858</v>
      </c>
      <c r="HQ124" s="35">
        <f>SUMIF(Population!$B$4:$B$104,"&lt;="&amp;$GV124,Population!V$4:V$104)-SUMIF(Population!$B$4:$B$104,"&lt;"&amp;$GU124,Population!V$4:V$104)</f>
        <v>1387013</v>
      </c>
      <c r="HR124" s="35">
        <f>SUMIF(Population!$B$4:$B$104,"&lt;="&amp;$GV124,Population!W$4:W$104)-SUMIF(Population!$B$4:$B$104,"&lt;"&amp;$GU124,Population!W$4:W$104)</f>
        <v>1390632</v>
      </c>
      <c r="HS124" s="35">
        <f>SUMIF(Population!$B$4:$B$104,"&lt;="&amp;$GV124,Population!X$4:X$104)-SUMIF(Population!$B$4:$B$104,"&lt;"&amp;$GU124,Population!X$4:X$104)</f>
        <v>1394918</v>
      </c>
      <c r="HT124" s="35">
        <f>SUMIF(Population!$B$4:$B$104,"&lt;="&amp;$GV124,Population!Y$4:Y$104)-SUMIF(Population!$B$4:$B$104,"&lt;"&amp;$GU124,Population!Y$4:Y$104)</f>
        <v>1400047</v>
      </c>
      <c r="HU124" s="35">
        <f>SUMIF(Population!$B$4:$B$104,"&lt;="&amp;$GV124,Population!Z$4:Z$104)-SUMIF(Population!$B$4:$B$104,"&lt;"&amp;$GU124,Population!Z$4:Z$104)</f>
        <v>1406241</v>
      </c>
      <c r="HV124" s="35">
        <f>SUMIF(Population!$B$4:$B$104,"&lt;="&amp;$GV124,Population!AA$4:AA$104)-SUMIF(Population!$B$4:$B$104,"&lt;"&amp;$GU124,Population!AA$4:AA$104)</f>
        <v>1413630</v>
      </c>
      <c r="HW124" s="35">
        <f>SUMIF(Population!$B$4:$B$104,"&lt;="&amp;$GV124,Population!AB$4:AB$104)-SUMIF(Population!$B$4:$B$104,"&lt;"&amp;$GU124,Population!AB$4:AB$104)</f>
        <v>1422286</v>
      </c>
      <c r="HX124" s="35">
        <f>SUMIF(Population!$B$4:$B$104,"&lt;="&amp;$GV124,Population!AC$4:AC$104)-SUMIF(Population!$B$4:$B$104,"&lt;"&amp;$GU124,Population!AC$4:AC$104)</f>
        <v>1432187</v>
      </c>
      <c r="HY124" s="35">
        <f>SUMIF(Population!$B$4:$B$104,"&lt;="&amp;$GV124,Population!AD$4:AD$104)-SUMIF(Population!$B$4:$B$104,"&lt;"&amp;$GU124,Population!AD$4:AD$104)</f>
        <v>1443222</v>
      </c>
      <c r="HZ124" s="35">
        <f>SUMIF(Population!$B$4:$B$104,"&lt;="&amp;$GV124,Population!AE$4:AE$104)-SUMIF(Population!$B$4:$B$104,"&lt;"&amp;$GU124,Population!AE$4:AE$104)</f>
        <v>1455249</v>
      </c>
      <c r="IA124" s="35">
        <f>SUMIF(Population!$B$4:$B$104,"&lt;="&amp;$GV124,Population!AF$4:AF$104)-SUMIF(Population!$B$4:$B$104,"&lt;"&amp;$GU124,Population!AF$4:AF$104)</f>
        <v>1468106</v>
      </c>
      <c r="IB124" s="35">
        <f>SUMIF(Population!$B$4:$B$104,"&lt;="&amp;$GV124,Population!AG$4:AG$104)-SUMIF(Population!$B$4:$B$104,"&lt;"&amp;$GU124,Population!AG$4:AG$104)</f>
        <v>1481597</v>
      </c>
      <c r="IC124" s="35">
        <f>SUMIF(Population!$B$4:$B$104,"&lt;="&amp;$GV124,Population!AH$4:AH$104)-SUMIF(Population!$B$4:$B$104,"&lt;"&amp;$GU124,Population!AH$4:AH$104)</f>
        <v>1495527</v>
      </c>
      <c r="ID124" s="35">
        <f>SUMIF(Population!$B$4:$B$104,"&lt;="&amp;$GV124,Population!AI$4:AI$104)-SUMIF(Population!$B$4:$B$104,"&lt;"&amp;$GU124,Population!AI$4:AI$104)</f>
        <v>1509690</v>
      </c>
      <c r="IE124" s="35">
        <f>SUMIF(Population!$B$4:$B$104,"&lt;="&amp;$GV124,Population!AJ$4:AJ$104)-SUMIF(Population!$B$4:$B$104,"&lt;"&amp;$GU124,Population!AJ$4:AJ$104)</f>
        <v>1523885</v>
      </c>
      <c r="IF124" s="35">
        <f>SUMIF(Population!$B$4:$B$104,"&lt;="&amp;$GV124,Population!AK$4:AK$104)-SUMIF(Population!$B$4:$B$104,"&lt;"&amp;$GU124,Population!AK$4:AK$104)</f>
        <v>1537923</v>
      </c>
      <c r="IG124" s="35">
        <f>SUMIF(Population!$B$4:$B$104,"&lt;="&amp;$GV124,Population!AL$4:AL$104)-SUMIF(Population!$B$4:$B$104,"&lt;"&amp;$GU124,Population!AL$4:AL$104)</f>
        <v>1551645</v>
      </c>
      <c r="IH124" s="35">
        <f>SUMIF(Population!$B$4:$B$104,"&lt;="&amp;$GV124,Population!AM$4:AM$104)-SUMIF(Population!$B$4:$B$104,"&lt;"&amp;$GU124,Population!AM$4:AM$104)</f>
        <v>1564926</v>
      </c>
      <c r="II124" s="35">
        <f>SUMIF(Population!$B$4:$B$104,"&lt;="&amp;$GV124,Population!AN$4:AN$104)-SUMIF(Population!$B$4:$B$104,"&lt;"&amp;$GU124,Population!AN$4:AN$104)</f>
        <v>1577666</v>
      </c>
      <c r="IJ124" s="35">
        <f>SUMIF(Population!$B$4:$B$104,"&lt;="&amp;$GV124,Population!AO$4:AO$104)-SUMIF(Population!$B$4:$B$104,"&lt;"&amp;$GU124,Population!AO$4:AO$104)</f>
        <v>1589819</v>
      </c>
      <c r="IK124" s="35">
        <f>SUMIF(Population!$B$4:$B$104,"&lt;="&amp;$GV124,Population!AP$4:AP$104)-SUMIF(Population!$B$4:$B$104,"&lt;"&amp;$GU124,Population!AP$4:AP$104)</f>
        <v>1601355</v>
      </c>
      <c r="IL124" s="35">
        <f>SUMIF(Population!$B$4:$B$104,"&lt;="&amp;$GV124,Population!AQ$4:AQ$104)-SUMIF(Population!$B$4:$B$104,"&lt;"&amp;$GU124,Population!AQ$4:AQ$104)</f>
        <v>1612266</v>
      </c>
      <c r="IM124" s="35">
        <f>SUMIF(Population!$B$4:$B$104,"&lt;="&amp;$GV124,Population!AR$4:AR$104)-SUMIF(Population!$B$4:$B$104,"&lt;"&amp;$GU124,Population!AR$4:AR$104)</f>
        <v>1622536</v>
      </c>
      <c r="IN124" s="35">
        <f>SUMIF(Population!$B$4:$B$104,"&lt;="&amp;$GV124,Population!AS$4:AS$104)-SUMIF(Population!$B$4:$B$104,"&lt;"&amp;$GU124,Population!AS$4:AS$104)</f>
        <v>1632150</v>
      </c>
      <c r="IO124" s="35">
        <f>SUMIF(Population!$B$4:$B$104,"&lt;="&amp;$GV124,Population!AT$4:AT$104)-SUMIF(Population!$B$4:$B$104,"&lt;"&amp;$GU124,Population!AT$4:AT$104)</f>
        <v>1641104</v>
      </c>
      <c r="IP124" s="35">
        <f>SUMIF(Population!$B$4:$B$104,"&lt;="&amp;$GV124,Population!AU$4:AU$104)-SUMIF(Population!$B$4:$B$104,"&lt;"&amp;$GU124,Population!AU$4:AU$104)</f>
        <v>1649408</v>
      </c>
      <c r="IQ124" s="35">
        <f>SUMIF(Population!$B$4:$B$104,"&lt;="&amp;$GV124,Population!AV$4:AV$104)-SUMIF(Population!$B$4:$B$104,"&lt;"&amp;$GU124,Population!AV$4:AV$104)</f>
        <v>1657095</v>
      </c>
      <c r="IR124" s="35">
        <f>SUMIF(Population!$B$4:$B$104,"&lt;="&amp;$GV124,Population!AW$4:AW$104)-SUMIF(Population!$B$4:$B$104,"&lt;"&amp;$GU124,Population!AW$4:AW$104)</f>
        <v>1664214</v>
      </c>
      <c r="IS124" s="35">
        <f>SUMIF(Population!$B$4:$B$104,"&lt;="&amp;$GV124,Population!AX$4:AX$104)-SUMIF(Population!$B$4:$B$104,"&lt;"&amp;$GU124,Population!AX$4:AX$104)</f>
        <v>1670851</v>
      </c>
      <c r="IT124" s="35">
        <f>SUMIF(Population!$B$4:$B$104,"&lt;="&amp;$GV124,Population!AY$4:AY$104)-SUMIF(Population!$B$4:$B$104,"&lt;"&amp;$GU124,Population!AY$4:AY$104)</f>
        <v>1677104</v>
      </c>
      <c r="IW124" s="35">
        <v>1</v>
      </c>
      <c r="IX124" s="35">
        <v>4</v>
      </c>
      <c r="IY124" s="36" t="s">
        <v>253</v>
      </c>
      <c r="IZ124" s="75">
        <f>SUMIF(Population!$B$214:$B$314,"&lt;="&amp;$GV124,Population!C$214:C$314)-SUMIF(Population!$B$214:$B$314,"&lt;"&amp;$GU124,Population!C$214:C$314)</f>
        <v>576045</v>
      </c>
      <c r="JA124" s="75">
        <f>SUMIF(Population!$B$214:$B$314,"&lt;="&amp;$GV124,Population!D$214:D$314)-SUMIF(Population!$B$214:$B$314,"&lt;"&amp;$GU124,Population!D$214:D$314)</f>
        <v>582884</v>
      </c>
      <c r="JB124" s="75">
        <f>SUMIF(Population!$B$214:$B$314,"&lt;="&amp;$GV124,Population!E$214:E$314)-SUMIF(Population!$B$214:$B$314,"&lt;"&amp;$GU124,Population!E$214:E$314)</f>
        <v>590289</v>
      </c>
      <c r="JC124" s="75">
        <f>SUMIF(Population!$B$214:$B$314,"&lt;="&amp;$GV124,Population!F$214:F$314)-SUMIF(Population!$B$214:$B$314,"&lt;"&amp;$GU124,Population!F$214:F$314)</f>
        <v>597398</v>
      </c>
      <c r="JD124" s="75">
        <f>SUMIF(Population!$B$214:$B$314,"&lt;="&amp;$GV124,Population!G$214:G$314)-SUMIF(Population!$B$214:$B$314,"&lt;"&amp;$GU124,Population!G$214:G$314)</f>
        <v>607427</v>
      </c>
      <c r="JE124" s="75">
        <f>SUMIF(Population!$B$214:$B$314,"&lt;="&amp;$GV124,Population!H$214:H$314)-SUMIF(Population!$B$214:$B$314,"&lt;"&amp;$GU124,Population!H$214:H$314)</f>
        <v>616853</v>
      </c>
      <c r="JF124" s="75">
        <f>SUMIF(Population!$B$214:$B$314,"&lt;="&amp;$GV124,Population!I$214:I$314)-SUMIF(Population!$B$214:$B$314,"&lt;"&amp;$GU124,Population!I$214:I$314)</f>
        <v>625185</v>
      </c>
      <c r="JG124" s="75">
        <f>SUMIF(Population!$B$214:$B$314,"&lt;="&amp;$GV124,Population!J$214:J$314)-SUMIF(Population!$B$214:$B$314,"&lt;"&amp;$GU124,Population!J$214:J$314)</f>
        <v>632984</v>
      </c>
      <c r="JH124" s="75">
        <f>SUMIF(Population!$B$214:$B$314,"&lt;="&amp;$GV124,Population!K$214:K$314)-SUMIF(Population!$B$214:$B$314,"&lt;"&amp;$GU124,Population!K$214:K$314)</f>
        <v>640063</v>
      </c>
      <c r="JI124" s="75">
        <f>SUMIF(Population!$B$214:$B$314,"&lt;="&amp;$GV124,Population!L$214:L$314)-SUMIF(Population!$B$214:$B$314,"&lt;"&amp;$GU124,Population!L$214:L$314)</f>
        <v>646330</v>
      </c>
      <c r="JJ124" s="75">
        <f>SUMIF(Population!$B$214:$B$314,"&lt;="&amp;$GV124,Population!M$214:M$314)-SUMIF(Population!$B$214:$B$314,"&lt;"&amp;$GU124,Population!M$214:M$314)</f>
        <v>651727</v>
      </c>
      <c r="JK124" s="75">
        <f>SUMIF(Population!$B$214:$B$314,"&lt;="&amp;$GV124,Population!N$214:N$314)-SUMIF(Population!$B$214:$B$314,"&lt;"&amp;$GU124,Population!N$214:N$314)</f>
        <v>656295</v>
      </c>
      <c r="JL124" s="75">
        <f>SUMIF(Population!$B$214:$B$314,"&lt;="&amp;$GV124,Population!O$214:O$314)-SUMIF(Population!$B$214:$B$314,"&lt;"&amp;$GU124,Population!O$214:O$314)</f>
        <v>660108</v>
      </c>
      <c r="JM124" s="75">
        <f>SUMIF(Population!$B$214:$B$314,"&lt;="&amp;$GV124,Population!P$214:P$314)-SUMIF(Population!$B$214:$B$314,"&lt;"&amp;$GU124,Population!P$214:P$314)</f>
        <v>663226</v>
      </c>
      <c r="JN124" s="75">
        <f>SUMIF(Population!$B$214:$B$314,"&lt;="&amp;$GV124,Population!Q$214:Q$314)-SUMIF(Population!$B$214:$B$314,"&lt;"&amp;$GU124,Population!Q$214:Q$314)</f>
        <v>665758</v>
      </c>
      <c r="JO124" s="75">
        <f>SUMIF(Population!$B$214:$B$314,"&lt;="&amp;$GV124,Population!R$214:R$314)-SUMIF(Population!$B$214:$B$314,"&lt;"&amp;$GU124,Population!R$214:R$314)</f>
        <v>667825</v>
      </c>
      <c r="JP124" s="75">
        <f>SUMIF(Population!$B$214:$B$314,"&lt;="&amp;$GV124,Population!S$214:S$314)-SUMIF(Population!$B$214:$B$314,"&lt;"&amp;$GU124,Population!S$214:S$314)</f>
        <v>669537</v>
      </c>
      <c r="JQ124" s="75">
        <f>SUMIF(Population!$B$214:$B$314,"&lt;="&amp;$GV124,Population!T$214:T$314)-SUMIF(Population!$B$214:$B$314,"&lt;"&amp;$GU124,Population!T$214:T$314)</f>
        <v>671041</v>
      </c>
      <c r="JR124" s="75">
        <f>SUMIF(Population!$B$214:$B$314,"&lt;="&amp;$GV124,Population!U$214:U$314)-SUMIF(Population!$B$214:$B$314,"&lt;"&amp;$GU124,Population!U$214:U$314)</f>
        <v>672492</v>
      </c>
      <c r="JS124" s="75">
        <f>SUMIF(Population!$B$214:$B$314,"&lt;="&amp;$GV124,Population!V$214:V$314)-SUMIF(Population!$B$214:$B$314,"&lt;"&amp;$GU124,Population!V$214:V$314)</f>
        <v>674018</v>
      </c>
      <c r="JT124" s="75">
        <f>SUMIF(Population!$B$214:$B$314,"&lt;="&amp;$GV124,Population!W$214:W$314)-SUMIF(Population!$B$214:$B$314,"&lt;"&amp;$GU124,Population!W$214:W$314)</f>
        <v>675770</v>
      </c>
      <c r="JU124" s="75">
        <f>SUMIF(Population!$B$214:$B$314,"&lt;="&amp;$GV124,Population!X$214:X$314)-SUMIF(Population!$B$214:$B$314,"&lt;"&amp;$GU124,Population!X$214:X$314)</f>
        <v>677847</v>
      </c>
      <c r="JV124" s="75">
        <f>SUMIF(Population!$B$214:$B$314,"&lt;="&amp;$GV124,Population!Y$214:Y$314)-SUMIF(Population!$B$214:$B$314,"&lt;"&amp;$GU124,Population!Y$214:Y$314)</f>
        <v>680334</v>
      </c>
      <c r="JW124" s="75">
        <f>SUMIF(Population!$B$214:$B$314,"&lt;="&amp;$GV124,Population!Z$214:Z$314)-SUMIF(Population!$B$214:$B$314,"&lt;"&amp;$GU124,Population!Z$214:Z$314)</f>
        <v>683340</v>
      </c>
      <c r="JX124" s="75">
        <f>SUMIF(Population!$B$214:$B$314,"&lt;="&amp;$GV124,Population!AA$214:AA$314)-SUMIF(Population!$B$214:$B$314,"&lt;"&amp;$GU124,Population!AA$214:AA$314)</f>
        <v>686928</v>
      </c>
      <c r="JY124" s="75">
        <f>SUMIF(Population!$B$214:$B$314,"&lt;="&amp;$GV124,Population!AB$214:AB$314)-SUMIF(Population!$B$214:$B$314,"&lt;"&amp;$GU124,Population!AB$214:AB$314)</f>
        <v>691132</v>
      </c>
      <c r="JZ124" s="75">
        <f>SUMIF(Population!$B$214:$B$314,"&lt;="&amp;$GV124,Population!AC$214:AC$314)-SUMIF(Population!$B$214:$B$314,"&lt;"&amp;$GU124,Population!AC$214:AC$314)</f>
        <v>695942</v>
      </c>
      <c r="KA124" s="75">
        <f>SUMIF(Population!$B$214:$B$314,"&lt;="&amp;$GV124,Population!AD$214:AD$314)-SUMIF(Population!$B$214:$B$314,"&lt;"&amp;$GU124,Population!AD$214:AD$314)</f>
        <v>701305</v>
      </c>
      <c r="KB124" s="75">
        <f>SUMIF(Population!$B$214:$B$314,"&lt;="&amp;$GV124,Population!AE$214:AE$314)-SUMIF(Population!$B$214:$B$314,"&lt;"&amp;$GU124,Population!AE$214:AE$314)</f>
        <v>707149</v>
      </c>
      <c r="KC124" s="75">
        <f>SUMIF(Population!$B$214:$B$314,"&lt;="&amp;$GV124,Population!AF$214:AF$314)-SUMIF(Population!$B$214:$B$314,"&lt;"&amp;$GU124,Population!AF$214:AF$314)</f>
        <v>713398</v>
      </c>
      <c r="KD124" s="75">
        <f>SUMIF(Population!$B$214:$B$314,"&lt;="&amp;$GV124,Population!AG$214:AG$314)-SUMIF(Population!$B$214:$B$314,"&lt;"&amp;$GU124,Population!AG$214:AG$314)</f>
        <v>719956</v>
      </c>
      <c r="KE124" s="75">
        <f>SUMIF(Population!$B$214:$B$314,"&lt;="&amp;$GV124,Population!AH$214:AH$314)-SUMIF(Population!$B$214:$B$314,"&lt;"&amp;$GU124,Population!AH$214:AH$314)</f>
        <v>726728</v>
      </c>
      <c r="KF124" s="75">
        <f>SUMIF(Population!$B$214:$B$314,"&lt;="&amp;$GV124,Population!AI$214:AI$314)-SUMIF(Population!$B$214:$B$314,"&lt;"&amp;$GU124,Population!AI$214:AI$314)</f>
        <v>733613</v>
      </c>
      <c r="KG124" s="75">
        <f>SUMIF(Population!$B$214:$B$314,"&lt;="&amp;$GV124,Population!AJ$214:AJ$314)-SUMIF(Population!$B$214:$B$314,"&lt;"&amp;$GU124,Population!AJ$214:AJ$314)</f>
        <v>740513</v>
      </c>
      <c r="KH124" s="75">
        <f>SUMIF(Population!$B$214:$B$314,"&lt;="&amp;$GV124,Population!AK$214:AK$314)-SUMIF(Population!$B$214:$B$314,"&lt;"&amp;$GU124,Population!AK$214:AK$314)</f>
        <v>747337</v>
      </c>
      <c r="KI124" s="75">
        <f>SUMIF(Population!$B$214:$B$314,"&lt;="&amp;$GV124,Population!AL$214:AL$314)-SUMIF(Population!$B$214:$B$314,"&lt;"&amp;$GU124,Population!AL$214:AL$314)</f>
        <v>754009</v>
      </c>
      <c r="KJ124" s="75">
        <f>SUMIF(Population!$B$214:$B$314,"&lt;="&amp;$GV124,Population!AM$214:AM$314)-SUMIF(Population!$B$214:$B$314,"&lt;"&amp;$GU124,Population!AM$214:AM$314)</f>
        <v>760466</v>
      </c>
      <c r="KK124" s="75">
        <f>SUMIF(Population!$B$214:$B$314,"&lt;="&amp;$GV124,Population!AN$214:AN$314)-SUMIF(Population!$B$214:$B$314,"&lt;"&amp;$GU124,Population!AN$214:AN$314)</f>
        <v>766660</v>
      </c>
      <c r="KL124" s="75">
        <f>SUMIF(Population!$B$214:$B$314,"&lt;="&amp;$GV124,Population!AO$214:AO$314)-SUMIF(Population!$B$214:$B$314,"&lt;"&amp;$GU124,Population!AO$214:AO$314)</f>
        <v>772568</v>
      </c>
      <c r="KM124" s="75">
        <f>SUMIF(Population!$B$214:$B$314,"&lt;="&amp;$GV124,Population!AP$214:AP$314)-SUMIF(Population!$B$214:$B$314,"&lt;"&amp;$GU124,Population!AP$214:AP$314)</f>
        <v>778174</v>
      </c>
      <c r="KN124" s="75">
        <f>SUMIF(Population!$B$214:$B$314,"&lt;="&amp;$GV124,Population!AQ$214:AQ$314)-SUMIF(Population!$B$214:$B$314,"&lt;"&amp;$GU124,Population!AQ$214:AQ$314)</f>
        <v>783478</v>
      </c>
      <c r="KO124" s="75">
        <f>SUMIF(Population!$B$214:$B$314,"&lt;="&amp;$GV124,Population!AR$214:AR$314)-SUMIF(Population!$B$214:$B$314,"&lt;"&amp;$GU124,Population!AR$214:AR$314)</f>
        <v>788470</v>
      </c>
      <c r="KP124" s="75">
        <f>SUMIF(Population!$B$214:$B$314,"&lt;="&amp;$GV124,Population!AS$214:AS$314)-SUMIF(Population!$B$214:$B$314,"&lt;"&amp;$GU124,Population!AS$214:AS$314)</f>
        <v>793143</v>
      </c>
      <c r="KQ124" s="75">
        <f>SUMIF(Population!$B$214:$B$314,"&lt;="&amp;$GV124,Population!AT$214:AT$314)-SUMIF(Population!$B$214:$B$314,"&lt;"&amp;$GU124,Population!AT$214:AT$314)</f>
        <v>797496</v>
      </c>
      <c r="KR124" s="75">
        <f>SUMIF(Population!$B$214:$B$314,"&lt;="&amp;$GV124,Population!AU$214:AU$314)-SUMIF(Population!$B$214:$B$314,"&lt;"&amp;$GU124,Population!AU$214:AU$314)</f>
        <v>801532</v>
      </c>
      <c r="KS124" s="75">
        <f>SUMIF(Population!$B$214:$B$314,"&lt;="&amp;$GV124,Population!AV$214:AV$314)-SUMIF(Population!$B$214:$B$314,"&lt;"&amp;$GU124,Population!AV$214:AV$314)</f>
        <v>805270</v>
      </c>
      <c r="KT124" s="75">
        <f>SUMIF(Population!$B$214:$B$314,"&lt;="&amp;$GV124,Population!AW$214:AW$314)-SUMIF(Population!$B$214:$B$314,"&lt;"&amp;$GU124,Population!AW$214:AW$314)</f>
        <v>808731</v>
      </c>
      <c r="KU124" s="75">
        <f>SUMIF(Population!$B$214:$B$314,"&lt;="&amp;$GV124,Population!AX$214:AX$314)-SUMIF(Population!$B$214:$B$314,"&lt;"&amp;$GU124,Population!AX$214:AX$314)</f>
        <v>811958</v>
      </c>
      <c r="KV124" s="75">
        <f>SUMIF(Population!$B$214:$B$314,"&lt;="&amp;$GV124,Population!AY$214:AY$314)-SUMIF(Population!$B$214:$B$314,"&lt;"&amp;$GU124,Population!AY$214:AY$314)</f>
        <v>814999</v>
      </c>
      <c r="KY124" s="35">
        <v>1</v>
      </c>
      <c r="KZ124" s="35">
        <v>4</v>
      </c>
      <c r="LA124" s="36" t="s">
        <v>253</v>
      </c>
      <c r="LB124" s="35">
        <f>SUMIF(Population!$B$110:$B$210,"&lt;="&amp;$GV124,Population!C$110:C$210)-SUMIF(Population!$B$110:$B$210,"&lt;"&amp;$GU124,Population!C$110:C$210)</f>
        <v>606992</v>
      </c>
      <c r="LC124" s="35">
        <f>SUMIF(Population!$B$110:$B$210,"&lt;="&amp;$GV124,Population!D$110:D$210)-SUMIF(Population!$B$110:$B$210,"&lt;"&amp;$GU124,Population!D$110:D$210)</f>
        <v>615847</v>
      </c>
      <c r="LD124" s="35">
        <f>SUMIF(Population!$B$110:$B$210,"&lt;="&amp;$GV124,Population!E$110:E$210)-SUMIF(Population!$B$110:$B$210,"&lt;"&amp;$GU124,Population!E$110:E$210)</f>
        <v>624514</v>
      </c>
      <c r="LE124" s="35">
        <f>SUMIF(Population!$B$110:$B$210,"&lt;="&amp;$GV124,Population!F$110:F$210)-SUMIF(Population!$B$110:$B$210,"&lt;"&amp;$GU124,Population!F$110:F$210)</f>
        <v>632224</v>
      </c>
      <c r="LF124" s="35">
        <f>SUMIF(Population!$B$110:$B$210,"&lt;="&amp;$GV124,Population!G$110:G$210)-SUMIF(Population!$B$110:$B$210,"&lt;"&amp;$GU124,Population!G$110:G$210)</f>
        <v>642985</v>
      </c>
      <c r="LG124" s="35">
        <f>SUMIF(Population!$B$110:$B$210,"&lt;="&amp;$GV124,Population!H$110:H$210)-SUMIF(Population!$B$110:$B$210,"&lt;"&amp;$GU124,Population!H$110:H$210)</f>
        <v>652649</v>
      </c>
      <c r="LH124" s="35">
        <f>SUMIF(Population!$B$110:$B$210,"&lt;="&amp;$GV124,Population!I$110:I$210)-SUMIF(Population!$B$110:$B$210,"&lt;"&amp;$GU124,Population!I$110:I$210)</f>
        <v>661322</v>
      </c>
      <c r="LI124" s="35">
        <f>SUMIF(Population!$B$110:$B$210,"&lt;="&amp;$GV124,Population!J$110:J$210)-SUMIF(Population!$B$110:$B$210,"&lt;"&amp;$GU124,Population!J$110:J$210)</f>
        <v>669493</v>
      </c>
      <c r="LJ124" s="35">
        <f>SUMIF(Population!$B$110:$B$210,"&lt;="&amp;$GV124,Population!K$110:K$210)-SUMIF(Population!$B$110:$B$210,"&lt;"&amp;$GU124,Population!K$110:K$210)</f>
        <v>676946</v>
      </c>
      <c r="LK124" s="35">
        <f>SUMIF(Population!$B$110:$B$210,"&lt;="&amp;$GV124,Population!L$110:L$210)-SUMIF(Population!$B$110:$B$210,"&lt;"&amp;$GU124,Population!L$110:L$210)</f>
        <v>683567</v>
      </c>
      <c r="LL124" s="35">
        <f>SUMIF(Population!$B$110:$B$210,"&lt;="&amp;$GV124,Population!M$110:M$210)-SUMIF(Population!$B$110:$B$210,"&lt;"&amp;$GU124,Population!M$110:M$210)</f>
        <v>689284</v>
      </c>
      <c r="LM124" s="35">
        <f>SUMIF(Population!$B$110:$B$210,"&lt;="&amp;$GV124,Population!N$110:N$210)-SUMIF(Population!$B$110:$B$210,"&lt;"&amp;$GU124,Population!N$110:N$210)</f>
        <v>694125</v>
      </c>
      <c r="LN124" s="35">
        <f>SUMIF(Population!$B$110:$B$210,"&lt;="&amp;$GV124,Population!O$110:O$210)-SUMIF(Population!$B$110:$B$210,"&lt;"&amp;$GU124,Population!O$110:O$210)</f>
        <v>698170</v>
      </c>
      <c r="LO124" s="35">
        <f>SUMIF(Population!$B$110:$B$210,"&lt;="&amp;$GV124,Population!P$110:P$210)-SUMIF(Population!$B$110:$B$210,"&lt;"&amp;$GU124,Population!P$110:P$210)</f>
        <v>701485</v>
      </c>
      <c r="LP124" s="35">
        <f>SUMIF(Population!$B$110:$B$210,"&lt;="&amp;$GV124,Population!Q$110:Q$210)-SUMIF(Population!$B$110:$B$210,"&lt;"&amp;$GU124,Population!Q$110:Q$210)</f>
        <v>704178</v>
      </c>
      <c r="LQ124" s="35">
        <f>SUMIF(Population!$B$110:$B$210,"&lt;="&amp;$GV124,Population!R$110:R$210)-SUMIF(Population!$B$110:$B$210,"&lt;"&amp;$GU124,Population!R$110:R$210)</f>
        <v>706379</v>
      </c>
      <c r="LR124" s="35">
        <f>SUMIF(Population!$B$110:$B$210,"&lt;="&amp;$GV124,Population!S$110:S$210)-SUMIF(Population!$B$110:$B$210,"&lt;"&amp;$GU124,Population!S$110:S$210)</f>
        <v>708208</v>
      </c>
      <c r="LS124" s="35">
        <f>SUMIF(Population!$B$110:$B$210,"&lt;="&amp;$GV124,Population!T$110:T$210)-SUMIF(Population!$B$110:$B$210,"&lt;"&amp;$GU124,Population!T$110:T$210)</f>
        <v>709814</v>
      </c>
      <c r="LT124" s="35">
        <f>SUMIF(Population!$B$110:$B$210,"&lt;="&amp;$GV124,Population!U$110:U$210)-SUMIF(Population!$B$110:$B$210,"&lt;"&amp;$GU124,Population!U$110:U$210)</f>
        <v>711366</v>
      </c>
      <c r="LU124" s="35">
        <f>SUMIF(Population!$B$110:$B$210,"&lt;="&amp;$GV124,Population!V$110:V$210)-SUMIF(Population!$B$110:$B$210,"&lt;"&amp;$GU124,Population!V$110:V$210)</f>
        <v>712995</v>
      </c>
      <c r="LV124" s="35">
        <f>SUMIF(Population!$B$110:$B$210,"&lt;="&amp;$GV124,Population!W$110:W$210)-SUMIF(Population!$B$110:$B$210,"&lt;"&amp;$GU124,Population!W$110:W$210)</f>
        <v>714862</v>
      </c>
      <c r="LW124" s="35">
        <f>SUMIF(Population!$B$110:$B$210,"&lt;="&amp;$GV124,Population!X$110:X$210)-SUMIF(Population!$B$110:$B$210,"&lt;"&amp;$GU124,Population!X$110:X$210)</f>
        <v>717071</v>
      </c>
      <c r="LX124" s="35">
        <f>SUMIF(Population!$B$110:$B$210,"&lt;="&amp;$GV124,Population!Y$110:Y$210)-SUMIF(Population!$B$110:$B$210,"&lt;"&amp;$GU124,Population!Y$110:Y$210)</f>
        <v>719713</v>
      </c>
      <c r="LY124" s="35">
        <f>SUMIF(Population!$B$110:$B$210,"&lt;="&amp;$GV124,Population!Z$110:Z$210)-SUMIF(Population!$B$110:$B$210,"&lt;"&amp;$GU124,Population!Z$110:Z$210)</f>
        <v>722901</v>
      </c>
      <c r="LZ124" s="35">
        <f>SUMIF(Population!$B$110:$B$210,"&lt;="&amp;$GV124,Population!AA$110:AA$210)-SUMIF(Population!$B$110:$B$210,"&lt;"&amp;$GU124,Population!AA$110:AA$210)</f>
        <v>726702</v>
      </c>
      <c r="MA124" s="35">
        <f>SUMIF(Population!$B$110:$B$210,"&lt;="&amp;$GV124,Population!AB$110:AB$210)-SUMIF(Population!$B$110:$B$210,"&lt;"&amp;$GU124,Population!AB$110:AB$210)</f>
        <v>731154</v>
      </c>
      <c r="MB124" s="35">
        <f>SUMIF(Population!$B$110:$B$210,"&lt;="&amp;$GV124,Population!AC$110:AC$210)-SUMIF(Population!$B$110:$B$210,"&lt;"&amp;$GU124,Population!AC$110:AC$210)</f>
        <v>736245</v>
      </c>
      <c r="MC124" s="35">
        <f>SUMIF(Population!$B$110:$B$210,"&lt;="&amp;$GV124,Population!AD$110:AD$210)-SUMIF(Population!$B$110:$B$210,"&lt;"&amp;$GU124,Population!AD$110:AD$210)</f>
        <v>741917</v>
      </c>
      <c r="MD124" s="35">
        <f>SUMIF(Population!$B$110:$B$210,"&lt;="&amp;$GV124,Population!AE$110:AE$210)-SUMIF(Population!$B$110:$B$210,"&lt;"&amp;$GU124,Population!AE$110:AE$210)</f>
        <v>748100</v>
      </c>
      <c r="ME124" s="35">
        <f>SUMIF(Population!$B$110:$B$210,"&lt;="&amp;$GV124,Population!AF$110:AF$210)-SUMIF(Population!$B$110:$B$210,"&lt;"&amp;$GU124,Population!AF$110:AF$210)</f>
        <v>754708</v>
      </c>
      <c r="MF124" s="35">
        <f>SUMIF(Population!$B$110:$B$210,"&lt;="&amp;$GV124,Population!AG$110:AG$210)-SUMIF(Population!$B$110:$B$210,"&lt;"&amp;$GU124,Population!AG$110:AG$210)</f>
        <v>761641</v>
      </c>
      <c r="MG124" s="35">
        <f>SUMIF(Population!$B$110:$B$210,"&lt;="&amp;$GV124,Population!AH$110:AH$210)-SUMIF(Population!$B$110:$B$210,"&lt;"&amp;$GU124,Population!AH$110:AH$210)</f>
        <v>768799</v>
      </c>
      <c r="MH124" s="35">
        <f>SUMIF(Population!$B$110:$B$210,"&lt;="&amp;$GV124,Population!AI$110:AI$210)-SUMIF(Population!$B$110:$B$210,"&lt;"&amp;$GU124,Population!AI$110:AI$210)</f>
        <v>776077</v>
      </c>
      <c r="MI124" s="35">
        <f>SUMIF(Population!$B$110:$B$210,"&lt;="&amp;$GV124,Population!AJ$110:AJ$210)-SUMIF(Population!$B$110:$B$210,"&lt;"&amp;$GU124,Population!AJ$110:AJ$210)</f>
        <v>783372</v>
      </c>
      <c r="MJ124" s="35">
        <f>SUMIF(Population!$B$110:$B$210,"&lt;="&amp;$GV124,Population!AK$110:AK$210)-SUMIF(Population!$B$110:$B$210,"&lt;"&amp;$GU124,Population!AK$110:AK$210)</f>
        <v>790586</v>
      </c>
      <c r="MK124" s="35">
        <f>SUMIF(Population!$B$110:$B$210,"&lt;="&amp;$GV124,Population!AL$110:AL$210)-SUMIF(Population!$B$110:$B$210,"&lt;"&amp;$GU124,Population!AL$110:AL$210)</f>
        <v>797636</v>
      </c>
      <c r="ML124" s="35">
        <f>SUMIF(Population!$B$110:$B$210,"&lt;="&amp;$GV124,Population!AM$110:AM$210)-SUMIF(Population!$B$110:$B$210,"&lt;"&amp;$GU124,Population!AM$110:AM$210)</f>
        <v>804460</v>
      </c>
      <c r="MM124" s="35">
        <f>SUMIF(Population!$B$110:$B$210,"&lt;="&amp;$GV124,Population!AN$110:AN$210)-SUMIF(Population!$B$110:$B$210,"&lt;"&amp;$GU124,Population!AN$110:AN$210)</f>
        <v>811006</v>
      </c>
      <c r="MN124" s="35">
        <f>SUMIF(Population!$B$110:$B$210,"&lt;="&amp;$GV124,Population!AO$110:AO$210)-SUMIF(Population!$B$110:$B$210,"&lt;"&amp;$GU124,Population!AO$110:AO$210)</f>
        <v>817251</v>
      </c>
      <c r="MO124" s="35">
        <f>SUMIF(Population!$B$110:$B$210,"&lt;="&amp;$GV124,Population!AP$110:AP$210)-SUMIF(Population!$B$110:$B$210,"&lt;"&amp;$GU124,Population!AP$110:AP$210)</f>
        <v>823181</v>
      </c>
      <c r="MP124" s="35">
        <f>SUMIF(Population!$B$110:$B$210,"&lt;="&amp;$GV124,Population!AQ$110:AQ$210)-SUMIF(Population!$B$110:$B$210,"&lt;"&amp;$GU124,Population!AQ$110:AQ$210)</f>
        <v>828788</v>
      </c>
      <c r="MQ124" s="35">
        <f>SUMIF(Population!$B$110:$B$210,"&lt;="&amp;$GV124,Population!AR$110:AR$210)-SUMIF(Population!$B$110:$B$210,"&lt;"&amp;$GU124,Population!AR$110:AR$210)</f>
        <v>834066</v>
      </c>
      <c r="MR124" s="35">
        <f>SUMIF(Population!$B$110:$B$210,"&lt;="&amp;$GV124,Population!AS$110:AS$210)-SUMIF(Population!$B$110:$B$210,"&lt;"&amp;$GU124,Population!AS$110:AS$210)</f>
        <v>839007</v>
      </c>
      <c r="MS124" s="35">
        <f>SUMIF(Population!$B$110:$B$210,"&lt;="&amp;$GV124,Population!AT$110:AT$210)-SUMIF(Population!$B$110:$B$210,"&lt;"&amp;$GU124,Population!AT$110:AT$210)</f>
        <v>843608</v>
      </c>
      <c r="MT124" s="35">
        <f>SUMIF(Population!$B$110:$B$210,"&lt;="&amp;$GV124,Population!AU$110:AU$210)-SUMIF(Population!$B$110:$B$210,"&lt;"&amp;$GU124,Population!AU$110:AU$210)</f>
        <v>847876</v>
      </c>
      <c r="MU124" s="35">
        <f>SUMIF(Population!$B$110:$B$210,"&lt;="&amp;$GV124,Population!AV$110:AV$210)-SUMIF(Population!$B$110:$B$210,"&lt;"&amp;$GU124,Population!AV$110:AV$210)</f>
        <v>851825</v>
      </c>
      <c r="MV124" s="35">
        <f>SUMIF(Population!$B$110:$B$210,"&lt;="&amp;$GV124,Population!AW$110:AW$210)-SUMIF(Population!$B$110:$B$210,"&lt;"&amp;$GU124,Population!AW$110:AW$210)</f>
        <v>855483</v>
      </c>
      <c r="MW124" s="35">
        <f>SUMIF(Population!$B$110:$B$210,"&lt;="&amp;$GV124,Population!AX$110:AX$210)-SUMIF(Population!$B$110:$B$210,"&lt;"&amp;$GU124,Population!AX$110:AX$210)</f>
        <v>858893</v>
      </c>
      <c r="MX124" s="35">
        <f>SUMIF(Population!$B$110:$B$210,"&lt;="&amp;$GV124,Population!AY$110:AY$210)-SUMIF(Population!$B$110:$B$210,"&lt;"&amp;$GU124,Population!AY$110:AY$210)</f>
        <v>862105</v>
      </c>
      <c r="MZ124" s="36" t="s">
        <v>253</v>
      </c>
      <c r="NA124" s="49">
        <f t="shared" si="109"/>
        <v>472277541.97780108</v>
      </c>
      <c r="NB124" s="49">
        <f t="shared" si="110"/>
        <v>488765608.67104042</v>
      </c>
      <c r="NC124" s="49">
        <f t="shared" si="111"/>
        <v>505900018.61787355</v>
      </c>
      <c r="ND124" s="49">
        <f t="shared" si="112"/>
        <v>523010491.64884585</v>
      </c>
      <c r="NE124" s="49">
        <f t="shared" si="113"/>
        <v>543215114.7444489</v>
      </c>
      <c r="NF124" s="49">
        <f t="shared" si="114"/>
        <v>563289996.35246706</v>
      </c>
      <c r="NG124" s="49">
        <f t="shared" si="115"/>
        <v>583029781.31850147</v>
      </c>
      <c r="NH124" s="49">
        <f t="shared" si="116"/>
        <v>602876818.73146403</v>
      </c>
      <c r="NI124" s="49">
        <f t="shared" si="117"/>
        <v>622625927.08499563</v>
      </c>
      <c r="NJ124" s="49">
        <f t="shared" si="118"/>
        <v>642149873.64409733</v>
      </c>
      <c r="NK124" s="49">
        <f t="shared" si="119"/>
        <v>661348955.34447002</v>
      </c>
      <c r="NL124" s="49">
        <f t="shared" si="120"/>
        <v>680216448.33381891</v>
      </c>
      <c r="NM124" s="49">
        <f t="shared" si="121"/>
        <v>698790305.18476295</v>
      </c>
      <c r="NN124" s="49">
        <f t="shared" si="122"/>
        <v>717098531.59137201</v>
      </c>
      <c r="NO124" s="49">
        <f t="shared" si="123"/>
        <v>735221766.56496048</v>
      </c>
      <c r="NP124" s="49">
        <f t="shared" si="124"/>
        <v>753267486.76083887</v>
      </c>
      <c r="NQ124" s="49">
        <f t="shared" si="125"/>
        <v>771341670.6737349</v>
      </c>
      <c r="NR124" s="49">
        <f t="shared" si="126"/>
        <v>789597862.31824541</v>
      </c>
      <c r="NS124" s="49">
        <f t="shared" si="127"/>
        <v>808219551.67911541</v>
      </c>
      <c r="NT124" s="49">
        <f t="shared" si="128"/>
        <v>827367184.43339419</v>
      </c>
      <c r="NU124" s="49">
        <f t="shared" si="129"/>
        <v>847246757.28084838</v>
      </c>
      <c r="NV124" s="49">
        <f t="shared" si="130"/>
        <v>868013163.76828265</v>
      </c>
      <c r="NW124" s="49">
        <f t="shared" si="131"/>
        <v>889815947.16985202</v>
      </c>
      <c r="NX124" s="49">
        <f t="shared" si="132"/>
        <v>912845464.2777921</v>
      </c>
      <c r="NY124" s="49">
        <f t="shared" si="133"/>
        <v>937245136.96813893</v>
      </c>
      <c r="NZ124" s="49">
        <f t="shared" si="134"/>
        <v>963128677.18258929</v>
      </c>
      <c r="OA124" s="49">
        <f t="shared" si="135"/>
        <v>990551460.87962472</v>
      </c>
      <c r="OB124" s="49">
        <f t="shared" si="136"/>
        <v>1019507423.6757488</v>
      </c>
      <c r="OC124" s="49">
        <f t="shared" si="137"/>
        <v>1049964215.9133292</v>
      </c>
      <c r="OD124" s="49">
        <f t="shared" si="138"/>
        <v>1081868656.069119</v>
      </c>
      <c r="OE124" s="49">
        <f t="shared" si="139"/>
        <v>1115134241.2762754</v>
      </c>
      <c r="OF124" s="49">
        <f t="shared" si="140"/>
        <v>1149664857.1929519</v>
      </c>
      <c r="OG124" s="49">
        <f t="shared" si="141"/>
        <v>1185344838.1958528</v>
      </c>
      <c r="OH124" s="49">
        <f t="shared" si="142"/>
        <v>1222050252.7180576</v>
      </c>
      <c r="OI124" s="49">
        <f t="shared" si="143"/>
        <v>1259654375.1264348</v>
      </c>
      <c r="OJ124" s="49">
        <f t="shared" si="144"/>
        <v>1298043091.9760506</v>
      </c>
      <c r="OK124" s="49">
        <f t="shared" si="145"/>
        <v>1337120313.12956</v>
      </c>
      <c r="OL124" s="49">
        <f t="shared" si="146"/>
        <v>1376802618.162801</v>
      </c>
      <c r="OM124" s="49">
        <f t="shared" si="147"/>
        <v>1417046939.3908703</v>
      </c>
      <c r="ON124" s="49">
        <f t="shared" si="148"/>
        <v>1457820691.562227</v>
      </c>
      <c r="OO124" s="49">
        <f t="shared" si="149"/>
        <v>1499108691.021728</v>
      </c>
      <c r="OP124" s="49">
        <f t="shared" si="150"/>
        <v>1540886692.20911</v>
      </c>
      <c r="OQ124" s="49">
        <f t="shared" si="151"/>
        <v>1583129234.5455441</v>
      </c>
      <c r="OR124" s="49">
        <f t="shared" si="152"/>
        <v>1625819544.1457443</v>
      </c>
      <c r="OS124" s="49">
        <f t="shared" si="153"/>
        <v>1668953624.6724758</v>
      </c>
      <c r="OT124" s="49">
        <f t="shared" si="154"/>
        <v>1712551008.3375249</v>
      </c>
      <c r="OU124" s="49">
        <f t="shared" si="155"/>
        <v>1756649905.0076783</v>
      </c>
      <c r="OV124" s="49">
        <f t="shared" si="156"/>
        <v>1801331753.8735783</v>
      </c>
      <c r="OW124" s="49">
        <f t="shared" si="157"/>
        <v>1846698145.9260304</v>
      </c>
    </row>
    <row r="125" spans="1:413">
      <c r="B125" s="36" t="s">
        <v>254</v>
      </c>
      <c r="C125" s="339">
        <v>137.75672219243751</v>
      </c>
      <c r="D125" s="339">
        <v>178.3048886413973</v>
      </c>
      <c r="E125" s="340">
        <v>316.06161083383483</v>
      </c>
      <c r="F125" s="48">
        <f t="shared" si="104"/>
        <v>203.95440852027008</v>
      </c>
      <c r="G125" s="48">
        <f t="shared" si="105"/>
        <v>250.35613150904209</v>
      </c>
      <c r="H125" s="48">
        <f t="shared" si="106"/>
        <v>227.77015469052708</v>
      </c>
      <c r="I125" s="123">
        <f t="shared" si="158"/>
        <v>0.1095728894569217</v>
      </c>
      <c r="J125" s="123">
        <f t="shared" si="107"/>
        <v>0.14886295148672335</v>
      </c>
      <c r="K125" s="123">
        <f t="shared" si="107"/>
        <v>0.12853918457320052</v>
      </c>
      <c r="L125" s="49"/>
      <c r="AG125" s="35">
        <v>5</v>
      </c>
      <c r="AH125" s="35">
        <v>9</v>
      </c>
      <c r="AI125" s="36" t="s">
        <v>254</v>
      </c>
      <c r="AJ125" s="49">
        <f t="shared" si="159"/>
        <v>237.99207028954299</v>
      </c>
      <c r="AK125" s="49">
        <f t="shared" si="108"/>
        <v>243.07619161418958</v>
      </c>
      <c r="AL125" s="49">
        <f t="shared" si="108"/>
        <v>248.26892281651939</v>
      </c>
      <c r="AM125" s="49">
        <f t="shared" si="108"/>
        <v>253.57258408221983</v>
      </c>
      <c r="AN125" s="49">
        <f t="shared" si="108"/>
        <v>258.9895451620983</v>
      </c>
      <c r="AO125" s="49">
        <f t="shared" si="108"/>
        <v>264.52222643092045</v>
      </c>
      <c r="AP125" s="49">
        <f t="shared" si="108"/>
        <v>270.17309996886758</v>
      </c>
      <c r="AQ125" s="49">
        <f t="shared" si="108"/>
        <v>275.94469066609742</v>
      </c>
      <c r="AR125" s="49">
        <f t="shared" si="108"/>
        <v>281.83957735090036</v>
      </c>
      <c r="AS125" s="49">
        <f t="shared" si="108"/>
        <v>287.86039394195654</v>
      </c>
      <c r="AT125" s="49">
        <f t="shared" si="108"/>
        <v>294.009830625208</v>
      </c>
      <c r="AU125" s="49">
        <f t="shared" si="108"/>
        <v>300.29063505587158</v>
      </c>
      <c r="AV125" s="49">
        <f t="shared" si="108"/>
        <v>306.7056135861302</v>
      </c>
      <c r="AW125" s="49">
        <f t="shared" si="108"/>
        <v>313.25763251905084</v>
      </c>
      <c r="AX125" s="49">
        <f t="shared" si="108"/>
        <v>319.94961938928896</v>
      </c>
      <c r="AY125" s="49">
        <f t="shared" si="108"/>
        <v>326.78456427115265</v>
      </c>
      <c r="AZ125" s="49">
        <f t="shared" si="108"/>
        <v>333.76552111460978</v>
      </c>
      <c r="BA125" s="49">
        <f t="shared" si="108"/>
        <v>340.8956091098363</v>
      </c>
      <c r="BB125" s="49">
        <f t="shared" si="108"/>
        <v>348.17801408091429</v>
      </c>
      <c r="BC125" s="49">
        <f t="shared" si="108"/>
        <v>355.61598990930332</v>
      </c>
      <c r="BD125" s="49">
        <f t="shared" si="108"/>
        <v>363.21285998772055</v>
      </c>
      <c r="BE125" s="49">
        <f t="shared" si="108"/>
        <v>370.97201870507962</v>
      </c>
      <c r="BF125" s="49">
        <f t="shared" si="108"/>
        <v>378.8969329631517</v>
      </c>
      <c r="BG125" s="49">
        <f t="shared" si="108"/>
        <v>386.99114372562599</v>
      </c>
      <c r="BH125" s="49">
        <f t="shared" si="108"/>
        <v>395.2582676002624</v>
      </c>
      <c r="BI125" s="49">
        <f t="shared" si="108"/>
        <v>403.70199845484314</v>
      </c>
      <c r="BJ125" s="49">
        <f t="shared" si="108"/>
        <v>412.32610906764489</v>
      </c>
      <c r="BK125" s="49">
        <f t="shared" si="108"/>
        <v>421.13445281316962</v>
      </c>
      <c r="BL125" s="49">
        <f t="shared" si="108"/>
        <v>430.13096538388652</v>
      </c>
      <c r="BM125" s="49">
        <f t="shared" si="108"/>
        <v>439.31966654875527</v>
      </c>
      <c r="BN125" s="49">
        <f t="shared" si="108"/>
        <v>448.70466194931544</v>
      </c>
      <c r="BO125" s="49">
        <f t="shared" si="108"/>
        <v>458.29014493414536</v>
      </c>
      <c r="BP125" s="49">
        <f t="shared" si="108"/>
        <v>468.08039843250924</v>
      </c>
      <c r="BQ125" s="49">
        <f t="shared" si="108"/>
        <v>478.07979686803083</v>
      </c>
      <c r="BR125" s="49">
        <f t="shared" si="108"/>
        <v>488.29280811324736</v>
      </c>
      <c r="BS125" s="49">
        <f t="shared" si="108"/>
        <v>498.72399548591846</v>
      </c>
      <c r="BT125" s="49">
        <f t="shared" si="108"/>
        <v>509.3780197879808</v>
      </c>
      <c r="BU125" s="49">
        <f t="shared" si="108"/>
        <v>520.25964138806023</v>
      </c>
      <c r="BV125" s="49">
        <f t="shared" si="108"/>
        <v>531.37372234847226</v>
      </c>
      <c r="BW125" s="49">
        <f t="shared" si="108"/>
        <v>542.72522859765934</v>
      </c>
      <c r="BX125" s="49">
        <f t="shared" si="108"/>
        <v>554.31923214903861</v>
      </c>
      <c r="BY125" s="49">
        <f t="shared" si="108"/>
        <v>566.1609133672489</v>
      </c>
      <c r="BZ125" s="49">
        <f t="shared" si="108"/>
        <v>578.25556328281073</v>
      </c>
      <c r="CA125" s="49">
        <f t="shared" si="108"/>
        <v>590.60858595623404</v>
      </c>
      <c r="CB125" s="49">
        <f t="shared" si="108"/>
        <v>603.22550089262802</v>
      </c>
      <c r="CC125" s="49">
        <f t="shared" si="108"/>
        <v>616.11194550789469</v>
      </c>
      <c r="CD125" s="49">
        <f t="shared" si="108"/>
        <v>629.2736776476055</v>
      </c>
      <c r="CE125" s="49">
        <f t="shared" si="108"/>
        <v>642.71657815968842</v>
      </c>
      <c r="CF125" s="49">
        <f t="shared" si="108"/>
        <v>656.44665352207392</v>
      </c>
      <c r="CI125" s="35">
        <v>5</v>
      </c>
      <c r="CJ125" s="35">
        <v>9</v>
      </c>
      <c r="CK125" s="36" t="s">
        <v>254</v>
      </c>
      <c r="CL125" s="75" t="e">
        <f>SUMIF(Population!$B$214:$B$314,"&lt;="&amp;$GV125,Population!#REF!)-SUMIF(Population!$B$214:$B$314,"&lt;"&amp;$GU125,Population!#REF!)</f>
        <v>#REF!</v>
      </c>
      <c r="CM125" s="75" t="e">
        <f>SUMIF(Population!$B$214:$B$314,"&lt;="&amp;$GV125,Population!#REF!)-SUMIF(Population!$B$214:$B$314,"&lt;"&amp;$GU125,Population!#REF!)</f>
        <v>#REF!</v>
      </c>
      <c r="CN125" s="75" t="e">
        <f>SUMIF(Population!$B$214:$B$314,"&lt;="&amp;$GV125,Population!#REF!)-SUMIF(Population!$B$214:$B$314,"&lt;"&amp;$GU125,Population!#REF!)</f>
        <v>#REF!</v>
      </c>
      <c r="CO125" s="75" t="e">
        <f>SUMIF(Population!$B$214:$B$314,"&lt;="&amp;$GV125,Population!#REF!)-SUMIF(Population!$B$214:$B$314,"&lt;"&amp;$GU125,Population!#REF!)</f>
        <v>#REF!</v>
      </c>
      <c r="CP125" s="75" t="e">
        <f>SUMIF(Population!$B$214:$B$314,"&lt;="&amp;$GV125,Population!#REF!)-SUMIF(Population!$B$214:$B$314,"&lt;"&amp;$GU125,Population!#REF!)</f>
        <v>#REF!</v>
      </c>
      <c r="CQ125" s="75" t="e">
        <f>SUMIF(Population!$B$214:$B$314,"&lt;="&amp;$GV125,Population!#REF!)-SUMIF(Population!$B$214:$B$314,"&lt;"&amp;$GU125,Population!#REF!)</f>
        <v>#REF!</v>
      </c>
      <c r="CR125" s="75" t="e">
        <f>SUMIF(Population!$B$214:$B$314,"&lt;="&amp;$GV125,Population!#REF!)-SUMIF(Population!$B$214:$B$314,"&lt;"&amp;$GU125,Population!#REF!)</f>
        <v>#REF!</v>
      </c>
      <c r="CS125" s="75" t="e">
        <f>SUMIF(Population!$B$214:$B$314,"&lt;="&amp;$GV125,Population!#REF!)-SUMIF(Population!$B$214:$B$314,"&lt;"&amp;$GU125,Population!#REF!)</f>
        <v>#REF!</v>
      </c>
      <c r="CT125" s="75" t="e">
        <f>SUMIF(Population!$B$214:$B$314,"&lt;="&amp;$GV125,Population!#REF!)-SUMIF(Population!$B$214:$B$314,"&lt;"&amp;$GU125,Population!#REF!)</f>
        <v>#REF!</v>
      </c>
      <c r="CU125" s="75" t="e">
        <f>SUMIF(Population!$B$214:$B$314,"&lt;="&amp;$GV125,Population!#REF!)-SUMIF(Population!$B$214:$B$314,"&lt;"&amp;$GU125,Population!#REF!)</f>
        <v>#REF!</v>
      </c>
      <c r="CV125" s="75" t="e">
        <f>SUMIF(Population!$B$214:$B$314,"&lt;="&amp;$GV125,Population!#REF!)-SUMIF(Population!$B$214:$B$314,"&lt;"&amp;$GU125,Population!#REF!)</f>
        <v>#REF!</v>
      </c>
      <c r="CW125" s="75" t="e">
        <f>SUMIF(Population!$B$214:$B$314,"&lt;="&amp;$GV125,Population!#REF!)-SUMIF(Population!$B$214:$B$314,"&lt;"&amp;$GU125,Population!#REF!)</f>
        <v>#REF!</v>
      </c>
      <c r="CX125" s="75" t="e">
        <f>SUMIF(Population!$B$214:$B$314,"&lt;="&amp;$GV125,Population!#REF!)-SUMIF(Population!$B$214:$B$314,"&lt;"&amp;$GU125,Population!#REF!)</f>
        <v>#REF!</v>
      </c>
      <c r="CY125" s="75" t="e">
        <f>SUMIF(Population!$B$214:$B$314,"&lt;="&amp;$GV125,Population!#REF!)-SUMIF(Population!$B$214:$B$314,"&lt;"&amp;$GU125,Population!#REF!)</f>
        <v>#REF!</v>
      </c>
      <c r="CZ125" s="75" t="e">
        <f>SUMIF(Population!$B$214:$B$314,"&lt;="&amp;$GV125,Population!#REF!)-SUMIF(Population!$B$214:$B$314,"&lt;"&amp;$GU125,Population!#REF!)</f>
        <v>#REF!</v>
      </c>
      <c r="DA125" s="75" t="e">
        <f>SUMIF(Population!$B$214:$B$314,"&lt;="&amp;$GV125,Population!#REF!)-SUMIF(Population!$B$214:$B$314,"&lt;"&amp;$GU125,Population!#REF!)</f>
        <v>#REF!</v>
      </c>
      <c r="DB125" s="75" t="e">
        <f>SUMIF(Population!$B$214:$B$314,"&lt;="&amp;$GV125,Population!#REF!)-SUMIF(Population!$B$214:$B$314,"&lt;"&amp;$GU125,Population!#REF!)</f>
        <v>#REF!</v>
      </c>
      <c r="DC125" s="75" t="e">
        <f>SUMIF(Population!$B$214:$B$314,"&lt;="&amp;$GV125,Population!#REF!)-SUMIF(Population!$B$214:$B$314,"&lt;"&amp;$GU125,Population!#REF!)</f>
        <v>#REF!</v>
      </c>
      <c r="DD125" s="75" t="e">
        <f>SUMIF(Population!$B$214:$B$314,"&lt;="&amp;$GV125,Population!#REF!)-SUMIF(Population!$B$214:$B$314,"&lt;"&amp;$GU125,Population!#REF!)</f>
        <v>#REF!</v>
      </c>
      <c r="DE125" s="75" t="e">
        <f>SUMIF(Population!$B$214:$B$314,"&lt;="&amp;$GV125,Population!#REF!)-SUMIF(Population!$B$214:$B$314,"&lt;"&amp;$GU125,Population!#REF!)</f>
        <v>#REF!</v>
      </c>
      <c r="DF125" s="75" t="e">
        <f>SUMIF(Population!$B$214:$B$314,"&lt;="&amp;$GV125,Population!#REF!)-SUMIF(Population!$B$214:$B$314,"&lt;"&amp;$GU125,Population!#REF!)</f>
        <v>#REF!</v>
      </c>
      <c r="DG125" s="75" t="e">
        <f>SUMIF(Population!$B$214:$B$314,"&lt;="&amp;$GV125,Population!#REF!)-SUMIF(Population!$B$214:$B$314,"&lt;"&amp;$GU125,Population!#REF!)</f>
        <v>#REF!</v>
      </c>
      <c r="DH125" s="75" t="e">
        <f>SUMIF(Population!$B$214:$B$314,"&lt;="&amp;$GV125,Population!#REF!)-SUMIF(Population!$B$214:$B$314,"&lt;"&amp;$GU125,Population!#REF!)</f>
        <v>#REF!</v>
      </c>
      <c r="DI125" s="75" t="e">
        <f>SUMIF(Population!$B$214:$B$314,"&lt;="&amp;$GV125,Population!#REF!)-SUMIF(Population!$B$214:$B$314,"&lt;"&amp;$GU125,Population!#REF!)</f>
        <v>#REF!</v>
      </c>
      <c r="DJ125" s="75" t="e">
        <f>SUMIF(Population!$B$214:$B$314,"&lt;="&amp;$GV125,Population!#REF!)-SUMIF(Population!$B$214:$B$314,"&lt;"&amp;$GU125,Population!#REF!)</f>
        <v>#REF!</v>
      </c>
      <c r="DK125" s="75" t="e">
        <f>SUMIF(Population!$B$214:$B$314,"&lt;="&amp;$GV125,Population!#REF!)-SUMIF(Population!$B$214:$B$314,"&lt;"&amp;$GU125,Population!#REF!)</f>
        <v>#REF!</v>
      </c>
      <c r="DL125" s="75" t="e">
        <f>SUMIF(Population!$B$214:$B$314,"&lt;="&amp;$GV125,Population!#REF!)-SUMIF(Population!$B$214:$B$314,"&lt;"&amp;$GU125,Population!#REF!)</f>
        <v>#REF!</v>
      </c>
      <c r="DM125" s="75" t="e">
        <f>SUMIF(Population!$B$214:$B$314,"&lt;="&amp;$GV125,Population!#REF!)-SUMIF(Population!$B$214:$B$314,"&lt;"&amp;$GU125,Population!#REF!)</f>
        <v>#REF!</v>
      </c>
      <c r="DN125" s="75" t="e">
        <f>SUMIF(Population!$B$214:$B$314,"&lt;="&amp;$GV125,Population!#REF!)-SUMIF(Population!$B$214:$B$314,"&lt;"&amp;$GU125,Population!#REF!)</f>
        <v>#REF!</v>
      </c>
      <c r="DO125" s="75" t="e">
        <f>SUMIF(Population!$B$214:$B$314,"&lt;="&amp;$GV125,Population!#REF!)-SUMIF(Population!$B$214:$B$314,"&lt;"&amp;$GU125,Population!#REF!)</f>
        <v>#REF!</v>
      </c>
      <c r="DP125" s="75" t="e">
        <f>SUMIF(Population!$B$214:$B$314,"&lt;="&amp;$GV125,Population!#REF!)-SUMIF(Population!$B$214:$B$314,"&lt;"&amp;$GU125,Population!#REF!)</f>
        <v>#REF!</v>
      </c>
      <c r="DQ125" s="75" t="e">
        <f>SUMIF(Population!$B$214:$B$314,"&lt;="&amp;$GV125,Population!#REF!)-SUMIF(Population!$B$214:$B$314,"&lt;"&amp;$GU125,Population!#REF!)</f>
        <v>#REF!</v>
      </c>
      <c r="DR125" s="75" t="e">
        <f>SUMIF(Population!$B$214:$B$314,"&lt;="&amp;$GV125,Population!#REF!)-SUMIF(Population!$B$214:$B$314,"&lt;"&amp;$GU125,Population!#REF!)</f>
        <v>#REF!</v>
      </c>
      <c r="DS125" s="75" t="e">
        <f>SUMIF(Population!$B$214:$B$314,"&lt;="&amp;$GV125,Population!#REF!)-SUMIF(Population!$B$214:$B$314,"&lt;"&amp;$GU125,Population!#REF!)</f>
        <v>#REF!</v>
      </c>
      <c r="DT125" s="75" t="e">
        <f>SUMIF(Population!$B$214:$B$314,"&lt;="&amp;$GV125,Population!#REF!)-SUMIF(Population!$B$214:$B$314,"&lt;"&amp;$GU125,Population!#REF!)</f>
        <v>#REF!</v>
      </c>
      <c r="DU125" s="75" t="e">
        <f>SUMIF(Population!$B$214:$B$314,"&lt;="&amp;$GV125,Population!#REF!)-SUMIF(Population!$B$214:$B$314,"&lt;"&amp;$GU125,Population!#REF!)</f>
        <v>#REF!</v>
      </c>
      <c r="DV125" s="75" t="e">
        <f>SUMIF(Population!$B$214:$B$314,"&lt;="&amp;$GV125,Population!#REF!)-SUMIF(Population!$B$214:$B$314,"&lt;"&amp;$GU125,Population!#REF!)</f>
        <v>#REF!</v>
      </c>
      <c r="DW125" s="75" t="e">
        <f>SUMIF(Population!$B$214:$B$314,"&lt;="&amp;$GV125,Population!#REF!)-SUMIF(Population!$B$214:$B$314,"&lt;"&amp;$GU125,Population!#REF!)</f>
        <v>#REF!</v>
      </c>
      <c r="DX125" s="75" t="e">
        <f>SUMIF(Population!$B$214:$B$314,"&lt;="&amp;$GV125,Population!#REF!)-SUMIF(Population!$B$214:$B$314,"&lt;"&amp;$GU125,Population!#REF!)</f>
        <v>#REF!</v>
      </c>
      <c r="DY125" s="75" t="e">
        <f>SUMIF(Population!$B$214:$B$314,"&lt;="&amp;$GV125,Population!#REF!)-SUMIF(Population!$B$214:$B$314,"&lt;"&amp;$GU125,Population!#REF!)</f>
        <v>#REF!</v>
      </c>
      <c r="DZ125" s="75" t="e">
        <f>SUMIF(Population!$B$214:$B$314,"&lt;="&amp;$GV125,Population!#REF!)-SUMIF(Population!$B$214:$B$314,"&lt;"&amp;$GU125,Population!#REF!)</f>
        <v>#REF!</v>
      </c>
      <c r="EA125" s="75" t="e">
        <f>SUMIF(Population!$B$214:$B$314,"&lt;="&amp;$GV125,Population!#REF!)-SUMIF(Population!$B$214:$B$314,"&lt;"&amp;$GU125,Population!#REF!)</f>
        <v>#REF!</v>
      </c>
      <c r="EB125" s="75" t="e">
        <f>SUMIF(Population!$B$214:$B$314,"&lt;="&amp;$GV125,Population!#REF!)-SUMIF(Population!$B$214:$B$314,"&lt;"&amp;$GU125,Population!#REF!)</f>
        <v>#REF!</v>
      </c>
      <c r="EC125" s="75" t="e">
        <f>SUMIF(Population!$B$214:$B$314,"&lt;="&amp;$GV125,Population!#REF!)-SUMIF(Population!$B$214:$B$314,"&lt;"&amp;$GU125,Population!#REF!)</f>
        <v>#REF!</v>
      </c>
      <c r="ED125" s="75" t="e">
        <f>SUMIF(Population!$B$214:$B$314,"&lt;="&amp;$GV125,Population!#REF!)-SUMIF(Population!$B$214:$B$314,"&lt;"&amp;$GU125,Population!#REF!)</f>
        <v>#REF!</v>
      </c>
      <c r="EE125" s="75" t="e">
        <f>SUMIF(Population!$B$214:$B$314,"&lt;="&amp;$GV125,Population!#REF!)-SUMIF(Population!$B$214:$B$314,"&lt;"&amp;$GU125,Population!#REF!)</f>
        <v>#REF!</v>
      </c>
      <c r="EF125" s="75" t="e">
        <f>SUMIF(Population!$B$214:$B$314,"&lt;="&amp;$GV125,Population!#REF!)-SUMIF(Population!$B$214:$B$314,"&lt;"&amp;$GU125,Population!#REF!)</f>
        <v>#REF!</v>
      </c>
      <c r="EG125" s="75" t="e">
        <f>SUMIF(Population!$B$214:$B$314,"&lt;="&amp;$GV125,Population!#REF!)-SUMIF(Population!$B$214:$B$314,"&lt;"&amp;$GU125,Population!#REF!)</f>
        <v>#REF!</v>
      </c>
      <c r="EH125" s="75" t="e">
        <f>SUMIF(Population!$B$214:$B$314,"&lt;="&amp;$GV125,Population!#REF!)-SUMIF(Population!$B$214:$B$314,"&lt;"&amp;$GU125,Population!#REF!)</f>
        <v>#REF!</v>
      </c>
      <c r="EK125" s="35">
        <v>5</v>
      </c>
      <c r="EL125" s="35">
        <v>9</v>
      </c>
      <c r="EM125" s="36" t="s">
        <v>254</v>
      </c>
      <c r="EN125" s="35" t="e">
        <f>SUMIF(Population!$B$110:$B$210,"&lt;="&amp;$GV125,Population!#REF!)-SUMIF(Population!$B$110:$B$210,"&lt;"&amp;$GU125,Population!#REF!)</f>
        <v>#REF!</v>
      </c>
      <c r="EO125" s="35" t="e">
        <f>SUMIF(Population!$B$110:$B$210,"&lt;="&amp;$GV125,Population!#REF!)-SUMIF(Population!$B$110:$B$210,"&lt;"&amp;$GU125,Population!#REF!)</f>
        <v>#REF!</v>
      </c>
      <c r="EP125" s="35" t="e">
        <f>SUMIF(Population!$B$110:$B$210,"&lt;="&amp;$GV125,Population!#REF!)-SUMIF(Population!$B$110:$B$210,"&lt;"&amp;$GU125,Population!#REF!)</f>
        <v>#REF!</v>
      </c>
      <c r="EQ125" s="35" t="e">
        <f>SUMIF(Population!$B$110:$B$210,"&lt;="&amp;$GV125,Population!#REF!)-SUMIF(Population!$B$110:$B$210,"&lt;"&amp;$GU125,Population!#REF!)</f>
        <v>#REF!</v>
      </c>
      <c r="ER125" s="35" t="e">
        <f>SUMIF(Population!$B$110:$B$210,"&lt;="&amp;$GV125,Population!#REF!)-SUMIF(Population!$B$110:$B$210,"&lt;"&amp;$GU125,Population!#REF!)</f>
        <v>#REF!</v>
      </c>
      <c r="ES125" s="35" t="e">
        <f>SUMIF(Population!$B$110:$B$210,"&lt;="&amp;$GV125,Population!#REF!)-SUMIF(Population!$B$110:$B$210,"&lt;"&amp;$GU125,Population!#REF!)</f>
        <v>#REF!</v>
      </c>
      <c r="ET125" s="35" t="e">
        <f>SUMIF(Population!$B$110:$B$210,"&lt;="&amp;$GV125,Population!#REF!)-SUMIF(Population!$B$110:$B$210,"&lt;"&amp;$GU125,Population!#REF!)</f>
        <v>#REF!</v>
      </c>
      <c r="EU125" s="35" t="e">
        <f>SUMIF(Population!$B$110:$B$210,"&lt;="&amp;$GV125,Population!#REF!)-SUMIF(Population!$B$110:$B$210,"&lt;"&amp;$GU125,Population!#REF!)</f>
        <v>#REF!</v>
      </c>
      <c r="EV125" s="35" t="e">
        <f>SUMIF(Population!$B$110:$B$210,"&lt;="&amp;$GV125,Population!#REF!)-SUMIF(Population!$B$110:$B$210,"&lt;"&amp;$GU125,Population!#REF!)</f>
        <v>#REF!</v>
      </c>
      <c r="EW125" s="35" t="e">
        <f>SUMIF(Population!$B$110:$B$210,"&lt;="&amp;$GV125,Population!#REF!)-SUMIF(Population!$B$110:$B$210,"&lt;"&amp;$GU125,Population!#REF!)</f>
        <v>#REF!</v>
      </c>
      <c r="EX125" s="35" t="e">
        <f>SUMIF(Population!$B$110:$B$210,"&lt;="&amp;$GV125,Population!#REF!)-SUMIF(Population!$B$110:$B$210,"&lt;"&amp;$GU125,Population!#REF!)</f>
        <v>#REF!</v>
      </c>
      <c r="EY125" s="35" t="e">
        <f>SUMIF(Population!$B$110:$B$210,"&lt;="&amp;$GV125,Population!#REF!)-SUMIF(Population!$B$110:$B$210,"&lt;"&amp;$GU125,Population!#REF!)</f>
        <v>#REF!</v>
      </c>
      <c r="EZ125" s="35" t="e">
        <f>SUMIF(Population!$B$110:$B$210,"&lt;="&amp;$GV125,Population!#REF!)-SUMIF(Population!$B$110:$B$210,"&lt;"&amp;$GU125,Population!#REF!)</f>
        <v>#REF!</v>
      </c>
      <c r="FA125" s="35" t="e">
        <f>SUMIF(Population!$B$110:$B$210,"&lt;="&amp;$GV125,Population!#REF!)-SUMIF(Population!$B$110:$B$210,"&lt;"&amp;$GU125,Population!#REF!)</f>
        <v>#REF!</v>
      </c>
      <c r="FB125" s="35" t="e">
        <f>SUMIF(Population!$B$110:$B$210,"&lt;="&amp;$GV125,Population!#REF!)-SUMIF(Population!$B$110:$B$210,"&lt;"&amp;$GU125,Population!#REF!)</f>
        <v>#REF!</v>
      </c>
      <c r="FC125" s="35" t="e">
        <f>SUMIF(Population!$B$110:$B$210,"&lt;="&amp;$GV125,Population!#REF!)-SUMIF(Population!$B$110:$B$210,"&lt;"&amp;$GU125,Population!#REF!)</f>
        <v>#REF!</v>
      </c>
      <c r="FD125" s="35" t="e">
        <f>SUMIF(Population!$B$110:$B$210,"&lt;="&amp;$GV125,Population!#REF!)-SUMIF(Population!$B$110:$B$210,"&lt;"&amp;$GU125,Population!#REF!)</f>
        <v>#REF!</v>
      </c>
      <c r="FE125" s="35" t="e">
        <f>SUMIF(Population!$B$110:$B$210,"&lt;="&amp;$GV125,Population!#REF!)-SUMIF(Population!$B$110:$B$210,"&lt;"&amp;$GU125,Population!#REF!)</f>
        <v>#REF!</v>
      </c>
      <c r="FF125" s="35" t="e">
        <f>SUMIF(Population!$B$110:$B$210,"&lt;="&amp;$GV125,Population!#REF!)-SUMIF(Population!$B$110:$B$210,"&lt;"&amp;$GU125,Population!#REF!)</f>
        <v>#REF!</v>
      </c>
      <c r="FG125" s="35" t="e">
        <f>SUMIF(Population!$B$110:$B$210,"&lt;="&amp;$GV125,Population!#REF!)-SUMIF(Population!$B$110:$B$210,"&lt;"&amp;$GU125,Population!#REF!)</f>
        <v>#REF!</v>
      </c>
      <c r="FH125" s="35" t="e">
        <f>SUMIF(Population!$B$110:$B$210,"&lt;="&amp;$GV125,Population!#REF!)-SUMIF(Population!$B$110:$B$210,"&lt;"&amp;$GU125,Population!#REF!)</f>
        <v>#REF!</v>
      </c>
      <c r="FI125" s="35" t="e">
        <f>SUMIF(Population!$B$110:$B$210,"&lt;="&amp;$GV125,Population!#REF!)-SUMIF(Population!$B$110:$B$210,"&lt;"&amp;$GU125,Population!#REF!)</f>
        <v>#REF!</v>
      </c>
      <c r="FJ125" s="35" t="e">
        <f>SUMIF(Population!$B$110:$B$210,"&lt;="&amp;$GV125,Population!#REF!)-SUMIF(Population!$B$110:$B$210,"&lt;"&amp;$GU125,Population!#REF!)</f>
        <v>#REF!</v>
      </c>
      <c r="FK125" s="35" t="e">
        <f>SUMIF(Population!$B$110:$B$210,"&lt;="&amp;$GV125,Population!#REF!)-SUMIF(Population!$B$110:$B$210,"&lt;"&amp;$GU125,Population!#REF!)</f>
        <v>#REF!</v>
      </c>
      <c r="FL125" s="35" t="e">
        <f>SUMIF(Population!$B$110:$B$210,"&lt;="&amp;$GV125,Population!#REF!)-SUMIF(Population!$B$110:$B$210,"&lt;"&amp;$GU125,Population!#REF!)</f>
        <v>#REF!</v>
      </c>
      <c r="FM125" s="35" t="e">
        <f>SUMIF(Population!$B$110:$B$210,"&lt;="&amp;$GV125,Population!#REF!)-SUMIF(Population!$B$110:$B$210,"&lt;"&amp;$GU125,Population!#REF!)</f>
        <v>#REF!</v>
      </c>
      <c r="FN125" s="35" t="e">
        <f>SUMIF(Population!$B$110:$B$210,"&lt;="&amp;$GV125,Population!#REF!)-SUMIF(Population!$B$110:$B$210,"&lt;"&amp;$GU125,Population!#REF!)</f>
        <v>#REF!</v>
      </c>
      <c r="FO125" s="35" t="e">
        <f>SUMIF(Population!$B$110:$B$210,"&lt;="&amp;$GV125,Population!#REF!)-SUMIF(Population!$B$110:$B$210,"&lt;"&amp;$GU125,Population!#REF!)</f>
        <v>#REF!</v>
      </c>
      <c r="FP125" s="35" t="e">
        <f>SUMIF(Population!$B$110:$B$210,"&lt;="&amp;$GV125,Population!#REF!)-SUMIF(Population!$B$110:$B$210,"&lt;"&amp;$GU125,Population!#REF!)</f>
        <v>#REF!</v>
      </c>
      <c r="FQ125" s="35" t="e">
        <f>SUMIF(Population!$B$110:$B$210,"&lt;="&amp;$GV125,Population!#REF!)-SUMIF(Population!$B$110:$B$210,"&lt;"&amp;$GU125,Population!#REF!)</f>
        <v>#REF!</v>
      </c>
      <c r="FR125" s="35" t="e">
        <f>SUMIF(Population!$B$110:$B$210,"&lt;="&amp;$GV125,Population!#REF!)-SUMIF(Population!$B$110:$B$210,"&lt;"&amp;$GU125,Population!#REF!)</f>
        <v>#REF!</v>
      </c>
      <c r="FS125" s="35" t="e">
        <f>SUMIF(Population!$B$110:$B$210,"&lt;="&amp;$GV125,Population!#REF!)-SUMIF(Population!$B$110:$B$210,"&lt;"&amp;$GU125,Population!#REF!)</f>
        <v>#REF!</v>
      </c>
      <c r="FT125" s="35" t="e">
        <f>SUMIF(Population!$B$110:$B$210,"&lt;="&amp;$GV125,Population!#REF!)-SUMIF(Population!$B$110:$B$210,"&lt;"&amp;$GU125,Population!#REF!)</f>
        <v>#REF!</v>
      </c>
      <c r="FU125" s="35" t="e">
        <f>SUMIF(Population!$B$110:$B$210,"&lt;="&amp;$GV125,Population!#REF!)-SUMIF(Population!$B$110:$B$210,"&lt;"&amp;$GU125,Population!#REF!)</f>
        <v>#REF!</v>
      </c>
      <c r="FV125" s="35" t="e">
        <f>SUMIF(Population!$B$110:$B$210,"&lt;="&amp;$GV125,Population!#REF!)-SUMIF(Population!$B$110:$B$210,"&lt;"&amp;$GU125,Population!#REF!)</f>
        <v>#REF!</v>
      </c>
      <c r="FW125" s="35" t="e">
        <f>SUMIF(Population!$B$110:$B$210,"&lt;="&amp;$GV125,Population!#REF!)-SUMIF(Population!$B$110:$B$210,"&lt;"&amp;$GU125,Population!#REF!)</f>
        <v>#REF!</v>
      </c>
      <c r="FX125" s="35" t="e">
        <f>SUMIF(Population!$B$110:$B$210,"&lt;="&amp;$GV125,Population!#REF!)-SUMIF(Population!$B$110:$B$210,"&lt;"&amp;$GU125,Population!#REF!)</f>
        <v>#REF!</v>
      </c>
      <c r="FY125" s="35" t="e">
        <f>SUMIF(Population!$B$110:$B$210,"&lt;="&amp;$GV125,Population!#REF!)-SUMIF(Population!$B$110:$B$210,"&lt;"&amp;$GU125,Population!#REF!)</f>
        <v>#REF!</v>
      </c>
      <c r="FZ125" s="35" t="e">
        <f>SUMIF(Population!$B$110:$B$210,"&lt;="&amp;$GV125,Population!#REF!)-SUMIF(Population!$B$110:$B$210,"&lt;"&amp;$GU125,Population!#REF!)</f>
        <v>#REF!</v>
      </c>
      <c r="GA125" s="35" t="e">
        <f>SUMIF(Population!$B$110:$B$210,"&lt;="&amp;$GV125,Population!#REF!)-SUMIF(Population!$B$110:$B$210,"&lt;"&amp;$GU125,Population!#REF!)</f>
        <v>#REF!</v>
      </c>
      <c r="GB125" s="35" t="e">
        <f>SUMIF(Population!$B$110:$B$210,"&lt;="&amp;$GV125,Population!#REF!)-SUMIF(Population!$B$110:$B$210,"&lt;"&amp;$GU125,Population!#REF!)</f>
        <v>#REF!</v>
      </c>
      <c r="GC125" s="35" t="e">
        <f>SUMIF(Population!$B$110:$B$210,"&lt;="&amp;$GV125,Population!#REF!)-SUMIF(Population!$B$110:$B$210,"&lt;"&amp;$GU125,Population!#REF!)</f>
        <v>#REF!</v>
      </c>
      <c r="GD125" s="35" t="e">
        <f>SUMIF(Population!$B$110:$B$210,"&lt;="&amp;$GV125,Population!#REF!)-SUMIF(Population!$B$110:$B$210,"&lt;"&amp;$GU125,Population!#REF!)</f>
        <v>#REF!</v>
      </c>
      <c r="GE125" s="35" t="e">
        <f>SUMIF(Population!$B$110:$B$210,"&lt;="&amp;$GV125,Population!#REF!)-SUMIF(Population!$B$110:$B$210,"&lt;"&amp;$GU125,Population!#REF!)</f>
        <v>#REF!</v>
      </c>
      <c r="GF125" s="35" t="e">
        <f>SUMIF(Population!$B$110:$B$210,"&lt;="&amp;$GV125,Population!#REF!)-SUMIF(Population!$B$110:$B$210,"&lt;"&amp;$GU125,Population!#REF!)</f>
        <v>#REF!</v>
      </c>
      <c r="GG125" s="35" t="e">
        <f>SUMIF(Population!$B$110:$B$210,"&lt;="&amp;$GV125,Population!#REF!)-SUMIF(Population!$B$110:$B$210,"&lt;"&amp;$GU125,Population!#REF!)</f>
        <v>#REF!</v>
      </c>
      <c r="GH125" s="35" t="e">
        <f>SUMIF(Population!$B$110:$B$210,"&lt;="&amp;$GV125,Population!#REF!)-SUMIF(Population!$B$110:$B$210,"&lt;"&amp;$GU125,Population!#REF!)</f>
        <v>#REF!</v>
      </c>
      <c r="GI125" s="35" t="e">
        <f>SUMIF(Population!$B$110:$B$210,"&lt;="&amp;$GV125,Population!#REF!)-SUMIF(Population!$B$110:$B$210,"&lt;"&amp;$GU125,Population!#REF!)</f>
        <v>#REF!</v>
      </c>
      <c r="GJ125" s="35" t="e">
        <f>SUMIF(Population!$B$110:$B$210,"&lt;="&amp;$GV125,Population!#REF!)-SUMIF(Population!$B$110:$B$210,"&lt;"&amp;$GU125,Population!#REF!)</f>
        <v>#REF!</v>
      </c>
      <c r="GU125" s="35">
        <v>5</v>
      </c>
      <c r="GV125" s="35">
        <v>9</v>
      </c>
      <c r="GW125" s="36" t="s">
        <v>254</v>
      </c>
      <c r="GX125" s="35">
        <f>SUMIF(Population!$B$4:$B$104,"&lt;="&amp;$GV125,Population!C$4:C$104)-SUMIF(Population!$B$4:$B$104,"&lt;"&amp;$GU125,Population!C$4:C$104)</f>
        <v>1419215</v>
      </c>
      <c r="GY125" s="35">
        <f>SUMIF(Population!$B$4:$B$104,"&lt;="&amp;$GV125,Population!D$4:D$104)-SUMIF(Population!$B$4:$B$104,"&lt;"&amp;$GU125,Population!D$4:D$104)</f>
        <v>1456676</v>
      </c>
      <c r="GZ125" s="35">
        <f>SUMIF(Population!$B$4:$B$104,"&lt;="&amp;$GV125,Population!E$4:E$104)-SUMIF(Population!$B$4:$B$104,"&lt;"&amp;$GU125,Population!E$4:E$104)</f>
        <v>1492376</v>
      </c>
      <c r="HA125" s="35">
        <f>SUMIF(Population!$B$4:$B$104,"&lt;="&amp;$GV125,Population!F$4:F$104)-SUMIF(Population!$B$4:$B$104,"&lt;"&amp;$GU125,Population!F$4:F$104)</f>
        <v>1525315</v>
      </c>
      <c r="HB125" s="35">
        <f>SUMIF(Population!$B$4:$B$104,"&lt;="&amp;$GV125,Population!G$4:G$104)-SUMIF(Population!$B$4:$B$104,"&lt;"&amp;$GU125,Population!G$4:G$104)</f>
        <v>1543529</v>
      </c>
      <c r="HC125" s="35">
        <f>SUMIF(Population!$B$4:$B$104,"&lt;="&amp;$GV125,Population!H$4:H$104)-SUMIF(Population!$B$4:$B$104,"&lt;"&amp;$GU125,Population!H$4:H$104)</f>
        <v>1563357</v>
      </c>
      <c r="HD125" s="35">
        <f>SUMIF(Population!$B$4:$B$104,"&lt;="&amp;$GV125,Population!I$4:I$104)-SUMIF(Population!$B$4:$B$104,"&lt;"&amp;$GU125,Population!I$4:I$104)</f>
        <v>1580726</v>
      </c>
      <c r="HE125" s="35">
        <f>SUMIF(Population!$B$4:$B$104,"&lt;="&amp;$GV125,Population!J$4:J$104)-SUMIF(Population!$B$4:$B$104,"&lt;"&amp;$GU125,Population!J$4:J$104)</f>
        <v>1598363</v>
      </c>
      <c r="HF125" s="35">
        <f>SUMIF(Population!$B$4:$B$104,"&lt;="&amp;$GV125,Population!K$4:K$104)-SUMIF(Population!$B$4:$B$104,"&lt;"&amp;$GU125,Population!K$4:K$104)</f>
        <v>1615321</v>
      </c>
      <c r="HG125" s="35">
        <f>SUMIF(Population!$B$4:$B$104,"&lt;="&amp;$GV125,Population!L$4:L$104)-SUMIF(Population!$B$4:$B$104,"&lt;"&amp;$GU125,Population!L$4:L$104)</f>
        <v>1638779</v>
      </c>
      <c r="HH125" s="35">
        <f>SUMIF(Population!$B$4:$B$104,"&lt;="&amp;$GV125,Population!M$4:M$104)-SUMIF(Population!$B$4:$B$104,"&lt;"&amp;$GU125,Population!M$4:M$104)</f>
        <v>1661025</v>
      </c>
      <c r="HI125" s="35">
        <f>SUMIF(Population!$B$4:$B$104,"&lt;="&amp;$GV125,Population!N$4:N$104)-SUMIF(Population!$B$4:$B$104,"&lt;"&amp;$GU125,Population!N$4:N$104)</f>
        <v>1681502</v>
      </c>
      <c r="HJ125" s="35">
        <f>SUMIF(Population!$B$4:$B$104,"&lt;="&amp;$GV125,Population!O$4:O$104)-SUMIF(Population!$B$4:$B$104,"&lt;"&amp;$GU125,Population!O$4:O$104)</f>
        <v>1700439</v>
      </c>
      <c r="HK125" s="35">
        <f>SUMIF(Population!$B$4:$B$104,"&lt;="&amp;$GV125,Population!P$4:P$104)-SUMIF(Population!$B$4:$B$104,"&lt;"&amp;$GU125,Population!P$4:P$104)</f>
        <v>1717547</v>
      </c>
      <c r="HL125" s="35">
        <f>SUMIF(Population!$B$4:$B$104,"&lt;="&amp;$GV125,Population!Q$4:Q$104)-SUMIF(Population!$B$4:$B$104,"&lt;"&amp;$GU125,Population!Q$4:Q$104)</f>
        <v>1732602</v>
      </c>
      <c r="HM125" s="35">
        <f>SUMIF(Population!$B$4:$B$104,"&lt;="&amp;$GV125,Population!R$4:R$104)-SUMIF(Population!$B$4:$B$104,"&lt;"&amp;$GU125,Population!R$4:R$104)</f>
        <v>1745483</v>
      </c>
      <c r="HN125" s="35">
        <f>SUMIF(Population!$B$4:$B$104,"&lt;="&amp;$GV125,Population!S$4:S$104)-SUMIF(Population!$B$4:$B$104,"&lt;"&amp;$GU125,Population!S$4:S$104)</f>
        <v>1756307</v>
      </c>
      <c r="HO125" s="35">
        <f>SUMIF(Population!$B$4:$B$104,"&lt;="&amp;$GV125,Population!T$4:T$104)-SUMIF(Population!$B$4:$B$104,"&lt;"&amp;$GU125,Population!T$4:T$104)</f>
        <v>1765318</v>
      </c>
      <c r="HP125" s="35">
        <f>SUMIF(Population!$B$4:$B$104,"&lt;="&amp;$GV125,Population!U$4:U$104)-SUMIF(Population!$B$4:$B$104,"&lt;"&amp;$GU125,Population!U$4:U$104)</f>
        <v>1772711</v>
      </c>
      <c r="HQ125" s="35">
        <f>SUMIF(Population!$B$4:$B$104,"&lt;="&amp;$GV125,Population!V$4:V$104)-SUMIF(Population!$B$4:$B$104,"&lt;"&amp;$GU125,Population!V$4:V$104)</f>
        <v>1778745</v>
      </c>
      <c r="HR125" s="35">
        <f>SUMIF(Population!$B$4:$B$104,"&lt;="&amp;$GV125,Population!W$4:W$104)-SUMIF(Population!$B$4:$B$104,"&lt;"&amp;$GU125,Population!W$4:W$104)</f>
        <v>1783700</v>
      </c>
      <c r="HS125" s="35">
        <f>SUMIF(Population!$B$4:$B$104,"&lt;="&amp;$GV125,Population!X$4:X$104)-SUMIF(Population!$B$4:$B$104,"&lt;"&amp;$GU125,Population!X$4:X$104)</f>
        <v>1787962</v>
      </c>
      <c r="HT125" s="35">
        <f>SUMIF(Population!$B$4:$B$104,"&lt;="&amp;$GV125,Population!Y$4:Y$104)-SUMIF(Population!$B$4:$B$104,"&lt;"&amp;$GU125,Population!Y$4:Y$104)</f>
        <v>1791922</v>
      </c>
      <c r="HU125" s="35">
        <f>SUMIF(Population!$B$4:$B$104,"&lt;="&amp;$GV125,Population!Z$4:Z$104)-SUMIF(Population!$B$4:$B$104,"&lt;"&amp;$GU125,Population!Z$4:Z$104)</f>
        <v>1795884</v>
      </c>
      <c r="HV125" s="35">
        <f>SUMIF(Population!$B$4:$B$104,"&lt;="&amp;$GV125,Population!AA$4:AA$104)-SUMIF(Population!$B$4:$B$104,"&lt;"&amp;$GU125,Population!AA$4:AA$104)</f>
        <v>1800189</v>
      </c>
      <c r="HW125" s="35">
        <f>SUMIF(Population!$B$4:$B$104,"&lt;="&amp;$GV125,Population!AB$4:AB$104)-SUMIF(Population!$B$4:$B$104,"&lt;"&amp;$GU125,Population!AB$4:AB$104)</f>
        <v>1805193</v>
      </c>
      <c r="HX125" s="35">
        <f>SUMIF(Population!$B$4:$B$104,"&lt;="&amp;$GV125,Population!AC$4:AC$104)-SUMIF(Population!$B$4:$B$104,"&lt;"&amp;$GU125,Population!AC$4:AC$104)</f>
        <v>1811168</v>
      </c>
      <c r="HY125" s="35">
        <f>SUMIF(Population!$B$4:$B$104,"&lt;="&amp;$GV125,Population!AD$4:AD$104)-SUMIF(Population!$B$4:$B$104,"&lt;"&amp;$GU125,Population!AD$4:AD$104)</f>
        <v>1818318</v>
      </c>
      <c r="HZ125" s="35">
        <f>SUMIF(Population!$B$4:$B$104,"&lt;="&amp;$GV125,Population!AE$4:AE$104)-SUMIF(Population!$B$4:$B$104,"&lt;"&amp;$GU125,Population!AE$4:AE$104)</f>
        <v>1826856</v>
      </c>
      <c r="IA125" s="35">
        <f>SUMIF(Population!$B$4:$B$104,"&lt;="&amp;$GV125,Population!AF$4:AF$104)-SUMIF(Population!$B$4:$B$104,"&lt;"&amp;$GU125,Population!AF$4:AF$104)</f>
        <v>1836896</v>
      </c>
      <c r="IB125" s="35">
        <f>SUMIF(Population!$B$4:$B$104,"&lt;="&amp;$GV125,Population!AG$4:AG$104)-SUMIF(Population!$B$4:$B$104,"&lt;"&amp;$GU125,Population!AG$4:AG$104)</f>
        <v>1848482</v>
      </c>
      <c r="IC125" s="35">
        <f>SUMIF(Population!$B$4:$B$104,"&lt;="&amp;$GV125,Population!AH$4:AH$104)-SUMIF(Population!$B$4:$B$104,"&lt;"&amp;$GU125,Population!AH$4:AH$104)</f>
        <v>1861535</v>
      </c>
      <c r="ID125" s="35">
        <f>SUMIF(Population!$B$4:$B$104,"&lt;="&amp;$GV125,Population!AI$4:AI$104)-SUMIF(Population!$B$4:$B$104,"&lt;"&amp;$GU125,Population!AI$4:AI$104)</f>
        <v>1875902</v>
      </c>
      <c r="IE125" s="35">
        <f>SUMIF(Population!$B$4:$B$104,"&lt;="&amp;$GV125,Population!AJ$4:AJ$104)-SUMIF(Population!$B$4:$B$104,"&lt;"&amp;$GU125,Population!AJ$4:AJ$104)</f>
        <v>1891408</v>
      </c>
      <c r="IF125" s="35">
        <f>SUMIF(Population!$B$4:$B$104,"&lt;="&amp;$GV125,Population!AK$4:AK$104)-SUMIF(Population!$B$4:$B$104,"&lt;"&amp;$GU125,Population!AK$4:AK$104)</f>
        <v>1907830</v>
      </c>
      <c r="IG125" s="35">
        <f>SUMIF(Population!$B$4:$B$104,"&lt;="&amp;$GV125,Population!AL$4:AL$104)-SUMIF(Population!$B$4:$B$104,"&lt;"&amp;$GU125,Population!AL$4:AL$104)</f>
        <v>1924909</v>
      </c>
      <c r="IH125" s="35">
        <f>SUMIF(Population!$B$4:$B$104,"&lt;="&amp;$GV125,Population!AM$4:AM$104)-SUMIF(Population!$B$4:$B$104,"&lt;"&amp;$GU125,Population!AM$4:AM$104)</f>
        <v>1942400</v>
      </c>
      <c r="II125" s="35">
        <f>SUMIF(Population!$B$4:$B$104,"&lt;="&amp;$GV125,Population!AN$4:AN$104)-SUMIF(Population!$B$4:$B$104,"&lt;"&amp;$GU125,Population!AN$4:AN$104)</f>
        <v>1960074</v>
      </c>
      <c r="IJ125" s="35">
        <f>SUMIF(Population!$B$4:$B$104,"&lt;="&amp;$GV125,Population!AO$4:AO$104)-SUMIF(Population!$B$4:$B$104,"&lt;"&amp;$GU125,Population!AO$4:AO$104)</f>
        <v>1977679</v>
      </c>
      <c r="IK125" s="35">
        <f>SUMIF(Population!$B$4:$B$104,"&lt;="&amp;$GV125,Population!AP$4:AP$104)-SUMIF(Population!$B$4:$B$104,"&lt;"&amp;$GU125,Population!AP$4:AP$104)</f>
        <v>1994991</v>
      </c>
      <c r="IL125" s="35">
        <f>SUMIF(Population!$B$4:$B$104,"&lt;="&amp;$GV125,Population!AQ$4:AQ$104)-SUMIF(Population!$B$4:$B$104,"&lt;"&amp;$GU125,Population!AQ$4:AQ$104)</f>
        <v>2011835</v>
      </c>
      <c r="IM125" s="35">
        <f>SUMIF(Population!$B$4:$B$104,"&lt;="&amp;$GV125,Population!AR$4:AR$104)-SUMIF(Population!$B$4:$B$104,"&lt;"&amp;$GU125,Population!AR$4:AR$104)</f>
        <v>2028084</v>
      </c>
      <c r="IN125" s="35">
        <f>SUMIF(Population!$B$4:$B$104,"&lt;="&amp;$GV125,Population!AS$4:AS$104)-SUMIF(Population!$B$4:$B$104,"&lt;"&amp;$GU125,Population!AS$4:AS$104)</f>
        <v>2043641</v>
      </c>
      <c r="IO125" s="35">
        <f>SUMIF(Population!$B$4:$B$104,"&lt;="&amp;$GV125,Population!AT$4:AT$104)-SUMIF(Population!$B$4:$B$104,"&lt;"&amp;$GU125,Population!AT$4:AT$104)</f>
        <v>2058446</v>
      </c>
      <c r="IP125" s="35">
        <f>SUMIF(Population!$B$4:$B$104,"&lt;="&amp;$GV125,Population!AU$4:AU$104)-SUMIF(Population!$B$4:$B$104,"&lt;"&amp;$GU125,Population!AU$4:AU$104)</f>
        <v>2072473</v>
      </c>
      <c r="IQ125" s="35">
        <f>SUMIF(Population!$B$4:$B$104,"&lt;="&amp;$GV125,Population!AV$4:AV$104)-SUMIF(Population!$B$4:$B$104,"&lt;"&amp;$GU125,Population!AV$4:AV$104)</f>
        <v>2085706</v>
      </c>
      <c r="IR125" s="35">
        <f>SUMIF(Population!$B$4:$B$104,"&lt;="&amp;$GV125,Population!AW$4:AW$104)-SUMIF(Population!$B$4:$B$104,"&lt;"&amp;$GU125,Population!AW$4:AW$104)</f>
        <v>2098135</v>
      </c>
      <c r="IS125" s="35">
        <f>SUMIF(Population!$B$4:$B$104,"&lt;="&amp;$GV125,Population!AX$4:AX$104)-SUMIF(Population!$B$4:$B$104,"&lt;"&amp;$GU125,Population!AX$4:AX$104)</f>
        <v>2109738</v>
      </c>
      <c r="IT125" s="35">
        <f>SUMIF(Population!$B$4:$B$104,"&lt;="&amp;$GV125,Population!AY$4:AY$104)-SUMIF(Population!$B$4:$B$104,"&lt;"&amp;$GU125,Population!AY$4:AY$104)</f>
        <v>2120532</v>
      </c>
      <c r="IW125" s="35">
        <v>5</v>
      </c>
      <c r="IX125" s="35">
        <v>9</v>
      </c>
      <c r="IY125" s="36" t="s">
        <v>254</v>
      </c>
      <c r="IZ125" s="75">
        <f>SUMIF(Population!$B$214:$B$314,"&lt;="&amp;$GV125,Population!C$214:C$314)-SUMIF(Population!$B$214:$B$314,"&lt;"&amp;$GU125,Population!C$214:C$314)</f>
        <v>690185</v>
      </c>
      <c r="JA125" s="75">
        <f>SUMIF(Population!$B$214:$B$314,"&lt;="&amp;$GV125,Population!D$214:D$314)-SUMIF(Population!$B$214:$B$314,"&lt;"&amp;$GU125,Population!D$214:D$314)</f>
        <v>707472</v>
      </c>
      <c r="JB125" s="75">
        <f>SUMIF(Population!$B$214:$B$314,"&lt;="&amp;$GV125,Population!E$214:E$314)-SUMIF(Population!$B$214:$B$314,"&lt;"&amp;$GU125,Population!E$214:E$314)</f>
        <v>724322</v>
      </c>
      <c r="JC125" s="75">
        <f>SUMIF(Population!$B$214:$B$314,"&lt;="&amp;$GV125,Population!F$214:F$314)-SUMIF(Population!$B$214:$B$314,"&lt;"&amp;$GU125,Population!F$214:F$314)</f>
        <v>739892</v>
      </c>
      <c r="JD125" s="75">
        <f>SUMIF(Population!$B$214:$B$314,"&lt;="&amp;$GV125,Population!G$214:G$314)-SUMIF(Population!$B$214:$B$314,"&lt;"&amp;$GU125,Population!G$214:G$314)</f>
        <v>748164</v>
      </c>
      <c r="JE125" s="75">
        <f>SUMIF(Population!$B$214:$B$314,"&lt;="&amp;$GV125,Population!H$214:H$314)-SUMIF(Population!$B$214:$B$314,"&lt;"&amp;$GU125,Population!H$214:H$314)</f>
        <v>757374</v>
      </c>
      <c r="JF125" s="75">
        <f>SUMIF(Population!$B$214:$B$314,"&lt;="&amp;$GV125,Population!I$214:I$314)-SUMIF(Population!$B$214:$B$314,"&lt;"&amp;$GU125,Population!I$214:I$314)</f>
        <v>765304</v>
      </c>
      <c r="JG125" s="75">
        <f>SUMIF(Population!$B$214:$B$314,"&lt;="&amp;$GV125,Population!J$214:J$314)-SUMIF(Population!$B$214:$B$314,"&lt;"&amp;$GU125,Population!J$214:J$314)</f>
        <v>773628</v>
      </c>
      <c r="JH125" s="75">
        <f>SUMIF(Population!$B$214:$B$314,"&lt;="&amp;$GV125,Population!K$214:K$314)-SUMIF(Population!$B$214:$B$314,"&lt;"&amp;$GU125,Population!K$214:K$314)</f>
        <v>781895</v>
      </c>
      <c r="JI125" s="75">
        <f>SUMIF(Population!$B$214:$B$314,"&lt;="&amp;$GV125,Population!L$214:L$314)-SUMIF(Population!$B$214:$B$314,"&lt;"&amp;$GU125,Population!L$214:L$314)</f>
        <v>793298</v>
      </c>
      <c r="JJ125" s="75">
        <f>SUMIF(Population!$B$214:$B$314,"&lt;="&amp;$GV125,Population!M$214:M$314)-SUMIF(Population!$B$214:$B$314,"&lt;"&amp;$GU125,Population!M$214:M$314)</f>
        <v>804294</v>
      </c>
      <c r="JK125" s="75">
        <f>SUMIF(Population!$B$214:$B$314,"&lt;="&amp;$GV125,Population!N$214:N$314)-SUMIF(Population!$B$214:$B$314,"&lt;"&amp;$GU125,Population!N$214:N$314)</f>
        <v>814312</v>
      </c>
      <c r="JL125" s="75">
        <f>SUMIF(Population!$B$214:$B$314,"&lt;="&amp;$GV125,Population!O$214:O$314)-SUMIF(Population!$B$214:$B$314,"&lt;"&amp;$GU125,Population!O$214:O$314)</f>
        <v>823552</v>
      </c>
      <c r="JM125" s="75">
        <f>SUMIF(Population!$B$214:$B$314,"&lt;="&amp;$GV125,Population!P$214:P$314)-SUMIF(Population!$B$214:$B$314,"&lt;"&amp;$GU125,Population!P$214:P$314)</f>
        <v>831880</v>
      </c>
      <c r="JN125" s="75">
        <f>SUMIF(Population!$B$214:$B$314,"&lt;="&amp;$GV125,Population!Q$214:Q$314)-SUMIF(Population!$B$214:$B$314,"&lt;"&amp;$GU125,Population!Q$214:Q$314)</f>
        <v>839196</v>
      </c>
      <c r="JO125" s="75">
        <f>SUMIF(Population!$B$214:$B$314,"&lt;="&amp;$GV125,Population!R$214:R$314)-SUMIF(Population!$B$214:$B$314,"&lt;"&amp;$GU125,Population!R$214:R$314)</f>
        <v>845451</v>
      </c>
      <c r="JP125" s="75">
        <f>SUMIF(Population!$B$214:$B$314,"&lt;="&amp;$GV125,Population!S$214:S$314)-SUMIF(Population!$B$214:$B$314,"&lt;"&amp;$GU125,Population!S$214:S$314)</f>
        <v>850703</v>
      </c>
      <c r="JQ125" s="75">
        <f>SUMIF(Population!$B$214:$B$314,"&lt;="&amp;$GV125,Population!T$214:T$314)-SUMIF(Population!$B$214:$B$314,"&lt;"&amp;$GU125,Population!T$214:T$314)</f>
        <v>855072</v>
      </c>
      <c r="JR125" s="75">
        <f>SUMIF(Population!$B$214:$B$314,"&lt;="&amp;$GV125,Population!U$214:U$314)-SUMIF(Population!$B$214:$B$314,"&lt;"&amp;$GU125,Population!U$214:U$314)</f>
        <v>858655</v>
      </c>
      <c r="JS125" s="75">
        <f>SUMIF(Population!$B$214:$B$314,"&lt;="&amp;$GV125,Population!V$214:V$314)-SUMIF(Population!$B$214:$B$314,"&lt;"&amp;$GU125,Population!V$214:V$314)</f>
        <v>861577</v>
      </c>
      <c r="JT125" s="75">
        <f>SUMIF(Population!$B$214:$B$314,"&lt;="&amp;$GV125,Population!W$214:W$314)-SUMIF(Population!$B$214:$B$314,"&lt;"&amp;$GU125,Population!W$214:W$314)</f>
        <v>863974</v>
      </c>
      <c r="JU125" s="75">
        <f>SUMIF(Population!$B$214:$B$314,"&lt;="&amp;$GV125,Population!X$214:X$314)-SUMIF(Population!$B$214:$B$314,"&lt;"&amp;$GU125,Population!X$214:X$314)</f>
        <v>866034</v>
      </c>
      <c r="JV125" s="75">
        <f>SUMIF(Population!$B$214:$B$314,"&lt;="&amp;$GV125,Population!Y$214:Y$314)-SUMIF(Population!$B$214:$B$314,"&lt;"&amp;$GU125,Population!Y$214:Y$314)</f>
        <v>867949</v>
      </c>
      <c r="JW125" s="75">
        <f>SUMIF(Population!$B$214:$B$314,"&lt;="&amp;$GV125,Population!Z$214:Z$314)-SUMIF(Population!$B$214:$B$314,"&lt;"&amp;$GU125,Population!Z$214:Z$314)</f>
        <v>869864</v>
      </c>
      <c r="JX125" s="75">
        <f>SUMIF(Population!$B$214:$B$314,"&lt;="&amp;$GV125,Population!AA$214:AA$314)-SUMIF(Population!$B$214:$B$314,"&lt;"&amp;$GU125,Population!AA$214:AA$314)</f>
        <v>871947</v>
      </c>
      <c r="JY125" s="75">
        <f>SUMIF(Population!$B$214:$B$314,"&lt;="&amp;$GV125,Population!AB$214:AB$314)-SUMIF(Population!$B$214:$B$314,"&lt;"&amp;$GU125,Population!AB$214:AB$314)</f>
        <v>874369</v>
      </c>
      <c r="JZ125" s="75">
        <f>SUMIF(Population!$B$214:$B$314,"&lt;="&amp;$GV125,Population!AC$214:AC$314)-SUMIF(Population!$B$214:$B$314,"&lt;"&amp;$GU125,Population!AC$214:AC$314)</f>
        <v>877265</v>
      </c>
      <c r="KA125" s="75">
        <f>SUMIF(Population!$B$214:$B$314,"&lt;="&amp;$GV125,Population!AD$214:AD$314)-SUMIF(Population!$B$214:$B$314,"&lt;"&amp;$GU125,Population!AD$214:AD$314)</f>
        <v>880733</v>
      </c>
      <c r="KB125" s="75">
        <f>SUMIF(Population!$B$214:$B$314,"&lt;="&amp;$GV125,Population!AE$214:AE$314)-SUMIF(Population!$B$214:$B$314,"&lt;"&amp;$GU125,Population!AE$214:AE$314)</f>
        <v>884878</v>
      </c>
      <c r="KC125" s="75">
        <f>SUMIF(Population!$B$214:$B$314,"&lt;="&amp;$GV125,Population!AF$214:AF$314)-SUMIF(Population!$B$214:$B$314,"&lt;"&amp;$GU125,Population!AF$214:AF$314)</f>
        <v>889753</v>
      </c>
      <c r="KD125" s="75">
        <f>SUMIF(Population!$B$214:$B$314,"&lt;="&amp;$GV125,Population!AG$214:AG$314)-SUMIF(Population!$B$214:$B$314,"&lt;"&amp;$GU125,Population!AG$214:AG$314)</f>
        <v>895381</v>
      </c>
      <c r="KE125" s="75">
        <f>SUMIF(Population!$B$214:$B$314,"&lt;="&amp;$GV125,Population!AH$214:AH$314)-SUMIF(Population!$B$214:$B$314,"&lt;"&amp;$GU125,Population!AH$214:AH$314)</f>
        <v>901722</v>
      </c>
      <c r="KF125" s="75">
        <f>SUMIF(Population!$B$214:$B$314,"&lt;="&amp;$GV125,Population!AI$214:AI$314)-SUMIF(Population!$B$214:$B$314,"&lt;"&amp;$GU125,Population!AI$214:AI$314)</f>
        <v>908704</v>
      </c>
      <c r="KG125" s="75">
        <f>SUMIF(Population!$B$214:$B$314,"&lt;="&amp;$GV125,Population!AJ$214:AJ$314)-SUMIF(Population!$B$214:$B$314,"&lt;"&amp;$GU125,Population!AJ$214:AJ$314)</f>
        <v>916238</v>
      </c>
      <c r="KH125" s="75">
        <f>SUMIF(Population!$B$214:$B$314,"&lt;="&amp;$GV125,Population!AK$214:AK$314)-SUMIF(Population!$B$214:$B$314,"&lt;"&amp;$GU125,Population!AK$214:AK$314)</f>
        <v>924219</v>
      </c>
      <c r="KI125" s="75">
        <f>SUMIF(Population!$B$214:$B$314,"&lt;="&amp;$GV125,Population!AL$214:AL$314)-SUMIF(Population!$B$214:$B$314,"&lt;"&amp;$GU125,Population!AL$214:AL$314)</f>
        <v>932521</v>
      </c>
      <c r="KJ125" s="75">
        <f>SUMIF(Population!$B$214:$B$314,"&lt;="&amp;$GV125,Population!AM$214:AM$314)-SUMIF(Population!$B$214:$B$314,"&lt;"&amp;$GU125,Population!AM$214:AM$314)</f>
        <v>941024</v>
      </c>
      <c r="KK125" s="75">
        <f>SUMIF(Population!$B$214:$B$314,"&lt;="&amp;$GV125,Population!AN$214:AN$314)-SUMIF(Population!$B$214:$B$314,"&lt;"&amp;$GU125,Population!AN$214:AN$314)</f>
        <v>949615</v>
      </c>
      <c r="KL125" s="75">
        <f>SUMIF(Population!$B$214:$B$314,"&lt;="&amp;$GV125,Population!AO$214:AO$314)-SUMIF(Population!$B$214:$B$314,"&lt;"&amp;$GU125,Population!AO$214:AO$314)</f>
        <v>958173</v>
      </c>
      <c r="KM125" s="75">
        <f>SUMIF(Population!$B$214:$B$314,"&lt;="&amp;$GV125,Population!AP$214:AP$314)-SUMIF(Population!$B$214:$B$314,"&lt;"&amp;$GU125,Population!AP$214:AP$314)</f>
        <v>966589</v>
      </c>
      <c r="KN125" s="75">
        <f>SUMIF(Population!$B$214:$B$314,"&lt;="&amp;$GV125,Population!AQ$214:AQ$314)-SUMIF(Population!$B$214:$B$314,"&lt;"&amp;$GU125,Population!AQ$214:AQ$314)</f>
        <v>974778</v>
      </c>
      <c r="KO125" s="75">
        <f>SUMIF(Population!$B$214:$B$314,"&lt;="&amp;$GV125,Population!AR$214:AR$314)-SUMIF(Population!$B$214:$B$314,"&lt;"&amp;$GU125,Population!AR$214:AR$314)</f>
        <v>982677</v>
      </c>
      <c r="KP125" s="75">
        <f>SUMIF(Population!$B$214:$B$314,"&lt;="&amp;$GV125,Population!AS$214:AS$314)-SUMIF(Population!$B$214:$B$314,"&lt;"&amp;$GU125,Population!AS$214:AS$314)</f>
        <v>990240</v>
      </c>
      <c r="KQ125" s="75">
        <f>SUMIF(Population!$B$214:$B$314,"&lt;="&amp;$GV125,Population!AT$214:AT$314)-SUMIF(Population!$B$214:$B$314,"&lt;"&amp;$GU125,Population!AT$214:AT$314)</f>
        <v>997436</v>
      </c>
      <c r="KR125" s="75">
        <f>SUMIF(Population!$B$214:$B$314,"&lt;="&amp;$GV125,Population!AU$214:AU$314)-SUMIF(Population!$B$214:$B$314,"&lt;"&amp;$GU125,Population!AU$214:AU$314)</f>
        <v>1004254</v>
      </c>
      <c r="KS125" s="75">
        <f>SUMIF(Population!$B$214:$B$314,"&lt;="&amp;$GV125,Population!AV$214:AV$314)-SUMIF(Population!$B$214:$B$314,"&lt;"&amp;$GU125,Population!AV$214:AV$314)</f>
        <v>1010685</v>
      </c>
      <c r="KT125" s="75">
        <f>SUMIF(Population!$B$214:$B$314,"&lt;="&amp;$GV125,Population!AW$214:AW$314)-SUMIF(Population!$B$214:$B$314,"&lt;"&amp;$GU125,Population!AW$214:AW$314)</f>
        <v>1016726</v>
      </c>
      <c r="KU125" s="75">
        <f>SUMIF(Population!$B$214:$B$314,"&lt;="&amp;$GV125,Population!AX$214:AX$314)-SUMIF(Population!$B$214:$B$314,"&lt;"&amp;$GU125,Population!AX$214:AX$314)</f>
        <v>1022366</v>
      </c>
      <c r="KV125" s="75">
        <f>SUMIF(Population!$B$214:$B$314,"&lt;="&amp;$GV125,Population!AY$214:AY$314)-SUMIF(Population!$B$214:$B$314,"&lt;"&amp;$GU125,Population!AY$214:AY$314)</f>
        <v>1027613</v>
      </c>
      <c r="KY125" s="35">
        <v>5</v>
      </c>
      <c r="KZ125" s="35">
        <v>9</v>
      </c>
      <c r="LA125" s="36" t="s">
        <v>254</v>
      </c>
      <c r="LB125" s="35">
        <f>SUMIF(Population!$B$110:$B$210,"&lt;="&amp;$GV125,Population!C$110:C$210)-SUMIF(Population!$B$110:$B$210,"&lt;"&amp;$GU125,Population!C$110:C$210)</f>
        <v>729030</v>
      </c>
      <c r="LC125" s="35">
        <f>SUMIF(Population!$B$110:$B$210,"&lt;="&amp;$GV125,Population!D$110:D$210)-SUMIF(Population!$B$110:$B$210,"&lt;"&amp;$GU125,Population!D$110:D$210)</f>
        <v>749204</v>
      </c>
      <c r="LD125" s="35">
        <f>SUMIF(Population!$B$110:$B$210,"&lt;="&amp;$GV125,Population!E$110:E$210)-SUMIF(Population!$B$110:$B$210,"&lt;"&amp;$GU125,Population!E$110:E$210)</f>
        <v>768054</v>
      </c>
      <c r="LE125" s="35">
        <f>SUMIF(Population!$B$110:$B$210,"&lt;="&amp;$GV125,Population!F$110:F$210)-SUMIF(Population!$B$110:$B$210,"&lt;"&amp;$GU125,Population!F$110:F$210)</f>
        <v>785423</v>
      </c>
      <c r="LF125" s="35">
        <f>SUMIF(Population!$B$110:$B$210,"&lt;="&amp;$GV125,Population!G$110:G$210)-SUMIF(Population!$B$110:$B$210,"&lt;"&amp;$GU125,Population!G$110:G$210)</f>
        <v>795365</v>
      </c>
      <c r="LG125" s="35">
        <f>SUMIF(Population!$B$110:$B$210,"&lt;="&amp;$GV125,Population!H$110:H$210)-SUMIF(Population!$B$110:$B$210,"&lt;"&amp;$GU125,Population!H$110:H$210)</f>
        <v>805983</v>
      </c>
      <c r="LH125" s="35">
        <f>SUMIF(Population!$B$110:$B$210,"&lt;="&amp;$GV125,Population!I$110:I$210)-SUMIF(Population!$B$110:$B$210,"&lt;"&amp;$GU125,Population!I$110:I$210)</f>
        <v>815422</v>
      </c>
      <c r="LI125" s="35">
        <f>SUMIF(Population!$B$110:$B$210,"&lt;="&amp;$GV125,Population!J$110:J$210)-SUMIF(Population!$B$110:$B$210,"&lt;"&amp;$GU125,Population!J$110:J$210)</f>
        <v>824735</v>
      </c>
      <c r="LJ125" s="35">
        <f>SUMIF(Population!$B$110:$B$210,"&lt;="&amp;$GV125,Population!K$110:K$210)-SUMIF(Population!$B$110:$B$210,"&lt;"&amp;$GU125,Population!K$110:K$210)</f>
        <v>833426</v>
      </c>
      <c r="LK125" s="35">
        <f>SUMIF(Population!$B$110:$B$210,"&lt;="&amp;$GV125,Population!L$110:L$210)-SUMIF(Population!$B$110:$B$210,"&lt;"&amp;$GU125,Population!L$110:L$210)</f>
        <v>845481</v>
      </c>
      <c r="LL125" s="35">
        <f>SUMIF(Population!$B$110:$B$210,"&lt;="&amp;$GV125,Population!M$110:M$210)-SUMIF(Population!$B$110:$B$210,"&lt;"&amp;$GU125,Population!M$110:M$210)</f>
        <v>856731</v>
      </c>
      <c r="LM125" s="35">
        <f>SUMIF(Population!$B$110:$B$210,"&lt;="&amp;$GV125,Population!N$110:N$210)-SUMIF(Population!$B$110:$B$210,"&lt;"&amp;$GU125,Population!N$110:N$210)</f>
        <v>867190</v>
      </c>
      <c r="LN125" s="35">
        <f>SUMIF(Population!$B$110:$B$210,"&lt;="&amp;$GV125,Population!O$110:O$210)-SUMIF(Population!$B$110:$B$210,"&lt;"&amp;$GU125,Population!O$110:O$210)</f>
        <v>876887</v>
      </c>
      <c r="LO125" s="35">
        <f>SUMIF(Population!$B$110:$B$210,"&lt;="&amp;$GV125,Population!P$110:P$210)-SUMIF(Population!$B$110:$B$210,"&lt;"&amp;$GU125,Population!P$110:P$210)</f>
        <v>885667</v>
      </c>
      <c r="LP125" s="35">
        <f>SUMIF(Population!$B$110:$B$210,"&lt;="&amp;$GV125,Population!Q$110:Q$210)-SUMIF(Population!$B$110:$B$210,"&lt;"&amp;$GU125,Population!Q$110:Q$210)</f>
        <v>893406</v>
      </c>
      <c r="LQ125" s="35">
        <f>SUMIF(Population!$B$110:$B$210,"&lt;="&amp;$GV125,Population!R$110:R$210)-SUMIF(Population!$B$110:$B$210,"&lt;"&amp;$GU125,Population!R$110:R$210)</f>
        <v>900032</v>
      </c>
      <c r="LR125" s="35">
        <f>SUMIF(Population!$B$110:$B$210,"&lt;="&amp;$GV125,Population!S$110:S$210)-SUMIF(Population!$B$110:$B$210,"&lt;"&amp;$GU125,Population!S$110:S$210)</f>
        <v>905604</v>
      </c>
      <c r="LS125" s="35">
        <f>SUMIF(Population!$B$110:$B$210,"&lt;="&amp;$GV125,Population!T$110:T$210)-SUMIF(Population!$B$110:$B$210,"&lt;"&amp;$GU125,Population!T$110:T$210)</f>
        <v>910246</v>
      </c>
      <c r="LT125" s="35">
        <f>SUMIF(Population!$B$110:$B$210,"&lt;="&amp;$GV125,Population!U$110:U$210)-SUMIF(Population!$B$110:$B$210,"&lt;"&amp;$GU125,Population!U$110:U$210)</f>
        <v>914056</v>
      </c>
      <c r="LU125" s="35">
        <f>SUMIF(Population!$B$110:$B$210,"&lt;="&amp;$GV125,Population!V$110:V$210)-SUMIF(Population!$B$110:$B$210,"&lt;"&amp;$GU125,Population!V$110:V$210)</f>
        <v>917168</v>
      </c>
      <c r="LV125" s="35">
        <f>SUMIF(Population!$B$110:$B$210,"&lt;="&amp;$GV125,Population!W$110:W$210)-SUMIF(Population!$B$110:$B$210,"&lt;"&amp;$GU125,Population!W$110:W$210)</f>
        <v>919726</v>
      </c>
      <c r="LW125" s="35">
        <f>SUMIF(Population!$B$110:$B$210,"&lt;="&amp;$GV125,Population!X$110:X$210)-SUMIF(Population!$B$110:$B$210,"&lt;"&amp;$GU125,Population!X$110:X$210)</f>
        <v>921928</v>
      </c>
      <c r="LX125" s="35">
        <f>SUMIF(Population!$B$110:$B$210,"&lt;="&amp;$GV125,Population!Y$110:Y$210)-SUMIF(Population!$B$110:$B$210,"&lt;"&amp;$GU125,Population!Y$110:Y$210)</f>
        <v>923973</v>
      </c>
      <c r="LY125" s="35">
        <f>SUMIF(Population!$B$110:$B$210,"&lt;="&amp;$GV125,Population!Z$110:Z$210)-SUMIF(Population!$B$110:$B$210,"&lt;"&amp;$GU125,Population!Z$110:Z$210)</f>
        <v>926020</v>
      </c>
      <c r="LZ125" s="35">
        <f>SUMIF(Population!$B$110:$B$210,"&lt;="&amp;$GV125,Population!AA$110:AA$210)-SUMIF(Population!$B$110:$B$210,"&lt;"&amp;$GU125,Population!AA$110:AA$210)</f>
        <v>928242</v>
      </c>
      <c r="MA125" s="35">
        <f>SUMIF(Population!$B$110:$B$210,"&lt;="&amp;$GV125,Population!AB$110:AB$210)-SUMIF(Population!$B$110:$B$210,"&lt;"&amp;$GU125,Population!AB$110:AB$210)</f>
        <v>930824</v>
      </c>
      <c r="MB125" s="35">
        <f>SUMIF(Population!$B$110:$B$210,"&lt;="&amp;$GV125,Population!AC$110:AC$210)-SUMIF(Population!$B$110:$B$210,"&lt;"&amp;$GU125,Population!AC$110:AC$210)</f>
        <v>933903</v>
      </c>
      <c r="MC125" s="35">
        <f>SUMIF(Population!$B$110:$B$210,"&lt;="&amp;$GV125,Population!AD$110:AD$210)-SUMIF(Population!$B$110:$B$210,"&lt;"&amp;$GU125,Population!AD$110:AD$210)</f>
        <v>937585</v>
      </c>
      <c r="MD125" s="35">
        <f>SUMIF(Population!$B$110:$B$210,"&lt;="&amp;$GV125,Population!AE$110:AE$210)-SUMIF(Population!$B$110:$B$210,"&lt;"&amp;$GU125,Population!AE$110:AE$210)</f>
        <v>941978</v>
      </c>
      <c r="ME125" s="35">
        <f>SUMIF(Population!$B$110:$B$210,"&lt;="&amp;$GV125,Population!AF$110:AF$210)-SUMIF(Population!$B$110:$B$210,"&lt;"&amp;$GU125,Population!AF$110:AF$210)</f>
        <v>947143</v>
      </c>
      <c r="MF125" s="35">
        <f>SUMIF(Population!$B$110:$B$210,"&lt;="&amp;$GV125,Population!AG$110:AG$210)-SUMIF(Population!$B$110:$B$210,"&lt;"&amp;$GU125,Population!AG$110:AG$210)</f>
        <v>953101</v>
      </c>
      <c r="MG125" s="35">
        <f>SUMIF(Population!$B$110:$B$210,"&lt;="&amp;$GV125,Population!AH$110:AH$210)-SUMIF(Population!$B$110:$B$210,"&lt;"&amp;$GU125,Population!AH$110:AH$210)</f>
        <v>959813</v>
      </c>
      <c r="MH125" s="35">
        <f>SUMIF(Population!$B$110:$B$210,"&lt;="&amp;$GV125,Population!AI$110:AI$210)-SUMIF(Population!$B$110:$B$210,"&lt;"&amp;$GU125,Population!AI$110:AI$210)</f>
        <v>967198</v>
      </c>
      <c r="MI125" s="35">
        <f>SUMIF(Population!$B$110:$B$210,"&lt;="&amp;$GV125,Population!AJ$110:AJ$210)-SUMIF(Population!$B$110:$B$210,"&lt;"&amp;$GU125,Population!AJ$110:AJ$210)</f>
        <v>975170</v>
      </c>
      <c r="MJ125" s="35">
        <f>SUMIF(Population!$B$110:$B$210,"&lt;="&amp;$GV125,Population!AK$110:AK$210)-SUMIF(Population!$B$110:$B$210,"&lt;"&amp;$GU125,Population!AK$110:AK$210)</f>
        <v>983611</v>
      </c>
      <c r="MK125" s="35">
        <f>SUMIF(Population!$B$110:$B$210,"&lt;="&amp;$GV125,Population!AL$110:AL$210)-SUMIF(Population!$B$110:$B$210,"&lt;"&amp;$GU125,Population!AL$110:AL$210)</f>
        <v>992388</v>
      </c>
      <c r="ML125" s="35">
        <f>SUMIF(Population!$B$110:$B$210,"&lt;="&amp;$GV125,Population!AM$110:AM$210)-SUMIF(Population!$B$110:$B$210,"&lt;"&amp;$GU125,Population!AM$110:AM$210)</f>
        <v>1001376</v>
      </c>
      <c r="MM125" s="35">
        <f>SUMIF(Population!$B$110:$B$210,"&lt;="&amp;$GV125,Population!AN$110:AN$210)-SUMIF(Population!$B$110:$B$210,"&lt;"&amp;$GU125,Population!AN$110:AN$210)</f>
        <v>1010459</v>
      </c>
      <c r="MN125" s="35">
        <f>SUMIF(Population!$B$110:$B$210,"&lt;="&amp;$GV125,Population!AO$110:AO$210)-SUMIF(Population!$B$110:$B$210,"&lt;"&amp;$GU125,Population!AO$110:AO$210)</f>
        <v>1019506</v>
      </c>
      <c r="MO125" s="35">
        <f>SUMIF(Population!$B$110:$B$210,"&lt;="&amp;$GV125,Population!AP$110:AP$210)-SUMIF(Population!$B$110:$B$210,"&lt;"&amp;$GU125,Population!AP$110:AP$210)</f>
        <v>1028402</v>
      </c>
      <c r="MP125" s="35">
        <f>SUMIF(Population!$B$110:$B$210,"&lt;="&amp;$GV125,Population!AQ$110:AQ$210)-SUMIF(Population!$B$110:$B$210,"&lt;"&amp;$GU125,Population!AQ$110:AQ$210)</f>
        <v>1037057</v>
      </c>
      <c r="MQ125" s="35">
        <f>SUMIF(Population!$B$110:$B$210,"&lt;="&amp;$GV125,Population!AR$110:AR$210)-SUMIF(Population!$B$110:$B$210,"&lt;"&amp;$GU125,Population!AR$110:AR$210)</f>
        <v>1045407</v>
      </c>
      <c r="MR125" s="35">
        <f>SUMIF(Population!$B$110:$B$210,"&lt;="&amp;$GV125,Population!AS$110:AS$210)-SUMIF(Population!$B$110:$B$210,"&lt;"&amp;$GU125,Population!AS$110:AS$210)</f>
        <v>1053401</v>
      </c>
      <c r="MS125" s="35">
        <f>SUMIF(Population!$B$110:$B$210,"&lt;="&amp;$GV125,Population!AT$110:AT$210)-SUMIF(Population!$B$110:$B$210,"&lt;"&amp;$GU125,Population!AT$110:AT$210)</f>
        <v>1061010</v>
      </c>
      <c r="MT125" s="35">
        <f>SUMIF(Population!$B$110:$B$210,"&lt;="&amp;$GV125,Population!AU$110:AU$210)-SUMIF(Population!$B$110:$B$210,"&lt;"&amp;$GU125,Population!AU$110:AU$210)</f>
        <v>1068219</v>
      </c>
      <c r="MU125" s="35">
        <f>SUMIF(Population!$B$110:$B$210,"&lt;="&amp;$GV125,Population!AV$110:AV$210)-SUMIF(Population!$B$110:$B$210,"&lt;"&amp;$GU125,Population!AV$110:AV$210)</f>
        <v>1075021</v>
      </c>
      <c r="MV125" s="35">
        <f>SUMIF(Population!$B$110:$B$210,"&lt;="&amp;$GV125,Population!AW$110:AW$210)-SUMIF(Population!$B$110:$B$210,"&lt;"&amp;$GU125,Population!AW$110:AW$210)</f>
        <v>1081409</v>
      </c>
      <c r="MW125" s="35">
        <f>SUMIF(Population!$B$110:$B$210,"&lt;="&amp;$GV125,Population!AX$110:AX$210)-SUMIF(Population!$B$110:$B$210,"&lt;"&amp;$GU125,Population!AX$110:AX$210)</f>
        <v>1087372</v>
      </c>
      <c r="MX125" s="35">
        <f>SUMIF(Population!$B$110:$B$210,"&lt;="&amp;$GV125,Population!AY$110:AY$210)-SUMIF(Population!$B$110:$B$210,"&lt;"&amp;$GU125,Population!AY$110:AY$210)</f>
        <v>1092919</v>
      </c>
      <c r="MZ125" s="36" t="s">
        <v>254</v>
      </c>
      <c r="NA125" s="49">
        <f t="shared" si="109"/>
        <v>337761916.03597379</v>
      </c>
      <c r="NB125" s="49">
        <f t="shared" si="110"/>
        <v>354083254.4957912</v>
      </c>
      <c r="NC125" s="49">
        <f t="shared" si="111"/>
        <v>370510581.95722592</v>
      </c>
      <c r="ND125" s="49">
        <f t="shared" si="112"/>
        <v>386778066.08937114</v>
      </c>
      <c r="NE125" s="49">
        <f t="shared" si="113"/>
        <v>399757873.65450841</v>
      </c>
      <c r="NF125" s="49">
        <f t="shared" si="114"/>
        <v>413542674.3463645</v>
      </c>
      <c r="NG125" s="49">
        <f t="shared" si="115"/>
        <v>427069643.62138814</v>
      </c>
      <c r="NH125" s="49">
        <f t="shared" si="116"/>
        <v>441059783.60713547</v>
      </c>
      <c r="NI125" s="49">
        <f t="shared" si="117"/>
        <v>455261387.92603374</v>
      </c>
      <c r="NJ125" s="49">
        <f t="shared" si="118"/>
        <v>471739568.52380562</v>
      </c>
      <c r="NK125" s="49">
        <f t="shared" si="119"/>
        <v>488357678.91423613</v>
      </c>
      <c r="NL125" s="49">
        <f t="shared" si="120"/>
        <v>504939303.42771816</v>
      </c>
      <c r="NM125" s="49">
        <f t="shared" si="121"/>
        <v>521534186.86078566</v>
      </c>
      <c r="NN125" s="49">
        <f t="shared" si="122"/>
        <v>538034706.96019816</v>
      </c>
      <c r="NO125" s="49">
        <f t="shared" si="123"/>
        <v>554345350.45312083</v>
      </c>
      <c r="NP125" s="49">
        <f t="shared" si="124"/>
        <v>570396901.59770429</v>
      </c>
      <c r="NQ125" s="49">
        <f t="shared" si="125"/>
        <v>586194721.092237</v>
      </c>
      <c r="NR125" s="49">
        <f t="shared" si="126"/>
        <v>601789154.88255799</v>
      </c>
      <c r="NS125" s="49">
        <f t="shared" si="127"/>
        <v>617218995.51939166</v>
      </c>
      <c r="NT125" s="49">
        <f t="shared" si="128"/>
        <v>632550163.97122371</v>
      </c>
      <c r="NU125" s="49">
        <f t="shared" si="129"/>
        <v>647862778.36009717</v>
      </c>
      <c r="NV125" s="49">
        <f t="shared" si="130"/>
        <v>663283872.50797153</v>
      </c>
      <c r="NW125" s="49">
        <f t="shared" si="131"/>
        <v>678953749.90919673</v>
      </c>
      <c r="NX125" s="49">
        <f t="shared" si="132"/>
        <v>694991203.15855205</v>
      </c>
      <c r="NY125" s="49">
        <f t="shared" si="133"/>
        <v>711539585.49304879</v>
      </c>
      <c r="NZ125" s="49">
        <f t="shared" si="134"/>
        <v>728760021.69669366</v>
      </c>
      <c r="OA125" s="49">
        <f t="shared" si="135"/>
        <v>746791854.30782831</v>
      </c>
      <c r="OB125" s="49">
        <f t="shared" si="136"/>
        <v>765756355.97033691</v>
      </c>
      <c r="OC125" s="49">
        <f t="shared" si="137"/>
        <v>785787334.89734542</v>
      </c>
      <c r="OD125" s="49">
        <f t="shared" si="138"/>
        <v>806984538.20474231</v>
      </c>
      <c r="OE125" s="49">
        <f t="shared" si="139"/>
        <v>829422490.92939448</v>
      </c>
      <c r="OF125" s="49">
        <f t="shared" si="140"/>
        <v>853123144.94998431</v>
      </c>
      <c r="OG125" s="49">
        <f t="shared" si="141"/>
        <v>878072955.58034098</v>
      </c>
      <c r="OH125" s="49">
        <f t="shared" si="142"/>
        <v>904243952.43456841</v>
      </c>
      <c r="OI125" s="49">
        <f t="shared" si="143"/>
        <v>931579668.10269666</v>
      </c>
      <c r="OJ125" s="49">
        <f t="shared" si="144"/>
        <v>959998307.42680383</v>
      </c>
      <c r="OK125" s="49">
        <f t="shared" si="145"/>
        <v>989415865.63617396</v>
      </c>
      <c r="OL125" s="49">
        <f t="shared" si="146"/>
        <v>1019747396.3340608</v>
      </c>
      <c r="OM125" s="49">
        <f t="shared" si="147"/>
        <v>1050886651.8404043</v>
      </c>
      <c r="ON125" s="49">
        <f t="shared" si="148"/>
        <v>1082731946.5252731</v>
      </c>
      <c r="OO125" s="49">
        <f t="shared" si="149"/>
        <v>1115198832.4105611</v>
      </c>
      <c r="OP125" s="49">
        <f t="shared" si="150"/>
        <v>1148221889.8255036</v>
      </c>
      <c r="OQ125" s="49">
        <f t="shared" si="151"/>
        <v>1181746777.6028466</v>
      </c>
      <c r="OR125" s="49">
        <f t="shared" si="152"/>
        <v>1215735881.3272662</v>
      </c>
      <c r="OS125" s="49">
        <f t="shared" si="153"/>
        <v>1250168563.5114474</v>
      </c>
      <c r="OT125" s="49">
        <f t="shared" si="154"/>
        <v>1285028381.4174891</v>
      </c>
      <c r="OU125" s="49">
        <f t="shared" si="155"/>
        <v>1320301127.6511588</v>
      </c>
      <c r="OV125" s="49">
        <f t="shared" si="156"/>
        <v>1355963588.1734648</v>
      </c>
      <c r="OW125" s="49">
        <f t="shared" si="157"/>
        <v>1392016135.0864704</v>
      </c>
    </row>
    <row r="126" spans="1:413">
      <c r="B126" s="36" t="s">
        <v>255</v>
      </c>
      <c r="C126" s="339">
        <v>167.31506528141875</v>
      </c>
      <c r="D126" s="339">
        <v>179.91768090071881</v>
      </c>
      <c r="E126" s="340">
        <v>347.23274618213759</v>
      </c>
      <c r="F126" s="48">
        <f t="shared" si="104"/>
        <v>247.38965356948134</v>
      </c>
      <c r="G126" s="48">
        <f t="shared" si="105"/>
        <v>252.85566845674657</v>
      </c>
      <c r="H126" s="48">
        <f t="shared" si="106"/>
        <v>250.19201880740385</v>
      </c>
      <c r="I126" s="123">
        <f t="shared" si="158"/>
        <v>0.13290813059655376</v>
      </c>
      <c r="J126" s="123">
        <f t="shared" si="107"/>
        <v>0.15034918809352268</v>
      </c>
      <c r="K126" s="123">
        <f t="shared" si="107"/>
        <v>0.14119267789022599</v>
      </c>
      <c r="L126" s="49"/>
      <c r="AG126" s="35">
        <v>10</v>
      </c>
      <c r="AH126" s="35">
        <v>14</v>
      </c>
      <c r="AI126" s="36" t="s">
        <v>255</v>
      </c>
      <c r="AJ126" s="49">
        <f t="shared" si="159"/>
        <v>261.42018741128214</v>
      </c>
      <c r="AK126" s="49">
        <f t="shared" si="108"/>
        <v>267.00479343573426</v>
      </c>
      <c r="AL126" s="49">
        <f t="shared" si="108"/>
        <v>272.70870097533395</v>
      </c>
      <c r="AM126" s="49">
        <f t="shared" si="108"/>
        <v>278.53445861658042</v>
      </c>
      <c r="AN126" s="49">
        <f t="shared" si="108"/>
        <v>284.48466939032011</v>
      </c>
      <c r="AO126" s="49">
        <f t="shared" si="108"/>
        <v>290.56199193481802</v>
      </c>
      <c r="AP126" s="49">
        <f t="shared" si="108"/>
        <v>296.7691416836746</v>
      </c>
      <c r="AQ126" s="49">
        <f t="shared" si="108"/>
        <v>303.10889207912015</v>
      </c>
      <c r="AR126" s="49">
        <f t="shared" si="108"/>
        <v>309.58407581122776</v>
      </c>
      <c r="AS126" s="49">
        <f t="shared" si="108"/>
        <v>316.19758608359933</v>
      </c>
      <c r="AT126" s="49">
        <f t="shared" si="108"/>
        <v>322.95237790608991</v>
      </c>
      <c r="AU126" s="49">
        <f t="shared" si="108"/>
        <v>329.85146941514773</v>
      </c>
      <c r="AV126" s="49">
        <f t="shared" si="108"/>
        <v>336.89794322236031</v>
      </c>
      <c r="AW126" s="49">
        <f t="shared" si="108"/>
        <v>344.09494779180898</v>
      </c>
      <c r="AX126" s="49">
        <f t="shared" si="108"/>
        <v>351.44569884684677</v>
      </c>
      <c r="AY126" s="49">
        <f t="shared" si="108"/>
        <v>358.95348080692958</v>
      </c>
      <c r="AZ126" s="49">
        <f t="shared" si="108"/>
        <v>366.62164825514066</v>
      </c>
      <c r="BA126" s="49">
        <f t="shared" si="108"/>
        <v>374.45362743706613</v>
      </c>
      <c r="BB126" s="49">
        <f t="shared" si="108"/>
        <v>382.45291779168986</v>
      </c>
      <c r="BC126" s="49">
        <f t="shared" si="108"/>
        <v>390.62309351499204</v>
      </c>
      <c r="BD126" s="49">
        <f t="shared" si="108"/>
        <v>398.96780515695065</v>
      </c>
      <c r="BE126" s="49">
        <f t="shared" si="108"/>
        <v>407.49078125265891</v>
      </c>
      <c r="BF126" s="49">
        <f t="shared" si="108"/>
        <v>416.19582998828719</v>
      </c>
      <c r="BG126" s="49">
        <f t="shared" si="108"/>
        <v>425.08684090263455</v>
      </c>
      <c r="BH126" s="49">
        <f t="shared" si="108"/>
        <v>434.16778662502941</v>
      </c>
      <c r="BI126" s="49">
        <f t="shared" si="108"/>
        <v>443.44272465035704</v>
      </c>
      <c r="BJ126" s="49">
        <f t="shared" si="108"/>
        <v>452.91579915200492</v>
      </c>
      <c r="BK126" s="49">
        <f t="shared" si="108"/>
        <v>462.59124283353856</v>
      </c>
      <c r="BL126" s="49">
        <f t="shared" si="108"/>
        <v>472.47337881993286</v>
      </c>
      <c r="BM126" s="49">
        <f t="shared" si="108"/>
        <v>482.56662258920562</v>
      </c>
      <c r="BN126" s="49">
        <f t="shared" si="108"/>
        <v>492.87548394531552</v>
      </c>
      <c r="BO126" s="49">
        <f t="shared" si="108"/>
        <v>503.40456903320631</v>
      </c>
      <c r="BP126" s="49">
        <f t="shared" si="108"/>
        <v>514.15858239689737</v>
      </c>
      <c r="BQ126" s="49">
        <f t="shared" si="108"/>
        <v>525.14232908154054</v>
      </c>
      <c r="BR126" s="49">
        <f t="shared" si="108"/>
        <v>536.36071678038218</v>
      </c>
      <c r="BS126" s="49">
        <f t="shared" si="108"/>
        <v>547.81875802758964</v>
      </c>
      <c r="BT126" s="49">
        <f t="shared" si="108"/>
        <v>559.52157243792271</v>
      </c>
      <c r="BU126" s="49">
        <f t="shared" si="108"/>
        <v>571.47438899424992</v>
      </c>
      <c r="BV126" s="49">
        <f t="shared" si="108"/>
        <v>583.68254838393159</v>
      </c>
      <c r="BW126" s="49">
        <f t="shared" si="108"/>
        <v>596.15150538511455</v>
      </c>
      <c r="BX126" s="49">
        <f t="shared" si="108"/>
        <v>608.8868313040042</v>
      </c>
      <c r="BY126" s="49">
        <f t="shared" si="108"/>
        <v>621.89421646420305</v>
      </c>
      <c r="BZ126" s="49">
        <f t="shared" si="108"/>
        <v>635.1794727492271</v>
      </c>
      <c r="CA126" s="49">
        <f t="shared" si="108"/>
        <v>648.74853619933833</v>
      </c>
      <c r="CB126" s="49">
        <f t="shared" si="108"/>
        <v>662.60746966385068</v>
      </c>
      <c r="CC126" s="49">
        <f t="shared" si="108"/>
        <v>676.76246551009729</v>
      </c>
      <c r="CD126" s="49">
        <f t="shared" si="108"/>
        <v>691.21984839026754</v>
      </c>
      <c r="CE126" s="49">
        <f t="shared" si="108"/>
        <v>705.98607806735072</v>
      </c>
      <c r="CF126" s="49">
        <f t="shared" si="108"/>
        <v>721.06775230145047</v>
      </c>
      <c r="CI126" s="35">
        <v>10</v>
      </c>
      <c r="CJ126" s="35">
        <v>14</v>
      </c>
      <c r="CK126" s="36" t="s">
        <v>255</v>
      </c>
      <c r="CL126" s="75" t="e">
        <f>SUMIF(Population!$B$214:$B$314,"&lt;="&amp;$GV126,Population!#REF!)-SUMIF(Population!$B$214:$B$314,"&lt;"&amp;$GU126,Population!#REF!)</f>
        <v>#REF!</v>
      </c>
      <c r="CM126" s="75" t="e">
        <f>SUMIF(Population!$B$214:$B$314,"&lt;="&amp;$GV126,Population!#REF!)-SUMIF(Population!$B$214:$B$314,"&lt;"&amp;$GU126,Population!#REF!)</f>
        <v>#REF!</v>
      </c>
      <c r="CN126" s="75" t="e">
        <f>SUMIF(Population!$B$214:$B$314,"&lt;="&amp;$GV126,Population!#REF!)-SUMIF(Population!$B$214:$B$314,"&lt;"&amp;$GU126,Population!#REF!)</f>
        <v>#REF!</v>
      </c>
      <c r="CO126" s="75" t="e">
        <f>SUMIF(Population!$B$214:$B$314,"&lt;="&amp;$GV126,Population!#REF!)-SUMIF(Population!$B$214:$B$314,"&lt;"&amp;$GU126,Population!#REF!)</f>
        <v>#REF!</v>
      </c>
      <c r="CP126" s="75" t="e">
        <f>SUMIF(Population!$B$214:$B$314,"&lt;="&amp;$GV126,Population!#REF!)-SUMIF(Population!$B$214:$B$314,"&lt;"&amp;$GU126,Population!#REF!)</f>
        <v>#REF!</v>
      </c>
      <c r="CQ126" s="75" t="e">
        <f>SUMIF(Population!$B$214:$B$314,"&lt;="&amp;$GV126,Population!#REF!)-SUMIF(Population!$B$214:$B$314,"&lt;"&amp;$GU126,Population!#REF!)</f>
        <v>#REF!</v>
      </c>
      <c r="CR126" s="75" t="e">
        <f>SUMIF(Population!$B$214:$B$314,"&lt;="&amp;$GV126,Population!#REF!)-SUMIF(Population!$B$214:$B$314,"&lt;"&amp;$GU126,Population!#REF!)</f>
        <v>#REF!</v>
      </c>
      <c r="CS126" s="75" t="e">
        <f>SUMIF(Population!$B$214:$B$314,"&lt;="&amp;$GV126,Population!#REF!)-SUMIF(Population!$B$214:$B$314,"&lt;"&amp;$GU126,Population!#REF!)</f>
        <v>#REF!</v>
      </c>
      <c r="CT126" s="75" t="e">
        <f>SUMIF(Population!$B$214:$B$314,"&lt;="&amp;$GV126,Population!#REF!)-SUMIF(Population!$B$214:$B$314,"&lt;"&amp;$GU126,Population!#REF!)</f>
        <v>#REF!</v>
      </c>
      <c r="CU126" s="75" t="e">
        <f>SUMIF(Population!$B$214:$B$314,"&lt;="&amp;$GV126,Population!#REF!)-SUMIF(Population!$B$214:$B$314,"&lt;"&amp;$GU126,Population!#REF!)</f>
        <v>#REF!</v>
      </c>
      <c r="CV126" s="75" t="e">
        <f>SUMIF(Population!$B$214:$B$314,"&lt;="&amp;$GV126,Population!#REF!)-SUMIF(Population!$B$214:$B$314,"&lt;"&amp;$GU126,Population!#REF!)</f>
        <v>#REF!</v>
      </c>
      <c r="CW126" s="75" t="e">
        <f>SUMIF(Population!$B$214:$B$314,"&lt;="&amp;$GV126,Population!#REF!)-SUMIF(Population!$B$214:$B$314,"&lt;"&amp;$GU126,Population!#REF!)</f>
        <v>#REF!</v>
      </c>
      <c r="CX126" s="75" t="e">
        <f>SUMIF(Population!$B$214:$B$314,"&lt;="&amp;$GV126,Population!#REF!)-SUMIF(Population!$B$214:$B$314,"&lt;"&amp;$GU126,Population!#REF!)</f>
        <v>#REF!</v>
      </c>
      <c r="CY126" s="75" t="e">
        <f>SUMIF(Population!$B$214:$B$314,"&lt;="&amp;$GV126,Population!#REF!)-SUMIF(Population!$B$214:$B$314,"&lt;"&amp;$GU126,Population!#REF!)</f>
        <v>#REF!</v>
      </c>
      <c r="CZ126" s="75" t="e">
        <f>SUMIF(Population!$B$214:$B$314,"&lt;="&amp;$GV126,Population!#REF!)-SUMIF(Population!$B$214:$B$314,"&lt;"&amp;$GU126,Population!#REF!)</f>
        <v>#REF!</v>
      </c>
      <c r="DA126" s="75" t="e">
        <f>SUMIF(Population!$B$214:$B$314,"&lt;="&amp;$GV126,Population!#REF!)-SUMIF(Population!$B$214:$B$314,"&lt;"&amp;$GU126,Population!#REF!)</f>
        <v>#REF!</v>
      </c>
      <c r="DB126" s="75" t="e">
        <f>SUMIF(Population!$B$214:$B$314,"&lt;="&amp;$GV126,Population!#REF!)-SUMIF(Population!$B$214:$B$314,"&lt;"&amp;$GU126,Population!#REF!)</f>
        <v>#REF!</v>
      </c>
      <c r="DC126" s="75" t="e">
        <f>SUMIF(Population!$B$214:$B$314,"&lt;="&amp;$GV126,Population!#REF!)-SUMIF(Population!$B$214:$B$314,"&lt;"&amp;$GU126,Population!#REF!)</f>
        <v>#REF!</v>
      </c>
      <c r="DD126" s="75" t="e">
        <f>SUMIF(Population!$B$214:$B$314,"&lt;="&amp;$GV126,Population!#REF!)-SUMIF(Population!$B$214:$B$314,"&lt;"&amp;$GU126,Population!#REF!)</f>
        <v>#REF!</v>
      </c>
      <c r="DE126" s="75" t="e">
        <f>SUMIF(Population!$B$214:$B$314,"&lt;="&amp;$GV126,Population!#REF!)-SUMIF(Population!$B$214:$B$314,"&lt;"&amp;$GU126,Population!#REF!)</f>
        <v>#REF!</v>
      </c>
      <c r="DF126" s="75" t="e">
        <f>SUMIF(Population!$B$214:$B$314,"&lt;="&amp;$GV126,Population!#REF!)-SUMIF(Population!$B$214:$B$314,"&lt;"&amp;$GU126,Population!#REF!)</f>
        <v>#REF!</v>
      </c>
      <c r="DG126" s="75" t="e">
        <f>SUMIF(Population!$B$214:$B$314,"&lt;="&amp;$GV126,Population!#REF!)-SUMIF(Population!$B$214:$B$314,"&lt;"&amp;$GU126,Population!#REF!)</f>
        <v>#REF!</v>
      </c>
      <c r="DH126" s="75" t="e">
        <f>SUMIF(Population!$B$214:$B$314,"&lt;="&amp;$GV126,Population!#REF!)-SUMIF(Population!$B$214:$B$314,"&lt;"&amp;$GU126,Population!#REF!)</f>
        <v>#REF!</v>
      </c>
      <c r="DI126" s="75" t="e">
        <f>SUMIF(Population!$B$214:$B$314,"&lt;="&amp;$GV126,Population!#REF!)-SUMIF(Population!$B$214:$B$314,"&lt;"&amp;$GU126,Population!#REF!)</f>
        <v>#REF!</v>
      </c>
      <c r="DJ126" s="75" t="e">
        <f>SUMIF(Population!$B$214:$B$314,"&lt;="&amp;$GV126,Population!#REF!)-SUMIF(Population!$B$214:$B$314,"&lt;"&amp;$GU126,Population!#REF!)</f>
        <v>#REF!</v>
      </c>
      <c r="DK126" s="75" t="e">
        <f>SUMIF(Population!$B$214:$B$314,"&lt;="&amp;$GV126,Population!#REF!)-SUMIF(Population!$B$214:$B$314,"&lt;"&amp;$GU126,Population!#REF!)</f>
        <v>#REF!</v>
      </c>
      <c r="DL126" s="75" t="e">
        <f>SUMIF(Population!$B$214:$B$314,"&lt;="&amp;$GV126,Population!#REF!)-SUMIF(Population!$B$214:$B$314,"&lt;"&amp;$GU126,Population!#REF!)</f>
        <v>#REF!</v>
      </c>
      <c r="DM126" s="75" t="e">
        <f>SUMIF(Population!$B$214:$B$314,"&lt;="&amp;$GV126,Population!#REF!)-SUMIF(Population!$B$214:$B$314,"&lt;"&amp;$GU126,Population!#REF!)</f>
        <v>#REF!</v>
      </c>
      <c r="DN126" s="75" t="e">
        <f>SUMIF(Population!$B$214:$B$314,"&lt;="&amp;$GV126,Population!#REF!)-SUMIF(Population!$B$214:$B$314,"&lt;"&amp;$GU126,Population!#REF!)</f>
        <v>#REF!</v>
      </c>
      <c r="DO126" s="75" t="e">
        <f>SUMIF(Population!$B$214:$B$314,"&lt;="&amp;$GV126,Population!#REF!)-SUMIF(Population!$B$214:$B$314,"&lt;"&amp;$GU126,Population!#REF!)</f>
        <v>#REF!</v>
      </c>
      <c r="DP126" s="75" t="e">
        <f>SUMIF(Population!$B$214:$B$314,"&lt;="&amp;$GV126,Population!#REF!)-SUMIF(Population!$B$214:$B$314,"&lt;"&amp;$GU126,Population!#REF!)</f>
        <v>#REF!</v>
      </c>
      <c r="DQ126" s="75" t="e">
        <f>SUMIF(Population!$B$214:$B$314,"&lt;="&amp;$GV126,Population!#REF!)-SUMIF(Population!$B$214:$B$314,"&lt;"&amp;$GU126,Population!#REF!)</f>
        <v>#REF!</v>
      </c>
      <c r="DR126" s="75" t="e">
        <f>SUMIF(Population!$B$214:$B$314,"&lt;="&amp;$GV126,Population!#REF!)-SUMIF(Population!$B$214:$B$314,"&lt;"&amp;$GU126,Population!#REF!)</f>
        <v>#REF!</v>
      </c>
      <c r="DS126" s="75" t="e">
        <f>SUMIF(Population!$B$214:$B$314,"&lt;="&amp;$GV126,Population!#REF!)-SUMIF(Population!$B$214:$B$314,"&lt;"&amp;$GU126,Population!#REF!)</f>
        <v>#REF!</v>
      </c>
      <c r="DT126" s="75" t="e">
        <f>SUMIF(Population!$B$214:$B$314,"&lt;="&amp;$GV126,Population!#REF!)-SUMIF(Population!$B$214:$B$314,"&lt;"&amp;$GU126,Population!#REF!)</f>
        <v>#REF!</v>
      </c>
      <c r="DU126" s="75" t="e">
        <f>SUMIF(Population!$B$214:$B$314,"&lt;="&amp;$GV126,Population!#REF!)-SUMIF(Population!$B$214:$B$314,"&lt;"&amp;$GU126,Population!#REF!)</f>
        <v>#REF!</v>
      </c>
      <c r="DV126" s="75" t="e">
        <f>SUMIF(Population!$B$214:$B$314,"&lt;="&amp;$GV126,Population!#REF!)-SUMIF(Population!$B$214:$B$314,"&lt;"&amp;$GU126,Population!#REF!)</f>
        <v>#REF!</v>
      </c>
      <c r="DW126" s="75" t="e">
        <f>SUMIF(Population!$B$214:$B$314,"&lt;="&amp;$GV126,Population!#REF!)-SUMIF(Population!$B$214:$B$314,"&lt;"&amp;$GU126,Population!#REF!)</f>
        <v>#REF!</v>
      </c>
      <c r="DX126" s="75" t="e">
        <f>SUMIF(Population!$B$214:$B$314,"&lt;="&amp;$GV126,Population!#REF!)-SUMIF(Population!$B$214:$B$314,"&lt;"&amp;$GU126,Population!#REF!)</f>
        <v>#REF!</v>
      </c>
      <c r="DY126" s="75" t="e">
        <f>SUMIF(Population!$B$214:$B$314,"&lt;="&amp;$GV126,Population!#REF!)-SUMIF(Population!$B$214:$B$314,"&lt;"&amp;$GU126,Population!#REF!)</f>
        <v>#REF!</v>
      </c>
      <c r="DZ126" s="75" t="e">
        <f>SUMIF(Population!$B$214:$B$314,"&lt;="&amp;$GV126,Population!#REF!)-SUMIF(Population!$B$214:$B$314,"&lt;"&amp;$GU126,Population!#REF!)</f>
        <v>#REF!</v>
      </c>
      <c r="EA126" s="75" t="e">
        <f>SUMIF(Population!$B$214:$B$314,"&lt;="&amp;$GV126,Population!#REF!)-SUMIF(Population!$B$214:$B$314,"&lt;"&amp;$GU126,Population!#REF!)</f>
        <v>#REF!</v>
      </c>
      <c r="EB126" s="75" t="e">
        <f>SUMIF(Population!$B$214:$B$314,"&lt;="&amp;$GV126,Population!#REF!)-SUMIF(Population!$B$214:$B$314,"&lt;"&amp;$GU126,Population!#REF!)</f>
        <v>#REF!</v>
      </c>
      <c r="EC126" s="75" t="e">
        <f>SUMIF(Population!$B$214:$B$314,"&lt;="&amp;$GV126,Population!#REF!)-SUMIF(Population!$B$214:$B$314,"&lt;"&amp;$GU126,Population!#REF!)</f>
        <v>#REF!</v>
      </c>
      <c r="ED126" s="75" t="e">
        <f>SUMIF(Population!$B$214:$B$314,"&lt;="&amp;$GV126,Population!#REF!)-SUMIF(Population!$B$214:$B$314,"&lt;"&amp;$GU126,Population!#REF!)</f>
        <v>#REF!</v>
      </c>
      <c r="EE126" s="75" t="e">
        <f>SUMIF(Population!$B$214:$B$314,"&lt;="&amp;$GV126,Population!#REF!)-SUMIF(Population!$B$214:$B$314,"&lt;"&amp;$GU126,Population!#REF!)</f>
        <v>#REF!</v>
      </c>
      <c r="EF126" s="75" t="e">
        <f>SUMIF(Population!$B$214:$B$314,"&lt;="&amp;$GV126,Population!#REF!)-SUMIF(Population!$B$214:$B$314,"&lt;"&amp;$GU126,Population!#REF!)</f>
        <v>#REF!</v>
      </c>
      <c r="EG126" s="75" t="e">
        <f>SUMIF(Population!$B$214:$B$314,"&lt;="&amp;$GV126,Population!#REF!)-SUMIF(Population!$B$214:$B$314,"&lt;"&amp;$GU126,Population!#REF!)</f>
        <v>#REF!</v>
      </c>
      <c r="EH126" s="75" t="e">
        <f>SUMIF(Population!$B$214:$B$314,"&lt;="&amp;$GV126,Population!#REF!)-SUMIF(Population!$B$214:$B$314,"&lt;"&amp;$GU126,Population!#REF!)</f>
        <v>#REF!</v>
      </c>
      <c r="EK126" s="35">
        <v>10</v>
      </c>
      <c r="EL126" s="35">
        <v>14</v>
      </c>
      <c r="EM126" s="36" t="s">
        <v>255</v>
      </c>
      <c r="EN126" s="35" t="e">
        <f>SUMIF(Population!$B$110:$B$210,"&lt;="&amp;$GV126,Population!#REF!)-SUMIF(Population!$B$110:$B$210,"&lt;"&amp;$GU126,Population!#REF!)</f>
        <v>#REF!</v>
      </c>
      <c r="EO126" s="35" t="e">
        <f>SUMIF(Population!$B$110:$B$210,"&lt;="&amp;$GV126,Population!#REF!)-SUMIF(Population!$B$110:$B$210,"&lt;"&amp;$GU126,Population!#REF!)</f>
        <v>#REF!</v>
      </c>
      <c r="EP126" s="35" t="e">
        <f>SUMIF(Population!$B$110:$B$210,"&lt;="&amp;$GV126,Population!#REF!)-SUMIF(Population!$B$110:$B$210,"&lt;"&amp;$GU126,Population!#REF!)</f>
        <v>#REF!</v>
      </c>
      <c r="EQ126" s="35" t="e">
        <f>SUMIF(Population!$B$110:$B$210,"&lt;="&amp;$GV126,Population!#REF!)-SUMIF(Population!$B$110:$B$210,"&lt;"&amp;$GU126,Population!#REF!)</f>
        <v>#REF!</v>
      </c>
      <c r="ER126" s="35" t="e">
        <f>SUMIF(Population!$B$110:$B$210,"&lt;="&amp;$GV126,Population!#REF!)-SUMIF(Population!$B$110:$B$210,"&lt;"&amp;$GU126,Population!#REF!)</f>
        <v>#REF!</v>
      </c>
      <c r="ES126" s="35" t="e">
        <f>SUMIF(Population!$B$110:$B$210,"&lt;="&amp;$GV126,Population!#REF!)-SUMIF(Population!$B$110:$B$210,"&lt;"&amp;$GU126,Population!#REF!)</f>
        <v>#REF!</v>
      </c>
      <c r="ET126" s="35" t="e">
        <f>SUMIF(Population!$B$110:$B$210,"&lt;="&amp;$GV126,Population!#REF!)-SUMIF(Population!$B$110:$B$210,"&lt;"&amp;$GU126,Population!#REF!)</f>
        <v>#REF!</v>
      </c>
      <c r="EU126" s="35" t="e">
        <f>SUMIF(Population!$B$110:$B$210,"&lt;="&amp;$GV126,Population!#REF!)-SUMIF(Population!$B$110:$B$210,"&lt;"&amp;$GU126,Population!#REF!)</f>
        <v>#REF!</v>
      </c>
      <c r="EV126" s="35" t="e">
        <f>SUMIF(Population!$B$110:$B$210,"&lt;="&amp;$GV126,Population!#REF!)-SUMIF(Population!$B$110:$B$210,"&lt;"&amp;$GU126,Population!#REF!)</f>
        <v>#REF!</v>
      </c>
      <c r="EW126" s="35" t="e">
        <f>SUMIF(Population!$B$110:$B$210,"&lt;="&amp;$GV126,Population!#REF!)-SUMIF(Population!$B$110:$B$210,"&lt;"&amp;$GU126,Population!#REF!)</f>
        <v>#REF!</v>
      </c>
      <c r="EX126" s="35" t="e">
        <f>SUMIF(Population!$B$110:$B$210,"&lt;="&amp;$GV126,Population!#REF!)-SUMIF(Population!$B$110:$B$210,"&lt;"&amp;$GU126,Population!#REF!)</f>
        <v>#REF!</v>
      </c>
      <c r="EY126" s="35" t="e">
        <f>SUMIF(Population!$B$110:$B$210,"&lt;="&amp;$GV126,Population!#REF!)-SUMIF(Population!$B$110:$B$210,"&lt;"&amp;$GU126,Population!#REF!)</f>
        <v>#REF!</v>
      </c>
      <c r="EZ126" s="35" t="e">
        <f>SUMIF(Population!$B$110:$B$210,"&lt;="&amp;$GV126,Population!#REF!)-SUMIF(Population!$B$110:$B$210,"&lt;"&amp;$GU126,Population!#REF!)</f>
        <v>#REF!</v>
      </c>
      <c r="FA126" s="35" t="e">
        <f>SUMIF(Population!$B$110:$B$210,"&lt;="&amp;$GV126,Population!#REF!)-SUMIF(Population!$B$110:$B$210,"&lt;"&amp;$GU126,Population!#REF!)</f>
        <v>#REF!</v>
      </c>
      <c r="FB126" s="35" t="e">
        <f>SUMIF(Population!$B$110:$B$210,"&lt;="&amp;$GV126,Population!#REF!)-SUMIF(Population!$B$110:$B$210,"&lt;"&amp;$GU126,Population!#REF!)</f>
        <v>#REF!</v>
      </c>
      <c r="FC126" s="35" t="e">
        <f>SUMIF(Population!$B$110:$B$210,"&lt;="&amp;$GV126,Population!#REF!)-SUMIF(Population!$B$110:$B$210,"&lt;"&amp;$GU126,Population!#REF!)</f>
        <v>#REF!</v>
      </c>
      <c r="FD126" s="35" t="e">
        <f>SUMIF(Population!$B$110:$B$210,"&lt;="&amp;$GV126,Population!#REF!)-SUMIF(Population!$B$110:$B$210,"&lt;"&amp;$GU126,Population!#REF!)</f>
        <v>#REF!</v>
      </c>
      <c r="FE126" s="35" t="e">
        <f>SUMIF(Population!$B$110:$B$210,"&lt;="&amp;$GV126,Population!#REF!)-SUMIF(Population!$B$110:$B$210,"&lt;"&amp;$GU126,Population!#REF!)</f>
        <v>#REF!</v>
      </c>
      <c r="FF126" s="35" t="e">
        <f>SUMIF(Population!$B$110:$B$210,"&lt;="&amp;$GV126,Population!#REF!)-SUMIF(Population!$B$110:$B$210,"&lt;"&amp;$GU126,Population!#REF!)</f>
        <v>#REF!</v>
      </c>
      <c r="FG126" s="35" t="e">
        <f>SUMIF(Population!$B$110:$B$210,"&lt;="&amp;$GV126,Population!#REF!)-SUMIF(Population!$B$110:$B$210,"&lt;"&amp;$GU126,Population!#REF!)</f>
        <v>#REF!</v>
      </c>
      <c r="FH126" s="35" t="e">
        <f>SUMIF(Population!$B$110:$B$210,"&lt;="&amp;$GV126,Population!#REF!)-SUMIF(Population!$B$110:$B$210,"&lt;"&amp;$GU126,Population!#REF!)</f>
        <v>#REF!</v>
      </c>
      <c r="FI126" s="35" t="e">
        <f>SUMIF(Population!$B$110:$B$210,"&lt;="&amp;$GV126,Population!#REF!)-SUMIF(Population!$B$110:$B$210,"&lt;"&amp;$GU126,Population!#REF!)</f>
        <v>#REF!</v>
      </c>
      <c r="FJ126" s="35" t="e">
        <f>SUMIF(Population!$B$110:$B$210,"&lt;="&amp;$GV126,Population!#REF!)-SUMIF(Population!$B$110:$B$210,"&lt;"&amp;$GU126,Population!#REF!)</f>
        <v>#REF!</v>
      </c>
      <c r="FK126" s="35" t="e">
        <f>SUMIF(Population!$B$110:$B$210,"&lt;="&amp;$GV126,Population!#REF!)-SUMIF(Population!$B$110:$B$210,"&lt;"&amp;$GU126,Population!#REF!)</f>
        <v>#REF!</v>
      </c>
      <c r="FL126" s="35" t="e">
        <f>SUMIF(Population!$B$110:$B$210,"&lt;="&amp;$GV126,Population!#REF!)-SUMIF(Population!$B$110:$B$210,"&lt;"&amp;$GU126,Population!#REF!)</f>
        <v>#REF!</v>
      </c>
      <c r="FM126" s="35" t="e">
        <f>SUMIF(Population!$B$110:$B$210,"&lt;="&amp;$GV126,Population!#REF!)-SUMIF(Population!$B$110:$B$210,"&lt;"&amp;$GU126,Population!#REF!)</f>
        <v>#REF!</v>
      </c>
      <c r="FN126" s="35" t="e">
        <f>SUMIF(Population!$B$110:$B$210,"&lt;="&amp;$GV126,Population!#REF!)-SUMIF(Population!$B$110:$B$210,"&lt;"&amp;$GU126,Population!#REF!)</f>
        <v>#REF!</v>
      </c>
      <c r="FO126" s="35" t="e">
        <f>SUMIF(Population!$B$110:$B$210,"&lt;="&amp;$GV126,Population!#REF!)-SUMIF(Population!$B$110:$B$210,"&lt;"&amp;$GU126,Population!#REF!)</f>
        <v>#REF!</v>
      </c>
      <c r="FP126" s="35" t="e">
        <f>SUMIF(Population!$B$110:$B$210,"&lt;="&amp;$GV126,Population!#REF!)-SUMIF(Population!$B$110:$B$210,"&lt;"&amp;$GU126,Population!#REF!)</f>
        <v>#REF!</v>
      </c>
      <c r="FQ126" s="35" t="e">
        <f>SUMIF(Population!$B$110:$B$210,"&lt;="&amp;$GV126,Population!#REF!)-SUMIF(Population!$B$110:$B$210,"&lt;"&amp;$GU126,Population!#REF!)</f>
        <v>#REF!</v>
      </c>
      <c r="FR126" s="35" t="e">
        <f>SUMIF(Population!$B$110:$B$210,"&lt;="&amp;$GV126,Population!#REF!)-SUMIF(Population!$B$110:$B$210,"&lt;"&amp;$GU126,Population!#REF!)</f>
        <v>#REF!</v>
      </c>
      <c r="FS126" s="35" t="e">
        <f>SUMIF(Population!$B$110:$B$210,"&lt;="&amp;$GV126,Population!#REF!)-SUMIF(Population!$B$110:$B$210,"&lt;"&amp;$GU126,Population!#REF!)</f>
        <v>#REF!</v>
      </c>
      <c r="FT126" s="35" t="e">
        <f>SUMIF(Population!$B$110:$B$210,"&lt;="&amp;$GV126,Population!#REF!)-SUMIF(Population!$B$110:$B$210,"&lt;"&amp;$GU126,Population!#REF!)</f>
        <v>#REF!</v>
      </c>
      <c r="FU126" s="35" t="e">
        <f>SUMIF(Population!$B$110:$B$210,"&lt;="&amp;$GV126,Population!#REF!)-SUMIF(Population!$B$110:$B$210,"&lt;"&amp;$GU126,Population!#REF!)</f>
        <v>#REF!</v>
      </c>
      <c r="FV126" s="35" t="e">
        <f>SUMIF(Population!$B$110:$B$210,"&lt;="&amp;$GV126,Population!#REF!)-SUMIF(Population!$B$110:$B$210,"&lt;"&amp;$GU126,Population!#REF!)</f>
        <v>#REF!</v>
      </c>
      <c r="FW126" s="35" t="e">
        <f>SUMIF(Population!$B$110:$B$210,"&lt;="&amp;$GV126,Population!#REF!)-SUMIF(Population!$B$110:$B$210,"&lt;"&amp;$GU126,Population!#REF!)</f>
        <v>#REF!</v>
      </c>
      <c r="FX126" s="35" t="e">
        <f>SUMIF(Population!$B$110:$B$210,"&lt;="&amp;$GV126,Population!#REF!)-SUMIF(Population!$B$110:$B$210,"&lt;"&amp;$GU126,Population!#REF!)</f>
        <v>#REF!</v>
      </c>
      <c r="FY126" s="35" t="e">
        <f>SUMIF(Population!$B$110:$B$210,"&lt;="&amp;$GV126,Population!#REF!)-SUMIF(Population!$B$110:$B$210,"&lt;"&amp;$GU126,Population!#REF!)</f>
        <v>#REF!</v>
      </c>
      <c r="FZ126" s="35" t="e">
        <f>SUMIF(Population!$B$110:$B$210,"&lt;="&amp;$GV126,Population!#REF!)-SUMIF(Population!$B$110:$B$210,"&lt;"&amp;$GU126,Population!#REF!)</f>
        <v>#REF!</v>
      </c>
      <c r="GA126" s="35" t="e">
        <f>SUMIF(Population!$B$110:$B$210,"&lt;="&amp;$GV126,Population!#REF!)-SUMIF(Population!$B$110:$B$210,"&lt;"&amp;$GU126,Population!#REF!)</f>
        <v>#REF!</v>
      </c>
      <c r="GB126" s="35" t="e">
        <f>SUMIF(Population!$B$110:$B$210,"&lt;="&amp;$GV126,Population!#REF!)-SUMIF(Population!$B$110:$B$210,"&lt;"&amp;$GU126,Population!#REF!)</f>
        <v>#REF!</v>
      </c>
      <c r="GC126" s="35" t="e">
        <f>SUMIF(Population!$B$110:$B$210,"&lt;="&amp;$GV126,Population!#REF!)-SUMIF(Population!$B$110:$B$210,"&lt;"&amp;$GU126,Population!#REF!)</f>
        <v>#REF!</v>
      </c>
      <c r="GD126" s="35" t="e">
        <f>SUMIF(Population!$B$110:$B$210,"&lt;="&amp;$GV126,Population!#REF!)-SUMIF(Population!$B$110:$B$210,"&lt;"&amp;$GU126,Population!#REF!)</f>
        <v>#REF!</v>
      </c>
      <c r="GE126" s="35" t="e">
        <f>SUMIF(Population!$B$110:$B$210,"&lt;="&amp;$GV126,Population!#REF!)-SUMIF(Population!$B$110:$B$210,"&lt;"&amp;$GU126,Population!#REF!)</f>
        <v>#REF!</v>
      </c>
      <c r="GF126" s="35" t="e">
        <f>SUMIF(Population!$B$110:$B$210,"&lt;="&amp;$GV126,Population!#REF!)-SUMIF(Population!$B$110:$B$210,"&lt;"&amp;$GU126,Population!#REF!)</f>
        <v>#REF!</v>
      </c>
      <c r="GG126" s="35" t="e">
        <f>SUMIF(Population!$B$110:$B$210,"&lt;="&amp;$GV126,Population!#REF!)-SUMIF(Population!$B$110:$B$210,"&lt;"&amp;$GU126,Population!#REF!)</f>
        <v>#REF!</v>
      </c>
      <c r="GH126" s="35" t="e">
        <f>SUMIF(Population!$B$110:$B$210,"&lt;="&amp;$GV126,Population!#REF!)-SUMIF(Population!$B$110:$B$210,"&lt;"&amp;$GU126,Population!#REF!)</f>
        <v>#REF!</v>
      </c>
      <c r="GI126" s="35" t="e">
        <f>SUMIF(Population!$B$110:$B$210,"&lt;="&amp;$GV126,Population!#REF!)-SUMIF(Population!$B$110:$B$210,"&lt;"&amp;$GU126,Population!#REF!)</f>
        <v>#REF!</v>
      </c>
      <c r="GJ126" s="35" t="e">
        <f>SUMIF(Population!$B$110:$B$210,"&lt;="&amp;$GV126,Population!#REF!)-SUMIF(Population!$B$110:$B$210,"&lt;"&amp;$GU126,Population!#REF!)</f>
        <v>#REF!</v>
      </c>
      <c r="GU126" s="35">
        <v>10</v>
      </c>
      <c r="GV126" s="35">
        <v>14</v>
      </c>
      <c r="GW126" s="36" t="s">
        <v>255</v>
      </c>
      <c r="GX126" s="35">
        <f>SUMIF(Population!$B$4:$B$104,"&lt;="&amp;$GV126,Population!C$4:C$104)-SUMIF(Population!$B$4:$B$104,"&lt;"&amp;$GU126,Population!C$4:C$104)</f>
        <v>1391222</v>
      </c>
      <c r="GY126" s="35">
        <f>SUMIF(Population!$B$4:$B$104,"&lt;="&amp;$GV126,Population!D$4:D$104)-SUMIF(Population!$B$4:$B$104,"&lt;"&amp;$GU126,Population!D$4:D$104)</f>
        <v>1400748</v>
      </c>
      <c r="GZ126" s="35">
        <f>SUMIF(Population!$B$4:$B$104,"&lt;="&amp;$GV126,Population!E$4:E$104)-SUMIF(Population!$B$4:$B$104,"&lt;"&amp;$GU126,Population!E$4:E$104)</f>
        <v>1412652</v>
      </c>
      <c r="HA126" s="35">
        <f>SUMIF(Population!$B$4:$B$104,"&lt;="&amp;$GV126,Population!F$4:F$104)-SUMIF(Population!$B$4:$B$104,"&lt;"&amp;$GU126,Population!F$4:F$104)</f>
        <v>1429662</v>
      </c>
      <c r="HB126" s="35">
        <f>SUMIF(Population!$B$4:$B$104,"&lt;="&amp;$GV126,Population!G$4:G$104)-SUMIF(Population!$B$4:$B$104,"&lt;"&amp;$GU126,Population!G$4:G$104)</f>
        <v>1456380</v>
      </c>
      <c r="HC126" s="35">
        <f>SUMIF(Population!$B$4:$B$104,"&lt;="&amp;$GV126,Population!H$4:H$104)-SUMIF(Population!$B$4:$B$104,"&lt;"&amp;$GU126,Population!H$4:H$104)</f>
        <v>1486934</v>
      </c>
      <c r="HD126" s="35">
        <f>SUMIF(Population!$B$4:$B$104,"&lt;="&amp;$GV126,Population!I$4:I$104)-SUMIF(Population!$B$4:$B$104,"&lt;"&amp;$GU126,Population!I$4:I$104)</f>
        <v>1520797</v>
      </c>
      <c r="HE126" s="35">
        <f>SUMIF(Population!$B$4:$B$104,"&lt;="&amp;$GV126,Population!J$4:J$104)-SUMIF(Population!$B$4:$B$104,"&lt;"&amp;$GU126,Population!J$4:J$104)</f>
        <v>1553592</v>
      </c>
      <c r="HF126" s="35">
        <f>SUMIF(Population!$B$4:$B$104,"&lt;="&amp;$GV126,Population!K$4:K$104)-SUMIF(Population!$B$4:$B$104,"&lt;"&amp;$GU126,Population!K$4:K$104)</f>
        <v>1584325</v>
      </c>
      <c r="HG126" s="35">
        <f>SUMIF(Population!$B$4:$B$104,"&lt;="&amp;$GV126,Population!L$4:L$104)-SUMIF(Population!$B$4:$B$104,"&lt;"&amp;$GU126,Population!L$4:L$104)</f>
        <v>1601048</v>
      </c>
      <c r="HH126" s="35">
        <f>SUMIF(Population!$B$4:$B$104,"&lt;="&amp;$GV126,Population!M$4:M$104)-SUMIF(Population!$B$4:$B$104,"&lt;"&amp;$GU126,Population!M$4:M$104)</f>
        <v>1620118</v>
      </c>
      <c r="HI126" s="35">
        <f>SUMIF(Population!$B$4:$B$104,"&lt;="&amp;$GV126,Population!N$4:N$104)-SUMIF(Population!$B$4:$B$104,"&lt;"&amp;$GU126,Population!N$4:N$104)</f>
        <v>1637499</v>
      </c>
      <c r="HJ126" s="35">
        <f>SUMIF(Population!$B$4:$B$104,"&lt;="&amp;$GV126,Population!O$4:O$104)-SUMIF(Population!$B$4:$B$104,"&lt;"&amp;$GU126,Population!O$4:O$104)</f>
        <v>1655148</v>
      </c>
      <c r="HK126" s="35">
        <f>SUMIF(Population!$B$4:$B$104,"&lt;="&amp;$GV126,Population!P$4:P$104)-SUMIF(Population!$B$4:$B$104,"&lt;"&amp;$GU126,Population!P$4:P$104)</f>
        <v>1672119</v>
      </c>
      <c r="HL126" s="35">
        <f>SUMIF(Population!$B$4:$B$104,"&lt;="&amp;$GV126,Population!Q$4:Q$104)-SUMIF(Population!$B$4:$B$104,"&lt;"&amp;$GU126,Population!Q$4:Q$104)</f>
        <v>1695588</v>
      </c>
      <c r="HM126" s="35">
        <f>SUMIF(Population!$B$4:$B$104,"&lt;="&amp;$GV126,Population!R$4:R$104)-SUMIF(Population!$B$4:$B$104,"&lt;"&amp;$GU126,Population!R$4:R$104)</f>
        <v>1717844</v>
      </c>
      <c r="HN126" s="35">
        <f>SUMIF(Population!$B$4:$B$104,"&lt;="&amp;$GV126,Population!S$4:S$104)-SUMIF(Population!$B$4:$B$104,"&lt;"&amp;$GU126,Population!S$4:S$104)</f>
        <v>1738331</v>
      </c>
      <c r="HO126" s="35">
        <f>SUMIF(Population!$B$4:$B$104,"&lt;="&amp;$GV126,Population!T$4:T$104)-SUMIF(Population!$B$4:$B$104,"&lt;"&amp;$GU126,Population!T$4:T$104)</f>
        <v>1757281</v>
      </c>
      <c r="HP126" s="35">
        <f>SUMIF(Population!$B$4:$B$104,"&lt;="&amp;$GV126,Population!U$4:U$104)-SUMIF(Population!$B$4:$B$104,"&lt;"&amp;$GU126,Population!U$4:U$104)</f>
        <v>1774398</v>
      </c>
      <c r="HQ126" s="35">
        <f>SUMIF(Population!$B$4:$B$104,"&lt;="&amp;$GV126,Population!V$4:V$104)-SUMIF(Population!$B$4:$B$104,"&lt;"&amp;$GU126,Population!V$4:V$104)</f>
        <v>1789466</v>
      </c>
      <c r="HR126" s="35">
        <f>SUMIF(Population!$B$4:$B$104,"&lt;="&amp;$GV126,Population!W$4:W$104)-SUMIF(Population!$B$4:$B$104,"&lt;"&amp;$GU126,Population!W$4:W$104)</f>
        <v>1802359</v>
      </c>
      <c r="HS126" s="35">
        <f>SUMIF(Population!$B$4:$B$104,"&lt;="&amp;$GV126,Population!X$4:X$104)-SUMIF(Population!$B$4:$B$104,"&lt;"&amp;$GU126,Population!X$4:X$104)</f>
        <v>1813197</v>
      </c>
      <c r="HT126" s="35">
        <f>SUMIF(Population!$B$4:$B$104,"&lt;="&amp;$GV126,Population!Y$4:Y$104)-SUMIF(Population!$B$4:$B$104,"&lt;"&amp;$GU126,Population!Y$4:Y$104)</f>
        <v>1822218</v>
      </c>
      <c r="HU126" s="35">
        <f>SUMIF(Population!$B$4:$B$104,"&lt;="&amp;$GV126,Population!Z$4:Z$104)-SUMIF(Population!$B$4:$B$104,"&lt;"&amp;$GU126,Population!Z$4:Z$104)</f>
        <v>1829622</v>
      </c>
      <c r="HV126" s="35">
        <f>SUMIF(Population!$B$4:$B$104,"&lt;="&amp;$GV126,Population!AA$4:AA$104)-SUMIF(Population!$B$4:$B$104,"&lt;"&amp;$GU126,Population!AA$4:AA$104)</f>
        <v>1835667</v>
      </c>
      <c r="HW126" s="35">
        <f>SUMIF(Population!$B$4:$B$104,"&lt;="&amp;$GV126,Population!AB$4:AB$104)-SUMIF(Population!$B$4:$B$104,"&lt;"&amp;$GU126,Population!AB$4:AB$104)</f>
        <v>1840634</v>
      </c>
      <c r="HX126" s="35">
        <f>SUMIF(Population!$B$4:$B$104,"&lt;="&amp;$GV126,Population!AC$4:AC$104)-SUMIF(Population!$B$4:$B$104,"&lt;"&amp;$GU126,Population!AC$4:AC$104)</f>
        <v>1844909</v>
      </c>
      <c r="HY126" s="35">
        <f>SUMIF(Population!$B$4:$B$104,"&lt;="&amp;$GV126,Population!AD$4:AD$104)-SUMIF(Population!$B$4:$B$104,"&lt;"&amp;$GU126,Population!AD$4:AD$104)</f>
        <v>1848877</v>
      </c>
      <c r="HZ126" s="35">
        <f>SUMIF(Population!$B$4:$B$104,"&lt;="&amp;$GV126,Population!AE$4:AE$104)-SUMIF(Population!$B$4:$B$104,"&lt;"&amp;$GU126,Population!AE$4:AE$104)</f>
        <v>1852846</v>
      </c>
      <c r="IA126" s="35">
        <f>SUMIF(Population!$B$4:$B$104,"&lt;="&amp;$GV126,Population!AF$4:AF$104)-SUMIF(Population!$B$4:$B$104,"&lt;"&amp;$GU126,Population!AF$4:AF$104)</f>
        <v>1857159</v>
      </c>
      <c r="IB126" s="35">
        <f>SUMIF(Population!$B$4:$B$104,"&lt;="&amp;$GV126,Population!AG$4:AG$104)-SUMIF(Population!$B$4:$B$104,"&lt;"&amp;$GU126,Population!AG$4:AG$104)</f>
        <v>1862175</v>
      </c>
      <c r="IC126" s="35">
        <f>SUMIF(Population!$B$4:$B$104,"&lt;="&amp;$GV126,Population!AH$4:AH$104)-SUMIF(Population!$B$4:$B$104,"&lt;"&amp;$GU126,Population!AH$4:AH$104)</f>
        <v>1868161</v>
      </c>
      <c r="ID126" s="35">
        <f>SUMIF(Population!$B$4:$B$104,"&lt;="&amp;$GV126,Population!AI$4:AI$104)-SUMIF(Population!$B$4:$B$104,"&lt;"&amp;$GU126,Population!AI$4:AI$104)</f>
        <v>1875319</v>
      </c>
      <c r="IE126" s="35">
        <f>SUMIF(Population!$B$4:$B$104,"&lt;="&amp;$GV126,Population!AJ$4:AJ$104)-SUMIF(Population!$B$4:$B$104,"&lt;"&amp;$GU126,Population!AJ$4:AJ$104)</f>
        <v>1883865</v>
      </c>
      <c r="IF126" s="35">
        <f>SUMIF(Population!$B$4:$B$104,"&lt;="&amp;$GV126,Population!AK$4:AK$104)-SUMIF(Population!$B$4:$B$104,"&lt;"&amp;$GU126,Population!AK$4:AK$104)</f>
        <v>1893913</v>
      </c>
      <c r="IG126" s="35">
        <f>SUMIF(Population!$B$4:$B$104,"&lt;="&amp;$GV126,Population!AL$4:AL$104)-SUMIF(Population!$B$4:$B$104,"&lt;"&amp;$GU126,Population!AL$4:AL$104)</f>
        <v>1905503</v>
      </c>
      <c r="IH126" s="35">
        <f>SUMIF(Population!$B$4:$B$104,"&lt;="&amp;$GV126,Population!AM$4:AM$104)-SUMIF(Population!$B$4:$B$104,"&lt;"&amp;$GU126,Population!AM$4:AM$104)</f>
        <v>1918562</v>
      </c>
      <c r="II126" s="35">
        <f>SUMIF(Population!$B$4:$B$104,"&lt;="&amp;$GV126,Population!AN$4:AN$104)-SUMIF(Population!$B$4:$B$104,"&lt;"&amp;$GU126,Population!AN$4:AN$104)</f>
        <v>1932935</v>
      </c>
      <c r="IJ126" s="35">
        <f>SUMIF(Population!$B$4:$B$104,"&lt;="&amp;$GV126,Population!AO$4:AO$104)-SUMIF(Population!$B$4:$B$104,"&lt;"&amp;$GU126,Population!AO$4:AO$104)</f>
        <v>1948447</v>
      </c>
      <c r="IK126" s="35">
        <f>SUMIF(Population!$B$4:$B$104,"&lt;="&amp;$GV126,Population!AP$4:AP$104)-SUMIF(Population!$B$4:$B$104,"&lt;"&amp;$GU126,Population!AP$4:AP$104)</f>
        <v>1964875</v>
      </c>
      <c r="IL126" s="35">
        <f>SUMIF(Population!$B$4:$B$104,"&lt;="&amp;$GV126,Population!AQ$4:AQ$104)-SUMIF(Population!$B$4:$B$104,"&lt;"&amp;$GU126,Population!AQ$4:AQ$104)</f>
        <v>1981962</v>
      </c>
      <c r="IM126" s="35">
        <f>SUMIF(Population!$B$4:$B$104,"&lt;="&amp;$GV126,Population!AR$4:AR$104)-SUMIF(Population!$B$4:$B$104,"&lt;"&amp;$GU126,Population!AR$4:AR$104)</f>
        <v>1999463</v>
      </c>
      <c r="IN126" s="35">
        <f>SUMIF(Population!$B$4:$B$104,"&lt;="&amp;$GV126,Population!AS$4:AS$104)-SUMIF(Population!$B$4:$B$104,"&lt;"&amp;$GU126,Population!AS$4:AS$104)</f>
        <v>2017142</v>
      </c>
      <c r="IO126" s="35">
        <f>SUMIF(Population!$B$4:$B$104,"&lt;="&amp;$GV126,Population!AT$4:AT$104)-SUMIF(Population!$B$4:$B$104,"&lt;"&amp;$GU126,Population!AT$4:AT$104)</f>
        <v>2034750</v>
      </c>
      <c r="IP126" s="35">
        <f>SUMIF(Population!$B$4:$B$104,"&lt;="&amp;$GV126,Population!AU$4:AU$104)-SUMIF(Population!$B$4:$B$104,"&lt;"&amp;$GU126,Population!AU$4:AU$104)</f>
        <v>2052063</v>
      </c>
      <c r="IQ126" s="35">
        <f>SUMIF(Population!$B$4:$B$104,"&lt;="&amp;$GV126,Population!AV$4:AV$104)-SUMIF(Population!$B$4:$B$104,"&lt;"&amp;$GU126,Population!AV$4:AV$104)</f>
        <v>2068908</v>
      </c>
      <c r="IR126" s="35">
        <f>SUMIF(Population!$B$4:$B$104,"&lt;="&amp;$GV126,Population!AW$4:AW$104)-SUMIF(Population!$B$4:$B$104,"&lt;"&amp;$GU126,Population!AW$4:AW$104)</f>
        <v>2085158</v>
      </c>
      <c r="IS126" s="35">
        <f>SUMIF(Population!$B$4:$B$104,"&lt;="&amp;$GV126,Population!AX$4:AX$104)-SUMIF(Population!$B$4:$B$104,"&lt;"&amp;$GU126,Population!AX$4:AX$104)</f>
        <v>2100716</v>
      </c>
      <c r="IT126" s="35">
        <f>SUMIF(Population!$B$4:$B$104,"&lt;="&amp;$GV126,Population!AY$4:AY$104)-SUMIF(Population!$B$4:$B$104,"&lt;"&amp;$GU126,Population!AY$4:AY$104)</f>
        <v>2115521</v>
      </c>
      <c r="IW126" s="35">
        <v>10</v>
      </c>
      <c r="IX126" s="35">
        <v>14</v>
      </c>
      <c r="IY126" s="36" t="s">
        <v>255</v>
      </c>
      <c r="IZ126" s="75">
        <f>SUMIF(Population!$B$214:$B$314,"&lt;="&amp;$GV126,Population!C$214:C$314)-SUMIF(Population!$B$214:$B$314,"&lt;"&amp;$GU126,Population!C$214:C$314)</f>
        <v>678233</v>
      </c>
      <c r="JA126" s="75">
        <f>SUMIF(Population!$B$214:$B$314,"&lt;="&amp;$GV126,Population!D$214:D$314)-SUMIF(Population!$B$214:$B$314,"&lt;"&amp;$GU126,Population!D$214:D$314)</f>
        <v>682701</v>
      </c>
      <c r="JB126" s="75">
        <f>SUMIF(Population!$B$214:$B$314,"&lt;="&amp;$GV126,Population!E$214:E$314)-SUMIF(Population!$B$214:$B$314,"&lt;"&amp;$GU126,Population!E$214:E$314)</f>
        <v>687319</v>
      </c>
      <c r="JC126" s="75">
        <f>SUMIF(Population!$B$214:$B$314,"&lt;="&amp;$GV126,Population!F$214:F$314)-SUMIF(Population!$B$214:$B$314,"&lt;"&amp;$GU126,Population!F$214:F$314)</f>
        <v>694113</v>
      </c>
      <c r="JD126" s="75">
        <f>SUMIF(Population!$B$214:$B$314,"&lt;="&amp;$GV126,Population!G$214:G$314)-SUMIF(Population!$B$214:$B$314,"&lt;"&amp;$GU126,Population!G$214:G$314)</f>
        <v>706380</v>
      </c>
      <c r="JE126" s="75">
        <f>SUMIF(Population!$B$214:$B$314,"&lt;="&amp;$GV126,Population!H$214:H$314)-SUMIF(Population!$B$214:$B$314,"&lt;"&amp;$GU126,Population!H$214:H$314)</f>
        <v>720055</v>
      </c>
      <c r="JF126" s="75">
        <f>SUMIF(Population!$B$214:$B$314,"&lt;="&amp;$GV126,Population!I$214:I$314)-SUMIF(Population!$B$214:$B$314,"&lt;"&amp;$GU126,Population!I$214:I$314)</f>
        <v>735756</v>
      </c>
      <c r="JG126" s="75">
        <f>SUMIF(Population!$B$214:$B$314,"&lt;="&amp;$GV126,Population!J$214:J$314)-SUMIF(Population!$B$214:$B$314,"&lt;"&amp;$GU126,Population!J$214:J$314)</f>
        <v>751326</v>
      </c>
      <c r="JH126" s="75">
        <f>SUMIF(Population!$B$214:$B$314,"&lt;="&amp;$GV126,Population!K$214:K$314)-SUMIF(Population!$B$214:$B$314,"&lt;"&amp;$GU126,Population!K$214:K$314)</f>
        <v>765923</v>
      </c>
      <c r="JI126" s="75">
        <f>SUMIF(Population!$B$214:$B$314,"&lt;="&amp;$GV126,Population!L$214:L$314)-SUMIF(Population!$B$214:$B$314,"&lt;"&amp;$GU126,Population!L$214:L$314)</f>
        <v>773537</v>
      </c>
      <c r="JJ126" s="75">
        <f>SUMIF(Population!$B$214:$B$314,"&lt;="&amp;$GV126,Population!M$214:M$314)-SUMIF(Population!$B$214:$B$314,"&lt;"&amp;$GU126,Population!M$214:M$314)</f>
        <v>782414</v>
      </c>
      <c r="JK126" s="75">
        <f>SUMIF(Population!$B$214:$B$314,"&lt;="&amp;$GV126,Population!N$214:N$314)-SUMIF(Population!$B$214:$B$314,"&lt;"&amp;$GU126,Population!N$214:N$314)</f>
        <v>790349</v>
      </c>
      <c r="JL126" s="75">
        <f>SUMIF(Population!$B$214:$B$314,"&lt;="&amp;$GV126,Population!O$214:O$314)-SUMIF(Population!$B$214:$B$314,"&lt;"&amp;$GU126,Population!O$214:O$314)</f>
        <v>798678</v>
      </c>
      <c r="JM126" s="75">
        <f>SUMIF(Population!$B$214:$B$314,"&lt;="&amp;$GV126,Population!P$214:P$314)-SUMIF(Population!$B$214:$B$314,"&lt;"&amp;$GU126,Population!P$214:P$314)</f>
        <v>806950</v>
      </c>
      <c r="JN126" s="75">
        <f>SUMIF(Population!$B$214:$B$314,"&lt;="&amp;$GV126,Population!Q$214:Q$314)-SUMIF(Population!$B$214:$B$314,"&lt;"&amp;$GU126,Population!Q$214:Q$314)</f>
        <v>818358</v>
      </c>
      <c r="JO126" s="75">
        <f>SUMIF(Population!$B$214:$B$314,"&lt;="&amp;$GV126,Population!R$214:R$314)-SUMIF(Population!$B$214:$B$314,"&lt;"&amp;$GU126,Population!R$214:R$314)</f>
        <v>829357</v>
      </c>
      <c r="JP126" s="75">
        <f>SUMIF(Population!$B$214:$B$314,"&lt;="&amp;$GV126,Population!S$214:S$314)-SUMIF(Population!$B$214:$B$314,"&lt;"&amp;$GU126,Population!S$214:S$314)</f>
        <v>839379</v>
      </c>
      <c r="JQ126" s="75">
        <f>SUMIF(Population!$B$214:$B$314,"&lt;="&amp;$GV126,Population!T$214:T$314)-SUMIF(Population!$B$214:$B$314,"&lt;"&amp;$GU126,Population!T$214:T$314)</f>
        <v>848623</v>
      </c>
      <c r="JR126" s="75">
        <f>SUMIF(Population!$B$214:$B$314,"&lt;="&amp;$GV126,Population!U$214:U$314)-SUMIF(Population!$B$214:$B$314,"&lt;"&amp;$GU126,Population!U$214:U$314)</f>
        <v>856954</v>
      </c>
      <c r="JS126" s="75">
        <f>SUMIF(Population!$B$214:$B$314,"&lt;="&amp;$GV126,Population!V$214:V$314)-SUMIF(Population!$B$214:$B$314,"&lt;"&amp;$GU126,Population!V$214:V$314)</f>
        <v>864276</v>
      </c>
      <c r="JT126" s="75">
        <f>SUMIF(Population!$B$214:$B$314,"&lt;="&amp;$GV126,Population!W$214:W$314)-SUMIF(Population!$B$214:$B$314,"&lt;"&amp;$GU126,Population!W$214:W$314)</f>
        <v>870535</v>
      </c>
      <c r="JU126" s="75">
        <f>SUMIF(Population!$B$214:$B$314,"&lt;="&amp;$GV126,Population!X$214:X$314)-SUMIF(Population!$B$214:$B$314,"&lt;"&amp;$GU126,Population!X$214:X$314)</f>
        <v>875793</v>
      </c>
      <c r="JV126" s="75">
        <f>SUMIF(Population!$B$214:$B$314,"&lt;="&amp;$GV126,Population!Y$214:Y$314)-SUMIF(Population!$B$214:$B$314,"&lt;"&amp;$GU126,Population!Y$214:Y$314)</f>
        <v>880166</v>
      </c>
      <c r="JW126" s="75">
        <f>SUMIF(Population!$B$214:$B$314,"&lt;="&amp;$GV126,Population!Z$214:Z$314)-SUMIF(Population!$B$214:$B$314,"&lt;"&amp;$GU126,Population!Z$214:Z$314)</f>
        <v>883753</v>
      </c>
      <c r="JX126" s="75">
        <f>SUMIF(Population!$B$214:$B$314,"&lt;="&amp;$GV126,Population!AA$214:AA$314)-SUMIF(Population!$B$214:$B$314,"&lt;"&amp;$GU126,Population!AA$214:AA$314)</f>
        <v>886679</v>
      </c>
      <c r="JY126" s="75">
        <f>SUMIF(Population!$B$214:$B$314,"&lt;="&amp;$GV126,Population!AB$214:AB$314)-SUMIF(Population!$B$214:$B$314,"&lt;"&amp;$GU126,Population!AB$214:AB$314)</f>
        <v>889082</v>
      </c>
      <c r="JZ126" s="75">
        <f>SUMIF(Population!$B$214:$B$314,"&lt;="&amp;$GV126,Population!AC$214:AC$314)-SUMIF(Population!$B$214:$B$314,"&lt;"&amp;$GU126,Population!AC$214:AC$314)</f>
        <v>891148</v>
      </c>
      <c r="KA126" s="75">
        <f>SUMIF(Population!$B$214:$B$314,"&lt;="&amp;$GV126,Population!AD$214:AD$314)-SUMIF(Population!$B$214:$B$314,"&lt;"&amp;$GU126,Population!AD$214:AD$314)</f>
        <v>893065</v>
      </c>
      <c r="KB126" s="75">
        <f>SUMIF(Population!$B$214:$B$314,"&lt;="&amp;$GV126,Population!AE$214:AE$314)-SUMIF(Population!$B$214:$B$314,"&lt;"&amp;$GU126,Population!AE$214:AE$314)</f>
        <v>894982</v>
      </c>
      <c r="KC126" s="75">
        <f>SUMIF(Population!$B$214:$B$314,"&lt;="&amp;$GV126,Population!AF$214:AF$314)-SUMIF(Population!$B$214:$B$314,"&lt;"&amp;$GU126,Population!AF$214:AF$314)</f>
        <v>897068</v>
      </c>
      <c r="KD126" s="75">
        <f>SUMIF(Population!$B$214:$B$314,"&lt;="&amp;$GV126,Population!AG$214:AG$314)-SUMIF(Population!$B$214:$B$314,"&lt;"&amp;$GU126,Population!AG$214:AG$314)</f>
        <v>899495</v>
      </c>
      <c r="KE126" s="75">
        <f>SUMIF(Population!$B$214:$B$314,"&lt;="&amp;$GV126,Population!AH$214:AH$314)-SUMIF(Population!$B$214:$B$314,"&lt;"&amp;$GU126,Population!AH$214:AH$314)</f>
        <v>902397</v>
      </c>
      <c r="KF126" s="75">
        <f>SUMIF(Population!$B$214:$B$314,"&lt;="&amp;$GV126,Population!AI$214:AI$314)-SUMIF(Population!$B$214:$B$314,"&lt;"&amp;$GU126,Population!AI$214:AI$314)</f>
        <v>905870</v>
      </c>
      <c r="KG126" s="75">
        <f>SUMIF(Population!$B$214:$B$314,"&lt;="&amp;$GV126,Population!AJ$214:AJ$314)-SUMIF(Population!$B$214:$B$314,"&lt;"&amp;$GU126,Population!AJ$214:AJ$314)</f>
        <v>910018</v>
      </c>
      <c r="KH126" s="75">
        <f>SUMIF(Population!$B$214:$B$314,"&lt;="&amp;$GV126,Population!AK$214:AK$314)-SUMIF(Population!$B$214:$B$314,"&lt;"&amp;$GU126,Population!AK$214:AK$314)</f>
        <v>914895</v>
      </c>
      <c r="KI126" s="75">
        <f>SUMIF(Population!$B$214:$B$314,"&lt;="&amp;$GV126,Population!AL$214:AL$314)-SUMIF(Population!$B$214:$B$314,"&lt;"&amp;$GU126,Population!AL$214:AL$314)</f>
        <v>920523</v>
      </c>
      <c r="KJ126" s="75">
        <f>SUMIF(Population!$B$214:$B$314,"&lt;="&amp;$GV126,Population!AM$214:AM$314)-SUMIF(Population!$B$214:$B$314,"&lt;"&amp;$GU126,Population!AM$214:AM$314)</f>
        <v>926866</v>
      </c>
      <c r="KK126" s="75">
        <f>SUMIF(Population!$B$214:$B$314,"&lt;="&amp;$GV126,Population!AN$214:AN$314)-SUMIF(Population!$B$214:$B$314,"&lt;"&amp;$GU126,Population!AN$214:AN$314)</f>
        <v>933851</v>
      </c>
      <c r="KL126" s="75">
        <f>SUMIF(Population!$B$214:$B$314,"&lt;="&amp;$GV126,Population!AO$214:AO$314)-SUMIF(Population!$B$214:$B$314,"&lt;"&amp;$GU126,Population!AO$214:AO$314)</f>
        <v>941388</v>
      </c>
      <c r="KM126" s="75">
        <f>SUMIF(Population!$B$214:$B$314,"&lt;="&amp;$GV126,Population!AP$214:AP$314)-SUMIF(Population!$B$214:$B$314,"&lt;"&amp;$GU126,Population!AP$214:AP$314)</f>
        <v>949373</v>
      </c>
      <c r="KN126" s="75">
        <f>SUMIF(Population!$B$214:$B$314,"&lt;="&amp;$GV126,Population!AQ$214:AQ$314)-SUMIF(Population!$B$214:$B$314,"&lt;"&amp;$GU126,Population!AQ$214:AQ$314)</f>
        <v>957679</v>
      </c>
      <c r="KO126" s="75">
        <f>SUMIF(Population!$B$214:$B$314,"&lt;="&amp;$GV126,Population!AR$214:AR$314)-SUMIF(Population!$B$214:$B$314,"&lt;"&amp;$GU126,Population!AR$214:AR$314)</f>
        <v>966186</v>
      </c>
      <c r="KP126" s="75">
        <f>SUMIF(Population!$B$214:$B$314,"&lt;="&amp;$GV126,Population!AS$214:AS$314)-SUMIF(Population!$B$214:$B$314,"&lt;"&amp;$GU126,Population!AS$214:AS$314)</f>
        <v>974778</v>
      </c>
      <c r="KQ126" s="75">
        <f>SUMIF(Population!$B$214:$B$314,"&lt;="&amp;$GV126,Population!AT$214:AT$314)-SUMIF(Population!$B$214:$B$314,"&lt;"&amp;$GU126,Population!AT$214:AT$314)</f>
        <v>983337</v>
      </c>
      <c r="KR126" s="75">
        <f>SUMIF(Population!$B$214:$B$314,"&lt;="&amp;$GV126,Population!AU$214:AU$314)-SUMIF(Population!$B$214:$B$314,"&lt;"&amp;$GU126,Population!AU$214:AU$314)</f>
        <v>991753</v>
      </c>
      <c r="KS126" s="75">
        <f>SUMIF(Population!$B$214:$B$314,"&lt;="&amp;$GV126,Population!AV$214:AV$314)-SUMIF(Population!$B$214:$B$314,"&lt;"&amp;$GU126,Population!AV$214:AV$314)</f>
        <v>999943</v>
      </c>
      <c r="KT126" s="75">
        <f>SUMIF(Population!$B$214:$B$314,"&lt;="&amp;$GV126,Population!AW$214:AW$314)-SUMIF(Population!$B$214:$B$314,"&lt;"&amp;$GU126,Population!AW$214:AW$314)</f>
        <v>1007843</v>
      </c>
      <c r="KU126" s="75">
        <f>SUMIF(Population!$B$214:$B$314,"&lt;="&amp;$GV126,Population!AX$214:AX$314)-SUMIF(Population!$B$214:$B$314,"&lt;"&amp;$GU126,Population!AX$214:AX$314)</f>
        <v>1015407</v>
      </c>
      <c r="KV126" s="75">
        <f>SUMIF(Population!$B$214:$B$314,"&lt;="&amp;$GV126,Population!AY$214:AY$314)-SUMIF(Population!$B$214:$B$314,"&lt;"&amp;$GU126,Population!AY$214:AY$314)</f>
        <v>1022603</v>
      </c>
      <c r="KY126" s="35">
        <v>10</v>
      </c>
      <c r="KZ126" s="35">
        <v>14</v>
      </c>
      <c r="LA126" s="36" t="s">
        <v>255</v>
      </c>
      <c r="LB126" s="35">
        <f>SUMIF(Population!$B$110:$B$210,"&lt;="&amp;$GV126,Population!C$110:C$210)-SUMIF(Population!$B$110:$B$210,"&lt;"&amp;$GU126,Population!C$110:C$210)</f>
        <v>712989</v>
      </c>
      <c r="LC126" s="35">
        <f>SUMIF(Population!$B$110:$B$210,"&lt;="&amp;$GV126,Population!D$110:D$210)-SUMIF(Population!$B$110:$B$210,"&lt;"&amp;$GU126,Population!D$110:D$210)</f>
        <v>718047</v>
      </c>
      <c r="LD126" s="35">
        <f>SUMIF(Population!$B$110:$B$210,"&lt;="&amp;$GV126,Population!E$110:E$210)-SUMIF(Population!$B$110:$B$210,"&lt;"&amp;$GU126,Population!E$110:E$210)</f>
        <v>725333</v>
      </c>
      <c r="LE126" s="35">
        <f>SUMIF(Population!$B$110:$B$210,"&lt;="&amp;$GV126,Population!F$110:F$210)-SUMIF(Population!$B$110:$B$210,"&lt;"&amp;$GU126,Population!F$110:F$210)</f>
        <v>735549</v>
      </c>
      <c r="LF126" s="35">
        <f>SUMIF(Population!$B$110:$B$210,"&lt;="&amp;$GV126,Population!G$110:G$210)-SUMIF(Population!$B$110:$B$210,"&lt;"&amp;$GU126,Population!G$110:G$210)</f>
        <v>750000</v>
      </c>
      <c r="LG126" s="35">
        <f>SUMIF(Population!$B$110:$B$210,"&lt;="&amp;$GV126,Population!H$110:H$210)-SUMIF(Population!$B$110:$B$210,"&lt;"&amp;$GU126,Population!H$110:H$210)</f>
        <v>766879</v>
      </c>
      <c r="LH126" s="35">
        <f>SUMIF(Population!$B$110:$B$210,"&lt;="&amp;$GV126,Population!I$110:I$210)-SUMIF(Population!$B$110:$B$210,"&lt;"&amp;$GU126,Population!I$110:I$210)</f>
        <v>785041</v>
      </c>
      <c r="LI126" s="35">
        <f>SUMIF(Population!$B$110:$B$210,"&lt;="&amp;$GV126,Population!J$110:J$210)-SUMIF(Population!$B$110:$B$210,"&lt;"&amp;$GU126,Population!J$110:J$210)</f>
        <v>802266</v>
      </c>
      <c r="LJ126" s="35">
        <f>SUMIF(Population!$B$110:$B$210,"&lt;="&amp;$GV126,Population!K$110:K$210)-SUMIF(Population!$B$110:$B$210,"&lt;"&amp;$GU126,Population!K$110:K$210)</f>
        <v>818402</v>
      </c>
      <c r="LK126" s="35">
        <f>SUMIF(Population!$B$110:$B$210,"&lt;="&amp;$GV126,Population!L$110:L$210)-SUMIF(Population!$B$110:$B$210,"&lt;"&amp;$GU126,Population!L$110:L$210)</f>
        <v>827511</v>
      </c>
      <c r="LL126" s="35">
        <f>SUMIF(Population!$B$110:$B$210,"&lt;="&amp;$GV126,Population!M$110:M$210)-SUMIF(Population!$B$110:$B$210,"&lt;"&amp;$GU126,Population!M$110:M$210)</f>
        <v>837704</v>
      </c>
      <c r="LM126" s="35">
        <f>SUMIF(Population!$B$110:$B$210,"&lt;="&amp;$GV126,Population!N$110:N$210)-SUMIF(Population!$B$110:$B$210,"&lt;"&amp;$GU126,Population!N$110:N$210)</f>
        <v>847150</v>
      </c>
      <c r="LN126" s="35">
        <f>SUMIF(Population!$B$110:$B$210,"&lt;="&amp;$GV126,Population!O$110:O$210)-SUMIF(Population!$B$110:$B$210,"&lt;"&amp;$GU126,Population!O$110:O$210)</f>
        <v>856470</v>
      </c>
      <c r="LO126" s="35">
        <f>SUMIF(Population!$B$110:$B$210,"&lt;="&amp;$GV126,Population!P$110:P$210)-SUMIF(Population!$B$110:$B$210,"&lt;"&amp;$GU126,Population!P$110:P$210)</f>
        <v>865169</v>
      </c>
      <c r="LP126" s="35">
        <f>SUMIF(Population!$B$110:$B$210,"&lt;="&amp;$GV126,Population!Q$110:Q$210)-SUMIF(Population!$B$110:$B$210,"&lt;"&amp;$GU126,Population!Q$110:Q$210)</f>
        <v>877230</v>
      </c>
      <c r="LQ126" s="35">
        <f>SUMIF(Population!$B$110:$B$210,"&lt;="&amp;$GV126,Population!R$110:R$210)-SUMIF(Population!$B$110:$B$210,"&lt;"&amp;$GU126,Population!R$110:R$210)</f>
        <v>888487</v>
      </c>
      <c r="LR126" s="35">
        <f>SUMIF(Population!$B$110:$B$210,"&lt;="&amp;$GV126,Population!S$110:S$210)-SUMIF(Population!$B$110:$B$210,"&lt;"&amp;$GU126,Population!S$110:S$210)</f>
        <v>898952</v>
      </c>
      <c r="LS126" s="35">
        <f>SUMIF(Population!$B$110:$B$210,"&lt;="&amp;$GV126,Population!T$110:T$210)-SUMIF(Population!$B$110:$B$210,"&lt;"&amp;$GU126,Population!T$110:T$210)</f>
        <v>908658</v>
      </c>
      <c r="LT126" s="35">
        <f>SUMIF(Population!$B$110:$B$210,"&lt;="&amp;$GV126,Population!U$110:U$210)-SUMIF(Population!$B$110:$B$210,"&lt;"&amp;$GU126,Population!U$110:U$210)</f>
        <v>917444</v>
      </c>
      <c r="LU126" s="35">
        <f>SUMIF(Population!$B$110:$B$210,"&lt;="&amp;$GV126,Population!V$110:V$210)-SUMIF(Population!$B$110:$B$210,"&lt;"&amp;$GU126,Population!V$110:V$210)</f>
        <v>925190</v>
      </c>
      <c r="LV126" s="35">
        <f>SUMIF(Population!$B$110:$B$210,"&lt;="&amp;$GV126,Population!W$110:W$210)-SUMIF(Population!$B$110:$B$210,"&lt;"&amp;$GU126,Population!W$110:W$210)</f>
        <v>931824</v>
      </c>
      <c r="LW126" s="35">
        <f>SUMIF(Population!$B$110:$B$210,"&lt;="&amp;$GV126,Population!X$110:X$210)-SUMIF(Population!$B$110:$B$210,"&lt;"&amp;$GU126,Population!X$110:X$210)</f>
        <v>937404</v>
      </c>
      <c r="LX126" s="35">
        <f>SUMIF(Population!$B$110:$B$210,"&lt;="&amp;$GV126,Population!Y$110:Y$210)-SUMIF(Population!$B$110:$B$210,"&lt;"&amp;$GU126,Population!Y$110:Y$210)</f>
        <v>942052</v>
      </c>
      <c r="LY126" s="35">
        <f>SUMIF(Population!$B$110:$B$210,"&lt;="&amp;$GV126,Population!Z$110:Z$210)-SUMIF(Population!$B$110:$B$210,"&lt;"&amp;$GU126,Population!Z$110:Z$210)</f>
        <v>945869</v>
      </c>
      <c r="LZ126" s="35">
        <f>SUMIF(Population!$B$110:$B$210,"&lt;="&amp;$GV126,Population!AA$110:AA$210)-SUMIF(Population!$B$110:$B$210,"&lt;"&amp;$GU126,Population!AA$110:AA$210)</f>
        <v>948988</v>
      </c>
      <c r="MA126" s="35">
        <f>SUMIF(Population!$B$110:$B$210,"&lt;="&amp;$GV126,Population!AB$110:AB$210)-SUMIF(Population!$B$110:$B$210,"&lt;"&amp;$GU126,Population!AB$110:AB$210)</f>
        <v>951552</v>
      </c>
      <c r="MB126" s="35">
        <f>SUMIF(Population!$B$110:$B$210,"&lt;="&amp;$GV126,Population!AC$110:AC$210)-SUMIF(Population!$B$110:$B$210,"&lt;"&amp;$GU126,Population!AC$110:AC$210)</f>
        <v>953761</v>
      </c>
      <c r="MC126" s="35">
        <f>SUMIF(Population!$B$110:$B$210,"&lt;="&amp;$GV126,Population!AD$110:AD$210)-SUMIF(Population!$B$110:$B$210,"&lt;"&amp;$GU126,Population!AD$110:AD$210)</f>
        <v>955812</v>
      </c>
      <c r="MD126" s="35">
        <f>SUMIF(Population!$B$110:$B$210,"&lt;="&amp;$GV126,Population!AE$110:AE$210)-SUMIF(Population!$B$110:$B$210,"&lt;"&amp;$GU126,Population!AE$110:AE$210)</f>
        <v>957864</v>
      </c>
      <c r="ME126" s="35">
        <f>SUMIF(Population!$B$110:$B$210,"&lt;="&amp;$GV126,Population!AF$110:AF$210)-SUMIF(Population!$B$110:$B$210,"&lt;"&amp;$GU126,Population!AF$110:AF$210)</f>
        <v>960091</v>
      </c>
      <c r="MF126" s="35">
        <f>SUMIF(Population!$B$110:$B$210,"&lt;="&amp;$GV126,Population!AG$110:AG$210)-SUMIF(Population!$B$110:$B$210,"&lt;"&amp;$GU126,Population!AG$110:AG$210)</f>
        <v>962680</v>
      </c>
      <c r="MG126" s="35">
        <f>SUMIF(Population!$B$110:$B$210,"&lt;="&amp;$GV126,Population!AH$110:AH$210)-SUMIF(Population!$B$110:$B$210,"&lt;"&amp;$GU126,Population!AH$110:AH$210)</f>
        <v>965764</v>
      </c>
      <c r="MH126" s="35">
        <f>SUMIF(Population!$B$110:$B$210,"&lt;="&amp;$GV126,Population!AI$110:AI$210)-SUMIF(Population!$B$110:$B$210,"&lt;"&amp;$GU126,Population!AI$110:AI$210)</f>
        <v>969449</v>
      </c>
      <c r="MI126" s="35">
        <f>SUMIF(Population!$B$110:$B$210,"&lt;="&amp;$GV126,Population!AJ$110:AJ$210)-SUMIF(Population!$B$110:$B$210,"&lt;"&amp;$GU126,Population!AJ$110:AJ$210)</f>
        <v>973847</v>
      </c>
      <c r="MJ126" s="35">
        <f>SUMIF(Population!$B$110:$B$210,"&lt;="&amp;$GV126,Population!AK$110:AK$210)-SUMIF(Population!$B$110:$B$210,"&lt;"&amp;$GU126,Population!AK$110:AK$210)</f>
        <v>979018</v>
      </c>
      <c r="MK126" s="35">
        <f>SUMIF(Population!$B$110:$B$210,"&lt;="&amp;$GV126,Population!AL$110:AL$210)-SUMIF(Population!$B$110:$B$210,"&lt;"&amp;$GU126,Population!AL$110:AL$210)</f>
        <v>984980</v>
      </c>
      <c r="ML126" s="35">
        <f>SUMIF(Population!$B$110:$B$210,"&lt;="&amp;$GV126,Population!AM$110:AM$210)-SUMIF(Population!$B$110:$B$210,"&lt;"&amp;$GU126,Population!AM$110:AM$210)</f>
        <v>991696</v>
      </c>
      <c r="MM126" s="35">
        <f>SUMIF(Population!$B$110:$B$210,"&lt;="&amp;$GV126,Population!AN$110:AN$210)-SUMIF(Population!$B$110:$B$210,"&lt;"&amp;$GU126,Population!AN$110:AN$210)</f>
        <v>999084</v>
      </c>
      <c r="MN126" s="35">
        <f>SUMIF(Population!$B$110:$B$210,"&lt;="&amp;$GV126,Population!AO$110:AO$210)-SUMIF(Population!$B$110:$B$210,"&lt;"&amp;$GU126,Population!AO$110:AO$210)</f>
        <v>1007059</v>
      </c>
      <c r="MO126" s="35">
        <f>SUMIF(Population!$B$110:$B$210,"&lt;="&amp;$GV126,Population!AP$110:AP$210)-SUMIF(Population!$B$110:$B$210,"&lt;"&amp;$GU126,Population!AP$110:AP$210)</f>
        <v>1015502</v>
      </c>
      <c r="MP126" s="35">
        <f>SUMIF(Population!$B$110:$B$210,"&lt;="&amp;$GV126,Population!AQ$110:AQ$210)-SUMIF(Population!$B$110:$B$210,"&lt;"&amp;$GU126,Population!AQ$110:AQ$210)</f>
        <v>1024283</v>
      </c>
      <c r="MQ126" s="35">
        <f>SUMIF(Population!$B$110:$B$210,"&lt;="&amp;$GV126,Population!AR$110:AR$210)-SUMIF(Population!$B$110:$B$210,"&lt;"&amp;$GU126,Population!AR$110:AR$210)</f>
        <v>1033277</v>
      </c>
      <c r="MR126" s="35">
        <f>SUMIF(Population!$B$110:$B$210,"&lt;="&amp;$GV126,Population!AS$110:AS$210)-SUMIF(Population!$B$110:$B$210,"&lt;"&amp;$GU126,Population!AS$110:AS$210)</f>
        <v>1042364</v>
      </c>
      <c r="MS126" s="35">
        <f>SUMIF(Population!$B$110:$B$210,"&lt;="&amp;$GV126,Population!AT$110:AT$210)-SUMIF(Population!$B$110:$B$210,"&lt;"&amp;$GU126,Population!AT$110:AT$210)</f>
        <v>1051413</v>
      </c>
      <c r="MT126" s="35">
        <f>SUMIF(Population!$B$110:$B$210,"&lt;="&amp;$GV126,Population!AU$110:AU$210)-SUMIF(Population!$B$110:$B$210,"&lt;"&amp;$GU126,Population!AU$110:AU$210)</f>
        <v>1060310</v>
      </c>
      <c r="MU126" s="35">
        <f>SUMIF(Population!$B$110:$B$210,"&lt;="&amp;$GV126,Population!AV$110:AV$210)-SUMIF(Population!$B$110:$B$210,"&lt;"&amp;$GU126,Population!AV$110:AV$210)</f>
        <v>1068965</v>
      </c>
      <c r="MV126" s="35">
        <f>SUMIF(Population!$B$110:$B$210,"&lt;="&amp;$GV126,Population!AW$110:AW$210)-SUMIF(Population!$B$110:$B$210,"&lt;"&amp;$GU126,Population!AW$110:AW$210)</f>
        <v>1077315</v>
      </c>
      <c r="MW126" s="35">
        <f>SUMIF(Population!$B$110:$B$210,"&lt;="&amp;$GV126,Population!AX$110:AX$210)-SUMIF(Population!$B$110:$B$210,"&lt;"&amp;$GU126,Population!AX$110:AX$210)</f>
        <v>1085309</v>
      </c>
      <c r="MX126" s="35">
        <f>SUMIF(Population!$B$110:$B$210,"&lt;="&amp;$GV126,Population!AY$110:AY$210)-SUMIF(Population!$B$110:$B$210,"&lt;"&amp;$GU126,Population!AY$110:AY$210)</f>
        <v>1092918</v>
      </c>
      <c r="MZ126" s="36" t="s">
        <v>255</v>
      </c>
      <c r="NA126" s="49">
        <f t="shared" si="109"/>
        <v>363693515.97069877</v>
      </c>
      <c r="NB126" s="49">
        <f t="shared" si="110"/>
        <v>374006430.39551789</v>
      </c>
      <c r="NC126" s="49">
        <f t="shared" si="111"/>
        <v>385242491.85020745</v>
      </c>
      <c r="ND126" s="49">
        <f t="shared" si="112"/>
        <v>398210131.17469758</v>
      </c>
      <c r="NE126" s="49">
        <f t="shared" si="113"/>
        <v>414317782.80667442</v>
      </c>
      <c r="NF126" s="49">
        <f t="shared" si="114"/>
        <v>432046504.91560668</v>
      </c>
      <c r="NG126" s="49">
        <f t="shared" si="115"/>
        <v>451325620.3651073</v>
      </c>
      <c r="NH126" s="49">
        <f t="shared" si="116"/>
        <v>470907549.86298442</v>
      </c>
      <c r="NI126" s="49">
        <f t="shared" si="117"/>
        <v>490481790.90962344</v>
      </c>
      <c r="NJ126" s="49">
        <f t="shared" si="118"/>
        <v>506247512.80397457</v>
      </c>
      <c r="NK126" s="49">
        <f t="shared" si="119"/>
        <v>523220960.5884586</v>
      </c>
      <c r="NL126" s="49">
        <f t="shared" si="120"/>
        <v>540131451.315835</v>
      </c>
      <c r="NM126" s="49">
        <f t="shared" si="121"/>
        <v>557615956.92860317</v>
      </c>
      <c r="NN126" s="49">
        <f t="shared" si="122"/>
        <v>575367700.00669181</v>
      </c>
      <c r="NO126" s="49">
        <f t="shared" si="123"/>
        <v>595907109.61632717</v>
      </c>
      <c r="NP126" s="49">
        <f t="shared" si="124"/>
        <v>616626083.28329909</v>
      </c>
      <c r="NQ126" s="49">
        <f t="shared" si="125"/>
        <v>637309776.43300688</v>
      </c>
      <c r="NR126" s="49">
        <f t="shared" si="126"/>
        <v>658020244.87623501</v>
      </c>
      <c r="NS126" s="49">
        <f t="shared" si="127"/>
        <v>678623692.42373896</v>
      </c>
      <c r="NT126" s="49">
        <f t="shared" si="128"/>
        <v>699006744.65989876</v>
      </c>
      <c r="NU126" s="49">
        <f t="shared" si="129"/>
        <v>719083214.33487642</v>
      </c>
      <c r="NV126" s="49">
        <f t="shared" si="130"/>
        <v>738861062.09497738</v>
      </c>
      <c r="NW126" s="49">
        <f t="shared" si="131"/>
        <v>758399532.92959666</v>
      </c>
      <c r="NX126" s="49">
        <f t="shared" si="132"/>
        <v>777748236.02596009</v>
      </c>
      <c r="NY126" s="49">
        <f t="shared" si="133"/>
        <v>796987478.37060785</v>
      </c>
      <c r="NZ126" s="49">
        <f t="shared" si="134"/>
        <v>816215756.04408526</v>
      </c>
      <c r="OA126" s="49">
        <f t="shared" si="135"/>
        <v>835588434.09772623</v>
      </c>
      <c r="OB126" s="49">
        <f t="shared" si="136"/>
        <v>855274309.2763443</v>
      </c>
      <c r="OC126" s="49">
        <f t="shared" si="137"/>
        <v>875420410.05299735</v>
      </c>
      <c r="OD126" s="49">
        <f t="shared" si="138"/>
        <v>896202946.24114656</v>
      </c>
      <c r="OE126" s="49">
        <f t="shared" si="139"/>
        <v>917820404.3158679</v>
      </c>
      <c r="OF126" s="49">
        <f t="shared" si="140"/>
        <v>940440783.08964372</v>
      </c>
      <c r="OG126" s="49">
        <f t="shared" si="141"/>
        <v>964211358.58196723</v>
      </c>
      <c r="OH126" s="49">
        <f t="shared" si="142"/>
        <v>989297253.77519631</v>
      </c>
      <c r="OI126" s="49">
        <f t="shared" si="143"/>
        <v>1015820534.1996839</v>
      </c>
      <c r="OJ126" s="49">
        <f t="shared" si="144"/>
        <v>1043870286.8778461</v>
      </c>
      <c r="OK126" s="49">
        <f t="shared" si="145"/>
        <v>1073476827.0596459</v>
      </c>
      <c r="OL126" s="49">
        <f t="shared" si="146"/>
        <v>1104622848.0906005</v>
      </c>
      <c r="OM126" s="49">
        <f t="shared" si="147"/>
        <v>1137274510.3510263</v>
      </c>
      <c r="ON126" s="49">
        <f t="shared" si="148"/>
        <v>1171363189.1435769</v>
      </c>
      <c r="OO126" s="49">
        <f t="shared" si="149"/>
        <v>1206790561.9449468</v>
      </c>
      <c r="OP126" s="49">
        <f t="shared" si="150"/>
        <v>1243454475.7341647</v>
      </c>
      <c r="OQ126" s="49">
        <f t="shared" si="151"/>
        <v>1281247192.0203214</v>
      </c>
      <c r="OR126" s="49">
        <f t="shared" si="152"/>
        <v>1320041084.0316036</v>
      </c>
      <c r="OS126" s="49">
        <f t="shared" si="153"/>
        <v>1359712272.0208104</v>
      </c>
      <c r="OT126" s="49">
        <f t="shared" si="154"/>
        <v>1400159278.9935644</v>
      </c>
      <c r="OU126" s="49">
        <f t="shared" si="155"/>
        <v>1441302596.6297536</v>
      </c>
      <c r="OV126" s="49">
        <f t="shared" si="156"/>
        <v>1483076249.9733326</v>
      </c>
      <c r="OW126" s="49">
        <f t="shared" si="157"/>
        <v>1525433972.4165168</v>
      </c>
    </row>
    <row r="127" spans="1:413">
      <c r="B127" s="36" t="s">
        <v>256</v>
      </c>
      <c r="C127" s="339">
        <v>463.08974764269055</v>
      </c>
      <c r="D127" s="339">
        <v>346.43776805077289</v>
      </c>
      <c r="E127" s="340">
        <v>809.52751569346344</v>
      </c>
      <c r="F127" s="48">
        <f t="shared" si="104"/>
        <v>655.13644518389856</v>
      </c>
      <c r="G127" s="48">
        <f t="shared" si="105"/>
        <v>464.02120556118194</v>
      </c>
      <c r="H127" s="48">
        <f t="shared" si="106"/>
        <v>556.96618596978897</v>
      </c>
      <c r="I127" s="123">
        <f t="shared" si="158"/>
        <v>0.35196686263440863</v>
      </c>
      <c r="J127" s="123">
        <f t="shared" si="107"/>
        <v>0.27590922497446529</v>
      </c>
      <c r="K127" s="123">
        <f t="shared" si="107"/>
        <v>0.31431677024004639</v>
      </c>
      <c r="L127" s="49"/>
      <c r="AG127" s="35">
        <v>15</v>
      </c>
      <c r="AH127" s="35">
        <v>19</v>
      </c>
      <c r="AI127" s="36" t="s">
        <v>256</v>
      </c>
      <c r="AJ127" s="49">
        <f t="shared" si="159"/>
        <v>581.96182840689607</v>
      </c>
      <c r="AK127" s="49">
        <f t="shared" si="108"/>
        <v>594.39402641388915</v>
      </c>
      <c r="AL127" s="49">
        <f t="shared" si="108"/>
        <v>607.09180807214716</v>
      </c>
      <c r="AM127" s="49">
        <f t="shared" si="108"/>
        <v>620.06084692996603</v>
      </c>
      <c r="AN127" s="49">
        <f t="shared" si="108"/>
        <v>633.30693773719236</v>
      </c>
      <c r="AO127" s="49">
        <f t="shared" si="108"/>
        <v>646.83599903439881</v>
      </c>
      <c r="AP127" s="49">
        <f t="shared" si="108"/>
        <v>660.65407579737223</v>
      </c>
      <c r="AQ127" s="49">
        <f t="shared" si="108"/>
        <v>674.76734213809402</v>
      </c>
      <c r="AR127" s="49">
        <f t="shared" si="108"/>
        <v>689.18210406342075</v>
      </c>
      <c r="AS127" s="49">
        <f t="shared" si="108"/>
        <v>703.90480229269701</v>
      </c>
      <c r="AT127" s="49">
        <f t="shared" si="108"/>
        <v>718.94201513555993</v>
      </c>
      <c r="AU127" s="49">
        <f t="shared" si="108"/>
        <v>734.30046143122081</v>
      </c>
      <c r="AV127" s="49">
        <f t="shared" si="108"/>
        <v>749.98700355053757</v>
      </c>
      <c r="AW127" s="49">
        <f t="shared" si="108"/>
        <v>766.00865046221884</v>
      </c>
      <c r="AX127" s="49">
        <f t="shared" si="108"/>
        <v>782.37256086453044</v>
      </c>
      <c r="AY127" s="49">
        <f t="shared" si="108"/>
        <v>799.08604638390284</v>
      </c>
      <c r="AZ127" s="49">
        <f t="shared" si="108"/>
        <v>816.15657484186909</v>
      </c>
      <c r="BA127" s="49">
        <f t="shared" si="108"/>
        <v>833.59177359179319</v>
      </c>
      <c r="BB127" s="49">
        <f t="shared" si="108"/>
        <v>851.39943292687917</v>
      </c>
      <c r="BC127" s="49">
        <f t="shared" si="108"/>
        <v>869.58750956098447</v>
      </c>
      <c r="BD127" s="49">
        <f t="shared" si="108"/>
        <v>888.16413018379171</v>
      </c>
      <c r="BE127" s="49">
        <f t="shared" si="108"/>
        <v>907.13759509192914</v>
      </c>
      <c r="BF127" s="49">
        <f t="shared" si="108"/>
        <v>926.5163818976597</v>
      </c>
      <c r="BG127" s="49">
        <f t="shared" si="108"/>
        <v>946.30914931679865</v>
      </c>
      <c r="BH127" s="49">
        <f t="shared" si="108"/>
        <v>966.5247410375498</v>
      </c>
      <c r="BI127" s="49">
        <f t="shared" si="108"/>
        <v>987.17218967199051</v>
      </c>
      <c r="BJ127" s="49">
        <f t="shared" si="108"/>
        <v>1008.2607207919702</v>
      </c>
      <c r="BK127" s="49">
        <f t="shared" si="108"/>
        <v>1029.7997570512268</v>
      </c>
      <c r="BL127" s="49">
        <f t="shared" si="108"/>
        <v>1051.7989223955608</v>
      </c>
      <c r="BM127" s="49">
        <f t="shared" si="108"/>
        <v>1074.2680463629511</v>
      </c>
      <c r="BN127" s="49">
        <f t="shared" si="108"/>
        <v>1097.2171684755306</v>
      </c>
      <c r="BO127" s="49">
        <f t="shared" si="108"/>
        <v>1120.6565427253872</v>
      </c>
      <c r="BP127" s="49">
        <f t="shared" si="108"/>
        <v>1144.5966421561925</v>
      </c>
      <c r="BQ127" s="49">
        <f t="shared" si="108"/>
        <v>1169.0481635427052</v>
      </c>
      <c r="BR127" s="49">
        <f t="shared" si="108"/>
        <v>1194.0220321702416</v>
      </c>
      <c r="BS127" s="49">
        <f t="shared" si="108"/>
        <v>1219.5294067162467</v>
      </c>
      <c r="BT127" s="49">
        <f t="shared" si="108"/>
        <v>1245.581684236151</v>
      </c>
      <c r="BU127" s="49">
        <f t="shared" si="108"/>
        <v>1272.1905052557329</v>
      </c>
      <c r="BV127" s="49">
        <f t="shared" si="108"/>
        <v>1299.3677589722731</v>
      </c>
      <c r="BW127" s="49">
        <f t="shared" si="108"/>
        <v>1327.1255885668145</v>
      </c>
      <c r="BX127" s="49">
        <f t="shared" si="108"/>
        <v>1355.4763966299065</v>
      </c>
      <c r="BY127" s="49">
        <f t="shared" si="108"/>
        <v>1384.4328507032592</v>
      </c>
      <c r="BZ127" s="49">
        <f t="shared" si="108"/>
        <v>1414.0078889397787</v>
      </c>
      <c r="CA127" s="49">
        <f t="shared" si="108"/>
        <v>1444.2147258845184</v>
      </c>
      <c r="CB127" s="49">
        <f t="shared" si="108"/>
        <v>1475.0668583791226</v>
      </c>
      <c r="CC127" s="49">
        <f t="shared" si="108"/>
        <v>1506.578071592407</v>
      </c>
      <c r="CD127" s="49">
        <f t="shared" si="108"/>
        <v>1538.7624451797672</v>
      </c>
      <c r="CE127" s="49">
        <f t="shared" si="108"/>
        <v>1571.6343595741669</v>
      </c>
      <c r="CF127" s="49">
        <f t="shared" si="108"/>
        <v>1605.2085024115192</v>
      </c>
      <c r="CI127" s="35">
        <v>15</v>
      </c>
      <c r="CJ127" s="35">
        <v>19</v>
      </c>
      <c r="CK127" s="36" t="s">
        <v>256</v>
      </c>
      <c r="CL127" s="75" t="e">
        <f>SUMIF(Population!$B$214:$B$314,"&lt;="&amp;$GV127,Population!#REF!)-SUMIF(Population!$B$214:$B$314,"&lt;"&amp;$GU127,Population!#REF!)</f>
        <v>#REF!</v>
      </c>
      <c r="CM127" s="75" t="e">
        <f>SUMIF(Population!$B$214:$B$314,"&lt;="&amp;$GV127,Population!#REF!)-SUMIF(Population!$B$214:$B$314,"&lt;"&amp;$GU127,Population!#REF!)</f>
        <v>#REF!</v>
      </c>
      <c r="CN127" s="75" t="e">
        <f>SUMIF(Population!$B$214:$B$314,"&lt;="&amp;$GV127,Population!#REF!)-SUMIF(Population!$B$214:$B$314,"&lt;"&amp;$GU127,Population!#REF!)</f>
        <v>#REF!</v>
      </c>
      <c r="CO127" s="75" t="e">
        <f>SUMIF(Population!$B$214:$B$314,"&lt;="&amp;$GV127,Population!#REF!)-SUMIF(Population!$B$214:$B$314,"&lt;"&amp;$GU127,Population!#REF!)</f>
        <v>#REF!</v>
      </c>
      <c r="CP127" s="75" t="e">
        <f>SUMIF(Population!$B$214:$B$314,"&lt;="&amp;$GV127,Population!#REF!)-SUMIF(Population!$B$214:$B$314,"&lt;"&amp;$GU127,Population!#REF!)</f>
        <v>#REF!</v>
      </c>
      <c r="CQ127" s="75" t="e">
        <f>SUMIF(Population!$B$214:$B$314,"&lt;="&amp;$GV127,Population!#REF!)-SUMIF(Population!$B$214:$B$314,"&lt;"&amp;$GU127,Population!#REF!)</f>
        <v>#REF!</v>
      </c>
      <c r="CR127" s="75" t="e">
        <f>SUMIF(Population!$B$214:$B$314,"&lt;="&amp;$GV127,Population!#REF!)-SUMIF(Population!$B$214:$B$314,"&lt;"&amp;$GU127,Population!#REF!)</f>
        <v>#REF!</v>
      </c>
      <c r="CS127" s="75" t="e">
        <f>SUMIF(Population!$B$214:$B$314,"&lt;="&amp;$GV127,Population!#REF!)-SUMIF(Population!$B$214:$B$314,"&lt;"&amp;$GU127,Population!#REF!)</f>
        <v>#REF!</v>
      </c>
      <c r="CT127" s="75" t="e">
        <f>SUMIF(Population!$B$214:$B$314,"&lt;="&amp;$GV127,Population!#REF!)-SUMIF(Population!$B$214:$B$314,"&lt;"&amp;$GU127,Population!#REF!)</f>
        <v>#REF!</v>
      </c>
      <c r="CU127" s="75" t="e">
        <f>SUMIF(Population!$B$214:$B$314,"&lt;="&amp;$GV127,Population!#REF!)-SUMIF(Population!$B$214:$B$314,"&lt;"&amp;$GU127,Population!#REF!)</f>
        <v>#REF!</v>
      </c>
      <c r="CV127" s="75" t="e">
        <f>SUMIF(Population!$B$214:$B$314,"&lt;="&amp;$GV127,Population!#REF!)-SUMIF(Population!$B$214:$B$314,"&lt;"&amp;$GU127,Population!#REF!)</f>
        <v>#REF!</v>
      </c>
      <c r="CW127" s="75" t="e">
        <f>SUMIF(Population!$B$214:$B$314,"&lt;="&amp;$GV127,Population!#REF!)-SUMIF(Population!$B$214:$B$314,"&lt;"&amp;$GU127,Population!#REF!)</f>
        <v>#REF!</v>
      </c>
      <c r="CX127" s="75" t="e">
        <f>SUMIF(Population!$B$214:$B$314,"&lt;="&amp;$GV127,Population!#REF!)-SUMIF(Population!$B$214:$B$314,"&lt;"&amp;$GU127,Population!#REF!)</f>
        <v>#REF!</v>
      </c>
      <c r="CY127" s="75" t="e">
        <f>SUMIF(Population!$B$214:$B$314,"&lt;="&amp;$GV127,Population!#REF!)-SUMIF(Population!$B$214:$B$314,"&lt;"&amp;$GU127,Population!#REF!)</f>
        <v>#REF!</v>
      </c>
      <c r="CZ127" s="75" t="e">
        <f>SUMIF(Population!$B$214:$B$314,"&lt;="&amp;$GV127,Population!#REF!)-SUMIF(Population!$B$214:$B$314,"&lt;"&amp;$GU127,Population!#REF!)</f>
        <v>#REF!</v>
      </c>
      <c r="DA127" s="75" t="e">
        <f>SUMIF(Population!$B$214:$B$314,"&lt;="&amp;$GV127,Population!#REF!)-SUMIF(Population!$B$214:$B$314,"&lt;"&amp;$GU127,Population!#REF!)</f>
        <v>#REF!</v>
      </c>
      <c r="DB127" s="75" t="e">
        <f>SUMIF(Population!$B$214:$B$314,"&lt;="&amp;$GV127,Population!#REF!)-SUMIF(Population!$B$214:$B$314,"&lt;"&amp;$GU127,Population!#REF!)</f>
        <v>#REF!</v>
      </c>
      <c r="DC127" s="75" t="e">
        <f>SUMIF(Population!$B$214:$B$314,"&lt;="&amp;$GV127,Population!#REF!)-SUMIF(Population!$B$214:$B$314,"&lt;"&amp;$GU127,Population!#REF!)</f>
        <v>#REF!</v>
      </c>
      <c r="DD127" s="75" t="e">
        <f>SUMIF(Population!$B$214:$B$314,"&lt;="&amp;$GV127,Population!#REF!)-SUMIF(Population!$B$214:$B$314,"&lt;"&amp;$GU127,Population!#REF!)</f>
        <v>#REF!</v>
      </c>
      <c r="DE127" s="75" t="e">
        <f>SUMIF(Population!$B$214:$B$314,"&lt;="&amp;$GV127,Population!#REF!)-SUMIF(Population!$B$214:$B$314,"&lt;"&amp;$GU127,Population!#REF!)</f>
        <v>#REF!</v>
      </c>
      <c r="DF127" s="75" t="e">
        <f>SUMIF(Population!$B$214:$B$314,"&lt;="&amp;$GV127,Population!#REF!)-SUMIF(Population!$B$214:$B$314,"&lt;"&amp;$GU127,Population!#REF!)</f>
        <v>#REF!</v>
      </c>
      <c r="DG127" s="75" t="e">
        <f>SUMIF(Population!$B$214:$B$314,"&lt;="&amp;$GV127,Population!#REF!)-SUMIF(Population!$B$214:$B$314,"&lt;"&amp;$GU127,Population!#REF!)</f>
        <v>#REF!</v>
      </c>
      <c r="DH127" s="75" t="e">
        <f>SUMIF(Population!$B$214:$B$314,"&lt;="&amp;$GV127,Population!#REF!)-SUMIF(Population!$B$214:$B$314,"&lt;"&amp;$GU127,Population!#REF!)</f>
        <v>#REF!</v>
      </c>
      <c r="DI127" s="75" t="e">
        <f>SUMIF(Population!$B$214:$B$314,"&lt;="&amp;$GV127,Population!#REF!)-SUMIF(Population!$B$214:$B$314,"&lt;"&amp;$GU127,Population!#REF!)</f>
        <v>#REF!</v>
      </c>
      <c r="DJ127" s="75" t="e">
        <f>SUMIF(Population!$B$214:$B$314,"&lt;="&amp;$GV127,Population!#REF!)-SUMIF(Population!$B$214:$B$314,"&lt;"&amp;$GU127,Population!#REF!)</f>
        <v>#REF!</v>
      </c>
      <c r="DK127" s="75" t="e">
        <f>SUMIF(Population!$B$214:$B$314,"&lt;="&amp;$GV127,Population!#REF!)-SUMIF(Population!$B$214:$B$314,"&lt;"&amp;$GU127,Population!#REF!)</f>
        <v>#REF!</v>
      </c>
      <c r="DL127" s="75" t="e">
        <f>SUMIF(Population!$B$214:$B$314,"&lt;="&amp;$GV127,Population!#REF!)-SUMIF(Population!$B$214:$B$314,"&lt;"&amp;$GU127,Population!#REF!)</f>
        <v>#REF!</v>
      </c>
      <c r="DM127" s="75" t="e">
        <f>SUMIF(Population!$B$214:$B$314,"&lt;="&amp;$GV127,Population!#REF!)-SUMIF(Population!$B$214:$B$314,"&lt;"&amp;$GU127,Population!#REF!)</f>
        <v>#REF!</v>
      </c>
      <c r="DN127" s="75" t="e">
        <f>SUMIF(Population!$B$214:$B$314,"&lt;="&amp;$GV127,Population!#REF!)-SUMIF(Population!$B$214:$B$314,"&lt;"&amp;$GU127,Population!#REF!)</f>
        <v>#REF!</v>
      </c>
      <c r="DO127" s="75" t="e">
        <f>SUMIF(Population!$B$214:$B$314,"&lt;="&amp;$GV127,Population!#REF!)-SUMIF(Population!$B$214:$B$314,"&lt;"&amp;$GU127,Population!#REF!)</f>
        <v>#REF!</v>
      </c>
      <c r="DP127" s="75" t="e">
        <f>SUMIF(Population!$B$214:$B$314,"&lt;="&amp;$GV127,Population!#REF!)-SUMIF(Population!$B$214:$B$314,"&lt;"&amp;$GU127,Population!#REF!)</f>
        <v>#REF!</v>
      </c>
      <c r="DQ127" s="75" t="e">
        <f>SUMIF(Population!$B$214:$B$314,"&lt;="&amp;$GV127,Population!#REF!)-SUMIF(Population!$B$214:$B$314,"&lt;"&amp;$GU127,Population!#REF!)</f>
        <v>#REF!</v>
      </c>
      <c r="DR127" s="75" t="e">
        <f>SUMIF(Population!$B$214:$B$314,"&lt;="&amp;$GV127,Population!#REF!)-SUMIF(Population!$B$214:$B$314,"&lt;"&amp;$GU127,Population!#REF!)</f>
        <v>#REF!</v>
      </c>
      <c r="DS127" s="75" t="e">
        <f>SUMIF(Population!$B$214:$B$314,"&lt;="&amp;$GV127,Population!#REF!)-SUMIF(Population!$B$214:$B$314,"&lt;"&amp;$GU127,Population!#REF!)</f>
        <v>#REF!</v>
      </c>
      <c r="DT127" s="75" t="e">
        <f>SUMIF(Population!$B$214:$B$314,"&lt;="&amp;$GV127,Population!#REF!)-SUMIF(Population!$B$214:$B$314,"&lt;"&amp;$GU127,Population!#REF!)</f>
        <v>#REF!</v>
      </c>
      <c r="DU127" s="75" t="e">
        <f>SUMIF(Population!$B$214:$B$314,"&lt;="&amp;$GV127,Population!#REF!)-SUMIF(Population!$B$214:$B$314,"&lt;"&amp;$GU127,Population!#REF!)</f>
        <v>#REF!</v>
      </c>
      <c r="DV127" s="75" t="e">
        <f>SUMIF(Population!$B$214:$B$314,"&lt;="&amp;$GV127,Population!#REF!)-SUMIF(Population!$B$214:$B$314,"&lt;"&amp;$GU127,Population!#REF!)</f>
        <v>#REF!</v>
      </c>
      <c r="DW127" s="75" t="e">
        <f>SUMIF(Population!$B$214:$B$314,"&lt;="&amp;$GV127,Population!#REF!)-SUMIF(Population!$B$214:$B$314,"&lt;"&amp;$GU127,Population!#REF!)</f>
        <v>#REF!</v>
      </c>
      <c r="DX127" s="75" t="e">
        <f>SUMIF(Population!$B$214:$B$314,"&lt;="&amp;$GV127,Population!#REF!)-SUMIF(Population!$B$214:$B$314,"&lt;"&amp;$GU127,Population!#REF!)</f>
        <v>#REF!</v>
      </c>
      <c r="DY127" s="75" t="e">
        <f>SUMIF(Population!$B$214:$B$314,"&lt;="&amp;$GV127,Population!#REF!)-SUMIF(Population!$B$214:$B$314,"&lt;"&amp;$GU127,Population!#REF!)</f>
        <v>#REF!</v>
      </c>
      <c r="DZ127" s="75" t="e">
        <f>SUMIF(Population!$B$214:$B$314,"&lt;="&amp;$GV127,Population!#REF!)-SUMIF(Population!$B$214:$B$314,"&lt;"&amp;$GU127,Population!#REF!)</f>
        <v>#REF!</v>
      </c>
      <c r="EA127" s="75" t="e">
        <f>SUMIF(Population!$B$214:$B$314,"&lt;="&amp;$GV127,Population!#REF!)-SUMIF(Population!$B$214:$B$314,"&lt;"&amp;$GU127,Population!#REF!)</f>
        <v>#REF!</v>
      </c>
      <c r="EB127" s="75" t="e">
        <f>SUMIF(Population!$B$214:$B$314,"&lt;="&amp;$GV127,Population!#REF!)-SUMIF(Population!$B$214:$B$314,"&lt;"&amp;$GU127,Population!#REF!)</f>
        <v>#REF!</v>
      </c>
      <c r="EC127" s="75" t="e">
        <f>SUMIF(Population!$B$214:$B$314,"&lt;="&amp;$GV127,Population!#REF!)-SUMIF(Population!$B$214:$B$314,"&lt;"&amp;$GU127,Population!#REF!)</f>
        <v>#REF!</v>
      </c>
      <c r="ED127" s="75" t="e">
        <f>SUMIF(Population!$B$214:$B$314,"&lt;="&amp;$GV127,Population!#REF!)-SUMIF(Population!$B$214:$B$314,"&lt;"&amp;$GU127,Population!#REF!)</f>
        <v>#REF!</v>
      </c>
      <c r="EE127" s="75" t="e">
        <f>SUMIF(Population!$B$214:$B$314,"&lt;="&amp;$GV127,Population!#REF!)-SUMIF(Population!$B$214:$B$314,"&lt;"&amp;$GU127,Population!#REF!)</f>
        <v>#REF!</v>
      </c>
      <c r="EF127" s="75" t="e">
        <f>SUMIF(Population!$B$214:$B$314,"&lt;="&amp;$GV127,Population!#REF!)-SUMIF(Population!$B$214:$B$314,"&lt;"&amp;$GU127,Population!#REF!)</f>
        <v>#REF!</v>
      </c>
      <c r="EG127" s="75" t="e">
        <f>SUMIF(Population!$B$214:$B$314,"&lt;="&amp;$GV127,Population!#REF!)-SUMIF(Population!$B$214:$B$314,"&lt;"&amp;$GU127,Population!#REF!)</f>
        <v>#REF!</v>
      </c>
      <c r="EH127" s="75" t="e">
        <f>SUMIF(Population!$B$214:$B$314,"&lt;="&amp;$GV127,Population!#REF!)-SUMIF(Population!$B$214:$B$314,"&lt;"&amp;$GU127,Population!#REF!)</f>
        <v>#REF!</v>
      </c>
      <c r="EK127" s="35">
        <v>15</v>
      </c>
      <c r="EL127" s="35">
        <v>19</v>
      </c>
      <c r="EM127" s="36" t="s">
        <v>256</v>
      </c>
      <c r="EN127" s="35" t="e">
        <f>SUMIF(Population!$B$110:$B$210,"&lt;="&amp;$GV127,Population!#REF!)-SUMIF(Population!$B$110:$B$210,"&lt;"&amp;$GU127,Population!#REF!)</f>
        <v>#REF!</v>
      </c>
      <c r="EO127" s="35" t="e">
        <f>SUMIF(Population!$B$110:$B$210,"&lt;="&amp;$GV127,Population!#REF!)-SUMIF(Population!$B$110:$B$210,"&lt;"&amp;$GU127,Population!#REF!)</f>
        <v>#REF!</v>
      </c>
      <c r="EP127" s="35" t="e">
        <f>SUMIF(Population!$B$110:$B$210,"&lt;="&amp;$GV127,Population!#REF!)-SUMIF(Population!$B$110:$B$210,"&lt;"&amp;$GU127,Population!#REF!)</f>
        <v>#REF!</v>
      </c>
      <c r="EQ127" s="35" t="e">
        <f>SUMIF(Population!$B$110:$B$210,"&lt;="&amp;$GV127,Population!#REF!)-SUMIF(Population!$B$110:$B$210,"&lt;"&amp;$GU127,Population!#REF!)</f>
        <v>#REF!</v>
      </c>
      <c r="ER127" s="35" t="e">
        <f>SUMIF(Population!$B$110:$B$210,"&lt;="&amp;$GV127,Population!#REF!)-SUMIF(Population!$B$110:$B$210,"&lt;"&amp;$GU127,Population!#REF!)</f>
        <v>#REF!</v>
      </c>
      <c r="ES127" s="35" t="e">
        <f>SUMIF(Population!$B$110:$B$210,"&lt;="&amp;$GV127,Population!#REF!)-SUMIF(Population!$B$110:$B$210,"&lt;"&amp;$GU127,Population!#REF!)</f>
        <v>#REF!</v>
      </c>
      <c r="ET127" s="35" t="e">
        <f>SUMIF(Population!$B$110:$B$210,"&lt;="&amp;$GV127,Population!#REF!)-SUMIF(Population!$B$110:$B$210,"&lt;"&amp;$GU127,Population!#REF!)</f>
        <v>#REF!</v>
      </c>
      <c r="EU127" s="35" t="e">
        <f>SUMIF(Population!$B$110:$B$210,"&lt;="&amp;$GV127,Population!#REF!)-SUMIF(Population!$B$110:$B$210,"&lt;"&amp;$GU127,Population!#REF!)</f>
        <v>#REF!</v>
      </c>
      <c r="EV127" s="35" t="e">
        <f>SUMIF(Population!$B$110:$B$210,"&lt;="&amp;$GV127,Population!#REF!)-SUMIF(Population!$B$110:$B$210,"&lt;"&amp;$GU127,Population!#REF!)</f>
        <v>#REF!</v>
      </c>
      <c r="EW127" s="35" t="e">
        <f>SUMIF(Population!$B$110:$B$210,"&lt;="&amp;$GV127,Population!#REF!)-SUMIF(Population!$B$110:$B$210,"&lt;"&amp;$GU127,Population!#REF!)</f>
        <v>#REF!</v>
      </c>
      <c r="EX127" s="35" t="e">
        <f>SUMIF(Population!$B$110:$B$210,"&lt;="&amp;$GV127,Population!#REF!)-SUMIF(Population!$B$110:$B$210,"&lt;"&amp;$GU127,Population!#REF!)</f>
        <v>#REF!</v>
      </c>
      <c r="EY127" s="35" t="e">
        <f>SUMIF(Population!$B$110:$B$210,"&lt;="&amp;$GV127,Population!#REF!)-SUMIF(Population!$B$110:$B$210,"&lt;"&amp;$GU127,Population!#REF!)</f>
        <v>#REF!</v>
      </c>
      <c r="EZ127" s="35" t="e">
        <f>SUMIF(Population!$B$110:$B$210,"&lt;="&amp;$GV127,Population!#REF!)-SUMIF(Population!$B$110:$B$210,"&lt;"&amp;$GU127,Population!#REF!)</f>
        <v>#REF!</v>
      </c>
      <c r="FA127" s="35" t="e">
        <f>SUMIF(Population!$B$110:$B$210,"&lt;="&amp;$GV127,Population!#REF!)-SUMIF(Population!$B$110:$B$210,"&lt;"&amp;$GU127,Population!#REF!)</f>
        <v>#REF!</v>
      </c>
      <c r="FB127" s="35" t="e">
        <f>SUMIF(Population!$B$110:$B$210,"&lt;="&amp;$GV127,Population!#REF!)-SUMIF(Population!$B$110:$B$210,"&lt;"&amp;$GU127,Population!#REF!)</f>
        <v>#REF!</v>
      </c>
      <c r="FC127" s="35" t="e">
        <f>SUMIF(Population!$B$110:$B$210,"&lt;="&amp;$GV127,Population!#REF!)-SUMIF(Population!$B$110:$B$210,"&lt;"&amp;$GU127,Population!#REF!)</f>
        <v>#REF!</v>
      </c>
      <c r="FD127" s="35" t="e">
        <f>SUMIF(Population!$B$110:$B$210,"&lt;="&amp;$GV127,Population!#REF!)-SUMIF(Population!$B$110:$B$210,"&lt;"&amp;$GU127,Population!#REF!)</f>
        <v>#REF!</v>
      </c>
      <c r="FE127" s="35" t="e">
        <f>SUMIF(Population!$B$110:$B$210,"&lt;="&amp;$GV127,Population!#REF!)-SUMIF(Population!$B$110:$B$210,"&lt;"&amp;$GU127,Population!#REF!)</f>
        <v>#REF!</v>
      </c>
      <c r="FF127" s="35" t="e">
        <f>SUMIF(Population!$B$110:$B$210,"&lt;="&amp;$GV127,Population!#REF!)-SUMIF(Population!$B$110:$B$210,"&lt;"&amp;$GU127,Population!#REF!)</f>
        <v>#REF!</v>
      </c>
      <c r="FG127" s="35" t="e">
        <f>SUMIF(Population!$B$110:$B$210,"&lt;="&amp;$GV127,Population!#REF!)-SUMIF(Population!$B$110:$B$210,"&lt;"&amp;$GU127,Population!#REF!)</f>
        <v>#REF!</v>
      </c>
      <c r="FH127" s="35" t="e">
        <f>SUMIF(Population!$B$110:$B$210,"&lt;="&amp;$GV127,Population!#REF!)-SUMIF(Population!$B$110:$B$210,"&lt;"&amp;$GU127,Population!#REF!)</f>
        <v>#REF!</v>
      </c>
      <c r="FI127" s="35" t="e">
        <f>SUMIF(Population!$B$110:$B$210,"&lt;="&amp;$GV127,Population!#REF!)-SUMIF(Population!$B$110:$B$210,"&lt;"&amp;$GU127,Population!#REF!)</f>
        <v>#REF!</v>
      </c>
      <c r="FJ127" s="35" t="e">
        <f>SUMIF(Population!$B$110:$B$210,"&lt;="&amp;$GV127,Population!#REF!)-SUMIF(Population!$B$110:$B$210,"&lt;"&amp;$GU127,Population!#REF!)</f>
        <v>#REF!</v>
      </c>
      <c r="FK127" s="35" t="e">
        <f>SUMIF(Population!$B$110:$B$210,"&lt;="&amp;$GV127,Population!#REF!)-SUMIF(Population!$B$110:$B$210,"&lt;"&amp;$GU127,Population!#REF!)</f>
        <v>#REF!</v>
      </c>
      <c r="FL127" s="35" t="e">
        <f>SUMIF(Population!$B$110:$B$210,"&lt;="&amp;$GV127,Population!#REF!)-SUMIF(Population!$B$110:$B$210,"&lt;"&amp;$GU127,Population!#REF!)</f>
        <v>#REF!</v>
      </c>
      <c r="FM127" s="35" t="e">
        <f>SUMIF(Population!$B$110:$B$210,"&lt;="&amp;$GV127,Population!#REF!)-SUMIF(Population!$B$110:$B$210,"&lt;"&amp;$GU127,Population!#REF!)</f>
        <v>#REF!</v>
      </c>
      <c r="FN127" s="35" t="e">
        <f>SUMIF(Population!$B$110:$B$210,"&lt;="&amp;$GV127,Population!#REF!)-SUMIF(Population!$B$110:$B$210,"&lt;"&amp;$GU127,Population!#REF!)</f>
        <v>#REF!</v>
      </c>
      <c r="FO127" s="35" t="e">
        <f>SUMIF(Population!$B$110:$B$210,"&lt;="&amp;$GV127,Population!#REF!)-SUMIF(Population!$B$110:$B$210,"&lt;"&amp;$GU127,Population!#REF!)</f>
        <v>#REF!</v>
      </c>
      <c r="FP127" s="35" t="e">
        <f>SUMIF(Population!$B$110:$B$210,"&lt;="&amp;$GV127,Population!#REF!)-SUMIF(Population!$B$110:$B$210,"&lt;"&amp;$GU127,Population!#REF!)</f>
        <v>#REF!</v>
      </c>
      <c r="FQ127" s="35" t="e">
        <f>SUMIF(Population!$B$110:$B$210,"&lt;="&amp;$GV127,Population!#REF!)-SUMIF(Population!$B$110:$B$210,"&lt;"&amp;$GU127,Population!#REF!)</f>
        <v>#REF!</v>
      </c>
      <c r="FR127" s="35" t="e">
        <f>SUMIF(Population!$B$110:$B$210,"&lt;="&amp;$GV127,Population!#REF!)-SUMIF(Population!$B$110:$B$210,"&lt;"&amp;$GU127,Population!#REF!)</f>
        <v>#REF!</v>
      </c>
      <c r="FS127" s="35" t="e">
        <f>SUMIF(Population!$B$110:$B$210,"&lt;="&amp;$GV127,Population!#REF!)-SUMIF(Population!$B$110:$B$210,"&lt;"&amp;$GU127,Population!#REF!)</f>
        <v>#REF!</v>
      </c>
      <c r="FT127" s="35" t="e">
        <f>SUMIF(Population!$B$110:$B$210,"&lt;="&amp;$GV127,Population!#REF!)-SUMIF(Population!$B$110:$B$210,"&lt;"&amp;$GU127,Population!#REF!)</f>
        <v>#REF!</v>
      </c>
      <c r="FU127" s="35" t="e">
        <f>SUMIF(Population!$B$110:$B$210,"&lt;="&amp;$GV127,Population!#REF!)-SUMIF(Population!$B$110:$B$210,"&lt;"&amp;$GU127,Population!#REF!)</f>
        <v>#REF!</v>
      </c>
      <c r="FV127" s="35" t="e">
        <f>SUMIF(Population!$B$110:$B$210,"&lt;="&amp;$GV127,Population!#REF!)-SUMIF(Population!$B$110:$B$210,"&lt;"&amp;$GU127,Population!#REF!)</f>
        <v>#REF!</v>
      </c>
      <c r="FW127" s="35" t="e">
        <f>SUMIF(Population!$B$110:$B$210,"&lt;="&amp;$GV127,Population!#REF!)-SUMIF(Population!$B$110:$B$210,"&lt;"&amp;$GU127,Population!#REF!)</f>
        <v>#REF!</v>
      </c>
      <c r="FX127" s="35" t="e">
        <f>SUMIF(Population!$B$110:$B$210,"&lt;="&amp;$GV127,Population!#REF!)-SUMIF(Population!$B$110:$B$210,"&lt;"&amp;$GU127,Population!#REF!)</f>
        <v>#REF!</v>
      </c>
      <c r="FY127" s="35" t="e">
        <f>SUMIF(Population!$B$110:$B$210,"&lt;="&amp;$GV127,Population!#REF!)-SUMIF(Population!$B$110:$B$210,"&lt;"&amp;$GU127,Population!#REF!)</f>
        <v>#REF!</v>
      </c>
      <c r="FZ127" s="35" t="e">
        <f>SUMIF(Population!$B$110:$B$210,"&lt;="&amp;$GV127,Population!#REF!)-SUMIF(Population!$B$110:$B$210,"&lt;"&amp;$GU127,Population!#REF!)</f>
        <v>#REF!</v>
      </c>
      <c r="GA127" s="35" t="e">
        <f>SUMIF(Population!$B$110:$B$210,"&lt;="&amp;$GV127,Population!#REF!)-SUMIF(Population!$B$110:$B$210,"&lt;"&amp;$GU127,Population!#REF!)</f>
        <v>#REF!</v>
      </c>
      <c r="GB127" s="35" t="e">
        <f>SUMIF(Population!$B$110:$B$210,"&lt;="&amp;$GV127,Population!#REF!)-SUMIF(Population!$B$110:$B$210,"&lt;"&amp;$GU127,Population!#REF!)</f>
        <v>#REF!</v>
      </c>
      <c r="GC127" s="35" t="e">
        <f>SUMIF(Population!$B$110:$B$210,"&lt;="&amp;$GV127,Population!#REF!)-SUMIF(Population!$B$110:$B$210,"&lt;"&amp;$GU127,Population!#REF!)</f>
        <v>#REF!</v>
      </c>
      <c r="GD127" s="35" t="e">
        <f>SUMIF(Population!$B$110:$B$210,"&lt;="&amp;$GV127,Population!#REF!)-SUMIF(Population!$B$110:$B$210,"&lt;"&amp;$GU127,Population!#REF!)</f>
        <v>#REF!</v>
      </c>
      <c r="GE127" s="35" t="e">
        <f>SUMIF(Population!$B$110:$B$210,"&lt;="&amp;$GV127,Population!#REF!)-SUMIF(Population!$B$110:$B$210,"&lt;"&amp;$GU127,Population!#REF!)</f>
        <v>#REF!</v>
      </c>
      <c r="GF127" s="35" t="e">
        <f>SUMIF(Population!$B$110:$B$210,"&lt;="&amp;$GV127,Population!#REF!)-SUMIF(Population!$B$110:$B$210,"&lt;"&amp;$GU127,Population!#REF!)</f>
        <v>#REF!</v>
      </c>
      <c r="GG127" s="35" t="e">
        <f>SUMIF(Population!$B$110:$B$210,"&lt;="&amp;$GV127,Population!#REF!)-SUMIF(Population!$B$110:$B$210,"&lt;"&amp;$GU127,Population!#REF!)</f>
        <v>#REF!</v>
      </c>
      <c r="GH127" s="35" t="e">
        <f>SUMIF(Population!$B$110:$B$210,"&lt;="&amp;$GV127,Population!#REF!)-SUMIF(Population!$B$110:$B$210,"&lt;"&amp;$GU127,Population!#REF!)</f>
        <v>#REF!</v>
      </c>
      <c r="GI127" s="35" t="e">
        <f>SUMIF(Population!$B$110:$B$210,"&lt;="&amp;$GV127,Population!#REF!)-SUMIF(Population!$B$110:$B$210,"&lt;"&amp;$GU127,Population!#REF!)</f>
        <v>#REF!</v>
      </c>
      <c r="GJ127" s="35" t="e">
        <f>SUMIF(Population!$B$110:$B$210,"&lt;="&amp;$GV127,Population!#REF!)-SUMIF(Population!$B$110:$B$210,"&lt;"&amp;$GU127,Population!#REF!)</f>
        <v>#REF!</v>
      </c>
      <c r="GU127" s="35">
        <v>15</v>
      </c>
      <c r="GV127" s="35">
        <v>19</v>
      </c>
      <c r="GW127" s="36" t="s">
        <v>256</v>
      </c>
      <c r="GX127" s="35">
        <f>SUMIF(Population!$B$4:$B$104,"&lt;="&amp;$GV127,Population!C$4:C$104)-SUMIF(Population!$B$4:$B$104,"&lt;"&amp;$GU127,Population!C$4:C$104)</f>
        <v>1458453</v>
      </c>
      <c r="GY127" s="35">
        <f>SUMIF(Population!$B$4:$B$104,"&lt;="&amp;$GV127,Population!D$4:D$104)-SUMIF(Population!$B$4:$B$104,"&lt;"&amp;$GU127,Population!D$4:D$104)</f>
        <v>1467596</v>
      </c>
      <c r="GZ127" s="35">
        <f>SUMIF(Population!$B$4:$B$104,"&lt;="&amp;$GV127,Population!E$4:E$104)-SUMIF(Population!$B$4:$B$104,"&lt;"&amp;$GU127,Population!E$4:E$104)</f>
        <v>1474615</v>
      </c>
      <c r="HA127" s="35">
        <f>SUMIF(Population!$B$4:$B$104,"&lt;="&amp;$GV127,Population!F$4:F$104)-SUMIF(Population!$B$4:$B$104,"&lt;"&amp;$GU127,Population!F$4:F$104)</f>
        <v>1476444</v>
      </c>
      <c r="HB127" s="35">
        <f>SUMIF(Population!$B$4:$B$104,"&lt;="&amp;$GV127,Population!G$4:G$104)-SUMIF(Population!$B$4:$B$104,"&lt;"&amp;$GU127,Population!G$4:G$104)</f>
        <v>1481409</v>
      </c>
      <c r="HC127" s="35">
        <f>SUMIF(Population!$B$4:$B$104,"&lt;="&amp;$GV127,Population!H$4:H$104)-SUMIF(Population!$B$4:$B$104,"&lt;"&amp;$GU127,Population!H$4:H$104)</f>
        <v>1482584</v>
      </c>
      <c r="HD127" s="35">
        <f>SUMIF(Population!$B$4:$B$104,"&lt;="&amp;$GV127,Population!I$4:I$104)-SUMIF(Population!$B$4:$B$104,"&lt;"&amp;$GU127,Population!I$4:I$104)</f>
        <v>1487139</v>
      </c>
      <c r="HE127" s="35">
        <f>SUMIF(Population!$B$4:$B$104,"&lt;="&amp;$GV127,Population!J$4:J$104)-SUMIF(Population!$B$4:$B$104,"&lt;"&amp;$GU127,Population!J$4:J$104)</f>
        <v>1495521</v>
      </c>
      <c r="HF127" s="35">
        <f>SUMIF(Population!$B$4:$B$104,"&lt;="&amp;$GV127,Population!K$4:K$104)-SUMIF(Population!$B$4:$B$104,"&lt;"&amp;$GU127,Population!K$4:K$104)</f>
        <v>1510137</v>
      </c>
      <c r="HG127" s="35">
        <f>SUMIF(Population!$B$4:$B$104,"&lt;="&amp;$GV127,Population!L$4:L$104)-SUMIF(Population!$B$4:$B$104,"&lt;"&amp;$GU127,Population!L$4:L$104)</f>
        <v>1535373</v>
      </c>
      <c r="HH127" s="35">
        <f>SUMIF(Population!$B$4:$B$104,"&lt;="&amp;$GV127,Population!M$4:M$104)-SUMIF(Population!$B$4:$B$104,"&lt;"&amp;$GU127,Population!M$4:M$104)</f>
        <v>1565224</v>
      </c>
      <c r="HI127" s="35">
        <f>SUMIF(Population!$B$4:$B$104,"&lt;="&amp;$GV127,Population!N$4:N$104)-SUMIF(Population!$B$4:$B$104,"&lt;"&amp;$GU127,Population!N$4:N$104)</f>
        <v>1599096</v>
      </c>
      <c r="HJ127" s="35">
        <f>SUMIF(Population!$B$4:$B$104,"&lt;="&amp;$GV127,Population!O$4:O$104)-SUMIF(Population!$B$4:$B$104,"&lt;"&amp;$GU127,Population!O$4:O$104)</f>
        <v>1631901</v>
      </c>
      <c r="HK127" s="35">
        <f>SUMIF(Population!$B$4:$B$104,"&lt;="&amp;$GV127,Population!P$4:P$104)-SUMIF(Population!$B$4:$B$104,"&lt;"&amp;$GU127,Population!P$4:P$104)</f>
        <v>1662645</v>
      </c>
      <c r="HL127" s="35">
        <f>SUMIF(Population!$B$4:$B$104,"&lt;="&amp;$GV127,Population!Q$4:Q$104)-SUMIF(Population!$B$4:$B$104,"&lt;"&amp;$GU127,Population!Q$4:Q$104)</f>
        <v>1679387</v>
      </c>
      <c r="HM127" s="35">
        <f>SUMIF(Population!$B$4:$B$104,"&lt;="&amp;$GV127,Population!R$4:R$104)-SUMIF(Population!$B$4:$B$104,"&lt;"&amp;$GU127,Population!R$4:R$104)</f>
        <v>1698475</v>
      </c>
      <c r="HN127" s="35">
        <f>SUMIF(Population!$B$4:$B$104,"&lt;="&amp;$GV127,Population!S$4:S$104)-SUMIF(Population!$B$4:$B$104,"&lt;"&amp;$GU127,Population!S$4:S$104)</f>
        <v>1715878</v>
      </c>
      <c r="HO127" s="35">
        <f>SUMIF(Population!$B$4:$B$104,"&lt;="&amp;$GV127,Population!T$4:T$104)-SUMIF(Population!$B$4:$B$104,"&lt;"&amp;$GU127,Population!T$4:T$104)</f>
        <v>1733548</v>
      </c>
      <c r="HP127" s="35">
        <f>SUMIF(Population!$B$4:$B$104,"&lt;="&amp;$GV127,Population!U$4:U$104)-SUMIF(Population!$B$4:$B$104,"&lt;"&amp;$GU127,Population!U$4:U$104)</f>
        <v>1750541</v>
      </c>
      <c r="HQ127" s="35">
        <f>SUMIF(Population!$B$4:$B$104,"&lt;="&amp;$GV127,Population!V$4:V$104)-SUMIF(Population!$B$4:$B$104,"&lt;"&amp;$GU127,Population!V$4:V$104)</f>
        <v>1774029</v>
      </c>
      <c r="HR127" s="35">
        <f>SUMIF(Population!$B$4:$B$104,"&lt;="&amp;$GV127,Population!W$4:W$104)-SUMIF(Population!$B$4:$B$104,"&lt;"&amp;$GU127,Population!W$4:W$104)</f>
        <v>1796301</v>
      </c>
      <c r="HS127" s="35">
        <f>SUMIF(Population!$B$4:$B$104,"&lt;="&amp;$GV127,Population!X$4:X$104)-SUMIF(Population!$B$4:$B$104,"&lt;"&amp;$GU127,Population!X$4:X$104)</f>
        <v>1816805</v>
      </c>
      <c r="HT127" s="35">
        <f>SUMIF(Population!$B$4:$B$104,"&lt;="&amp;$GV127,Population!Y$4:Y$104)-SUMIF(Population!$B$4:$B$104,"&lt;"&amp;$GU127,Population!Y$4:Y$104)</f>
        <v>1835776</v>
      </c>
      <c r="HU127" s="35">
        <f>SUMIF(Population!$B$4:$B$104,"&lt;="&amp;$GV127,Population!Z$4:Z$104)-SUMIF(Population!$B$4:$B$104,"&lt;"&amp;$GU127,Population!Z$4:Z$104)</f>
        <v>1852913</v>
      </c>
      <c r="HV127" s="35">
        <f>SUMIF(Population!$B$4:$B$104,"&lt;="&amp;$GV127,Population!AA$4:AA$104)-SUMIF(Population!$B$4:$B$104,"&lt;"&amp;$GU127,Population!AA$4:AA$104)</f>
        <v>1868000</v>
      </c>
      <c r="HW127" s="35">
        <f>SUMIF(Population!$B$4:$B$104,"&lt;="&amp;$GV127,Population!AB$4:AB$104)-SUMIF(Population!$B$4:$B$104,"&lt;"&amp;$GU127,Population!AB$4:AB$104)</f>
        <v>1880915</v>
      </c>
      <c r="HX127" s="35">
        <f>SUMIF(Population!$B$4:$B$104,"&lt;="&amp;$GV127,Population!AC$4:AC$104)-SUMIF(Population!$B$4:$B$104,"&lt;"&amp;$GU127,Population!AC$4:AC$104)</f>
        <v>1891771</v>
      </c>
      <c r="HY127" s="35">
        <f>SUMIF(Population!$B$4:$B$104,"&lt;="&amp;$GV127,Population!AD$4:AD$104)-SUMIF(Population!$B$4:$B$104,"&lt;"&amp;$GU127,Population!AD$4:AD$104)</f>
        <v>1900811</v>
      </c>
      <c r="HZ127" s="35">
        <f>SUMIF(Population!$B$4:$B$104,"&lt;="&amp;$GV127,Population!AE$4:AE$104)-SUMIF(Population!$B$4:$B$104,"&lt;"&amp;$GU127,Population!AE$4:AE$104)</f>
        <v>1908240</v>
      </c>
      <c r="IA127" s="35">
        <f>SUMIF(Population!$B$4:$B$104,"&lt;="&amp;$GV127,Population!AF$4:AF$104)-SUMIF(Population!$B$4:$B$104,"&lt;"&amp;$GU127,Population!AF$4:AF$104)</f>
        <v>1914305</v>
      </c>
      <c r="IB127" s="35">
        <f>SUMIF(Population!$B$4:$B$104,"&lt;="&amp;$GV127,Population!AG$4:AG$104)-SUMIF(Population!$B$4:$B$104,"&lt;"&amp;$GU127,Population!AG$4:AG$104)</f>
        <v>1919294</v>
      </c>
      <c r="IC127" s="35">
        <f>SUMIF(Population!$B$4:$B$104,"&lt;="&amp;$GV127,Population!AH$4:AH$104)-SUMIF(Population!$B$4:$B$104,"&lt;"&amp;$GU127,Population!AH$4:AH$104)</f>
        <v>1923587</v>
      </c>
      <c r="ID127" s="35">
        <f>SUMIF(Population!$B$4:$B$104,"&lt;="&amp;$GV127,Population!AI$4:AI$104)-SUMIF(Population!$B$4:$B$104,"&lt;"&amp;$GU127,Population!AI$4:AI$104)</f>
        <v>1927576</v>
      </c>
      <c r="IE127" s="35">
        <f>SUMIF(Population!$B$4:$B$104,"&lt;="&amp;$GV127,Population!AJ$4:AJ$104)-SUMIF(Population!$B$4:$B$104,"&lt;"&amp;$GU127,Population!AJ$4:AJ$104)</f>
        <v>1931562</v>
      </c>
      <c r="IF127" s="35">
        <f>SUMIF(Population!$B$4:$B$104,"&lt;="&amp;$GV127,Population!AK$4:AK$104)-SUMIF(Population!$B$4:$B$104,"&lt;"&amp;$GU127,Population!AK$4:AK$104)</f>
        <v>1935894</v>
      </c>
      <c r="IG127" s="35">
        <f>SUMIF(Population!$B$4:$B$104,"&lt;="&amp;$GV127,Population!AL$4:AL$104)-SUMIF(Population!$B$4:$B$104,"&lt;"&amp;$GU127,Population!AL$4:AL$104)</f>
        <v>1940931</v>
      </c>
      <c r="IH127" s="35">
        <f>SUMIF(Population!$B$4:$B$104,"&lt;="&amp;$GV127,Population!AM$4:AM$104)-SUMIF(Population!$B$4:$B$104,"&lt;"&amp;$GU127,Population!AM$4:AM$104)</f>
        <v>1946937</v>
      </c>
      <c r="II127" s="35">
        <f>SUMIF(Population!$B$4:$B$104,"&lt;="&amp;$GV127,Population!AN$4:AN$104)-SUMIF(Population!$B$4:$B$104,"&lt;"&amp;$GU127,Population!AN$4:AN$104)</f>
        <v>1954111</v>
      </c>
      <c r="IJ127" s="35">
        <f>SUMIF(Population!$B$4:$B$104,"&lt;="&amp;$GV127,Population!AO$4:AO$104)-SUMIF(Population!$B$4:$B$104,"&lt;"&amp;$GU127,Population!AO$4:AO$104)</f>
        <v>1962671</v>
      </c>
      <c r="IK127" s="35">
        <f>SUMIF(Population!$B$4:$B$104,"&lt;="&amp;$GV127,Population!AP$4:AP$104)-SUMIF(Population!$B$4:$B$104,"&lt;"&amp;$GU127,Population!AP$4:AP$104)</f>
        <v>1972736</v>
      </c>
      <c r="IL127" s="35">
        <f>SUMIF(Population!$B$4:$B$104,"&lt;="&amp;$GV127,Population!AQ$4:AQ$104)-SUMIF(Population!$B$4:$B$104,"&lt;"&amp;$GU127,Population!AQ$4:AQ$104)</f>
        <v>1984342</v>
      </c>
      <c r="IM127" s="35">
        <f>SUMIF(Population!$B$4:$B$104,"&lt;="&amp;$GV127,Population!AR$4:AR$104)-SUMIF(Population!$B$4:$B$104,"&lt;"&amp;$GU127,Population!AR$4:AR$104)</f>
        <v>1997412</v>
      </c>
      <c r="IN127" s="35">
        <f>SUMIF(Population!$B$4:$B$104,"&lt;="&amp;$GV127,Population!AS$4:AS$104)-SUMIF(Population!$B$4:$B$104,"&lt;"&amp;$GU127,Population!AS$4:AS$104)</f>
        <v>2011797</v>
      </c>
      <c r="IO127" s="35">
        <f>SUMIF(Population!$B$4:$B$104,"&lt;="&amp;$GV127,Population!AT$4:AT$104)-SUMIF(Population!$B$4:$B$104,"&lt;"&amp;$GU127,Population!AT$4:AT$104)</f>
        <v>2027318</v>
      </c>
      <c r="IP127" s="35">
        <f>SUMIF(Population!$B$4:$B$104,"&lt;="&amp;$GV127,Population!AU$4:AU$104)-SUMIF(Population!$B$4:$B$104,"&lt;"&amp;$GU127,Population!AU$4:AU$104)</f>
        <v>2043751</v>
      </c>
      <c r="IQ127" s="35">
        <f>SUMIF(Population!$B$4:$B$104,"&lt;="&amp;$GV127,Population!AV$4:AV$104)-SUMIF(Population!$B$4:$B$104,"&lt;"&amp;$GU127,Population!AV$4:AV$104)</f>
        <v>2060842</v>
      </c>
      <c r="IR127" s="35">
        <f>SUMIF(Population!$B$4:$B$104,"&lt;="&amp;$GV127,Population!AW$4:AW$104)-SUMIF(Population!$B$4:$B$104,"&lt;"&amp;$GU127,Population!AW$4:AW$104)</f>
        <v>2078345</v>
      </c>
      <c r="IS127" s="35">
        <f>SUMIF(Population!$B$4:$B$104,"&lt;="&amp;$GV127,Population!AX$4:AX$104)-SUMIF(Population!$B$4:$B$104,"&lt;"&amp;$GU127,Population!AX$4:AX$104)</f>
        <v>2096026</v>
      </c>
      <c r="IT127" s="35">
        <f>SUMIF(Population!$B$4:$B$104,"&lt;="&amp;$GV127,Population!AY$4:AY$104)-SUMIF(Population!$B$4:$B$104,"&lt;"&amp;$GU127,Population!AY$4:AY$104)</f>
        <v>2113638</v>
      </c>
      <c r="IW127" s="35">
        <v>15</v>
      </c>
      <c r="IX127" s="35">
        <v>19</v>
      </c>
      <c r="IY127" s="36" t="s">
        <v>256</v>
      </c>
      <c r="IZ127" s="75">
        <f>SUMIF(Population!$B$214:$B$314,"&lt;="&amp;$GV127,Population!C$214:C$314)-SUMIF(Population!$B$214:$B$314,"&lt;"&amp;$GU127,Population!C$214:C$314)</f>
        <v>709154</v>
      </c>
      <c r="JA127" s="75">
        <f>SUMIF(Population!$B$214:$B$314,"&lt;="&amp;$GV127,Population!D$214:D$314)-SUMIF(Population!$B$214:$B$314,"&lt;"&amp;$GU127,Population!D$214:D$314)</f>
        <v>712404</v>
      </c>
      <c r="JB127" s="75">
        <f>SUMIF(Population!$B$214:$B$314,"&lt;="&amp;$GV127,Population!E$214:E$314)-SUMIF(Population!$B$214:$B$314,"&lt;"&amp;$GU127,Population!E$214:E$314)</f>
        <v>715546</v>
      </c>
      <c r="JC127" s="75">
        <f>SUMIF(Population!$B$214:$B$314,"&lt;="&amp;$GV127,Population!F$214:F$314)-SUMIF(Population!$B$214:$B$314,"&lt;"&amp;$GU127,Population!F$214:F$314)</f>
        <v>716524</v>
      </c>
      <c r="JD127" s="75">
        <f>SUMIF(Population!$B$214:$B$314,"&lt;="&amp;$GV127,Population!G$214:G$314)-SUMIF(Population!$B$214:$B$314,"&lt;"&amp;$GU127,Population!G$214:G$314)</f>
        <v>718686</v>
      </c>
      <c r="JE127" s="75">
        <f>SUMIF(Population!$B$214:$B$314,"&lt;="&amp;$GV127,Population!H$214:H$314)-SUMIF(Population!$B$214:$B$314,"&lt;"&amp;$GU127,Population!H$214:H$314)</f>
        <v>719017</v>
      </c>
      <c r="JF127" s="75">
        <f>SUMIF(Population!$B$214:$B$314,"&lt;="&amp;$GV127,Population!I$214:I$314)-SUMIF(Population!$B$214:$B$314,"&lt;"&amp;$GU127,Population!I$214:I$314)</f>
        <v>721264</v>
      </c>
      <c r="JG127" s="75">
        <f>SUMIF(Population!$B$214:$B$314,"&lt;="&amp;$GV127,Population!J$214:J$314)-SUMIF(Population!$B$214:$B$314,"&lt;"&amp;$GU127,Population!J$214:J$314)</f>
        <v>724320</v>
      </c>
      <c r="JH127" s="75">
        <f>SUMIF(Population!$B$214:$B$314,"&lt;="&amp;$GV127,Population!K$214:K$314)-SUMIF(Population!$B$214:$B$314,"&lt;"&amp;$GU127,Population!K$214:K$314)</f>
        <v>730051</v>
      </c>
      <c r="JI127" s="75">
        <f>SUMIF(Population!$B$214:$B$314,"&lt;="&amp;$GV127,Population!L$214:L$314)-SUMIF(Population!$B$214:$B$314,"&lt;"&amp;$GU127,Population!L$214:L$314)</f>
        <v>741655</v>
      </c>
      <c r="JJ127" s="75">
        <f>SUMIF(Population!$B$214:$B$314,"&lt;="&amp;$GV127,Population!M$214:M$314)-SUMIF(Population!$B$214:$B$314,"&lt;"&amp;$GU127,Population!M$214:M$314)</f>
        <v>755016</v>
      </c>
      <c r="JK127" s="75">
        <f>SUMIF(Population!$B$214:$B$314,"&lt;="&amp;$GV127,Population!N$214:N$314)-SUMIF(Population!$B$214:$B$314,"&lt;"&amp;$GU127,Population!N$214:N$314)</f>
        <v>770718</v>
      </c>
      <c r="JL127" s="75">
        <f>SUMIF(Population!$B$214:$B$314,"&lt;="&amp;$GV127,Population!O$214:O$314)-SUMIF(Population!$B$214:$B$314,"&lt;"&amp;$GU127,Population!O$214:O$314)</f>
        <v>786289</v>
      </c>
      <c r="JM127" s="75">
        <f>SUMIF(Population!$B$214:$B$314,"&lt;="&amp;$GV127,Population!P$214:P$314)-SUMIF(Population!$B$214:$B$314,"&lt;"&amp;$GU127,Population!P$214:P$314)</f>
        <v>800888</v>
      </c>
      <c r="JN127" s="75">
        <f>SUMIF(Population!$B$214:$B$314,"&lt;="&amp;$GV127,Population!Q$214:Q$314)-SUMIF(Population!$B$214:$B$314,"&lt;"&amp;$GU127,Population!Q$214:Q$314)</f>
        <v>808507</v>
      </c>
      <c r="JO127" s="75">
        <f>SUMIF(Population!$B$214:$B$314,"&lt;="&amp;$GV127,Population!R$214:R$314)-SUMIF(Population!$B$214:$B$314,"&lt;"&amp;$GU127,Population!R$214:R$314)</f>
        <v>817388</v>
      </c>
      <c r="JP127" s="75">
        <f>SUMIF(Population!$B$214:$B$314,"&lt;="&amp;$GV127,Population!S$214:S$314)-SUMIF(Population!$B$214:$B$314,"&lt;"&amp;$GU127,Population!S$214:S$314)</f>
        <v>825329</v>
      </c>
      <c r="JQ127" s="75">
        <f>SUMIF(Population!$B$214:$B$314,"&lt;="&amp;$GV127,Population!T$214:T$314)-SUMIF(Population!$B$214:$B$314,"&lt;"&amp;$GU127,Population!T$214:T$314)</f>
        <v>833664</v>
      </c>
      <c r="JR127" s="75">
        <f>SUMIF(Population!$B$214:$B$314,"&lt;="&amp;$GV127,Population!U$214:U$314)-SUMIF(Population!$B$214:$B$314,"&lt;"&amp;$GU127,Population!U$214:U$314)</f>
        <v>841943</v>
      </c>
      <c r="JS127" s="75">
        <f>SUMIF(Population!$B$214:$B$314,"&lt;="&amp;$GV127,Population!V$214:V$314)-SUMIF(Population!$B$214:$B$314,"&lt;"&amp;$GU127,Population!V$214:V$314)</f>
        <v>853356</v>
      </c>
      <c r="JT127" s="75">
        <f>SUMIF(Population!$B$214:$B$314,"&lt;="&amp;$GV127,Population!W$214:W$314)-SUMIF(Population!$B$214:$B$314,"&lt;"&amp;$GU127,Population!W$214:W$314)</f>
        <v>864358</v>
      </c>
      <c r="JU127" s="75">
        <f>SUMIF(Population!$B$214:$B$314,"&lt;="&amp;$GV127,Population!X$214:X$314)-SUMIF(Population!$B$214:$B$314,"&lt;"&amp;$GU127,Population!X$214:X$314)</f>
        <v>874384</v>
      </c>
      <c r="JV127" s="75">
        <f>SUMIF(Population!$B$214:$B$314,"&lt;="&amp;$GV127,Population!Y$214:Y$314)-SUMIF(Population!$B$214:$B$314,"&lt;"&amp;$GU127,Population!Y$214:Y$314)</f>
        <v>883634</v>
      </c>
      <c r="JW127" s="75">
        <f>SUMIF(Population!$B$214:$B$314,"&lt;="&amp;$GV127,Population!Z$214:Z$314)-SUMIF(Population!$B$214:$B$314,"&lt;"&amp;$GU127,Population!Z$214:Z$314)</f>
        <v>891971</v>
      </c>
      <c r="JX127" s="75">
        <f>SUMIF(Population!$B$214:$B$314,"&lt;="&amp;$GV127,Population!AA$214:AA$314)-SUMIF(Population!$B$214:$B$314,"&lt;"&amp;$GU127,Population!AA$214:AA$314)</f>
        <v>899299</v>
      </c>
      <c r="JY127" s="75">
        <f>SUMIF(Population!$B$214:$B$314,"&lt;="&amp;$GV127,Population!AB$214:AB$314)-SUMIF(Population!$B$214:$B$314,"&lt;"&amp;$GU127,Population!AB$214:AB$314)</f>
        <v>905565</v>
      </c>
      <c r="JZ127" s="75">
        <f>SUMIF(Population!$B$214:$B$314,"&lt;="&amp;$GV127,Population!AC$214:AC$314)-SUMIF(Population!$B$214:$B$314,"&lt;"&amp;$GU127,Population!AC$214:AC$314)</f>
        <v>910827</v>
      </c>
      <c r="KA127" s="75">
        <f>SUMIF(Population!$B$214:$B$314,"&lt;="&amp;$GV127,Population!AD$214:AD$314)-SUMIF(Population!$B$214:$B$314,"&lt;"&amp;$GU127,Population!AD$214:AD$314)</f>
        <v>915205</v>
      </c>
      <c r="KB127" s="75">
        <f>SUMIF(Population!$B$214:$B$314,"&lt;="&amp;$GV127,Population!AE$214:AE$314)-SUMIF(Population!$B$214:$B$314,"&lt;"&amp;$GU127,Population!AE$214:AE$314)</f>
        <v>918802</v>
      </c>
      <c r="KC127" s="75">
        <f>SUMIF(Population!$B$214:$B$314,"&lt;="&amp;$GV127,Population!AF$214:AF$314)-SUMIF(Population!$B$214:$B$314,"&lt;"&amp;$GU127,Population!AF$214:AF$314)</f>
        <v>921735</v>
      </c>
      <c r="KD127" s="75">
        <f>SUMIF(Population!$B$214:$B$314,"&lt;="&amp;$GV127,Population!AG$214:AG$314)-SUMIF(Population!$B$214:$B$314,"&lt;"&amp;$GU127,Population!AG$214:AG$314)</f>
        <v>924145</v>
      </c>
      <c r="KE127" s="75">
        <f>SUMIF(Population!$B$214:$B$314,"&lt;="&amp;$GV127,Population!AH$214:AH$314)-SUMIF(Population!$B$214:$B$314,"&lt;"&amp;$GU127,Population!AH$214:AH$314)</f>
        <v>926215</v>
      </c>
      <c r="KF127" s="75">
        <f>SUMIF(Population!$B$214:$B$314,"&lt;="&amp;$GV127,Population!AI$214:AI$314)-SUMIF(Population!$B$214:$B$314,"&lt;"&amp;$GU127,Population!AI$214:AI$314)</f>
        <v>928140</v>
      </c>
      <c r="KG127" s="75">
        <f>SUMIF(Population!$B$214:$B$314,"&lt;="&amp;$GV127,Population!AJ$214:AJ$314)-SUMIF(Population!$B$214:$B$314,"&lt;"&amp;$GU127,Population!AJ$214:AJ$314)</f>
        <v>930061</v>
      </c>
      <c r="KH127" s="75">
        <f>SUMIF(Population!$B$214:$B$314,"&lt;="&amp;$GV127,Population!AK$214:AK$314)-SUMIF(Population!$B$214:$B$314,"&lt;"&amp;$GU127,Population!AK$214:AK$314)</f>
        <v>932154</v>
      </c>
      <c r="KI127" s="75">
        <f>SUMIF(Population!$B$214:$B$314,"&lt;="&amp;$GV127,Population!AL$214:AL$314)-SUMIF(Population!$B$214:$B$314,"&lt;"&amp;$GU127,Population!AL$214:AL$314)</f>
        <v>934589</v>
      </c>
      <c r="KJ127" s="75">
        <f>SUMIF(Population!$B$214:$B$314,"&lt;="&amp;$GV127,Population!AM$214:AM$314)-SUMIF(Population!$B$214:$B$314,"&lt;"&amp;$GU127,Population!AM$214:AM$314)</f>
        <v>937499</v>
      </c>
      <c r="KK127" s="75">
        <f>SUMIF(Population!$B$214:$B$314,"&lt;="&amp;$GV127,Population!AN$214:AN$314)-SUMIF(Population!$B$214:$B$314,"&lt;"&amp;$GU127,Population!AN$214:AN$314)</f>
        <v>940977</v>
      </c>
      <c r="KL127" s="75">
        <f>SUMIF(Population!$B$214:$B$314,"&lt;="&amp;$GV127,Population!AO$214:AO$314)-SUMIF(Population!$B$214:$B$314,"&lt;"&amp;$GU127,Population!AO$214:AO$314)</f>
        <v>945129</v>
      </c>
      <c r="KM127" s="75">
        <f>SUMIF(Population!$B$214:$B$314,"&lt;="&amp;$GV127,Population!AP$214:AP$314)-SUMIF(Population!$B$214:$B$314,"&lt;"&amp;$GU127,Population!AP$214:AP$314)</f>
        <v>950012</v>
      </c>
      <c r="KN127" s="75">
        <f>SUMIF(Population!$B$214:$B$314,"&lt;="&amp;$GV127,Population!AQ$214:AQ$314)-SUMIF(Population!$B$214:$B$314,"&lt;"&amp;$GU127,Population!AQ$214:AQ$314)</f>
        <v>955646</v>
      </c>
      <c r="KO127" s="75">
        <f>SUMIF(Population!$B$214:$B$314,"&lt;="&amp;$GV127,Population!AR$214:AR$314)-SUMIF(Population!$B$214:$B$314,"&lt;"&amp;$GU127,Population!AR$214:AR$314)</f>
        <v>961991</v>
      </c>
      <c r="KP127" s="75">
        <f>SUMIF(Population!$B$214:$B$314,"&lt;="&amp;$GV127,Population!AS$214:AS$314)-SUMIF(Population!$B$214:$B$314,"&lt;"&amp;$GU127,Population!AS$214:AS$314)</f>
        <v>968981</v>
      </c>
      <c r="KQ127" s="75">
        <f>SUMIF(Population!$B$214:$B$314,"&lt;="&amp;$GV127,Population!AT$214:AT$314)-SUMIF(Population!$B$214:$B$314,"&lt;"&amp;$GU127,Population!AT$214:AT$314)</f>
        <v>976522</v>
      </c>
      <c r="KR127" s="75">
        <f>SUMIF(Population!$B$214:$B$314,"&lt;="&amp;$GV127,Population!AU$214:AU$314)-SUMIF(Population!$B$214:$B$314,"&lt;"&amp;$GU127,Population!AU$214:AU$314)</f>
        <v>984510</v>
      </c>
      <c r="KS127" s="75">
        <f>SUMIF(Population!$B$214:$B$314,"&lt;="&amp;$GV127,Population!AV$214:AV$314)-SUMIF(Population!$B$214:$B$314,"&lt;"&amp;$GU127,Population!AV$214:AV$314)</f>
        <v>992817</v>
      </c>
      <c r="KT127" s="75">
        <f>SUMIF(Population!$B$214:$B$314,"&lt;="&amp;$GV127,Population!AW$214:AW$314)-SUMIF(Population!$B$214:$B$314,"&lt;"&amp;$GU127,Population!AW$214:AW$314)</f>
        <v>1001325</v>
      </c>
      <c r="KU127" s="75">
        <f>SUMIF(Population!$B$214:$B$314,"&lt;="&amp;$GV127,Population!AX$214:AX$314)-SUMIF(Population!$B$214:$B$314,"&lt;"&amp;$GU127,Population!AX$214:AX$314)</f>
        <v>1009917</v>
      </c>
      <c r="KV127" s="75">
        <f>SUMIF(Population!$B$214:$B$314,"&lt;="&amp;$GV127,Population!AY$214:AY$314)-SUMIF(Population!$B$214:$B$314,"&lt;"&amp;$GU127,Population!AY$214:AY$314)</f>
        <v>1018478</v>
      </c>
      <c r="KY127" s="35">
        <v>15</v>
      </c>
      <c r="KZ127" s="35">
        <v>19</v>
      </c>
      <c r="LA127" s="36" t="s">
        <v>256</v>
      </c>
      <c r="LB127" s="35">
        <f>SUMIF(Population!$B$110:$B$210,"&lt;="&amp;$GV127,Population!C$110:C$210)-SUMIF(Population!$B$110:$B$210,"&lt;"&amp;$GU127,Population!C$110:C$210)</f>
        <v>749299</v>
      </c>
      <c r="LC127" s="35">
        <f>SUMIF(Population!$B$110:$B$210,"&lt;="&amp;$GV127,Population!D$110:D$210)-SUMIF(Population!$B$110:$B$210,"&lt;"&amp;$GU127,Population!D$110:D$210)</f>
        <v>755192</v>
      </c>
      <c r="LD127" s="35">
        <f>SUMIF(Population!$B$110:$B$210,"&lt;="&amp;$GV127,Population!E$110:E$210)-SUMIF(Population!$B$110:$B$210,"&lt;"&amp;$GU127,Population!E$110:E$210)</f>
        <v>759069</v>
      </c>
      <c r="LE127" s="35">
        <f>SUMIF(Population!$B$110:$B$210,"&lt;="&amp;$GV127,Population!F$110:F$210)-SUMIF(Population!$B$110:$B$210,"&lt;"&amp;$GU127,Population!F$110:F$210)</f>
        <v>759920</v>
      </c>
      <c r="LF127" s="35">
        <f>SUMIF(Population!$B$110:$B$210,"&lt;="&amp;$GV127,Population!G$110:G$210)-SUMIF(Population!$B$110:$B$210,"&lt;"&amp;$GU127,Population!G$110:G$210)</f>
        <v>762723</v>
      </c>
      <c r="LG127" s="35">
        <f>SUMIF(Population!$B$110:$B$210,"&lt;="&amp;$GV127,Population!H$110:H$210)-SUMIF(Population!$B$110:$B$210,"&lt;"&amp;$GU127,Population!H$110:H$210)</f>
        <v>763567</v>
      </c>
      <c r="LH127" s="35">
        <f>SUMIF(Population!$B$110:$B$210,"&lt;="&amp;$GV127,Population!I$110:I$210)-SUMIF(Population!$B$110:$B$210,"&lt;"&amp;$GU127,Population!I$110:I$210)</f>
        <v>765875</v>
      </c>
      <c r="LI127" s="35">
        <f>SUMIF(Population!$B$110:$B$210,"&lt;="&amp;$GV127,Population!J$110:J$210)-SUMIF(Population!$B$110:$B$210,"&lt;"&amp;$GU127,Population!J$110:J$210)</f>
        <v>771201</v>
      </c>
      <c r="LJ127" s="35">
        <f>SUMIF(Population!$B$110:$B$210,"&lt;="&amp;$GV127,Population!K$110:K$210)-SUMIF(Population!$B$110:$B$210,"&lt;"&amp;$GU127,Population!K$110:K$210)</f>
        <v>780086</v>
      </c>
      <c r="LK127" s="35">
        <f>SUMIF(Population!$B$110:$B$210,"&lt;="&amp;$GV127,Population!L$110:L$210)-SUMIF(Population!$B$110:$B$210,"&lt;"&amp;$GU127,Population!L$110:L$210)</f>
        <v>793718</v>
      </c>
      <c r="LL127" s="35">
        <f>SUMIF(Population!$B$110:$B$210,"&lt;="&amp;$GV127,Population!M$110:M$210)-SUMIF(Population!$B$110:$B$210,"&lt;"&amp;$GU127,Population!M$110:M$210)</f>
        <v>810208</v>
      </c>
      <c r="LM127" s="35">
        <f>SUMIF(Population!$B$110:$B$210,"&lt;="&amp;$GV127,Population!N$110:N$210)-SUMIF(Population!$B$110:$B$210,"&lt;"&amp;$GU127,Population!N$110:N$210)</f>
        <v>828378</v>
      </c>
      <c r="LN127" s="35">
        <f>SUMIF(Population!$B$110:$B$210,"&lt;="&amp;$GV127,Population!O$110:O$210)-SUMIF(Population!$B$110:$B$210,"&lt;"&amp;$GU127,Population!O$110:O$210)</f>
        <v>845612</v>
      </c>
      <c r="LO127" s="35">
        <f>SUMIF(Population!$B$110:$B$210,"&lt;="&amp;$GV127,Population!P$110:P$210)-SUMIF(Population!$B$110:$B$210,"&lt;"&amp;$GU127,Population!P$110:P$210)</f>
        <v>861757</v>
      </c>
      <c r="LP127" s="35">
        <f>SUMIF(Population!$B$110:$B$210,"&lt;="&amp;$GV127,Population!Q$110:Q$210)-SUMIF(Population!$B$110:$B$210,"&lt;"&amp;$GU127,Population!Q$110:Q$210)</f>
        <v>870880</v>
      </c>
      <c r="LQ127" s="35">
        <f>SUMIF(Population!$B$110:$B$210,"&lt;="&amp;$GV127,Population!R$110:R$210)-SUMIF(Population!$B$110:$B$210,"&lt;"&amp;$GU127,Population!R$110:R$210)</f>
        <v>881087</v>
      </c>
      <c r="LR127" s="35">
        <f>SUMIF(Population!$B$110:$B$210,"&lt;="&amp;$GV127,Population!S$110:S$210)-SUMIF(Population!$B$110:$B$210,"&lt;"&amp;$GU127,Population!S$110:S$210)</f>
        <v>890549</v>
      </c>
      <c r="LS127" s="35">
        <f>SUMIF(Population!$B$110:$B$210,"&lt;="&amp;$GV127,Population!T$110:T$210)-SUMIF(Population!$B$110:$B$210,"&lt;"&amp;$GU127,Population!T$110:T$210)</f>
        <v>899884</v>
      </c>
      <c r="LT127" s="35">
        <f>SUMIF(Population!$B$110:$B$210,"&lt;="&amp;$GV127,Population!U$110:U$210)-SUMIF(Population!$B$110:$B$210,"&lt;"&amp;$GU127,Population!U$110:U$210)</f>
        <v>908598</v>
      </c>
      <c r="LU127" s="35">
        <f>SUMIF(Population!$B$110:$B$210,"&lt;="&amp;$GV127,Population!V$110:V$210)-SUMIF(Population!$B$110:$B$210,"&lt;"&amp;$GU127,Population!V$110:V$210)</f>
        <v>920673</v>
      </c>
      <c r="LV127" s="35">
        <f>SUMIF(Population!$B$110:$B$210,"&lt;="&amp;$GV127,Population!W$110:W$210)-SUMIF(Population!$B$110:$B$210,"&lt;"&amp;$GU127,Population!W$110:W$210)</f>
        <v>931943</v>
      </c>
      <c r="LW127" s="35">
        <f>SUMIF(Population!$B$110:$B$210,"&lt;="&amp;$GV127,Population!X$110:X$210)-SUMIF(Population!$B$110:$B$210,"&lt;"&amp;$GU127,Population!X$110:X$210)</f>
        <v>942421</v>
      </c>
      <c r="LX127" s="35">
        <f>SUMIF(Population!$B$110:$B$210,"&lt;="&amp;$GV127,Population!Y$110:Y$210)-SUMIF(Population!$B$110:$B$210,"&lt;"&amp;$GU127,Population!Y$110:Y$210)</f>
        <v>952142</v>
      </c>
      <c r="LY127" s="35">
        <f>SUMIF(Population!$B$110:$B$210,"&lt;="&amp;$GV127,Population!Z$110:Z$210)-SUMIF(Population!$B$110:$B$210,"&lt;"&amp;$GU127,Population!Z$110:Z$210)</f>
        <v>960942</v>
      </c>
      <c r="LZ127" s="35">
        <f>SUMIF(Population!$B$110:$B$210,"&lt;="&amp;$GV127,Population!AA$110:AA$210)-SUMIF(Population!$B$110:$B$210,"&lt;"&amp;$GU127,Population!AA$110:AA$210)</f>
        <v>968701</v>
      </c>
      <c r="MA127" s="35">
        <f>SUMIF(Population!$B$110:$B$210,"&lt;="&amp;$GV127,Population!AB$110:AB$210)-SUMIF(Population!$B$110:$B$210,"&lt;"&amp;$GU127,Population!AB$110:AB$210)</f>
        <v>975350</v>
      </c>
      <c r="MB127" s="35">
        <f>SUMIF(Population!$B$110:$B$210,"&lt;="&amp;$GV127,Population!AC$110:AC$210)-SUMIF(Population!$B$110:$B$210,"&lt;"&amp;$GU127,Population!AC$110:AC$210)</f>
        <v>980944</v>
      </c>
      <c r="MC127" s="35">
        <f>SUMIF(Population!$B$110:$B$210,"&lt;="&amp;$GV127,Population!AD$110:AD$210)-SUMIF(Population!$B$110:$B$210,"&lt;"&amp;$GU127,Population!AD$110:AD$210)</f>
        <v>985606</v>
      </c>
      <c r="MD127" s="35">
        <f>SUMIF(Population!$B$110:$B$210,"&lt;="&amp;$GV127,Population!AE$110:AE$210)-SUMIF(Population!$B$110:$B$210,"&lt;"&amp;$GU127,Population!AE$110:AE$210)</f>
        <v>989438</v>
      </c>
      <c r="ME127" s="35">
        <f>SUMIF(Population!$B$110:$B$210,"&lt;="&amp;$GV127,Population!AF$110:AF$210)-SUMIF(Population!$B$110:$B$210,"&lt;"&amp;$GU127,Population!AF$110:AF$210)</f>
        <v>992570</v>
      </c>
      <c r="MF127" s="35">
        <f>SUMIF(Population!$B$110:$B$210,"&lt;="&amp;$GV127,Population!AG$110:AG$210)-SUMIF(Population!$B$110:$B$210,"&lt;"&amp;$GU127,Population!AG$110:AG$210)</f>
        <v>995149</v>
      </c>
      <c r="MG127" s="35">
        <f>SUMIF(Population!$B$110:$B$210,"&lt;="&amp;$GV127,Population!AH$110:AH$210)-SUMIF(Population!$B$110:$B$210,"&lt;"&amp;$GU127,Population!AH$110:AH$210)</f>
        <v>997372</v>
      </c>
      <c r="MH127" s="35">
        <f>SUMIF(Population!$B$110:$B$210,"&lt;="&amp;$GV127,Population!AI$110:AI$210)-SUMIF(Population!$B$110:$B$210,"&lt;"&amp;$GU127,Population!AI$110:AI$210)</f>
        <v>999436</v>
      </c>
      <c r="MI127" s="35">
        <f>SUMIF(Population!$B$110:$B$210,"&lt;="&amp;$GV127,Population!AJ$110:AJ$210)-SUMIF(Population!$B$110:$B$210,"&lt;"&amp;$GU127,Population!AJ$110:AJ$210)</f>
        <v>1001501</v>
      </c>
      <c r="MJ127" s="35">
        <f>SUMIF(Population!$B$110:$B$210,"&lt;="&amp;$GV127,Population!AK$110:AK$210)-SUMIF(Population!$B$110:$B$210,"&lt;"&amp;$GU127,Population!AK$110:AK$210)</f>
        <v>1003740</v>
      </c>
      <c r="MK127" s="35">
        <f>SUMIF(Population!$B$110:$B$210,"&lt;="&amp;$GV127,Population!AL$110:AL$210)-SUMIF(Population!$B$110:$B$210,"&lt;"&amp;$GU127,Population!AL$110:AL$210)</f>
        <v>1006342</v>
      </c>
      <c r="ML127" s="35">
        <f>SUMIF(Population!$B$110:$B$210,"&lt;="&amp;$GV127,Population!AM$110:AM$210)-SUMIF(Population!$B$110:$B$210,"&lt;"&amp;$GU127,Population!AM$110:AM$210)</f>
        <v>1009438</v>
      </c>
      <c r="MM127" s="35">
        <f>SUMIF(Population!$B$110:$B$210,"&lt;="&amp;$GV127,Population!AN$110:AN$210)-SUMIF(Population!$B$110:$B$210,"&lt;"&amp;$GU127,Population!AN$110:AN$210)</f>
        <v>1013134</v>
      </c>
      <c r="MN127" s="35">
        <f>SUMIF(Population!$B$110:$B$210,"&lt;="&amp;$GV127,Population!AO$110:AO$210)-SUMIF(Population!$B$110:$B$210,"&lt;"&amp;$GU127,Population!AO$110:AO$210)</f>
        <v>1017542</v>
      </c>
      <c r="MO127" s="35">
        <f>SUMIF(Population!$B$110:$B$210,"&lt;="&amp;$GV127,Population!AP$110:AP$210)-SUMIF(Population!$B$110:$B$210,"&lt;"&amp;$GU127,Population!AP$110:AP$210)</f>
        <v>1022724</v>
      </c>
      <c r="MP127" s="35">
        <f>SUMIF(Population!$B$110:$B$210,"&lt;="&amp;$GV127,Population!AQ$110:AQ$210)-SUMIF(Population!$B$110:$B$210,"&lt;"&amp;$GU127,Population!AQ$110:AQ$210)</f>
        <v>1028696</v>
      </c>
      <c r="MQ127" s="35">
        <f>SUMIF(Population!$B$110:$B$210,"&lt;="&amp;$GV127,Population!AR$110:AR$210)-SUMIF(Population!$B$110:$B$210,"&lt;"&amp;$GU127,Population!AR$110:AR$210)</f>
        <v>1035421</v>
      </c>
      <c r="MR127" s="35">
        <f>SUMIF(Population!$B$110:$B$210,"&lt;="&amp;$GV127,Population!AS$110:AS$210)-SUMIF(Population!$B$110:$B$210,"&lt;"&amp;$GU127,Population!AS$110:AS$210)</f>
        <v>1042816</v>
      </c>
      <c r="MS127" s="35">
        <f>SUMIF(Population!$B$110:$B$210,"&lt;="&amp;$GV127,Population!AT$110:AT$210)-SUMIF(Population!$B$110:$B$210,"&lt;"&amp;$GU127,Population!AT$110:AT$210)</f>
        <v>1050796</v>
      </c>
      <c r="MT127" s="35">
        <f>SUMIF(Population!$B$110:$B$210,"&lt;="&amp;$GV127,Population!AU$110:AU$210)-SUMIF(Population!$B$110:$B$210,"&lt;"&amp;$GU127,Population!AU$110:AU$210)</f>
        <v>1059241</v>
      </c>
      <c r="MU127" s="35">
        <f>SUMIF(Population!$B$110:$B$210,"&lt;="&amp;$GV127,Population!AV$110:AV$210)-SUMIF(Population!$B$110:$B$210,"&lt;"&amp;$GU127,Population!AV$110:AV$210)</f>
        <v>1068025</v>
      </c>
      <c r="MV127" s="35">
        <f>SUMIF(Population!$B$110:$B$210,"&lt;="&amp;$GV127,Population!AW$110:AW$210)-SUMIF(Population!$B$110:$B$210,"&lt;"&amp;$GU127,Population!AW$110:AW$210)</f>
        <v>1077020</v>
      </c>
      <c r="MW127" s="35">
        <f>SUMIF(Population!$B$110:$B$210,"&lt;="&amp;$GV127,Population!AX$110:AX$210)-SUMIF(Population!$B$110:$B$210,"&lt;"&amp;$GU127,Population!AX$110:AX$210)</f>
        <v>1086109</v>
      </c>
      <c r="MX127" s="35">
        <f>SUMIF(Population!$B$110:$B$210,"&lt;="&amp;$GV127,Population!AY$110:AY$210)-SUMIF(Population!$B$110:$B$210,"&lt;"&amp;$GU127,Population!AY$110:AY$210)</f>
        <v>1095160</v>
      </c>
      <c r="MZ127" s="36" t="s">
        <v>256</v>
      </c>
      <c r="NA127" s="49">
        <f t="shared" si="109"/>
        <v>848763974.52552283</v>
      </c>
      <c r="NB127" s="49">
        <f t="shared" si="110"/>
        <v>872330295.58891809</v>
      </c>
      <c r="NC127" s="49">
        <f t="shared" si="111"/>
        <v>895226686.56030929</v>
      </c>
      <c r="ND127" s="49">
        <f t="shared" si="112"/>
        <v>915485117.08466673</v>
      </c>
      <c r="NE127" s="49">
        <f t="shared" si="113"/>
        <v>938186597.32631636</v>
      </c>
      <c r="NF127" s="49">
        <f t="shared" si="114"/>
        <v>958988702.79241514</v>
      </c>
      <c r="NG127" s="49">
        <f t="shared" si="115"/>
        <v>982484441.62722838</v>
      </c>
      <c r="NH127" s="49">
        <f t="shared" si="116"/>
        <v>1009128730.2817045</v>
      </c>
      <c r="NI127" s="49">
        <f t="shared" si="117"/>
        <v>1040759395.084022</v>
      </c>
      <c r="NJ127" s="49">
        <f t="shared" si="118"/>
        <v>1080756428.010545</v>
      </c>
      <c r="NK127" s="49">
        <f t="shared" si="119"/>
        <v>1125305296.6985416</v>
      </c>
      <c r="NL127" s="49">
        <f t="shared" si="120"/>
        <v>1174216930.6728194</v>
      </c>
      <c r="NM127" s="49">
        <f t="shared" si="121"/>
        <v>1223904541.0811257</v>
      </c>
      <c r="NN127" s="49">
        <f t="shared" si="122"/>
        <v>1273600452.6477559</v>
      </c>
      <c r="NO127" s="49">
        <f t="shared" si="123"/>
        <v>1313906307.8726013</v>
      </c>
      <c r="NP127" s="49">
        <f t="shared" si="124"/>
        <v>1357227672.6318994</v>
      </c>
      <c r="NQ127" s="49">
        <f t="shared" si="125"/>
        <v>1400425111.3265166</v>
      </c>
      <c r="NR127" s="49">
        <f t="shared" si="126"/>
        <v>1445071351.9265058</v>
      </c>
      <c r="NS127" s="49">
        <f t="shared" si="127"/>
        <v>1490409614.7152519</v>
      </c>
      <c r="NT127" s="49">
        <f t="shared" si="128"/>
        <v>1542673459.9989638</v>
      </c>
      <c r="NU127" s="49">
        <f t="shared" si="129"/>
        <v>1595410115.2132752</v>
      </c>
      <c r="NV127" s="49">
        <f t="shared" si="130"/>
        <v>1648092118.4509923</v>
      </c>
      <c r="NW127" s="49">
        <f t="shared" si="131"/>
        <v>1700876537.4945581</v>
      </c>
      <c r="NX127" s="49">
        <f t="shared" si="132"/>
        <v>1753428524.7880373</v>
      </c>
      <c r="NY127" s="49">
        <f t="shared" si="133"/>
        <v>1805468216.2581429</v>
      </c>
      <c r="NZ127" s="49">
        <f t="shared" si="134"/>
        <v>1856786979.1368921</v>
      </c>
      <c r="OA127" s="49">
        <f t="shared" si="135"/>
        <v>1907398392.0333464</v>
      </c>
      <c r="OB127" s="49">
        <f t="shared" si="136"/>
        <v>1957454706.0002995</v>
      </c>
      <c r="OC127" s="49">
        <f t="shared" si="137"/>
        <v>2007084775.6721048</v>
      </c>
      <c r="OD127" s="49">
        <f t="shared" si="138"/>
        <v>2056476692.4928291</v>
      </c>
      <c r="OE127" s="49">
        <f t="shared" si="139"/>
        <v>2105882328.1520751</v>
      </c>
      <c r="OF127" s="49">
        <f t="shared" si="140"/>
        <v>2155680357.0514994</v>
      </c>
      <c r="OG127" s="49">
        <f t="shared" si="141"/>
        <v>2206297017.1008649</v>
      </c>
      <c r="OH127" s="49">
        <f t="shared" si="142"/>
        <v>2258089008.8688745</v>
      </c>
      <c r="OI127" s="49">
        <f t="shared" si="143"/>
        <v>2311500087.9461775</v>
      </c>
      <c r="OJ127" s="49">
        <f t="shared" si="144"/>
        <v>2367022430.9071717</v>
      </c>
      <c r="OK127" s="49">
        <f t="shared" si="145"/>
        <v>2425069067.5616789</v>
      </c>
      <c r="OL127" s="49">
        <f t="shared" si="146"/>
        <v>2486001460.4157853</v>
      </c>
      <c r="OM127" s="49">
        <f t="shared" si="147"/>
        <v>2550231418.8698702</v>
      </c>
      <c r="ON127" s="49">
        <f t="shared" si="148"/>
        <v>2618068425.0869431</v>
      </c>
      <c r="OO127" s="49">
        <f t="shared" si="149"/>
        <v>2689728743.841382</v>
      </c>
      <c r="OP127" s="49">
        <f t="shared" si="150"/>
        <v>2765282789.1888986</v>
      </c>
      <c r="OQ127" s="49">
        <f t="shared" si="151"/>
        <v>2844696828.9453797</v>
      </c>
      <c r="OR127" s="49">
        <f t="shared" si="152"/>
        <v>2927882509.6507502</v>
      </c>
      <c r="OS127" s="49">
        <f t="shared" si="153"/>
        <v>3014669366.87919</v>
      </c>
      <c r="OT127" s="49">
        <f t="shared" si="154"/>
        <v>3104819366.216639</v>
      </c>
      <c r="OU127" s="49">
        <f t="shared" si="155"/>
        <v>3198079234.1271434</v>
      </c>
      <c r="OV127" s="49">
        <f t="shared" si="156"/>
        <v>3294186480.1608028</v>
      </c>
      <c r="OW127" s="49">
        <f t="shared" si="157"/>
        <v>3392829688.6200786</v>
      </c>
    </row>
    <row r="128" spans="1:413">
      <c r="B128" s="36" t="s">
        <v>257</v>
      </c>
      <c r="C128" s="339">
        <v>708.6594914960915</v>
      </c>
      <c r="D128" s="339">
        <v>478.95933802445694</v>
      </c>
      <c r="E128" s="340">
        <v>1187.6188295205484</v>
      </c>
      <c r="F128" s="48">
        <f t="shared" si="104"/>
        <v>899.09386596441675</v>
      </c>
      <c r="G128" s="48">
        <f t="shared" si="105"/>
        <v>581.63544272949457</v>
      </c>
      <c r="H128" s="48">
        <f t="shared" si="106"/>
        <v>736.89029872904473</v>
      </c>
      <c r="I128" s="123">
        <f t="shared" si="158"/>
        <v>0.48303105336859797</v>
      </c>
      <c r="J128" s="123">
        <f t="shared" si="107"/>
        <v>0.34584321211590724</v>
      </c>
      <c r="K128" s="123">
        <f t="shared" si="107"/>
        <v>0.41585465069920724</v>
      </c>
      <c r="L128" s="49"/>
      <c r="AG128" s="35">
        <v>20</v>
      </c>
      <c r="AH128" s="35">
        <v>24</v>
      </c>
      <c r="AI128" s="36" t="s">
        <v>257</v>
      </c>
      <c r="AJ128" s="49">
        <f t="shared" si="159"/>
        <v>769.96061230711757</v>
      </c>
      <c r="AK128" s="49">
        <f t="shared" si="108"/>
        <v>786.4089467554295</v>
      </c>
      <c r="AL128" s="49">
        <f t="shared" si="108"/>
        <v>803.20865983506246</v>
      </c>
      <c r="AM128" s="49">
        <f t="shared" si="108"/>
        <v>820.36725789524189</v>
      </c>
      <c r="AN128" s="49">
        <f t="shared" si="108"/>
        <v>837.89240764007491</v>
      </c>
      <c r="AO128" s="49">
        <f t="shared" si="108"/>
        <v>855.79193955414121</v>
      </c>
      <c r="AP128" s="49">
        <f t="shared" si="108"/>
        <v>874.07385140126485</v>
      </c>
      <c r="AQ128" s="49">
        <f t="shared" si="108"/>
        <v>892.74631179802793</v>
      </c>
      <c r="AR128" s="49">
        <f t="shared" si="108"/>
        <v>911.81766386362392</v>
      </c>
      <c r="AS128" s="49">
        <f t="shared" si="108"/>
        <v>931.29642894768131</v>
      </c>
      <c r="AT128" s="49">
        <f t="shared" si="108"/>
        <v>951.19131043772302</v>
      </c>
      <c r="AU128" s="49">
        <f t="shared" si="108"/>
        <v>971.51119764796283</v>
      </c>
      <c r="AV128" s="49">
        <f t="shared" si="108"/>
        <v>992.26516979117673</v>
      </c>
      <c r="AW128" s="49">
        <f t="shared" si="108"/>
        <v>1013.4625000354233</v>
      </c>
      <c r="AX128" s="49">
        <f t="shared" si="108"/>
        <v>1035.1126596474267</v>
      </c>
      <c r="AY128" s="49">
        <f t="shared" si="108"/>
        <v>1057.2253222244722</v>
      </c>
      <c r="AZ128" s="49">
        <f t="shared" si="108"/>
        <v>1079.8103680167058</v>
      </c>
      <c r="BA128" s="49">
        <f t="shared" si="108"/>
        <v>1102.8778883417706</v>
      </c>
      <c r="BB128" s="49">
        <f t="shared" si="108"/>
        <v>1126.4381900937485</v>
      </c>
      <c r="BC128" s="49">
        <f t="shared" si="108"/>
        <v>1150.5018003484286</v>
      </c>
      <c r="BD128" s="49">
        <f t="shared" si="108"/>
        <v>1175.0794710669506</v>
      </c>
      <c r="BE128" s="49">
        <f t="shared" si="108"/>
        <v>1200.1821838999354</v>
      </c>
      <c r="BF128" s="49">
        <f t="shared" si="108"/>
        <v>1225.8211550942401</v>
      </c>
      <c r="BG128" s="49">
        <f t="shared" si="108"/>
        <v>1252.0078405045372</v>
      </c>
      <c r="BH128" s="49">
        <f t="shared" si="108"/>
        <v>1278.7539407119505</v>
      </c>
      <c r="BI128" s="49">
        <f t="shared" si="108"/>
        <v>1306.0714062520412</v>
      </c>
      <c r="BJ128" s="49">
        <f t="shared" si="108"/>
        <v>1333.9724429544769</v>
      </c>
      <c r="BK128" s="49">
        <f t="shared" si="108"/>
        <v>1362.4695173967666</v>
      </c>
      <c r="BL128" s="49">
        <f t="shared" si="108"/>
        <v>1391.5753624745059</v>
      </c>
      <c r="BM128" s="49">
        <f t="shared" si="108"/>
        <v>1421.3029830906132</v>
      </c>
      <c r="BN128" s="49">
        <f t="shared" si="108"/>
        <v>1451.6656619661046</v>
      </c>
      <c r="BO128" s="49">
        <f t="shared" ref="BO128:CF128" si="160">$K128*BO$142</f>
        <v>1482.6769655750022</v>
      </c>
      <c r="BP128" s="49">
        <f t="shared" si="160"/>
        <v>1514.3507502060247</v>
      </c>
      <c r="BQ128" s="49">
        <f t="shared" si="160"/>
        <v>1546.7011681537747</v>
      </c>
      <c r="BR128" s="49">
        <f t="shared" si="160"/>
        <v>1579.7426740421831</v>
      </c>
      <c r="BS128" s="49">
        <f t="shared" si="160"/>
        <v>1613.4900312830391</v>
      </c>
      <c r="BT128" s="49">
        <f t="shared" si="160"/>
        <v>1647.9583186724919</v>
      </c>
      <c r="BU128" s="49">
        <f t="shared" si="160"/>
        <v>1683.1629371284694</v>
      </c>
      <c r="BV128" s="49">
        <f t="shared" si="160"/>
        <v>1719.1196165720266</v>
      </c>
      <c r="BW128" s="49">
        <f t="shared" si="160"/>
        <v>1755.8444229556965</v>
      </c>
      <c r="BX128" s="49">
        <f t="shared" si="160"/>
        <v>1793.3537654419831</v>
      </c>
      <c r="BY128" s="49">
        <f t="shared" si="160"/>
        <v>1831.6644037352098</v>
      </c>
      <c r="BZ128" s="49">
        <f t="shared" si="160"/>
        <v>1870.7934555699903</v>
      </c>
      <c r="CA128" s="49">
        <f t="shared" si="160"/>
        <v>1910.7584043596753</v>
      </c>
      <c r="CB128" s="49">
        <f t="shared" si="160"/>
        <v>1951.5771070081878</v>
      </c>
      <c r="CC128" s="49">
        <f t="shared" si="160"/>
        <v>1993.2678018887409</v>
      </c>
      <c r="CD128" s="49">
        <f t="shared" si="160"/>
        <v>2035.8491169930001</v>
      </c>
      <c r="CE128" s="49">
        <f t="shared" si="160"/>
        <v>2079.3400782543335</v>
      </c>
      <c r="CF128" s="49">
        <f t="shared" si="160"/>
        <v>2123.7601180488682</v>
      </c>
      <c r="CI128" s="35">
        <v>20</v>
      </c>
      <c r="CJ128" s="35">
        <v>24</v>
      </c>
      <c r="CK128" s="36" t="s">
        <v>257</v>
      </c>
      <c r="CL128" s="75" t="e">
        <f>SUMIF(Population!$B$214:$B$314,"&lt;="&amp;$GV128,Population!#REF!)-SUMIF(Population!$B$214:$B$314,"&lt;"&amp;$GU128,Population!#REF!)</f>
        <v>#REF!</v>
      </c>
      <c r="CM128" s="75" t="e">
        <f>SUMIF(Population!$B$214:$B$314,"&lt;="&amp;$GV128,Population!#REF!)-SUMIF(Population!$B$214:$B$314,"&lt;"&amp;$GU128,Population!#REF!)</f>
        <v>#REF!</v>
      </c>
      <c r="CN128" s="75" t="e">
        <f>SUMIF(Population!$B$214:$B$314,"&lt;="&amp;$GV128,Population!#REF!)-SUMIF(Population!$B$214:$B$314,"&lt;"&amp;$GU128,Population!#REF!)</f>
        <v>#REF!</v>
      </c>
      <c r="CO128" s="75" t="e">
        <f>SUMIF(Population!$B$214:$B$314,"&lt;="&amp;$GV128,Population!#REF!)-SUMIF(Population!$B$214:$B$314,"&lt;"&amp;$GU128,Population!#REF!)</f>
        <v>#REF!</v>
      </c>
      <c r="CP128" s="75" t="e">
        <f>SUMIF(Population!$B$214:$B$314,"&lt;="&amp;$GV128,Population!#REF!)-SUMIF(Population!$B$214:$B$314,"&lt;"&amp;$GU128,Population!#REF!)</f>
        <v>#REF!</v>
      </c>
      <c r="CQ128" s="75" t="e">
        <f>SUMIF(Population!$B$214:$B$314,"&lt;="&amp;$GV128,Population!#REF!)-SUMIF(Population!$B$214:$B$314,"&lt;"&amp;$GU128,Population!#REF!)</f>
        <v>#REF!</v>
      </c>
      <c r="CR128" s="75" t="e">
        <f>SUMIF(Population!$B$214:$B$314,"&lt;="&amp;$GV128,Population!#REF!)-SUMIF(Population!$B$214:$B$314,"&lt;"&amp;$GU128,Population!#REF!)</f>
        <v>#REF!</v>
      </c>
      <c r="CS128" s="75" t="e">
        <f>SUMIF(Population!$B$214:$B$314,"&lt;="&amp;$GV128,Population!#REF!)-SUMIF(Population!$B$214:$B$314,"&lt;"&amp;$GU128,Population!#REF!)</f>
        <v>#REF!</v>
      </c>
      <c r="CT128" s="75" t="e">
        <f>SUMIF(Population!$B$214:$B$314,"&lt;="&amp;$GV128,Population!#REF!)-SUMIF(Population!$B$214:$B$314,"&lt;"&amp;$GU128,Population!#REF!)</f>
        <v>#REF!</v>
      </c>
      <c r="CU128" s="75" t="e">
        <f>SUMIF(Population!$B$214:$B$314,"&lt;="&amp;$GV128,Population!#REF!)-SUMIF(Population!$B$214:$B$314,"&lt;"&amp;$GU128,Population!#REF!)</f>
        <v>#REF!</v>
      </c>
      <c r="CV128" s="75" t="e">
        <f>SUMIF(Population!$B$214:$B$314,"&lt;="&amp;$GV128,Population!#REF!)-SUMIF(Population!$B$214:$B$314,"&lt;"&amp;$GU128,Population!#REF!)</f>
        <v>#REF!</v>
      </c>
      <c r="CW128" s="75" t="e">
        <f>SUMIF(Population!$B$214:$B$314,"&lt;="&amp;$GV128,Population!#REF!)-SUMIF(Population!$B$214:$B$314,"&lt;"&amp;$GU128,Population!#REF!)</f>
        <v>#REF!</v>
      </c>
      <c r="CX128" s="75" t="e">
        <f>SUMIF(Population!$B$214:$B$314,"&lt;="&amp;$GV128,Population!#REF!)-SUMIF(Population!$B$214:$B$314,"&lt;"&amp;$GU128,Population!#REF!)</f>
        <v>#REF!</v>
      </c>
      <c r="CY128" s="75" t="e">
        <f>SUMIF(Population!$B$214:$B$314,"&lt;="&amp;$GV128,Population!#REF!)-SUMIF(Population!$B$214:$B$314,"&lt;"&amp;$GU128,Population!#REF!)</f>
        <v>#REF!</v>
      </c>
      <c r="CZ128" s="75" t="e">
        <f>SUMIF(Population!$B$214:$B$314,"&lt;="&amp;$GV128,Population!#REF!)-SUMIF(Population!$B$214:$B$314,"&lt;"&amp;$GU128,Population!#REF!)</f>
        <v>#REF!</v>
      </c>
      <c r="DA128" s="75" t="e">
        <f>SUMIF(Population!$B$214:$B$314,"&lt;="&amp;$GV128,Population!#REF!)-SUMIF(Population!$B$214:$B$314,"&lt;"&amp;$GU128,Population!#REF!)</f>
        <v>#REF!</v>
      </c>
      <c r="DB128" s="75" t="e">
        <f>SUMIF(Population!$B$214:$B$314,"&lt;="&amp;$GV128,Population!#REF!)-SUMIF(Population!$B$214:$B$314,"&lt;"&amp;$GU128,Population!#REF!)</f>
        <v>#REF!</v>
      </c>
      <c r="DC128" s="75" t="e">
        <f>SUMIF(Population!$B$214:$B$314,"&lt;="&amp;$GV128,Population!#REF!)-SUMIF(Population!$B$214:$B$314,"&lt;"&amp;$GU128,Population!#REF!)</f>
        <v>#REF!</v>
      </c>
      <c r="DD128" s="75" t="e">
        <f>SUMIF(Population!$B$214:$B$314,"&lt;="&amp;$GV128,Population!#REF!)-SUMIF(Population!$B$214:$B$314,"&lt;"&amp;$GU128,Population!#REF!)</f>
        <v>#REF!</v>
      </c>
      <c r="DE128" s="75" t="e">
        <f>SUMIF(Population!$B$214:$B$314,"&lt;="&amp;$GV128,Population!#REF!)-SUMIF(Population!$B$214:$B$314,"&lt;"&amp;$GU128,Population!#REF!)</f>
        <v>#REF!</v>
      </c>
      <c r="DF128" s="75" t="e">
        <f>SUMIF(Population!$B$214:$B$314,"&lt;="&amp;$GV128,Population!#REF!)-SUMIF(Population!$B$214:$B$314,"&lt;"&amp;$GU128,Population!#REF!)</f>
        <v>#REF!</v>
      </c>
      <c r="DG128" s="75" t="e">
        <f>SUMIF(Population!$B$214:$B$314,"&lt;="&amp;$GV128,Population!#REF!)-SUMIF(Population!$B$214:$B$314,"&lt;"&amp;$GU128,Population!#REF!)</f>
        <v>#REF!</v>
      </c>
      <c r="DH128" s="75" t="e">
        <f>SUMIF(Population!$B$214:$B$314,"&lt;="&amp;$GV128,Population!#REF!)-SUMIF(Population!$B$214:$B$314,"&lt;"&amp;$GU128,Population!#REF!)</f>
        <v>#REF!</v>
      </c>
      <c r="DI128" s="75" t="e">
        <f>SUMIF(Population!$B$214:$B$314,"&lt;="&amp;$GV128,Population!#REF!)-SUMIF(Population!$B$214:$B$314,"&lt;"&amp;$GU128,Population!#REF!)</f>
        <v>#REF!</v>
      </c>
      <c r="DJ128" s="75" t="e">
        <f>SUMIF(Population!$B$214:$B$314,"&lt;="&amp;$GV128,Population!#REF!)-SUMIF(Population!$B$214:$B$314,"&lt;"&amp;$GU128,Population!#REF!)</f>
        <v>#REF!</v>
      </c>
      <c r="DK128" s="75" t="e">
        <f>SUMIF(Population!$B$214:$B$314,"&lt;="&amp;$GV128,Population!#REF!)-SUMIF(Population!$B$214:$B$314,"&lt;"&amp;$GU128,Population!#REF!)</f>
        <v>#REF!</v>
      </c>
      <c r="DL128" s="75" t="e">
        <f>SUMIF(Population!$B$214:$B$314,"&lt;="&amp;$GV128,Population!#REF!)-SUMIF(Population!$B$214:$B$314,"&lt;"&amp;$GU128,Population!#REF!)</f>
        <v>#REF!</v>
      </c>
      <c r="DM128" s="75" t="e">
        <f>SUMIF(Population!$B$214:$B$314,"&lt;="&amp;$GV128,Population!#REF!)-SUMIF(Population!$B$214:$B$314,"&lt;"&amp;$GU128,Population!#REF!)</f>
        <v>#REF!</v>
      </c>
      <c r="DN128" s="75" t="e">
        <f>SUMIF(Population!$B$214:$B$314,"&lt;="&amp;$GV128,Population!#REF!)-SUMIF(Population!$B$214:$B$314,"&lt;"&amp;$GU128,Population!#REF!)</f>
        <v>#REF!</v>
      </c>
      <c r="DO128" s="75" t="e">
        <f>SUMIF(Population!$B$214:$B$314,"&lt;="&amp;$GV128,Population!#REF!)-SUMIF(Population!$B$214:$B$314,"&lt;"&amp;$GU128,Population!#REF!)</f>
        <v>#REF!</v>
      </c>
      <c r="DP128" s="75" t="e">
        <f>SUMIF(Population!$B$214:$B$314,"&lt;="&amp;$GV128,Population!#REF!)-SUMIF(Population!$B$214:$B$314,"&lt;"&amp;$GU128,Population!#REF!)</f>
        <v>#REF!</v>
      </c>
      <c r="DQ128" s="75" t="e">
        <f>SUMIF(Population!$B$214:$B$314,"&lt;="&amp;$GV128,Population!#REF!)-SUMIF(Population!$B$214:$B$314,"&lt;"&amp;$GU128,Population!#REF!)</f>
        <v>#REF!</v>
      </c>
      <c r="DR128" s="75" t="e">
        <f>SUMIF(Population!$B$214:$B$314,"&lt;="&amp;$GV128,Population!#REF!)-SUMIF(Population!$B$214:$B$314,"&lt;"&amp;$GU128,Population!#REF!)</f>
        <v>#REF!</v>
      </c>
      <c r="DS128" s="75" t="e">
        <f>SUMIF(Population!$B$214:$B$314,"&lt;="&amp;$GV128,Population!#REF!)-SUMIF(Population!$B$214:$B$314,"&lt;"&amp;$GU128,Population!#REF!)</f>
        <v>#REF!</v>
      </c>
      <c r="DT128" s="75" t="e">
        <f>SUMIF(Population!$B$214:$B$314,"&lt;="&amp;$GV128,Population!#REF!)-SUMIF(Population!$B$214:$B$314,"&lt;"&amp;$GU128,Population!#REF!)</f>
        <v>#REF!</v>
      </c>
      <c r="DU128" s="75" t="e">
        <f>SUMIF(Population!$B$214:$B$314,"&lt;="&amp;$GV128,Population!#REF!)-SUMIF(Population!$B$214:$B$314,"&lt;"&amp;$GU128,Population!#REF!)</f>
        <v>#REF!</v>
      </c>
      <c r="DV128" s="75" t="e">
        <f>SUMIF(Population!$B$214:$B$314,"&lt;="&amp;$GV128,Population!#REF!)-SUMIF(Population!$B$214:$B$314,"&lt;"&amp;$GU128,Population!#REF!)</f>
        <v>#REF!</v>
      </c>
      <c r="DW128" s="75" t="e">
        <f>SUMIF(Population!$B$214:$B$314,"&lt;="&amp;$GV128,Population!#REF!)-SUMIF(Population!$B$214:$B$314,"&lt;"&amp;$GU128,Population!#REF!)</f>
        <v>#REF!</v>
      </c>
      <c r="DX128" s="75" t="e">
        <f>SUMIF(Population!$B$214:$B$314,"&lt;="&amp;$GV128,Population!#REF!)-SUMIF(Population!$B$214:$B$314,"&lt;"&amp;$GU128,Population!#REF!)</f>
        <v>#REF!</v>
      </c>
      <c r="DY128" s="75" t="e">
        <f>SUMIF(Population!$B$214:$B$314,"&lt;="&amp;$GV128,Population!#REF!)-SUMIF(Population!$B$214:$B$314,"&lt;"&amp;$GU128,Population!#REF!)</f>
        <v>#REF!</v>
      </c>
      <c r="DZ128" s="75" t="e">
        <f>SUMIF(Population!$B$214:$B$314,"&lt;="&amp;$GV128,Population!#REF!)-SUMIF(Population!$B$214:$B$314,"&lt;"&amp;$GU128,Population!#REF!)</f>
        <v>#REF!</v>
      </c>
      <c r="EA128" s="75" t="e">
        <f>SUMIF(Population!$B$214:$B$314,"&lt;="&amp;$GV128,Population!#REF!)-SUMIF(Population!$B$214:$B$314,"&lt;"&amp;$GU128,Population!#REF!)</f>
        <v>#REF!</v>
      </c>
      <c r="EB128" s="75" t="e">
        <f>SUMIF(Population!$B$214:$B$314,"&lt;="&amp;$GV128,Population!#REF!)-SUMIF(Population!$B$214:$B$314,"&lt;"&amp;$GU128,Population!#REF!)</f>
        <v>#REF!</v>
      </c>
      <c r="EC128" s="75" t="e">
        <f>SUMIF(Population!$B$214:$B$314,"&lt;="&amp;$GV128,Population!#REF!)-SUMIF(Population!$B$214:$B$314,"&lt;"&amp;$GU128,Population!#REF!)</f>
        <v>#REF!</v>
      </c>
      <c r="ED128" s="75" t="e">
        <f>SUMIF(Population!$B$214:$B$314,"&lt;="&amp;$GV128,Population!#REF!)-SUMIF(Population!$B$214:$B$314,"&lt;"&amp;$GU128,Population!#REF!)</f>
        <v>#REF!</v>
      </c>
      <c r="EE128" s="75" t="e">
        <f>SUMIF(Population!$B$214:$B$314,"&lt;="&amp;$GV128,Population!#REF!)-SUMIF(Population!$B$214:$B$314,"&lt;"&amp;$GU128,Population!#REF!)</f>
        <v>#REF!</v>
      </c>
      <c r="EF128" s="75" t="e">
        <f>SUMIF(Population!$B$214:$B$314,"&lt;="&amp;$GV128,Population!#REF!)-SUMIF(Population!$B$214:$B$314,"&lt;"&amp;$GU128,Population!#REF!)</f>
        <v>#REF!</v>
      </c>
      <c r="EG128" s="75" t="e">
        <f>SUMIF(Population!$B$214:$B$314,"&lt;="&amp;$GV128,Population!#REF!)-SUMIF(Population!$B$214:$B$314,"&lt;"&amp;$GU128,Population!#REF!)</f>
        <v>#REF!</v>
      </c>
      <c r="EH128" s="75" t="e">
        <f>SUMIF(Population!$B$214:$B$314,"&lt;="&amp;$GV128,Population!#REF!)-SUMIF(Population!$B$214:$B$314,"&lt;"&amp;$GU128,Population!#REF!)</f>
        <v>#REF!</v>
      </c>
      <c r="EK128" s="35">
        <v>20</v>
      </c>
      <c r="EL128" s="35">
        <v>24</v>
      </c>
      <c r="EM128" s="36" t="s">
        <v>257</v>
      </c>
      <c r="EN128" s="35" t="e">
        <f>SUMIF(Population!$B$110:$B$210,"&lt;="&amp;$GV128,Population!#REF!)-SUMIF(Population!$B$110:$B$210,"&lt;"&amp;$GU128,Population!#REF!)</f>
        <v>#REF!</v>
      </c>
      <c r="EO128" s="35" t="e">
        <f>SUMIF(Population!$B$110:$B$210,"&lt;="&amp;$GV128,Population!#REF!)-SUMIF(Population!$B$110:$B$210,"&lt;"&amp;$GU128,Population!#REF!)</f>
        <v>#REF!</v>
      </c>
      <c r="EP128" s="35" t="e">
        <f>SUMIF(Population!$B$110:$B$210,"&lt;="&amp;$GV128,Population!#REF!)-SUMIF(Population!$B$110:$B$210,"&lt;"&amp;$GU128,Population!#REF!)</f>
        <v>#REF!</v>
      </c>
      <c r="EQ128" s="35" t="e">
        <f>SUMIF(Population!$B$110:$B$210,"&lt;="&amp;$GV128,Population!#REF!)-SUMIF(Population!$B$110:$B$210,"&lt;"&amp;$GU128,Population!#REF!)</f>
        <v>#REF!</v>
      </c>
      <c r="ER128" s="35" t="e">
        <f>SUMIF(Population!$B$110:$B$210,"&lt;="&amp;$GV128,Population!#REF!)-SUMIF(Population!$B$110:$B$210,"&lt;"&amp;$GU128,Population!#REF!)</f>
        <v>#REF!</v>
      </c>
      <c r="ES128" s="35" t="e">
        <f>SUMIF(Population!$B$110:$B$210,"&lt;="&amp;$GV128,Population!#REF!)-SUMIF(Population!$B$110:$B$210,"&lt;"&amp;$GU128,Population!#REF!)</f>
        <v>#REF!</v>
      </c>
      <c r="ET128" s="35" t="e">
        <f>SUMIF(Population!$B$110:$B$210,"&lt;="&amp;$GV128,Population!#REF!)-SUMIF(Population!$B$110:$B$210,"&lt;"&amp;$GU128,Population!#REF!)</f>
        <v>#REF!</v>
      </c>
      <c r="EU128" s="35" t="e">
        <f>SUMIF(Population!$B$110:$B$210,"&lt;="&amp;$GV128,Population!#REF!)-SUMIF(Population!$B$110:$B$210,"&lt;"&amp;$GU128,Population!#REF!)</f>
        <v>#REF!</v>
      </c>
      <c r="EV128" s="35" t="e">
        <f>SUMIF(Population!$B$110:$B$210,"&lt;="&amp;$GV128,Population!#REF!)-SUMIF(Population!$B$110:$B$210,"&lt;"&amp;$GU128,Population!#REF!)</f>
        <v>#REF!</v>
      </c>
      <c r="EW128" s="35" t="e">
        <f>SUMIF(Population!$B$110:$B$210,"&lt;="&amp;$GV128,Population!#REF!)-SUMIF(Population!$B$110:$B$210,"&lt;"&amp;$GU128,Population!#REF!)</f>
        <v>#REF!</v>
      </c>
      <c r="EX128" s="35" t="e">
        <f>SUMIF(Population!$B$110:$B$210,"&lt;="&amp;$GV128,Population!#REF!)-SUMIF(Population!$B$110:$B$210,"&lt;"&amp;$GU128,Population!#REF!)</f>
        <v>#REF!</v>
      </c>
      <c r="EY128" s="35" t="e">
        <f>SUMIF(Population!$B$110:$B$210,"&lt;="&amp;$GV128,Population!#REF!)-SUMIF(Population!$B$110:$B$210,"&lt;"&amp;$GU128,Population!#REF!)</f>
        <v>#REF!</v>
      </c>
      <c r="EZ128" s="35" t="e">
        <f>SUMIF(Population!$B$110:$B$210,"&lt;="&amp;$GV128,Population!#REF!)-SUMIF(Population!$B$110:$B$210,"&lt;"&amp;$GU128,Population!#REF!)</f>
        <v>#REF!</v>
      </c>
      <c r="FA128" s="35" t="e">
        <f>SUMIF(Population!$B$110:$B$210,"&lt;="&amp;$GV128,Population!#REF!)-SUMIF(Population!$B$110:$B$210,"&lt;"&amp;$GU128,Population!#REF!)</f>
        <v>#REF!</v>
      </c>
      <c r="FB128" s="35" t="e">
        <f>SUMIF(Population!$B$110:$B$210,"&lt;="&amp;$GV128,Population!#REF!)-SUMIF(Population!$B$110:$B$210,"&lt;"&amp;$GU128,Population!#REF!)</f>
        <v>#REF!</v>
      </c>
      <c r="FC128" s="35" t="e">
        <f>SUMIF(Population!$B$110:$B$210,"&lt;="&amp;$GV128,Population!#REF!)-SUMIF(Population!$B$110:$B$210,"&lt;"&amp;$GU128,Population!#REF!)</f>
        <v>#REF!</v>
      </c>
      <c r="FD128" s="35" t="e">
        <f>SUMIF(Population!$B$110:$B$210,"&lt;="&amp;$GV128,Population!#REF!)-SUMIF(Population!$B$110:$B$210,"&lt;"&amp;$GU128,Population!#REF!)</f>
        <v>#REF!</v>
      </c>
      <c r="FE128" s="35" t="e">
        <f>SUMIF(Population!$B$110:$B$210,"&lt;="&amp;$GV128,Population!#REF!)-SUMIF(Population!$B$110:$B$210,"&lt;"&amp;$GU128,Population!#REF!)</f>
        <v>#REF!</v>
      </c>
      <c r="FF128" s="35" t="e">
        <f>SUMIF(Population!$B$110:$B$210,"&lt;="&amp;$GV128,Population!#REF!)-SUMIF(Population!$B$110:$B$210,"&lt;"&amp;$GU128,Population!#REF!)</f>
        <v>#REF!</v>
      </c>
      <c r="FG128" s="35" t="e">
        <f>SUMIF(Population!$B$110:$B$210,"&lt;="&amp;$GV128,Population!#REF!)-SUMIF(Population!$B$110:$B$210,"&lt;"&amp;$GU128,Population!#REF!)</f>
        <v>#REF!</v>
      </c>
      <c r="FH128" s="35" t="e">
        <f>SUMIF(Population!$B$110:$B$210,"&lt;="&amp;$GV128,Population!#REF!)-SUMIF(Population!$B$110:$B$210,"&lt;"&amp;$GU128,Population!#REF!)</f>
        <v>#REF!</v>
      </c>
      <c r="FI128" s="35" t="e">
        <f>SUMIF(Population!$B$110:$B$210,"&lt;="&amp;$GV128,Population!#REF!)-SUMIF(Population!$B$110:$B$210,"&lt;"&amp;$GU128,Population!#REF!)</f>
        <v>#REF!</v>
      </c>
      <c r="FJ128" s="35" t="e">
        <f>SUMIF(Population!$B$110:$B$210,"&lt;="&amp;$GV128,Population!#REF!)-SUMIF(Population!$B$110:$B$210,"&lt;"&amp;$GU128,Population!#REF!)</f>
        <v>#REF!</v>
      </c>
      <c r="FK128" s="35" t="e">
        <f>SUMIF(Population!$B$110:$B$210,"&lt;="&amp;$GV128,Population!#REF!)-SUMIF(Population!$B$110:$B$210,"&lt;"&amp;$GU128,Population!#REF!)</f>
        <v>#REF!</v>
      </c>
      <c r="FL128" s="35" t="e">
        <f>SUMIF(Population!$B$110:$B$210,"&lt;="&amp;$GV128,Population!#REF!)-SUMIF(Population!$B$110:$B$210,"&lt;"&amp;$GU128,Population!#REF!)</f>
        <v>#REF!</v>
      </c>
      <c r="FM128" s="35" t="e">
        <f>SUMIF(Population!$B$110:$B$210,"&lt;="&amp;$GV128,Population!#REF!)-SUMIF(Population!$B$110:$B$210,"&lt;"&amp;$GU128,Population!#REF!)</f>
        <v>#REF!</v>
      </c>
      <c r="FN128" s="35" t="e">
        <f>SUMIF(Population!$B$110:$B$210,"&lt;="&amp;$GV128,Population!#REF!)-SUMIF(Population!$B$110:$B$210,"&lt;"&amp;$GU128,Population!#REF!)</f>
        <v>#REF!</v>
      </c>
      <c r="FO128" s="35" t="e">
        <f>SUMIF(Population!$B$110:$B$210,"&lt;="&amp;$GV128,Population!#REF!)-SUMIF(Population!$B$110:$B$210,"&lt;"&amp;$GU128,Population!#REF!)</f>
        <v>#REF!</v>
      </c>
      <c r="FP128" s="35" t="e">
        <f>SUMIF(Population!$B$110:$B$210,"&lt;="&amp;$GV128,Population!#REF!)-SUMIF(Population!$B$110:$B$210,"&lt;"&amp;$GU128,Population!#REF!)</f>
        <v>#REF!</v>
      </c>
      <c r="FQ128" s="35" t="e">
        <f>SUMIF(Population!$B$110:$B$210,"&lt;="&amp;$GV128,Population!#REF!)-SUMIF(Population!$B$110:$B$210,"&lt;"&amp;$GU128,Population!#REF!)</f>
        <v>#REF!</v>
      </c>
      <c r="FR128" s="35" t="e">
        <f>SUMIF(Population!$B$110:$B$210,"&lt;="&amp;$GV128,Population!#REF!)-SUMIF(Population!$B$110:$B$210,"&lt;"&amp;$GU128,Population!#REF!)</f>
        <v>#REF!</v>
      </c>
      <c r="FS128" s="35" t="e">
        <f>SUMIF(Population!$B$110:$B$210,"&lt;="&amp;$GV128,Population!#REF!)-SUMIF(Population!$B$110:$B$210,"&lt;"&amp;$GU128,Population!#REF!)</f>
        <v>#REF!</v>
      </c>
      <c r="FT128" s="35" t="e">
        <f>SUMIF(Population!$B$110:$B$210,"&lt;="&amp;$GV128,Population!#REF!)-SUMIF(Population!$B$110:$B$210,"&lt;"&amp;$GU128,Population!#REF!)</f>
        <v>#REF!</v>
      </c>
      <c r="FU128" s="35" t="e">
        <f>SUMIF(Population!$B$110:$B$210,"&lt;="&amp;$GV128,Population!#REF!)-SUMIF(Population!$B$110:$B$210,"&lt;"&amp;$GU128,Population!#REF!)</f>
        <v>#REF!</v>
      </c>
      <c r="FV128" s="35" t="e">
        <f>SUMIF(Population!$B$110:$B$210,"&lt;="&amp;$GV128,Population!#REF!)-SUMIF(Population!$B$110:$B$210,"&lt;"&amp;$GU128,Population!#REF!)</f>
        <v>#REF!</v>
      </c>
      <c r="FW128" s="35" t="e">
        <f>SUMIF(Population!$B$110:$B$210,"&lt;="&amp;$GV128,Population!#REF!)-SUMIF(Population!$B$110:$B$210,"&lt;"&amp;$GU128,Population!#REF!)</f>
        <v>#REF!</v>
      </c>
      <c r="FX128" s="35" t="e">
        <f>SUMIF(Population!$B$110:$B$210,"&lt;="&amp;$GV128,Population!#REF!)-SUMIF(Population!$B$110:$B$210,"&lt;"&amp;$GU128,Population!#REF!)</f>
        <v>#REF!</v>
      </c>
      <c r="FY128" s="35" t="e">
        <f>SUMIF(Population!$B$110:$B$210,"&lt;="&amp;$GV128,Population!#REF!)-SUMIF(Population!$B$110:$B$210,"&lt;"&amp;$GU128,Population!#REF!)</f>
        <v>#REF!</v>
      </c>
      <c r="FZ128" s="35" t="e">
        <f>SUMIF(Population!$B$110:$B$210,"&lt;="&amp;$GV128,Population!#REF!)-SUMIF(Population!$B$110:$B$210,"&lt;"&amp;$GU128,Population!#REF!)</f>
        <v>#REF!</v>
      </c>
      <c r="GA128" s="35" t="e">
        <f>SUMIF(Population!$B$110:$B$210,"&lt;="&amp;$GV128,Population!#REF!)-SUMIF(Population!$B$110:$B$210,"&lt;"&amp;$GU128,Population!#REF!)</f>
        <v>#REF!</v>
      </c>
      <c r="GB128" s="35" t="e">
        <f>SUMIF(Population!$B$110:$B$210,"&lt;="&amp;$GV128,Population!#REF!)-SUMIF(Population!$B$110:$B$210,"&lt;"&amp;$GU128,Population!#REF!)</f>
        <v>#REF!</v>
      </c>
      <c r="GC128" s="35" t="e">
        <f>SUMIF(Population!$B$110:$B$210,"&lt;="&amp;$GV128,Population!#REF!)-SUMIF(Population!$B$110:$B$210,"&lt;"&amp;$GU128,Population!#REF!)</f>
        <v>#REF!</v>
      </c>
      <c r="GD128" s="35" t="e">
        <f>SUMIF(Population!$B$110:$B$210,"&lt;="&amp;$GV128,Population!#REF!)-SUMIF(Population!$B$110:$B$210,"&lt;"&amp;$GU128,Population!#REF!)</f>
        <v>#REF!</v>
      </c>
      <c r="GE128" s="35" t="e">
        <f>SUMIF(Population!$B$110:$B$210,"&lt;="&amp;$GV128,Population!#REF!)-SUMIF(Population!$B$110:$B$210,"&lt;"&amp;$GU128,Population!#REF!)</f>
        <v>#REF!</v>
      </c>
      <c r="GF128" s="35" t="e">
        <f>SUMIF(Population!$B$110:$B$210,"&lt;="&amp;$GV128,Population!#REF!)-SUMIF(Population!$B$110:$B$210,"&lt;"&amp;$GU128,Population!#REF!)</f>
        <v>#REF!</v>
      </c>
      <c r="GG128" s="35" t="e">
        <f>SUMIF(Population!$B$110:$B$210,"&lt;="&amp;$GV128,Population!#REF!)-SUMIF(Population!$B$110:$B$210,"&lt;"&amp;$GU128,Population!#REF!)</f>
        <v>#REF!</v>
      </c>
      <c r="GH128" s="35" t="e">
        <f>SUMIF(Population!$B$110:$B$210,"&lt;="&amp;$GV128,Population!#REF!)-SUMIF(Population!$B$110:$B$210,"&lt;"&amp;$GU128,Population!#REF!)</f>
        <v>#REF!</v>
      </c>
      <c r="GI128" s="35" t="e">
        <f>SUMIF(Population!$B$110:$B$210,"&lt;="&amp;$GV128,Population!#REF!)-SUMIF(Population!$B$110:$B$210,"&lt;"&amp;$GU128,Population!#REF!)</f>
        <v>#REF!</v>
      </c>
      <c r="GJ128" s="35" t="e">
        <f>SUMIF(Population!$B$110:$B$210,"&lt;="&amp;$GV128,Population!#REF!)-SUMIF(Population!$B$110:$B$210,"&lt;"&amp;$GU128,Population!#REF!)</f>
        <v>#REF!</v>
      </c>
      <c r="GU128" s="35">
        <v>20</v>
      </c>
      <c r="GV128" s="35">
        <v>24</v>
      </c>
      <c r="GW128" s="36" t="s">
        <v>257</v>
      </c>
      <c r="GX128" s="35">
        <f>SUMIF(Population!$B$4:$B$104,"&lt;="&amp;$GV128,Population!C$4:C$104)-SUMIF(Population!$B$4:$B$104,"&lt;"&amp;$GU128,Population!C$4:C$104)</f>
        <v>1623524</v>
      </c>
      <c r="GY128" s="35">
        <f>SUMIF(Population!$B$4:$B$104,"&lt;="&amp;$GV128,Population!D$4:D$104)-SUMIF(Population!$B$4:$B$104,"&lt;"&amp;$GU128,Population!D$4:D$104)</f>
        <v>1634538</v>
      </c>
      <c r="GZ128" s="35">
        <f>SUMIF(Population!$B$4:$B$104,"&lt;="&amp;$GV128,Population!E$4:E$104)-SUMIF(Population!$B$4:$B$104,"&lt;"&amp;$GU128,Population!E$4:E$104)</f>
        <v>1640739</v>
      </c>
      <c r="HA128" s="35">
        <f>SUMIF(Population!$B$4:$B$104,"&lt;="&amp;$GV128,Population!F$4:F$104)-SUMIF(Population!$B$4:$B$104,"&lt;"&amp;$GU128,Population!F$4:F$104)</f>
        <v>1643173</v>
      </c>
      <c r="HB128" s="35">
        <f>SUMIF(Population!$B$4:$B$104,"&lt;="&amp;$GV128,Population!G$4:G$104)-SUMIF(Population!$B$4:$B$104,"&lt;"&amp;$GU128,Population!G$4:G$104)</f>
        <v>1644770</v>
      </c>
      <c r="HC128" s="35">
        <f>SUMIF(Population!$B$4:$B$104,"&lt;="&amp;$GV128,Population!H$4:H$104)-SUMIF(Population!$B$4:$B$104,"&lt;"&amp;$GU128,Population!H$4:H$104)</f>
        <v>1649346</v>
      </c>
      <c r="HD128" s="35">
        <f>SUMIF(Population!$B$4:$B$104,"&lt;="&amp;$GV128,Population!I$4:I$104)-SUMIF(Population!$B$4:$B$104,"&lt;"&amp;$GU128,Population!I$4:I$104)</f>
        <v>1648252</v>
      </c>
      <c r="HE128" s="35">
        <f>SUMIF(Population!$B$4:$B$104,"&lt;="&amp;$GV128,Population!J$4:J$104)-SUMIF(Population!$B$4:$B$104,"&lt;"&amp;$GU128,Population!J$4:J$104)</f>
        <v>1647170</v>
      </c>
      <c r="HF128" s="35">
        <f>SUMIF(Population!$B$4:$B$104,"&lt;="&amp;$GV128,Population!K$4:K$104)-SUMIF(Population!$B$4:$B$104,"&lt;"&amp;$GU128,Population!K$4:K$104)</f>
        <v>1643143</v>
      </c>
      <c r="HG128" s="35">
        <f>SUMIF(Population!$B$4:$B$104,"&lt;="&amp;$GV128,Population!L$4:L$104)-SUMIF(Population!$B$4:$B$104,"&lt;"&amp;$GU128,Population!L$4:L$104)</f>
        <v>1644409</v>
      </c>
      <c r="HH128" s="35">
        <f>SUMIF(Population!$B$4:$B$104,"&lt;="&amp;$GV128,Population!M$4:M$104)-SUMIF(Population!$B$4:$B$104,"&lt;"&amp;$GU128,Population!M$4:M$104)</f>
        <v>1643889</v>
      </c>
      <c r="HI128" s="35">
        <f>SUMIF(Population!$B$4:$B$104,"&lt;="&amp;$GV128,Population!N$4:N$104)-SUMIF(Population!$B$4:$B$104,"&lt;"&amp;$GU128,Population!N$4:N$104)</f>
        <v>1648514</v>
      </c>
      <c r="HJ128" s="35">
        <f>SUMIF(Population!$B$4:$B$104,"&lt;="&amp;$GV128,Population!O$4:O$104)-SUMIF(Population!$B$4:$B$104,"&lt;"&amp;$GU128,Population!O$4:O$104)</f>
        <v>1656957</v>
      </c>
      <c r="HK128" s="35">
        <f>SUMIF(Population!$B$4:$B$104,"&lt;="&amp;$GV128,Population!P$4:P$104)-SUMIF(Population!$B$4:$B$104,"&lt;"&amp;$GU128,Population!P$4:P$104)</f>
        <v>1671623</v>
      </c>
      <c r="HL128" s="35">
        <f>SUMIF(Population!$B$4:$B$104,"&lt;="&amp;$GV128,Population!Q$4:Q$104)-SUMIF(Population!$B$4:$B$104,"&lt;"&amp;$GU128,Population!Q$4:Q$104)</f>
        <v>1696895</v>
      </c>
      <c r="HM128" s="35">
        <f>SUMIF(Population!$B$4:$B$104,"&lt;="&amp;$GV128,Population!R$4:R$104)-SUMIF(Population!$B$4:$B$104,"&lt;"&amp;$GU128,Population!R$4:R$104)</f>
        <v>1726775</v>
      </c>
      <c r="HN128" s="35">
        <f>SUMIF(Population!$B$4:$B$104,"&lt;="&amp;$GV128,Population!S$4:S$104)-SUMIF(Population!$B$4:$B$104,"&lt;"&amp;$GU128,Population!S$4:S$104)</f>
        <v>1760666</v>
      </c>
      <c r="HO128" s="35">
        <f>SUMIF(Population!$B$4:$B$104,"&lt;="&amp;$GV128,Population!T$4:T$104)-SUMIF(Population!$B$4:$B$104,"&lt;"&amp;$GU128,Population!T$4:T$104)</f>
        <v>1793493</v>
      </c>
      <c r="HP128" s="35">
        <f>SUMIF(Population!$B$4:$B$104,"&lt;="&amp;$GV128,Population!U$4:U$104)-SUMIF(Population!$B$4:$B$104,"&lt;"&amp;$GU128,Population!U$4:U$104)</f>
        <v>1824265</v>
      </c>
      <c r="HQ128" s="35">
        <f>SUMIF(Population!$B$4:$B$104,"&lt;="&amp;$GV128,Population!V$4:V$104)-SUMIF(Population!$B$4:$B$104,"&lt;"&amp;$GU128,Population!V$4:V$104)</f>
        <v>1841052</v>
      </c>
      <c r="HR128" s="35">
        <f>SUMIF(Population!$B$4:$B$104,"&lt;="&amp;$GV128,Population!W$4:W$104)-SUMIF(Population!$B$4:$B$104,"&lt;"&amp;$GU128,Population!W$4:W$104)</f>
        <v>1860181</v>
      </c>
      <c r="HS128" s="35">
        <f>SUMIF(Population!$B$4:$B$104,"&lt;="&amp;$GV128,Population!X$4:X$104)-SUMIF(Population!$B$4:$B$104,"&lt;"&amp;$GU128,Population!X$4:X$104)</f>
        <v>1877626</v>
      </c>
      <c r="HT128" s="35">
        <f>SUMIF(Population!$B$4:$B$104,"&lt;="&amp;$GV128,Population!Y$4:Y$104)-SUMIF(Population!$B$4:$B$104,"&lt;"&amp;$GU128,Population!Y$4:Y$104)</f>
        <v>1895339</v>
      </c>
      <c r="HU128" s="35">
        <f>SUMIF(Population!$B$4:$B$104,"&lt;="&amp;$GV128,Population!Z$4:Z$104)-SUMIF(Population!$B$4:$B$104,"&lt;"&amp;$GU128,Population!Z$4:Z$104)</f>
        <v>1912377</v>
      </c>
      <c r="HV128" s="35">
        <f>SUMIF(Population!$B$4:$B$104,"&lt;="&amp;$GV128,Population!AA$4:AA$104)-SUMIF(Population!$B$4:$B$104,"&lt;"&amp;$GU128,Population!AA$4:AA$104)</f>
        <v>1935900</v>
      </c>
      <c r="HW128" s="35">
        <f>SUMIF(Population!$B$4:$B$104,"&lt;="&amp;$GV128,Population!AB$4:AB$104)-SUMIF(Population!$B$4:$B$104,"&lt;"&amp;$GU128,Population!AB$4:AB$104)</f>
        <v>1958208</v>
      </c>
      <c r="HX128" s="35">
        <f>SUMIF(Population!$B$4:$B$104,"&lt;="&amp;$GV128,Population!AC$4:AC$104)-SUMIF(Population!$B$4:$B$104,"&lt;"&amp;$GU128,Population!AC$4:AC$104)</f>
        <v>1978750</v>
      </c>
      <c r="HY128" s="35">
        <f>SUMIF(Population!$B$4:$B$104,"&lt;="&amp;$GV128,Population!AD$4:AD$104)-SUMIF(Population!$B$4:$B$104,"&lt;"&amp;$GU128,Population!AD$4:AD$104)</f>
        <v>1997758</v>
      </c>
      <c r="HZ128" s="35">
        <f>SUMIF(Population!$B$4:$B$104,"&lt;="&amp;$GV128,Population!AE$4:AE$104)-SUMIF(Population!$B$4:$B$104,"&lt;"&amp;$GU128,Population!AE$4:AE$104)</f>
        <v>2014931</v>
      </c>
      <c r="IA128" s="35">
        <f>SUMIF(Population!$B$4:$B$104,"&lt;="&amp;$GV128,Population!AF$4:AF$104)-SUMIF(Population!$B$4:$B$104,"&lt;"&amp;$GU128,Population!AF$4:AF$104)</f>
        <v>2030058</v>
      </c>
      <c r="IB128" s="35">
        <f>SUMIF(Population!$B$4:$B$104,"&lt;="&amp;$GV128,Population!AG$4:AG$104)-SUMIF(Population!$B$4:$B$104,"&lt;"&amp;$GU128,Population!AG$4:AG$104)</f>
        <v>2043012</v>
      </c>
      <c r="IC128" s="35">
        <f>SUMIF(Population!$B$4:$B$104,"&lt;="&amp;$GV128,Population!AH$4:AH$104)-SUMIF(Population!$B$4:$B$104,"&lt;"&amp;$GU128,Population!AH$4:AH$104)</f>
        <v>2053907</v>
      </c>
      <c r="ID128" s="35">
        <f>SUMIF(Population!$B$4:$B$104,"&lt;="&amp;$GV128,Population!AI$4:AI$104)-SUMIF(Population!$B$4:$B$104,"&lt;"&amp;$GU128,Population!AI$4:AI$104)</f>
        <v>2062989</v>
      </c>
      <c r="IE128" s="35">
        <f>SUMIF(Population!$B$4:$B$104,"&lt;="&amp;$GV128,Population!AJ$4:AJ$104)-SUMIF(Population!$B$4:$B$104,"&lt;"&amp;$GU128,Population!AJ$4:AJ$104)</f>
        <v>2070458</v>
      </c>
      <c r="IF128" s="35">
        <f>SUMIF(Population!$B$4:$B$104,"&lt;="&amp;$GV128,Population!AK$4:AK$104)-SUMIF(Population!$B$4:$B$104,"&lt;"&amp;$GU128,Population!AK$4:AK$104)</f>
        <v>2076564</v>
      </c>
      <c r="IG128" s="35">
        <f>SUMIF(Population!$B$4:$B$104,"&lt;="&amp;$GV128,Population!AL$4:AL$104)-SUMIF(Population!$B$4:$B$104,"&lt;"&amp;$GU128,Population!AL$4:AL$104)</f>
        <v>2081595</v>
      </c>
      <c r="IH128" s="35">
        <f>SUMIF(Population!$B$4:$B$104,"&lt;="&amp;$GV128,Population!AM$4:AM$104)-SUMIF(Population!$B$4:$B$104,"&lt;"&amp;$GU128,Population!AM$4:AM$104)</f>
        <v>2085929</v>
      </c>
      <c r="II128" s="35">
        <f>SUMIF(Population!$B$4:$B$104,"&lt;="&amp;$GV128,Population!AN$4:AN$104)-SUMIF(Population!$B$4:$B$104,"&lt;"&amp;$GU128,Population!AN$4:AN$104)</f>
        <v>2089959</v>
      </c>
      <c r="IJ128" s="35">
        <f>SUMIF(Population!$B$4:$B$104,"&lt;="&amp;$GV128,Population!AO$4:AO$104)-SUMIF(Population!$B$4:$B$104,"&lt;"&amp;$GU128,Population!AO$4:AO$104)</f>
        <v>2093985</v>
      </c>
      <c r="IK128" s="35">
        <f>SUMIF(Population!$B$4:$B$104,"&lt;="&amp;$GV128,Population!AP$4:AP$104)-SUMIF(Population!$B$4:$B$104,"&lt;"&amp;$GU128,Population!AP$4:AP$104)</f>
        <v>2098354</v>
      </c>
      <c r="IL128" s="35">
        <f>SUMIF(Population!$B$4:$B$104,"&lt;="&amp;$GV128,Population!AQ$4:AQ$104)-SUMIF(Population!$B$4:$B$104,"&lt;"&amp;$GU128,Population!AQ$4:AQ$104)</f>
        <v>2103425</v>
      </c>
      <c r="IM128" s="35">
        <f>SUMIF(Population!$B$4:$B$104,"&lt;="&amp;$GV128,Population!AR$4:AR$104)-SUMIF(Population!$B$4:$B$104,"&lt;"&amp;$GU128,Population!AR$4:AR$104)</f>
        <v>2109464</v>
      </c>
      <c r="IN128" s="35">
        <f>SUMIF(Population!$B$4:$B$104,"&lt;="&amp;$GV128,Population!AS$4:AS$104)-SUMIF(Population!$B$4:$B$104,"&lt;"&amp;$GU128,Population!AS$4:AS$104)</f>
        <v>2116670</v>
      </c>
      <c r="IO128" s="35">
        <f>SUMIF(Population!$B$4:$B$104,"&lt;="&amp;$GV128,Population!AT$4:AT$104)-SUMIF(Population!$B$4:$B$104,"&lt;"&amp;$GU128,Population!AT$4:AT$104)</f>
        <v>2125252</v>
      </c>
      <c r="IP128" s="35">
        <f>SUMIF(Population!$B$4:$B$104,"&lt;="&amp;$GV128,Population!AU$4:AU$104)-SUMIF(Population!$B$4:$B$104,"&lt;"&amp;$GU128,Population!AU$4:AU$104)</f>
        <v>2135336</v>
      </c>
      <c r="IQ128" s="35">
        <f>SUMIF(Population!$B$4:$B$104,"&lt;="&amp;$GV128,Population!AV$4:AV$104)-SUMIF(Population!$B$4:$B$104,"&lt;"&amp;$GU128,Population!AV$4:AV$104)</f>
        <v>2146957</v>
      </c>
      <c r="IR128" s="35">
        <f>SUMIF(Population!$B$4:$B$104,"&lt;="&amp;$GV128,Population!AW$4:AW$104)-SUMIF(Population!$B$4:$B$104,"&lt;"&amp;$GU128,Population!AW$4:AW$104)</f>
        <v>2160036</v>
      </c>
      <c r="IS128" s="35">
        <f>SUMIF(Population!$B$4:$B$104,"&lt;="&amp;$GV128,Population!AX$4:AX$104)-SUMIF(Population!$B$4:$B$104,"&lt;"&amp;$GU128,Population!AX$4:AX$104)</f>
        <v>2174430</v>
      </c>
      <c r="IT128" s="35">
        <f>SUMIF(Population!$B$4:$B$104,"&lt;="&amp;$GV128,Population!AY$4:AY$104)-SUMIF(Population!$B$4:$B$104,"&lt;"&amp;$GU128,Population!AY$4:AY$104)</f>
        <v>2189957</v>
      </c>
      <c r="IW128" s="35">
        <v>20</v>
      </c>
      <c r="IX128" s="35">
        <v>24</v>
      </c>
      <c r="IY128" s="36" t="s">
        <v>257</v>
      </c>
      <c r="IZ128" s="75">
        <f>SUMIF(Population!$B$214:$B$314,"&lt;="&amp;$GV128,Population!C$214:C$314)-SUMIF(Population!$B$214:$B$314,"&lt;"&amp;$GU128,Population!C$214:C$314)</f>
        <v>795349</v>
      </c>
      <c r="JA128" s="75">
        <f>SUMIF(Population!$B$214:$B$314,"&lt;="&amp;$GV128,Population!D$214:D$314)-SUMIF(Population!$B$214:$B$314,"&lt;"&amp;$GU128,Population!D$214:D$314)</f>
        <v>800508</v>
      </c>
      <c r="JB128" s="75">
        <f>SUMIF(Population!$B$214:$B$314,"&lt;="&amp;$GV128,Population!E$214:E$314)-SUMIF(Population!$B$214:$B$314,"&lt;"&amp;$GU128,Population!E$214:E$314)</f>
        <v>802504</v>
      </c>
      <c r="JC128" s="75">
        <f>SUMIF(Population!$B$214:$B$314,"&lt;="&amp;$GV128,Population!F$214:F$314)-SUMIF(Population!$B$214:$B$314,"&lt;"&amp;$GU128,Population!F$214:F$314)</f>
        <v>802679</v>
      </c>
      <c r="JD128" s="75">
        <f>SUMIF(Population!$B$214:$B$314,"&lt;="&amp;$GV128,Population!G$214:G$314)-SUMIF(Population!$B$214:$B$314,"&lt;"&amp;$GU128,Population!G$214:G$314)</f>
        <v>801498</v>
      </c>
      <c r="JE128" s="75">
        <f>SUMIF(Population!$B$214:$B$314,"&lt;="&amp;$GV128,Population!H$214:H$314)-SUMIF(Population!$B$214:$B$314,"&lt;"&amp;$GU128,Population!H$214:H$314)</f>
        <v>802447</v>
      </c>
      <c r="JF128" s="75">
        <f>SUMIF(Population!$B$214:$B$314,"&lt;="&amp;$GV128,Population!I$214:I$314)-SUMIF(Population!$B$214:$B$314,"&lt;"&amp;$GU128,Population!I$214:I$314)</f>
        <v>800696</v>
      </c>
      <c r="JG128" s="75">
        <f>SUMIF(Population!$B$214:$B$314,"&lt;="&amp;$GV128,Population!J$214:J$314)-SUMIF(Population!$B$214:$B$314,"&lt;"&amp;$GU128,Population!J$214:J$314)</f>
        <v>799913</v>
      </c>
      <c r="JH128" s="75">
        <f>SUMIF(Population!$B$214:$B$314,"&lt;="&amp;$GV128,Population!K$214:K$314)-SUMIF(Population!$B$214:$B$314,"&lt;"&amp;$GU128,Population!K$214:K$314)</f>
        <v>798076</v>
      </c>
      <c r="JI128" s="75">
        <f>SUMIF(Population!$B$214:$B$314,"&lt;="&amp;$GV128,Population!L$214:L$314)-SUMIF(Population!$B$214:$B$314,"&lt;"&amp;$GU128,Population!L$214:L$314)</f>
        <v>798472</v>
      </c>
      <c r="JJ128" s="75">
        <f>SUMIF(Population!$B$214:$B$314,"&lt;="&amp;$GV128,Population!M$214:M$314)-SUMIF(Population!$B$214:$B$314,"&lt;"&amp;$GU128,Population!M$214:M$314)</f>
        <v>797993</v>
      </c>
      <c r="JK128" s="75">
        <f>SUMIF(Population!$B$214:$B$314,"&lt;="&amp;$GV128,Population!N$214:N$314)-SUMIF(Population!$B$214:$B$314,"&lt;"&amp;$GU128,Population!N$214:N$314)</f>
        <v>800256</v>
      </c>
      <c r="JL128" s="75">
        <f>SUMIF(Population!$B$214:$B$314,"&lt;="&amp;$GV128,Population!O$214:O$314)-SUMIF(Population!$B$214:$B$314,"&lt;"&amp;$GU128,Population!O$214:O$314)</f>
        <v>803328</v>
      </c>
      <c r="JM128" s="75">
        <f>SUMIF(Population!$B$214:$B$314,"&lt;="&amp;$GV128,Population!P$214:P$314)-SUMIF(Population!$B$214:$B$314,"&lt;"&amp;$GU128,Population!P$214:P$314)</f>
        <v>809071</v>
      </c>
      <c r="JN128" s="75">
        <f>SUMIF(Population!$B$214:$B$314,"&lt;="&amp;$GV128,Population!Q$214:Q$314)-SUMIF(Population!$B$214:$B$314,"&lt;"&amp;$GU128,Population!Q$214:Q$314)</f>
        <v>820683</v>
      </c>
      <c r="JO128" s="75">
        <f>SUMIF(Population!$B$214:$B$314,"&lt;="&amp;$GV128,Population!R$214:R$314)-SUMIF(Population!$B$214:$B$314,"&lt;"&amp;$GU128,Population!R$214:R$314)</f>
        <v>834050</v>
      </c>
      <c r="JP128" s="75">
        <f>SUMIF(Population!$B$214:$B$314,"&lt;="&amp;$GV128,Population!S$214:S$314)-SUMIF(Population!$B$214:$B$314,"&lt;"&amp;$GU128,Population!S$214:S$314)</f>
        <v>849755</v>
      </c>
      <c r="JQ128" s="75">
        <f>SUMIF(Population!$B$214:$B$314,"&lt;="&amp;$GV128,Population!T$214:T$314)-SUMIF(Population!$B$214:$B$314,"&lt;"&amp;$GU128,Population!T$214:T$314)</f>
        <v>865328</v>
      </c>
      <c r="JR128" s="75">
        <f>SUMIF(Population!$B$214:$B$314,"&lt;="&amp;$GV128,Population!U$214:U$314)-SUMIF(Population!$B$214:$B$314,"&lt;"&amp;$GU128,Population!U$214:U$314)</f>
        <v>879931</v>
      </c>
      <c r="JS128" s="75">
        <f>SUMIF(Population!$B$214:$B$314,"&lt;="&amp;$GV128,Population!V$214:V$314)-SUMIF(Population!$B$214:$B$314,"&lt;"&amp;$GU128,Population!V$214:V$314)</f>
        <v>887561</v>
      </c>
      <c r="JT128" s="75">
        <f>SUMIF(Population!$B$214:$B$314,"&lt;="&amp;$GV128,Population!W$214:W$314)-SUMIF(Population!$B$214:$B$314,"&lt;"&amp;$GU128,Population!W$214:W$314)</f>
        <v>896451</v>
      </c>
      <c r="JU128" s="75">
        <f>SUMIF(Population!$B$214:$B$314,"&lt;="&amp;$GV128,Population!X$214:X$314)-SUMIF(Population!$B$214:$B$314,"&lt;"&amp;$GU128,Population!X$214:X$314)</f>
        <v>904401</v>
      </c>
      <c r="JV128" s="75">
        <f>SUMIF(Population!$B$214:$B$314,"&lt;="&amp;$GV128,Population!Y$214:Y$314)-SUMIF(Population!$B$214:$B$314,"&lt;"&amp;$GU128,Population!Y$214:Y$314)</f>
        <v>912746</v>
      </c>
      <c r="JW128" s="75">
        <f>SUMIF(Population!$B$214:$B$314,"&lt;="&amp;$GV128,Population!Z$214:Z$314)-SUMIF(Population!$B$214:$B$314,"&lt;"&amp;$GU128,Population!Z$214:Z$314)</f>
        <v>921037</v>
      </c>
      <c r="JX128" s="75">
        <f>SUMIF(Population!$B$214:$B$314,"&lt;="&amp;$GV128,Population!AA$214:AA$314)-SUMIF(Population!$B$214:$B$314,"&lt;"&amp;$GU128,Population!AA$214:AA$314)</f>
        <v>932458</v>
      </c>
      <c r="JY128" s="75">
        <f>SUMIF(Population!$B$214:$B$314,"&lt;="&amp;$GV128,Population!AB$214:AB$314)-SUMIF(Population!$B$214:$B$314,"&lt;"&amp;$GU128,Population!AB$214:AB$314)</f>
        <v>943467</v>
      </c>
      <c r="JZ128" s="75">
        <f>SUMIF(Population!$B$214:$B$314,"&lt;="&amp;$GV128,Population!AC$214:AC$314)-SUMIF(Population!$B$214:$B$314,"&lt;"&amp;$GU128,Population!AC$214:AC$314)</f>
        <v>953501</v>
      </c>
      <c r="KA128" s="75">
        <f>SUMIF(Population!$B$214:$B$314,"&lt;="&amp;$GV128,Population!AD$214:AD$314)-SUMIF(Population!$B$214:$B$314,"&lt;"&amp;$GU128,Population!AD$214:AD$314)</f>
        <v>962760</v>
      </c>
      <c r="KB128" s="75">
        <f>SUMIF(Population!$B$214:$B$314,"&lt;="&amp;$GV128,Population!AE$214:AE$314)-SUMIF(Population!$B$214:$B$314,"&lt;"&amp;$GU128,Population!AE$214:AE$314)</f>
        <v>971105</v>
      </c>
      <c r="KC128" s="75">
        <f>SUMIF(Population!$B$214:$B$314,"&lt;="&amp;$GV128,Population!AF$214:AF$314)-SUMIF(Population!$B$214:$B$314,"&lt;"&amp;$GU128,Population!AF$214:AF$314)</f>
        <v>978444</v>
      </c>
      <c r="KD128" s="75">
        <f>SUMIF(Population!$B$214:$B$314,"&lt;="&amp;$GV128,Population!AG$214:AG$314)-SUMIF(Population!$B$214:$B$314,"&lt;"&amp;$GU128,Population!AG$214:AG$314)</f>
        <v>984719</v>
      </c>
      <c r="KE128" s="75">
        <f>SUMIF(Population!$B$214:$B$314,"&lt;="&amp;$GV128,Population!AH$214:AH$314)-SUMIF(Population!$B$214:$B$314,"&lt;"&amp;$GU128,Population!AH$214:AH$314)</f>
        <v>989991</v>
      </c>
      <c r="KF128" s="75">
        <f>SUMIF(Population!$B$214:$B$314,"&lt;="&amp;$GV128,Population!AI$214:AI$314)-SUMIF(Population!$B$214:$B$314,"&lt;"&amp;$GU128,Population!AI$214:AI$314)</f>
        <v>994380</v>
      </c>
      <c r="KG128" s="75">
        <f>SUMIF(Population!$B$214:$B$314,"&lt;="&amp;$GV128,Population!AJ$214:AJ$314)-SUMIF(Population!$B$214:$B$314,"&lt;"&amp;$GU128,Population!AJ$214:AJ$314)</f>
        <v>997988</v>
      </c>
      <c r="KH128" s="75">
        <f>SUMIF(Population!$B$214:$B$314,"&lt;="&amp;$GV128,Population!AK$214:AK$314)-SUMIF(Population!$B$214:$B$314,"&lt;"&amp;$GU128,Population!AK$214:AK$314)</f>
        <v>1000930</v>
      </c>
      <c r="KI128" s="75">
        <f>SUMIF(Population!$B$214:$B$314,"&lt;="&amp;$GV128,Population!AL$214:AL$314)-SUMIF(Population!$B$214:$B$314,"&lt;"&amp;$GU128,Population!AL$214:AL$314)</f>
        <v>1003352</v>
      </c>
      <c r="KJ128" s="75">
        <f>SUMIF(Population!$B$214:$B$314,"&lt;="&amp;$GV128,Population!AM$214:AM$314)-SUMIF(Population!$B$214:$B$314,"&lt;"&amp;$GU128,Population!AM$214:AM$314)</f>
        <v>1005434</v>
      </c>
      <c r="KK128" s="75">
        <f>SUMIF(Population!$B$214:$B$314,"&lt;="&amp;$GV128,Population!AN$214:AN$314)-SUMIF(Population!$B$214:$B$314,"&lt;"&amp;$GU128,Population!AN$214:AN$314)</f>
        <v>1007369</v>
      </c>
      <c r="KL128" s="75">
        <f>SUMIF(Population!$B$214:$B$314,"&lt;="&amp;$GV128,Population!AO$214:AO$314)-SUMIF(Population!$B$214:$B$314,"&lt;"&amp;$GU128,Population!AO$214:AO$314)</f>
        <v>1009302</v>
      </c>
      <c r="KM128" s="75">
        <f>SUMIF(Population!$B$214:$B$314,"&lt;="&amp;$GV128,Population!AP$214:AP$314)-SUMIF(Population!$B$214:$B$314,"&lt;"&amp;$GU128,Population!AP$214:AP$314)</f>
        <v>1011406</v>
      </c>
      <c r="KN128" s="75">
        <f>SUMIF(Population!$B$214:$B$314,"&lt;="&amp;$GV128,Population!AQ$214:AQ$314)-SUMIF(Population!$B$214:$B$314,"&lt;"&amp;$GU128,Population!AQ$214:AQ$314)</f>
        <v>1013851</v>
      </c>
      <c r="KO128" s="75">
        <f>SUMIF(Population!$B$214:$B$314,"&lt;="&amp;$GV128,Population!AR$214:AR$314)-SUMIF(Population!$B$214:$B$314,"&lt;"&amp;$GU128,Population!AR$214:AR$314)</f>
        <v>1016770</v>
      </c>
      <c r="KP128" s="75">
        <f>SUMIF(Population!$B$214:$B$314,"&lt;="&amp;$GV128,Population!AS$214:AS$314)-SUMIF(Population!$B$214:$B$314,"&lt;"&amp;$GU128,Population!AS$214:AS$314)</f>
        <v>1020257</v>
      </c>
      <c r="KQ128" s="75">
        <f>SUMIF(Population!$B$214:$B$314,"&lt;="&amp;$GV128,Population!AT$214:AT$314)-SUMIF(Population!$B$214:$B$314,"&lt;"&amp;$GU128,Population!AT$214:AT$314)</f>
        <v>1024416</v>
      </c>
      <c r="KR128" s="75">
        <f>SUMIF(Population!$B$214:$B$314,"&lt;="&amp;$GV128,Population!AU$214:AU$314)-SUMIF(Population!$B$214:$B$314,"&lt;"&amp;$GU128,Population!AU$214:AU$314)</f>
        <v>1029305</v>
      </c>
      <c r="KS128" s="75">
        <f>SUMIF(Population!$B$214:$B$314,"&lt;="&amp;$GV128,Population!AV$214:AV$314)-SUMIF(Population!$B$214:$B$314,"&lt;"&amp;$GU128,Population!AV$214:AV$314)</f>
        <v>1034945</v>
      </c>
      <c r="KT128" s="75">
        <f>SUMIF(Population!$B$214:$B$314,"&lt;="&amp;$GV128,Population!AW$214:AW$314)-SUMIF(Population!$B$214:$B$314,"&lt;"&amp;$GU128,Population!AW$214:AW$314)</f>
        <v>1041294</v>
      </c>
      <c r="KU128" s="75">
        <f>SUMIF(Population!$B$214:$B$314,"&lt;="&amp;$GV128,Population!AX$214:AX$314)-SUMIF(Population!$B$214:$B$314,"&lt;"&amp;$GU128,Population!AX$214:AX$314)</f>
        <v>1048287</v>
      </c>
      <c r="KV128" s="75">
        <f>SUMIF(Population!$B$214:$B$314,"&lt;="&amp;$GV128,Population!AY$214:AY$314)-SUMIF(Population!$B$214:$B$314,"&lt;"&amp;$GU128,Population!AY$214:AY$314)</f>
        <v>1055829</v>
      </c>
      <c r="KY128" s="35">
        <v>20</v>
      </c>
      <c r="KZ128" s="35">
        <v>24</v>
      </c>
      <c r="LA128" s="36" t="s">
        <v>257</v>
      </c>
      <c r="LB128" s="35">
        <f>SUMIF(Population!$B$110:$B$210,"&lt;="&amp;$GV128,Population!C$110:C$210)-SUMIF(Population!$B$110:$B$210,"&lt;"&amp;$GU128,Population!C$110:C$210)</f>
        <v>828175</v>
      </c>
      <c r="LC128" s="35">
        <f>SUMIF(Population!$B$110:$B$210,"&lt;="&amp;$GV128,Population!D$110:D$210)-SUMIF(Population!$B$110:$B$210,"&lt;"&amp;$GU128,Population!D$110:D$210)</f>
        <v>834030</v>
      </c>
      <c r="LD128" s="35">
        <f>SUMIF(Population!$B$110:$B$210,"&lt;="&amp;$GV128,Population!E$110:E$210)-SUMIF(Population!$B$110:$B$210,"&lt;"&amp;$GU128,Population!E$110:E$210)</f>
        <v>838235</v>
      </c>
      <c r="LE128" s="35">
        <f>SUMIF(Population!$B$110:$B$210,"&lt;="&amp;$GV128,Population!F$110:F$210)-SUMIF(Population!$B$110:$B$210,"&lt;"&amp;$GU128,Population!F$110:F$210)</f>
        <v>840494</v>
      </c>
      <c r="LF128" s="35">
        <f>SUMIF(Population!$B$110:$B$210,"&lt;="&amp;$GV128,Population!G$110:G$210)-SUMIF(Population!$B$110:$B$210,"&lt;"&amp;$GU128,Population!G$110:G$210)</f>
        <v>843272</v>
      </c>
      <c r="LG128" s="35">
        <f>SUMIF(Population!$B$110:$B$210,"&lt;="&amp;$GV128,Population!H$110:H$210)-SUMIF(Population!$B$110:$B$210,"&lt;"&amp;$GU128,Population!H$110:H$210)</f>
        <v>846899</v>
      </c>
      <c r="LH128" s="35">
        <f>SUMIF(Population!$B$110:$B$210,"&lt;="&amp;$GV128,Population!I$110:I$210)-SUMIF(Population!$B$110:$B$210,"&lt;"&amp;$GU128,Population!I$110:I$210)</f>
        <v>847556</v>
      </c>
      <c r="LI128" s="35">
        <f>SUMIF(Population!$B$110:$B$210,"&lt;="&amp;$GV128,Population!J$110:J$210)-SUMIF(Population!$B$110:$B$210,"&lt;"&amp;$GU128,Population!J$110:J$210)</f>
        <v>847257</v>
      </c>
      <c r="LJ128" s="35">
        <f>SUMIF(Population!$B$110:$B$210,"&lt;="&amp;$GV128,Population!K$110:K$210)-SUMIF(Population!$B$110:$B$210,"&lt;"&amp;$GU128,Population!K$110:K$210)</f>
        <v>845067</v>
      </c>
      <c r="LK128" s="35">
        <f>SUMIF(Population!$B$110:$B$210,"&lt;="&amp;$GV128,Population!L$110:L$210)-SUMIF(Population!$B$110:$B$210,"&lt;"&amp;$GU128,Population!L$110:L$210)</f>
        <v>845937</v>
      </c>
      <c r="LL128" s="35">
        <f>SUMIF(Population!$B$110:$B$210,"&lt;="&amp;$GV128,Population!M$110:M$210)-SUMIF(Population!$B$110:$B$210,"&lt;"&amp;$GU128,Population!M$110:M$210)</f>
        <v>845896</v>
      </c>
      <c r="LM128" s="35">
        <f>SUMIF(Population!$B$110:$B$210,"&lt;="&amp;$GV128,Population!N$110:N$210)-SUMIF(Population!$B$110:$B$210,"&lt;"&amp;$GU128,Population!N$110:N$210)</f>
        <v>848258</v>
      </c>
      <c r="LN128" s="35">
        <f>SUMIF(Population!$B$110:$B$210,"&lt;="&amp;$GV128,Population!O$110:O$210)-SUMIF(Population!$B$110:$B$210,"&lt;"&amp;$GU128,Population!O$110:O$210)</f>
        <v>853629</v>
      </c>
      <c r="LO128" s="35">
        <f>SUMIF(Population!$B$110:$B$210,"&lt;="&amp;$GV128,Population!P$110:P$210)-SUMIF(Population!$B$110:$B$210,"&lt;"&amp;$GU128,Population!P$110:P$210)</f>
        <v>862552</v>
      </c>
      <c r="LP128" s="35">
        <f>SUMIF(Population!$B$110:$B$210,"&lt;="&amp;$GV128,Population!Q$110:Q$210)-SUMIF(Population!$B$110:$B$210,"&lt;"&amp;$GU128,Population!Q$110:Q$210)</f>
        <v>876212</v>
      </c>
      <c r="LQ128" s="35">
        <f>SUMIF(Population!$B$110:$B$210,"&lt;="&amp;$GV128,Population!R$110:R$210)-SUMIF(Population!$B$110:$B$210,"&lt;"&amp;$GU128,Population!R$110:R$210)</f>
        <v>892725</v>
      </c>
      <c r="LR128" s="35">
        <f>SUMIF(Population!$B$110:$B$210,"&lt;="&amp;$GV128,Population!S$110:S$210)-SUMIF(Population!$B$110:$B$210,"&lt;"&amp;$GU128,Population!S$110:S$210)</f>
        <v>910911</v>
      </c>
      <c r="LS128" s="35">
        <f>SUMIF(Population!$B$110:$B$210,"&lt;="&amp;$GV128,Population!T$110:T$210)-SUMIF(Population!$B$110:$B$210,"&lt;"&amp;$GU128,Population!T$110:T$210)</f>
        <v>928165</v>
      </c>
      <c r="LT128" s="35">
        <f>SUMIF(Population!$B$110:$B$210,"&lt;="&amp;$GV128,Population!U$110:U$210)-SUMIF(Population!$B$110:$B$210,"&lt;"&amp;$GU128,Population!U$110:U$210)</f>
        <v>944334</v>
      </c>
      <c r="LU128" s="35">
        <f>SUMIF(Population!$B$110:$B$210,"&lt;="&amp;$GV128,Population!V$110:V$210)-SUMIF(Population!$B$110:$B$210,"&lt;"&amp;$GU128,Population!V$110:V$210)</f>
        <v>953491</v>
      </c>
      <c r="LV128" s="35">
        <f>SUMIF(Population!$B$110:$B$210,"&lt;="&amp;$GV128,Population!W$110:W$210)-SUMIF(Population!$B$110:$B$210,"&lt;"&amp;$GU128,Population!W$110:W$210)</f>
        <v>963730</v>
      </c>
      <c r="LW128" s="35">
        <f>SUMIF(Population!$B$110:$B$210,"&lt;="&amp;$GV128,Population!X$110:X$210)-SUMIF(Population!$B$110:$B$210,"&lt;"&amp;$GU128,Population!X$110:X$210)</f>
        <v>973225</v>
      </c>
      <c r="LX128" s="35">
        <f>SUMIF(Population!$B$110:$B$210,"&lt;="&amp;$GV128,Population!Y$110:Y$210)-SUMIF(Population!$B$110:$B$210,"&lt;"&amp;$GU128,Population!Y$110:Y$210)</f>
        <v>982593</v>
      </c>
      <c r="LY128" s="35">
        <f>SUMIF(Population!$B$110:$B$210,"&lt;="&amp;$GV128,Population!Z$110:Z$210)-SUMIF(Population!$B$110:$B$210,"&lt;"&amp;$GU128,Population!Z$110:Z$210)</f>
        <v>991340</v>
      </c>
      <c r="LZ128" s="35">
        <f>SUMIF(Population!$B$110:$B$210,"&lt;="&amp;$GV128,Population!AA$110:AA$210)-SUMIF(Population!$B$110:$B$210,"&lt;"&amp;$GU128,Population!AA$110:AA$210)</f>
        <v>1003442</v>
      </c>
      <c r="MA128" s="35">
        <f>SUMIF(Population!$B$110:$B$210,"&lt;="&amp;$GV128,Population!AB$110:AB$210)-SUMIF(Population!$B$110:$B$210,"&lt;"&amp;$GU128,Population!AB$110:AB$210)</f>
        <v>1014741</v>
      </c>
      <c r="MB128" s="35">
        <f>SUMIF(Population!$B$110:$B$210,"&lt;="&amp;$GV128,Population!AC$110:AC$210)-SUMIF(Population!$B$110:$B$210,"&lt;"&amp;$GU128,Population!AC$110:AC$210)</f>
        <v>1025249</v>
      </c>
      <c r="MC128" s="35">
        <f>SUMIF(Population!$B$110:$B$210,"&lt;="&amp;$GV128,Population!AD$110:AD$210)-SUMIF(Population!$B$110:$B$210,"&lt;"&amp;$GU128,Population!AD$110:AD$210)</f>
        <v>1034998</v>
      </c>
      <c r="MD128" s="35">
        <f>SUMIF(Population!$B$110:$B$210,"&lt;="&amp;$GV128,Population!AE$110:AE$210)-SUMIF(Population!$B$110:$B$210,"&lt;"&amp;$GU128,Population!AE$110:AE$210)</f>
        <v>1043826</v>
      </c>
      <c r="ME128" s="35">
        <f>SUMIF(Population!$B$110:$B$210,"&lt;="&amp;$GV128,Population!AF$110:AF$210)-SUMIF(Population!$B$110:$B$210,"&lt;"&amp;$GU128,Population!AF$110:AF$210)</f>
        <v>1051614</v>
      </c>
      <c r="MF128" s="35">
        <f>SUMIF(Population!$B$110:$B$210,"&lt;="&amp;$GV128,Population!AG$110:AG$210)-SUMIF(Population!$B$110:$B$210,"&lt;"&amp;$GU128,Population!AG$110:AG$210)</f>
        <v>1058293</v>
      </c>
      <c r="MG128" s="35">
        <f>SUMIF(Population!$B$110:$B$210,"&lt;="&amp;$GV128,Population!AH$110:AH$210)-SUMIF(Population!$B$110:$B$210,"&lt;"&amp;$GU128,Population!AH$110:AH$210)</f>
        <v>1063916</v>
      </c>
      <c r="MH128" s="35">
        <f>SUMIF(Population!$B$110:$B$210,"&lt;="&amp;$GV128,Population!AI$110:AI$210)-SUMIF(Population!$B$110:$B$210,"&lt;"&amp;$GU128,Population!AI$110:AI$210)</f>
        <v>1068609</v>
      </c>
      <c r="MI128" s="35">
        <f>SUMIF(Population!$B$110:$B$210,"&lt;="&amp;$GV128,Population!AJ$110:AJ$210)-SUMIF(Population!$B$110:$B$210,"&lt;"&amp;$GU128,Population!AJ$110:AJ$210)</f>
        <v>1072470</v>
      </c>
      <c r="MJ128" s="35">
        <f>SUMIF(Population!$B$110:$B$210,"&lt;="&amp;$GV128,Population!AK$110:AK$210)-SUMIF(Population!$B$110:$B$210,"&lt;"&amp;$GU128,Population!AK$110:AK$210)</f>
        <v>1075634</v>
      </c>
      <c r="MK128" s="35">
        <f>SUMIF(Population!$B$110:$B$210,"&lt;="&amp;$GV128,Population!AL$110:AL$210)-SUMIF(Population!$B$110:$B$210,"&lt;"&amp;$GU128,Population!AL$110:AL$210)</f>
        <v>1078243</v>
      </c>
      <c r="ML128" s="35">
        <f>SUMIF(Population!$B$110:$B$210,"&lt;="&amp;$GV128,Population!AM$110:AM$210)-SUMIF(Population!$B$110:$B$210,"&lt;"&amp;$GU128,Population!AM$110:AM$210)</f>
        <v>1080495</v>
      </c>
      <c r="MM128" s="35">
        <f>SUMIF(Population!$B$110:$B$210,"&lt;="&amp;$GV128,Population!AN$110:AN$210)-SUMIF(Population!$B$110:$B$210,"&lt;"&amp;$GU128,Population!AN$110:AN$210)</f>
        <v>1082590</v>
      </c>
      <c r="MN128" s="35">
        <f>SUMIF(Population!$B$110:$B$210,"&lt;="&amp;$GV128,Population!AO$110:AO$210)-SUMIF(Population!$B$110:$B$210,"&lt;"&amp;$GU128,Population!AO$110:AO$210)</f>
        <v>1084683</v>
      </c>
      <c r="MO128" s="35">
        <f>SUMIF(Population!$B$110:$B$210,"&lt;="&amp;$GV128,Population!AP$110:AP$210)-SUMIF(Population!$B$110:$B$210,"&lt;"&amp;$GU128,Population!AP$110:AP$210)</f>
        <v>1086948</v>
      </c>
      <c r="MP128" s="35">
        <f>SUMIF(Population!$B$110:$B$210,"&lt;="&amp;$GV128,Population!AQ$110:AQ$210)-SUMIF(Population!$B$110:$B$210,"&lt;"&amp;$GU128,Population!AQ$110:AQ$210)</f>
        <v>1089574</v>
      </c>
      <c r="MQ128" s="35">
        <f>SUMIF(Population!$B$110:$B$210,"&lt;="&amp;$GV128,Population!AR$110:AR$210)-SUMIF(Population!$B$110:$B$210,"&lt;"&amp;$GU128,Population!AR$110:AR$210)</f>
        <v>1092694</v>
      </c>
      <c r="MR128" s="35">
        <f>SUMIF(Population!$B$110:$B$210,"&lt;="&amp;$GV128,Population!AS$110:AS$210)-SUMIF(Population!$B$110:$B$210,"&lt;"&amp;$GU128,Population!AS$110:AS$210)</f>
        <v>1096413</v>
      </c>
      <c r="MS128" s="35">
        <f>SUMIF(Population!$B$110:$B$210,"&lt;="&amp;$GV128,Population!AT$110:AT$210)-SUMIF(Population!$B$110:$B$210,"&lt;"&amp;$GU128,Population!AT$110:AT$210)</f>
        <v>1100836</v>
      </c>
      <c r="MT128" s="35">
        <f>SUMIF(Population!$B$110:$B$210,"&lt;="&amp;$GV128,Population!AU$110:AU$210)-SUMIF(Population!$B$110:$B$210,"&lt;"&amp;$GU128,Population!AU$110:AU$210)</f>
        <v>1106031</v>
      </c>
      <c r="MU128" s="35">
        <f>SUMIF(Population!$B$110:$B$210,"&lt;="&amp;$GV128,Population!AV$110:AV$210)-SUMIF(Population!$B$110:$B$210,"&lt;"&amp;$GU128,Population!AV$110:AV$210)</f>
        <v>1112012</v>
      </c>
      <c r="MV128" s="35">
        <f>SUMIF(Population!$B$110:$B$210,"&lt;="&amp;$GV128,Population!AW$110:AW$210)-SUMIF(Population!$B$110:$B$210,"&lt;"&amp;$GU128,Population!AW$110:AW$210)</f>
        <v>1118742</v>
      </c>
      <c r="MW128" s="35">
        <f>SUMIF(Population!$B$110:$B$210,"&lt;="&amp;$GV128,Population!AX$110:AX$210)-SUMIF(Population!$B$110:$B$210,"&lt;"&amp;$GU128,Population!AX$110:AX$210)</f>
        <v>1126143</v>
      </c>
      <c r="MX128" s="35">
        <f>SUMIF(Population!$B$110:$B$210,"&lt;="&amp;$GV128,Population!AY$110:AY$210)-SUMIF(Population!$B$110:$B$210,"&lt;"&amp;$GU128,Population!AY$110:AY$210)</f>
        <v>1134128</v>
      </c>
      <c r="MZ128" s="36" t="s">
        <v>257</v>
      </c>
      <c r="NA128" s="49">
        <f t="shared" si="109"/>
        <v>1250049533.1353006</v>
      </c>
      <c r="NB128" s="49">
        <f t="shared" si="110"/>
        <v>1285415307.0117261</v>
      </c>
      <c r="NC128" s="49">
        <f t="shared" si="111"/>
        <v>1317855773.3291206</v>
      </c>
      <c r="ND128" s="49">
        <f t="shared" si="112"/>
        <v>1348005328.2574983</v>
      </c>
      <c r="NE128" s="49">
        <f t="shared" si="113"/>
        <v>1378140295.3141661</v>
      </c>
      <c r="NF128" s="49">
        <f t="shared" si="114"/>
        <v>1411497012.3358645</v>
      </c>
      <c r="NG128" s="49">
        <f t="shared" si="115"/>
        <v>1440693973.7198377</v>
      </c>
      <c r="NH128" s="49">
        <f t="shared" si="116"/>
        <v>1470504942.4043577</v>
      </c>
      <c r="NI128" s="49">
        <f t="shared" si="117"/>
        <v>1498246811.6538665</v>
      </c>
      <c r="NJ128" s="49">
        <f t="shared" si="118"/>
        <v>1531432229.4294276</v>
      </c>
      <c r="NK128" s="49">
        <f t="shared" si="119"/>
        <v>1563652932.1241581</v>
      </c>
      <c r="NL128" s="49">
        <f t="shared" si="120"/>
        <v>1601549810.4794338</v>
      </c>
      <c r="NM128" s="49">
        <f t="shared" si="121"/>
        <v>1644140718.9416788</v>
      </c>
      <c r="NN128" s="49">
        <f t="shared" si="122"/>
        <v>1694127224.6967144</v>
      </c>
      <c r="NO128" s="49">
        <f t="shared" si="123"/>
        <v>1756477496.5924201</v>
      </c>
      <c r="NP128" s="49">
        <f t="shared" si="124"/>
        <v>1825590255.784163</v>
      </c>
      <c r="NQ128" s="49">
        <f t="shared" si="125"/>
        <v>1901185401.4145012</v>
      </c>
      <c r="NR128" s="49">
        <f t="shared" si="126"/>
        <v>1978003772.5957472</v>
      </c>
      <c r="NS128" s="49">
        <f t="shared" si="127"/>
        <v>2054921764.8513722</v>
      </c>
      <c r="NT128" s="49">
        <f t="shared" si="128"/>
        <v>2118133640.5350752</v>
      </c>
      <c r="NU128" s="49">
        <f t="shared" si="129"/>
        <v>2185860505.5687914</v>
      </c>
      <c r="NV128" s="49">
        <f t="shared" si="130"/>
        <v>2253493273.2273002</v>
      </c>
      <c r="NW128" s="49">
        <f t="shared" si="131"/>
        <v>2323346642.2751617</v>
      </c>
      <c r="NX128" s="49">
        <f t="shared" si="132"/>
        <v>2394310998.0005455</v>
      </c>
      <c r="NY128" s="49">
        <f t="shared" si="133"/>
        <v>2475539753.824265</v>
      </c>
      <c r="NZ128" s="49">
        <f t="shared" si="134"/>
        <v>2557559476.2939973</v>
      </c>
      <c r="OA128" s="49">
        <f t="shared" si="135"/>
        <v>2639597971.4961715</v>
      </c>
      <c r="OB128" s="49">
        <f t="shared" si="136"/>
        <v>2721884378.1355295</v>
      </c>
      <c r="OC128" s="49">
        <f t="shared" si="137"/>
        <v>2803928336.6861186</v>
      </c>
      <c r="OD128" s="49">
        <f t="shared" si="138"/>
        <v>2885327491.246964</v>
      </c>
      <c r="OE128" s="49">
        <f t="shared" si="139"/>
        <v>2965770367.3846955</v>
      </c>
      <c r="OF128" s="49">
        <f t="shared" si="140"/>
        <v>3045280598.3332562</v>
      </c>
      <c r="OG128" s="49">
        <f t="shared" si="141"/>
        <v>3124088939.8167768</v>
      </c>
      <c r="OH128" s="49">
        <f t="shared" si="142"/>
        <v>3202379807.2133279</v>
      </c>
      <c r="OI128" s="49">
        <f t="shared" si="143"/>
        <v>3280436766.1797318</v>
      </c>
      <c r="OJ128" s="49">
        <f t="shared" si="144"/>
        <v>3358632781.6686177</v>
      </c>
      <c r="OK128" s="49">
        <f t="shared" si="145"/>
        <v>3437524047.7101927</v>
      </c>
      <c r="OL128" s="49">
        <f t="shared" si="146"/>
        <v>3517741528.9180789</v>
      </c>
      <c r="OM128" s="49">
        <f t="shared" si="147"/>
        <v>3599810690.3075752</v>
      </c>
      <c r="ON128" s="49">
        <f t="shared" si="148"/>
        <v>3684383168.2867775</v>
      </c>
      <c r="OO128" s="49">
        <f t="shared" si="149"/>
        <v>3772185144.0748034</v>
      </c>
      <c r="OP128" s="49">
        <f t="shared" si="150"/>
        <v>3863830119.7608905</v>
      </c>
      <c r="OQ128" s="49">
        <f t="shared" si="151"/>
        <v>3959852383.6013312</v>
      </c>
      <c r="OR128" s="49">
        <f t="shared" si="152"/>
        <v>4060843120.3822088</v>
      </c>
      <c r="OS128" s="49">
        <f t="shared" si="153"/>
        <v>4167272853.3704357</v>
      </c>
      <c r="OT128" s="49">
        <f t="shared" si="154"/>
        <v>4279460260.1396456</v>
      </c>
      <c r="OU128" s="49">
        <f t="shared" si="155"/>
        <v>4397507383.2730923</v>
      </c>
      <c r="OV128" s="49">
        <f t="shared" si="156"/>
        <v>4521379446.3585701</v>
      </c>
      <c r="OW128" s="49">
        <f t="shared" si="157"/>
        <v>4650943336.8419456</v>
      </c>
    </row>
    <row r="129" spans="2:413">
      <c r="B129" s="36" t="s">
        <v>258</v>
      </c>
      <c r="C129" s="339">
        <v>1026.6107810479277</v>
      </c>
      <c r="D129" s="339">
        <v>568.75618562399075</v>
      </c>
      <c r="E129" s="340">
        <v>1595.3669666719184</v>
      </c>
      <c r="F129" s="48">
        <f t="shared" si="104"/>
        <v>1256.4292877958108</v>
      </c>
      <c r="G129" s="48">
        <f t="shared" si="105"/>
        <v>676.21805387332392</v>
      </c>
      <c r="H129" s="48">
        <f t="shared" si="106"/>
        <v>962.12509373099158</v>
      </c>
      <c r="I129" s="123">
        <f t="shared" si="158"/>
        <v>0.67500667654559077</v>
      </c>
      <c r="J129" s="123">
        <f t="shared" si="107"/>
        <v>0.40208248442501371</v>
      </c>
      <c r="K129" s="123">
        <f t="shared" si="107"/>
        <v>0.54296303733747786</v>
      </c>
      <c r="L129" s="49"/>
      <c r="AG129" s="35">
        <v>25</v>
      </c>
      <c r="AH129" s="35">
        <v>29</v>
      </c>
      <c r="AI129" s="36" t="s">
        <v>258</v>
      </c>
      <c r="AJ129" s="49">
        <f t="shared" si="159"/>
        <v>1005.3035405172968</v>
      </c>
      <c r="AK129" s="49">
        <f t="shared" si="159"/>
        <v>1026.7794038175678</v>
      </c>
      <c r="AL129" s="49">
        <f t="shared" si="159"/>
        <v>1048.7140466664064</v>
      </c>
      <c r="AM129" s="49">
        <f t="shared" si="159"/>
        <v>1071.1172697722284</v>
      </c>
      <c r="AN129" s="49">
        <f t="shared" si="159"/>
        <v>1093.9990832117305</v>
      </c>
      <c r="AO129" s="49">
        <f t="shared" si="159"/>
        <v>1117.3697109025347</v>
      </c>
      <c r="AP129" s="49">
        <f t="shared" si="159"/>
        <v>1141.2395951713779</v>
      </c>
      <c r="AQ129" s="49">
        <f t="shared" si="159"/>
        <v>1165.6194014198923</v>
      </c>
      <c r="AR129" s="49">
        <f t="shared" si="159"/>
        <v>1190.5200228900567</v>
      </c>
      <c r="AS129" s="49">
        <f t="shared" si="159"/>
        <v>1215.9525855314516</v>
      </c>
      <c r="AT129" s="49">
        <f t="shared" si="159"/>
        <v>1241.9284529724905</v>
      </c>
      <c r="AU129" s="49">
        <f t="shared" si="159"/>
        <v>1268.45923159785</v>
      </c>
      <c r="AV129" s="49">
        <f t="shared" si="159"/>
        <v>1295.5567757343649</v>
      </c>
      <c r="AW129" s="49">
        <f t="shared" si="159"/>
        <v>1323.2331929477114</v>
      </c>
      <c r="AX129" s="49">
        <f t="shared" si="159"/>
        <v>1351.5008494522367</v>
      </c>
      <c r="AY129" s="49">
        <f t="shared" si="159"/>
        <v>1380.3723756363595</v>
      </c>
      <c r="AZ129" s="49">
        <f t="shared" ref="AZ129:CF136" si="161">$K129*AZ$142</f>
        <v>1409.860671706005</v>
      </c>
      <c r="BA129" s="49">
        <f t="shared" si="161"/>
        <v>1439.9789134485998</v>
      </c>
      <c r="BB129" s="49">
        <f t="shared" si="161"/>
        <v>1470.7405581202004</v>
      </c>
      <c r="BC129" s="49">
        <f t="shared" si="161"/>
        <v>1502.1593504583841</v>
      </c>
      <c r="BD129" s="49">
        <f t="shared" si="161"/>
        <v>1534.249328823593</v>
      </c>
      <c r="BE129" s="49">
        <f t="shared" si="161"/>
        <v>1567.0248314716721</v>
      </c>
      <c r="BF129" s="49">
        <f t="shared" si="161"/>
        <v>1600.5005029604038</v>
      </c>
      <c r="BG129" s="49">
        <f t="shared" si="161"/>
        <v>1634.6913006929033</v>
      </c>
      <c r="BH129" s="49">
        <f t="shared" si="161"/>
        <v>1669.6125016007986</v>
      </c>
      <c r="BI129" s="49">
        <f t="shared" si="161"/>
        <v>1705.2797089701785</v>
      </c>
      <c r="BJ129" s="49">
        <f t="shared" si="161"/>
        <v>1741.7088594133618</v>
      </c>
      <c r="BK129" s="49">
        <f t="shared" si="161"/>
        <v>1778.9162299896007</v>
      </c>
      <c r="BL129" s="49">
        <f t="shared" si="161"/>
        <v>1816.9184454779017</v>
      </c>
      <c r="BM129" s="49">
        <f t="shared" si="161"/>
        <v>1855.7324858052102</v>
      </c>
      <c r="BN129" s="49">
        <f t="shared" si="161"/>
        <v>1895.3756936332832</v>
      </c>
      <c r="BO129" s="49">
        <f t="shared" si="161"/>
        <v>1935.8657821076351</v>
      </c>
      <c r="BP129" s="49">
        <f t="shared" si="161"/>
        <v>1977.220842772022</v>
      </c>
      <c r="BQ129" s="49">
        <f t="shared" si="161"/>
        <v>2019.4593536519985</v>
      </c>
      <c r="BR129" s="49">
        <f t="shared" si="161"/>
        <v>2062.6001875111606</v>
      </c>
      <c r="BS129" s="49">
        <f t="shared" si="161"/>
        <v>2106.6626202837633</v>
      </c>
      <c r="BT129" s="49">
        <f t="shared" si="161"/>
        <v>2151.6663396874815</v>
      </c>
      <c r="BU129" s="49">
        <f t="shared" si="161"/>
        <v>2197.6314540201588</v>
      </c>
      <c r="BV129" s="49">
        <f t="shared" si="161"/>
        <v>2244.57850114448</v>
      </c>
      <c r="BW129" s="49">
        <f t="shared" si="161"/>
        <v>2292.5284576645795</v>
      </c>
      <c r="BX129" s="49">
        <f t="shared" si="161"/>
        <v>2341.5027482986816</v>
      </c>
      <c r="BY129" s="49">
        <f t="shared" si="161"/>
        <v>2391.5232554519698</v>
      </c>
      <c r="BZ129" s="49">
        <f t="shared" si="161"/>
        <v>2442.6123289939542</v>
      </c>
      <c r="CA129" s="49">
        <f t="shared" si="161"/>
        <v>2494.7927962447093</v>
      </c>
      <c r="CB129" s="49">
        <f t="shared" si="161"/>
        <v>2548.0879721744418</v>
      </c>
      <c r="CC129" s="49">
        <f t="shared" si="161"/>
        <v>2602.5216698209501</v>
      </c>
      <c r="CD129" s="49">
        <f t="shared" si="161"/>
        <v>2658.1182109296269</v>
      </c>
      <c r="CE129" s="49">
        <f t="shared" si="161"/>
        <v>2714.9024368207552</v>
      </c>
      <c r="CF129" s="49">
        <f t="shared" si="161"/>
        <v>2772.8997194889666</v>
      </c>
      <c r="CI129" s="35">
        <v>25</v>
      </c>
      <c r="CJ129" s="35">
        <v>29</v>
      </c>
      <c r="CK129" s="36" t="s">
        <v>258</v>
      </c>
      <c r="CL129" s="75" t="e">
        <f>SUMIF(Population!$B$214:$B$314,"&lt;="&amp;$GV129,Population!#REF!)-SUMIF(Population!$B$214:$B$314,"&lt;"&amp;$GU129,Population!#REF!)</f>
        <v>#REF!</v>
      </c>
      <c r="CM129" s="75" t="e">
        <f>SUMIF(Population!$B$214:$B$314,"&lt;="&amp;$GV129,Population!#REF!)-SUMIF(Population!$B$214:$B$314,"&lt;"&amp;$GU129,Population!#REF!)</f>
        <v>#REF!</v>
      </c>
      <c r="CN129" s="75" t="e">
        <f>SUMIF(Population!$B$214:$B$314,"&lt;="&amp;$GV129,Population!#REF!)-SUMIF(Population!$B$214:$B$314,"&lt;"&amp;$GU129,Population!#REF!)</f>
        <v>#REF!</v>
      </c>
      <c r="CO129" s="75" t="e">
        <f>SUMIF(Population!$B$214:$B$314,"&lt;="&amp;$GV129,Population!#REF!)-SUMIF(Population!$B$214:$B$314,"&lt;"&amp;$GU129,Population!#REF!)</f>
        <v>#REF!</v>
      </c>
      <c r="CP129" s="75" t="e">
        <f>SUMIF(Population!$B$214:$B$314,"&lt;="&amp;$GV129,Population!#REF!)-SUMIF(Population!$B$214:$B$314,"&lt;"&amp;$GU129,Population!#REF!)</f>
        <v>#REF!</v>
      </c>
      <c r="CQ129" s="75" t="e">
        <f>SUMIF(Population!$B$214:$B$314,"&lt;="&amp;$GV129,Population!#REF!)-SUMIF(Population!$B$214:$B$314,"&lt;"&amp;$GU129,Population!#REF!)</f>
        <v>#REF!</v>
      </c>
      <c r="CR129" s="75" t="e">
        <f>SUMIF(Population!$B$214:$B$314,"&lt;="&amp;$GV129,Population!#REF!)-SUMIF(Population!$B$214:$B$314,"&lt;"&amp;$GU129,Population!#REF!)</f>
        <v>#REF!</v>
      </c>
      <c r="CS129" s="75" t="e">
        <f>SUMIF(Population!$B$214:$B$314,"&lt;="&amp;$GV129,Population!#REF!)-SUMIF(Population!$B$214:$B$314,"&lt;"&amp;$GU129,Population!#REF!)</f>
        <v>#REF!</v>
      </c>
      <c r="CT129" s="75" t="e">
        <f>SUMIF(Population!$B$214:$B$314,"&lt;="&amp;$GV129,Population!#REF!)-SUMIF(Population!$B$214:$B$314,"&lt;"&amp;$GU129,Population!#REF!)</f>
        <v>#REF!</v>
      </c>
      <c r="CU129" s="75" t="e">
        <f>SUMIF(Population!$B$214:$B$314,"&lt;="&amp;$GV129,Population!#REF!)-SUMIF(Population!$B$214:$B$314,"&lt;"&amp;$GU129,Population!#REF!)</f>
        <v>#REF!</v>
      </c>
      <c r="CV129" s="75" t="e">
        <f>SUMIF(Population!$B$214:$B$314,"&lt;="&amp;$GV129,Population!#REF!)-SUMIF(Population!$B$214:$B$314,"&lt;"&amp;$GU129,Population!#REF!)</f>
        <v>#REF!</v>
      </c>
      <c r="CW129" s="75" t="e">
        <f>SUMIF(Population!$B$214:$B$314,"&lt;="&amp;$GV129,Population!#REF!)-SUMIF(Population!$B$214:$B$314,"&lt;"&amp;$GU129,Population!#REF!)</f>
        <v>#REF!</v>
      </c>
      <c r="CX129" s="75" t="e">
        <f>SUMIF(Population!$B$214:$B$314,"&lt;="&amp;$GV129,Population!#REF!)-SUMIF(Population!$B$214:$B$314,"&lt;"&amp;$GU129,Population!#REF!)</f>
        <v>#REF!</v>
      </c>
      <c r="CY129" s="75" t="e">
        <f>SUMIF(Population!$B$214:$B$314,"&lt;="&amp;$GV129,Population!#REF!)-SUMIF(Population!$B$214:$B$314,"&lt;"&amp;$GU129,Population!#REF!)</f>
        <v>#REF!</v>
      </c>
      <c r="CZ129" s="75" t="e">
        <f>SUMIF(Population!$B$214:$B$314,"&lt;="&amp;$GV129,Population!#REF!)-SUMIF(Population!$B$214:$B$314,"&lt;"&amp;$GU129,Population!#REF!)</f>
        <v>#REF!</v>
      </c>
      <c r="DA129" s="75" t="e">
        <f>SUMIF(Population!$B$214:$B$314,"&lt;="&amp;$GV129,Population!#REF!)-SUMIF(Population!$B$214:$B$314,"&lt;"&amp;$GU129,Population!#REF!)</f>
        <v>#REF!</v>
      </c>
      <c r="DB129" s="75" t="e">
        <f>SUMIF(Population!$B$214:$B$314,"&lt;="&amp;$GV129,Population!#REF!)-SUMIF(Population!$B$214:$B$314,"&lt;"&amp;$GU129,Population!#REF!)</f>
        <v>#REF!</v>
      </c>
      <c r="DC129" s="75" t="e">
        <f>SUMIF(Population!$B$214:$B$314,"&lt;="&amp;$GV129,Population!#REF!)-SUMIF(Population!$B$214:$B$314,"&lt;"&amp;$GU129,Population!#REF!)</f>
        <v>#REF!</v>
      </c>
      <c r="DD129" s="75" t="e">
        <f>SUMIF(Population!$B$214:$B$314,"&lt;="&amp;$GV129,Population!#REF!)-SUMIF(Population!$B$214:$B$314,"&lt;"&amp;$GU129,Population!#REF!)</f>
        <v>#REF!</v>
      </c>
      <c r="DE129" s="75" t="e">
        <f>SUMIF(Population!$B$214:$B$314,"&lt;="&amp;$GV129,Population!#REF!)-SUMIF(Population!$B$214:$B$314,"&lt;"&amp;$GU129,Population!#REF!)</f>
        <v>#REF!</v>
      </c>
      <c r="DF129" s="75" t="e">
        <f>SUMIF(Population!$B$214:$B$314,"&lt;="&amp;$GV129,Population!#REF!)-SUMIF(Population!$B$214:$B$314,"&lt;"&amp;$GU129,Population!#REF!)</f>
        <v>#REF!</v>
      </c>
      <c r="DG129" s="75" t="e">
        <f>SUMIF(Population!$B$214:$B$314,"&lt;="&amp;$GV129,Population!#REF!)-SUMIF(Population!$B$214:$B$314,"&lt;"&amp;$GU129,Population!#REF!)</f>
        <v>#REF!</v>
      </c>
      <c r="DH129" s="75" t="e">
        <f>SUMIF(Population!$B$214:$B$314,"&lt;="&amp;$GV129,Population!#REF!)-SUMIF(Population!$B$214:$B$314,"&lt;"&amp;$GU129,Population!#REF!)</f>
        <v>#REF!</v>
      </c>
      <c r="DI129" s="75" t="e">
        <f>SUMIF(Population!$B$214:$B$314,"&lt;="&amp;$GV129,Population!#REF!)-SUMIF(Population!$B$214:$B$314,"&lt;"&amp;$GU129,Population!#REF!)</f>
        <v>#REF!</v>
      </c>
      <c r="DJ129" s="75" t="e">
        <f>SUMIF(Population!$B$214:$B$314,"&lt;="&amp;$GV129,Population!#REF!)-SUMIF(Population!$B$214:$B$314,"&lt;"&amp;$GU129,Population!#REF!)</f>
        <v>#REF!</v>
      </c>
      <c r="DK129" s="75" t="e">
        <f>SUMIF(Population!$B$214:$B$314,"&lt;="&amp;$GV129,Population!#REF!)-SUMIF(Population!$B$214:$B$314,"&lt;"&amp;$GU129,Population!#REF!)</f>
        <v>#REF!</v>
      </c>
      <c r="DL129" s="75" t="e">
        <f>SUMIF(Population!$B$214:$B$314,"&lt;="&amp;$GV129,Population!#REF!)-SUMIF(Population!$B$214:$B$314,"&lt;"&amp;$GU129,Population!#REF!)</f>
        <v>#REF!</v>
      </c>
      <c r="DM129" s="75" t="e">
        <f>SUMIF(Population!$B$214:$B$314,"&lt;="&amp;$GV129,Population!#REF!)-SUMIF(Population!$B$214:$B$314,"&lt;"&amp;$GU129,Population!#REF!)</f>
        <v>#REF!</v>
      </c>
      <c r="DN129" s="75" t="e">
        <f>SUMIF(Population!$B$214:$B$314,"&lt;="&amp;$GV129,Population!#REF!)-SUMIF(Population!$B$214:$B$314,"&lt;"&amp;$GU129,Population!#REF!)</f>
        <v>#REF!</v>
      </c>
      <c r="DO129" s="75" t="e">
        <f>SUMIF(Population!$B$214:$B$314,"&lt;="&amp;$GV129,Population!#REF!)-SUMIF(Population!$B$214:$B$314,"&lt;"&amp;$GU129,Population!#REF!)</f>
        <v>#REF!</v>
      </c>
      <c r="DP129" s="75" t="e">
        <f>SUMIF(Population!$B$214:$B$314,"&lt;="&amp;$GV129,Population!#REF!)-SUMIF(Population!$B$214:$B$314,"&lt;"&amp;$GU129,Population!#REF!)</f>
        <v>#REF!</v>
      </c>
      <c r="DQ129" s="75" t="e">
        <f>SUMIF(Population!$B$214:$B$314,"&lt;="&amp;$GV129,Population!#REF!)-SUMIF(Population!$B$214:$B$314,"&lt;"&amp;$GU129,Population!#REF!)</f>
        <v>#REF!</v>
      </c>
      <c r="DR129" s="75" t="e">
        <f>SUMIF(Population!$B$214:$B$314,"&lt;="&amp;$GV129,Population!#REF!)-SUMIF(Population!$B$214:$B$314,"&lt;"&amp;$GU129,Population!#REF!)</f>
        <v>#REF!</v>
      </c>
      <c r="DS129" s="75" t="e">
        <f>SUMIF(Population!$B$214:$B$314,"&lt;="&amp;$GV129,Population!#REF!)-SUMIF(Population!$B$214:$B$314,"&lt;"&amp;$GU129,Population!#REF!)</f>
        <v>#REF!</v>
      </c>
      <c r="DT129" s="75" t="e">
        <f>SUMIF(Population!$B$214:$B$314,"&lt;="&amp;$GV129,Population!#REF!)-SUMIF(Population!$B$214:$B$314,"&lt;"&amp;$GU129,Population!#REF!)</f>
        <v>#REF!</v>
      </c>
      <c r="DU129" s="75" t="e">
        <f>SUMIF(Population!$B$214:$B$314,"&lt;="&amp;$GV129,Population!#REF!)-SUMIF(Population!$B$214:$B$314,"&lt;"&amp;$GU129,Population!#REF!)</f>
        <v>#REF!</v>
      </c>
      <c r="DV129" s="75" t="e">
        <f>SUMIF(Population!$B$214:$B$314,"&lt;="&amp;$GV129,Population!#REF!)-SUMIF(Population!$B$214:$B$314,"&lt;"&amp;$GU129,Population!#REF!)</f>
        <v>#REF!</v>
      </c>
      <c r="DW129" s="75" t="e">
        <f>SUMIF(Population!$B$214:$B$314,"&lt;="&amp;$GV129,Population!#REF!)-SUMIF(Population!$B$214:$B$314,"&lt;"&amp;$GU129,Population!#REF!)</f>
        <v>#REF!</v>
      </c>
      <c r="DX129" s="75" t="e">
        <f>SUMIF(Population!$B$214:$B$314,"&lt;="&amp;$GV129,Population!#REF!)-SUMIF(Population!$B$214:$B$314,"&lt;"&amp;$GU129,Population!#REF!)</f>
        <v>#REF!</v>
      </c>
      <c r="DY129" s="75" t="e">
        <f>SUMIF(Population!$B$214:$B$314,"&lt;="&amp;$GV129,Population!#REF!)-SUMIF(Population!$B$214:$B$314,"&lt;"&amp;$GU129,Population!#REF!)</f>
        <v>#REF!</v>
      </c>
      <c r="DZ129" s="75" t="e">
        <f>SUMIF(Population!$B$214:$B$314,"&lt;="&amp;$GV129,Population!#REF!)-SUMIF(Population!$B$214:$B$314,"&lt;"&amp;$GU129,Population!#REF!)</f>
        <v>#REF!</v>
      </c>
      <c r="EA129" s="75" t="e">
        <f>SUMIF(Population!$B$214:$B$314,"&lt;="&amp;$GV129,Population!#REF!)-SUMIF(Population!$B$214:$B$314,"&lt;"&amp;$GU129,Population!#REF!)</f>
        <v>#REF!</v>
      </c>
      <c r="EB129" s="75" t="e">
        <f>SUMIF(Population!$B$214:$B$314,"&lt;="&amp;$GV129,Population!#REF!)-SUMIF(Population!$B$214:$B$314,"&lt;"&amp;$GU129,Population!#REF!)</f>
        <v>#REF!</v>
      </c>
      <c r="EC129" s="75" t="e">
        <f>SUMIF(Population!$B$214:$B$314,"&lt;="&amp;$GV129,Population!#REF!)-SUMIF(Population!$B$214:$B$314,"&lt;"&amp;$GU129,Population!#REF!)</f>
        <v>#REF!</v>
      </c>
      <c r="ED129" s="75" t="e">
        <f>SUMIF(Population!$B$214:$B$314,"&lt;="&amp;$GV129,Population!#REF!)-SUMIF(Population!$B$214:$B$314,"&lt;"&amp;$GU129,Population!#REF!)</f>
        <v>#REF!</v>
      </c>
      <c r="EE129" s="75" t="e">
        <f>SUMIF(Population!$B$214:$B$314,"&lt;="&amp;$GV129,Population!#REF!)-SUMIF(Population!$B$214:$B$314,"&lt;"&amp;$GU129,Population!#REF!)</f>
        <v>#REF!</v>
      </c>
      <c r="EF129" s="75" t="e">
        <f>SUMIF(Population!$B$214:$B$314,"&lt;="&amp;$GV129,Population!#REF!)-SUMIF(Population!$B$214:$B$314,"&lt;"&amp;$GU129,Population!#REF!)</f>
        <v>#REF!</v>
      </c>
      <c r="EG129" s="75" t="e">
        <f>SUMIF(Population!$B$214:$B$314,"&lt;="&amp;$GV129,Population!#REF!)-SUMIF(Population!$B$214:$B$314,"&lt;"&amp;$GU129,Population!#REF!)</f>
        <v>#REF!</v>
      </c>
      <c r="EH129" s="75" t="e">
        <f>SUMIF(Population!$B$214:$B$314,"&lt;="&amp;$GV129,Population!#REF!)-SUMIF(Population!$B$214:$B$314,"&lt;"&amp;$GU129,Population!#REF!)</f>
        <v>#REF!</v>
      </c>
      <c r="EK129" s="35">
        <v>25</v>
      </c>
      <c r="EL129" s="35">
        <v>29</v>
      </c>
      <c r="EM129" s="36" t="s">
        <v>258</v>
      </c>
      <c r="EN129" s="35" t="e">
        <f>SUMIF(Population!$B$110:$B$210,"&lt;="&amp;$GV129,Population!#REF!)-SUMIF(Population!$B$110:$B$210,"&lt;"&amp;$GU129,Population!#REF!)</f>
        <v>#REF!</v>
      </c>
      <c r="EO129" s="35" t="e">
        <f>SUMIF(Population!$B$110:$B$210,"&lt;="&amp;$GV129,Population!#REF!)-SUMIF(Population!$B$110:$B$210,"&lt;"&amp;$GU129,Population!#REF!)</f>
        <v>#REF!</v>
      </c>
      <c r="EP129" s="35" t="e">
        <f>SUMIF(Population!$B$110:$B$210,"&lt;="&amp;$GV129,Population!#REF!)-SUMIF(Population!$B$110:$B$210,"&lt;"&amp;$GU129,Population!#REF!)</f>
        <v>#REF!</v>
      </c>
      <c r="EQ129" s="35" t="e">
        <f>SUMIF(Population!$B$110:$B$210,"&lt;="&amp;$GV129,Population!#REF!)-SUMIF(Population!$B$110:$B$210,"&lt;"&amp;$GU129,Population!#REF!)</f>
        <v>#REF!</v>
      </c>
      <c r="ER129" s="35" t="e">
        <f>SUMIF(Population!$B$110:$B$210,"&lt;="&amp;$GV129,Population!#REF!)-SUMIF(Population!$B$110:$B$210,"&lt;"&amp;$GU129,Population!#REF!)</f>
        <v>#REF!</v>
      </c>
      <c r="ES129" s="35" t="e">
        <f>SUMIF(Population!$B$110:$B$210,"&lt;="&amp;$GV129,Population!#REF!)-SUMIF(Population!$B$110:$B$210,"&lt;"&amp;$GU129,Population!#REF!)</f>
        <v>#REF!</v>
      </c>
      <c r="ET129" s="35" t="e">
        <f>SUMIF(Population!$B$110:$B$210,"&lt;="&amp;$GV129,Population!#REF!)-SUMIF(Population!$B$110:$B$210,"&lt;"&amp;$GU129,Population!#REF!)</f>
        <v>#REF!</v>
      </c>
      <c r="EU129" s="35" t="e">
        <f>SUMIF(Population!$B$110:$B$210,"&lt;="&amp;$GV129,Population!#REF!)-SUMIF(Population!$B$110:$B$210,"&lt;"&amp;$GU129,Population!#REF!)</f>
        <v>#REF!</v>
      </c>
      <c r="EV129" s="35" t="e">
        <f>SUMIF(Population!$B$110:$B$210,"&lt;="&amp;$GV129,Population!#REF!)-SUMIF(Population!$B$110:$B$210,"&lt;"&amp;$GU129,Population!#REF!)</f>
        <v>#REF!</v>
      </c>
      <c r="EW129" s="35" t="e">
        <f>SUMIF(Population!$B$110:$B$210,"&lt;="&amp;$GV129,Population!#REF!)-SUMIF(Population!$B$110:$B$210,"&lt;"&amp;$GU129,Population!#REF!)</f>
        <v>#REF!</v>
      </c>
      <c r="EX129" s="35" t="e">
        <f>SUMIF(Population!$B$110:$B$210,"&lt;="&amp;$GV129,Population!#REF!)-SUMIF(Population!$B$110:$B$210,"&lt;"&amp;$GU129,Population!#REF!)</f>
        <v>#REF!</v>
      </c>
      <c r="EY129" s="35" t="e">
        <f>SUMIF(Population!$B$110:$B$210,"&lt;="&amp;$GV129,Population!#REF!)-SUMIF(Population!$B$110:$B$210,"&lt;"&amp;$GU129,Population!#REF!)</f>
        <v>#REF!</v>
      </c>
      <c r="EZ129" s="35" t="e">
        <f>SUMIF(Population!$B$110:$B$210,"&lt;="&amp;$GV129,Population!#REF!)-SUMIF(Population!$B$110:$B$210,"&lt;"&amp;$GU129,Population!#REF!)</f>
        <v>#REF!</v>
      </c>
      <c r="FA129" s="35" t="e">
        <f>SUMIF(Population!$B$110:$B$210,"&lt;="&amp;$GV129,Population!#REF!)-SUMIF(Population!$B$110:$B$210,"&lt;"&amp;$GU129,Population!#REF!)</f>
        <v>#REF!</v>
      </c>
      <c r="FB129" s="35" t="e">
        <f>SUMIF(Population!$B$110:$B$210,"&lt;="&amp;$GV129,Population!#REF!)-SUMIF(Population!$B$110:$B$210,"&lt;"&amp;$GU129,Population!#REF!)</f>
        <v>#REF!</v>
      </c>
      <c r="FC129" s="35" t="e">
        <f>SUMIF(Population!$B$110:$B$210,"&lt;="&amp;$GV129,Population!#REF!)-SUMIF(Population!$B$110:$B$210,"&lt;"&amp;$GU129,Population!#REF!)</f>
        <v>#REF!</v>
      </c>
      <c r="FD129" s="35" t="e">
        <f>SUMIF(Population!$B$110:$B$210,"&lt;="&amp;$GV129,Population!#REF!)-SUMIF(Population!$B$110:$B$210,"&lt;"&amp;$GU129,Population!#REF!)</f>
        <v>#REF!</v>
      </c>
      <c r="FE129" s="35" t="e">
        <f>SUMIF(Population!$B$110:$B$210,"&lt;="&amp;$GV129,Population!#REF!)-SUMIF(Population!$B$110:$B$210,"&lt;"&amp;$GU129,Population!#REF!)</f>
        <v>#REF!</v>
      </c>
      <c r="FF129" s="35" t="e">
        <f>SUMIF(Population!$B$110:$B$210,"&lt;="&amp;$GV129,Population!#REF!)-SUMIF(Population!$B$110:$B$210,"&lt;"&amp;$GU129,Population!#REF!)</f>
        <v>#REF!</v>
      </c>
      <c r="FG129" s="35" t="e">
        <f>SUMIF(Population!$B$110:$B$210,"&lt;="&amp;$GV129,Population!#REF!)-SUMIF(Population!$B$110:$B$210,"&lt;"&amp;$GU129,Population!#REF!)</f>
        <v>#REF!</v>
      </c>
      <c r="FH129" s="35" t="e">
        <f>SUMIF(Population!$B$110:$B$210,"&lt;="&amp;$GV129,Population!#REF!)-SUMIF(Population!$B$110:$B$210,"&lt;"&amp;$GU129,Population!#REF!)</f>
        <v>#REF!</v>
      </c>
      <c r="FI129" s="35" t="e">
        <f>SUMIF(Population!$B$110:$B$210,"&lt;="&amp;$GV129,Population!#REF!)-SUMIF(Population!$B$110:$B$210,"&lt;"&amp;$GU129,Population!#REF!)</f>
        <v>#REF!</v>
      </c>
      <c r="FJ129" s="35" t="e">
        <f>SUMIF(Population!$B$110:$B$210,"&lt;="&amp;$GV129,Population!#REF!)-SUMIF(Population!$B$110:$B$210,"&lt;"&amp;$GU129,Population!#REF!)</f>
        <v>#REF!</v>
      </c>
      <c r="FK129" s="35" t="e">
        <f>SUMIF(Population!$B$110:$B$210,"&lt;="&amp;$GV129,Population!#REF!)-SUMIF(Population!$B$110:$B$210,"&lt;"&amp;$GU129,Population!#REF!)</f>
        <v>#REF!</v>
      </c>
      <c r="FL129" s="35" t="e">
        <f>SUMIF(Population!$B$110:$B$210,"&lt;="&amp;$GV129,Population!#REF!)-SUMIF(Population!$B$110:$B$210,"&lt;"&amp;$GU129,Population!#REF!)</f>
        <v>#REF!</v>
      </c>
      <c r="FM129" s="35" t="e">
        <f>SUMIF(Population!$B$110:$B$210,"&lt;="&amp;$GV129,Population!#REF!)-SUMIF(Population!$B$110:$B$210,"&lt;"&amp;$GU129,Population!#REF!)</f>
        <v>#REF!</v>
      </c>
      <c r="FN129" s="35" t="e">
        <f>SUMIF(Population!$B$110:$B$210,"&lt;="&amp;$GV129,Population!#REF!)-SUMIF(Population!$B$110:$B$210,"&lt;"&amp;$GU129,Population!#REF!)</f>
        <v>#REF!</v>
      </c>
      <c r="FO129" s="35" t="e">
        <f>SUMIF(Population!$B$110:$B$210,"&lt;="&amp;$GV129,Population!#REF!)-SUMIF(Population!$B$110:$B$210,"&lt;"&amp;$GU129,Population!#REF!)</f>
        <v>#REF!</v>
      </c>
      <c r="FP129" s="35" t="e">
        <f>SUMIF(Population!$B$110:$B$210,"&lt;="&amp;$GV129,Population!#REF!)-SUMIF(Population!$B$110:$B$210,"&lt;"&amp;$GU129,Population!#REF!)</f>
        <v>#REF!</v>
      </c>
      <c r="FQ129" s="35" t="e">
        <f>SUMIF(Population!$B$110:$B$210,"&lt;="&amp;$GV129,Population!#REF!)-SUMIF(Population!$B$110:$B$210,"&lt;"&amp;$GU129,Population!#REF!)</f>
        <v>#REF!</v>
      </c>
      <c r="FR129" s="35" t="e">
        <f>SUMIF(Population!$B$110:$B$210,"&lt;="&amp;$GV129,Population!#REF!)-SUMIF(Population!$B$110:$B$210,"&lt;"&amp;$GU129,Population!#REF!)</f>
        <v>#REF!</v>
      </c>
      <c r="FS129" s="35" t="e">
        <f>SUMIF(Population!$B$110:$B$210,"&lt;="&amp;$GV129,Population!#REF!)-SUMIF(Population!$B$110:$B$210,"&lt;"&amp;$GU129,Population!#REF!)</f>
        <v>#REF!</v>
      </c>
      <c r="FT129" s="35" t="e">
        <f>SUMIF(Population!$B$110:$B$210,"&lt;="&amp;$GV129,Population!#REF!)-SUMIF(Population!$B$110:$B$210,"&lt;"&amp;$GU129,Population!#REF!)</f>
        <v>#REF!</v>
      </c>
      <c r="FU129" s="35" t="e">
        <f>SUMIF(Population!$B$110:$B$210,"&lt;="&amp;$GV129,Population!#REF!)-SUMIF(Population!$B$110:$B$210,"&lt;"&amp;$GU129,Population!#REF!)</f>
        <v>#REF!</v>
      </c>
      <c r="FV129" s="35" t="e">
        <f>SUMIF(Population!$B$110:$B$210,"&lt;="&amp;$GV129,Population!#REF!)-SUMIF(Population!$B$110:$B$210,"&lt;"&amp;$GU129,Population!#REF!)</f>
        <v>#REF!</v>
      </c>
      <c r="FW129" s="35" t="e">
        <f>SUMIF(Population!$B$110:$B$210,"&lt;="&amp;$GV129,Population!#REF!)-SUMIF(Population!$B$110:$B$210,"&lt;"&amp;$GU129,Population!#REF!)</f>
        <v>#REF!</v>
      </c>
      <c r="FX129" s="35" t="e">
        <f>SUMIF(Population!$B$110:$B$210,"&lt;="&amp;$GV129,Population!#REF!)-SUMIF(Population!$B$110:$B$210,"&lt;"&amp;$GU129,Population!#REF!)</f>
        <v>#REF!</v>
      </c>
      <c r="FY129" s="35" t="e">
        <f>SUMIF(Population!$B$110:$B$210,"&lt;="&amp;$GV129,Population!#REF!)-SUMIF(Population!$B$110:$B$210,"&lt;"&amp;$GU129,Population!#REF!)</f>
        <v>#REF!</v>
      </c>
      <c r="FZ129" s="35" t="e">
        <f>SUMIF(Population!$B$110:$B$210,"&lt;="&amp;$GV129,Population!#REF!)-SUMIF(Population!$B$110:$B$210,"&lt;"&amp;$GU129,Population!#REF!)</f>
        <v>#REF!</v>
      </c>
      <c r="GA129" s="35" t="e">
        <f>SUMIF(Population!$B$110:$B$210,"&lt;="&amp;$GV129,Population!#REF!)-SUMIF(Population!$B$110:$B$210,"&lt;"&amp;$GU129,Population!#REF!)</f>
        <v>#REF!</v>
      </c>
      <c r="GB129" s="35" t="e">
        <f>SUMIF(Population!$B$110:$B$210,"&lt;="&amp;$GV129,Population!#REF!)-SUMIF(Population!$B$110:$B$210,"&lt;"&amp;$GU129,Population!#REF!)</f>
        <v>#REF!</v>
      </c>
      <c r="GC129" s="35" t="e">
        <f>SUMIF(Population!$B$110:$B$210,"&lt;="&amp;$GV129,Population!#REF!)-SUMIF(Population!$B$110:$B$210,"&lt;"&amp;$GU129,Population!#REF!)</f>
        <v>#REF!</v>
      </c>
      <c r="GD129" s="35" t="e">
        <f>SUMIF(Population!$B$110:$B$210,"&lt;="&amp;$GV129,Population!#REF!)-SUMIF(Population!$B$110:$B$210,"&lt;"&amp;$GU129,Population!#REF!)</f>
        <v>#REF!</v>
      </c>
      <c r="GE129" s="35" t="e">
        <f>SUMIF(Population!$B$110:$B$210,"&lt;="&amp;$GV129,Population!#REF!)-SUMIF(Population!$B$110:$B$210,"&lt;"&amp;$GU129,Population!#REF!)</f>
        <v>#REF!</v>
      </c>
      <c r="GF129" s="35" t="e">
        <f>SUMIF(Population!$B$110:$B$210,"&lt;="&amp;$GV129,Population!#REF!)-SUMIF(Population!$B$110:$B$210,"&lt;"&amp;$GU129,Population!#REF!)</f>
        <v>#REF!</v>
      </c>
      <c r="GG129" s="35" t="e">
        <f>SUMIF(Population!$B$110:$B$210,"&lt;="&amp;$GV129,Population!#REF!)-SUMIF(Population!$B$110:$B$210,"&lt;"&amp;$GU129,Population!#REF!)</f>
        <v>#REF!</v>
      </c>
      <c r="GH129" s="35" t="e">
        <f>SUMIF(Population!$B$110:$B$210,"&lt;="&amp;$GV129,Population!#REF!)-SUMIF(Population!$B$110:$B$210,"&lt;"&amp;$GU129,Population!#REF!)</f>
        <v>#REF!</v>
      </c>
      <c r="GI129" s="35" t="e">
        <f>SUMIF(Population!$B$110:$B$210,"&lt;="&amp;$GV129,Population!#REF!)-SUMIF(Population!$B$110:$B$210,"&lt;"&amp;$GU129,Population!#REF!)</f>
        <v>#REF!</v>
      </c>
      <c r="GJ129" s="35" t="e">
        <f>SUMIF(Population!$B$110:$B$210,"&lt;="&amp;$GV129,Population!#REF!)-SUMIF(Population!$B$110:$B$210,"&lt;"&amp;$GU129,Population!#REF!)</f>
        <v>#REF!</v>
      </c>
      <c r="GU129" s="35">
        <v>25</v>
      </c>
      <c r="GV129" s="35">
        <v>29</v>
      </c>
      <c r="GW129" s="36" t="s">
        <v>258</v>
      </c>
      <c r="GX129" s="35">
        <f>SUMIF(Population!$B$4:$B$104,"&lt;="&amp;$GV129,Population!C$4:C$104)-SUMIF(Population!$B$4:$B$104,"&lt;"&amp;$GU129,Population!C$4:C$104)</f>
        <v>1691989</v>
      </c>
      <c r="GY129" s="35">
        <f>SUMIF(Population!$B$4:$B$104,"&lt;="&amp;$GV129,Population!D$4:D$104)-SUMIF(Population!$B$4:$B$104,"&lt;"&amp;$GU129,Population!D$4:D$104)</f>
        <v>1712846</v>
      </c>
      <c r="GZ129" s="35">
        <f>SUMIF(Population!$B$4:$B$104,"&lt;="&amp;$GV129,Population!E$4:E$104)-SUMIF(Population!$B$4:$B$104,"&lt;"&amp;$GU129,Population!E$4:E$104)</f>
        <v>1733795</v>
      </c>
      <c r="HA129" s="35">
        <f>SUMIF(Population!$B$4:$B$104,"&lt;="&amp;$GV129,Population!F$4:F$104)-SUMIF(Population!$B$4:$B$104,"&lt;"&amp;$GU129,Population!F$4:F$104)</f>
        <v>1753296</v>
      </c>
      <c r="HB129" s="35">
        <f>SUMIF(Population!$B$4:$B$104,"&lt;="&amp;$GV129,Population!G$4:G$104)-SUMIF(Population!$B$4:$B$104,"&lt;"&amp;$GU129,Population!G$4:G$104)</f>
        <v>1765155</v>
      </c>
      <c r="HC129" s="35">
        <f>SUMIF(Population!$B$4:$B$104,"&lt;="&amp;$GV129,Population!H$4:H$104)-SUMIF(Population!$B$4:$B$104,"&lt;"&amp;$GU129,Population!H$4:H$104)</f>
        <v>1771399</v>
      </c>
      <c r="HD129" s="35">
        <f>SUMIF(Population!$B$4:$B$104,"&lt;="&amp;$GV129,Population!I$4:I$104)-SUMIF(Population!$B$4:$B$104,"&lt;"&amp;$GU129,Population!I$4:I$104)</f>
        <v>1774518</v>
      </c>
      <c r="HE129" s="35">
        <f>SUMIF(Population!$B$4:$B$104,"&lt;="&amp;$GV129,Population!J$4:J$104)-SUMIF(Population!$B$4:$B$104,"&lt;"&amp;$GU129,Population!J$4:J$104)</f>
        <v>1774226</v>
      </c>
      <c r="HF129" s="35">
        <f>SUMIF(Population!$B$4:$B$104,"&lt;="&amp;$GV129,Population!K$4:K$104)-SUMIF(Population!$B$4:$B$104,"&lt;"&amp;$GU129,Population!K$4:K$104)</f>
        <v>1771593</v>
      </c>
      <c r="HG129" s="35">
        <f>SUMIF(Population!$B$4:$B$104,"&lt;="&amp;$GV129,Population!L$4:L$104)-SUMIF(Population!$B$4:$B$104,"&lt;"&amp;$GU129,Population!L$4:L$104)</f>
        <v>1769668</v>
      </c>
      <c r="HH129" s="35">
        <f>SUMIF(Population!$B$4:$B$104,"&lt;="&amp;$GV129,Population!M$4:M$104)-SUMIF(Population!$B$4:$B$104,"&lt;"&amp;$GU129,Population!M$4:M$104)</f>
        <v>1772416</v>
      </c>
      <c r="HI129" s="35">
        <f>SUMIF(Population!$B$4:$B$104,"&lt;="&amp;$GV129,Population!N$4:N$104)-SUMIF(Population!$B$4:$B$104,"&lt;"&amp;$GU129,Population!N$4:N$104)</f>
        <v>1771401</v>
      </c>
      <c r="HJ129" s="35">
        <f>SUMIF(Population!$B$4:$B$104,"&lt;="&amp;$GV129,Population!O$4:O$104)-SUMIF(Population!$B$4:$B$104,"&lt;"&amp;$GU129,Population!O$4:O$104)</f>
        <v>1770397</v>
      </c>
      <c r="HK129" s="35">
        <f>SUMIF(Population!$B$4:$B$104,"&lt;="&amp;$GV129,Population!P$4:P$104)-SUMIF(Population!$B$4:$B$104,"&lt;"&amp;$GU129,Population!P$4:P$104)</f>
        <v>1766457</v>
      </c>
      <c r="HL129" s="35">
        <f>SUMIF(Population!$B$4:$B$104,"&lt;="&amp;$GV129,Population!Q$4:Q$104)-SUMIF(Population!$B$4:$B$104,"&lt;"&amp;$GU129,Population!Q$4:Q$104)</f>
        <v>1767793</v>
      </c>
      <c r="HM129" s="35">
        <f>SUMIF(Population!$B$4:$B$104,"&lt;="&amp;$GV129,Population!R$4:R$104)-SUMIF(Population!$B$4:$B$104,"&lt;"&amp;$GU129,Population!R$4:R$104)</f>
        <v>1767343</v>
      </c>
      <c r="HN129" s="35">
        <f>SUMIF(Population!$B$4:$B$104,"&lt;="&amp;$GV129,Population!S$4:S$104)-SUMIF(Population!$B$4:$B$104,"&lt;"&amp;$GU129,Population!S$4:S$104)</f>
        <v>1772030</v>
      </c>
      <c r="HO129" s="35">
        <f>SUMIF(Population!$B$4:$B$104,"&lt;="&amp;$GV129,Population!T$4:T$104)-SUMIF(Population!$B$4:$B$104,"&lt;"&amp;$GU129,Population!T$4:T$104)</f>
        <v>1780525</v>
      </c>
      <c r="HP129" s="35">
        <f>SUMIF(Population!$B$4:$B$104,"&lt;="&amp;$GV129,Population!U$4:U$104)-SUMIF(Population!$B$4:$B$104,"&lt;"&amp;$GU129,Population!U$4:U$104)</f>
        <v>1795234</v>
      </c>
      <c r="HQ129" s="35">
        <f>SUMIF(Population!$B$4:$B$104,"&lt;="&amp;$GV129,Population!V$4:V$104)-SUMIF(Population!$B$4:$B$104,"&lt;"&amp;$GU129,Population!V$4:V$104)</f>
        <v>1820534</v>
      </c>
      <c r="HR129" s="35">
        <f>SUMIF(Population!$B$4:$B$104,"&lt;="&amp;$GV129,Population!W$4:W$104)-SUMIF(Population!$B$4:$B$104,"&lt;"&amp;$GU129,Population!W$4:W$104)</f>
        <v>1850433</v>
      </c>
      <c r="HS129" s="35">
        <f>SUMIF(Population!$B$4:$B$104,"&lt;="&amp;$GV129,Population!X$4:X$104)-SUMIF(Population!$B$4:$B$104,"&lt;"&amp;$GU129,Population!X$4:X$104)</f>
        <v>1884339</v>
      </c>
      <c r="HT129" s="35">
        <f>SUMIF(Population!$B$4:$B$104,"&lt;="&amp;$GV129,Population!Y$4:Y$104)-SUMIF(Population!$B$4:$B$104,"&lt;"&amp;$GU129,Population!Y$4:Y$104)</f>
        <v>1917183</v>
      </c>
      <c r="HU129" s="35">
        <f>SUMIF(Population!$B$4:$B$104,"&lt;="&amp;$GV129,Population!Z$4:Z$104)-SUMIF(Population!$B$4:$B$104,"&lt;"&amp;$GU129,Population!Z$4:Z$104)</f>
        <v>1947975</v>
      </c>
      <c r="HV129" s="35">
        <f>SUMIF(Population!$B$4:$B$104,"&lt;="&amp;$GV129,Population!AA$4:AA$104)-SUMIF(Population!$B$4:$B$104,"&lt;"&amp;$GU129,Population!AA$4:AA$104)</f>
        <v>1964799</v>
      </c>
      <c r="HW129" s="35">
        <f>SUMIF(Population!$B$4:$B$104,"&lt;="&amp;$GV129,Population!AB$4:AB$104)-SUMIF(Population!$B$4:$B$104,"&lt;"&amp;$GU129,Population!AB$4:AB$104)</f>
        <v>1983963</v>
      </c>
      <c r="HX129" s="35">
        <f>SUMIF(Population!$B$4:$B$104,"&lt;="&amp;$GV129,Population!AC$4:AC$104)-SUMIF(Population!$B$4:$B$104,"&lt;"&amp;$GU129,Population!AC$4:AC$104)</f>
        <v>2001445</v>
      </c>
      <c r="HY129" s="35">
        <f>SUMIF(Population!$B$4:$B$104,"&lt;="&amp;$GV129,Population!AD$4:AD$104)-SUMIF(Population!$B$4:$B$104,"&lt;"&amp;$GU129,Population!AD$4:AD$104)</f>
        <v>2019197</v>
      </c>
      <c r="HZ129" s="35">
        <f>SUMIF(Population!$B$4:$B$104,"&lt;="&amp;$GV129,Population!AE$4:AE$104)-SUMIF(Population!$B$4:$B$104,"&lt;"&amp;$GU129,Population!AE$4:AE$104)</f>
        <v>2036273</v>
      </c>
      <c r="IA129" s="35">
        <f>SUMIF(Population!$B$4:$B$104,"&lt;="&amp;$GV129,Population!AF$4:AF$104)-SUMIF(Population!$B$4:$B$104,"&lt;"&amp;$GU129,Population!AF$4:AF$104)</f>
        <v>2059826</v>
      </c>
      <c r="IB129" s="35">
        <f>SUMIF(Population!$B$4:$B$104,"&lt;="&amp;$GV129,Population!AG$4:AG$104)-SUMIF(Population!$B$4:$B$104,"&lt;"&amp;$GU129,Population!AG$4:AG$104)</f>
        <v>2082165</v>
      </c>
      <c r="IC129" s="35">
        <f>SUMIF(Population!$B$4:$B$104,"&lt;="&amp;$GV129,Population!AH$4:AH$104)-SUMIF(Population!$B$4:$B$104,"&lt;"&amp;$GU129,Population!AH$4:AH$104)</f>
        <v>2102740</v>
      </c>
      <c r="ID129" s="35">
        <f>SUMIF(Population!$B$4:$B$104,"&lt;="&amp;$GV129,Population!AI$4:AI$104)-SUMIF(Population!$B$4:$B$104,"&lt;"&amp;$GU129,Population!AI$4:AI$104)</f>
        <v>2121783</v>
      </c>
      <c r="IE129" s="35">
        <f>SUMIF(Population!$B$4:$B$104,"&lt;="&amp;$GV129,Population!AJ$4:AJ$104)-SUMIF(Population!$B$4:$B$104,"&lt;"&amp;$GU129,Population!AJ$4:AJ$104)</f>
        <v>2138993</v>
      </c>
      <c r="IF129" s="35">
        <f>SUMIF(Population!$B$4:$B$104,"&lt;="&amp;$GV129,Population!AK$4:AK$104)-SUMIF(Population!$B$4:$B$104,"&lt;"&amp;$GU129,Population!AK$4:AK$104)</f>
        <v>2154154</v>
      </c>
      <c r="IG129" s="35">
        <f>SUMIF(Population!$B$4:$B$104,"&lt;="&amp;$GV129,Population!AL$4:AL$104)-SUMIF(Population!$B$4:$B$104,"&lt;"&amp;$GU129,Population!AL$4:AL$104)</f>
        <v>2167146</v>
      </c>
      <c r="IH129" s="35">
        <f>SUMIF(Population!$B$4:$B$104,"&lt;="&amp;$GV129,Population!AM$4:AM$104)-SUMIF(Population!$B$4:$B$104,"&lt;"&amp;$GU129,Population!AM$4:AM$104)</f>
        <v>2178082</v>
      </c>
      <c r="II129" s="35">
        <f>SUMIF(Population!$B$4:$B$104,"&lt;="&amp;$GV129,Population!AN$4:AN$104)-SUMIF(Population!$B$4:$B$104,"&lt;"&amp;$GU129,Population!AN$4:AN$104)</f>
        <v>2187204</v>
      </c>
      <c r="IJ129" s="35">
        <f>SUMIF(Population!$B$4:$B$104,"&lt;="&amp;$GV129,Population!AO$4:AO$104)-SUMIF(Population!$B$4:$B$104,"&lt;"&amp;$GU129,Population!AO$4:AO$104)</f>
        <v>2194716</v>
      </c>
      <c r="IK129" s="35">
        <f>SUMIF(Population!$B$4:$B$104,"&lt;="&amp;$GV129,Population!AP$4:AP$104)-SUMIF(Population!$B$4:$B$104,"&lt;"&amp;$GU129,Population!AP$4:AP$104)</f>
        <v>2200867</v>
      </c>
      <c r="IL129" s="35">
        <f>SUMIF(Population!$B$4:$B$104,"&lt;="&amp;$GV129,Population!AQ$4:AQ$104)-SUMIF(Population!$B$4:$B$104,"&lt;"&amp;$GU129,Population!AQ$4:AQ$104)</f>
        <v>2205942</v>
      </c>
      <c r="IM129" s="35">
        <f>SUMIF(Population!$B$4:$B$104,"&lt;="&amp;$GV129,Population!AR$4:AR$104)-SUMIF(Population!$B$4:$B$104,"&lt;"&amp;$GU129,Population!AR$4:AR$104)</f>
        <v>2210320</v>
      </c>
      <c r="IN129" s="35">
        <f>SUMIF(Population!$B$4:$B$104,"&lt;="&amp;$GV129,Population!AS$4:AS$104)-SUMIF(Population!$B$4:$B$104,"&lt;"&amp;$GU129,Population!AS$4:AS$104)</f>
        <v>2214392</v>
      </c>
      <c r="IO129" s="35">
        <f>SUMIF(Population!$B$4:$B$104,"&lt;="&amp;$GV129,Population!AT$4:AT$104)-SUMIF(Population!$B$4:$B$104,"&lt;"&amp;$GU129,Population!AT$4:AT$104)</f>
        <v>2218456</v>
      </c>
      <c r="IP129" s="35">
        <f>SUMIF(Population!$B$4:$B$104,"&lt;="&amp;$GV129,Population!AU$4:AU$104)-SUMIF(Population!$B$4:$B$104,"&lt;"&amp;$GU129,Population!AU$4:AU$104)</f>
        <v>2222855</v>
      </c>
      <c r="IQ129" s="35">
        <f>SUMIF(Population!$B$4:$B$104,"&lt;="&amp;$GV129,Population!AV$4:AV$104)-SUMIF(Population!$B$4:$B$104,"&lt;"&amp;$GU129,Population!AV$4:AV$104)</f>
        <v>2227954</v>
      </c>
      <c r="IR129" s="35">
        <f>SUMIF(Population!$B$4:$B$104,"&lt;="&amp;$GV129,Population!AW$4:AW$104)-SUMIF(Population!$B$4:$B$104,"&lt;"&amp;$GU129,Population!AW$4:AW$104)</f>
        <v>2234015</v>
      </c>
      <c r="IS129" s="35">
        <f>SUMIF(Population!$B$4:$B$104,"&lt;="&amp;$GV129,Population!AX$4:AX$104)-SUMIF(Population!$B$4:$B$104,"&lt;"&amp;$GU129,Population!AX$4:AX$104)</f>
        <v>2241241</v>
      </c>
      <c r="IT129" s="35">
        <f>SUMIF(Population!$B$4:$B$104,"&lt;="&amp;$GV129,Population!AY$4:AY$104)-SUMIF(Population!$B$4:$B$104,"&lt;"&amp;$GU129,Population!AY$4:AY$104)</f>
        <v>2249845</v>
      </c>
      <c r="IW129" s="35">
        <v>25</v>
      </c>
      <c r="IX129" s="35">
        <v>29</v>
      </c>
      <c r="IY129" s="36" t="s">
        <v>258</v>
      </c>
      <c r="IZ129" s="75">
        <f>SUMIF(Population!$B$214:$B$314,"&lt;="&amp;$GV129,Population!C$214:C$314)-SUMIF(Population!$B$214:$B$314,"&lt;"&amp;$GU129,Population!C$214:C$314)</f>
        <v>835045</v>
      </c>
      <c r="JA129" s="75">
        <f>SUMIF(Population!$B$214:$B$314,"&lt;="&amp;$GV129,Population!D$214:D$314)-SUMIF(Population!$B$214:$B$314,"&lt;"&amp;$GU129,Population!D$214:D$314)</f>
        <v>847640</v>
      </c>
      <c r="JB129" s="75">
        <f>SUMIF(Population!$B$214:$B$314,"&lt;="&amp;$GV129,Population!E$214:E$314)-SUMIF(Population!$B$214:$B$314,"&lt;"&amp;$GU129,Population!E$214:E$314)</f>
        <v>859704</v>
      </c>
      <c r="JC129" s="75">
        <f>SUMIF(Population!$B$214:$B$314,"&lt;="&amp;$GV129,Population!F$214:F$314)-SUMIF(Population!$B$214:$B$314,"&lt;"&amp;$GU129,Population!F$214:F$314)</f>
        <v>870049</v>
      </c>
      <c r="JD129" s="75">
        <f>SUMIF(Population!$B$214:$B$314,"&lt;="&amp;$GV129,Population!G$214:G$314)-SUMIF(Population!$B$214:$B$314,"&lt;"&amp;$GU129,Population!G$214:G$314)</f>
        <v>877396</v>
      </c>
      <c r="JE129" s="75">
        <f>SUMIF(Population!$B$214:$B$314,"&lt;="&amp;$GV129,Population!H$214:H$314)-SUMIF(Population!$B$214:$B$314,"&lt;"&amp;$GU129,Population!H$214:H$314)</f>
        <v>880820</v>
      </c>
      <c r="JF129" s="75">
        <f>SUMIF(Population!$B$214:$B$314,"&lt;="&amp;$GV129,Population!I$214:I$314)-SUMIF(Population!$B$214:$B$314,"&lt;"&amp;$GU129,Population!I$214:I$314)</f>
        <v>881426</v>
      </c>
      <c r="JG129" s="75">
        <f>SUMIF(Population!$B$214:$B$314,"&lt;="&amp;$GV129,Population!J$214:J$314)-SUMIF(Population!$B$214:$B$314,"&lt;"&amp;$GU129,Population!J$214:J$314)</f>
        <v>879746</v>
      </c>
      <c r="JH129" s="75">
        <f>SUMIF(Population!$B$214:$B$314,"&lt;="&amp;$GV129,Population!K$214:K$314)-SUMIF(Population!$B$214:$B$314,"&lt;"&amp;$GU129,Population!K$214:K$314)</f>
        <v>877119</v>
      </c>
      <c r="JI129" s="75">
        <f>SUMIF(Population!$B$214:$B$314,"&lt;="&amp;$GV129,Population!L$214:L$314)-SUMIF(Population!$B$214:$B$314,"&lt;"&amp;$GU129,Population!L$214:L$314)</f>
        <v>874043</v>
      </c>
      <c r="JJ129" s="75">
        <f>SUMIF(Population!$B$214:$B$314,"&lt;="&amp;$GV129,Population!M$214:M$314)-SUMIF(Population!$B$214:$B$314,"&lt;"&amp;$GU129,Population!M$214:M$314)</f>
        <v>874024</v>
      </c>
      <c r="JK129" s="75">
        <f>SUMIF(Population!$B$214:$B$314,"&lt;="&amp;$GV129,Population!N$214:N$314)-SUMIF(Population!$B$214:$B$314,"&lt;"&amp;$GU129,Population!N$214:N$314)</f>
        <v>872296</v>
      </c>
      <c r="JL129" s="75">
        <f>SUMIF(Population!$B$214:$B$314,"&lt;="&amp;$GV129,Population!O$214:O$314)-SUMIF(Population!$B$214:$B$314,"&lt;"&amp;$GU129,Population!O$214:O$314)</f>
        <v>871533</v>
      </c>
      <c r="JM129" s="75">
        <f>SUMIF(Population!$B$214:$B$314,"&lt;="&amp;$GV129,Population!P$214:P$314)-SUMIF(Population!$B$214:$B$314,"&lt;"&amp;$GU129,Population!P$214:P$314)</f>
        <v>869720</v>
      </c>
      <c r="JN129" s="75">
        <f>SUMIF(Population!$B$214:$B$314,"&lt;="&amp;$GV129,Population!Q$214:Q$314)-SUMIF(Population!$B$214:$B$314,"&lt;"&amp;$GU129,Population!Q$214:Q$314)</f>
        <v>870133</v>
      </c>
      <c r="JO129" s="75">
        <f>SUMIF(Population!$B$214:$B$314,"&lt;="&amp;$GV129,Population!R$214:R$314)-SUMIF(Population!$B$214:$B$314,"&lt;"&amp;$GU129,Population!R$214:R$314)</f>
        <v>869673</v>
      </c>
      <c r="JP129" s="75">
        <f>SUMIF(Population!$B$214:$B$314,"&lt;="&amp;$GV129,Population!S$214:S$314)-SUMIF(Population!$B$214:$B$314,"&lt;"&amp;$GU129,Population!S$214:S$314)</f>
        <v>871953</v>
      </c>
      <c r="JQ129" s="75">
        <f>SUMIF(Population!$B$214:$B$314,"&lt;="&amp;$GV129,Population!T$214:T$314)-SUMIF(Population!$B$214:$B$314,"&lt;"&amp;$GU129,Population!T$214:T$314)</f>
        <v>875038</v>
      </c>
      <c r="JR129" s="75">
        <f>SUMIF(Population!$B$214:$B$314,"&lt;="&amp;$GV129,Population!U$214:U$314)-SUMIF(Population!$B$214:$B$314,"&lt;"&amp;$GU129,Population!U$214:U$314)</f>
        <v>880793</v>
      </c>
      <c r="JS129" s="75">
        <f>SUMIF(Population!$B$214:$B$314,"&lt;="&amp;$GV129,Population!V$214:V$314)-SUMIF(Population!$B$214:$B$314,"&lt;"&amp;$GU129,Population!V$214:V$314)</f>
        <v>892412</v>
      </c>
      <c r="JT129" s="75">
        <f>SUMIF(Population!$B$214:$B$314,"&lt;="&amp;$GV129,Population!W$214:W$314)-SUMIF(Population!$B$214:$B$314,"&lt;"&amp;$GU129,Population!W$214:W$314)</f>
        <v>905784</v>
      </c>
      <c r="JU129" s="75">
        <f>SUMIF(Population!$B$214:$B$314,"&lt;="&amp;$GV129,Population!X$214:X$314)-SUMIF(Population!$B$214:$B$314,"&lt;"&amp;$GU129,Population!X$214:X$314)</f>
        <v>921492</v>
      </c>
      <c r="JV129" s="75">
        <f>SUMIF(Population!$B$214:$B$314,"&lt;="&amp;$GV129,Population!Y$214:Y$314)-SUMIF(Population!$B$214:$B$314,"&lt;"&amp;$GU129,Population!Y$214:Y$314)</f>
        <v>937069</v>
      </c>
      <c r="JW129" s="75">
        <f>SUMIF(Population!$B$214:$B$314,"&lt;="&amp;$GV129,Population!Z$214:Z$314)-SUMIF(Population!$B$214:$B$314,"&lt;"&amp;$GU129,Population!Z$214:Z$314)</f>
        <v>951676</v>
      </c>
      <c r="JX129" s="75">
        <f>SUMIF(Population!$B$214:$B$314,"&lt;="&amp;$GV129,Population!AA$214:AA$314)-SUMIF(Population!$B$214:$B$314,"&lt;"&amp;$GU129,Population!AA$214:AA$314)</f>
        <v>959313</v>
      </c>
      <c r="JY129" s="75">
        <f>SUMIF(Population!$B$214:$B$314,"&lt;="&amp;$GV129,Population!AB$214:AB$314)-SUMIF(Population!$B$214:$B$314,"&lt;"&amp;$GU129,Population!AB$214:AB$314)</f>
        <v>968211</v>
      </c>
      <c r="JZ129" s="75">
        <f>SUMIF(Population!$B$214:$B$314,"&lt;="&amp;$GV129,Population!AC$214:AC$314)-SUMIF(Population!$B$214:$B$314,"&lt;"&amp;$GU129,Population!AC$214:AC$314)</f>
        <v>976172</v>
      </c>
      <c r="KA129" s="75">
        <f>SUMIF(Population!$B$214:$B$314,"&lt;="&amp;$GV129,Population!AD$214:AD$314)-SUMIF(Population!$B$214:$B$314,"&lt;"&amp;$GU129,Population!AD$214:AD$314)</f>
        <v>984528</v>
      </c>
      <c r="KB129" s="75">
        <f>SUMIF(Population!$B$214:$B$314,"&lt;="&amp;$GV129,Population!AE$214:AE$314)-SUMIF(Population!$B$214:$B$314,"&lt;"&amp;$GU129,Population!AE$214:AE$314)</f>
        <v>992828</v>
      </c>
      <c r="KC129" s="75">
        <f>SUMIF(Population!$B$214:$B$314,"&lt;="&amp;$GV129,Population!AF$214:AF$314)-SUMIF(Population!$B$214:$B$314,"&lt;"&amp;$GU129,Population!AF$214:AF$314)</f>
        <v>1004256</v>
      </c>
      <c r="KD129" s="75">
        <f>SUMIF(Population!$B$214:$B$314,"&lt;="&amp;$GV129,Population!AG$214:AG$314)-SUMIF(Population!$B$214:$B$314,"&lt;"&amp;$GU129,Population!AG$214:AG$314)</f>
        <v>1015273</v>
      </c>
      <c r="KE129" s="75">
        <f>SUMIF(Population!$B$214:$B$314,"&lt;="&amp;$GV129,Population!AH$214:AH$314)-SUMIF(Population!$B$214:$B$314,"&lt;"&amp;$GU129,Population!AH$214:AH$314)</f>
        <v>1025315</v>
      </c>
      <c r="KF129" s="75">
        <f>SUMIF(Population!$B$214:$B$314,"&lt;="&amp;$GV129,Population!AI$214:AI$314)-SUMIF(Population!$B$214:$B$314,"&lt;"&amp;$GU129,Population!AI$214:AI$314)</f>
        <v>1034583</v>
      </c>
      <c r="KG129" s="75">
        <f>SUMIF(Population!$B$214:$B$314,"&lt;="&amp;$GV129,Population!AJ$214:AJ$314)-SUMIF(Population!$B$214:$B$314,"&lt;"&amp;$GU129,Population!AJ$214:AJ$314)</f>
        <v>1042938</v>
      </c>
      <c r="KH129" s="75">
        <f>SUMIF(Population!$B$214:$B$314,"&lt;="&amp;$GV129,Population!AK$214:AK$314)-SUMIF(Population!$B$214:$B$314,"&lt;"&amp;$GU129,Population!AK$214:AK$314)</f>
        <v>1050285</v>
      </c>
      <c r="KI129" s="75">
        <f>SUMIF(Population!$B$214:$B$314,"&lt;="&amp;$GV129,Population!AL$214:AL$314)-SUMIF(Population!$B$214:$B$314,"&lt;"&amp;$GU129,Population!AL$214:AL$314)</f>
        <v>1056570</v>
      </c>
      <c r="KJ129" s="75">
        <f>SUMIF(Population!$B$214:$B$314,"&lt;="&amp;$GV129,Population!AM$214:AM$314)-SUMIF(Population!$B$214:$B$314,"&lt;"&amp;$GU129,Population!AM$214:AM$314)</f>
        <v>1061853</v>
      </c>
      <c r="KK129" s="75">
        <f>SUMIF(Population!$B$214:$B$314,"&lt;="&amp;$GV129,Population!AN$214:AN$314)-SUMIF(Population!$B$214:$B$314,"&lt;"&amp;$GU129,Population!AN$214:AN$314)</f>
        <v>1066251</v>
      </c>
      <c r="KL129" s="75">
        <f>SUMIF(Population!$B$214:$B$314,"&lt;="&amp;$GV129,Population!AO$214:AO$314)-SUMIF(Population!$B$214:$B$314,"&lt;"&amp;$GU129,Population!AO$214:AO$314)</f>
        <v>1069871</v>
      </c>
      <c r="KM129" s="75">
        <f>SUMIF(Population!$B$214:$B$314,"&lt;="&amp;$GV129,Population!AP$214:AP$314)-SUMIF(Population!$B$214:$B$314,"&lt;"&amp;$GU129,Population!AP$214:AP$314)</f>
        <v>1072825</v>
      </c>
      <c r="KN129" s="75">
        <f>SUMIF(Population!$B$214:$B$314,"&lt;="&amp;$GV129,Population!AQ$214:AQ$314)-SUMIF(Population!$B$214:$B$314,"&lt;"&amp;$GU129,Population!AQ$214:AQ$314)</f>
        <v>1075259</v>
      </c>
      <c r="KO129" s="75">
        <f>SUMIF(Population!$B$214:$B$314,"&lt;="&amp;$GV129,Population!AR$214:AR$314)-SUMIF(Population!$B$214:$B$314,"&lt;"&amp;$GU129,Population!AR$214:AR$314)</f>
        <v>1077353</v>
      </c>
      <c r="KP129" s="75">
        <f>SUMIF(Population!$B$214:$B$314,"&lt;="&amp;$GV129,Population!AS$214:AS$314)-SUMIF(Population!$B$214:$B$314,"&lt;"&amp;$GU129,Population!AS$214:AS$314)</f>
        <v>1079299</v>
      </c>
      <c r="KQ129" s="75">
        <f>SUMIF(Population!$B$214:$B$314,"&lt;="&amp;$GV129,Population!AT$214:AT$314)-SUMIF(Population!$B$214:$B$314,"&lt;"&amp;$GU129,Population!AT$214:AT$314)</f>
        <v>1081244</v>
      </c>
      <c r="KR129" s="75">
        <f>SUMIF(Population!$B$214:$B$314,"&lt;="&amp;$GV129,Population!AU$214:AU$314)-SUMIF(Population!$B$214:$B$314,"&lt;"&amp;$GU129,Population!AU$214:AU$314)</f>
        <v>1083357</v>
      </c>
      <c r="KS129" s="75">
        <f>SUMIF(Population!$B$214:$B$314,"&lt;="&amp;$GV129,Population!AV$214:AV$314)-SUMIF(Population!$B$214:$B$314,"&lt;"&amp;$GU129,Population!AV$214:AV$314)</f>
        <v>1085811</v>
      </c>
      <c r="KT129" s="75">
        <f>SUMIF(Population!$B$214:$B$314,"&lt;="&amp;$GV129,Population!AW$214:AW$314)-SUMIF(Population!$B$214:$B$314,"&lt;"&amp;$GU129,Population!AW$214:AW$314)</f>
        <v>1088735</v>
      </c>
      <c r="KU129" s="75">
        <f>SUMIF(Population!$B$214:$B$314,"&lt;="&amp;$GV129,Population!AX$214:AX$314)-SUMIF(Population!$B$214:$B$314,"&lt;"&amp;$GU129,Population!AX$214:AX$314)</f>
        <v>1092230</v>
      </c>
      <c r="KV129" s="75">
        <f>SUMIF(Population!$B$214:$B$314,"&lt;="&amp;$GV129,Population!AY$214:AY$314)-SUMIF(Population!$B$214:$B$314,"&lt;"&amp;$GU129,Population!AY$214:AY$314)</f>
        <v>1096398</v>
      </c>
      <c r="KY129" s="35">
        <v>25</v>
      </c>
      <c r="KZ129" s="35">
        <v>29</v>
      </c>
      <c r="LA129" s="36" t="s">
        <v>258</v>
      </c>
      <c r="LB129" s="35">
        <f>SUMIF(Population!$B$110:$B$210,"&lt;="&amp;$GV129,Population!C$110:C$210)-SUMIF(Population!$B$110:$B$210,"&lt;"&amp;$GU129,Population!C$110:C$210)</f>
        <v>856944</v>
      </c>
      <c r="LC129" s="35">
        <f>SUMIF(Population!$B$110:$B$210,"&lt;="&amp;$GV129,Population!D$110:D$210)-SUMIF(Population!$B$110:$B$210,"&lt;"&amp;$GU129,Population!D$110:D$210)</f>
        <v>865206</v>
      </c>
      <c r="LD129" s="35">
        <f>SUMIF(Population!$B$110:$B$210,"&lt;="&amp;$GV129,Population!E$110:E$210)-SUMIF(Population!$B$110:$B$210,"&lt;"&amp;$GU129,Population!E$110:E$210)</f>
        <v>874091</v>
      </c>
      <c r="LE129" s="35">
        <f>SUMIF(Population!$B$110:$B$210,"&lt;="&amp;$GV129,Population!F$110:F$210)-SUMIF(Population!$B$110:$B$210,"&lt;"&amp;$GU129,Population!F$110:F$210)</f>
        <v>883247</v>
      </c>
      <c r="LF129" s="35">
        <f>SUMIF(Population!$B$110:$B$210,"&lt;="&amp;$GV129,Population!G$110:G$210)-SUMIF(Population!$B$110:$B$210,"&lt;"&amp;$GU129,Population!G$110:G$210)</f>
        <v>887759</v>
      </c>
      <c r="LG129" s="35">
        <f>SUMIF(Population!$B$110:$B$210,"&lt;="&amp;$GV129,Population!H$110:H$210)-SUMIF(Population!$B$110:$B$210,"&lt;"&amp;$GU129,Population!H$110:H$210)</f>
        <v>890579</v>
      </c>
      <c r="LH129" s="35">
        <f>SUMIF(Population!$B$110:$B$210,"&lt;="&amp;$GV129,Population!I$110:I$210)-SUMIF(Population!$B$110:$B$210,"&lt;"&amp;$GU129,Population!I$110:I$210)</f>
        <v>893092</v>
      </c>
      <c r="LI129" s="35">
        <f>SUMIF(Population!$B$110:$B$210,"&lt;="&amp;$GV129,Population!J$110:J$210)-SUMIF(Population!$B$110:$B$210,"&lt;"&amp;$GU129,Population!J$110:J$210)</f>
        <v>894480</v>
      </c>
      <c r="LJ129" s="35">
        <f>SUMIF(Population!$B$110:$B$210,"&lt;="&amp;$GV129,Population!K$110:K$210)-SUMIF(Population!$B$110:$B$210,"&lt;"&amp;$GU129,Population!K$110:K$210)</f>
        <v>894474</v>
      </c>
      <c r="LK129" s="35">
        <f>SUMIF(Population!$B$110:$B$210,"&lt;="&amp;$GV129,Population!L$110:L$210)-SUMIF(Population!$B$110:$B$210,"&lt;"&amp;$GU129,Population!L$110:L$210)</f>
        <v>895625</v>
      </c>
      <c r="LL129" s="35">
        <f>SUMIF(Population!$B$110:$B$210,"&lt;="&amp;$GV129,Population!M$110:M$210)-SUMIF(Population!$B$110:$B$210,"&lt;"&amp;$GU129,Population!M$110:M$210)</f>
        <v>898392</v>
      </c>
      <c r="LM129" s="35">
        <f>SUMIF(Population!$B$110:$B$210,"&lt;="&amp;$GV129,Population!N$110:N$210)-SUMIF(Population!$B$110:$B$210,"&lt;"&amp;$GU129,Population!N$110:N$210)</f>
        <v>899105</v>
      </c>
      <c r="LN129" s="35">
        <f>SUMIF(Population!$B$110:$B$210,"&lt;="&amp;$GV129,Population!O$110:O$210)-SUMIF(Population!$B$110:$B$210,"&lt;"&amp;$GU129,Population!O$110:O$210)</f>
        <v>898864</v>
      </c>
      <c r="LO129" s="35">
        <f>SUMIF(Population!$B$110:$B$210,"&lt;="&amp;$GV129,Population!P$110:P$210)-SUMIF(Population!$B$110:$B$210,"&lt;"&amp;$GU129,Population!P$110:P$210)</f>
        <v>896737</v>
      </c>
      <c r="LP129" s="35">
        <f>SUMIF(Population!$B$110:$B$210,"&lt;="&amp;$GV129,Population!Q$110:Q$210)-SUMIF(Population!$B$110:$B$210,"&lt;"&amp;$GU129,Population!Q$110:Q$210)</f>
        <v>897660</v>
      </c>
      <c r="LQ129" s="35">
        <f>SUMIF(Population!$B$110:$B$210,"&lt;="&amp;$GV129,Population!R$110:R$210)-SUMIF(Population!$B$110:$B$210,"&lt;"&amp;$GU129,Population!R$110:R$210)</f>
        <v>897670</v>
      </c>
      <c r="LR129" s="35">
        <f>SUMIF(Population!$B$110:$B$210,"&lt;="&amp;$GV129,Population!S$110:S$210)-SUMIF(Population!$B$110:$B$210,"&lt;"&amp;$GU129,Population!S$110:S$210)</f>
        <v>900077</v>
      </c>
      <c r="LS129" s="35">
        <f>SUMIF(Population!$B$110:$B$210,"&lt;="&amp;$GV129,Population!T$110:T$210)-SUMIF(Population!$B$110:$B$210,"&lt;"&amp;$GU129,Population!T$110:T$210)</f>
        <v>905487</v>
      </c>
      <c r="LT129" s="35">
        <f>SUMIF(Population!$B$110:$B$210,"&lt;="&amp;$GV129,Population!U$110:U$210)-SUMIF(Population!$B$110:$B$210,"&lt;"&amp;$GU129,Population!U$110:U$210)</f>
        <v>914441</v>
      </c>
      <c r="LU129" s="35">
        <f>SUMIF(Population!$B$110:$B$210,"&lt;="&amp;$GV129,Population!V$110:V$210)-SUMIF(Population!$B$110:$B$210,"&lt;"&amp;$GU129,Population!V$110:V$210)</f>
        <v>928122</v>
      </c>
      <c r="LV129" s="35">
        <f>SUMIF(Population!$B$110:$B$210,"&lt;="&amp;$GV129,Population!W$110:W$210)-SUMIF(Population!$B$110:$B$210,"&lt;"&amp;$GU129,Population!W$110:W$210)</f>
        <v>944649</v>
      </c>
      <c r="LW129" s="35">
        <f>SUMIF(Population!$B$110:$B$210,"&lt;="&amp;$GV129,Population!X$110:X$210)-SUMIF(Population!$B$110:$B$210,"&lt;"&amp;$GU129,Population!X$110:X$210)</f>
        <v>962847</v>
      </c>
      <c r="LX129" s="35">
        <f>SUMIF(Population!$B$110:$B$210,"&lt;="&amp;$GV129,Population!Y$110:Y$210)-SUMIF(Population!$B$110:$B$210,"&lt;"&amp;$GU129,Population!Y$110:Y$210)</f>
        <v>980114</v>
      </c>
      <c r="LY129" s="35">
        <f>SUMIF(Population!$B$110:$B$210,"&lt;="&amp;$GV129,Population!Z$110:Z$210)-SUMIF(Population!$B$110:$B$210,"&lt;"&amp;$GU129,Population!Z$110:Z$210)</f>
        <v>996299</v>
      </c>
      <c r="LZ129" s="35">
        <f>SUMIF(Population!$B$110:$B$210,"&lt;="&amp;$GV129,Population!AA$110:AA$210)-SUMIF(Population!$B$110:$B$210,"&lt;"&amp;$GU129,Population!AA$110:AA$210)</f>
        <v>1005486</v>
      </c>
      <c r="MA129" s="35">
        <f>SUMIF(Population!$B$110:$B$210,"&lt;="&amp;$GV129,Population!AB$110:AB$210)-SUMIF(Population!$B$110:$B$210,"&lt;"&amp;$GU129,Population!AB$110:AB$210)</f>
        <v>1015752</v>
      </c>
      <c r="MB129" s="35">
        <f>SUMIF(Population!$B$110:$B$210,"&lt;="&amp;$GV129,Population!AC$110:AC$210)-SUMIF(Population!$B$110:$B$210,"&lt;"&amp;$GU129,Population!AC$110:AC$210)</f>
        <v>1025273</v>
      </c>
      <c r="MC129" s="35">
        <f>SUMIF(Population!$B$110:$B$210,"&lt;="&amp;$GV129,Population!AD$110:AD$210)-SUMIF(Population!$B$110:$B$210,"&lt;"&amp;$GU129,Population!AD$110:AD$210)</f>
        <v>1034669</v>
      </c>
      <c r="MD129" s="35">
        <f>SUMIF(Population!$B$110:$B$210,"&lt;="&amp;$GV129,Population!AE$110:AE$210)-SUMIF(Population!$B$110:$B$210,"&lt;"&amp;$GU129,Population!AE$110:AE$210)</f>
        <v>1043445</v>
      </c>
      <c r="ME129" s="35">
        <f>SUMIF(Population!$B$110:$B$210,"&lt;="&amp;$GV129,Population!AF$110:AF$210)-SUMIF(Population!$B$110:$B$210,"&lt;"&amp;$GU129,Population!AF$110:AF$210)</f>
        <v>1055570</v>
      </c>
      <c r="MF129" s="35">
        <f>SUMIF(Population!$B$110:$B$210,"&lt;="&amp;$GV129,Population!AG$110:AG$210)-SUMIF(Population!$B$110:$B$210,"&lt;"&amp;$GU129,Population!AG$110:AG$210)</f>
        <v>1066892</v>
      </c>
      <c r="MG129" s="35">
        <f>SUMIF(Population!$B$110:$B$210,"&lt;="&amp;$GV129,Population!AH$110:AH$210)-SUMIF(Population!$B$110:$B$210,"&lt;"&amp;$GU129,Population!AH$110:AH$210)</f>
        <v>1077425</v>
      </c>
      <c r="MH129" s="35">
        <f>SUMIF(Population!$B$110:$B$210,"&lt;="&amp;$GV129,Population!AI$110:AI$210)-SUMIF(Population!$B$110:$B$210,"&lt;"&amp;$GU129,Population!AI$110:AI$210)</f>
        <v>1087200</v>
      </c>
      <c r="MI129" s="35">
        <f>SUMIF(Population!$B$110:$B$210,"&lt;="&amp;$GV129,Population!AJ$110:AJ$210)-SUMIF(Population!$B$110:$B$210,"&lt;"&amp;$GU129,Population!AJ$110:AJ$210)</f>
        <v>1096055</v>
      </c>
      <c r="MJ129" s="35">
        <f>SUMIF(Population!$B$110:$B$210,"&lt;="&amp;$GV129,Population!AK$110:AK$210)-SUMIF(Population!$B$110:$B$210,"&lt;"&amp;$GU129,Population!AK$110:AK$210)</f>
        <v>1103869</v>
      </c>
      <c r="MK129" s="35">
        <f>SUMIF(Population!$B$110:$B$210,"&lt;="&amp;$GV129,Population!AL$110:AL$210)-SUMIF(Population!$B$110:$B$210,"&lt;"&amp;$GU129,Population!AL$110:AL$210)</f>
        <v>1110576</v>
      </c>
      <c r="ML129" s="35">
        <f>SUMIF(Population!$B$110:$B$210,"&lt;="&amp;$GV129,Population!AM$110:AM$210)-SUMIF(Population!$B$110:$B$210,"&lt;"&amp;$GU129,Population!AM$110:AM$210)</f>
        <v>1116229</v>
      </c>
      <c r="MM129" s="35">
        <f>SUMIF(Population!$B$110:$B$210,"&lt;="&amp;$GV129,Population!AN$110:AN$210)-SUMIF(Population!$B$110:$B$210,"&lt;"&amp;$GU129,Population!AN$110:AN$210)</f>
        <v>1120953</v>
      </c>
      <c r="MN129" s="35">
        <f>SUMIF(Population!$B$110:$B$210,"&lt;="&amp;$GV129,Population!AO$110:AO$210)-SUMIF(Population!$B$110:$B$210,"&lt;"&amp;$GU129,Population!AO$110:AO$210)</f>
        <v>1124845</v>
      </c>
      <c r="MO129" s="35">
        <f>SUMIF(Population!$B$110:$B$210,"&lt;="&amp;$GV129,Population!AP$110:AP$210)-SUMIF(Population!$B$110:$B$210,"&lt;"&amp;$GU129,Population!AP$110:AP$210)</f>
        <v>1128042</v>
      </c>
      <c r="MP129" s="35">
        <f>SUMIF(Population!$B$110:$B$210,"&lt;="&amp;$GV129,Population!AQ$110:AQ$210)-SUMIF(Population!$B$110:$B$210,"&lt;"&amp;$GU129,Population!AQ$110:AQ$210)</f>
        <v>1130683</v>
      </c>
      <c r="MQ129" s="35">
        <f>SUMIF(Population!$B$110:$B$210,"&lt;="&amp;$GV129,Population!AR$110:AR$210)-SUMIF(Population!$B$110:$B$210,"&lt;"&amp;$GU129,Population!AR$110:AR$210)</f>
        <v>1132967</v>
      </c>
      <c r="MR129" s="35">
        <f>SUMIF(Population!$B$110:$B$210,"&lt;="&amp;$GV129,Population!AS$110:AS$210)-SUMIF(Population!$B$110:$B$210,"&lt;"&amp;$GU129,Population!AS$110:AS$210)</f>
        <v>1135093</v>
      </c>
      <c r="MS129" s="35">
        <f>SUMIF(Population!$B$110:$B$210,"&lt;="&amp;$GV129,Population!AT$110:AT$210)-SUMIF(Population!$B$110:$B$210,"&lt;"&amp;$GU129,Population!AT$110:AT$210)</f>
        <v>1137212</v>
      </c>
      <c r="MT129" s="35">
        <f>SUMIF(Population!$B$110:$B$210,"&lt;="&amp;$GV129,Population!AU$110:AU$210)-SUMIF(Population!$B$110:$B$210,"&lt;"&amp;$GU129,Population!AU$110:AU$210)</f>
        <v>1139498</v>
      </c>
      <c r="MU129" s="35">
        <f>SUMIF(Population!$B$110:$B$210,"&lt;="&amp;$GV129,Population!AV$110:AV$210)-SUMIF(Population!$B$110:$B$210,"&lt;"&amp;$GU129,Population!AV$110:AV$210)</f>
        <v>1142143</v>
      </c>
      <c r="MV129" s="35">
        <f>SUMIF(Population!$B$110:$B$210,"&lt;="&amp;$GV129,Population!AW$110:AW$210)-SUMIF(Population!$B$110:$B$210,"&lt;"&amp;$GU129,Population!AW$110:AW$210)</f>
        <v>1145280</v>
      </c>
      <c r="MW129" s="35">
        <f>SUMIF(Population!$B$110:$B$210,"&lt;="&amp;$GV129,Population!AX$110:AX$210)-SUMIF(Population!$B$110:$B$210,"&lt;"&amp;$GU129,Population!AX$110:AX$210)</f>
        <v>1149011</v>
      </c>
      <c r="MX129" s="35">
        <f>SUMIF(Population!$B$110:$B$210,"&lt;="&amp;$GV129,Population!AY$110:AY$210)-SUMIF(Population!$B$110:$B$210,"&lt;"&amp;$GU129,Population!AY$110:AY$210)</f>
        <v>1153447</v>
      </c>
      <c r="MZ129" s="36" t="s">
        <v>258</v>
      </c>
      <c r="NA129" s="49">
        <f t="shared" si="109"/>
        <v>1700962532.2163205</v>
      </c>
      <c r="NB129" s="49">
        <f t="shared" si="110"/>
        <v>1758714994.7113056</v>
      </c>
      <c r="NC129" s="49">
        <f t="shared" si="111"/>
        <v>1818255170.5399821</v>
      </c>
      <c r="ND129" s="49">
        <f t="shared" si="112"/>
        <v>1877985624.6225688</v>
      </c>
      <c r="NE129" s="49">
        <f t="shared" si="113"/>
        <v>1931077951.7266021</v>
      </c>
      <c r="NF129" s="49">
        <f t="shared" si="114"/>
        <v>1979307588.5230391</v>
      </c>
      <c r="NG129" s="49">
        <f t="shared" si="115"/>
        <v>2025150203.9443233</v>
      </c>
      <c r="NH129" s="49">
        <f t="shared" si="116"/>
        <v>2068072248.1036098</v>
      </c>
      <c r="NI129" s="49">
        <f t="shared" si="117"/>
        <v>2109116938.9118643</v>
      </c>
      <c r="NJ129" s="49">
        <f t="shared" si="118"/>
        <v>2151832380.1322727</v>
      </c>
      <c r="NK129" s="49">
        <f t="shared" si="119"/>
        <v>2201213860.9036899</v>
      </c>
      <c r="NL129" s="49">
        <f t="shared" si="120"/>
        <v>2246949951.3116632</v>
      </c>
      <c r="NM129" s="49">
        <f t="shared" si="121"/>
        <v>2293649829.0897923</v>
      </c>
      <c r="NN129" s="49">
        <f t="shared" si="122"/>
        <v>2337434536.3148355</v>
      </c>
      <c r="NO129" s="49">
        <f t="shared" si="123"/>
        <v>2389173741.1557178</v>
      </c>
      <c r="NP129" s="49">
        <f t="shared" si="124"/>
        <v>2439591455.4742904</v>
      </c>
      <c r="NQ129" s="49">
        <f t="shared" si="125"/>
        <v>2498315406.0831919</v>
      </c>
      <c r="NR129" s="49">
        <f t="shared" si="126"/>
        <v>2563918454.8680682</v>
      </c>
      <c r="NS129" s="49">
        <f t="shared" si="127"/>
        <v>2640323455.1163597</v>
      </c>
      <c r="NT129" s="49">
        <f t="shared" si="128"/>
        <v>2734732170.9274039</v>
      </c>
      <c r="NU129" s="49">
        <f t="shared" si="129"/>
        <v>2839025588.2830276</v>
      </c>
      <c r="NV129" s="49">
        <f t="shared" si="130"/>
        <v>2952806003.9104991</v>
      </c>
      <c r="NW129" s="49">
        <f t="shared" si="131"/>
        <v>3068452355.7671356</v>
      </c>
      <c r="NX129" s="49">
        <f t="shared" si="132"/>
        <v>3184337786.4672585</v>
      </c>
      <c r="NY129" s="49">
        <f t="shared" si="133"/>
        <v>3280452973.5327477</v>
      </c>
      <c r="NZ129" s="49">
        <f t="shared" si="134"/>
        <v>3383211847.2476025</v>
      </c>
      <c r="OA129" s="49">
        <f t="shared" si="135"/>
        <v>3485934488.1285758</v>
      </c>
      <c r="OB129" s="49">
        <f t="shared" si="136"/>
        <v>3591982314.8463116</v>
      </c>
      <c r="OC129" s="49">
        <f t="shared" si="137"/>
        <v>3699741973.7286234</v>
      </c>
      <c r="OD129" s="49">
        <f t="shared" si="138"/>
        <v>3822486023.3062029</v>
      </c>
      <c r="OE129" s="49">
        <f t="shared" si="139"/>
        <v>3946484931.133945</v>
      </c>
      <c r="OF129" s="49">
        <f t="shared" si="140"/>
        <v>4070622414.6690087</v>
      </c>
      <c r="OG129" s="49">
        <f t="shared" si="141"/>
        <v>4195233571.4393492</v>
      </c>
      <c r="OH129" s="49">
        <f t="shared" si="142"/>
        <v>4319609421.2461491</v>
      </c>
      <c r="OI129" s="49">
        <f t="shared" si="143"/>
        <v>4443158444.3279161</v>
      </c>
      <c r="OJ129" s="49">
        <f t="shared" si="144"/>
        <v>4565445470.8974762</v>
      </c>
      <c r="OK129" s="49">
        <f t="shared" si="145"/>
        <v>4686505724.4791889</v>
      </c>
      <c r="OL129" s="49">
        <f t="shared" si="146"/>
        <v>4806668306.758707</v>
      </c>
      <c r="OM129" s="49">
        <f t="shared" si="147"/>
        <v>4926212349.7178087</v>
      </c>
      <c r="ON129" s="49">
        <f t="shared" si="148"/>
        <v>5045550229.0348701</v>
      </c>
      <c r="OO129" s="49">
        <f t="shared" si="149"/>
        <v>5165219255.5874901</v>
      </c>
      <c r="OP129" s="49">
        <f t="shared" si="150"/>
        <v>5286031681.9905977</v>
      </c>
      <c r="OQ129" s="49">
        <f t="shared" si="151"/>
        <v>5408901200.42558</v>
      </c>
      <c r="OR129" s="49">
        <f t="shared" si="152"/>
        <v>5534588047.5858526</v>
      </c>
      <c r="OS129" s="49">
        <f t="shared" si="153"/>
        <v>5664030089.3878193</v>
      </c>
      <c r="OT129" s="49">
        <f t="shared" si="154"/>
        <v>5798298564.3642654</v>
      </c>
      <c r="OU129" s="49">
        <f t="shared" si="155"/>
        <v>5938275954.9899502</v>
      </c>
      <c r="OV129" s="49">
        <f t="shared" si="156"/>
        <v>6084750652.402586</v>
      </c>
      <c r="OW129" s="49">
        <f t="shared" si="157"/>
        <v>6238594569.3936539</v>
      </c>
    </row>
    <row r="130" spans="2:413">
      <c r="B130" s="36" t="s">
        <v>259</v>
      </c>
      <c r="C130" s="339">
        <v>1209.9881154323593</v>
      </c>
      <c r="D130" s="339">
        <v>654.69803154880992</v>
      </c>
      <c r="E130" s="340">
        <v>1864.6861469811693</v>
      </c>
      <c r="F130" s="48">
        <f t="shared" si="104"/>
        <v>1577.6623188374201</v>
      </c>
      <c r="G130" s="48">
        <f t="shared" si="105"/>
        <v>851.12931503684933</v>
      </c>
      <c r="H130" s="48">
        <f t="shared" si="106"/>
        <v>1213.8611427976425</v>
      </c>
      <c r="I130" s="123">
        <f t="shared" si="158"/>
        <v>0.84758657641441837</v>
      </c>
      <c r="J130" s="123">
        <f t="shared" si="107"/>
        <v>0.50608555568243596</v>
      </c>
      <c r="K130" s="123">
        <f t="shared" si="107"/>
        <v>0.68502706903061816</v>
      </c>
      <c r="L130" s="49"/>
      <c r="AG130" s="35">
        <v>30</v>
      </c>
      <c r="AH130" s="35">
        <v>34</v>
      </c>
      <c r="AI130" s="36" t="s">
        <v>259</v>
      </c>
      <c r="AJ130" s="49">
        <f t="shared" si="159"/>
        <v>1268.3370514936755</v>
      </c>
      <c r="AK130" s="49">
        <f t="shared" si="159"/>
        <v>1295.4319855496433</v>
      </c>
      <c r="AL130" s="49">
        <f t="shared" si="159"/>
        <v>1323.1057369244243</v>
      </c>
      <c r="AM130" s="49">
        <f t="shared" si="159"/>
        <v>1351.3706706412315</v>
      </c>
      <c r="AN130" s="49">
        <f t="shared" si="159"/>
        <v>1380.2394158719039</v>
      </c>
      <c r="AO130" s="49">
        <f t="shared" si="159"/>
        <v>1409.7248715797971</v>
      </c>
      <c r="AP130" s="49">
        <f t="shared" si="159"/>
        <v>1439.840212283224</v>
      </c>
      <c r="AQ130" s="49">
        <f t="shared" si="159"/>
        <v>1470.5988939420156</v>
      </c>
      <c r="AR130" s="49">
        <f t="shared" si="159"/>
        <v>1502.0146599698337</v>
      </c>
      <c r="AS130" s="49">
        <f t="shared" si="159"/>
        <v>1534.1015473749219</v>
      </c>
      <c r="AT130" s="49">
        <f t="shared" si="159"/>
        <v>1566.8738930320405</v>
      </c>
      <c r="AU130" s="49">
        <f t="shared" si="159"/>
        <v>1600.3463400883838</v>
      </c>
      <c r="AV130" s="49">
        <f t="shared" si="159"/>
        <v>1634.5338445063451</v>
      </c>
      <c r="AW130" s="49">
        <f t="shared" si="159"/>
        <v>1669.4516817460526</v>
      </c>
      <c r="AX130" s="49">
        <f t="shared" si="159"/>
        <v>1705.1154535906608</v>
      </c>
      <c r="AY130" s="49">
        <f t="shared" si="159"/>
        <v>1741.5410951174476</v>
      </c>
      <c r="AZ130" s="49">
        <f t="shared" si="161"/>
        <v>1778.744881817832</v>
      </c>
      <c r="BA130" s="49">
        <f t="shared" si="161"/>
        <v>1816.7434368694933</v>
      </c>
      <c r="BB130" s="49">
        <f t="shared" si="161"/>
        <v>1855.5537385638427</v>
      </c>
      <c r="BC130" s="49">
        <f t="shared" si="161"/>
        <v>1895.1931278921629</v>
      </c>
      <c r="BD130" s="49">
        <f t="shared" si="161"/>
        <v>1935.6793162938091</v>
      </c>
      <c r="BE130" s="49">
        <f t="shared" si="161"/>
        <v>1977.0303935699289</v>
      </c>
      <c r="BF130" s="49">
        <f t="shared" si="161"/>
        <v>2019.2648359662435</v>
      </c>
      <c r="BG130" s="49">
        <f t="shared" si="161"/>
        <v>2062.4015144284926</v>
      </c>
      <c r="BH130" s="49">
        <f t="shared" si="161"/>
        <v>2106.4597030342411</v>
      </c>
      <c r="BI130" s="49">
        <f t="shared" si="161"/>
        <v>2151.4590876048105</v>
      </c>
      <c r="BJ130" s="49">
        <f t="shared" si="161"/>
        <v>2197.4197745011797</v>
      </c>
      <c r="BK130" s="49">
        <f t="shared" si="161"/>
        <v>2244.362299607792</v>
      </c>
      <c r="BL130" s="49">
        <f t="shared" si="161"/>
        <v>2292.3076375082801</v>
      </c>
      <c r="BM130" s="49">
        <f t="shared" si="161"/>
        <v>2341.2772108572044</v>
      </c>
      <c r="BN130" s="49">
        <f t="shared" si="161"/>
        <v>2391.2928999519991</v>
      </c>
      <c r="BO130" s="49">
        <f t="shared" si="161"/>
        <v>2442.3770525093964</v>
      </c>
      <c r="BP130" s="49">
        <f t="shared" si="161"/>
        <v>2494.5524936507063</v>
      </c>
      <c r="BQ130" s="49">
        <f t="shared" si="161"/>
        <v>2547.8425361003988</v>
      </c>
      <c r="BR130" s="49">
        <f t="shared" si="161"/>
        <v>2602.2709906025607</v>
      </c>
      <c r="BS130" s="49">
        <f t="shared" si="161"/>
        <v>2657.8621765598732</v>
      </c>
      <c r="BT130" s="49">
        <f t="shared" si="161"/>
        <v>2714.6409328998629</v>
      </c>
      <c r="BU130" s="49">
        <f t="shared" si="161"/>
        <v>2772.6326291732876</v>
      </c>
      <c r="BV130" s="49">
        <f t="shared" si="161"/>
        <v>2831.8631768896089</v>
      </c>
      <c r="BW130" s="49">
        <f t="shared" si="161"/>
        <v>2892.3590410946213</v>
      </c>
      <c r="BX130" s="49">
        <f t="shared" si="161"/>
        <v>2954.1472521954083</v>
      </c>
      <c r="BY130" s="49">
        <f t="shared" si="161"/>
        <v>3017.2554180379102</v>
      </c>
      <c r="BZ130" s="49">
        <f t="shared" si="161"/>
        <v>3081.7117362425001</v>
      </c>
      <c r="CA130" s="49">
        <f t="shared" si="161"/>
        <v>3147.5450068030809</v>
      </c>
      <c r="CB130" s="49">
        <f t="shared" si="161"/>
        <v>3214.7846449553258</v>
      </c>
      <c r="CC130" s="49">
        <f t="shared" si="161"/>
        <v>3283.4606943198246</v>
      </c>
      <c r="CD130" s="49">
        <f t="shared" si="161"/>
        <v>3353.6038403259959</v>
      </c>
      <c r="CE130" s="49">
        <f t="shared" si="161"/>
        <v>3425.2454239227718</v>
      </c>
      <c r="CF130" s="49">
        <f t="shared" si="161"/>
        <v>3498.4174555821774</v>
      </c>
      <c r="CI130" s="35">
        <v>30</v>
      </c>
      <c r="CJ130" s="35">
        <v>34</v>
      </c>
      <c r="CK130" s="36" t="s">
        <v>259</v>
      </c>
      <c r="CL130" s="75" t="e">
        <f>SUMIF(Population!$B$214:$B$314,"&lt;="&amp;$GV130,Population!#REF!)-SUMIF(Population!$B$214:$B$314,"&lt;"&amp;$GU130,Population!#REF!)</f>
        <v>#REF!</v>
      </c>
      <c r="CM130" s="75" t="e">
        <f>SUMIF(Population!$B$214:$B$314,"&lt;="&amp;$GV130,Population!#REF!)-SUMIF(Population!$B$214:$B$314,"&lt;"&amp;$GU130,Population!#REF!)</f>
        <v>#REF!</v>
      </c>
      <c r="CN130" s="75" t="e">
        <f>SUMIF(Population!$B$214:$B$314,"&lt;="&amp;$GV130,Population!#REF!)-SUMIF(Population!$B$214:$B$314,"&lt;"&amp;$GU130,Population!#REF!)</f>
        <v>#REF!</v>
      </c>
      <c r="CO130" s="75" t="e">
        <f>SUMIF(Population!$B$214:$B$314,"&lt;="&amp;$GV130,Population!#REF!)-SUMIF(Population!$B$214:$B$314,"&lt;"&amp;$GU130,Population!#REF!)</f>
        <v>#REF!</v>
      </c>
      <c r="CP130" s="75" t="e">
        <f>SUMIF(Population!$B$214:$B$314,"&lt;="&amp;$GV130,Population!#REF!)-SUMIF(Population!$B$214:$B$314,"&lt;"&amp;$GU130,Population!#REF!)</f>
        <v>#REF!</v>
      </c>
      <c r="CQ130" s="75" t="e">
        <f>SUMIF(Population!$B$214:$B$314,"&lt;="&amp;$GV130,Population!#REF!)-SUMIF(Population!$B$214:$B$314,"&lt;"&amp;$GU130,Population!#REF!)</f>
        <v>#REF!</v>
      </c>
      <c r="CR130" s="75" t="e">
        <f>SUMIF(Population!$B$214:$B$314,"&lt;="&amp;$GV130,Population!#REF!)-SUMIF(Population!$B$214:$B$314,"&lt;"&amp;$GU130,Population!#REF!)</f>
        <v>#REF!</v>
      </c>
      <c r="CS130" s="75" t="e">
        <f>SUMIF(Population!$B$214:$B$314,"&lt;="&amp;$GV130,Population!#REF!)-SUMIF(Population!$B$214:$B$314,"&lt;"&amp;$GU130,Population!#REF!)</f>
        <v>#REF!</v>
      </c>
      <c r="CT130" s="75" t="e">
        <f>SUMIF(Population!$B$214:$B$314,"&lt;="&amp;$GV130,Population!#REF!)-SUMIF(Population!$B$214:$B$314,"&lt;"&amp;$GU130,Population!#REF!)</f>
        <v>#REF!</v>
      </c>
      <c r="CU130" s="75" t="e">
        <f>SUMIF(Population!$B$214:$B$314,"&lt;="&amp;$GV130,Population!#REF!)-SUMIF(Population!$B$214:$B$314,"&lt;"&amp;$GU130,Population!#REF!)</f>
        <v>#REF!</v>
      </c>
      <c r="CV130" s="75" t="e">
        <f>SUMIF(Population!$B$214:$B$314,"&lt;="&amp;$GV130,Population!#REF!)-SUMIF(Population!$B$214:$B$314,"&lt;"&amp;$GU130,Population!#REF!)</f>
        <v>#REF!</v>
      </c>
      <c r="CW130" s="75" t="e">
        <f>SUMIF(Population!$B$214:$B$314,"&lt;="&amp;$GV130,Population!#REF!)-SUMIF(Population!$B$214:$B$314,"&lt;"&amp;$GU130,Population!#REF!)</f>
        <v>#REF!</v>
      </c>
      <c r="CX130" s="75" t="e">
        <f>SUMIF(Population!$B$214:$B$314,"&lt;="&amp;$GV130,Population!#REF!)-SUMIF(Population!$B$214:$B$314,"&lt;"&amp;$GU130,Population!#REF!)</f>
        <v>#REF!</v>
      </c>
      <c r="CY130" s="75" t="e">
        <f>SUMIF(Population!$B$214:$B$314,"&lt;="&amp;$GV130,Population!#REF!)-SUMIF(Population!$B$214:$B$314,"&lt;"&amp;$GU130,Population!#REF!)</f>
        <v>#REF!</v>
      </c>
      <c r="CZ130" s="75" t="e">
        <f>SUMIF(Population!$B$214:$B$314,"&lt;="&amp;$GV130,Population!#REF!)-SUMIF(Population!$B$214:$B$314,"&lt;"&amp;$GU130,Population!#REF!)</f>
        <v>#REF!</v>
      </c>
      <c r="DA130" s="75" t="e">
        <f>SUMIF(Population!$B$214:$B$314,"&lt;="&amp;$GV130,Population!#REF!)-SUMIF(Population!$B$214:$B$314,"&lt;"&amp;$GU130,Population!#REF!)</f>
        <v>#REF!</v>
      </c>
      <c r="DB130" s="75" t="e">
        <f>SUMIF(Population!$B$214:$B$314,"&lt;="&amp;$GV130,Population!#REF!)-SUMIF(Population!$B$214:$B$314,"&lt;"&amp;$GU130,Population!#REF!)</f>
        <v>#REF!</v>
      </c>
      <c r="DC130" s="75" t="e">
        <f>SUMIF(Population!$B$214:$B$314,"&lt;="&amp;$GV130,Population!#REF!)-SUMIF(Population!$B$214:$B$314,"&lt;"&amp;$GU130,Population!#REF!)</f>
        <v>#REF!</v>
      </c>
      <c r="DD130" s="75" t="e">
        <f>SUMIF(Population!$B$214:$B$314,"&lt;="&amp;$GV130,Population!#REF!)-SUMIF(Population!$B$214:$B$314,"&lt;"&amp;$GU130,Population!#REF!)</f>
        <v>#REF!</v>
      </c>
      <c r="DE130" s="75" t="e">
        <f>SUMIF(Population!$B$214:$B$314,"&lt;="&amp;$GV130,Population!#REF!)-SUMIF(Population!$B$214:$B$314,"&lt;"&amp;$GU130,Population!#REF!)</f>
        <v>#REF!</v>
      </c>
      <c r="DF130" s="75" t="e">
        <f>SUMIF(Population!$B$214:$B$314,"&lt;="&amp;$GV130,Population!#REF!)-SUMIF(Population!$B$214:$B$314,"&lt;"&amp;$GU130,Population!#REF!)</f>
        <v>#REF!</v>
      </c>
      <c r="DG130" s="75" t="e">
        <f>SUMIF(Population!$B$214:$B$314,"&lt;="&amp;$GV130,Population!#REF!)-SUMIF(Population!$B$214:$B$314,"&lt;"&amp;$GU130,Population!#REF!)</f>
        <v>#REF!</v>
      </c>
      <c r="DH130" s="75" t="e">
        <f>SUMIF(Population!$B$214:$B$314,"&lt;="&amp;$GV130,Population!#REF!)-SUMIF(Population!$B$214:$B$314,"&lt;"&amp;$GU130,Population!#REF!)</f>
        <v>#REF!</v>
      </c>
      <c r="DI130" s="75" t="e">
        <f>SUMIF(Population!$B$214:$B$314,"&lt;="&amp;$GV130,Population!#REF!)-SUMIF(Population!$B$214:$B$314,"&lt;"&amp;$GU130,Population!#REF!)</f>
        <v>#REF!</v>
      </c>
      <c r="DJ130" s="75" t="e">
        <f>SUMIF(Population!$B$214:$B$314,"&lt;="&amp;$GV130,Population!#REF!)-SUMIF(Population!$B$214:$B$314,"&lt;"&amp;$GU130,Population!#REF!)</f>
        <v>#REF!</v>
      </c>
      <c r="DK130" s="75" t="e">
        <f>SUMIF(Population!$B$214:$B$314,"&lt;="&amp;$GV130,Population!#REF!)-SUMIF(Population!$B$214:$B$314,"&lt;"&amp;$GU130,Population!#REF!)</f>
        <v>#REF!</v>
      </c>
      <c r="DL130" s="75" t="e">
        <f>SUMIF(Population!$B$214:$B$314,"&lt;="&amp;$GV130,Population!#REF!)-SUMIF(Population!$B$214:$B$314,"&lt;"&amp;$GU130,Population!#REF!)</f>
        <v>#REF!</v>
      </c>
      <c r="DM130" s="75" t="e">
        <f>SUMIF(Population!$B$214:$B$314,"&lt;="&amp;$GV130,Population!#REF!)-SUMIF(Population!$B$214:$B$314,"&lt;"&amp;$GU130,Population!#REF!)</f>
        <v>#REF!</v>
      </c>
      <c r="DN130" s="75" t="e">
        <f>SUMIF(Population!$B$214:$B$314,"&lt;="&amp;$GV130,Population!#REF!)-SUMIF(Population!$B$214:$B$314,"&lt;"&amp;$GU130,Population!#REF!)</f>
        <v>#REF!</v>
      </c>
      <c r="DO130" s="75" t="e">
        <f>SUMIF(Population!$B$214:$B$314,"&lt;="&amp;$GV130,Population!#REF!)-SUMIF(Population!$B$214:$B$314,"&lt;"&amp;$GU130,Population!#REF!)</f>
        <v>#REF!</v>
      </c>
      <c r="DP130" s="75" t="e">
        <f>SUMIF(Population!$B$214:$B$314,"&lt;="&amp;$GV130,Population!#REF!)-SUMIF(Population!$B$214:$B$314,"&lt;"&amp;$GU130,Population!#REF!)</f>
        <v>#REF!</v>
      </c>
      <c r="DQ130" s="75" t="e">
        <f>SUMIF(Population!$B$214:$B$314,"&lt;="&amp;$GV130,Population!#REF!)-SUMIF(Population!$B$214:$B$314,"&lt;"&amp;$GU130,Population!#REF!)</f>
        <v>#REF!</v>
      </c>
      <c r="DR130" s="75" t="e">
        <f>SUMIF(Population!$B$214:$B$314,"&lt;="&amp;$GV130,Population!#REF!)-SUMIF(Population!$B$214:$B$314,"&lt;"&amp;$GU130,Population!#REF!)</f>
        <v>#REF!</v>
      </c>
      <c r="DS130" s="75" t="e">
        <f>SUMIF(Population!$B$214:$B$314,"&lt;="&amp;$GV130,Population!#REF!)-SUMIF(Population!$B$214:$B$314,"&lt;"&amp;$GU130,Population!#REF!)</f>
        <v>#REF!</v>
      </c>
      <c r="DT130" s="75" t="e">
        <f>SUMIF(Population!$B$214:$B$314,"&lt;="&amp;$GV130,Population!#REF!)-SUMIF(Population!$B$214:$B$314,"&lt;"&amp;$GU130,Population!#REF!)</f>
        <v>#REF!</v>
      </c>
      <c r="DU130" s="75" t="e">
        <f>SUMIF(Population!$B$214:$B$314,"&lt;="&amp;$GV130,Population!#REF!)-SUMIF(Population!$B$214:$B$314,"&lt;"&amp;$GU130,Population!#REF!)</f>
        <v>#REF!</v>
      </c>
      <c r="DV130" s="75" t="e">
        <f>SUMIF(Population!$B$214:$B$314,"&lt;="&amp;$GV130,Population!#REF!)-SUMIF(Population!$B$214:$B$314,"&lt;"&amp;$GU130,Population!#REF!)</f>
        <v>#REF!</v>
      </c>
      <c r="DW130" s="75" t="e">
        <f>SUMIF(Population!$B$214:$B$314,"&lt;="&amp;$GV130,Population!#REF!)-SUMIF(Population!$B$214:$B$314,"&lt;"&amp;$GU130,Population!#REF!)</f>
        <v>#REF!</v>
      </c>
      <c r="DX130" s="75" t="e">
        <f>SUMIF(Population!$B$214:$B$314,"&lt;="&amp;$GV130,Population!#REF!)-SUMIF(Population!$B$214:$B$314,"&lt;"&amp;$GU130,Population!#REF!)</f>
        <v>#REF!</v>
      </c>
      <c r="DY130" s="75" t="e">
        <f>SUMIF(Population!$B$214:$B$314,"&lt;="&amp;$GV130,Population!#REF!)-SUMIF(Population!$B$214:$B$314,"&lt;"&amp;$GU130,Population!#REF!)</f>
        <v>#REF!</v>
      </c>
      <c r="DZ130" s="75" t="e">
        <f>SUMIF(Population!$B$214:$B$314,"&lt;="&amp;$GV130,Population!#REF!)-SUMIF(Population!$B$214:$B$314,"&lt;"&amp;$GU130,Population!#REF!)</f>
        <v>#REF!</v>
      </c>
      <c r="EA130" s="75" t="e">
        <f>SUMIF(Population!$B$214:$B$314,"&lt;="&amp;$GV130,Population!#REF!)-SUMIF(Population!$B$214:$B$314,"&lt;"&amp;$GU130,Population!#REF!)</f>
        <v>#REF!</v>
      </c>
      <c r="EB130" s="75" t="e">
        <f>SUMIF(Population!$B$214:$B$314,"&lt;="&amp;$GV130,Population!#REF!)-SUMIF(Population!$B$214:$B$314,"&lt;"&amp;$GU130,Population!#REF!)</f>
        <v>#REF!</v>
      </c>
      <c r="EC130" s="75" t="e">
        <f>SUMIF(Population!$B$214:$B$314,"&lt;="&amp;$GV130,Population!#REF!)-SUMIF(Population!$B$214:$B$314,"&lt;"&amp;$GU130,Population!#REF!)</f>
        <v>#REF!</v>
      </c>
      <c r="ED130" s="75" t="e">
        <f>SUMIF(Population!$B$214:$B$314,"&lt;="&amp;$GV130,Population!#REF!)-SUMIF(Population!$B$214:$B$314,"&lt;"&amp;$GU130,Population!#REF!)</f>
        <v>#REF!</v>
      </c>
      <c r="EE130" s="75" t="e">
        <f>SUMIF(Population!$B$214:$B$314,"&lt;="&amp;$GV130,Population!#REF!)-SUMIF(Population!$B$214:$B$314,"&lt;"&amp;$GU130,Population!#REF!)</f>
        <v>#REF!</v>
      </c>
      <c r="EF130" s="75" t="e">
        <f>SUMIF(Population!$B$214:$B$314,"&lt;="&amp;$GV130,Population!#REF!)-SUMIF(Population!$B$214:$B$314,"&lt;"&amp;$GU130,Population!#REF!)</f>
        <v>#REF!</v>
      </c>
      <c r="EG130" s="75" t="e">
        <f>SUMIF(Population!$B$214:$B$314,"&lt;="&amp;$GV130,Population!#REF!)-SUMIF(Population!$B$214:$B$314,"&lt;"&amp;$GU130,Population!#REF!)</f>
        <v>#REF!</v>
      </c>
      <c r="EH130" s="75" t="e">
        <f>SUMIF(Population!$B$214:$B$314,"&lt;="&amp;$GV130,Population!#REF!)-SUMIF(Population!$B$214:$B$314,"&lt;"&amp;$GU130,Population!#REF!)</f>
        <v>#REF!</v>
      </c>
      <c r="EK130" s="35">
        <v>30</v>
      </c>
      <c r="EL130" s="35">
        <v>34</v>
      </c>
      <c r="EM130" s="36" t="s">
        <v>259</v>
      </c>
      <c r="EN130" s="35" t="e">
        <f>SUMIF(Population!$B$110:$B$210,"&lt;="&amp;$GV130,Population!#REF!)-SUMIF(Population!$B$110:$B$210,"&lt;"&amp;$GU130,Population!#REF!)</f>
        <v>#REF!</v>
      </c>
      <c r="EO130" s="35" t="e">
        <f>SUMIF(Population!$B$110:$B$210,"&lt;="&amp;$GV130,Population!#REF!)-SUMIF(Population!$B$110:$B$210,"&lt;"&amp;$GU130,Population!#REF!)</f>
        <v>#REF!</v>
      </c>
      <c r="EP130" s="35" t="e">
        <f>SUMIF(Population!$B$110:$B$210,"&lt;="&amp;$GV130,Population!#REF!)-SUMIF(Population!$B$110:$B$210,"&lt;"&amp;$GU130,Population!#REF!)</f>
        <v>#REF!</v>
      </c>
      <c r="EQ130" s="35" t="e">
        <f>SUMIF(Population!$B$110:$B$210,"&lt;="&amp;$GV130,Population!#REF!)-SUMIF(Population!$B$110:$B$210,"&lt;"&amp;$GU130,Population!#REF!)</f>
        <v>#REF!</v>
      </c>
      <c r="ER130" s="35" t="e">
        <f>SUMIF(Population!$B$110:$B$210,"&lt;="&amp;$GV130,Population!#REF!)-SUMIF(Population!$B$110:$B$210,"&lt;"&amp;$GU130,Population!#REF!)</f>
        <v>#REF!</v>
      </c>
      <c r="ES130" s="35" t="e">
        <f>SUMIF(Population!$B$110:$B$210,"&lt;="&amp;$GV130,Population!#REF!)-SUMIF(Population!$B$110:$B$210,"&lt;"&amp;$GU130,Population!#REF!)</f>
        <v>#REF!</v>
      </c>
      <c r="ET130" s="35" t="e">
        <f>SUMIF(Population!$B$110:$B$210,"&lt;="&amp;$GV130,Population!#REF!)-SUMIF(Population!$B$110:$B$210,"&lt;"&amp;$GU130,Population!#REF!)</f>
        <v>#REF!</v>
      </c>
      <c r="EU130" s="35" t="e">
        <f>SUMIF(Population!$B$110:$B$210,"&lt;="&amp;$GV130,Population!#REF!)-SUMIF(Population!$B$110:$B$210,"&lt;"&amp;$GU130,Population!#REF!)</f>
        <v>#REF!</v>
      </c>
      <c r="EV130" s="35" t="e">
        <f>SUMIF(Population!$B$110:$B$210,"&lt;="&amp;$GV130,Population!#REF!)-SUMIF(Population!$B$110:$B$210,"&lt;"&amp;$GU130,Population!#REF!)</f>
        <v>#REF!</v>
      </c>
      <c r="EW130" s="35" t="e">
        <f>SUMIF(Population!$B$110:$B$210,"&lt;="&amp;$GV130,Population!#REF!)-SUMIF(Population!$B$110:$B$210,"&lt;"&amp;$GU130,Population!#REF!)</f>
        <v>#REF!</v>
      </c>
      <c r="EX130" s="35" t="e">
        <f>SUMIF(Population!$B$110:$B$210,"&lt;="&amp;$GV130,Population!#REF!)-SUMIF(Population!$B$110:$B$210,"&lt;"&amp;$GU130,Population!#REF!)</f>
        <v>#REF!</v>
      </c>
      <c r="EY130" s="35" t="e">
        <f>SUMIF(Population!$B$110:$B$210,"&lt;="&amp;$GV130,Population!#REF!)-SUMIF(Population!$B$110:$B$210,"&lt;"&amp;$GU130,Population!#REF!)</f>
        <v>#REF!</v>
      </c>
      <c r="EZ130" s="35" t="e">
        <f>SUMIF(Population!$B$110:$B$210,"&lt;="&amp;$GV130,Population!#REF!)-SUMIF(Population!$B$110:$B$210,"&lt;"&amp;$GU130,Population!#REF!)</f>
        <v>#REF!</v>
      </c>
      <c r="FA130" s="35" t="e">
        <f>SUMIF(Population!$B$110:$B$210,"&lt;="&amp;$GV130,Population!#REF!)-SUMIF(Population!$B$110:$B$210,"&lt;"&amp;$GU130,Population!#REF!)</f>
        <v>#REF!</v>
      </c>
      <c r="FB130" s="35" t="e">
        <f>SUMIF(Population!$B$110:$B$210,"&lt;="&amp;$GV130,Population!#REF!)-SUMIF(Population!$B$110:$B$210,"&lt;"&amp;$GU130,Population!#REF!)</f>
        <v>#REF!</v>
      </c>
      <c r="FC130" s="35" t="e">
        <f>SUMIF(Population!$B$110:$B$210,"&lt;="&amp;$GV130,Population!#REF!)-SUMIF(Population!$B$110:$B$210,"&lt;"&amp;$GU130,Population!#REF!)</f>
        <v>#REF!</v>
      </c>
      <c r="FD130" s="35" t="e">
        <f>SUMIF(Population!$B$110:$B$210,"&lt;="&amp;$GV130,Population!#REF!)-SUMIF(Population!$B$110:$B$210,"&lt;"&amp;$GU130,Population!#REF!)</f>
        <v>#REF!</v>
      </c>
      <c r="FE130" s="35" t="e">
        <f>SUMIF(Population!$B$110:$B$210,"&lt;="&amp;$GV130,Population!#REF!)-SUMIF(Population!$B$110:$B$210,"&lt;"&amp;$GU130,Population!#REF!)</f>
        <v>#REF!</v>
      </c>
      <c r="FF130" s="35" t="e">
        <f>SUMIF(Population!$B$110:$B$210,"&lt;="&amp;$GV130,Population!#REF!)-SUMIF(Population!$B$110:$B$210,"&lt;"&amp;$GU130,Population!#REF!)</f>
        <v>#REF!</v>
      </c>
      <c r="FG130" s="35" t="e">
        <f>SUMIF(Population!$B$110:$B$210,"&lt;="&amp;$GV130,Population!#REF!)-SUMIF(Population!$B$110:$B$210,"&lt;"&amp;$GU130,Population!#REF!)</f>
        <v>#REF!</v>
      </c>
      <c r="FH130" s="35" t="e">
        <f>SUMIF(Population!$B$110:$B$210,"&lt;="&amp;$GV130,Population!#REF!)-SUMIF(Population!$B$110:$B$210,"&lt;"&amp;$GU130,Population!#REF!)</f>
        <v>#REF!</v>
      </c>
      <c r="FI130" s="35" t="e">
        <f>SUMIF(Population!$B$110:$B$210,"&lt;="&amp;$GV130,Population!#REF!)-SUMIF(Population!$B$110:$B$210,"&lt;"&amp;$GU130,Population!#REF!)</f>
        <v>#REF!</v>
      </c>
      <c r="FJ130" s="35" t="e">
        <f>SUMIF(Population!$B$110:$B$210,"&lt;="&amp;$GV130,Population!#REF!)-SUMIF(Population!$B$110:$B$210,"&lt;"&amp;$GU130,Population!#REF!)</f>
        <v>#REF!</v>
      </c>
      <c r="FK130" s="35" t="e">
        <f>SUMIF(Population!$B$110:$B$210,"&lt;="&amp;$GV130,Population!#REF!)-SUMIF(Population!$B$110:$B$210,"&lt;"&amp;$GU130,Population!#REF!)</f>
        <v>#REF!</v>
      </c>
      <c r="FL130" s="35" t="e">
        <f>SUMIF(Population!$B$110:$B$210,"&lt;="&amp;$GV130,Population!#REF!)-SUMIF(Population!$B$110:$B$210,"&lt;"&amp;$GU130,Population!#REF!)</f>
        <v>#REF!</v>
      </c>
      <c r="FM130" s="35" t="e">
        <f>SUMIF(Population!$B$110:$B$210,"&lt;="&amp;$GV130,Population!#REF!)-SUMIF(Population!$B$110:$B$210,"&lt;"&amp;$GU130,Population!#REF!)</f>
        <v>#REF!</v>
      </c>
      <c r="FN130" s="35" t="e">
        <f>SUMIF(Population!$B$110:$B$210,"&lt;="&amp;$GV130,Population!#REF!)-SUMIF(Population!$B$110:$B$210,"&lt;"&amp;$GU130,Population!#REF!)</f>
        <v>#REF!</v>
      </c>
      <c r="FO130" s="35" t="e">
        <f>SUMIF(Population!$B$110:$B$210,"&lt;="&amp;$GV130,Population!#REF!)-SUMIF(Population!$B$110:$B$210,"&lt;"&amp;$GU130,Population!#REF!)</f>
        <v>#REF!</v>
      </c>
      <c r="FP130" s="35" t="e">
        <f>SUMIF(Population!$B$110:$B$210,"&lt;="&amp;$GV130,Population!#REF!)-SUMIF(Population!$B$110:$B$210,"&lt;"&amp;$GU130,Population!#REF!)</f>
        <v>#REF!</v>
      </c>
      <c r="FQ130" s="35" t="e">
        <f>SUMIF(Population!$B$110:$B$210,"&lt;="&amp;$GV130,Population!#REF!)-SUMIF(Population!$B$110:$B$210,"&lt;"&amp;$GU130,Population!#REF!)</f>
        <v>#REF!</v>
      </c>
      <c r="FR130" s="35" t="e">
        <f>SUMIF(Population!$B$110:$B$210,"&lt;="&amp;$GV130,Population!#REF!)-SUMIF(Population!$B$110:$B$210,"&lt;"&amp;$GU130,Population!#REF!)</f>
        <v>#REF!</v>
      </c>
      <c r="FS130" s="35" t="e">
        <f>SUMIF(Population!$B$110:$B$210,"&lt;="&amp;$GV130,Population!#REF!)-SUMIF(Population!$B$110:$B$210,"&lt;"&amp;$GU130,Population!#REF!)</f>
        <v>#REF!</v>
      </c>
      <c r="FT130" s="35" t="e">
        <f>SUMIF(Population!$B$110:$B$210,"&lt;="&amp;$GV130,Population!#REF!)-SUMIF(Population!$B$110:$B$210,"&lt;"&amp;$GU130,Population!#REF!)</f>
        <v>#REF!</v>
      </c>
      <c r="FU130" s="35" t="e">
        <f>SUMIF(Population!$B$110:$B$210,"&lt;="&amp;$GV130,Population!#REF!)-SUMIF(Population!$B$110:$B$210,"&lt;"&amp;$GU130,Population!#REF!)</f>
        <v>#REF!</v>
      </c>
      <c r="FV130" s="35" t="e">
        <f>SUMIF(Population!$B$110:$B$210,"&lt;="&amp;$GV130,Population!#REF!)-SUMIF(Population!$B$110:$B$210,"&lt;"&amp;$GU130,Population!#REF!)</f>
        <v>#REF!</v>
      </c>
      <c r="FW130" s="35" t="e">
        <f>SUMIF(Population!$B$110:$B$210,"&lt;="&amp;$GV130,Population!#REF!)-SUMIF(Population!$B$110:$B$210,"&lt;"&amp;$GU130,Population!#REF!)</f>
        <v>#REF!</v>
      </c>
      <c r="FX130" s="35" t="e">
        <f>SUMIF(Population!$B$110:$B$210,"&lt;="&amp;$GV130,Population!#REF!)-SUMIF(Population!$B$110:$B$210,"&lt;"&amp;$GU130,Population!#REF!)</f>
        <v>#REF!</v>
      </c>
      <c r="FY130" s="35" t="e">
        <f>SUMIF(Population!$B$110:$B$210,"&lt;="&amp;$GV130,Population!#REF!)-SUMIF(Population!$B$110:$B$210,"&lt;"&amp;$GU130,Population!#REF!)</f>
        <v>#REF!</v>
      </c>
      <c r="FZ130" s="35" t="e">
        <f>SUMIF(Population!$B$110:$B$210,"&lt;="&amp;$GV130,Population!#REF!)-SUMIF(Population!$B$110:$B$210,"&lt;"&amp;$GU130,Population!#REF!)</f>
        <v>#REF!</v>
      </c>
      <c r="GA130" s="35" t="e">
        <f>SUMIF(Population!$B$110:$B$210,"&lt;="&amp;$GV130,Population!#REF!)-SUMIF(Population!$B$110:$B$210,"&lt;"&amp;$GU130,Population!#REF!)</f>
        <v>#REF!</v>
      </c>
      <c r="GB130" s="35" t="e">
        <f>SUMIF(Population!$B$110:$B$210,"&lt;="&amp;$GV130,Population!#REF!)-SUMIF(Population!$B$110:$B$210,"&lt;"&amp;$GU130,Population!#REF!)</f>
        <v>#REF!</v>
      </c>
      <c r="GC130" s="35" t="e">
        <f>SUMIF(Population!$B$110:$B$210,"&lt;="&amp;$GV130,Population!#REF!)-SUMIF(Population!$B$110:$B$210,"&lt;"&amp;$GU130,Population!#REF!)</f>
        <v>#REF!</v>
      </c>
      <c r="GD130" s="35" t="e">
        <f>SUMIF(Population!$B$110:$B$210,"&lt;="&amp;$GV130,Population!#REF!)-SUMIF(Population!$B$110:$B$210,"&lt;"&amp;$GU130,Population!#REF!)</f>
        <v>#REF!</v>
      </c>
      <c r="GE130" s="35" t="e">
        <f>SUMIF(Population!$B$110:$B$210,"&lt;="&amp;$GV130,Population!#REF!)-SUMIF(Population!$B$110:$B$210,"&lt;"&amp;$GU130,Population!#REF!)</f>
        <v>#REF!</v>
      </c>
      <c r="GF130" s="35" t="e">
        <f>SUMIF(Population!$B$110:$B$210,"&lt;="&amp;$GV130,Population!#REF!)-SUMIF(Population!$B$110:$B$210,"&lt;"&amp;$GU130,Population!#REF!)</f>
        <v>#REF!</v>
      </c>
      <c r="GG130" s="35" t="e">
        <f>SUMIF(Population!$B$110:$B$210,"&lt;="&amp;$GV130,Population!#REF!)-SUMIF(Population!$B$110:$B$210,"&lt;"&amp;$GU130,Population!#REF!)</f>
        <v>#REF!</v>
      </c>
      <c r="GH130" s="35" t="e">
        <f>SUMIF(Population!$B$110:$B$210,"&lt;="&amp;$GV130,Population!#REF!)-SUMIF(Population!$B$110:$B$210,"&lt;"&amp;$GU130,Population!#REF!)</f>
        <v>#REF!</v>
      </c>
      <c r="GI130" s="35" t="e">
        <f>SUMIF(Population!$B$110:$B$210,"&lt;="&amp;$GV130,Population!#REF!)-SUMIF(Population!$B$110:$B$210,"&lt;"&amp;$GU130,Population!#REF!)</f>
        <v>#REF!</v>
      </c>
      <c r="GJ130" s="35" t="e">
        <f>SUMIF(Population!$B$110:$B$210,"&lt;="&amp;$GV130,Population!#REF!)-SUMIF(Population!$B$110:$B$210,"&lt;"&amp;$GU130,Population!#REF!)</f>
        <v>#REF!</v>
      </c>
      <c r="GU130" s="35">
        <v>30</v>
      </c>
      <c r="GV130" s="35">
        <v>34</v>
      </c>
      <c r="GW130" s="36" t="s">
        <v>259</v>
      </c>
      <c r="GX130" s="35">
        <f>SUMIF(Population!$B$4:$B$104,"&lt;="&amp;$GV130,Population!C$4:C$104)-SUMIF(Population!$B$4:$B$104,"&lt;"&amp;$GU130,Population!C$4:C$104)</f>
        <v>1589086</v>
      </c>
      <c r="GY130" s="35">
        <f>SUMIF(Population!$B$4:$B$104,"&lt;="&amp;$GV130,Population!D$4:D$104)-SUMIF(Population!$B$4:$B$104,"&lt;"&amp;$GU130,Population!D$4:D$104)</f>
        <v>1653899</v>
      </c>
      <c r="GZ130" s="35">
        <f>SUMIF(Population!$B$4:$B$104,"&lt;="&amp;$GV130,Population!E$4:E$104)-SUMIF(Population!$B$4:$B$104,"&lt;"&amp;$GU130,Population!E$4:E$104)</f>
        <v>1711735</v>
      </c>
      <c r="HA130" s="35">
        <f>SUMIF(Population!$B$4:$B$104,"&lt;="&amp;$GV130,Population!F$4:F$104)-SUMIF(Population!$B$4:$B$104,"&lt;"&amp;$GU130,Population!F$4:F$104)</f>
        <v>1764829</v>
      </c>
      <c r="HB130" s="35">
        <f>SUMIF(Population!$B$4:$B$104,"&lt;="&amp;$GV130,Population!G$4:G$104)-SUMIF(Population!$B$4:$B$104,"&lt;"&amp;$GU130,Population!G$4:G$104)</f>
        <v>1801812</v>
      </c>
      <c r="HC130" s="35">
        <f>SUMIF(Population!$B$4:$B$104,"&lt;="&amp;$GV130,Population!H$4:H$104)-SUMIF(Population!$B$4:$B$104,"&lt;"&amp;$GU130,Population!H$4:H$104)</f>
        <v>1826708</v>
      </c>
      <c r="HD130" s="35">
        <f>SUMIF(Population!$B$4:$B$104,"&lt;="&amp;$GV130,Population!I$4:I$104)-SUMIF(Population!$B$4:$B$104,"&lt;"&amp;$GU130,Population!I$4:I$104)</f>
        <v>1840201</v>
      </c>
      <c r="HE130" s="35">
        <f>SUMIF(Population!$B$4:$B$104,"&lt;="&amp;$GV130,Population!J$4:J$104)-SUMIF(Population!$B$4:$B$104,"&lt;"&amp;$GU130,Population!J$4:J$104)</f>
        <v>1855171</v>
      </c>
      <c r="HF130" s="35">
        <f>SUMIF(Population!$B$4:$B$104,"&lt;="&amp;$GV130,Population!K$4:K$104)-SUMIF(Population!$B$4:$B$104,"&lt;"&amp;$GU130,Population!K$4:K$104)</f>
        <v>1870179</v>
      </c>
      <c r="HG130" s="35">
        <f>SUMIF(Population!$B$4:$B$104,"&lt;="&amp;$GV130,Population!L$4:L$104)-SUMIF(Population!$B$4:$B$104,"&lt;"&amp;$GU130,Population!L$4:L$104)</f>
        <v>1879088</v>
      </c>
      <c r="HH130" s="35">
        <f>SUMIF(Population!$B$4:$B$104,"&lt;="&amp;$GV130,Population!M$4:M$104)-SUMIF(Population!$B$4:$B$104,"&lt;"&amp;$GU130,Population!M$4:M$104)</f>
        <v>1883915</v>
      </c>
      <c r="HI130" s="35">
        <f>SUMIF(Population!$B$4:$B$104,"&lt;="&amp;$GV130,Population!N$4:N$104)-SUMIF(Population!$B$4:$B$104,"&lt;"&amp;$GU130,Population!N$4:N$104)</f>
        <v>1887087</v>
      </c>
      <c r="HJ130" s="35">
        <f>SUMIF(Population!$B$4:$B$104,"&lt;="&amp;$GV130,Population!O$4:O$104)-SUMIF(Population!$B$4:$B$104,"&lt;"&amp;$GU130,Population!O$4:O$104)</f>
        <v>1886858</v>
      </c>
      <c r="HK130" s="35">
        <f>SUMIF(Population!$B$4:$B$104,"&lt;="&amp;$GV130,Population!P$4:P$104)-SUMIF(Population!$B$4:$B$104,"&lt;"&amp;$GU130,Population!P$4:P$104)</f>
        <v>1884298</v>
      </c>
      <c r="HL130" s="35">
        <f>SUMIF(Population!$B$4:$B$104,"&lt;="&amp;$GV130,Population!Q$4:Q$104)-SUMIF(Population!$B$4:$B$104,"&lt;"&amp;$GU130,Population!Q$4:Q$104)</f>
        <v>1882441</v>
      </c>
      <c r="HM130" s="35">
        <f>SUMIF(Population!$B$4:$B$104,"&lt;="&amp;$GV130,Population!R$4:R$104)-SUMIF(Population!$B$4:$B$104,"&lt;"&amp;$GU130,Population!R$4:R$104)</f>
        <v>1885241</v>
      </c>
      <c r="HN130" s="35">
        <f>SUMIF(Population!$B$4:$B$104,"&lt;="&amp;$GV130,Population!S$4:S$104)-SUMIF(Population!$B$4:$B$104,"&lt;"&amp;$GU130,Population!S$4:S$104)</f>
        <v>1884287</v>
      </c>
      <c r="HO130" s="35">
        <f>SUMIF(Population!$B$4:$B$104,"&lt;="&amp;$GV130,Population!T$4:T$104)-SUMIF(Population!$B$4:$B$104,"&lt;"&amp;$GU130,Population!T$4:T$104)</f>
        <v>1883347</v>
      </c>
      <c r="HP130" s="35">
        <f>SUMIF(Population!$B$4:$B$104,"&lt;="&amp;$GV130,Population!U$4:U$104)-SUMIF(Population!$B$4:$B$104,"&lt;"&amp;$GU130,Population!U$4:U$104)</f>
        <v>1879477</v>
      </c>
      <c r="HQ130" s="35">
        <f>SUMIF(Population!$B$4:$B$104,"&lt;="&amp;$GV130,Population!V$4:V$104)-SUMIF(Population!$B$4:$B$104,"&lt;"&amp;$GU130,Population!V$4:V$104)</f>
        <v>1880871</v>
      </c>
      <c r="HR130" s="35">
        <f>SUMIF(Population!$B$4:$B$104,"&lt;="&amp;$GV130,Population!W$4:W$104)-SUMIF(Population!$B$4:$B$104,"&lt;"&amp;$GU130,Population!W$4:W$104)</f>
        <v>1880479</v>
      </c>
      <c r="HS130" s="35">
        <f>SUMIF(Population!$B$4:$B$104,"&lt;="&amp;$GV130,Population!X$4:X$104)-SUMIF(Population!$B$4:$B$104,"&lt;"&amp;$GU130,Population!X$4:X$104)</f>
        <v>1885215</v>
      </c>
      <c r="HT130" s="35">
        <f>SUMIF(Population!$B$4:$B$104,"&lt;="&amp;$GV130,Population!Y$4:Y$104)-SUMIF(Population!$B$4:$B$104,"&lt;"&amp;$GU130,Population!Y$4:Y$104)</f>
        <v>1893748</v>
      </c>
      <c r="HU130" s="35">
        <f>SUMIF(Population!$B$4:$B$104,"&lt;="&amp;$GV130,Population!Z$4:Z$104)-SUMIF(Population!$B$4:$B$104,"&lt;"&amp;$GU130,Population!Z$4:Z$104)</f>
        <v>1908481</v>
      </c>
      <c r="HV130" s="35">
        <f>SUMIF(Population!$B$4:$B$104,"&lt;="&amp;$GV130,Population!AA$4:AA$104)-SUMIF(Population!$B$4:$B$104,"&lt;"&amp;$GU130,Population!AA$4:AA$104)</f>
        <v>1933786</v>
      </c>
      <c r="HW130" s="35">
        <f>SUMIF(Population!$B$4:$B$104,"&lt;="&amp;$GV130,Population!AB$4:AB$104)-SUMIF(Population!$B$4:$B$104,"&lt;"&amp;$GU130,Population!AB$4:AB$104)</f>
        <v>1963677</v>
      </c>
      <c r="HX130" s="35">
        <f>SUMIF(Population!$B$4:$B$104,"&lt;="&amp;$GV130,Population!AC$4:AC$104)-SUMIF(Population!$B$4:$B$104,"&lt;"&amp;$GU130,Population!AC$4:AC$104)</f>
        <v>1997568</v>
      </c>
      <c r="HY130" s="35">
        <f>SUMIF(Population!$B$4:$B$104,"&lt;="&amp;$GV130,Population!AD$4:AD$104)-SUMIF(Population!$B$4:$B$104,"&lt;"&amp;$GU130,Population!AD$4:AD$104)</f>
        <v>2030396</v>
      </c>
      <c r="HZ130" s="35">
        <f>SUMIF(Population!$B$4:$B$104,"&lt;="&amp;$GV130,Population!AE$4:AE$104)-SUMIF(Population!$B$4:$B$104,"&lt;"&amp;$GU130,Population!AE$4:AE$104)</f>
        <v>2061181</v>
      </c>
      <c r="IA130" s="35">
        <f>SUMIF(Population!$B$4:$B$104,"&lt;="&amp;$GV130,Population!AF$4:AF$104)-SUMIF(Population!$B$4:$B$104,"&lt;"&amp;$GU130,Population!AF$4:AF$104)</f>
        <v>2078026</v>
      </c>
      <c r="IB130" s="35">
        <f>SUMIF(Population!$B$4:$B$104,"&lt;="&amp;$GV130,Population!AG$4:AG$104)-SUMIF(Population!$B$4:$B$104,"&lt;"&amp;$GU130,Population!AG$4:AG$104)</f>
        <v>2097205</v>
      </c>
      <c r="IC130" s="35">
        <f>SUMIF(Population!$B$4:$B$104,"&lt;="&amp;$GV130,Population!AH$4:AH$104)-SUMIF(Population!$B$4:$B$104,"&lt;"&amp;$GU130,Population!AH$4:AH$104)</f>
        <v>2114710</v>
      </c>
      <c r="ID130" s="35">
        <f>SUMIF(Population!$B$4:$B$104,"&lt;="&amp;$GV130,Population!AI$4:AI$104)-SUMIF(Population!$B$4:$B$104,"&lt;"&amp;$GU130,Population!AI$4:AI$104)</f>
        <v>2132484</v>
      </c>
      <c r="IE130" s="35">
        <f>SUMIF(Population!$B$4:$B$104,"&lt;="&amp;$GV130,Population!AJ$4:AJ$104)-SUMIF(Population!$B$4:$B$104,"&lt;"&amp;$GU130,Population!AJ$4:AJ$104)</f>
        <v>2149584</v>
      </c>
      <c r="IF130" s="35">
        <f>SUMIF(Population!$B$4:$B$104,"&lt;="&amp;$GV130,Population!AK$4:AK$104)-SUMIF(Population!$B$4:$B$104,"&lt;"&amp;$GU130,Population!AK$4:AK$104)</f>
        <v>2173151</v>
      </c>
      <c r="IG130" s="35">
        <f>SUMIF(Population!$B$4:$B$104,"&lt;="&amp;$GV130,Population!AL$4:AL$104)-SUMIF(Population!$B$4:$B$104,"&lt;"&amp;$GU130,Population!AL$4:AL$104)</f>
        <v>2195503</v>
      </c>
      <c r="IH130" s="35">
        <f>SUMIF(Population!$B$4:$B$104,"&lt;="&amp;$GV130,Population!AM$4:AM$104)-SUMIF(Population!$B$4:$B$104,"&lt;"&amp;$GU130,Population!AM$4:AM$104)</f>
        <v>2216093</v>
      </c>
      <c r="II130" s="35">
        <f>SUMIF(Population!$B$4:$B$104,"&lt;="&amp;$GV130,Population!AN$4:AN$104)-SUMIF(Population!$B$4:$B$104,"&lt;"&amp;$GU130,Population!AN$4:AN$104)</f>
        <v>2235155</v>
      </c>
      <c r="IJ130" s="35">
        <f>SUMIF(Population!$B$4:$B$104,"&lt;="&amp;$GV130,Population!AO$4:AO$104)-SUMIF(Population!$B$4:$B$104,"&lt;"&amp;$GU130,Population!AO$4:AO$104)</f>
        <v>2252388</v>
      </c>
      <c r="IK130" s="35">
        <f>SUMIF(Population!$B$4:$B$104,"&lt;="&amp;$GV130,Population!AP$4:AP$104)-SUMIF(Population!$B$4:$B$104,"&lt;"&amp;$GU130,Population!AP$4:AP$104)</f>
        <v>2267576</v>
      </c>
      <c r="IL130" s="35">
        <f>SUMIF(Population!$B$4:$B$104,"&lt;="&amp;$GV130,Population!AQ$4:AQ$104)-SUMIF(Population!$B$4:$B$104,"&lt;"&amp;$GU130,Population!AQ$4:AQ$104)</f>
        <v>2280598</v>
      </c>
      <c r="IM130" s="35">
        <f>SUMIF(Population!$B$4:$B$104,"&lt;="&amp;$GV130,Population!AR$4:AR$104)-SUMIF(Population!$B$4:$B$104,"&lt;"&amp;$GU130,Population!AR$4:AR$104)</f>
        <v>2291567</v>
      </c>
      <c r="IN130" s="35">
        <f>SUMIF(Population!$B$4:$B$104,"&lt;="&amp;$GV130,Population!AS$4:AS$104)-SUMIF(Population!$B$4:$B$104,"&lt;"&amp;$GU130,Population!AS$4:AS$104)</f>
        <v>2300729</v>
      </c>
      <c r="IO130" s="35">
        <f>SUMIF(Population!$B$4:$B$104,"&lt;="&amp;$GV130,Population!AT$4:AT$104)-SUMIF(Population!$B$4:$B$104,"&lt;"&amp;$GU130,Population!AT$4:AT$104)</f>
        <v>2308283</v>
      </c>
      <c r="IP130" s="35">
        <f>SUMIF(Population!$B$4:$B$104,"&lt;="&amp;$GV130,Population!AU$4:AU$104)-SUMIF(Population!$B$4:$B$104,"&lt;"&amp;$GU130,Population!AU$4:AU$104)</f>
        <v>2314484</v>
      </c>
      <c r="IQ130" s="35">
        <f>SUMIF(Population!$B$4:$B$104,"&lt;="&amp;$GV130,Population!AV$4:AV$104)-SUMIF(Population!$B$4:$B$104,"&lt;"&amp;$GU130,Population!AV$4:AV$104)</f>
        <v>2319606</v>
      </c>
      <c r="IR130" s="35">
        <f>SUMIF(Population!$B$4:$B$104,"&lt;="&amp;$GV130,Population!AW$4:AW$104)-SUMIF(Population!$B$4:$B$104,"&lt;"&amp;$GU130,Population!AW$4:AW$104)</f>
        <v>2324032</v>
      </c>
      <c r="IS130" s="35">
        <f>SUMIF(Population!$B$4:$B$104,"&lt;="&amp;$GV130,Population!AX$4:AX$104)-SUMIF(Population!$B$4:$B$104,"&lt;"&amp;$GU130,Population!AX$4:AX$104)</f>
        <v>2328148</v>
      </c>
      <c r="IT130" s="35">
        <f>SUMIF(Population!$B$4:$B$104,"&lt;="&amp;$GV130,Population!AY$4:AY$104)-SUMIF(Population!$B$4:$B$104,"&lt;"&amp;$GU130,Population!AY$4:AY$104)</f>
        <v>2332255</v>
      </c>
      <c r="IW130" s="35">
        <v>30</v>
      </c>
      <c r="IX130" s="35">
        <v>34</v>
      </c>
      <c r="IY130" s="36" t="s">
        <v>259</v>
      </c>
      <c r="IZ130" s="75">
        <f>SUMIF(Population!$B$214:$B$314,"&lt;="&amp;$GV130,Population!C$214:C$314)-SUMIF(Population!$B$214:$B$314,"&lt;"&amp;$GU130,Population!C$214:C$314)</f>
        <v>791820</v>
      </c>
      <c r="JA130" s="75">
        <f>SUMIF(Population!$B$214:$B$314,"&lt;="&amp;$GV130,Population!D$214:D$314)-SUMIF(Population!$B$214:$B$314,"&lt;"&amp;$GU130,Population!D$214:D$314)</f>
        <v>822930</v>
      </c>
      <c r="JB130" s="75">
        <f>SUMIF(Population!$B$214:$B$314,"&lt;="&amp;$GV130,Population!E$214:E$314)-SUMIF(Population!$B$214:$B$314,"&lt;"&amp;$GU130,Population!E$214:E$314)</f>
        <v>851588</v>
      </c>
      <c r="JC130" s="75">
        <f>SUMIF(Population!$B$214:$B$314,"&lt;="&amp;$GV130,Population!F$214:F$314)-SUMIF(Population!$B$214:$B$314,"&lt;"&amp;$GU130,Population!F$214:F$314)</f>
        <v>878429</v>
      </c>
      <c r="JD130" s="75">
        <f>SUMIF(Population!$B$214:$B$314,"&lt;="&amp;$GV130,Population!G$214:G$314)-SUMIF(Population!$B$214:$B$314,"&lt;"&amp;$GU130,Population!G$214:G$314)</f>
        <v>897553</v>
      </c>
      <c r="JE130" s="75">
        <f>SUMIF(Population!$B$214:$B$314,"&lt;="&amp;$GV130,Population!H$214:H$314)-SUMIF(Population!$B$214:$B$314,"&lt;"&amp;$GU130,Population!H$214:H$314)</f>
        <v>911369</v>
      </c>
      <c r="JF130" s="75">
        <f>SUMIF(Population!$B$214:$B$314,"&lt;="&amp;$GV130,Population!I$214:I$314)-SUMIF(Population!$B$214:$B$314,"&lt;"&amp;$GU130,Population!I$214:I$314)</f>
        <v>919871</v>
      </c>
      <c r="JG130" s="75">
        <f>SUMIF(Population!$B$214:$B$314,"&lt;="&amp;$GV130,Population!J$214:J$314)-SUMIF(Population!$B$214:$B$314,"&lt;"&amp;$GU130,Population!J$214:J$314)</f>
        <v>928549</v>
      </c>
      <c r="JH130" s="75">
        <f>SUMIF(Population!$B$214:$B$314,"&lt;="&amp;$GV130,Population!K$214:K$314)-SUMIF(Population!$B$214:$B$314,"&lt;"&amp;$GU130,Population!K$214:K$314)</f>
        <v>936290</v>
      </c>
      <c r="JI130" s="75">
        <f>SUMIF(Population!$B$214:$B$314,"&lt;="&amp;$GV130,Population!L$214:L$314)-SUMIF(Population!$B$214:$B$314,"&lt;"&amp;$GU130,Population!L$214:L$314)</f>
        <v>941873</v>
      </c>
      <c r="JJ130" s="75">
        <f>SUMIF(Population!$B$214:$B$314,"&lt;="&amp;$GV130,Population!M$214:M$314)-SUMIF(Population!$B$214:$B$314,"&lt;"&amp;$GU130,Population!M$214:M$314)</f>
        <v>944419</v>
      </c>
      <c r="JK130" s="75">
        <f>SUMIF(Population!$B$214:$B$314,"&lt;="&amp;$GV130,Population!N$214:N$314)-SUMIF(Population!$B$214:$B$314,"&lt;"&amp;$GU130,Population!N$214:N$314)</f>
        <v>945042</v>
      </c>
      <c r="JL130" s="75">
        <f>SUMIF(Population!$B$214:$B$314,"&lt;="&amp;$GV130,Population!O$214:O$314)-SUMIF(Population!$B$214:$B$314,"&lt;"&amp;$GU130,Population!O$214:O$314)</f>
        <v>943382</v>
      </c>
      <c r="JM130" s="75">
        <f>SUMIF(Population!$B$214:$B$314,"&lt;="&amp;$GV130,Population!P$214:P$314)-SUMIF(Population!$B$214:$B$314,"&lt;"&amp;$GU130,Population!P$214:P$314)</f>
        <v>940778</v>
      </c>
      <c r="JN130" s="75">
        <f>SUMIF(Population!$B$214:$B$314,"&lt;="&amp;$GV130,Population!Q$214:Q$314)-SUMIF(Population!$B$214:$B$314,"&lt;"&amp;$GU130,Population!Q$214:Q$314)</f>
        <v>937727</v>
      </c>
      <c r="JO130" s="75">
        <f>SUMIF(Population!$B$214:$B$314,"&lt;="&amp;$GV130,Population!R$214:R$314)-SUMIF(Population!$B$214:$B$314,"&lt;"&amp;$GU130,Population!R$214:R$314)</f>
        <v>937726</v>
      </c>
      <c r="JP130" s="75">
        <f>SUMIF(Population!$B$214:$B$314,"&lt;="&amp;$GV130,Population!S$214:S$314)-SUMIF(Population!$B$214:$B$314,"&lt;"&amp;$GU130,Population!S$214:S$314)</f>
        <v>936018</v>
      </c>
      <c r="JQ130" s="75">
        <f>SUMIF(Population!$B$214:$B$314,"&lt;="&amp;$GV130,Population!T$214:T$314)-SUMIF(Population!$B$214:$B$314,"&lt;"&amp;$GU130,Population!T$214:T$314)</f>
        <v>935276</v>
      </c>
      <c r="JR130" s="75">
        <f>SUMIF(Population!$B$214:$B$314,"&lt;="&amp;$GV130,Population!U$214:U$314)-SUMIF(Population!$B$214:$B$314,"&lt;"&amp;$GU130,Population!U$214:U$314)</f>
        <v>933484</v>
      </c>
      <c r="JS130" s="75">
        <f>SUMIF(Population!$B$214:$B$314,"&lt;="&amp;$GV130,Population!V$214:V$314)-SUMIF(Population!$B$214:$B$314,"&lt;"&amp;$GU130,Population!V$214:V$314)</f>
        <v>933914</v>
      </c>
      <c r="JT130" s="75">
        <f>SUMIF(Population!$B$214:$B$314,"&lt;="&amp;$GV130,Population!W$214:W$314)-SUMIF(Population!$B$214:$B$314,"&lt;"&amp;$GU130,Population!W$214:W$314)</f>
        <v>933472</v>
      </c>
      <c r="JU130" s="75">
        <f>SUMIF(Population!$B$214:$B$314,"&lt;="&amp;$GV130,Population!X$214:X$314)-SUMIF(Population!$B$214:$B$314,"&lt;"&amp;$GU130,Population!X$214:X$314)</f>
        <v>935766</v>
      </c>
      <c r="JV130" s="75">
        <f>SUMIF(Population!$B$214:$B$314,"&lt;="&amp;$GV130,Population!Y$214:Y$314)-SUMIF(Population!$B$214:$B$314,"&lt;"&amp;$GU130,Population!Y$214:Y$314)</f>
        <v>938863</v>
      </c>
      <c r="JW130" s="75">
        <f>SUMIF(Population!$B$214:$B$314,"&lt;="&amp;$GV130,Population!Z$214:Z$314)-SUMIF(Population!$B$214:$B$314,"&lt;"&amp;$GU130,Population!Z$214:Z$314)</f>
        <v>944628</v>
      </c>
      <c r="JX130" s="75">
        <f>SUMIF(Population!$B$214:$B$314,"&lt;="&amp;$GV130,Population!AA$214:AA$314)-SUMIF(Population!$B$214:$B$314,"&lt;"&amp;$GU130,Population!AA$214:AA$314)</f>
        <v>956251</v>
      </c>
      <c r="JY130" s="75">
        <f>SUMIF(Population!$B$214:$B$314,"&lt;="&amp;$GV130,Population!AB$214:AB$314)-SUMIF(Population!$B$214:$B$314,"&lt;"&amp;$GU130,Population!AB$214:AB$314)</f>
        <v>969624</v>
      </c>
      <c r="JZ130" s="75">
        <f>SUMIF(Population!$B$214:$B$314,"&lt;="&amp;$GV130,Population!AC$214:AC$314)-SUMIF(Population!$B$214:$B$314,"&lt;"&amp;$GU130,Population!AC$214:AC$314)</f>
        <v>985329</v>
      </c>
      <c r="KA130" s="75">
        <f>SUMIF(Population!$B$214:$B$314,"&lt;="&amp;$GV130,Population!AD$214:AD$314)-SUMIF(Population!$B$214:$B$314,"&lt;"&amp;$GU130,Population!AD$214:AD$314)</f>
        <v>1000902</v>
      </c>
      <c r="KB130" s="75">
        <f>SUMIF(Population!$B$214:$B$314,"&lt;="&amp;$GV130,Population!AE$214:AE$314)-SUMIF(Population!$B$214:$B$314,"&lt;"&amp;$GU130,Population!AE$214:AE$314)</f>
        <v>1015508</v>
      </c>
      <c r="KC130" s="75">
        <f>SUMIF(Population!$B$214:$B$314,"&lt;="&amp;$GV130,Population!AF$214:AF$314)-SUMIF(Population!$B$214:$B$314,"&lt;"&amp;$GU130,Population!AF$214:AF$314)</f>
        <v>1023154</v>
      </c>
      <c r="KD130" s="75">
        <f>SUMIF(Population!$B$214:$B$314,"&lt;="&amp;$GV130,Population!AG$214:AG$314)-SUMIF(Population!$B$214:$B$314,"&lt;"&amp;$GU130,Population!AG$214:AG$314)</f>
        <v>1032058</v>
      </c>
      <c r="KE130" s="75">
        <f>SUMIF(Population!$B$214:$B$314,"&lt;="&amp;$GV130,Population!AH$214:AH$314)-SUMIF(Population!$B$214:$B$314,"&lt;"&amp;$GU130,Population!AH$214:AH$314)</f>
        <v>1040027</v>
      </c>
      <c r="KF130" s="75">
        <f>SUMIF(Population!$B$214:$B$314,"&lt;="&amp;$GV130,Population!AI$214:AI$314)-SUMIF(Population!$B$214:$B$314,"&lt;"&amp;$GU130,Population!AI$214:AI$314)</f>
        <v>1048391</v>
      </c>
      <c r="KG130" s="75">
        <f>SUMIF(Population!$B$214:$B$314,"&lt;="&amp;$GV130,Population!AJ$214:AJ$314)-SUMIF(Population!$B$214:$B$314,"&lt;"&amp;$GU130,Population!AJ$214:AJ$314)</f>
        <v>1056698</v>
      </c>
      <c r="KH130" s="75">
        <f>SUMIF(Population!$B$214:$B$314,"&lt;="&amp;$GV130,Population!AK$214:AK$314)-SUMIF(Population!$B$214:$B$314,"&lt;"&amp;$GU130,Population!AK$214:AK$314)</f>
        <v>1068131</v>
      </c>
      <c r="KI130" s="75">
        <f>SUMIF(Population!$B$214:$B$314,"&lt;="&amp;$GV130,Population!AL$214:AL$314)-SUMIF(Population!$B$214:$B$314,"&lt;"&amp;$GU130,Population!AL$214:AL$314)</f>
        <v>1079152</v>
      </c>
      <c r="KJ130" s="75">
        <f>SUMIF(Population!$B$214:$B$314,"&lt;="&amp;$GV130,Population!AM$214:AM$314)-SUMIF(Population!$B$214:$B$314,"&lt;"&amp;$GU130,Population!AM$214:AM$314)</f>
        <v>1089198</v>
      </c>
      <c r="KK130" s="75">
        <f>SUMIF(Population!$B$214:$B$314,"&lt;="&amp;$GV130,Population!AN$214:AN$314)-SUMIF(Population!$B$214:$B$314,"&lt;"&amp;$GU130,Population!AN$214:AN$314)</f>
        <v>1098471</v>
      </c>
      <c r="KL130" s="75">
        <f>SUMIF(Population!$B$214:$B$314,"&lt;="&amp;$GV130,Population!AO$214:AO$314)-SUMIF(Population!$B$214:$B$314,"&lt;"&amp;$GU130,Population!AO$214:AO$314)</f>
        <v>1106833</v>
      </c>
      <c r="KM130" s="75">
        <f>SUMIF(Population!$B$214:$B$314,"&lt;="&amp;$GV130,Population!AP$214:AP$314)-SUMIF(Population!$B$214:$B$314,"&lt;"&amp;$GU130,Population!AP$214:AP$314)</f>
        <v>1114188</v>
      </c>
      <c r="KN130" s="75">
        <f>SUMIF(Population!$B$214:$B$314,"&lt;="&amp;$GV130,Population!AQ$214:AQ$314)-SUMIF(Population!$B$214:$B$314,"&lt;"&amp;$GU130,Population!AQ$214:AQ$314)</f>
        <v>1120482</v>
      </c>
      <c r="KO130" s="75">
        <f>SUMIF(Population!$B$214:$B$314,"&lt;="&amp;$GV130,Population!AR$214:AR$314)-SUMIF(Population!$B$214:$B$314,"&lt;"&amp;$GU130,Population!AR$214:AR$314)</f>
        <v>1125775</v>
      </c>
      <c r="KP130" s="75">
        <f>SUMIF(Population!$B$214:$B$314,"&lt;="&amp;$GV130,Population!AS$214:AS$314)-SUMIF(Population!$B$214:$B$314,"&lt;"&amp;$GU130,Population!AS$214:AS$314)</f>
        <v>1130187</v>
      </c>
      <c r="KQ130" s="75">
        <f>SUMIF(Population!$B$214:$B$314,"&lt;="&amp;$GV130,Population!AT$214:AT$314)-SUMIF(Population!$B$214:$B$314,"&lt;"&amp;$GU130,Population!AT$214:AT$314)</f>
        <v>1133817</v>
      </c>
      <c r="KR130" s="75">
        <f>SUMIF(Population!$B$214:$B$314,"&lt;="&amp;$GV130,Population!AU$214:AU$314)-SUMIF(Population!$B$214:$B$314,"&lt;"&amp;$GU130,Population!AU$214:AU$314)</f>
        <v>1136786</v>
      </c>
      <c r="KS130" s="75">
        <f>SUMIF(Population!$B$214:$B$314,"&lt;="&amp;$GV130,Population!AV$214:AV$314)-SUMIF(Population!$B$214:$B$314,"&lt;"&amp;$GU130,Population!AV$214:AV$314)</f>
        <v>1139231</v>
      </c>
      <c r="KT130" s="75">
        <f>SUMIF(Population!$B$214:$B$314,"&lt;="&amp;$GV130,Population!AW$214:AW$314)-SUMIF(Population!$B$214:$B$314,"&lt;"&amp;$GU130,Population!AW$214:AW$314)</f>
        <v>1141339</v>
      </c>
      <c r="KU130" s="75">
        <f>SUMIF(Population!$B$214:$B$314,"&lt;="&amp;$GV130,Population!AX$214:AX$314)-SUMIF(Population!$B$214:$B$314,"&lt;"&amp;$GU130,Population!AX$214:AX$314)</f>
        <v>1143297</v>
      </c>
      <c r="KV130" s="75">
        <f>SUMIF(Population!$B$214:$B$314,"&lt;="&amp;$GV130,Population!AY$214:AY$314)-SUMIF(Population!$B$214:$B$314,"&lt;"&amp;$GU130,Population!AY$214:AY$314)</f>
        <v>1145256</v>
      </c>
      <c r="KY130" s="35">
        <v>30</v>
      </c>
      <c r="KZ130" s="35">
        <v>34</v>
      </c>
      <c r="LA130" s="36" t="s">
        <v>259</v>
      </c>
      <c r="LB130" s="35">
        <f>SUMIF(Population!$B$110:$B$210,"&lt;="&amp;$GV130,Population!C$110:C$210)-SUMIF(Population!$B$110:$B$210,"&lt;"&amp;$GU130,Population!C$110:C$210)</f>
        <v>797266</v>
      </c>
      <c r="LC130" s="35">
        <f>SUMIF(Population!$B$110:$B$210,"&lt;="&amp;$GV130,Population!D$110:D$210)-SUMIF(Population!$B$110:$B$210,"&lt;"&amp;$GU130,Population!D$110:D$210)</f>
        <v>830969</v>
      </c>
      <c r="LD130" s="35">
        <f>SUMIF(Population!$B$110:$B$210,"&lt;="&amp;$GV130,Population!E$110:E$210)-SUMIF(Population!$B$110:$B$210,"&lt;"&amp;$GU130,Population!E$110:E$210)</f>
        <v>860147</v>
      </c>
      <c r="LE130" s="35">
        <f>SUMIF(Population!$B$110:$B$210,"&lt;="&amp;$GV130,Population!F$110:F$210)-SUMIF(Population!$B$110:$B$210,"&lt;"&amp;$GU130,Population!F$110:F$210)</f>
        <v>886400</v>
      </c>
      <c r="LF130" s="35">
        <f>SUMIF(Population!$B$110:$B$210,"&lt;="&amp;$GV130,Population!G$110:G$210)-SUMIF(Population!$B$110:$B$210,"&lt;"&amp;$GU130,Population!G$110:G$210)</f>
        <v>904259</v>
      </c>
      <c r="LG130" s="35">
        <f>SUMIF(Population!$B$110:$B$210,"&lt;="&amp;$GV130,Population!H$110:H$210)-SUMIF(Population!$B$110:$B$210,"&lt;"&amp;$GU130,Population!H$110:H$210)</f>
        <v>915339</v>
      </c>
      <c r="LH130" s="35">
        <f>SUMIF(Population!$B$110:$B$210,"&lt;="&amp;$GV130,Population!I$110:I$210)-SUMIF(Population!$B$110:$B$210,"&lt;"&amp;$GU130,Population!I$110:I$210)</f>
        <v>920330</v>
      </c>
      <c r="LI130" s="35">
        <f>SUMIF(Population!$B$110:$B$210,"&lt;="&amp;$GV130,Population!J$110:J$210)-SUMIF(Population!$B$110:$B$210,"&lt;"&amp;$GU130,Population!J$110:J$210)</f>
        <v>926622</v>
      </c>
      <c r="LJ130" s="35">
        <f>SUMIF(Population!$B$110:$B$210,"&lt;="&amp;$GV130,Population!K$110:K$210)-SUMIF(Population!$B$110:$B$210,"&lt;"&amp;$GU130,Population!K$110:K$210)</f>
        <v>933889</v>
      </c>
      <c r="LK130" s="35">
        <f>SUMIF(Population!$B$110:$B$210,"&lt;="&amp;$GV130,Population!L$110:L$210)-SUMIF(Population!$B$110:$B$210,"&lt;"&amp;$GU130,Population!L$110:L$210)</f>
        <v>937215</v>
      </c>
      <c r="LL130" s="35">
        <f>SUMIF(Population!$B$110:$B$210,"&lt;="&amp;$GV130,Population!M$110:M$210)-SUMIF(Population!$B$110:$B$210,"&lt;"&amp;$GU130,Population!M$110:M$210)</f>
        <v>939496</v>
      </c>
      <c r="LM130" s="35">
        <f>SUMIF(Population!$B$110:$B$210,"&lt;="&amp;$GV130,Population!N$110:N$210)-SUMIF(Population!$B$110:$B$210,"&lt;"&amp;$GU130,Population!N$110:N$210)</f>
        <v>942045</v>
      </c>
      <c r="LN130" s="35">
        <f>SUMIF(Population!$B$110:$B$210,"&lt;="&amp;$GV130,Population!O$110:O$210)-SUMIF(Population!$B$110:$B$210,"&lt;"&amp;$GU130,Population!O$110:O$210)</f>
        <v>943476</v>
      </c>
      <c r="LO130" s="35">
        <f>SUMIF(Population!$B$110:$B$210,"&lt;="&amp;$GV130,Population!P$110:P$210)-SUMIF(Population!$B$110:$B$210,"&lt;"&amp;$GU130,Population!P$110:P$210)</f>
        <v>943520</v>
      </c>
      <c r="LP130" s="35">
        <f>SUMIF(Population!$B$110:$B$210,"&lt;="&amp;$GV130,Population!Q$110:Q$210)-SUMIF(Population!$B$110:$B$210,"&lt;"&amp;$GU130,Population!Q$110:Q$210)</f>
        <v>944714</v>
      </c>
      <c r="LQ130" s="35">
        <f>SUMIF(Population!$B$110:$B$210,"&lt;="&amp;$GV130,Population!R$110:R$210)-SUMIF(Population!$B$110:$B$210,"&lt;"&amp;$GU130,Population!R$110:R$210)</f>
        <v>947515</v>
      </c>
      <c r="LR130" s="35">
        <f>SUMIF(Population!$B$110:$B$210,"&lt;="&amp;$GV130,Population!S$110:S$210)-SUMIF(Population!$B$110:$B$210,"&lt;"&amp;$GU130,Population!S$110:S$210)</f>
        <v>948269</v>
      </c>
      <c r="LS130" s="35">
        <f>SUMIF(Population!$B$110:$B$210,"&lt;="&amp;$GV130,Population!T$110:T$210)-SUMIF(Population!$B$110:$B$210,"&lt;"&amp;$GU130,Population!T$110:T$210)</f>
        <v>948071</v>
      </c>
      <c r="LT130" s="35">
        <f>SUMIF(Population!$B$110:$B$210,"&lt;="&amp;$GV130,Population!U$110:U$210)-SUMIF(Population!$B$110:$B$210,"&lt;"&amp;$GU130,Population!U$110:U$210)</f>
        <v>945993</v>
      </c>
      <c r="LU130" s="35">
        <f>SUMIF(Population!$B$110:$B$210,"&lt;="&amp;$GV130,Population!V$110:V$210)-SUMIF(Population!$B$110:$B$210,"&lt;"&amp;$GU130,Population!V$110:V$210)</f>
        <v>946957</v>
      </c>
      <c r="LV130" s="35">
        <f>SUMIF(Population!$B$110:$B$210,"&lt;="&amp;$GV130,Population!W$110:W$210)-SUMIF(Population!$B$110:$B$210,"&lt;"&amp;$GU130,Population!W$110:W$210)</f>
        <v>947007</v>
      </c>
      <c r="LW130" s="35">
        <f>SUMIF(Population!$B$110:$B$210,"&lt;="&amp;$GV130,Population!X$110:X$210)-SUMIF(Population!$B$110:$B$210,"&lt;"&amp;$GU130,Population!X$110:X$210)</f>
        <v>949449</v>
      </c>
      <c r="LX130" s="35">
        <f>SUMIF(Population!$B$110:$B$210,"&lt;="&amp;$GV130,Population!Y$110:Y$210)-SUMIF(Population!$B$110:$B$210,"&lt;"&amp;$GU130,Population!Y$110:Y$210)</f>
        <v>954885</v>
      </c>
      <c r="LY130" s="35">
        <f>SUMIF(Population!$B$110:$B$210,"&lt;="&amp;$GV130,Population!Z$110:Z$210)-SUMIF(Population!$B$110:$B$210,"&lt;"&amp;$GU130,Population!Z$110:Z$210)</f>
        <v>963853</v>
      </c>
      <c r="LZ130" s="35">
        <f>SUMIF(Population!$B$110:$B$210,"&lt;="&amp;$GV130,Population!AA$110:AA$210)-SUMIF(Population!$B$110:$B$210,"&lt;"&amp;$GU130,Population!AA$110:AA$210)</f>
        <v>977535</v>
      </c>
      <c r="MA130" s="35">
        <f>SUMIF(Population!$B$110:$B$210,"&lt;="&amp;$GV130,Population!AB$110:AB$210)-SUMIF(Population!$B$110:$B$210,"&lt;"&amp;$GU130,Population!AB$110:AB$210)</f>
        <v>994053</v>
      </c>
      <c r="MB130" s="35">
        <f>SUMIF(Population!$B$110:$B$210,"&lt;="&amp;$GV130,Population!AC$110:AC$210)-SUMIF(Population!$B$110:$B$210,"&lt;"&amp;$GU130,Population!AC$110:AC$210)</f>
        <v>1012239</v>
      </c>
      <c r="MC130" s="35">
        <f>SUMIF(Population!$B$110:$B$210,"&lt;="&amp;$GV130,Population!AD$110:AD$210)-SUMIF(Population!$B$110:$B$210,"&lt;"&amp;$GU130,Population!AD$110:AD$210)</f>
        <v>1029494</v>
      </c>
      <c r="MD130" s="35">
        <f>SUMIF(Population!$B$110:$B$210,"&lt;="&amp;$GV130,Population!AE$110:AE$210)-SUMIF(Population!$B$110:$B$210,"&lt;"&amp;$GU130,Population!AE$110:AE$210)</f>
        <v>1045673</v>
      </c>
      <c r="ME130" s="35">
        <f>SUMIF(Population!$B$110:$B$210,"&lt;="&amp;$GV130,Population!AF$110:AF$210)-SUMIF(Population!$B$110:$B$210,"&lt;"&amp;$GU130,Population!AF$110:AF$210)</f>
        <v>1054872</v>
      </c>
      <c r="MF130" s="35">
        <f>SUMIF(Population!$B$110:$B$210,"&lt;="&amp;$GV130,Population!AG$110:AG$210)-SUMIF(Population!$B$110:$B$210,"&lt;"&amp;$GU130,Population!AG$110:AG$210)</f>
        <v>1065147</v>
      </c>
      <c r="MG130" s="35">
        <f>SUMIF(Population!$B$110:$B$210,"&lt;="&amp;$GV130,Population!AH$110:AH$210)-SUMIF(Population!$B$110:$B$210,"&lt;"&amp;$GU130,Population!AH$110:AH$210)</f>
        <v>1074683</v>
      </c>
      <c r="MH130" s="35">
        <f>SUMIF(Population!$B$110:$B$210,"&lt;="&amp;$GV130,Population!AI$110:AI$210)-SUMIF(Population!$B$110:$B$210,"&lt;"&amp;$GU130,Population!AI$110:AI$210)</f>
        <v>1084093</v>
      </c>
      <c r="MI130" s="35">
        <f>SUMIF(Population!$B$110:$B$210,"&lt;="&amp;$GV130,Population!AJ$110:AJ$210)-SUMIF(Population!$B$110:$B$210,"&lt;"&amp;$GU130,Population!AJ$110:AJ$210)</f>
        <v>1092886</v>
      </c>
      <c r="MJ130" s="35">
        <f>SUMIF(Population!$B$110:$B$210,"&lt;="&amp;$GV130,Population!AK$110:AK$210)-SUMIF(Population!$B$110:$B$210,"&lt;"&amp;$GU130,Population!AK$110:AK$210)</f>
        <v>1105020</v>
      </c>
      <c r="MK130" s="35">
        <f>SUMIF(Population!$B$110:$B$210,"&lt;="&amp;$GV130,Population!AL$110:AL$210)-SUMIF(Population!$B$110:$B$210,"&lt;"&amp;$GU130,Population!AL$110:AL$210)</f>
        <v>1116351</v>
      </c>
      <c r="ML130" s="35">
        <f>SUMIF(Population!$B$110:$B$210,"&lt;="&amp;$GV130,Population!AM$110:AM$210)-SUMIF(Population!$B$110:$B$210,"&lt;"&amp;$GU130,Population!AM$110:AM$210)</f>
        <v>1126895</v>
      </c>
      <c r="MM130" s="35">
        <f>SUMIF(Population!$B$110:$B$210,"&lt;="&amp;$GV130,Population!AN$110:AN$210)-SUMIF(Population!$B$110:$B$210,"&lt;"&amp;$GU130,Population!AN$110:AN$210)</f>
        <v>1136684</v>
      </c>
      <c r="MN130" s="35">
        <f>SUMIF(Population!$B$110:$B$210,"&lt;="&amp;$GV130,Population!AO$110:AO$210)-SUMIF(Population!$B$110:$B$210,"&lt;"&amp;$GU130,Population!AO$110:AO$210)</f>
        <v>1145555</v>
      </c>
      <c r="MO130" s="35">
        <f>SUMIF(Population!$B$110:$B$210,"&lt;="&amp;$GV130,Population!AP$110:AP$210)-SUMIF(Population!$B$110:$B$210,"&lt;"&amp;$GU130,Population!AP$110:AP$210)</f>
        <v>1153388</v>
      </c>
      <c r="MP130" s="35">
        <f>SUMIF(Population!$B$110:$B$210,"&lt;="&amp;$GV130,Population!AQ$110:AQ$210)-SUMIF(Population!$B$110:$B$210,"&lt;"&amp;$GU130,Population!AQ$110:AQ$210)</f>
        <v>1160116</v>
      </c>
      <c r="MQ130" s="35">
        <f>SUMIF(Population!$B$110:$B$210,"&lt;="&amp;$GV130,Population!AR$110:AR$210)-SUMIF(Population!$B$110:$B$210,"&lt;"&amp;$GU130,Population!AR$110:AR$210)</f>
        <v>1165792</v>
      </c>
      <c r="MR130" s="35">
        <f>SUMIF(Population!$B$110:$B$210,"&lt;="&amp;$GV130,Population!AS$110:AS$210)-SUMIF(Population!$B$110:$B$210,"&lt;"&amp;$GU130,Population!AS$110:AS$210)</f>
        <v>1170542</v>
      </c>
      <c r="MS130" s="35">
        <f>SUMIF(Population!$B$110:$B$210,"&lt;="&amp;$GV130,Population!AT$110:AT$210)-SUMIF(Population!$B$110:$B$210,"&lt;"&amp;$GU130,Population!AT$110:AT$210)</f>
        <v>1174466</v>
      </c>
      <c r="MT130" s="35">
        <f>SUMIF(Population!$B$110:$B$210,"&lt;="&amp;$GV130,Population!AU$110:AU$210)-SUMIF(Population!$B$110:$B$210,"&lt;"&amp;$GU130,Population!AU$110:AU$210)</f>
        <v>1177698</v>
      </c>
      <c r="MU130" s="35">
        <f>SUMIF(Population!$B$110:$B$210,"&lt;="&amp;$GV130,Population!AV$110:AV$210)-SUMIF(Population!$B$110:$B$210,"&lt;"&amp;$GU130,Population!AV$110:AV$210)</f>
        <v>1180375</v>
      </c>
      <c r="MV130" s="35">
        <f>SUMIF(Population!$B$110:$B$210,"&lt;="&amp;$GV130,Population!AW$110:AW$210)-SUMIF(Population!$B$110:$B$210,"&lt;"&amp;$GU130,Population!AW$110:AW$210)</f>
        <v>1182693</v>
      </c>
      <c r="MW130" s="35">
        <f>SUMIF(Population!$B$110:$B$210,"&lt;="&amp;$GV130,Population!AX$110:AX$210)-SUMIF(Population!$B$110:$B$210,"&lt;"&amp;$GU130,Population!AX$110:AX$210)</f>
        <v>1184851</v>
      </c>
      <c r="MX130" s="35">
        <f>SUMIF(Population!$B$110:$B$210,"&lt;="&amp;$GV130,Population!AY$110:AY$210)-SUMIF(Population!$B$110:$B$210,"&lt;"&amp;$GU130,Population!AY$110:AY$210)</f>
        <v>1186999</v>
      </c>
      <c r="MZ130" s="36" t="s">
        <v>259</v>
      </c>
      <c r="NA130" s="49">
        <f t="shared" si="109"/>
        <v>2015496651.8098788</v>
      </c>
      <c r="NB130" s="49">
        <f t="shared" si="110"/>
        <v>2142513665.4685695</v>
      </c>
      <c r="NC130" s="49">
        <f t="shared" si="111"/>
        <v>2264806398.5943294</v>
      </c>
      <c r="ND130" s="49">
        <f t="shared" si="112"/>
        <v>2384938149.2970939</v>
      </c>
      <c r="NE130" s="49">
        <f t="shared" si="113"/>
        <v>2486931942.3909869</v>
      </c>
      <c r="NF130" s="49">
        <f t="shared" si="114"/>
        <v>2575155700.713788</v>
      </c>
      <c r="NG130" s="49">
        <f t="shared" si="115"/>
        <v>2649595398.4838009</v>
      </c>
      <c r="NH130" s="49">
        <f t="shared" si="116"/>
        <v>2728212420.6733031</v>
      </c>
      <c r="NI130" s="49">
        <f t="shared" si="117"/>
        <v>2809036274.7677236</v>
      </c>
      <c r="NJ130" s="49">
        <f t="shared" si="118"/>
        <v>2882711808.4536471</v>
      </c>
      <c r="NK130" s="49">
        <f t="shared" si="119"/>
        <v>2951857230.1914568</v>
      </c>
      <c r="NL130" s="49">
        <f t="shared" si="120"/>
        <v>3019992773.8783679</v>
      </c>
      <c r="NM130" s="49">
        <f t="shared" si="121"/>
        <v>3084133260.7775531</v>
      </c>
      <c r="NN130" s="49">
        <f t="shared" si="122"/>
        <v>3145744465.0107236</v>
      </c>
      <c r="NO130" s="49">
        <f t="shared" si="123"/>
        <v>3209779239.5726571</v>
      </c>
      <c r="NP130" s="49">
        <f t="shared" si="124"/>
        <v>3283224675.7003121</v>
      </c>
      <c r="NQ130" s="49">
        <f t="shared" si="125"/>
        <v>3351665857.1258774</v>
      </c>
      <c r="NR130" s="49">
        <f t="shared" si="126"/>
        <v>3421558301.5978494</v>
      </c>
      <c r="NS130" s="49">
        <f t="shared" si="127"/>
        <v>3487470573.8947554</v>
      </c>
      <c r="NT130" s="49">
        <f t="shared" si="128"/>
        <v>3564613793.6516604</v>
      </c>
      <c r="NU130" s="49">
        <f t="shared" si="129"/>
        <v>3640004305.0248656</v>
      </c>
      <c r="NV130" s="49">
        <f t="shared" si="130"/>
        <v>3727127353.4139338</v>
      </c>
      <c r="NW130" s="49">
        <f t="shared" si="131"/>
        <v>3823978744.5814018</v>
      </c>
      <c r="NX130" s="49">
        <f t="shared" si="132"/>
        <v>3936054104.6580043</v>
      </c>
      <c r="NY130" s="49">
        <f t="shared" si="133"/>
        <v>4073442283.2917728</v>
      </c>
      <c r="NZ130" s="49">
        <f t="shared" si="134"/>
        <v>4224770726.7705517</v>
      </c>
      <c r="OA130" s="49">
        <f t="shared" si="135"/>
        <v>4389495424.1107731</v>
      </c>
      <c r="OB130" s="49">
        <f t="shared" si="136"/>
        <v>4556944235.6744623</v>
      </c>
      <c r="OC130" s="49">
        <f t="shared" si="137"/>
        <v>4724860948.5869541</v>
      </c>
      <c r="OD130" s="49">
        <f t="shared" si="138"/>
        <v>4865234917.3687534</v>
      </c>
      <c r="OE130" s="49">
        <f t="shared" si="139"/>
        <v>5015031426.2438326</v>
      </c>
      <c r="OF130" s="49">
        <f t="shared" si="140"/>
        <v>5164919176.7121458</v>
      </c>
      <c r="OG130" s="49">
        <f t="shared" si="141"/>
        <v>5319593279.8702326</v>
      </c>
      <c r="OH130" s="49">
        <f t="shared" si="142"/>
        <v>5476801550.1208401</v>
      </c>
      <c r="OI130" s="49">
        <f t="shared" si="143"/>
        <v>5655127805.4989452</v>
      </c>
      <c r="OJ130" s="49">
        <f t="shared" si="144"/>
        <v>5835344382.223731</v>
      </c>
      <c r="OK130" s="49">
        <f t="shared" si="145"/>
        <v>6015896768.9128561</v>
      </c>
      <c r="OL130" s="49">
        <f t="shared" si="146"/>
        <v>6197263684.25982</v>
      </c>
      <c r="OM130" s="49">
        <f t="shared" si="147"/>
        <v>6378454637.2680321</v>
      </c>
      <c r="ON130" s="49">
        <f t="shared" si="148"/>
        <v>6558643944.9691772</v>
      </c>
      <c r="OO130" s="49">
        <f t="shared" si="149"/>
        <v>6737222315.0623436</v>
      </c>
      <c r="OP130" s="49">
        <f t="shared" si="150"/>
        <v>6914242946.5468798</v>
      </c>
      <c r="OQ130" s="49">
        <f t="shared" si="151"/>
        <v>7090183561.2134714</v>
      </c>
      <c r="OR130" s="49">
        <f t="shared" si="152"/>
        <v>7265424630.9384365</v>
      </c>
      <c r="OS130" s="49">
        <f t="shared" si="153"/>
        <v>7440567624.1947823</v>
      </c>
      <c r="OT130" s="49">
        <f t="shared" si="154"/>
        <v>7616335127.3084307</v>
      </c>
      <c r="OU130" s="49">
        <f t="shared" si="155"/>
        <v>7793882640.2405052</v>
      </c>
      <c r="OV130" s="49">
        <f t="shared" si="156"/>
        <v>7974478283.2149534</v>
      </c>
      <c r="OW130" s="49">
        <f t="shared" si="157"/>
        <v>8159201602.8688107</v>
      </c>
    </row>
    <row r="131" spans="2:413">
      <c r="B131" s="36" t="s">
        <v>260</v>
      </c>
      <c r="C131" s="339">
        <v>1090.147659816261</v>
      </c>
      <c r="D131" s="339">
        <v>687.13799195776471</v>
      </c>
      <c r="E131" s="340">
        <v>1777.2856517740256</v>
      </c>
      <c r="F131" s="48">
        <f t="shared" si="104"/>
        <v>1376.960209744856</v>
      </c>
      <c r="G131" s="48">
        <f t="shared" si="105"/>
        <v>878.46391984413879</v>
      </c>
      <c r="H131" s="48">
        <f t="shared" si="106"/>
        <v>1129.2168241983504</v>
      </c>
      <c r="I131" s="123">
        <f t="shared" si="158"/>
        <v>0.73976095904765804</v>
      </c>
      <c r="J131" s="123">
        <f t="shared" si="107"/>
        <v>0.52233884224989247</v>
      </c>
      <c r="K131" s="123">
        <f t="shared" si="107"/>
        <v>0.63725912635924364</v>
      </c>
      <c r="L131" s="49"/>
      <c r="AG131" s="35">
        <v>35</v>
      </c>
      <c r="AH131" s="35">
        <v>39</v>
      </c>
      <c r="AI131" s="36" t="s">
        <v>260</v>
      </c>
      <c r="AJ131" s="49">
        <f t="shared" si="159"/>
        <v>1179.8940478478999</v>
      </c>
      <c r="AK131" s="49">
        <f t="shared" si="159"/>
        <v>1205.0996123954453</v>
      </c>
      <c r="AL131" s="49">
        <f t="shared" si="159"/>
        <v>1230.8436324808583</v>
      </c>
      <c r="AM131" s="49">
        <f t="shared" si="159"/>
        <v>1257.1376108961399</v>
      </c>
      <c r="AN131" s="49">
        <f t="shared" si="159"/>
        <v>1283.9932961624452</v>
      </c>
      <c r="AO131" s="49">
        <f t="shared" si="159"/>
        <v>1311.4226877794886</v>
      </c>
      <c r="AP131" s="49">
        <f t="shared" si="159"/>
        <v>1339.4380415870896</v>
      </c>
      <c r="AQ131" s="49">
        <f t="shared" si="159"/>
        <v>1368.0518752412565</v>
      </c>
      <c r="AR131" s="49">
        <f t="shared" si="159"/>
        <v>1397.2769738072504</v>
      </c>
      <c r="AS131" s="49">
        <f t="shared" si="159"/>
        <v>1427.1263954721337</v>
      </c>
      <c r="AT131" s="49">
        <f t="shared" si="159"/>
        <v>1457.6134773793526</v>
      </c>
      <c r="AU131" s="49">
        <f t="shared" si="159"/>
        <v>1488.7518415879617</v>
      </c>
      <c r="AV131" s="49">
        <f t="shared" si="159"/>
        <v>1520.5554011591514</v>
      </c>
      <c r="AW131" s="49">
        <f t="shared" si="159"/>
        <v>1553.0383663728014</v>
      </c>
      <c r="AX131" s="49">
        <f t="shared" si="159"/>
        <v>1586.2152510768344</v>
      </c>
      <c r="AY131" s="49">
        <f t="shared" si="159"/>
        <v>1620.1008791722077</v>
      </c>
      <c r="AZ131" s="49">
        <f t="shared" si="161"/>
        <v>1654.7103912364425</v>
      </c>
      <c r="BA131" s="49">
        <f t="shared" si="161"/>
        <v>1690.0592512886474</v>
      </c>
      <c r="BB131" s="49">
        <f t="shared" si="161"/>
        <v>1726.1632536990605</v>
      </c>
      <c r="BC131" s="49">
        <f t="shared" si="161"/>
        <v>1763.0385302461984</v>
      </c>
      <c r="BD131" s="49">
        <f t="shared" si="161"/>
        <v>1800.7015573247611</v>
      </c>
      <c r="BE131" s="49">
        <f t="shared" si="161"/>
        <v>1839.1691633075197</v>
      </c>
      <c r="BF131" s="49">
        <f t="shared" si="161"/>
        <v>1878.4585360644701</v>
      </c>
      <c r="BG131" s="49">
        <f t="shared" si="161"/>
        <v>1918.5872306426165</v>
      </c>
      <c r="BH131" s="49">
        <f t="shared" si="161"/>
        <v>1959.5731771098142</v>
      </c>
      <c r="BI131" s="49">
        <f t="shared" si="161"/>
        <v>2001.4346885661782</v>
      </c>
      <c r="BJ131" s="49">
        <f t="shared" si="161"/>
        <v>2044.190469326634</v>
      </c>
      <c r="BK131" s="49">
        <f t="shared" si="161"/>
        <v>2087.8596232782711</v>
      </c>
      <c r="BL131" s="49">
        <f t="shared" si="161"/>
        <v>2132.4616624162281</v>
      </c>
      <c r="BM131" s="49">
        <f t="shared" si="161"/>
        <v>2178.0165155619302</v>
      </c>
      <c r="BN131" s="49">
        <f t="shared" si="161"/>
        <v>2224.5445372675654</v>
      </c>
      <c r="BO131" s="49">
        <f t="shared" si="161"/>
        <v>2272.0665169107883</v>
      </c>
      <c r="BP131" s="49">
        <f t="shared" si="161"/>
        <v>2320.603687983707</v>
      </c>
      <c r="BQ131" s="49">
        <f t="shared" si="161"/>
        <v>2370.1777375803076</v>
      </c>
      <c r="BR131" s="49">
        <f t="shared" si="161"/>
        <v>2420.8108160865545</v>
      </c>
      <c r="BS131" s="49">
        <f t="shared" si="161"/>
        <v>2472.5255470774955</v>
      </c>
      <c r="BT131" s="49">
        <f t="shared" si="161"/>
        <v>2525.3450374257945</v>
      </c>
      <c r="BU131" s="49">
        <f t="shared" si="161"/>
        <v>2579.2928876262094</v>
      </c>
      <c r="BV131" s="49">
        <f t="shared" si="161"/>
        <v>2634.3932023406273</v>
      </c>
      <c r="BW131" s="49">
        <f t="shared" si="161"/>
        <v>2690.6706011683673</v>
      </c>
      <c r="BX131" s="49">
        <f t="shared" si="161"/>
        <v>2748.1502296465642</v>
      </c>
      <c r="BY131" s="49">
        <f t="shared" si="161"/>
        <v>2806.857770485552</v>
      </c>
      <c r="BZ131" s="49">
        <f t="shared" si="161"/>
        <v>2866.8194550442604</v>
      </c>
      <c r="CA131" s="49">
        <f t="shared" si="161"/>
        <v>2928.0620750507587</v>
      </c>
      <c r="CB131" s="49">
        <f t="shared" si="161"/>
        <v>2990.6129945731755</v>
      </c>
      <c r="CC131" s="49">
        <f t="shared" si="161"/>
        <v>3054.5001622463528</v>
      </c>
      <c r="CD131" s="49">
        <f t="shared" si="161"/>
        <v>3119.7521237596925</v>
      </c>
      <c r="CE131" s="49">
        <f t="shared" si="161"/>
        <v>3186.3980346117696</v>
      </c>
      <c r="CF131" s="49">
        <f t="shared" si="161"/>
        <v>3254.4676731374257</v>
      </c>
      <c r="CI131" s="35">
        <v>35</v>
      </c>
      <c r="CJ131" s="35">
        <v>39</v>
      </c>
      <c r="CK131" s="36" t="s">
        <v>260</v>
      </c>
      <c r="CL131" s="75" t="e">
        <f>SUMIF(Population!$B$214:$B$314,"&lt;="&amp;$GV131,Population!#REF!)-SUMIF(Population!$B$214:$B$314,"&lt;"&amp;$GU131,Population!#REF!)</f>
        <v>#REF!</v>
      </c>
      <c r="CM131" s="75" t="e">
        <f>SUMIF(Population!$B$214:$B$314,"&lt;="&amp;$GV131,Population!#REF!)-SUMIF(Population!$B$214:$B$314,"&lt;"&amp;$GU131,Population!#REF!)</f>
        <v>#REF!</v>
      </c>
      <c r="CN131" s="75" t="e">
        <f>SUMIF(Population!$B$214:$B$314,"&lt;="&amp;$GV131,Population!#REF!)-SUMIF(Population!$B$214:$B$314,"&lt;"&amp;$GU131,Population!#REF!)</f>
        <v>#REF!</v>
      </c>
      <c r="CO131" s="75" t="e">
        <f>SUMIF(Population!$B$214:$B$314,"&lt;="&amp;$GV131,Population!#REF!)-SUMIF(Population!$B$214:$B$314,"&lt;"&amp;$GU131,Population!#REF!)</f>
        <v>#REF!</v>
      </c>
      <c r="CP131" s="75" t="e">
        <f>SUMIF(Population!$B$214:$B$314,"&lt;="&amp;$GV131,Population!#REF!)-SUMIF(Population!$B$214:$B$314,"&lt;"&amp;$GU131,Population!#REF!)</f>
        <v>#REF!</v>
      </c>
      <c r="CQ131" s="75" t="e">
        <f>SUMIF(Population!$B$214:$B$314,"&lt;="&amp;$GV131,Population!#REF!)-SUMIF(Population!$B$214:$B$314,"&lt;"&amp;$GU131,Population!#REF!)</f>
        <v>#REF!</v>
      </c>
      <c r="CR131" s="75" t="e">
        <f>SUMIF(Population!$B$214:$B$314,"&lt;="&amp;$GV131,Population!#REF!)-SUMIF(Population!$B$214:$B$314,"&lt;"&amp;$GU131,Population!#REF!)</f>
        <v>#REF!</v>
      </c>
      <c r="CS131" s="75" t="e">
        <f>SUMIF(Population!$B$214:$B$314,"&lt;="&amp;$GV131,Population!#REF!)-SUMIF(Population!$B$214:$B$314,"&lt;"&amp;$GU131,Population!#REF!)</f>
        <v>#REF!</v>
      </c>
      <c r="CT131" s="75" t="e">
        <f>SUMIF(Population!$B$214:$B$314,"&lt;="&amp;$GV131,Population!#REF!)-SUMIF(Population!$B$214:$B$314,"&lt;"&amp;$GU131,Population!#REF!)</f>
        <v>#REF!</v>
      </c>
      <c r="CU131" s="75" t="e">
        <f>SUMIF(Population!$B$214:$B$314,"&lt;="&amp;$GV131,Population!#REF!)-SUMIF(Population!$B$214:$B$314,"&lt;"&amp;$GU131,Population!#REF!)</f>
        <v>#REF!</v>
      </c>
      <c r="CV131" s="75" t="e">
        <f>SUMIF(Population!$B$214:$B$314,"&lt;="&amp;$GV131,Population!#REF!)-SUMIF(Population!$B$214:$B$314,"&lt;"&amp;$GU131,Population!#REF!)</f>
        <v>#REF!</v>
      </c>
      <c r="CW131" s="75" t="e">
        <f>SUMIF(Population!$B$214:$B$314,"&lt;="&amp;$GV131,Population!#REF!)-SUMIF(Population!$B$214:$B$314,"&lt;"&amp;$GU131,Population!#REF!)</f>
        <v>#REF!</v>
      </c>
      <c r="CX131" s="75" t="e">
        <f>SUMIF(Population!$B$214:$B$314,"&lt;="&amp;$GV131,Population!#REF!)-SUMIF(Population!$B$214:$B$314,"&lt;"&amp;$GU131,Population!#REF!)</f>
        <v>#REF!</v>
      </c>
      <c r="CY131" s="75" t="e">
        <f>SUMIF(Population!$B$214:$B$314,"&lt;="&amp;$GV131,Population!#REF!)-SUMIF(Population!$B$214:$B$314,"&lt;"&amp;$GU131,Population!#REF!)</f>
        <v>#REF!</v>
      </c>
      <c r="CZ131" s="75" t="e">
        <f>SUMIF(Population!$B$214:$B$314,"&lt;="&amp;$GV131,Population!#REF!)-SUMIF(Population!$B$214:$B$314,"&lt;"&amp;$GU131,Population!#REF!)</f>
        <v>#REF!</v>
      </c>
      <c r="DA131" s="75" t="e">
        <f>SUMIF(Population!$B$214:$B$314,"&lt;="&amp;$GV131,Population!#REF!)-SUMIF(Population!$B$214:$B$314,"&lt;"&amp;$GU131,Population!#REF!)</f>
        <v>#REF!</v>
      </c>
      <c r="DB131" s="75" t="e">
        <f>SUMIF(Population!$B$214:$B$314,"&lt;="&amp;$GV131,Population!#REF!)-SUMIF(Population!$B$214:$B$314,"&lt;"&amp;$GU131,Population!#REF!)</f>
        <v>#REF!</v>
      </c>
      <c r="DC131" s="75" t="e">
        <f>SUMIF(Population!$B$214:$B$314,"&lt;="&amp;$GV131,Population!#REF!)-SUMIF(Population!$B$214:$B$314,"&lt;"&amp;$GU131,Population!#REF!)</f>
        <v>#REF!</v>
      </c>
      <c r="DD131" s="75" t="e">
        <f>SUMIF(Population!$B$214:$B$314,"&lt;="&amp;$GV131,Population!#REF!)-SUMIF(Population!$B$214:$B$314,"&lt;"&amp;$GU131,Population!#REF!)</f>
        <v>#REF!</v>
      </c>
      <c r="DE131" s="75" t="e">
        <f>SUMIF(Population!$B$214:$B$314,"&lt;="&amp;$GV131,Population!#REF!)-SUMIF(Population!$B$214:$B$314,"&lt;"&amp;$GU131,Population!#REF!)</f>
        <v>#REF!</v>
      </c>
      <c r="DF131" s="75" t="e">
        <f>SUMIF(Population!$B$214:$B$314,"&lt;="&amp;$GV131,Population!#REF!)-SUMIF(Population!$B$214:$B$314,"&lt;"&amp;$GU131,Population!#REF!)</f>
        <v>#REF!</v>
      </c>
      <c r="DG131" s="75" t="e">
        <f>SUMIF(Population!$B$214:$B$314,"&lt;="&amp;$GV131,Population!#REF!)-SUMIF(Population!$B$214:$B$314,"&lt;"&amp;$GU131,Population!#REF!)</f>
        <v>#REF!</v>
      </c>
      <c r="DH131" s="75" t="e">
        <f>SUMIF(Population!$B$214:$B$314,"&lt;="&amp;$GV131,Population!#REF!)-SUMIF(Population!$B$214:$B$314,"&lt;"&amp;$GU131,Population!#REF!)</f>
        <v>#REF!</v>
      </c>
      <c r="DI131" s="75" t="e">
        <f>SUMIF(Population!$B$214:$B$314,"&lt;="&amp;$GV131,Population!#REF!)-SUMIF(Population!$B$214:$B$314,"&lt;"&amp;$GU131,Population!#REF!)</f>
        <v>#REF!</v>
      </c>
      <c r="DJ131" s="75" t="e">
        <f>SUMIF(Population!$B$214:$B$314,"&lt;="&amp;$GV131,Population!#REF!)-SUMIF(Population!$B$214:$B$314,"&lt;"&amp;$GU131,Population!#REF!)</f>
        <v>#REF!</v>
      </c>
      <c r="DK131" s="75" t="e">
        <f>SUMIF(Population!$B$214:$B$314,"&lt;="&amp;$GV131,Population!#REF!)-SUMIF(Population!$B$214:$B$314,"&lt;"&amp;$GU131,Population!#REF!)</f>
        <v>#REF!</v>
      </c>
      <c r="DL131" s="75" t="e">
        <f>SUMIF(Population!$B$214:$B$314,"&lt;="&amp;$GV131,Population!#REF!)-SUMIF(Population!$B$214:$B$314,"&lt;"&amp;$GU131,Population!#REF!)</f>
        <v>#REF!</v>
      </c>
      <c r="DM131" s="75" t="e">
        <f>SUMIF(Population!$B$214:$B$314,"&lt;="&amp;$GV131,Population!#REF!)-SUMIF(Population!$B$214:$B$314,"&lt;"&amp;$GU131,Population!#REF!)</f>
        <v>#REF!</v>
      </c>
      <c r="DN131" s="75" t="e">
        <f>SUMIF(Population!$B$214:$B$314,"&lt;="&amp;$GV131,Population!#REF!)-SUMIF(Population!$B$214:$B$314,"&lt;"&amp;$GU131,Population!#REF!)</f>
        <v>#REF!</v>
      </c>
      <c r="DO131" s="75" t="e">
        <f>SUMIF(Population!$B$214:$B$314,"&lt;="&amp;$GV131,Population!#REF!)-SUMIF(Population!$B$214:$B$314,"&lt;"&amp;$GU131,Population!#REF!)</f>
        <v>#REF!</v>
      </c>
      <c r="DP131" s="75" t="e">
        <f>SUMIF(Population!$B$214:$B$314,"&lt;="&amp;$GV131,Population!#REF!)-SUMIF(Population!$B$214:$B$314,"&lt;"&amp;$GU131,Population!#REF!)</f>
        <v>#REF!</v>
      </c>
      <c r="DQ131" s="75" t="e">
        <f>SUMIF(Population!$B$214:$B$314,"&lt;="&amp;$GV131,Population!#REF!)-SUMIF(Population!$B$214:$B$314,"&lt;"&amp;$GU131,Population!#REF!)</f>
        <v>#REF!</v>
      </c>
      <c r="DR131" s="75" t="e">
        <f>SUMIF(Population!$B$214:$B$314,"&lt;="&amp;$GV131,Population!#REF!)-SUMIF(Population!$B$214:$B$314,"&lt;"&amp;$GU131,Population!#REF!)</f>
        <v>#REF!</v>
      </c>
      <c r="DS131" s="75" t="e">
        <f>SUMIF(Population!$B$214:$B$314,"&lt;="&amp;$GV131,Population!#REF!)-SUMIF(Population!$B$214:$B$314,"&lt;"&amp;$GU131,Population!#REF!)</f>
        <v>#REF!</v>
      </c>
      <c r="DT131" s="75" t="e">
        <f>SUMIF(Population!$B$214:$B$314,"&lt;="&amp;$GV131,Population!#REF!)-SUMIF(Population!$B$214:$B$314,"&lt;"&amp;$GU131,Population!#REF!)</f>
        <v>#REF!</v>
      </c>
      <c r="DU131" s="75" t="e">
        <f>SUMIF(Population!$B$214:$B$314,"&lt;="&amp;$GV131,Population!#REF!)-SUMIF(Population!$B$214:$B$314,"&lt;"&amp;$GU131,Population!#REF!)</f>
        <v>#REF!</v>
      </c>
      <c r="DV131" s="75" t="e">
        <f>SUMIF(Population!$B$214:$B$314,"&lt;="&amp;$GV131,Population!#REF!)-SUMIF(Population!$B$214:$B$314,"&lt;"&amp;$GU131,Population!#REF!)</f>
        <v>#REF!</v>
      </c>
      <c r="DW131" s="75" t="e">
        <f>SUMIF(Population!$B$214:$B$314,"&lt;="&amp;$GV131,Population!#REF!)-SUMIF(Population!$B$214:$B$314,"&lt;"&amp;$GU131,Population!#REF!)</f>
        <v>#REF!</v>
      </c>
      <c r="DX131" s="75" t="e">
        <f>SUMIF(Population!$B$214:$B$314,"&lt;="&amp;$GV131,Population!#REF!)-SUMIF(Population!$B$214:$B$314,"&lt;"&amp;$GU131,Population!#REF!)</f>
        <v>#REF!</v>
      </c>
      <c r="DY131" s="75" t="e">
        <f>SUMIF(Population!$B$214:$B$314,"&lt;="&amp;$GV131,Population!#REF!)-SUMIF(Population!$B$214:$B$314,"&lt;"&amp;$GU131,Population!#REF!)</f>
        <v>#REF!</v>
      </c>
      <c r="DZ131" s="75" t="e">
        <f>SUMIF(Population!$B$214:$B$314,"&lt;="&amp;$GV131,Population!#REF!)-SUMIF(Population!$B$214:$B$314,"&lt;"&amp;$GU131,Population!#REF!)</f>
        <v>#REF!</v>
      </c>
      <c r="EA131" s="75" t="e">
        <f>SUMIF(Population!$B$214:$B$314,"&lt;="&amp;$GV131,Population!#REF!)-SUMIF(Population!$B$214:$B$314,"&lt;"&amp;$GU131,Population!#REF!)</f>
        <v>#REF!</v>
      </c>
      <c r="EB131" s="75" t="e">
        <f>SUMIF(Population!$B$214:$B$314,"&lt;="&amp;$GV131,Population!#REF!)-SUMIF(Population!$B$214:$B$314,"&lt;"&amp;$GU131,Population!#REF!)</f>
        <v>#REF!</v>
      </c>
      <c r="EC131" s="75" t="e">
        <f>SUMIF(Population!$B$214:$B$314,"&lt;="&amp;$GV131,Population!#REF!)-SUMIF(Population!$B$214:$B$314,"&lt;"&amp;$GU131,Population!#REF!)</f>
        <v>#REF!</v>
      </c>
      <c r="ED131" s="75" t="e">
        <f>SUMIF(Population!$B$214:$B$314,"&lt;="&amp;$GV131,Population!#REF!)-SUMIF(Population!$B$214:$B$314,"&lt;"&amp;$GU131,Population!#REF!)</f>
        <v>#REF!</v>
      </c>
      <c r="EE131" s="75" t="e">
        <f>SUMIF(Population!$B$214:$B$314,"&lt;="&amp;$GV131,Population!#REF!)-SUMIF(Population!$B$214:$B$314,"&lt;"&amp;$GU131,Population!#REF!)</f>
        <v>#REF!</v>
      </c>
      <c r="EF131" s="75" t="e">
        <f>SUMIF(Population!$B$214:$B$314,"&lt;="&amp;$GV131,Population!#REF!)-SUMIF(Population!$B$214:$B$314,"&lt;"&amp;$GU131,Population!#REF!)</f>
        <v>#REF!</v>
      </c>
      <c r="EG131" s="75" t="e">
        <f>SUMIF(Population!$B$214:$B$314,"&lt;="&amp;$GV131,Population!#REF!)-SUMIF(Population!$B$214:$B$314,"&lt;"&amp;$GU131,Population!#REF!)</f>
        <v>#REF!</v>
      </c>
      <c r="EH131" s="75" t="e">
        <f>SUMIF(Population!$B$214:$B$314,"&lt;="&amp;$GV131,Population!#REF!)-SUMIF(Population!$B$214:$B$314,"&lt;"&amp;$GU131,Population!#REF!)</f>
        <v>#REF!</v>
      </c>
      <c r="EK131" s="35">
        <v>35</v>
      </c>
      <c r="EL131" s="35">
        <v>39</v>
      </c>
      <c r="EM131" s="36" t="s">
        <v>260</v>
      </c>
      <c r="EN131" s="35" t="e">
        <f>SUMIF(Population!$B$110:$B$210,"&lt;="&amp;$GV131,Population!#REF!)-SUMIF(Population!$B$110:$B$210,"&lt;"&amp;$GU131,Population!#REF!)</f>
        <v>#REF!</v>
      </c>
      <c r="EO131" s="35" t="e">
        <f>SUMIF(Population!$B$110:$B$210,"&lt;="&amp;$GV131,Population!#REF!)-SUMIF(Population!$B$110:$B$210,"&lt;"&amp;$GU131,Population!#REF!)</f>
        <v>#REF!</v>
      </c>
      <c r="EP131" s="35" t="e">
        <f>SUMIF(Population!$B$110:$B$210,"&lt;="&amp;$GV131,Population!#REF!)-SUMIF(Population!$B$110:$B$210,"&lt;"&amp;$GU131,Population!#REF!)</f>
        <v>#REF!</v>
      </c>
      <c r="EQ131" s="35" t="e">
        <f>SUMIF(Population!$B$110:$B$210,"&lt;="&amp;$GV131,Population!#REF!)-SUMIF(Population!$B$110:$B$210,"&lt;"&amp;$GU131,Population!#REF!)</f>
        <v>#REF!</v>
      </c>
      <c r="ER131" s="35" t="e">
        <f>SUMIF(Population!$B$110:$B$210,"&lt;="&amp;$GV131,Population!#REF!)-SUMIF(Population!$B$110:$B$210,"&lt;"&amp;$GU131,Population!#REF!)</f>
        <v>#REF!</v>
      </c>
      <c r="ES131" s="35" t="e">
        <f>SUMIF(Population!$B$110:$B$210,"&lt;="&amp;$GV131,Population!#REF!)-SUMIF(Population!$B$110:$B$210,"&lt;"&amp;$GU131,Population!#REF!)</f>
        <v>#REF!</v>
      </c>
      <c r="ET131" s="35" t="e">
        <f>SUMIF(Population!$B$110:$B$210,"&lt;="&amp;$GV131,Population!#REF!)-SUMIF(Population!$B$110:$B$210,"&lt;"&amp;$GU131,Population!#REF!)</f>
        <v>#REF!</v>
      </c>
      <c r="EU131" s="35" t="e">
        <f>SUMIF(Population!$B$110:$B$210,"&lt;="&amp;$GV131,Population!#REF!)-SUMIF(Population!$B$110:$B$210,"&lt;"&amp;$GU131,Population!#REF!)</f>
        <v>#REF!</v>
      </c>
      <c r="EV131" s="35" t="e">
        <f>SUMIF(Population!$B$110:$B$210,"&lt;="&amp;$GV131,Population!#REF!)-SUMIF(Population!$B$110:$B$210,"&lt;"&amp;$GU131,Population!#REF!)</f>
        <v>#REF!</v>
      </c>
      <c r="EW131" s="35" t="e">
        <f>SUMIF(Population!$B$110:$B$210,"&lt;="&amp;$GV131,Population!#REF!)-SUMIF(Population!$B$110:$B$210,"&lt;"&amp;$GU131,Population!#REF!)</f>
        <v>#REF!</v>
      </c>
      <c r="EX131" s="35" t="e">
        <f>SUMIF(Population!$B$110:$B$210,"&lt;="&amp;$GV131,Population!#REF!)-SUMIF(Population!$B$110:$B$210,"&lt;"&amp;$GU131,Population!#REF!)</f>
        <v>#REF!</v>
      </c>
      <c r="EY131" s="35" t="e">
        <f>SUMIF(Population!$B$110:$B$210,"&lt;="&amp;$GV131,Population!#REF!)-SUMIF(Population!$B$110:$B$210,"&lt;"&amp;$GU131,Population!#REF!)</f>
        <v>#REF!</v>
      </c>
      <c r="EZ131" s="35" t="e">
        <f>SUMIF(Population!$B$110:$B$210,"&lt;="&amp;$GV131,Population!#REF!)-SUMIF(Population!$B$110:$B$210,"&lt;"&amp;$GU131,Population!#REF!)</f>
        <v>#REF!</v>
      </c>
      <c r="FA131" s="35" t="e">
        <f>SUMIF(Population!$B$110:$B$210,"&lt;="&amp;$GV131,Population!#REF!)-SUMIF(Population!$B$110:$B$210,"&lt;"&amp;$GU131,Population!#REF!)</f>
        <v>#REF!</v>
      </c>
      <c r="FB131" s="35" t="e">
        <f>SUMIF(Population!$B$110:$B$210,"&lt;="&amp;$GV131,Population!#REF!)-SUMIF(Population!$B$110:$B$210,"&lt;"&amp;$GU131,Population!#REF!)</f>
        <v>#REF!</v>
      </c>
      <c r="FC131" s="35" t="e">
        <f>SUMIF(Population!$B$110:$B$210,"&lt;="&amp;$GV131,Population!#REF!)-SUMIF(Population!$B$110:$B$210,"&lt;"&amp;$GU131,Population!#REF!)</f>
        <v>#REF!</v>
      </c>
      <c r="FD131" s="35" t="e">
        <f>SUMIF(Population!$B$110:$B$210,"&lt;="&amp;$GV131,Population!#REF!)-SUMIF(Population!$B$110:$B$210,"&lt;"&amp;$GU131,Population!#REF!)</f>
        <v>#REF!</v>
      </c>
      <c r="FE131" s="35" t="e">
        <f>SUMIF(Population!$B$110:$B$210,"&lt;="&amp;$GV131,Population!#REF!)-SUMIF(Population!$B$110:$B$210,"&lt;"&amp;$GU131,Population!#REF!)</f>
        <v>#REF!</v>
      </c>
      <c r="FF131" s="35" t="e">
        <f>SUMIF(Population!$B$110:$B$210,"&lt;="&amp;$GV131,Population!#REF!)-SUMIF(Population!$B$110:$B$210,"&lt;"&amp;$GU131,Population!#REF!)</f>
        <v>#REF!</v>
      </c>
      <c r="FG131" s="35" t="e">
        <f>SUMIF(Population!$B$110:$B$210,"&lt;="&amp;$GV131,Population!#REF!)-SUMIF(Population!$B$110:$B$210,"&lt;"&amp;$GU131,Population!#REF!)</f>
        <v>#REF!</v>
      </c>
      <c r="FH131" s="35" t="e">
        <f>SUMIF(Population!$B$110:$B$210,"&lt;="&amp;$GV131,Population!#REF!)-SUMIF(Population!$B$110:$B$210,"&lt;"&amp;$GU131,Population!#REF!)</f>
        <v>#REF!</v>
      </c>
      <c r="FI131" s="35" t="e">
        <f>SUMIF(Population!$B$110:$B$210,"&lt;="&amp;$GV131,Population!#REF!)-SUMIF(Population!$B$110:$B$210,"&lt;"&amp;$GU131,Population!#REF!)</f>
        <v>#REF!</v>
      </c>
      <c r="FJ131" s="35" t="e">
        <f>SUMIF(Population!$B$110:$B$210,"&lt;="&amp;$GV131,Population!#REF!)-SUMIF(Population!$B$110:$B$210,"&lt;"&amp;$GU131,Population!#REF!)</f>
        <v>#REF!</v>
      </c>
      <c r="FK131" s="35" t="e">
        <f>SUMIF(Population!$B$110:$B$210,"&lt;="&amp;$GV131,Population!#REF!)-SUMIF(Population!$B$110:$B$210,"&lt;"&amp;$GU131,Population!#REF!)</f>
        <v>#REF!</v>
      </c>
      <c r="FL131" s="35" t="e">
        <f>SUMIF(Population!$B$110:$B$210,"&lt;="&amp;$GV131,Population!#REF!)-SUMIF(Population!$B$110:$B$210,"&lt;"&amp;$GU131,Population!#REF!)</f>
        <v>#REF!</v>
      </c>
      <c r="FM131" s="35" t="e">
        <f>SUMIF(Population!$B$110:$B$210,"&lt;="&amp;$GV131,Population!#REF!)-SUMIF(Population!$B$110:$B$210,"&lt;"&amp;$GU131,Population!#REF!)</f>
        <v>#REF!</v>
      </c>
      <c r="FN131" s="35" t="e">
        <f>SUMIF(Population!$B$110:$B$210,"&lt;="&amp;$GV131,Population!#REF!)-SUMIF(Population!$B$110:$B$210,"&lt;"&amp;$GU131,Population!#REF!)</f>
        <v>#REF!</v>
      </c>
      <c r="FO131" s="35" t="e">
        <f>SUMIF(Population!$B$110:$B$210,"&lt;="&amp;$GV131,Population!#REF!)-SUMIF(Population!$B$110:$B$210,"&lt;"&amp;$GU131,Population!#REF!)</f>
        <v>#REF!</v>
      </c>
      <c r="FP131" s="35" t="e">
        <f>SUMIF(Population!$B$110:$B$210,"&lt;="&amp;$GV131,Population!#REF!)-SUMIF(Population!$B$110:$B$210,"&lt;"&amp;$GU131,Population!#REF!)</f>
        <v>#REF!</v>
      </c>
      <c r="FQ131" s="35" t="e">
        <f>SUMIF(Population!$B$110:$B$210,"&lt;="&amp;$GV131,Population!#REF!)-SUMIF(Population!$B$110:$B$210,"&lt;"&amp;$GU131,Population!#REF!)</f>
        <v>#REF!</v>
      </c>
      <c r="FR131" s="35" t="e">
        <f>SUMIF(Population!$B$110:$B$210,"&lt;="&amp;$GV131,Population!#REF!)-SUMIF(Population!$B$110:$B$210,"&lt;"&amp;$GU131,Population!#REF!)</f>
        <v>#REF!</v>
      </c>
      <c r="FS131" s="35" t="e">
        <f>SUMIF(Population!$B$110:$B$210,"&lt;="&amp;$GV131,Population!#REF!)-SUMIF(Population!$B$110:$B$210,"&lt;"&amp;$GU131,Population!#REF!)</f>
        <v>#REF!</v>
      </c>
      <c r="FT131" s="35" t="e">
        <f>SUMIF(Population!$B$110:$B$210,"&lt;="&amp;$GV131,Population!#REF!)-SUMIF(Population!$B$110:$B$210,"&lt;"&amp;$GU131,Population!#REF!)</f>
        <v>#REF!</v>
      </c>
      <c r="FU131" s="35" t="e">
        <f>SUMIF(Population!$B$110:$B$210,"&lt;="&amp;$GV131,Population!#REF!)-SUMIF(Population!$B$110:$B$210,"&lt;"&amp;$GU131,Population!#REF!)</f>
        <v>#REF!</v>
      </c>
      <c r="FV131" s="35" t="e">
        <f>SUMIF(Population!$B$110:$B$210,"&lt;="&amp;$GV131,Population!#REF!)-SUMIF(Population!$B$110:$B$210,"&lt;"&amp;$GU131,Population!#REF!)</f>
        <v>#REF!</v>
      </c>
      <c r="FW131" s="35" t="e">
        <f>SUMIF(Population!$B$110:$B$210,"&lt;="&amp;$GV131,Population!#REF!)-SUMIF(Population!$B$110:$B$210,"&lt;"&amp;$GU131,Population!#REF!)</f>
        <v>#REF!</v>
      </c>
      <c r="FX131" s="35" t="e">
        <f>SUMIF(Population!$B$110:$B$210,"&lt;="&amp;$GV131,Population!#REF!)-SUMIF(Population!$B$110:$B$210,"&lt;"&amp;$GU131,Population!#REF!)</f>
        <v>#REF!</v>
      </c>
      <c r="FY131" s="35" t="e">
        <f>SUMIF(Population!$B$110:$B$210,"&lt;="&amp;$GV131,Population!#REF!)-SUMIF(Population!$B$110:$B$210,"&lt;"&amp;$GU131,Population!#REF!)</f>
        <v>#REF!</v>
      </c>
      <c r="FZ131" s="35" t="e">
        <f>SUMIF(Population!$B$110:$B$210,"&lt;="&amp;$GV131,Population!#REF!)-SUMIF(Population!$B$110:$B$210,"&lt;"&amp;$GU131,Population!#REF!)</f>
        <v>#REF!</v>
      </c>
      <c r="GA131" s="35" t="e">
        <f>SUMIF(Population!$B$110:$B$210,"&lt;="&amp;$GV131,Population!#REF!)-SUMIF(Population!$B$110:$B$210,"&lt;"&amp;$GU131,Population!#REF!)</f>
        <v>#REF!</v>
      </c>
      <c r="GB131" s="35" t="e">
        <f>SUMIF(Population!$B$110:$B$210,"&lt;="&amp;$GV131,Population!#REF!)-SUMIF(Population!$B$110:$B$210,"&lt;"&amp;$GU131,Population!#REF!)</f>
        <v>#REF!</v>
      </c>
      <c r="GC131" s="35" t="e">
        <f>SUMIF(Population!$B$110:$B$210,"&lt;="&amp;$GV131,Population!#REF!)-SUMIF(Population!$B$110:$B$210,"&lt;"&amp;$GU131,Population!#REF!)</f>
        <v>#REF!</v>
      </c>
      <c r="GD131" s="35" t="e">
        <f>SUMIF(Population!$B$110:$B$210,"&lt;="&amp;$GV131,Population!#REF!)-SUMIF(Population!$B$110:$B$210,"&lt;"&amp;$GU131,Population!#REF!)</f>
        <v>#REF!</v>
      </c>
      <c r="GE131" s="35" t="e">
        <f>SUMIF(Population!$B$110:$B$210,"&lt;="&amp;$GV131,Population!#REF!)-SUMIF(Population!$B$110:$B$210,"&lt;"&amp;$GU131,Population!#REF!)</f>
        <v>#REF!</v>
      </c>
      <c r="GF131" s="35" t="e">
        <f>SUMIF(Population!$B$110:$B$210,"&lt;="&amp;$GV131,Population!#REF!)-SUMIF(Population!$B$110:$B$210,"&lt;"&amp;$GU131,Population!#REF!)</f>
        <v>#REF!</v>
      </c>
      <c r="GG131" s="35" t="e">
        <f>SUMIF(Population!$B$110:$B$210,"&lt;="&amp;$GV131,Population!#REF!)-SUMIF(Population!$B$110:$B$210,"&lt;"&amp;$GU131,Population!#REF!)</f>
        <v>#REF!</v>
      </c>
      <c r="GH131" s="35" t="e">
        <f>SUMIF(Population!$B$110:$B$210,"&lt;="&amp;$GV131,Population!#REF!)-SUMIF(Population!$B$110:$B$210,"&lt;"&amp;$GU131,Population!#REF!)</f>
        <v>#REF!</v>
      </c>
      <c r="GI131" s="35" t="e">
        <f>SUMIF(Population!$B$110:$B$210,"&lt;="&amp;$GV131,Population!#REF!)-SUMIF(Population!$B$110:$B$210,"&lt;"&amp;$GU131,Population!#REF!)</f>
        <v>#REF!</v>
      </c>
      <c r="GJ131" s="35" t="e">
        <f>SUMIF(Population!$B$110:$B$210,"&lt;="&amp;$GV131,Population!#REF!)-SUMIF(Population!$B$110:$B$210,"&lt;"&amp;$GU131,Population!#REF!)</f>
        <v>#REF!</v>
      </c>
      <c r="GU131" s="35">
        <v>35</v>
      </c>
      <c r="GV131" s="35">
        <v>39</v>
      </c>
      <c r="GW131" s="36" t="s">
        <v>260</v>
      </c>
      <c r="GX131" s="35">
        <f>SUMIF(Population!$B$4:$B$104,"&lt;="&amp;$GV131,Population!C$4:C$104)-SUMIF(Population!$B$4:$B$104,"&lt;"&amp;$GU131,Population!C$4:C$104)</f>
        <v>1554337</v>
      </c>
      <c r="GY131" s="35">
        <f>SUMIF(Population!$B$4:$B$104,"&lt;="&amp;$GV131,Population!D$4:D$104)-SUMIF(Population!$B$4:$B$104,"&lt;"&amp;$GU131,Population!D$4:D$104)</f>
        <v>1553604</v>
      </c>
      <c r="GZ131" s="35">
        <f>SUMIF(Population!$B$4:$B$104,"&lt;="&amp;$GV131,Population!E$4:E$104)-SUMIF(Population!$B$4:$B$104,"&lt;"&amp;$GU131,Population!E$4:E$104)</f>
        <v>1567347</v>
      </c>
      <c r="HA131" s="35">
        <f>SUMIF(Population!$B$4:$B$104,"&lt;="&amp;$GV131,Population!F$4:F$104)-SUMIF(Population!$B$4:$B$104,"&lt;"&amp;$GU131,Population!F$4:F$104)</f>
        <v>1594506</v>
      </c>
      <c r="HB131" s="35">
        <f>SUMIF(Population!$B$4:$B$104,"&lt;="&amp;$GV131,Population!G$4:G$104)-SUMIF(Population!$B$4:$B$104,"&lt;"&amp;$GU131,Population!G$4:G$104)</f>
        <v>1638830</v>
      </c>
      <c r="HC131" s="35">
        <f>SUMIF(Population!$B$4:$B$104,"&lt;="&amp;$GV131,Population!H$4:H$104)-SUMIF(Population!$B$4:$B$104,"&lt;"&amp;$GU131,Population!H$4:H$104)</f>
        <v>1689993</v>
      </c>
      <c r="HD131" s="35">
        <f>SUMIF(Population!$B$4:$B$104,"&lt;="&amp;$GV131,Population!I$4:I$104)-SUMIF(Population!$B$4:$B$104,"&lt;"&amp;$GU131,Population!I$4:I$104)</f>
        <v>1749004</v>
      </c>
      <c r="HE131" s="35">
        <f>SUMIF(Population!$B$4:$B$104,"&lt;="&amp;$GV131,Population!J$4:J$104)-SUMIF(Population!$B$4:$B$104,"&lt;"&amp;$GU131,Population!J$4:J$104)</f>
        <v>1802061</v>
      </c>
      <c r="HF131" s="35">
        <f>SUMIF(Population!$B$4:$B$104,"&lt;="&amp;$GV131,Population!K$4:K$104)-SUMIF(Population!$B$4:$B$104,"&lt;"&amp;$GU131,Population!K$4:K$104)</f>
        <v>1851446</v>
      </c>
      <c r="HG131" s="35">
        <f>SUMIF(Population!$B$4:$B$104,"&lt;="&amp;$GV131,Population!L$4:L$104)-SUMIF(Population!$B$4:$B$104,"&lt;"&amp;$GU131,Population!L$4:L$104)</f>
        <v>1885900</v>
      </c>
      <c r="HH131" s="35">
        <f>SUMIF(Population!$B$4:$B$104,"&lt;="&amp;$GV131,Population!M$4:M$104)-SUMIF(Population!$B$4:$B$104,"&lt;"&amp;$GU131,Population!M$4:M$104)</f>
        <v>1909499</v>
      </c>
      <c r="HI131" s="35">
        <f>SUMIF(Population!$B$4:$B$104,"&lt;="&amp;$GV131,Population!N$4:N$104)-SUMIF(Population!$B$4:$B$104,"&lt;"&amp;$GU131,Population!N$4:N$104)</f>
        <v>1923015</v>
      </c>
      <c r="HJ131" s="35">
        <f>SUMIF(Population!$B$4:$B$104,"&lt;="&amp;$GV131,Population!O$4:O$104)-SUMIF(Population!$B$4:$B$104,"&lt;"&amp;$GU131,Population!O$4:O$104)</f>
        <v>1938003</v>
      </c>
      <c r="HK131" s="35">
        <f>SUMIF(Population!$B$4:$B$104,"&lt;="&amp;$GV131,Population!P$4:P$104)-SUMIF(Population!$B$4:$B$104,"&lt;"&amp;$GU131,Population!P$4:P$104)</f>
        <v>1953033</v>
      </c>
      <c r="HL131" s="35">
        <f>SUMIF(Population!$B$4:$B$104,"&lt;="&amp;$GV131,Population!Q$4:Q$104)-SUMIF(Population!$B$4:$B$104,"&lt;"&amp;$GU131,Population!Q$4:Q$104)</f>
        <v>1961979</v>
      </c>
      <c r="HM131" s="35">
        <f>SUMIF(Population!$B$4:$B$104,"&lt;="&amp;$GV131,Population!R$4:R$104)-SUMIF(Population!$B$4:$B$104,"&lt;"&amp;$GU131,Population!R$4:R$104)</f>
        <v>1966851</v>
      </c>
      <c r="HN131" s="35">
        <f>SUMIF(Population!$B$4:$B$104,"&lt;="&amp;$GV131,Population!S$4:S$104)-SUMIF(Population!$B$4:$B$104,"&lt;"&amp;$GU131,Population!S$4:S$104)</f>
        <v>1970071</v>
      </c>
      <c r="HO131" s="35">
        <f>SUMIF(Population!$B$4:$B$104,"&lt;="&amp;$GV131,Population!T$4:T$104)-SUMIF(Population!$B$4:$B$104,"&lt;"&amp;$GU131,Population!T$4:T$104)</f>
        <v>1969902</v>
      </c>
      <c r="HP131" s="35">
        <f>SUMIF(Population!$B$4:$B$104,"&lt;="&amp;$GV131,Population!U$4:U$104)-SUMIF(Population!$B$4:$B$104,"&lt;"&amp;$GU131,Population!U$4:U$104)</f>
        <v>1967416</v>
      </c>
      <c r="HQ131" s="35">
        <f>SUMIF(Population!$B$4:$B$104,"&lt;="&amp;$GV131,Population!V$4:V$104)-SUMIF(Population!$B$4:$B$104,"&lt;"&amp;$GU131,Population!V$4:V$104)</f>
        <v>1965625</v>
      </c>
      <c r="HR131" s="35">
        <f>SUMIF(Population!$B$4:$B$104,"&lt;="&amp;$GV131,Population!W$4:W$104)-SUMIF(Population!$B$4:$B$104,"&lt;"&amp;$GU131,Population!W$4:W$104)</f>
        <v>1968476</v>
      </c>
      <c r="HS131" s="35">
        <f>SUMIF(Population!$B$4:$B$104,"&lt;="&amp;$GV131,Population!X$4:X$104)-SUMIF(Population!$B$4:$B$104,"&lt;"&amp;$GU131,Population!X$4:X$104)</f>
        <v>1967583</v>
      </c>
      <c r="HT131" s="35">
        <f>SUMIF(Population!$B$4:$B$104,"&lt;="&amp;$GV131,Population!Y$4:Y$104)-SUMIF(Population!$B$4:$B$104,"&lt;"&amp;$GU131,Population!Y$4:Y$104)</f>
        <v>1966706</v>
      </c>
      <c r="HU131" s="35">
        <f>SUMIF(Population!$B$4:$B$104,"&lt;="&amp;$GV131,Population!Z$4:Z$104)-SUMIF(Population!$B$4:$B$104,"&lt;"&amp;$GU131,Population!Z$4:Z$104)</f>
        <v>1962911</v>
      </c>
      <c r="HV131" s="35">
        <f>SUMIF(Population!$B$4:$B$104,"&lt;="&amp;$GV131,Population!AA$4:AA$104)-SUMIF(Population!$B$4:$B$104,"&lt;"&amp;$GU131,Population!AA$4:AA$104)</f>
        <v>1964362</v>
      </c>
      <c r="HW131" s="35">
        <f>SUMIF(Population!$B$4:$B$104,"&lt;="&amp;$GV131,Population!AB$4:AB$104)-SUMIF(Population!$B$4:$B$104,"&lt;"&amp;$GU131,Population!AB$4:AB$104)</f>
        <v>1964030</v>
      </c>
      <c r="HX131" s="35">
        <f>SUMIF(Population!$B$4:$B$104,"&lt;="&amp;$GV131,Population!AC$4:AC$104)-SUMIF(Population!$B$4:$B$104,"&lt;"&amp;$GU131,Population!AC$4:AC$104)</f>
        <v>1968809</v>
      </c>
      <c r="HY131" s="35">
        <f>SUMIF(Population!$B$4:$B$104,"&lt;="&amp;$GV131,Population!AD$4:AD$104)-SUMIF(Population!$B$4:$B$104,"&lt;"&amp;$GU131,Population!AD$4:AD$104)</f>
        <v>1977374</v>
      </c>
      <c r="HZ131" s="35">
        <f>SUMIF(Population!$B$4:$B$104,"&lt;="&amp;$GV131,Population!AE$4:AE$104)-SUMIF(Population!$B$4:$B$104,"&lt;"&amp;$GU131,Population!AE$4:AE$104)</f>
        <v>1992121</v>
      </c>
      <c r="IA131" s="35">
        <f>SUMIF(Population!$B$4:$B$104,"&lt;="&amp;$GV131,Population!AF$4:AF$104)-SUMIF(Population!$B$4:$B$104,"&lt;"&amp;$GU131,Population!AF$4:AF$104)</f>
        <v>2017411</v>
      </c>
      <c r="IB131" s="35">
        <f>SUMIF(Population!$B$4:$B$104,"&lt;="&amp;$GV131,Population!AG$4:AG$104)-SUMIF(Population!$B$4:$B$104,"&lt;"&amp;$GU131,Population!AG$4:AG$104)</f>
        <v>2047273</v>
      </c>
      <c r="IC131" s="35">
        <f>SUMIF(Population!$B$4:$B$104,"&lt;="&amp;$GV131,Population!AH$4:AH$104)-SUMIF(Population!$B$4:$B$104,"&lt;"&amp;$GU131,Population!AH$4:AH$104)</f>
        <v>2081125</v>
      </c>
      <c r="ID131" s="35">
        <f>SUMIF(Population!$B$4:$B$104,"&lt;="&amp;$GV131,Population!AI$4:AI$104)-SUMIF(Population!$B$4:$B$104,"&lt;"&amp;$GU131,Population!AI$4:AI$104)</f>
        <v>2113918</v>
      </c>
      <c r="IE131" s="35">
        <f>SUMIF(Population!$B$4:$B$104,"&lt;="&amp;$GV131,Population!AJ$4:AJ$104)-SUMIF(Population!$B$4:$B$104,"&lt;"&amp;$GU131,Population!AJ$4:AJ$104)</f>
        <v>2144674</v>
      </c>
      <c r="IF131" s="35">
        <f>SUMIF(Population!$B$4:$B$104,"&lt;="&amp;$GV131,Population!AK$4:AK$104)-SUMIF(Population!$B$4:$B$104,"&lt;"&amp;$GU131,Population!AK$4:AK$104)</f>
        <v>2161526</v>
      </c>
      <c r="IG131" s="35">
        <f>SUMIF(Population!$B$4:$B$104,"&lt;="&amp;$GV131,Population!AL$4:AL$104)-SUMIF(Population!$B$4:$B$104,"&lt;"&amp;$GU131,Population!AL$4:AL$104)</f>
        <v>2180708</v>
      </c>
      <c r="IH131" s="35">
        <f>SUMIF(Population!$B$4:$B$104,"&lt;="&amp;$GV131,Population!AM$4:AM$104)-SUMIF(Population!$B$4:$B$104,"&lt;"&amp;$GU131,Population!AM$4:AM$104)</f>
        <v>2198223</v>
      </c>
      <c r="II131" s="35">
        <f>SUMIF(Population!$B$4:$B$104,"&lt;="&amp;$GV131,Population!AN$4:AN$104)-SUMIF(Population!$B$4:$B$104,"&lt;"&amp;$GU131,Population!AN$4:AN$104)</f>
        <v>2216007</v>
      </c>
      <c r="IJ131" s="35">
        <f>SUMIF(Population!$B$4:$B$104,"&lt;="&amp;$GV131,Population!AO$4:AO$104)-SUMIF(Population!$B$4:$B$104,"&lt;"&amp;$GU131,Population!AO$4:AO$104)</f>
        <v>2233121</v>
      </c>
      <c r="IK131" s="35">
        <f>SUMIF(Population!$B$4:$B$104,"&lt;="&amp;$GV131,Population!AP$4:AP$104)-SUMIF(Population!$B$4:$B$104,"&lt;"&amp;$GU131,Population!AP$4:AP$104)</f>
        <v>2256684</v>
      </c>
      <c r="IL131" s="35">
        <f>SUMIF(Population!$B$4:$B$104,"&lt;="&amp;$GV131,Population!AQ$4:AQ$104)-SUMIF(Population!$B$4:$B$104,"&lt;"&amp;$GU131,Population!AQ$4:AQ$104)</f>
        <v>2279038</v>
      </c>
      <c r="IM131" s="35">
        <f>SUMIF(Population!$B$4:$B$104,"&lt;="&amp;$GV131,Population!AR$4:AR$104)-SUMIF(Population!$B$4:$B$104,"&lt;"&amp;$GU131,Population!AR$4:AR$104)</f>
        <v>2299634</v>
      </c>
      <c r="IN131" s="35">
        <f>SUMIF(Population!$B$4:$B$104,"&lt;="&amp;$GV131,Population!AS$4:AS$104)-SUMIF(Population!$B$4:$B$104,"&lt;"&amp;$GU131,Population!AS$4:AS$104)</f>
        <v>2318712</v>
      </c>
      <c r="IO131" s="35">
        <f>SUMIF(Population!$B$4:$B$104,"&lt;="&amp;$GV131,Population!AT$4:AT$104)-SUMIF(Population!$B$4:$B$104,"&lt;"&amp;$GU131,Population!AT$4:AT$104)</f>
        <v>2335968</v>
      </c>
      <c r="IP131" s="35">
        <f>SUMIF(Population!$B$4:$B$104,"&lt;="&amp;$GV131,Population!AU$4:AU$104)-SUMIF(Population!$B$4:$B$104,"&lt;"&amp;$GU131,Population!AU$4:AU$104)</f>
        <v>2351194</v>
      </c>
      <c r="IQ131" s="35">
        <f>SUMIF(Population!$B$4:$B$104,"&lt;="&amp;$GV131,Population!AV$4:AV$104)-SUMIF(Population!$B$4:$B$104,"&lt;"&amp;$GU131,Population!AV$4:AV$104)</f>
        <v>2364263</v>
      </c>
      <c r="IR131" s="35">
        <f>SUMIF(Population!$B$4:$B$104,"&lt;="&amp;$GV131,Population!AW$4:AW$104)-SUMIF(Population!$B$4:$B$104,"&lt;"&amp;$GU131,Population!AW$4:AW$104)</f>
        <v>2375291</v>
      </c>
      <c r="IS131" s="35">
        <f>SUMIF(Population!$B$4:$B$104,"&lt;="&amp;$GV131,Population!AX$4:AX$104)-SUMIF(Population!$B$4:$B$104,"&lt;"&amp;$GU131,Population!AX$4:AX$104)</f>
        <v>2384514</v>
      </c>
      <c r="IT131" s="35">
        <f>SUMIF(Population!$B$4:$B$104,"&lt;="&amp;$GV131,Population!AY$4:AY$104)-SUMIF(Population!$B$4:$B$104,"&lt;"&amp;$GU131,Population!AY$4:AY$104)</f>
        <v>2392134</v>
      </c>
      <c r="IW131" s="35">
        <v>35</v>
      </c>
      <c r="IX131" s="35">
        <v>39</v>
      </c>
      <c r="IY131" s="36" t="s">
        <v>260</v>
      </c>
      <c r="IZ131" s="75">
        <f>SUMIF(Population!$B$214:$B$314,"&lt;="&amp;$GV131,Population!C$214:C$314)-SUMIF(Population!$B$214:$B$314,"&lt;"&amp;$GU131,Population!C$214:C$314)</f>
        <v>780450</v>
      </c>
      <c r="JA131" s="75">
        <f>SUMIF(Population!$B$214:$B$314,"&lt;="&amp;$GV131,Population!D$214:D$314)-SUMIF(Population!$B$214:$B$314,"&lt;"&amp;$GU131,Population!D$214:D$314)</f>
        <v>778893</v>
      </c>
      <c r="JB131" s="75">
        <f>SUMIF(Population!$B$214:$B$314,"&lt;="&amp;$GV131,Population!E$214:E$314)-SUMIF(Population!$B$214:$B$314,"&lt;"&amp;$GU131,Population!E$214:E$314)</f>
        <v>784504</v>
      </c>
      <c r="JC131" s="75">
        <f>SUMIF(Population!$B$214:$B$314,"&lt;="&amp;$GV131,Population!F$214:F$314)-SUMIF(Population!$B$214:$B$314,"&lt;"&amp;$GU131,Population!F$214:F$314)</f>
        <v>797189</v>
      </c>
      <c r="JD131" s="75">
        <f>SUMIF(Population!$B$214:$B$314,"&lt;="&amp;$GV131,Population!G$214:G$314)-SUMIF(Population!$B$214:$B$314,"&lt;"&amp;$GU131,Population!G$214:G$314)</f>
        <v>818020</v>
      </c>
      <c r="JE131" s="75">
        <f>SUMIF(Population!$B$214:$B$314,"&lt;="&amp;$GV131,Population!H$214:H$314)-SUMIF(Population!$B$214:$B$314,"&lt;"&amp;$GU131,Population!H$214:H$314)</f>
        <v>842116</v>
      </c>
      <c r="JF131" s="75">
        <f>SUMIF(Population!$B$214:$B$314,"&lt;="&amp;$GV131,Population!I$214:I$314)-SUMIF(Population!$B$214:$B$314,"&lt;"&amp;$GU131,Population!I$214:I$314)</f>
        <v>870434</v>
      </c>
      <c r="JG131" s="75">
        <f>SUMIF(Population!$B$214:$B$314,"&lt;="&amp;$GV131,Population!J$214:J$314)-SUMIF(Population!$B$214:$B$314,"&lt;"&amp;$GU131,Population!J$214:J$314)</f>
        <v>896781</v>
      </c>
      <c r="JH131" s="75">
        <f>SUMIF(Population!$B$214:$B$314,"&lt;="&amp;$GV131,Population!K$214:K$314)-SUMIF(Population!$B$214:$B$314,"&lt;"&amp;$GU131,Population!K$214:K$314)</f>
        <v>921822</v>
      </c>
      <c r="JI131" s="75">
        <f>SUMIF(Population!$B$214:$B$314,"&lt;="&amp;$GV131,Population!L$214:L$314)-SUMIF(Population!$B$214:$B$314,"&lt;"&amp;$GU131,Population!L$214:L$314)</f>
        <v>939709</v>
      </c>
      <c r="JJ131" s="75">
        <f>SUMIF(Population!$B$214:$B$314,"&lt;="&amp;$GV131,Population!M$214:M$314)-SUMIF(Population!$B$214:$B$314,"&lt;"&amp;$GU131,Population!M$214:M$314)</f>
        <v>952883</v>
      </c>
      <c r="JK131" s="75">
        <f>SUMIF(Population!$B$214:$B$314,"&lt;="&amp;$GV131,Population!N$214:N$314)-SUMIF(Population!$B$214:$B$314,"&lt;"&amp;$GU131,Population!N$214:N$314)</f>
        <v>961390</v>
      </c>
      <c r="JL131" s="75">
        <f>SUMIF(Population!$B$214:$B$314,"&lt;="&amp;$GV131,Population!O$214:O$314)-SUMIF(Population!$B$214:$B$314,"&lt;"&amp;$GU131,Population!O$214:O$314)</f>
        <v>970074</v>
      </c>
      <c r="JM131" s="75">
        <f>SUMIF(Population!$B$214:$B$314,"&lt;="&amp;$GV131,Population!P$214:P$314)-SUMIF(Population!$B$214:$B$314,"&lt;"&amp;$GU131,Population!P$214:P$314)</f>
        <v>977825</v>
      </c>
      <c r="JN131" s="75">
        <f>SUMIF(Population!$B$214:$B$314,"&lt;="&amp;$GV131,Population!Q$214:Q$314)-SUMIF(Population!$B$214:$B$314,"&lt;"&amp;$GU131,Population!Q$214:Q$314)</f>
        <v>983418</v>
      </c>
      <c r="JO131" s="75">
        <f>SUMIF(Population!$B$214:$B$314,"&lt;="&amp;$GV131,Population!R$214:R$314)-SUMIF(Population!$B$214:$B$314,"&lt;"&amp;$GU131,Population!R$214:R$314)</f>
        <v>985979</v>
      </c>
      <c r="JP131" s="75">
        <f>SUMIF(Population!$B$214:$B$314,"&lt;="&amp;$GV131,Population!S$214:S$314)-SUMIF(Population!$B$214:$B$314,"&lt;"&amp;$GU131,Population!S$214:S$314)</f>
        <v>986620</v>
      </c>
      <c r="JQ131" s="75">
        <f>SUMIF(Population!$B$214:$B$314,"&lt;="&amp;$GV131,Population!T$214:T$314)-SUMIF(Population!$B$214:$B$314,"&lt;"&amp;$GU131,Population!T$214:T$314)</f>
        <v>984985</v>
      </c>
      <c r="JR131" s="75">
        <f>SUMIF(Population!$B$214:$B$314,"&lt;="&amp;$GV131,Population!U$214:U$314)-SUMIF(Population!$B$214:$B$314,"&lt;"&amp;$GU131,Population!U$214:U$314)</f>
        <v>982411</v>
      </c>
      <c r="JS131" s="75">
        <f>SUMIF(Population!$B$214:$B$314,"&lt;="&amp;$GV131,Population!V$214:V$314)-SUMIF(Population!$B$214:$B$314,"&lt;"&amp;$GU131,Population!V$214:V$314)</f>
        <v>979390</v>
      </c>
      <c r="JT131" s="75">
        <f>SUMIF(Population!$B$214:$B$314,"&lt;="&amp;$GV131,Population!W$214:W$314)-SUMIF(Population!$B$214:$B$314,"&lt;"&amp;$GU131,Population!W$214:W$314)</f>
        <v>979413</v>
      </c>
      <c r="JU131" s="75">
        <f>SUMIF(Population!$B$214:$B$314,"&lt;="&amp;$GV131,Population!X$214:X$314)-SUMIF(Population!$B$214:$B$314,"&lt;"&amp;$GU131,Population!X$214:X$314)</f>
        <v>977730</v>
      </c>
      <c r="JV131" s="75">
        <f>SUMIF(Population!$B$214:$B$314,"&lt;="&amp;$GV131,Population!Y$214:Y$314)-SUMIF(Population!$B$214:$B$314,"&lt;"&amp;$GU131,Population!Y$214:Y$314)</f>
        <v>977009</v>
      </c>
      <c r="JW131" s="75">
        <f>SUMIF(Population!$B$214:$B$314,"&lt;="&amp;$GV131,Population!Z$214:Z$314)-SUMIF(Population!$B$214:$B$314,"&lt;"&amp;$GU131,Population!Z$214:Z$314)</f>
        <v>975242</v>
      </c>
      <c r="JX131" s="75">
        <f>SUMIF(Population!$B$214:$B$314,"&lt;="&amp;$GV131,Population!AA$214:AA$314)-SUMIF(Population!$B$214:$B$314,"&lt;"&amp;$GU131,Population!AA$214:AA$314)</f>
        <v>975694</v>
      </c>
      <c r="JY131" s="75">
        <f>SUMIF(Population!$B$214:$B$314,"&lt;="&amp;$GV131,Population!AB$214:AB$314)-SUMIF(Population!$B$214:$B$314,"&lt;"&amp;$GU131,Population!AB$214:AB$314)</f>
        <v>975272</v>
      </c>
      <c r="JZ131" s="75">
        <f>SUMIF(Population!$B$214:$B$314,"&lt;="&amp;$GV131,Population!AC$214:AC$314)-SUMIF(Population!$B$214:$B$314,"&lt;"&amp;$GU131,Population!AC$214:AC$314)</f>
        <v>977582</v>
      </c>
      <c r="KA131" s="75">
        <f>SUMIF(Population!$B$214:$B$314,"&lt;="&amp;$GV131,Population!AD$214:AD$314)-SUMIF(Population!$B$214:$B$314,"&lt;"&amp;$GU131,Population!AD$214:AD$314)</f>
        <v>980696</v>
      </c>
      <c r="KB131" s="75">
        <f>SUMIF(Population!$B$214:$B$314,"&lt;="&amp;$GV131,Population!AE$214:AE$314)-SUMIF(Population!$B$214:$B$314,"&lt;"&amp;$GU131,Population!AE$214:AE$314)</f>
        <v>986472</v>
      </c>
      <c r="KC131" s="75">
        <f>SUMIF(Population!$B$214:$B$314,"&lt;="&amp;$GV131,Population!AF$214:AF$314)-SUMIF(Population!$B$214:$B$314,"&lt;"&amp;$GU131,Population!AF$214:AF$314)</f>
        <v>998095</v>
      </c>
      <c r="KD131" s="75">
        <f>SUMIF(Population!$B$214:$B$314,"&lt;="&amp;$GV131,Population!AG$214:AG$314)-SUMIF(Population!$B$214:$B$314,"&lt;"&amp;$GU131,Population!AG$214:AG$314)</f>
        <v>1011465</v>
      </c>
      <c r="KE131" s="75">
        <f>SUMIF(Population!$B$214:$B$314,"&lt;="&amp;$GV131,Population!AH$214:AH$314)-SUMIF(Population!$B$214:$B$314,"&lt;"&amp;$GU131,Population!AH$214:AH$314)</f>
        <v>1027165</v>
      </c>
      <c r="KF131" s="75">
        <f>SUMIF(Population!$B$214:$B$314,"&lt;="&amp;$GV131,Population!AI$214:AI$314)-SUMIF(Population!$B$214:$B$314,"&lt;"&amp;$GU131,Population!AI$214:AI$314)</f>
        <v>1042732</v>
      </c>
      <c r="KG131" s="75">
        <f>SUMIF(Population!$B$214:$B$314,"&lt;="&amp;$GV131,Population!AJ$214:AJ$314)-SUMIF(Population!$B$214:$B$314,"&lt;"&amp;$GU131,Population!AJ$214:AJ$314)</f>
        <v>1057333</v>
      </c>
      <c r="KH131" s="75">
        <f>SUMIF(Population!$B$214:$B$314,"&lt;="&amp;$GV131,Population!AK$214:AK$314)-SUMIF(Population!$B$214:$B$314,"&lt;"&amp;$GU131,Population!AK$214:AK$314)</f>
        <v>1064984</v>
      </c>
      <c r="KI131" s="75">
        <f>SUMIF(Population!$B$214:$B$314,"&lt;="&amp;$GV131,Population!AL$214:AL$314)-SUMIF(Population!$B$214:$B$314,"&lt;"&amp;$GU131,Population!AL$214:AL$314)</f>
        <v>1073893</v>
      </c>
      <c r="KJ131" s="75">
        <f>SUMIF(Population!$B$214:$B$314,"&lt;="&amp;$GV131,Population!AM$214:AM$314)-SUMIF(Population!$B$214:$B$314,"&lt;"&amp;$GU131,Population!AM$214:AM$314)</f>
        <v>1081869</v>
      </c>
      <c r="KK131" s="75">
        <f>SUMIF(Population!$B$214:$B$314,"&lt;="&amp;$GV131,Population!AN$214:AN$314)-SUMIF(Population!$B$214:$B$314,"&lt;"&amp;$GU131,Population!AN$214:AN$314)</f>
        <v>1090240</v>
      </c>
      <c r="KL131" s="75">
        <f>SUMIF(Population!$B$214:$B$314,"&lt;="&amp;$GV131,Population!AO$214:AO$314)-SUMIF(Population!$B$214:$B$314,"&lt;"&amp;$GU131,Population!AO$214:AO$314)</f>
        <v>1098553</v>
      </c>
      <c r="KM131" s="75">
        <f>SUMIF(Population!$B$214:$B$314,"&lt;="&amp;$GV131,Population!AP$214:AP$314)-SUMIF(Population!$B$214:$B$314,"&lt;"&amp;$GU131,Population!AP$214:AP$314)</f>
        <v>1109987</v>
      </c>
      <c r="KN131" s="75">
        <f>SUMIF(Population!$B$214:$B$314,"&lt;="&amp;$GV131,Population!AQ$214:AQ$314)-SUMIF(Population!$B$214:$B$314,"&lt;"&amp;$GU131,Population!AQ$214:AQ$314)</f>
        <v>1121011</v>
      </c>
      <c r="KO131" s="75">
        <f>SUMIF(Population!$B$214:$B$314,"&lt;="&amp;$GV131,Population!AR$214:AR$314)-SUMIF(Population!$B$214:$B$314,"&lt;"&amp;$GU131,Population!AR$214:AR$314)</f>
        <v>1131062</v>
      </c>
      <c r="KP131" s="75">
        <f>SUMIF(Population!$B$214:$B$314,"&lt;="&amp;$GV131,Population!AS$214:AS$314)-SUMIF(Population!$B$214:$B$314,"&lt;"&amp;$GU131,Population!AS$214:AS$314)</f>
        <v>1140343</v>
      </c>
      <c r="KQ131" s="75">
        <f>SUMIF(Population!$B$214:$B$314,"&lt;="&amp;$GV131,Population!AT$214:AT$314)-SUMIF(Population!$B$214:$B$314,"&lt;"&amp;$GU131,Population!AT$214:AT$314)</f>
        <v>1148713</v>
      </c>
      <c r="KR131" s="75">
        <f>SUMIF(Population!$B$214:$B$314,"&lt;="&amp;$GV131,Population!AU$214:AU$314)-SUMIF(Population!$B$214:$B$314,"&lt;"&amp;$GU131,Population!AU$214:AU$314)</f>
        <v>1156082</v>
      </c>
      <c r="KS131" s="75">
        <f>SUMIF(Population!$B$214:$B$314,"&lt;="&amp;$GV131,Population!AV$214:AV$314)-SUMIF(Population!$B$214:$B$314,"&lt;"&amp;$GU131,Population!AV$214:AV$314)</f>
        <v>1162390</v>
      </c>
      <c r="KT131" s="75">
        <f>SUMIF(Population!$B$214:$B$314,"&lt;="&amp;$GV131,Population!AW$214:AW$314)-SUMIF(Population!$B$214:$B$314,"&lt;"&amp;$GU131,Population!AW$214:AW$314)</f>
        <v>1167700</v>
      </c>
      <c r="KU131" s="75">
        <f>SUMIF(Population!$B$214:$B$314,"&lt;="&amp;$GV131,Population!AX$214:AX$314)-SUMIF(Population!$B$214:$B$314,"&lt;"&amp;$GU131,Population!AX$214:AX$314)</f>
        <v>1172130</v>
      </c>
      <c r="KV131" s="75">
        <f>SUMIF(Population!$B$214:$B$314,"&lt;="&amp;$GV131,Population!AY$214:AY$314)-SUMIF(Population!$B$214:$B$314,"&lt;"&amp;$GU131,Population!AY$214:AY$314)</f>
        <v>1175778</v>
      </c>
      <c r="KY131" s="35">
        <v>35</v>
      </c>
      <c r="KZ131" s="35">
        <v>39</v>
      </c>
      <c r="LA131" s="36" t="s">
        <v>260</v>
      </c>
      <c r="LB131" s="35">
        <f>SUMIF(Population!$B$110:$B$210,"&lt;="&amp;$GV131,Population!C$110:C$210)-SUMIF(Population!$B$110:$B$210,"&lt;"&amp;$GU131,Population!C$110:C$210)</f>
        <v>773887</v>
      </c>
      <c r="LC131" s="35">
        <f>SUMIF(Population!$B$110:$B$210,"&lt;="&amp;$GV131,Population!D$110:D$210)-SUMIF(Population!$B$110:$B$210,"&lt;"&amp;$GU131,Population!D$110:D$210)</f>
        <v>774711</v>
      </c>
      <c r="LD131" s="35">
        <f>SUMIF(Population!$B$110:$B$210,"&lt;="&amp;$GV131,Population!E$110:E$210)-SUMIF(Population!$B$110:$B$210,"&lt;"&amp;$GU131,Population!E$110:E$210)</f>
        <v>782843</v>
      </c>
      <c r="LE131" s="35">
        <f>SUMIF(Population!$B$110:$B$210,"&lt;="&amp;$GV131,Population!F$110:F$210)-SUMIF(Population!$B$110:$B$210,"&lt;"&amp;$GU131,Population!F$110:F$210)</f>
        <v>797317</v>
      </c>
      <c r="LF131" s="35">
        <f>SUMIF(Population!$B$110:$B$210,"&lt;="&amp;$GV131,Population!G$110:G$210)-SUMIF(Population!$B$110:$B$210,"&lt;"&amp;$GU131,Population!G$110:G$210)</f>
        <v>820810</v>
      </c>
      <c r="LG131" s="35">
        <f>SUMIF(Population!$B$110:$B$210,"&lt;="&amp;$GV131,Population!H$110:H$210)-SUMIF(Population!$B$110:$B$210,"&lt;"&amp;$GU131,Population!H$110:H$210)</f>
        <v>847877</v>
      </c>
      <c r="LH131" s="35">
        <f>SUMIF(Population!$B$110:$B$210,"&lt;="&amp;$GV131,Population!I$110:I$210)-SUMIF(Population!$B$110:$B$210,"&lt;"&amp;$GU131,Population!I$110:I$210)</f>
        <v>878570</v>
      </c>
      <c r="LI131" s="35">
        <f>SUMIF(Population!$B$110:$B$210,"&lt;="&amp;$GV131,Population!J$110:J$210)-SUMIF(Population!$B$110:$B$210,"&lt;"&amp;$GU131,Population!J$110:J$210)</f>
        <v>905280</v>
      </c>
      <c r="LJ131" s="35">
        <f>SUMIF(Population!$B$110:$B$210,"&lt;="&amp;$GV131,Population!K$110:K$210)-SUMIF(Population!$B$110:$B$210,"&lt;"&amp;$GU131,Population!K$110:K$210)</f>
        <v>929624</v>
      </c>
      <c r="LK131" s="35">
        <f>SUMIF(Population!$B$110:$B$210,"&lt;="&amp;$GV131,Population!L$110:L$210)-SUMIF(Population!$B$110:$B$210,"&lt;"&amp;$GU131,Population!L$110:L$210)</f>
        <v>946191</v>
      </c>
      <c r="LL131" s="35">
        <f>SUMIF(Population!$B$110:$B$210,"&lt;="&amp;$GV131,Population!M$110:M$210)-SUMIF(Population!$B$110:$B$210,"&lt;"&amp;$GU131,Population!M$110:M$210)</f>
        <v>956616</v>
      </c>
      <c r="LM131" s="35">
        <f>SUMIF(Population!$B$110:$B$210,"&lt;="&amp;$GV131,Population!N$110:N$210)-SUMIF(Population!$B$110:$B$210,"&lt;"&amp;$GU131,Population!N$110:N$210)</f>
        <v>961625</v>
      </c>
      <c r="LN131" s="35">
        <f>SUMIF(Population!$B$110:$B$210,"&lt;="&amp;$GV131,Population!O$110:O$210)-SUMIF(Population!$B$110:$B$210,"&lt;"&amp;$GU131,Population!O$110:O$210)</f>
        <v>967929</v>
      </c>
      <c r="LO131" s="35">
        <f>SUMIF(Population!$B$110:$B$210,"&lt;="&amp;$GV131,Population!P$110:P$210)-SUMIF(Population!$B$110:$B$210,"&lt;"&amp;$GU131,Population!P$110:P$210)</f>
        <v>975208</v>
      </c>
      <c r="LP131" s="35">
        <f>SUMIF(Population!$B$110:$B$210,"&lt;="&amp;$GV131,Population!Q$110:Q$210)-SUMIF(Population!$B$110:$B$210,"&lt;"&amp;$GU131,Population!Q$110:Q$210)</f>
        <v>978561</v>
      </c>
      <c r="LQ131" s="35">
        <f>SUMIF(Population!$B$110:$B$210,"&lt;="&amp;$GV131,Population!R$110:R$210)-SUMIF(Population!$B$110:$B$210,"&lt;"&amp;$GU131,Population!R$110:R$210)</f>
        <v>980872</v>
      </c>
      <c r="LR131" s="35">
        <f>SUMIF(Population!$B$110:$B$210,"&lt;="&amp;$GV131,Population!S$110:S$210)-SUMIF(Population!$B$110:$B$210,"&lt;"&amp;$GU131,Population!S$110:S$210)</f>
        <v>983451</v>
      </c>
      <c r="LS131" s="35">
        <f>SUMIF(Population!$B$110:$B$210,"&lt;="&amp;$GV131,Population!T$110:T$210)-SUMIF(Population!$B$110:$B$210,"&lt;"&amp;$GU131,Population!T$110:T$210)</f>
        <v>984917</v>
      </c>
      <c r="LT131" s="35">
        <f>SUMIF(Population!$B$110:$B$210,"&lt;="&amp;$GV131,Population!U$110:U$210)-SUMIF(Population!$B$110:$B$210,"&lt;"&amp;$GU131,Population!U$110:U$210)</f>
        <v>985005</v>
      </c>
      <c r="LU131" s="35">
        <f>SUMIF(Population!$B$110:$B$210,"&lt;="&amp;$GV131,Population!V$110:V$210)-SUMIF(Population!$B$110:$B$210,"&lt;"&amp;$GU131,Population!V$110:V$210)</f>
        <v>986235</v>
      </c>
      <c r="LV131" s="35">
        <f>SUMIF(Population!$B$110:$B$210,"&lt;="&amp;$GV131,Population!W$110:W$210)-SUMIF(Population!$B$110:$B$210,"&lt;"&amp;$GU131,Population!W$110:W$210)</f>
        <v>989063</v>
      </c>
      <c r="LW131" s="35">
        <f>SUMIF(Population!$B$110:$B$210,"&lt;="&amp;$GV131,Population!X$110:X$210)-SUMIF(Population!$B$110:$B$210,"&lt;"&amp;$GU131,Population!X$110:X$210)</f>
        <v>989853</v>
      </c>
      <c r="LX131" s="35">
        <f>SUMIF(Population!$B$110:$B$210,"&lt;="&amp;$GV131,Population!Y$110:Y$210)-SUMIF(Population!$B$110:$B$210,"&lt;"&amp;$GU131,Population!Y$110:Y$210)</f>
        <v>989697</v>
      </c>
      <c r="LY131" s="35">
        <f>SUMIF(Population!$B$110:$B$210,"&lt;="&amp;$GV131,Population!Z$110:Z$210)-SUMIF(Population!$B$110:$B$210,"&lt;"&amp;$GU131,Population!Z$110:Z$210)</f>
        <v>987669</v>
      </c>
      <c r="LZ131" s="35">
        <f>SUMIF(Population!$B$110:$B$210,"&lt;="&amp;$GV131,Population!AA$110:AA$210)-SUMIF(Population!$B$110:$B$210,"&lt;"&amp;$GU131,Population!AA$110:AA$210)</f>
        <v>988668</v>
      </c>
      <c r="MA131" s="35">
        <f>SUMIF(Population!$B$110:$B$210,"&lt;="&amp;$GV131,Population!AB$110:AB$210)-SUMIF(Population!$B$110:$B$210,"&lt;"&amp;$GU131,Population!AB$110:AB$210)</f>
        <v>988758</v>
      </c>
      <c r="MB131" s="35">
        <f>SUMIF(Population!$B$110:$B$210,"&lt;="&amp;$GV131,Population!AC$110:AC$210)-SUMIF(Population!$B$110:$B$210,"&lt;"&amp;$GU131,Population!AC$110:AC$210)</f>
        <v>991227</v>
      </c>
      <c r="MC131" s="35">
        <f>SUMIF(Population!$B$110:$B$210,"&lt;="&amp;$GV131,Population!AD$110:AD$210)-SUMIF(Population!$B$110:$B$210,"&lt;"&amp;$GU131,Population!AD$110:AD$210)</f>
        <v>996678</v>
      </c>
      <c r="MD131" s="35">
        <f>SUMIF(Population!$B$110:$B$210,"&lt;="&amp;$GV131,Population!AE$110:AE$210)-SUMIF(Population!$B$110:$B$210,"&lt;"&amp;$GU131,Population!AE$110:AE$210)</f>
        <v>1005649</v>
      </c>
      <c r="ME131" s="35">
        <f>SUMIF(Population!$B$110:$B$210,"&lt;="&amp;$GV131,Population!AF$110:AF$210)-SUMIF(Population!$B$110:$B$210,"&lt;"&amp;$GU131,Population!AF$110:AF$210)</f>
        <v>1019316</v>
      </c>
      <c r="MF131" s="35">
        <f>SUMIF(Population!$B$110:$B$210,"&lt;="&amp;$GV131,Population!AG$110:AG$210)-SUMIF(Population!$B$110:$B$210,"&lt;"&amp;$GU131,Population!AG$110:AG$210)</f>
        <v>1035808</v>
      </c>
      <c r="MG131" s="35">
        <f>SUMIF(Population!$B$110:$B$210,"&lt;="&amp;$GV131,Population!AH$110:AH$210)-SUMIF(Population!$B$110:$B$210,"&lt;"&amp;$GU131,Population!AH$110:AH$210)</f>
        <v>1053960</v>
      </c>
      <c r="MH131" s="35">
        <f>SUMIF(Population!$B$110:$B$210,"&lt;="&amp;$GV131,Population!AI$110:AI$210)-SUMIF(Population!$B$110:$B$210,"&lt;"&amp;$GU131,Population!AI$110:AI$210)</f>
        <v>1071186</v>
      </c>
      <c r="MI131" s="35">
        <f>SUMIF(Population!$B$110:$B$210,"&lt;="&amp;$GV131,Population!AJ$110:AJ$210)-SUMIF(Population!$B$110:$B$210,"&lt;"&amp;$GU131,Population!AJ$110:AJ$210)</f>
        <v>1087341</v>
      </c>
      <c r="MJ131" s="35">
        <f>SUMIF(Population!$B$110:$B$210,"&lt;="&amp;$GV131,Population!AK$110:AK$210)-SUMIF(Population!$B$110:$B$210,"&lt;"&amp;$GU131,Population!AK$110:AK$210)</f>
        <v>1096542</v>
      </c>
      <c r="MK131" s="35">
        <f>SUMIF(Population!$B$110:$B$210,"&lt;="&amp;$GV131,Population!AL$110:AL$210)-SUMIF(Population!$B$110:$B$210,"&lt;"&amp;$GU131,Population!AL$110:AL$210)</f>
        <v>1106815</v>
      </c>
      <c r="ML131" s="35">
        <f>SUMIF(Population!$B$110:$B$210,"&lt;="&amp;$GV131,Population!AM$110:AM$210)-SUMIF(Population!$B$110:$B$210,"&lt;"&amp;$GU131,Population!AM$110:AM$210)</f>
        <v>1116354</v>
      </c>
      <c r="MM131" s="35">
        <f>SUMIF(Population!$B$110:$B$210,"&lt;="&amp;$GV131,Population!AN$110:AN$210)-SUMIF(Population!$B$110:$B$210,"&lt;"&amp;$GU131,Population!AN$110:AN$210)</f>
        <v>1125767</v>
      </c>
      <c r="MN131" s="35">
        <f>SUMIF(Population!$B$110:$B$210,"&lt;="&amp;$GV131,Population!AO$110:AO$210)-SUMIF(Population!$B$110:$B$210,"&lt;"&amp;$GU131,Population!AO$110:AO$210)</f>
        <v>1134568</v>
      </c>
      <c r="MO131" s="35">
        <f>SUMIF(Population!$B$110:$B$210,"&lt;="&amp;$GV131,Population!AP$110:AP$210)-SUMIF(Population!$B$110:$B$210,"&lt;"&amp;$GU131,Population!AP$110:AP$210)</f>
        <v>1146697</v>
      </c>
      <c r="MP131" s="35">
        <f>SUMIF(Population!$B$110:$B$210,"&lt;="&amp;$GV131,Population!AQ$110:AQ$210)-SUMIF(Population!$B$110:$B$210,"&lt;"&amp;$GU131,Population!AQ$110:AQ$210)</f>
        <v>1158027</v>
      </c>
      <c r="MQ131" s="35">
        <f>SUMIF(Population!$B$110:$B$210,"&lt;="&amp;$GV131,Population!AR$110:AR$210)-SUMIF(Population!$B$110:$B$210,"&lt;"&amp;$GU131,Population!AR$110:AR$210)</f>
        <v>1168572</v>
      </c>
      <c r="MR131" s="35">
        <f>SUMIF(Population!$B$110:$B$210,"&lt;="&amp;$GV131,Population!AS$110:AS$210)-SUMIF(Population!$B$110:$B$210,"&lt;"&amp;$GU131,Population!AS$110:AS$210)</f>
        <v>1178369</v>
      </c>
      <c r="MS131" s="35">
        <f>SUMIF(Population!$B$110:$B$210,"&lt;="&amp;$GV131,Population!AT$110:AT$210)-SUMIF(Population!$B$110:$B$210,"&lt;"&amp;$GU131,Population!AT$110:AT$210)</f>
        <v>1187255</v>
      </c>
      <c r="MT131" s="35">
        <f>SUMIF(Population!$B$110:$B$210,"&lt;="&amp;$GV131,Population!AU$110:AU$210)-SUMIF(Population!$B$110:$B$210,"&lt;"&amp;$GU131,Population!AU$110:AU$210)</f>
        <v>1195112</v>
      </c>
      <c r="MU131" s="35">
        <f>SUMIF(Population!$B$110:$B$210,"&lt;="&amp;$GV131,Population!AV$110:AV$210)-SUMIF(Population!$B$110:$B$210,"&lt;"&amp;$GU131,Population!AV$110:AV$210)</f>
        <v>1201873</v>
      </c>
      <c r="MV131" s="35">
        <f>SUMIF(Population!$B$110:$B$210,"&lt;="&amp;$GV131,Population!AW$110:AW$210)-SUMIF(Population!$B$110:$B$210,"&lt;"&amp;$GU131,Population!AW$110:AW$210)</f>
        <v>1207591</v>
      </c>
      <c r="MW131" s="35">
        <f>SUMIF(Population!$B$110:$B$210,"&lt;="&amp;$GV131,Population!AX$110:AX$210)-SUMIF(Population!$B$110:$B$210,"&lt;"&amp;$GU131,Population!AX$110:AX$210)</f>
        <v>1212384</v>
      </c>
      <c r="MX131" s="35">
        <f>SUMIF(Population!$B$110:$B$210,"&lt;="&amp;$GV131,Population!AY$110:AY$210)-SUMIF(Population!$B$110:$B$210,"&lt;"&amp;$GU131,Population!AY$110:AY$210)</f>
        <v>1216356</v>
      </c>
      <c r="MZ131" s="36" t="s">
        <v>260</v>
      </c>
      <c r="NA131" s="49">
        <f t="shared" si="109"/>
        <v>1833952974.6497612</v>
      </c>
      <c r="NB131" s="49">
        <f t="shared" si="110"/>
        <v>1872247578.2160134</v>
      </c>
      <c r="NC131" s="49">
        <f t="shared" si="111"/>
        <v>1929159074.837976</v>
      </c>
      <c r="ND131" s="49">
        <f t="shared" si="112"/>
        <v>2004513463.3995605</v>
      </c>
      <c r="NE131" s="49">
        <f t="shared" si="113"/>
        <v>2104246733.5499001</v>
      </c>
      <c r="NF131" s="49">
        <f t="shared" si="114"/>
        <v>2216295162.3885212</v>
      </c>
      <c r="NG131" s="49">
        <f t="shared" si="115"/>
        <v>2342682492.4879861</v>
      </c>
      <c r="NH131" s="49">
        <f t="shared" si="116"/>
        <v>2465312930.349134</v>
      </c>
      <c r="NI131" s="49">
        <f t="shared" si="117"/>
        <v>2586982864.0475388</v>
      </c>
      <c r="NJ131" s="49">
        <f t="shared" si="118"/>
        <v>2691417669.2208972</v>
      </c>
      <c r="NK131" s="49">
        <f t="shared" si="119"/>
        <v>2783311477.4423966</v>
      </c>
      <c r="NL131" s="49">
        <f t="shared" si="120"/>
        <v>2862892122.6512742</v>
      </c>
      <c r="NM131" s="49">
        <f t="shared" si="121"/>
        <v>2946840929.112639</v>
      </c>
      <c r="NN131" s="49">
        <f t="shared" si="122"/>
        <v>3033135179.7921715</v>
      </c>
      <c r="NO131" s="49">
        <f t="shared" si="123"/>
        <v>3112121012.0924764</v>
      </c>
      <c r="NP131" s="49">
        <f t="shared" si="124"/>
        <v>3186497034.300736</v>
      </c>
      <c r="NQ131" s="49">
        <f t="shared" si="125"/>
        <v>3259896955.1735697</v>
      </c>
      <c r="NR131" s="49">
        <f t="shared" si="126"/>
        <v>3329251099.2320089</v>
      </c>
      <c r="NS131" s="49">
        <f t="shared" si="127"/>
        <v>3396081203.9395909</v>
      </c>
      <c r="NT131" s="49">
        <f t="shared" si="128"/>
        <v>3465472611.0151839</v>
      </c>
      <c r="NU131" s="49">
        <f t="shared" si="129"/>
        <v>3544637798.7564163</v>
      </c>
      <c r="NV131" s="49">
        <f t="shared" si="130"/>
        <v>3618717979.8480997</v>
      </c>
      <c r="NW131" s="49">
        <f t="shared" si="131"/>
        <v>3694375673.6292095</v>
      </c>
      <c r="NX131" s="49">
        <f t="shared" si="132"/>
        <v>3766015979.4879289</v>
      </c>
      <c r="NY131" s="49">
        <f t="shared" si="133"/>
        <v>3849311085.3337889</v>
      </c>
      <c r="NZ131" s="49">
        <f t="shared" si="134"/>
        <v>3930877771.3846312</v>
      </c>
      <c r="OA131" s="49">
        <f t="shared" si="135"/>
        <v>4024620593.7245011</v>
      </c>
      <c r="OB131" s="49">
        <f t="shared" si="136"/>
        <v>4128479334.7202482</v>
      </c>
      <c r="OC131" s="49">
        <f t="shared" si="137"/>
        <v>4248121659.394279</v>
      </c>
      <c r="OD131" s="49">
        <f t="shared" si="138"/>
        <v>4393954476.6763096</v>
      </c>
      <c r="OE131" s="49">
        <f t="shared" si="139"/>
        <v>4554249968.4453802</v>
      </c>
      <c r="OF131" s="49">
        <f t="shared" si="140"/>
        <v>4728454430.0059643</v>
      </c>
      <c r="OG131" s="49">
        <f t="shared" si="141"/>
        <v>4905565906.8951416</v>
      </c>
      <c r="OH131" s="49">
        <f t="shared" si="142"/>
        <v>5083258569.1673088</v>
      </c>
      <c r="OI131" s="49">
        <f t="shared" si="143"/>
        <v>5232645520.0523062</v>
      </c>
      <c r="OJ131" s="49">
        <f t="shared" si="144"/>
        <v>5391856240.7162714</v>
      </c>
      <c r="OK131" s="49">
        <f t="shared" si="145"/>
        <v>5551271544.2052422</v>
      </c>
      <c r="OL131" s="49">
        <f t="shared" si="146"/>
        <v>5715731094.0298939</v>
      </c>
      <c r="OM131" s="49">
        <f t="shared" si="147"/>
        <v>5882918782.4041042</v>
      </c>
      <c r="ON131" s="49">
        <f t="shared" si="148"/>
        <v>6071993294.9270353</v>
      </c>
      <c r="OO131" s="49">
        <f t="shared" si="149"/>
        <v>6263138803.073246</v>
      </c>
      <c r="OP131" s="49">
        <f t="shared" si="150"/>
        <v>6454745562.1727715</v>
      </c>
      <c r="OQ131" s="49">
        <f t="shared" si="151"/>
        <v>6647328672.2445869</v>
      </c>
      <c r="OR131" s="49">
        <f t="shared" si="152"/>
        <v>6839859309.3321705</v>
      </c>
      <c r="OS131" s="49">
        <f t="shared" si="153"/>
        <v>7031511329.1624823</v>
      </c>
      <c r="OT131" s="49">
        <f t="shared" si="154"/>
        <v>7221641717.093049</v>
      </c>
      <c r="OU131" s="49">
        <f t="shared" si="155"/>
        <v>7410319141.7972841</v>
      </c>
      <c r="OV131" s="49">
        <f t="shared" si="156"/>
        <v>7598010723.104249</v>
      </c>
      <c r="OW131" s="49">
        <f t="shared" si="157"/>
        <v>7785122772.8129225</v>
      </c>
    </row>
    <row r="132" spans="2:413">
      <c r="B132" s="36" t="s">
        <v>261</v>
      </c>
      <c r="C132" s="339">
        <v>928.23901672803686</v>
      </c>
      <c r="D132" s="339">
        <v>796.94059982182046</v>
      </c>
      <c r="E132" s="340">
        <v>1725.1796165498572</v>
      </c>
      <c r="F132" s="48">
        <f t="shared" si="104"/>
        <v>1159.5798314145691</v>
      </c>
      <c r="G132" s="48">
        <f t="shared" si="105"/>
        <v>1012.9553552367728</v>
      </c>
      <c r="H132" s="48">
        <f t="shared" si="106"/>
        <v>1086.9025912524207</v>
      </c>
      <c r="I132" s="123">
        <f t="shared" si="158"/>
        <v>0.62297507372309002</v>
      </c>
      <c r="J132" s="123">
        <f t="shared" si="107"/>
        <v>0.6023080920603785</v>
      </c>
      <c r="K132" s="123">
        <f t="shared" si="107"/>
        <v>0.61337962816027936</v>
      </c>
      <c r="L132" s="49"/>
      <c r="AG132" s="35">
        <v>40</v>
      </c>
      <c r="AH132" s="35">
        <v>44</v>
      </c>
      <c r="AI132" s="36" t="s">
        <v>261</v>
      </c>
      <c r="AJ132" s="49">
        <f t="shared" si="159"/>
        <v>1135.6808280992518</v>
      </c>
      <c r="AK132" s="49">
        <f t="shared" si="159"/>
        <v>1159.9418848189446</v>
      </c>
      <c r="AL132" s="49">
        <f t="shared" si="159"/>
        <v>1184.7212199656328</v>
      </c>
      <c r="AM132" s="49">
        <f t="shared" si="159"/>
        <v>1210.0299052964535</v>
      </c>
      <c r="AN132" s="49">
        <f t="shared" si="159"/>
        <v>1235.8792490896869</v>
      </c>
      <c r="AO132" s="49">
        <f t="shared" si="159"/>
        <v>1262.2808011974557</v>
      </c>
      <c r="AP132" s="49">
        <f t="shared" si="159"/>
        <v>1289.2463582063606</v>
      </c>
      <c r="AQ132" s="49">
        <f t="shared" si="159"/>
        <v>1316.7879687083637</v>
      </c>
      <c r="AR132" s="49">
        <f t="shared" si="159"/>
        <v>1344.9179386842684</v>
      </c>
      <c r="AS132" s="49">
        <f t="shared" si="159"/>
        <v>1373.6488370022064</v>
      </c>
      <c r="AT132" s="49">
        <f t="shared" si="159"/>
        <v>1402.9935010335851</v>
      </c>
      <c r="AU132" s="49">
        <f t="shared" si="159"/>
        <v>1432.9650423890068</v>
      </c>
      <c r="AV132" s="49">
        <f t="shared" si="159"/>
        <v>1463.5768527767211</v>
      </c>
      <c r="AW132" s="49">
        <f t="shared" si="159"/>
        <v>1494.8426099862302</v>
      </c>
      <c r="AX132" s="49">
        <f t="shared" si="159"/>
        <v>1526.7762839997181</v>
      </c>
      <c r="AY132" s="49">
        <f t="shared" si="159"/>
        <v>1559.3921432340362</v>
      </c>
      <c r="AZ132" s="49">
        <f t="shared" si="161"/>
        <v>1592.7047609160334</v>
      </c>
      <c r="BA132" s="49">
        <f t="shared" si="161"/>
        <v>1626.72902159408</v>
      </c>
      <c r="BB132" s="49">
        <f t="shared" si="161"/>
        <v>1661.4801277886941</v>
      </c>
      <c r="BC132" s="49">
        <f t="shared" si="161"/>
        <v>1696.973606785243</v>
      </c>
      <c r="BD132" s="49">
        <f t="shared" si="161"/>
        <v>1733.2253175717531</v>
      </c>
      <c r="BE132" s="49">
        <f t="shared" si="161"/>
        <v>1770.2514579249305</v>
      </c>
      <c r="BF132" s="49">
        <f t="shared" si="161"/>
        <v>1808.0685716475566</v>
      </c>
      <c r="BG132" s="49">
        <f t="shared" si="161"/>
        <v>1846.6935559604922</v>
      </c>
      <c r="BH132" s="49">
        <f t="shared" si="161"/>
        <v>1886.143669052595</v>
      </c>
      <c r="BI132" s="49">
        <f t="shared" si="161"/>
        <v>1926.436537791923</v>
      </c>
      <c r="BJ132" s="49">
        <f t="shared" si="161"/>
        <v>1967.5901656016667</v>
      </c>
      <c r="BK132" s="49">
        <f t="shared" si="161"/>
        <v>2009.622940504335</v>
      </c>
      <c r="BL132" s="49">
        <f t="shared" si="161"/>
        <v>2052.5536433377815</v>
      </c>
      <c r="BM132" s="49">
        <f t="shared" si="161"/>
        <v>2096.4014561467498</v>
      </c>
      <c r="BN132" s="49">
        <f t="shared" si="161"/>
        <v>2141.1859707536814</v>
      </c>
      <c r="BO132" s="49">
        <f t="shared" si="161"/>
        <v>2186.9271975126185</v>
      </c>
      <c r="BP132" s="49">
        <f t="shared" si="161"/>
        <v>2233.6455742501144</v>
      </c>
      <c r="BQ132" s="49">
        <f t="shared" si="161"/>
        <v>2281.3619753971425</v>
      </c>
      <c r="BR132" s="49">
        <f t="shared" si="161"/>
        <v>2330.0977213160859</v>
      </c>
      <c r="BS132" s="49">
        <f t="shared" si="161"/>
        <v>2379.8745878269788</v>
      </c>
      <c r="BT132" s="49">
        <f t="shared" si="161"/>
        <v>2430.7148159372482</v>
      </c>
      <c r="BU132" s="49">
        <f t="shared" si="161"/>
        <v>2482.6411217793129</v>
      </c>
      <c r="BV132" s="49">
        <f t="shared" si="161"/>
        <v>2535.676706760471</v>
      </c>
      <c r="BW132" s="49">
        <f t="shared" si="161"/>
        <v>2589.8452679296161</v>
      </c>
      <c r="BX132" s="49">
        <f t="shared" si="161"/>
        <v>2645.1710085654149</v>
      </c>
      <c r="BY132" s="49">
        <f t="shared" si="161"/>
        <v>2701.678648990674</v>
      </c>
      <c r="BZ132" s="49">
        <f t="shared" si="161"/>
        <v>2759.3934376177276</v>
      </c>
      <c r="CA132" s="49">
        <f t="shared" si="161"/>
        <v>2818.3411622297886</v>
      </c>
      <c r="CB132" s="49">
        <f t="shared" si="161"/>
        <v>2878.5481615032904</v>
      </c>
      <c r="CC132" s="49">
        <f t="shared" si="161"/>
        <v>2940.0413367763836</v>
      </c>
      <c r="CD132" s="49">
        <f t="shared" si="161"/>
        <v>3002.848164068831</v>
      </c>
      <c r="CE132" s="49">
        <f t="shared" si="161"/>
        <v>3066.9967063586832</v>
      </c>
      <c r="CF132" s="49">
        <f t="shared" si="161"/>
        <v>3132.5156261212137</v>
      </c>
      <c r="CI132" s="35">
        <v>40</v>
      </c>
      <c r="CJ132" s="35">
        <v>44</v>
      </c>
      <c r="CK132" s="36" t="s">
        <v>261</v>
      </c>
      <c r="CL132" s="75" t="e">
        <f>SUMIF(Population!$B$214:$B$314,"&lt;="&amp;$GV132,Population!#REF!)-SUMIF(Population!$B$214:$B$314,"&lt;"&amp;$GU132,Population!#REF!)</f>
        <v>#REF!</v>
      </c>
      <c r="CM132" s="75" t="e">
        <f>SUMIF(Population!$B$214:$B$314,"&lt;="&amp;$GV132,Population!#REF!)-SUMIF(Population!$B$214:$B$314,"&lt;"&amp;$GU132,Population!#REF!)</f>
        <v>#REF!</v>
      </c>
      <c r="CN132" s="75" t="e">
        <f>SUMIF(Population!$B$214:$B$314,"&lt;="&amp;$GV132,Population!#REF!)-SUMIF(Population!$B$214:$B$314,"&lt;"&amp;$GU132,Population!#REF!)</f>
        <v>#REF!</v>
      </c>
      <c r="CO132" s="75" t="e">
        <f>SUMIF(Population!$B$214:$B$314,"&lt;="&amp;$GV132,Population!#REF!)-SUMIF(Population!$B$214:$B$314,"&lt;"&amp;$GU132,Population!#REF!)</f>
        <v>#REF!</v>
      </c>
      <c r="CP132" s="75" t="e">
        <f>SUMIF(Population!$B$214:$B$314,"&lt;="&amp;$GV132,Population!#REF!)-SUMIF(Population!$B$214:$B$314,"&lt;"&amp;$GU132,Population!#REF!)</f>
        <v>#REF!</v>
      </c>
      <c r="CQ132" s="75" t="e">
        <f>SUMIF(Population!$B$214:$B$314,"&lt;="&amp;$GV132,Population!#REF!)-SUMIF(Population!$B$214:$B$314,"&lt;"&amp;$GU132,Population!#REF!)</f>
        <v>#REF!</v>
      </c>
      <c r="CR132" s="75" t="e">
        <f>SUMIF(Population!$B$214:$B$314,"&lt;="&amp;$GV132,Population!#REF!)-SUMIF(Population!$B$214:$B$314,"&lt;"&amp;$GU132,Population!#REF!)</f>
        <v>#REF!</v>
      </c>
      <c r="CS132" s="75" t="e">
        <f>SUMIF(Population!$B$214:$B$314,"&lt;="&amp;$GV132,Population!#REF!)-SUMIF(Population!$B$214:$B$314,"&lt;"&amp;$GU132,Population!#REF!)</f>
        <v>#REF!</v>
      </c>
      <c r="CT132" s="75" t="e">
        <f>SUMIF(Population!$B$214:$B$314,"&lt;="&amp;$GV132,Population!#REF!)-SUMIF(Population!$B$214:$B$314,"&lt;"&amp;$GU132,Population!#REF!)</f>
        <v>#REF!</v>
      </c>
      <c r="CU132" s="75" t="e">
        <f>SUMIF(Population!$B$214:$B$314,"&lt;="&amp;$GV132,Population!#REF!)-SUMIF(Population!$B$214:$B$314,"&lt;"&amp;$GU132,Population!#REF!)</f>
        <v>#REF!</v>
      </c>
      <c r="CV132" s="75" t="e">
        <f>SUMIF(Population!$B$214:$B$314,"&lt;="&amp;$GV132,Population!#REF!)-SUMIF(Population!$B$214:$B$314,"&lt;"&amp;$GU132,Population!#REF!)</f>
        <v>#REF!</v>
      </c>
      <c r="CW132" s="75" t="e">
        <f>SUMIF(Population!$B$214:$B$314,"&lt;="&amp;$GV132,Population!#REF!)-SUMIF(Population!$B$214:$B$314,"&lt;"&amp;$GU132,Population!#REF!)</f>
        <v>#REF!</v>
      </c>
      <c r="CX132" s="75" t="e">
        <f>SUMIF(Population!$B$214:$B$314,"&lt;="&amp;$GV132,Population!#REF!)-SUMIF(Population!$B$214:$B$314,"&lt;"&amp;$GU132,Population!#REF!)</f>
        <v>#REF!</v>
      </c>
      <c r="CY132" s="75" t="e">
        <f>SUMIF(Population!$B$214:$B$314,"&lt;="&amp;$GV132,Population!#REF!)-SUMIF(Population!$B$214:$B$314,"&lt;"&amp;$GU132,Population!#REF!)</f>
        <v>#REF!</v>
      </c>
      <c r="CZ132" s="75" t="e">
        <f>SUMIF(Population!$B$214:$B$314,"&lt;="&amp;$GV132,Population!#REF!)-SUMIF(Population!$B$214:$B$314,"&lt;"&amp;$GU132,Population!#REF!)</f>
        <v>#REF!</v>
      </c>
      <c r="DA132" s="75" t="e">
        <f>SUMIF(Population!$B$214:$B$314,"&lt;="&amp;$GV132,Population!#REF!)-SUMIF(Population!$B$214:$B$314,"&lt;"&amp;$GU132,Population!#REF!)</f>
        <v>#REF!</v>
      </c>
      <c r="DB132" s="75" t="e">
        <f>SUMIF(Population!$B$214:$B$314,"&lt;="&amp;$GV132,Population!#REF!)-SUMIF(Population!$B$214:$B$314,"&lt;"&amp;$GU132,Population!#REF!)</f>
        <v>#REF!</v>
      </c>
      <c r="DC132" s="75" t="e">
        <f>SUMIF(Population!$B$214:$B$314,"&lt;="&amp;$GV132,Population!#REF!)-SUMIF(Population!$B$214:$B$314,"&lt;"&amp;$GU132,Population!#REF!)</f>
        <v>#REF!</v>
      </c>
      <c r="DD132" s="75" t="e">
        <f>SUMIF(Population!$B$214:$B$314,"&lt;="&amp;$GV132,Population!#REF!)-SUMIF(Population!$B$214:$B$314,"&lt;"&amp;$GU132,Population!#REF!)</f>
        <v>#REF!</v>
      </c>
      <c r="DE132" s="75" t="e">
        <f>SUMIF(Population!$B$214:$B$314,"&lt;="&amp;$GV132,Population!#REF!)-SUMIF(Population!$B$214:$B$314,"&lt;"&amp;$GU132,Population!#REF!)</f>
        <v>#REF!</v>
      </c>
      <c r="DF132" s="75" t="e">
        <f>SUMIF(Population!$B$214:$B$314,"&lt;="&amp;$GV132,Population!#REF!)-SUMIF(Population!$B$214:$B$314,"&lt;"&amp;$GU132,Population!#REF!)</f>
        <v>#REF!</v>
      </c>
      <c r="DG132" s="75" t="e">
        <f>SUMIF(Population!$B$214:$B$314,"&lt;="&amp;$GV132,Population!#REF!)-SUMIF(Population!$B$214:$B$314,"&lt;"&amp;$GU132,Population!#REF!)</f>
        <v>#REF!</v>
      </c>
      <c r="DH132" s="75" t="e">
        <f>SUMIF(Population!$B$214:$B$314,"&lt;="&amp;$GV132,Population!#REF!)-SUMIF(Population!$B$214:$B$314,"&lt;"&amp;$GU132,Population!#REF!)</f>
        <v>#REF!</v>
      </c>
      <c r="DI132" s="75" t="e">
        <f>SUMIF(Population!$B$214:$B$314,"&lt;="&amp;$GV132,Population!#REF!)-SUMIF(Population!$B$214:$B$314,"&lt;"&amp;$GU132,Population!#REF!)</f>
        <v>#REF!</v>
      </c>
      <c r="DJ132" s="75" t="e">
        <f>SUMIF(Population!$B$214:$B$314,"&lt;="&amp;$GV132,Population!#REF!)-SUMIF(Population!$B$214:$B$314,"&lt;"&amp;$GU132,Population!#REF!)</f>
        <v>#REF!</v>
      </c>
      <c r="DK132" s="75" t="e">
        <f>SUMIF(Population!$B$214:$B$314,"&lt;="&amp;$GV132,Population!#REF!)-SUMIF(Population!$B$214:$B$314,"&lt;"&amp;$GU132,Population!#REF!)</f>
        <v>#REF!</v>
      </c>
      <c r="DL132" s="75" t="e">
        <f>SUMIF(Population!$B$214:$B$314,"&lt;="&amp;$GV132,Population!#REF!)-SUMIF(Population!$B$214:$B$314,"&lt;"&amp;$GU132,Population!#REF!)</f>
        <v>#REF!</v>
      </c>
      <c r="DM132" s="75" t="e">
        <f>SUMIF(Population!$B$214:$B$314,"&lt;="&amp;$GV132,Population!#REF!)-SUMIF(Population!$B$214:$B$314,"&lt;"&amp;$GU132,Population!#REF!)</f>
        <v>#REF!</v>
      </c>
      <c r="DN132" s="75" t="e">
        <f>SUMIF(Population!$B$214:$B$314,"&lt;="&amp;$GV132,Population!#REF!)-SUMIF(Population!$B$214:$B$314,"&lt;"&amp;$GU132,Population!#REF!)</f>
        <v>#REF!</v>
      </c>
      <c r="DO132" s="75" t="e">
        <f>SUMIF(Population!$B$214:$B$314,"&lt;="&amp;$GV132,Population!#REF!)-SUMIF(Population!$B$214:$B$314,"&lt;"&amp;$GU132,Population!#REF!)</f>
        <v>#REF!</v>
      </c>
      <c r="DP132" s="75" t="e">
        <f>SUMIF(Population!$B$214:$B$314,"&lt;="&amp;$GV132,Population!#REF!)-SUMIF(Population!$B$214:$B$314,"&lt;"&amp;$GU132,Population!#REF!)</f>
        <v>#REF!</v>
      </c>
      <c r="DQ132" s="75" t="e">
        <f>SUMIF(Population!$B$214:$B$314,"&lt;="&amp;$GV132,Population!#REF!)-SUMIF(Population!$B$214:$B$314,"&lt;"&amp;$GU132,Population!#REF!)</f>
        <v>#REF!</v>
      </c>
      <c r="DR132" s="75" t="e">
        <f>SUMIF(Population!$B$214:$B$314,"&lt;="&amp;$GV132,Population!#REF!)-SUMIF(Population!$B$214:$B$314,"&lt;"&amp;$GU132,Population!#REF!)</f>
        <v>#REF!</v>
      </c>
      <c r="DS132" s="75" t="e">
        <f>SUMIF(Population!$B$214:$B$314,"&lt;="&amp;$GV132,Population!#REF!)-SUMIF(Population!$B$214:$B$314,"&lt;"&amp;$GU132,Population!#REF!)</f>
        <v>#REF!</v>
      </c>
      <c r="DT132" s="75" t="e">
        <f>SUMIF(Population!$B$214:$B$314,"&lt;="&amp;$GV132,Population!#REF!)-SUMIF(Population!$B$214:$B$314,"&lt;"&amp;$GU132,Population!#REF!)</f>
        <v>#REF!</v>
      </c>
      <c r="DU132" s="75" t="e">
        <f>SUMIF(Population!$B$214:$B$314,"&lt;="&amp;$GV132,Population!#REF!)-SUMIF(Population!$B$214:$B$314,"&lt;"&amp;$GU132,Population!#REF!)</f>
        <v>#REF!</v>
      </c>
      <c r="DV132" s="75" t="e">
        <f>SUMIF(Population!$B$214:$B$314,"&lt;="&amp;$GV132,Population!#REF!)-SUMIF(Population!$B$214:$B$314,"&lt;"&amp;$GU132,Population!#REF!)</f>
        <v>#REF!</v>
      </c>
      <c r="DW132" s="75" t="e">
        <f>SUMIF(Population!$B$214:$B$314,"&lt;="&amp;$GV132,Population!#REF!)-SUMIF(Population!$B$214:$B$314,"&lt;"&amp;$GU132,Population!#REF!)</f>
        <v>#REF!</v>
      </c>
      <c r="DX132" s="75" t="e">
        <f>SUMIF(Population!$B$214:$B$314,"&lt;="&amp;$GV132,Population!#REF!)-SUMIF(Population!$B$214:$B$314,"&lt;"&amp;$GU132,Population!#REF!)</f>
        <v>#REF!</v>
      </c>
      <c r="DY132" s="75" t="e">
        <f>SUMIF(Population!$B$214:$B$314,"&lt;="&amp;$GV132,Population!#REF!)-SUMIF(Population!$B$214:$B$314,"&lt;"&amp;$GU132,Population!#REF!)</f>
        <v>#REF!</v>
      </c>
      <c r="DZ132" s="75" t="e">
        <f>SUMIF(Population!$B$214:$B$314,"&lt;="&amp;$GV132,Population!#REF!)-SUMIF(Population!$B$214:$B$314,"&lt;"&amp;$GU132,Population!#REF!)</f>
        <v>#REF!</v>
      </c>
      <c r="EA132" s="75" t="e">
        <f>SUMIF(Population!$B$214:$B$314,"&lt;="&amp;$GV132,Population!#REF!)-SUMIF(Population!$B$214:$B$314,"&lt;"&amp;$GU132,Population!#REF!)</f>
        <v>#REF!</v>
      </c>
      <c r="EB132" s="75" t="e">
        <f>SUMIF(Population!$B$214:$B$314,"&lt;="&amp;$GV132,Population!#REF!)-SUMIF(Population!$B$214:$B$314,"&lt;"&amp;$GU132,Population!#REF!)</f>
        <v>#REF!</v>
      </c>
      <c r="EC132" s="75" t="e">
        <f>SUMIF(Population!$B$214:$B$314,"&lt;="&amp;$GV132,Population!#REF!)-SUMIF(Population!$B$214:$B$314,"&lt;"&amp;$GU132,Population!#REF!)</f>
        <v>#REF!</v>
      </c>
      <c r="ED132" s="75" t="e">
        <f>SUMIF(Population!$B$214:$B$314,"&lt;="&amp;$GV132,Population!#REF!)-SUMIF(Population!$B$214:$B$314,"&lt;"&amp;$GU132,Population!#REF!)</f>
        <v>#REF!</v>
      </c>
      <c r="EE132" s="75" t="e">
        <f>SUMIF(Population!$B$214:$B$314,"&lt;="&amp;$GV132,Population!#REF!)-SUMIF(Population!$B$214:$B$314,"&lt;"&amp;$GU132,Population!#REF!)</f>
        <v>#REF!</v>
      </c>
      <c r="EF132" s="75" t="e">
        <f>SUMIF(Population!$B$214:$B$314,"&lt;="&amp;$GV132,Population!#REF!)-SUMIF(Population!$B$214:$B$314,"&lt;"&amp;$GU132,Population!#REF!)</f>
        <v>#REF!</v>
      </c>
      <c r="EG132" s="75" t="e">
        <f>SUMIF(Population!$B$214:$B$314,"&lt;="&amp;$GV132,Population!#REF!)-SUMIF(Population!$B$214:$B$314,"&lt;"&amp;$GU132,Population!#REF!)</f>
        <v>#REF!</v>
      </c>
      <c r="EH132" s="75" t="e">
        <f>SUMIF(Population!$B$214:$B$314,"&lt;="&amp;$GV132,Population!#REF!)-SUMIF(Population!$B$214:$B$314,"&lt;"&amp;$GU132,Population!#REF!)</f>
        <v>#REF!</v>
      </c>
      <c r="EK132" s="35">
        <v>40</v>
      </c>
      <c r="EL132" s="35">
        <v>44</v>
      </c>
      <c r="EM132" s="36" t="s">
        <v>261</v>
      </c>
      <c r="EN132" s="35" t="e">
        <f>SUMIF(Population!$B$110:$B$210,"&lt;="&amp;$GV132,Population!#REF!)-SUMIF(Population!$B$110:$B$210,"&lt;"&amp;$GU132,Population!#REF!)</f>
        <v>#REF!</v>
      </c>
      <c r="EO132" s="35" t="e">
        <f>SUMIF(Population!$B$110:$B$210,"&lt;="&amp;$GV132,Population!#REF!)-SUMIF(Population!$B$110:$B$210,"&lt;"&amp;$GU132,Population!#REF!)</f>
        <v>#REF!</v>
      </c>
      <c r="EP132" s="35" t="e">
        <f>SUMIF(Population!$B$110:$B$210,"&lt;="&amp;$GV132,Population!#REF!)-SUMIF(Population!$B$110:$B$210,"&lt;"&amp;$GU132,Population!#REF!)</f>
        <v>#REF!</v>
      </c>
      <c r="EQ132" s="35" t="e">
        <f>SUMIF(Population!$B$110:$B$210,"&lt;="&amp;$GV132,Population!#REF!)-SUMIF(Population!$B$110:$B$210,"&lt;"&amp;$GU132,Population!#REF!)</f>
        <v>#REF!</v>
      </c>
      <c r="ER132" s="35" t="e">
        <f>SUMIF(Population!$B$110:$B$210,"&lt;="&amp;$GV132,Population!#REF!)-SUMIF(Population!$B$110:$B$210,"&lt;"&amp;$GU132,Population!#REF!)</f>
        <v>#REF!</v>
      </c>
      <c r="ES132" s="35" t="e">
        <f>SUMIF(Population!$B$110:$B$210,"&lt;="&amp;$GV132,Population!#REF!)-SUMIF(Population!$B$110:$B$210,"&lt;"&amp;$GU132,Population!#REF!)</f>
        <v>#REF!</v>
      </c>
      <c r="ET132" s="35" t="e">
        <f>SUMIF(Population!$B$110:$B$210,"&lt;="&amp;$GV132,Population!#REF!)-SUMIF(Population!$B$110:$B$210,"&lt;"&amp;$GU132,Population!#REF!)</f>
        <v>#REF!</v>
      </c>
      <c r="EU132" s="35" t="e">
        <f>SUMIF(Population!$B$110:$B$210,"&lt;="&amp;$GV132,Population!#REF!)-SUMIF(Population!$B$110:$B$210,"&lt;"&amp;$GU132,Population!#REF!)</f>
        <v>#REF!</v>
      </c>
      <c r="EV132" s="35" t="e">
        <f>SUMIF(Population!$B$110:$B$210,"&lt;="&amp;$GV132,Population!#REF!)-SUMIF(Population!$B$110:$B$210,"&lt;"&amp;$GU132,Population!#REF!)</f>
        <v>#REF!</v>
      </c>
      <c r="EW132" s="35" t="e">
        <f>SUMIF(Population!$B$110:$B$210,"&lt;="&amp;$GV132,Population!#REF!)-SUMIF(Population!$B$110:$B$210,"&lt;"&amp;$GU132,Population!#REF!)</f>
        <v>#REF!</v>
      </c>
      <c r="EX132" s="35" t="e">
        <f>SUMIF(Population!$B$110:$B$210,"&lt;="&amp;$GV132,Population!#REF!)-SUMIF(Population!$B$110:$B$210,"&lt;"&amp;$GU132,Population!#REF!)</f>
        <v>#REF!</v>
      </c>
      <c r="EY132" s="35" t="e">
        <f>SUMIF(Population!$B$110:$B$210,"&lt;="&amp;$GV132,Population!#REF!)-SUMIF(Population!$B$110:$B$210,"&lt;"&amp;$GU132,Population!#REF!)</f>
        <v>#REF!</v>
      </c>
      <c r="EZ132" s="35" t="e">
        <f>SUMIF(Population!$B$110:$B$210,"&lt;="&amp;$GV132,Population!#REF!)-SUMIF(Population!$B$110:$B$210,"&lt;"&amp;$GU132,Population!#REF!)</f>
        <v>#REF!</v>
      </c>
      <c r="FA132" s="35" t="e">
        <f>SUMIF(Population!$B$110:$B$210,"&lt;="&amp;$GV132,Population!#REF!)-SUMIF(Population!$B$110:$B$210,"&lt;"&amp;$GU132,Population!#REF!)</f>
        <v>#REF!</v>
      </c>
      <c r="FB132" s="35" t="e">
        <f>SUMIF(Population!$B$110:$B$210,"&lt;="&amp;$GV132,Population!#REF!)-SUMIF(Population!$B$110:$B$210,"&lt;"&amp;$GU132,Population!#REF!)</f>
        <v>#REF!</v>
      </c>
      <c r="FC132" s="35" t="e">
        <f>SUMIF(Population!$B$110:$B$210,"&lt;="&amp;$GV132,Population!#REF!)-SUMIF(Population!$B$110:$B$210,"&lt;"&amp;$GU132,Population!#REF!)</f>
        <v>#REF!</v>
      </c>
      <c r="FD132" s="35" t="e">
        <f>SUMIF(Population!$B$110:$B$210,"&lt;="&amp;$GV132,Population!#REF!)-SUMIF(Population!$B$110:$B$210,"&lt;"&amp;$GU132,Population!#REF!)</f>
        <v>#REF!</v>
      </c>
      <c r="FE132" s="35" t="e">
        <f>SUMIF(Population!$B$110:$B$210,"&lt;="&amp;$GV132,Population!#REF!)-SUMIF(Population!$B$110:$B$210,"&lt;"&amp;$GU132,Population!#REF!)</f>
        <v>#REF!</v>
      </c>
      <c r="FF132" s="35" t="e">
        <f>SUMIF(Population!$B$110:$B$210,"&lt;="&amp;$GV132,Population!#REF!)-SUMIF(Population!$B$110:$B$210,"&lt;"&amp;$GU132,Population!#REF!)</f>
        <v>#REF!</v>
      </c>
      <c r="FG132" s="35" t="e">
        <f>SUMIF(Population!$B$110:$B$210,"&lt;="&amp;$GV132,Population!#REF!)-SUMIF(Population!$B$110:$B$210,"&lt;"&amp;$GU132,Population!#REF!)</f>
        <v>#REF!</v>
      </c>
      <c r="FH132" s="35" t="e">
        <f>SUMIF(Population!$B$110:$B$210,"&lt;="&amp;$GV132,Population!#REF!)-SUMIF(Population!$B$110:$B$210,"&lt;"&amp;$GU132,Population!#REF!)</f>
        <v>#REF!</v>
      </c>
      <c r="FI132" s="35" t="e">
        <f>SUMIF(Population!$B$110:$B$210,"&lt;="&amp;$GV132,Population!#REF!)-SUMIF(Population!$B$110:$B$210,"&lt;"&amp;$GU132,Population!#REF!)</f>
        <v>#REF!</v>
      </c>
      <c r="FJ132" s="35" t="e">
        <f>SUMIF(Population!$B$110:$B$210,"&lt;="&amp;$GV132,Population!#REF!)-SUMIF(Population!$B$110:$B$210,"&lt;"&amp;$GU132,Population!#REF!)</f>
        <v>#REF!</v>
      </c>
      <c r="FK132" s="35" t="e">
        <f>SUMIF(Population!$B$110:$B$210,"&lt;="&amp;$GV132,Population!#REF!)-SUMIF(Population!$B$110:$B$210,"&lt;"&amp;$GU132,Population!#REF!)</f>
        <v>#REF!</v>
      </c>
      <c r="FL132" s="35" t="e">
        <f>SUMIF(Population!$B$110:$B$210,"&lt;="&amp;$GV132,Population!#REF!)-SUMIF(Population!$B$110:$B$210,"&lt;"&amp;$GU132,Population!#REF!)</f>
        <v>#REF!</v>
      </c>
      <c r="FM132" s="35" t="e">
        <f>SUMIF(Population!$B$110:$B$210,"&lt;="&amp;$GV132,Population!#REF!)-SUMIF(Population!$B$110:$B$210,"&lt;"&amp;$GU132,Population!#REF!)</f>
        <v>#REF!</v>
      </c>
      <c r="FN132" s="35" t="e">
        <f>SUMIF(Population!$B$110:$B$210,"&lt;="&amp;$GV132,Population!#REF!)-SUMIF(Population!$B$110:$B$210,"&lt;"&amp;$GU132,Population!#REF!)</f>
        <v>#REF!</v>
      </c>
      <c r="FO132" s="35" t="e">
        <f>SUMIF(Population!$B$110:$B$210,"&lt;="&amp;$GV132,Population!#REF!)-SUMIF(Population!$B$110:$B$210,"&lt;"&amp;$GU132,Population!#REF!)</f>
        <v>#REF!</v>
      </c>
      <c r="FP132" s="35" t="e">
        <f>SUMIF(Population!$B$110:$B$210,"&lt;="&amp;$GV132,Population!#REF!)-SUMIF(Population!$B$110:$B$210,"&lt;"&amp;$GU132,Population!#REF!)</f>
        <v>#REF!</v>
      </c>
      <c r="FQ132" s="35" t="e">
        <f>SUMIF(Population!$B$110:$B$210,"&lt;="&amp;$GV132,Population!#REF!)-SUMIF(Population!$B$110:$B$210,"&lt;"&amp;$GU132,Population!#REF!)</f>
        <v>#REF!</v>
      </c>
      <c r="FR132" s="35" t="e">
        <f>SUMIF(Population!$B$110:$B$210,"&lt;="&amp;$GV132,Population!#REF!)-SUMIF(Population!$B$110:$B$210,"&lt;"&amp;$GU132,Population!#REF!)</f>
        <v>#REF!</v>
      </c>
      <c r="FS132" s="35" t="e">
        <f>SUMIF(Population!$B$110:$B$210,"&lt;="&amp;$GV132,Population!#REF!)-SUMIF(Population!$B$110:$B$210,"&lt;"&amp;$GU132,Population!#REF!)</f>
        <v>#REF!</v>
      </c>
      <c r="FT132" s="35" t="e">
        <f>SUMIF(Population!$B$110:$B$210,"&lt;="&amp;$GV132,Population!#REF!)-SUMIF(Population!$B$110:$B$210,"&lt;"&amp;$GU132,Population!#REF!)</f>
        <v>#REF!</v>
      </c>
      <c r="FU132" s="35" t="e">
        <f>SUMIF(Population!$B$110:$B$210,"&lt;="&amp;$GV132,Population!#REF!)-SUMIF(Population!$B$110:$B$210,"&lt;"&amp;$GU132,Population!#REF!)</f>
        <v>#REF!</v>
      </c>
      <c r="FV132" s="35" t="e">
        <f>SUMIF(Population!$B$110:$B$210,"&lt;="&amp;$GV132,Population!#REF!)-SUMIF(Population!$B$110:$B$210,"&lt;"&amp;$GU132,Population!#REF!)</f>
        <v>#REF!</v>
      </c>
      <c r="FW132" s="35" t="e">
        <f>SUMIF(Population!$B$110:$B$210,"&lt;="&amp;$GV132,Population!#REF!)-SUMIF(Population!$B$110:$B$210,"&lt;"&amp;$GU132,Population!#REF!)</f>
        <v>#REF!</v>
      </c>
      <c r="FX132" s="35" t="e">
        <f>SUMIF(Population!$B$110:$B$210,"&lt;="&amp;$GV132,Population!#REF!)-SUMIF(Population!$B$110:$B$210,"&lt;"&amp;$GU132,Population!#REF!)</f>
        <v>#REF!</v>
      </c>
      <c r="FY132" s="35" t="e">
        <f>SUMIF(Population!$B$110:$B$210,"&lt;="&amp;$GV132,Population!#REF!)-SUMIF(Population!$B$110:$B$210,"&lt;"&amp;$GU132,Population!#REF!)</f>
        <v>#REF!</v>
      </c>
      <c r="FZ132" s="35" t="e">
        <f>SUMIF(Population!$B$110:$B$210,"&lt;="&amp;$GV132,Population!#REF!)-SUMIF(Population!$B$110:$B$210,"&lt;"&amp;$GU132,Population!#REF!)</f>
        <v>#REF!</v>
      </c>
      <c r="GA132" s="35" t="e">
        <f>SUMIF(Population!$B$110:$B$210,"&lt;="&amp;$GV132,Population!#REF!)-SUMIF(Population!$B$110:$B$210,"&lt;"&amp;$GU132,Population!#REF!)</f>
        <v>#REF!</v>
      </c>
      <c r="GB132" s="35" t="e">
        <f>SUMIF(Population!$B$110:$B$210,"&lt;="&amp;$GV132,Population!#REF!)-SUMIF(Population!$B$110:$B$210,"&lt;"&amp;$GU132,Population!#REF!)</f>
        <v>#REF!</v>
      </c>
      <c r="GC132" s="35" t="e">
        <f>SUMIF(Population!$B$110:$B$210,"&lt;="&amp;$GV132,Population!#REF!)-SUMIF(Population!$B$110:$B$210,"&lt;"&amp;$GU132,Population!#REF!)</f>
        <v>#REF!</v>
      </c>
      <c r="GD132" s="35" t="e">
        <f>SUMIF(Population!$B$110:$B$210,"&lt;="&amp;$GV132,Population!#REF!)-SUMIF(Population!$B$110:$B$210,"&lt;"&amp;$GU132,Population!#REF!)</f>
        <v>#REF!</v>
      </c>
      <c r="GE132" s="35" t="e">
        <f>SUMIF(Population!$B$110:$B$210,"&lt;="&amp;$GV132,Population!#REF!)-SUMIF(Population!$B$110:$B$210,"&lt;"&amp;$GU132,Population!#REF!)</f>
        <v>#REF!</v>
      </c>
      <c r="GF132" s="35" t="e">
        <f>SUMIF(Population!$B$110:$B$210,"&lt;="&amp;$GV132,Population!#REF!)-SUMIF(Population!$B$110:$B$210,"&lt;"&amp;$GU132,Population!#REF!)</f>
        <v>#REF!</v>
      </c>
      <c r="GG132" s="35" t="e">
        <f>SUMIF(Population!$B$110:$B$210,"&lt;="&amp;$GV132,Population!#REF!)-SUMIF(Population!$B$110:$B$210,"&lt;"&amp;$GU132,Population!#REF!)</f>
        <v>#REF!</v>
      </c>
      <c r="GH132" s="35" t="e">
        <f>SUMIF(Population!$B$110:$B$210,"&lt;="&amp;$GV132,Population!#REF!)-SUMIF(Population!$B$110:$B$210,"&lt;"&amp;$GU132,Population!#REF!)</f>
        <v>#REF!</v>
      </c>
      <c r="GI132" s="35" t="e">
        <f>SUMIF(Population!$B$110:$B$210,"&lt;="&amp;$GV132,Population!#REF!)-SUMIF(Population!$B$110:$B$210,"&lt;"&amp;$GU132,Population!#REF!)</f>
        <v>#REF!</v>
      </c>
      <c r="GJ132" s="35" t="e">
        <f>SUMIF(Population!$B$110:$B$210,"&lt;="&amp;$GV132,Population!#REF!)-SUMIF(Population!$B$110:$B$210,"&lt;"&amp;$GU132,Population!#REF!)</f>
        <v>#REF!</v>
      </c>
      <c r="GU132" s="35">
        <v>40</v>
      </c>
      <c r="GV132" s="35">
        <v>44</v>
      </c>
      <c r="GW132" s="36" t="s">
        <v>261</v>
      </c>
      <c r="GX132" s="35">
        <f>SUMIF(Population!$B$4:$B$104,"&lt;="&amp;$GV132,Population!C$4:C$104)-SUMIF(Population!$B$4:$B$104,"&lt;"&amp;$GU132,Population!C$4:C$104)</f>
        <v>1635607</v>
      </c>
      <c r="GY132" s="35">
        <f>SUMIF(Population!$B$4:$B$104,"&lt;="&amp;$GV132,Population!D$4:D$104)-SUMIF(Population!$B$4:$B$104,"&lt;"&amp;$GU132,Population!D$4:D$104)</f>
        <v>1663994</v>
      </c>
      <c r="GZ132" s="35">
        <f>SUMIF(Population!$B$4:$B$104,"&lt;="&amp;$GV132,Population!E$4:E$104)-SUMIF(Population!$B$4:$B$104,"&lt;"&amp;$GU132,Population!E$4:E$104)</f>
        <v>1672310</v>
      </c>
      <c r="HA132" s="35">
        <f>SUMIF(Population!$B$4:$B$104,"&lt;="&amp;$GV132,Population!F$4:F$104)-SUMIF(Population!$B$4:$B$104,"&lt;"&amp;$GU132,Population!F$4:F$104)</f>
        <v>1669916</v>
      </c>
      <c r="HB132" s="35">
        <f>SUMIF(Population!$B$4:$B$104,"&lt;="&amp;$GV132,Population!G$4:G$104)-SUMIF(Population!$B$4:$B$104,"&lt;"&amp;$GU132,Population!G$4:G$104)</f>
        <v>1644850</v>
      </c>
      <c r="HC132" s="35">
        <f>SUMIF(Population!$B$4:$B$104,"&lt;="&amp;$GV132,Population!H$4:H$104)-SUMIF(Population!$B$4:$B$104,"&lt;"&amp;$GU132,Population!H$4:H$104)</f>
        <v>1624869</v>
      </c>
      <c r="HD132" s="35">
        <f>SUMIF(Population!$B$4:$B$104,"&lt;="&amp;$GV132,Population!I$4:I$104)-SUMIF(Population!$B$4:$B$104,"&lt;"&amp;$GU132,Population!I$4:I$104)</f>
        <v>1620123</v>
      </c>
      <c r="HE132" s="35">
        <f>SUMIF(Population!$B$4:$B$104,"&lt;="&amp;$GV132,Population!J$4:J$104)-SUMIF(Population!$B$4:$B$104,"&lt;"&amp;$GU132,Population!J$4:J$104)</f>
        <v>1630491</v>
      </c>
      <c r="HF132" s="35">
        <f>SUMIF(Population!$B$4:$B$104,"&lt;="&amp;$GV132,Population!K$4:K$104)-SUMIF(Population!$B$4:$B$104,"&lt;"&amp;$GU132,Population!K$4:K$104)</f>
        <v>1654976</v>
      </c>
      <c r="HG132" s="35">
        <f>SUMIF(Population!$B$4:$B$104,"&lt;="&amp;$GV132,Population!L$4:L$104)-SUMIF(Population!$B$4:$B$104,"&lt;"&amp;$GU132,Population!L$4:L$104)</f>
        <v>1697368</v>
      </c>
      <c r="HH132" s="35">
        <f>SUMIF(Population!$B$4:$B$104,"&lt;="&amp;$GV132,Population!M$4:M$104)-SUMIF(Population!$B$4:$B$104,"&lt;"&amp;$GU132,Population!M$4:M$104)</f>
        <v>1747442</v>
      </c>
      <c r="HI132" s="35">
        <f>SUMIF(Population!$B$4:$B$104,"&lt;="&amp;$GV132,Population!N$4:N$104)-SUMIF(Population!$B$4:$B$104,"&lt;"&amp;$GU132,Population!N$4:N$104)</f>
        <v>1806282</v>
      </c>
      <c r="HJ132" s="35">
        <f>SUMIF(Population!$B$4:$B$104,"&lt;="&amp;$GV132,Population!O$4:O$104)-SUMIF(Population!$B$4:$B$104,"&lt;"&amp;$GU132,Population!O$4:O$104)</f>
        <v>1859195</v>
      </c>
      <c r="HK132" s="35">
        <f>SUMIF(Population!$B$4:$B$104,"&lt;="&amp;$GV132,Population!P$4:P$104)-SUMIF(Population!$B$4:$B$104,"&lt;"&amp;$GU132,Population!P$4:P$104)</f>
        <v>1908457</v>
      </c>
      <c r="HL132" s="35">
        <f>SUMIF(Population!$B$4:$B$104,"&lt;="&amp;$GV132,Population!Q$4:Q$104)-SUMIF(Population!$B$4:$B$104,"&lt;"&amp;$GU132,Population!Q$4:Q$104)</f>
        <v>1942860</v>
      </c>
      <c r="HM132" s="35">
        <f>SUMIF(Population!$B$4:$B$104,"&lt;="&amp;$GV132,Population!R$4:R$104)-SUMIF(Population!$B$4:$B$104,"&lt;"&amp;$GU132,Population!R$4:R$104)</f>
        <v>1966461</v>
      </c>
      <c r="HN132" s="35">
        <f>SUMIF(Population!$B$4:$B$104,"&lt;="&amp;$GV132,Population!S$4:S$104)-SUMIF(Population!$B$4:$B$104,"&lt;"&amp;$GU132,Population!S$4:S$104)</f>
        <v>1980029</v>
      </c>
      <c r="HO132" s="35">
        <f>SUMIF(Population!$B$4:$B$104,"&lt;="&amp;$GV132,Population!T$4:T$104)-SUMIF(Population!$B$4:$B$104,"&lt;"&amp;$GU132,Population!T$4:T$104)</f>
        <v>1995065</v>
      </c>
      <c r="HP132" s="35">
        <f>SUMIF(Population!$B$4:$B$104,"&lt;="&amp;$GV132,Population!U$4:U$104)-SUMIF(Population!$B$4:$B$104,"&lt;"&amp;$GU132,Population!U$4:U$104)</f>
        <v>2010142</v>
      </c>
      <c r="HQ132" s="35">
        <f>SUMIF(Population!$B$4:$B$104,"&lt;="&amp;$GV132,Population!V$4:V$104)-SUMIF(Population!$B$4:$B$104,"&lt;"&amp;$GU132,Population!V$4:V$104)</f>
        <v>2019161</v>
      </c>
      <c r="HR132" s="35">
        <f>SUMIF(Population!$B$4:$B$104,"&lt;="&amp;$GV132,Population!W$4:W$104)-SUMIF(Population!$B$4:$B$104,"&lt;"&amp;$GU132,Population!W$4:W$104)</f>
        <v>2024113</v>
      </c>
      <c r="HS132" s="35">
        <f>SUMIF(Population!$B$4:$B$104,"&lt;="&amp;$GV132,Population!X$4:X$104)-SUMIF(Population!$B$4:$B$104,"&lt;"&amp;$GU132,Population!X$4:X$104)</f>
        <v>2027421</v>
      </c>
      <c r="HT132" s="35">
        <f>SUMIF(Population!$B$4:$B$104,"&lt;="&amp;$GV132,Population!Y$4:Y$104)-SUMIF(Population!$B$4:$B$104,"&lt;"&amp;$GU132,Population!Y$4:Y$104)</f>
        <v>2027355</v>
      </c>
      <c r="HU132" s="35">
        <f>SUMIF(Population!$B$4:$B$104,"&lt;="&amp;$GV132,Population!Z$4:Z$104)-SUMIF(Population!$B$4:$B$104,"&lt;"&amp;$GU132,Population!Z$4:Z$104)</f>
        <v>2024987</v>
      </c>
      <c r="HV132" s="35">
        <f>SUMIF(Population!$B$4:$B$104,"&lt;="&amp;$GV132,Population!AA$4:AA$104)-SUMIF(Population!$B$4:$B$104,"&lt;"&amp;$GU132,Population!AA$4:AA$104)</f>
        <v>2023302</v>
      </c>
      <c r="HW132" s="35">
        <f>SUMIF(Population!$B$4:$B$104,"&lt;="&amp;$GV132,Population!AB$4:AB$104)-SUMIF(Population!$B$4:$B$104,"&lt;"&amp;$GU132,Population!AB$4:AB$104)</f>
        <v>2026238</v>
      </c>
      <c r="HX132" s="35">
        <f>SUMIF(Population!$B$4:$B$104,"&lt;="&amp;$GV132,Population!AC$4:AC$104)-SUMIF(Population!$B$4:$B$104,"&lt;"&amp;$GU132,Population!AC$4:AC$104)</f>
        <v>2025445</v>
      </c>
      <c r="HY132" s="35">
        <f>SUMIF(Population!$B$4:$B$104,"&lt;="&amp;$GV132,Population!AD$4:AD$104)-SUMIF(Population!$B$4:$B$104,"&lt;"&amp;$GU132,Population!AD$4:AD$104)</f>
        <v>2024668</v>
      </c>
      <c r="HZ132" s="35">
        <f>SUMIF(Population!$B$4:$B$104,"&lt;="&amp;$GV132,Population!AE$4:AE$104)-SUMIF(Population!$B$4:$B$104,"&lt;"&amp;$GU132,Population!AE$4:AE$104)</f>
        <v>2020990</v>
      </c>
      <c r="IA132" s="35">
        <f>SUMIF(Population!$B$4:$B$104,"&lt;="&amp;$GV132,Population!AF$4:AF$104)-SUMIF(Population!$B$4:$B$104,"&lt;"&amp;$GU132,Population!AF$4:AF$104)</f>
        <v>2022532</v>
      </c>
      <c r="IB132" s="35">
        <f>SUMIF(Population!$B$4:$B$104,"&lt;="&amp;$GV132,Population!AG$4:AG$104)-SUMIF(Population!$B$4:$B$104,"&lt;"&amp;$GU132,Population!AG$4:AG$104)</f>
        <v>2022296</v>
      </c>
      <c r="IC132" s="35">
        <f>SUMIF(Population!$B$4:$B$104,"&lt;="&amp;$GV132,Population!AH$4:AH$104)-SUMIF(Population!$B$4:$B$104,"&lt;"&amp;$GU132,Population!AH$4:AH$104)</f>
        <v>2027152</v>
      </c>
      <c r="ID132" s="35">
        <f>SUMIF(Population!$B$4:$B$104,"&lt;="&amp;$GV132,Population!AI$4:AI$104)-SUMIF(Population!$B$4:$B$104,"&lt;"&amp;$GU132,Population!AI$4:AI$104)</f>
        <v>2035776</v>
      </c>
      <c r="IE132" s="35">
        <f>SUMIF(Population!$B$4:$B$104,"&lt;="&amp;$GV132,Population!AJ$4:AJ$104)-SUMIF(Population!$B$4:$B$104,"&lt;"&amp;$GU132,Population!AJ$4:AJ$104)</f>
        <v>2050564</v>
      </c>
      <c r="IF132" s="35">
        <f>SUMIF(Population!$B$4:$B$104,"&lt;="&amp;$GV132,Population!AK$4:AK$104)-SUMIF(Population!$B$4:$B$104,"&lt;"&amp;$GU132,Population!AK$4:AK$104)</f>
        <v>2075860</v>
      </c>
      <c r="IG132" s="35">
        <f>SUMIF(Population!$B$4:$B$104,"&lt;="&amp;$GV132,Population!AL$4:AL$104)-SUMIF(Population!$B$4:$B$104,"&lt;"&amp;$GU132,Population!AL$4:AL$104)</f>
        <v>2105709</v>
      </c>
      <c r="IH132" s="35">
        <f>SUMIF(Population!$B$4:$B$104,"&lt;="&amp;$GV132,Population!AM$4:AM$104)-SUMIF(Population!$B$4:$B$104,"&lt;"&amp;$GU132,Population!AM$4:AM$104)</f>
        <v>2139533</v>
      </c>
      <c r="II132" s="35">
        <f>SUMIF(Population!$B$4:$B$104,"&lt;="&amp;$GV132,Population!AN$4:AN$104)-SUMIF(Population!$B$4:$B$104,"&lt;"&amp;$GU132,Population!AN$4:AN$104)</f>
        <v>2172302</v>
      </c>
      <c r="IJ132" s="35">
        <f>SUMIF(Population!$B$4:$B$104,"&lt;="&amp;$GV132,Population!AO$4:AO$104)-SUMIF(Population!$B$4:$B$104,"&lt;"&amp;$GU132,Population!AO$4:AO$104)</f>
        <v>2203045</v>
      </c>
      <c r="IK132" s="35">
        <f>SUMIF(Population!$B$4:$B$104,"&lt;="&amp;$GV132,Population!AP$4:AP$104)-SUMIF(Population!$B$4:$B$104,"&lt;"&amp;$GU132,Population!AP$4:AP$104)</f>
        <v>2219930</v>
      </c>
      <c r="IL132" s="35">
        <f>SUMIF(Population!$B$4:$B$104,"&lt;="&amp;$GV132,Population!AQ$4:AQ$104)-SUMIF(Population!$B$4:$B$104,"&lt;"&amp;$GU132,Population!AQ$4:AQ$104)</f>
        <v>2239139</v>
      </c>
      <c r="IM132" s="35">
        <f>SUMIF(Population!$B$4:$B$104,"&lt;="&amp;$GV132,Population!AR$4:AR$104)-SUMIF(Population!$B$4:$B$104,"&lt;"&amp;$GU132,Population!AR$4:AR$104)</f>
        <v>2256687</v>
      </c>
      <c r="IN132" s="35">
        <f>SUMIF(Population!$B$4:$B$104,"&lt;="&amp;$GV132,Population!AS$4:AS$104)-SUMIF(Population!$B$4:$B$104,"&lt;"&amp;$GU132,Population!AS$4:AS$104)</f>
        <v>2274508</v>
      </c>
      <c r="IO132" s="35">
        <f>SUMIF(Population!$B$4:$B$104,"&lt;="&amp;$GV132,Population!AT$4:AT$104)-SUMIF(Population!$B$4:$B$104,"&lt;"&amp;$GU132,Population!AT$4:AT$104)</f>
        <v>2291667</v>
      </c>
      <c r="IP132" s="35">
        <f>SUMIF(Population!$B$4:$B$104,"&lt;="&amp;$GV132,Population!AU$4:AU$104)-SUMIF(Population!$B$4:$B$104,"&lt;"&amp;$GU132,Population!AU$4:AU$104)</f>
        <v>2315252</v>
      </c>
      <c r="IQ132" s="35">
        <f>SUMIF(Population!$B$4:$B$104,"&lt;="&amp;$GV132,Population!AV$4:AV$104)-SUMIF(Population!$B$4:$B$104,"&lt;"&amp;$GU132,Population!AV$4:AV$104)</f>
        <v>2337636</v>
      </c>
      <c r="IR132" s="35">
        <f>SUMIF(Population!$B$4:$B$104,"&lt;="&amp;$GV132,Population!AW$4:AW$104)-SUMIF(Population!$B$4:$B$104,"&lt;"&amp;$GU132,Population!AW$4:AW$104)</f>
        <v>2358270</v>
      </c>
      <c r="IS132" s="35">
        <f>SUMIF(Population!$B$4:$B$104,"&lt;="&amp;$GV132,Population!AX$4:AX$104)-SUMIF(Population!$B$4:$B$104,"&lt;"&amp;$GU132,Population!AX$4:AX$104)</f>
        <v>2377394</v>
      </c>
      <c r="IT132" s="35">
        <f>SUMIF(Population!$B$4:$B$104,"&lt;="&amp;$GV132,Population!AY$4:AY$104)-SUMIF(Population!$B$4:$B$104,"&lt;"&amp;$GU132,Population!AY$4:AY$104)</f>
        <v>2394701</v>
      </c>
      <c r="IW132" s="35">
        <v>40</v>
      </c>
      <c r="IX132" s="35">
        <v>44</v>
      </c>
      <c r="IY132" s="36" t="s">
        <v>261</v>
      </c>
      <c r="IZ132" s="75">
        <f>SUMIF(Population!$B$214:$B$314,"&lt;="&amp;$GV132,Population!C$214:C$314)-SUMIF(Population!$B$214:$B$314,"&lt;"&amp;$GU132,Population!C$214:C$314)</f>
        <v>824676</v>
      </c>
      <c r="JA132" s="75">
        <f>SUMIF(Population!$B$214:$B$314,"&lt;="&amp;$GV132,Population!D$214:D$314)-SUMIF(Population!$B$214:$B$314,"&lt;"&amp;$GU132,Population!D$214:D$314)</f>
        <v>839209</v>
      </c>
      <c r="JB132" s="75">
        <f>SUMIF(Population!$B$214:$B$314,"&lt;="&amp;$GV132,Population!E$214:E$314)-SUMIF(Population!$B$214:$B$314,"&lt;"&amp;$GU132,Population!E$214:E$314)</f>
        <v>842909</v>
      </c>
      <c r="JC132" s="75">
        <f>SUMIF(Population!$B$214:$B$314,"&lt;="&amp;$GV132,Population!F$214:F$314)-SUMIF(Population!$B$214:$B$314,"&lt;"&amp;$GU132,Population!F$214:F$314)</f>
        <v>841241</v>
      </c>
      <c r="JD132" s="75">
        <f>SUMIF(Population!$B$214:$B$314,"&lt;="&amp;$GV132,Population!G$214:G$314)-SUMIF(Population!$B$214:$B$314,"&lt;"&amp;$GU132,Population!G$214:G$314)</f>
        <v>827159</v>
      </c>
      <c r="JE132" s="75">
        <f>SUMIF(Population!$B$214:$B$314,"&lt;="&amp;$GV132,Population!H$214:H$314)-SUMIF(Population!$B$214:$B$314,"&lt;"&amp;$GU132,Population!H$214:H$314)</f>
        <v>815795</v>
      </c>
      <c r="JF132" s="75">
        <f>SUMIF(Population!$B$214:$B$314,"&lt;="&amp;$GV132,Population!I$214:I$314)-SUMIF(Population!$B$214:$B$314,"&lt;"&amp;$GU132,Population!I$214:I$314)</f>
        <v>812278</v>
      </c>
      <c r="JG132" s="75">
        <f>SUMIF(Population!$B$214:$B$314,"&lt;="&amp;$GV132,Population!J$214:J$314)-SUMIF(Population!$B$214:$B$314,"&lt;"&amp;$GU132,Population!J$214:J$314)</f>
        <v>816250</v>
      </c>
      <c r="JH132" s="75">
        <f>SUMIF(Population!$B$214:$B$314,"&lt;="&amp;$GV132,Population!K$214:K$314)-SUMIF(Population!$B$214:$B$314,"&lt;"&amp;$GU132,Population!K$214:K$314)</f>
        <v>827644</v>
      </c>
      <c r="JI132" s="75">
        <f>SUMIF(Population!$B$214:$B$314,"&lt;="&amp;$GV132,Population!L$214:L$314)-SUMIF(Population!$B$214:$B$314,"&lt;"&amp;$GU132,Population!L$214:L$314)</f>
        <v>847563</v>
      </c>
      <c r="JJ132" s="75">
        <f>SUMIF(Population!$B$214:$B$314,"&lt;="&amp;$GV132,Population!M$214:M$314)-SUMIF(Population!$B$214:$B$314,"&lt;"&amp;$GU132,Population!M$214:M$314)</f>
        <v>871160</v>
      </c>
      <c r="JK132" s="75">
        <f>SUMIF(Population!$B$214:$B$314,"&lt;="&amp;$GV132,Population!N$214:N$314)-SUMIF(Population!$B$214:$B$314,"&lt;"&amp;$GU132,Population!N$214:N$314)</f>
        <v>899424</v>
      </c>
      <c r="JL132" s="75">
        <f>SUMIF(Population!$B$214:$B$314,"&lt;="&amp;$GV132,Population!O$214:O$314)-SUMIF(Population!$B$214:$B$314,"&lt;"&amp;$GU132,Population!O$214:O$314)</f>
        <v>925722</v>
      </c>
      <c r="JM132" s="75">
        <f>SUMIF(Population!$B$214:$B$314,"&lt;="&amp;$GV132,Population!P$214:P$314)-SUMIF(Population!$B$214:$B$314,"&lt;"&amp;$GU132,Population!P$214:P$314)</f>
        <v>950717</v>
      </c>
      <c r="JN132" s="75">
        <f>SUMIF(Population!$B$214:$B$314,"&lt;="&amp;$GV132,Population!Q$214:Q$314)-SUMIF(Population!$B$214:$B$314,"&lt;"&amp;$GU132,Population!Q$214:Q$314)</f>
        <v>968583</v>
      </c>
      <c r="JO132" s="75">
        <f>SUMIF(Population!$B$214:$B$314,"&lt;="&amp;$GV132,Population!R$214:R$314)-SUMIF(Population!$B$214:$B$314,"&lt;"&amp;$GU132,Population!R$214:R$314)</f>
        <v>981752</v>
      </c>
      <c r="JP132" s="75">
        <f>SUMIF(Population!$B$214:$B$314,"&lt;="&amp;$GV132,Population!S$214:S$314)-SUMIF(Population!$B$214:$B$314,"&lt;"&amp;$GU132,Population!S$214:S$314)</f>
        <v>990272</v>
      </c>
      <c r="JQ132" s="75">
        <f>SUMIF(Population!$B$214:$B$314,"&lt;="&amp;$GV132,Population!T$214:T$314)-SUMIF(Population!$B$214:$B$314,"&lt;"&amp;$GU132,Population!T$214:T$314)</f>
        <v>998969</v>
      </c>
      <c r="JR132" s="75">
        <f>SUMIF(Population!$B$214:$B$314,"&lt;="&amp;$GV132,Population!U$214:U$314)-SUMIF(Population!$B$214:$B$314,"&lt;"&amp;$GU132,Population!U$214:U$314)</f>
        <v>1006736</v>
      </c>
      <c r="JS132" s="75">
        <f>SUMIF(Population!$B$214:$B$314,"&lt;="&amp;$GV132,Population!V$214:V$314)-SUMIF(Population!$B$214:$B$314,"&lt;"&amp;$GU132,Population!V$214:V$314)</f>
        <v>1012350</v>
      </c>
      <c r="JT132" s="75">
        <f>SUMIF(Population!$B$214:$B$314,"&lt;="&amp;$GV132,Population!W$214:W$314)-SUMIF(Population!$B$214:$B$314,"&lt;"&amp;$GU132,Population!W$214:W$314)</f>
        <v>1014939</v>
      </c>
      <c r="JU132" s="75">
        <f>SUMIF(Population!$B$214:$B$314,"&lt;="&amp;$GV132,Population!X$214:X$314)-SUMIF(Population!$B$214:$B$314,"&lt;"&amp;$GU132,Population!X$214:X$314)</f>
        <v>1015615</v>
      </c>
      <c r="JV132" s="75">
        <f>SUMIF(Population!$B$214:$B$314,"&lt;="&amp;$GV132,Population!Y$214:Y$314)-SUMIF(Population!$B$214:$B$314,"&lt;"&amp;$GU132,Population!Y$214:Y$314)</f>
        <v>1014024</v>
      </c>
      <c r="JW132" s="75">
        <f>SUMIF(Population!$B$214:$B$314,"&lt;="&amp;$GV132,Population!Z$214:Z$314)-SUMIF(Population!$B$214:$B$314,"&lt;"&amp;$GU132,Population!Z$214:Z$314)</f>
        <v>1011499</v>
      </c>
      <c r="JX132" s="75">
        <f>SUMIF(Population!$B$214:$B$314,"&lt;="&amp;$GV132,Population!AA$214:AA$314)-SUMIF(Population!$B$214:$B$314,"&lt;"&amp;$GU132,Population!AA$214:AA$314)</f>
        <v>1008524</v>
      </c>
      <c r="JY132" s="75">
        <f>SUMIF(Population!$B$214:$B$314,"&lt;="&amp;$GV132,Population!AB$214:AB$314)-SUMIF(Population!$B$214:$B$314,"&lt;"&amp;$GU132,Population!AB$214:AB$314)</f>
        <v>1008583</v>
      </c>
      <c r="JZ132" s="75">
        <f>SUMIF(Population!$B$214:$B$314,"&lt;="&amp;$GV132,Population!AC$214:AC$314)-SUMIF(Population!$B$214:$B$314,"&lt;"&amp;$GU132,Population!AC$214:AC$314)</f>
        <v>1006939</v>
      </c>
      <c r="KA132" s="75">
        <f>SUMIF(Population!$B$214:$B$314,"&lt;="&amp;$GV132,Population!AD$214:AD$314)-SUMIF(Population!$B$214:$B$314,"&lt;"&amp;$GU132,Population!AD$214:AD$314)</f>
        <v>1006257</v>
      </c>
      <c r="KB132" s="75">
        <f>SUMIF(Population!$B$214:$B$314,"&lt;="&amp;$GV132,Population!AE$214:AE$314)-SUMIF(Population!$B$214:$B$314,"&lt;"&amp;$GU132,Population!AE$214:AE$314)</f>
        <v>1004533</v>
      </c>
      <c r="KC132" s="75">
        <f>SUMIF(Population!$B$214:$B$314,"&lt;="&amp;$GV132,Population!AF$214:AF$314)-SUMIF(Population!$B$214:$B$314,"&lt;"&amp;$GU132,Population!AF$214:AF$314)</f>
        <v>1005018</v>
      </c>
      <c r="KD132" s="75">
        <f>SUMIF(Population!$B$214:$B$314,"&lt;="&amp;$GV132,Population!AG$214:AG$314)-SUMIF(Population!$B$214:$B$314,"&lt;"&amp;$GU132,Population!AG$214:AG$314)</f>
        <v>1004633</v>
      </c>
      <c r="KE132" s="75">
        <f>SUMIF(Population!$B$214:$B$314,"&lt;="&amp;$GV132,Population!AH$214:AH$314)-SUMIF(Population!$B$214:$B$314,"&lt;"&amp;$GU132,Population!AH$214:AH$314)</f>
        <v>1006972</v>
      </c>
      <c r="KF132" s="75">
        <f>SUMIF(Population!$B$214:$B$314,"&lt;="&amp;$GV132,Population!AI$214:AI$314)-SUMIF(Population!$B$214:$B$314,"&lt;"&amp;$GU132,Population!AI$214:AI$314)</f>
        <v>1010111</v>
      </c>
      <c r="KG132" s="75">
        <f>SUMIF(Population!$B$214:$B$314,"&lt;="&amp;$GV132,Population!AJ$214:AJ$314)-SUMIF(Population!$B$214:$B$314,"&lt;"&amp;$GU132,Population!AJ$214:AJ$314)</f>
        <v>1015907</v>
      </c>
      <c r="KH132" s="75">
        <f>SUMIF(Population!$B$214:$B$314,"&lt;="&amp;$GV132,Population!AK$214:AK$314)-SUMIF(Population!$B$214:$B$314,"&lt;"&amp;$GU132,Population!AK$214:AK$314)</f>
        <v>1027536</v>
      </c>
      <c r="KI132" s="75">
        <f>SUMIF(Population!$B$214:$B$314,"&lt;="&amp;$GV132,Population!AL$214:AL$314)-SUMIF(Population!$B$214:$B$314,"&lt;"&amp;$GU132,Population!AL$214:AL$314)</f>
        <v>1040907</v>
      </c>
      <c r="KJ132" s="75">
        <f>SUMIF(Population!$B$214:$B$314,"&lt;="&amp;$GV132,Population!AM$214:AM$314)-SUMIF(Population!$B$214:$B$314,"&lt;"&amp;$GU132,Population!AM$214:AM$314)</f>
        <v>1056603</v>
      </c>
      <c r="KK132" s="75">
        <f>SUMIF(Population!$B$214:$B$314,"&lt;="&amp;$GV132,Population!AN$214:AN$314)-SUMIF(Population!$B$214:$B$314,"&lt;"&amp;$GU132,Population!AN$214:AN$314)</f>
        <v>1072163</v>
      </c>
      <c r="KL132" s="75">
        <f>SUMIF(Population!$B$214:$B$314,"&lt;="&amp;$GV132,Population!AO$214:AO$314)-SUMIF(Population!$B$214:$B$314,"&lt;"&amp;$GU132,Population!AO$214:AO$314)</f>
        <v>1086763</v>
      </c>
      <c r="KM132" s="75">
        <f>SUMIF(Population!$B$214:$B$314,"&lt;="&amp;$GV132,Population!AP$214:AP$314)-SUMIF(Population!$B$214:$B$314,"&lt;"&amp;$GU132,Population!AP$214:AP$314)</f>
        <v>1094429</v>
      </c>
      <c r="KN132" s="75">
        <f>SUMIF(Population!$B$214:$B$314,"&lt;="&amp;$GV132,Population!AQ$214:AQ$314)-SUMIF(Population!$B$214:$B$314,"&lt;"&amp;$GU132,Population!AQ$214:AQ$314)</f>
        <v>1103348</v>
      </c>
      <c r="KO132" s="75">
        <f>SUMIF(Population!$B$214:$B$314,"&lt;="&amp;$GV132,Population!AR$214:AR$314)-SUMIF(Population!$B$214:$B$314,"&lt;"&amp;$GU132,Population!AR$214:AR$314)</f>
        <v>1111339</v>
      </c>
      <c r="KP132" s="75">
        <f>SUMIF(Population!$B$214:$B$314,"&lt;="&amp;$GV132,Population!AS$214:AS$314)-SUMIF(Population!$B$214:$B$314,"&lt;"&amp;$GU132,Population!AS$214:AS$314)</f>
        <v>1119725</v>
      </c>
      <c r="KQ132" s="75">
        <f>SUMIF(Population!$B$214:$B$314,"&lt;="&amp;$GV132,Population!AT$214:AT$314)-SUMIF(Population!$B$214:$B$314,"&lt;"&amp;$GU132,Population!AT$214:AT$314)</f>
        <v>1128056</v>
      </c>
      <c r="KR132" s="75">
        <f>SUMIF(Population!$B$214:$B$314,"&lt;="&amp;$GV132,Population!AU$214:AU$314)-SUMIF(Population!$B$214:$B$314,"&lt;"&amp;$GU132,Population!AU$214:AU$314)</f>
        <v>1139499</v>
      </c>
      <c r="KS132" s="75">
        <f>SUMIF(Population!$B$214:$B$314,"&lt;="&amp;$GV132,Population!AV$214:AV$314)-SUMIF(Population!$B$214:$B$314,"&lt;"&amp;$GU132,Population!AV$214:AV$314)</f>
        <v>1150536</v>
      </c>
      <c r="KT132" s="75">
        <f>SUMIF(Population!$B$214:$B$314,"&lt;="&amp;$GV132,Population!AW$214:AW$314)-SUMIF(Population!$B$214:$B$314,"&lt;"&amp;$GU132,Population!AW$214:AW$314)</f>
        <v>1160599</v>
      </c>
      <c r="KU132" s="75">
        <f>SUMIF(Population!$B$214:$B$314,"&lt;="&amp;$GV132,Population!AX$214:AX$314)-SUMIF(Population!$B$214:$B$314,"&lt;"&amp;$GU132,Population!AX$214:AX$314)</f>
        <v>1169896</v>
      </c>
      <c r="KV132" s="75">
        <f>SUMIF(Population!$B$214:$B$314,"&lt;="&amp;$GV132,Population!AY$214:AY$314)-SUMIF(Population!$B$214:$B$314,"&lt;"&amp;$GU132,Population!AY$214:AY$314)</f>
        <v>1178284</v>
      </c>
      <c r="KY132" s="35">
        <v>40</v>
      </c>
      <c r="KZ132" s="35">
        <v>44</v>
      </c>
      <c r="LA132" s="36" t="s">
        <v>261</v>
      </c>
      <c r="LB132" s="35">
        <f>SUMIF(Population!$B$110:$B$210,"&lt;="&amp;$GV132,Population!C$110:C$210)-SUMIF(Population!$B$110:$B$210,"&lt;"&amp;$GU132,Population!C$110:C$210)</f>
        <v>810931</v>
      </c>
      <c r="LC132" s="35">
        <f>SUMIF(Population!$B$110:$B$210,"&lt;="&amp;$GV132,Population!D$110:D$210)-SUMIF(Population!$B$110:$B$210,"&lt;"&amp;$GU132,Population!D$110:D$210)</f>
        <v>824785</v>
      </c>
      <c r="LD132" s="35">
        <f>SUMIF(Population!$B$110:$B$210,"&lt;="&amp;$GV132,Population!E$110:E$210)-SUMIF(Population!$B$110:$B$210,"&lt;"&amp;$GU132,Population!E$110:E$210)</f>
        <v>829401</v>
      </c>
      <c r="LE132" s="35">
        <f>SUMIF(Population!$B$110:$B$210,"&lt;="&amp;$GV132,Population!F$110:F$210)-SUMIF(Population!$B$110:$B$210,"&lt;"&amp;$GU132,Population!F$110:F$210)</f>
        <v>828675</v>
      </c>
      <c r="LF132" s="35">
        <f>SUMIF(Population!$B$110:$B$210,"&lt;="&amp;$GV132,Population!G$110:G$210)-SUMIF(Population!$B$110:$B$210,"&lt;"&amp;$GU132,Population!G$110:G$210)</f>
        <v>817691</v>
      </c>
      <c r="LG132" s="35">
        <f>SUMIF(Population!$B$110:$B$210,"&lt;="&amp;$GV132,Population!H$110:H$210)-SUMIF(Population!$B$110:$B$210,"&lt;"&amp;$GU132,Population!H$110:H$210)</f>
        <v>809074</v>
      </c>
      <c r="LH132" s="35">
        <f>SUMIF(Population!$B$110:$B$210,"&lt;="&amp;$GV132,Population!I$110:I$210)-SUMIF(Population!$B$110:$B$210,"&lt;"&amp;$GU132,Population!I$110:I$210)</f>
        <v>807845</v>
      </c>
      <c r="LI132" s="35">
        <f>SUMIF(Population!$B$110:$B$210,"&lt;="&amp;$GV132,Population!J$110:J$210)-SUMIF(Population!$B$110:$B$210,"&lt;"&amp;$GU132,Population!J$110:J$210)</f>
        <v>814241</v>
      </c>
      <c r="LJ132" s="35">
        <f>SUMIF(Population!$B$110:$B$210,"&lt;="&amp;$GV132,Population!K$110:K$210)-SUMIF(Population!$B$110:$B$210,"&lt;"&amp;$GU132,Population!K$110:K$210)</f>
        <v>827332</v>
      </c>
      <c r="LK132" s="35">
        <f>SUMIF(Population!$B$110:$B$210,"&lt;="&amp;$GV132,Population!L$110:L$210)-SUMIF(Population!$B$110:$B$210,"&lt;"&amp;$GU132,Population!L$110:L$210)</f>
        <v>849805</v>
      </c>
      <c r="LL132" s="35">
        <f>SUMIF(Population!$B$110:$B$210,"&lt;="&amp;$GV132,Population!M$110:M$210)-SUMIF(Population!$B$110:$B$210,"&lt;"&amp;$GU132,Population!M$110:M$210)</f>
        <v>876282</v>
      </c>
      <c r="LM132" s="35">
        <f>SUMIF(Population!$B$110:$B$210,"&lt;="&amp;$GV132,Population!N$110:N$210)-SUMIF(Population!$B$110:$B$210,"&lt;"&amp;$GU132,Population!N$110:N$210)</f>
        <v>906858</v>
      </c>
      <c r="LN132" s="35">
        <f>SUMIF(Population!$B$110:$B$210,"&lt;="&amp;$GV132,Population!O$110:O$210)-SUMIF(Population!$B$110:$B$210,"&lt;"&amp;$GU132,Population!O$110:O$210)</f>
        <v>933473</v>
      </c>
      <c r="LO132" s="35">
        <f>SUMIF(Population!$B$110:$B$210,"&lt;="&amp;$GV132,Population!P$110:P$210)-SUMIF(Population!$B$110:$B$210,"&lt;"&amp;$GU132,Population!P$110:P$210)</f>
        <v>957740</v>
      </c>
      <c r="LP132" s="35">
        <f>SUMIF(Population!$B$110:$B$210,"&lt;="&amp;$GV132,Population!Q$110:Q$210)-SUMIF(Population!$B$110:$B$210,"&lt;"&amp;$GU132,Population!Q$110:Q$210)</f>
        <v>974277</v>
      </c>
      <c r="LQ132" s="35">
        <f>SUMIF(Population!$B$110:$B$210,"&lt;="&amp;$GV132,Population!R$110:R$210)-SUMIF(Population!$B$110:$B$210,"&lt;"&amp;$GU132,Population!R$110:R$210)</f>
        <v>984709</v>
      </c>
      <c r="LR132" s="35">
        <f>SUMIF(Population!$B$110:$B$210,"&lt;="&amp;$GV132,Population!S$110:S$210)-SUMIF(Population!$B$110:$B$210,"&lt;"&amp;$GU132,Population!S$110:S$210)</f>
        <v>989757</v>
      </c>
      <c r="LS132" s="35">
        <f>SUMIF(Population!$B$110:$B$210,"&lt;="&amp;$GV132,Population!T$110:T$210)-SUMIF(Population!$B$110:$B$210,"&lt;"&amp;$GU132,Population!T$110:T$210)</f>
        <v>996096</v>
      </c>
      <c r="LT132" s="35">
        <f>SUMIF(Population!$B$110:$B$210,"&lt;="&amp;$GV132,Population!U$110:U$210)-SUMIF(Population!$B$110:$B$210,"&lt;"&amp;$GU132,Population!U$110:U$210)</f>
        <v>1003406</v>
      </c>
      <c r="LU132" s="35">
        <f>SUMIF(Population!$B$110:$B$210,"&lt;="&amp;$GV132,Population!V$110:V$210)-SUMIF(Population!$B$110:$B$210,"&lt;"&amp;$GU132,Population!V$110:V$210)</f>
        <v>1006811</v>
      </c>
      <c r="LV132" s="35">
        <f>SUMIF(Population!$B$110:$B$210,"&lt;="&amp;$GV132,Population!W$110:W$210)-SUMIF(Population!$B$110:$B$210,"&lt;"&amp;$GU132,Population!W$110:W$210)</f>
        <v>1009174</v>
      </c>
      <c r="LW132" s="35">
        <f>SUMIF(Population!$B$110:$B$210,"&lt;="&amp;$GV132,Population!X$110:X$210)-SUMIF(Population!$B$110:$B$210,"&lt;"&amp;$GU132,Population!X$110:X$210)</f>
        <v>1011806</v>
      </c>
      <c r="LX132" s="35">
        <f>SUMIF(Population!$B$110:$B$210,"&lt;="&amp;$GV132,Population!Y$110:Y$210)-SUMIF(Population!$B$110:$B$210,"&lt;"&amp;$GU132,Population!Y$110:Y$210)</f>
        <v>1013331</v>
      </c>
      <c r="LY132" s="35">
        <f>SUMIF(Population!$B$110:$B$210,"&lt;="&amp;$GV132,Population!Z$110:Z$210)-SUMIF(Population!$B$110:$B$210,"&lt;"&amp;$GU132,Population!Z$110:Z$210)</f>
        <v>1013488</v>
      </c>
      <c r="LZ132" s="35">
        <f>SUMIF(Population!$B$110:$B$210,"&lt;="&amp;$GV132,Population!AA$110:AA$210)-SUMIF(Population!$B$110:$B$210,"&lt;"&amp;$GU132,Population!AA$110:AA$210)</f>
        <v>1014778</v>
      </c>
      <c r="MA132" s="35">
        <f>SUMIF(Population!$B$110:$B$210,"&lt;="&amp;$GV132,Population!AB$110:AB$210)-SUMIF(Population!$B$110:$B$210,"&lt;"&amp;$GU132,Population!AB$110:AB$210)</f>
        <v>1017655</v>
      </c>
      <c r="MB132" s="35">
        <f>SUMIF(Population!$B$110:$B$210,"&lt;="&amp;$GV132,Population!AC$110:AC$210)-SUMIF(Population!$B$110:$B$210,"&lt;"&amp;$GU132,Population!AC$110:AC$210)</f>
        <v>1018506</v>
      </c>
      <c r="MC132" s="35">
        <f>SUMIF(Population!$B$110:$B$210,"&lt;="&amp;$GV132,Population!AD$110:AD$210)-SUMIF(Population!$B$110:$B$210,"&lt;"&amp;$GU132,Population!AD$110:AD$210)</f>
        <v>1018411</v>
      </c>
      <c r="MD132" s="35">
        <f>SUMIF(Population!$B$110:$B$210,"&lt;="&amp;$GV132,Population!AE$110:AE$210)-SUMIF(Population!$B$110:$B$210,"&lt;"&amp;$GU132,Population!AE$110:AE$210)</f>
        <v>1016457</v>
      </c>
      <c r="ME132" s="35">
        <f>SUMIF(Population!$B$110:$B$210,"&lt;="&amp;$GV132,Population!AF$110:AF$210)-SUMIF(Population!$B$110:$B$210,"&lt;"&amp;$GU132,Population!AF$110:AF$210)</f>
        <v>1017514</v>
      </c>
      <c r="MF132" s="35">
        <f>SUMIF(Population!$B$110:$B$210,"&lt;="&amp;$GV132,Population!AG$110:AG$210)-SUMIF(Population!$B$110:$B$210,"&lt;"&amp;$GU132,Population!AG$110:AG$210)</f>
        <v>1017663</v>
      </c>
      <c r="MG132" s="35">
        <f>SUMIF(Population!$B$110:$B$210,"&lt;="&amp;$GV132,Population!AH$110:AH$210)-SUMIF(Population!$B$110:$B$210,"&lt;"&amp;$GU132,Population!AH$110:AH$210)</f>
        <v>1020180</v>
      </c>
      <c r="MH132" s="35">
        <f>SUMIF(Population!$B$110:$B$210,"&lt;="&amp;$GV132,Population!AI$110:AI$210)-SUMIF(Population!$B$110:$B$210,"&lt;"&amp;$GU132,Population!AI$110:AI$210)</f>
        <v>1025665</v>
      </c>
      <c r="MI132" s="35">
        <f>SUMIF(Population!$B$110:$B$210,"&lt;="&amp;$GV132,Population!AJ$110:AJ$210)-SUMIF(Population!$B$110:$B$210,"&lt;"&amp;$GU132,Population!AJ$110:AJ$210)</f>
        <v>1034657</v>
      </c>
      <c r="MJ132" s="35">
        <f>SUMIF(Population!$B$110:$B$210,"&lt;="&amp;$GV132,Population!AK$110:AK$210)-SUMIF(Population!$B$110:$B$210,"&lt;"&amp;$GU132,Population!AK$110:AK$210)</f>
        <v>1048324</v>
      </c>
      <c r="MK132" s="35">
        <f>SUMIF(Population!$B$110:$B$210,"&lt;="&amp;$GV132,Population!AL$110:AL$210)-SUMIF(Population!$B$110:$B$210,"&lt;"&amp;$GU132,Population!AL$110:AL$210)</f>
        <v>1064802</v>
      </c>
      <c r="ML132" s="35">
        <f>SUMIF(Population!$B$110:$B$210,"&lt;="&amp;$GV132,Population!AM$110:AM$210)-SUMIF(Population!$B$110:$B$210,"&lt;"&amp;$GU132,Population!AM$110:AM$210)</f>
        <v>1082930</v>
      </c>
      <c r="MM132" s="35">
        <f>SUMIF(Population!$B$110:$B$210,"&lt;="&amp;$GV132,Population!AN$110:AN$210)-SUMIF(Population!$B$110:$B$210,"&lt;"&amp;$GU132,Population!AN$110:AN$210)</f>
        <v>1100139</v>
      </c>
      <c r="MN132" s="35">
        <f>SUMIF(Population!$B$110:$B$210,"&lt;="&amp;$GV132,Population!AO$110:AO$210)-SUMIF(Population!$B$110:$B$210,"&lt;"&amp;$GU132,Population!AO$110:AO$210)</f>
        <v>1116282</v>
      </c>
      <c r="MO132" s="35">
        <f>SUMIF(Population!$B$110:$B$210,"&lt;="&amp;$GV132,Population!AP$110:AP$210)-SUMIF(Population!$B$110:$B$210,"&lt;"&amp;$GU132,Population!AP$110:AP$210)</f>
        <v>1125501</v>
      </c>
      <c r="MP132" s="35">
        <f>SUMIF(Population!$B$110:$B$210,"&lt;="&amp;$GV132,Population!AQ$110:AQ$210)-SUMIF(Population!$B$110:$B$210,"&lt;"&amp;$GU132,Population!AQ$110:AQ$210)</f>
        <v>1135791</v>
      </c>
      <c r="MQ132" s="35">
        <f>SUMIF(Population!$B$110:$B$210,"&lt;="&amp;$GV132,Population!AR$110:AR$210)-SUMIF(Population!$B$110:$B$210,"&lt;"&amp;$GU132,Population!AR$110:AR$210)</f>
        <v>1145348</v>
      </c>
      <c r="MR132" s="35">
        <f>SUMIF(Population!$B$110:$B$210,"&lt;="&amp;$GV132,Population!AS$110:AS$210)-SUMIF(Population!$B$110:$B$210,"&lt;"&amp;$GU132,Population!AS$110:AS$210)</f>
        <v>1154783</v>
      </c>
      <c r="MS132" s="35">
        <f>SUMIF(Population!$B$110:$B$210,"&lt;="&amp;$GV132,Population!AT$110:AT$210)-SUMIF(Population!$B$110:$B$210,"&lt;"&amp;$GU132,Population!AT$110:AT$210)</f>
        <v>1163611</v>
      </c>
      <c r="MT132" s="35">
        <f>SUMIF(Population!$B$110:$B$210,"&lt;="&amp;$GV132,Population!AU$110:AU$210)-SUMIF(Population!$B$110:$B$210,"&lt;"&amp;$GU132,Population!AU$110:AU$210)</f>
        <v>1175753</v>
      </c>
      <c r="MU132" s="35">
        <f>SUMIF(Population!$B$110:$B$210,"&lt;="&amp;$GV132,Population!AV$110:AV$210)-SUMIF(Population!$B$110:$B$210,"&lt;"&amp;$GU132,Population!AV$110:AV$210)</f>
        <v>1187100</v>
      </c>
      <c r="MV132" s="35">
        <f>SUMIF(Population!$B$110:$B$210,"&lt;="&amp;$GV132,Population!AW$110:AW$210)-SUMIF(Population!$B$110:$B$210,"&lt;"&amp;$GU132,Population!AW$110:AW$210)</f>
        <v>1197671</v>
      </c>
      <c r="MW132" s="35">
        <f>SUMIF(Population!$B$110:$B$210,"&lt;="&amp;$GV132,Population!AX$110:AX$210)-SUMIF(Population!$B$110:$B$210,"&lt;"&amp;$GU132,Population!AX$110:AX$210)</f>
        <v>1207498</v>
      </c>
      <c r="MX132" s="35">
        <f>SUMIF(Population!$B$110:$B$210,"&lt;="&amp;$GV132,Population!AY$110:AY$210)-SUMIF(Population!$B$110:$B$210,"&lt;"&amp;$GU132,Population!AY$110:AY$210)</f>
        <v>1216417</v>
      </c>
      <c r="MZ132" s="36" t="s">
        <v>261</v>
      </c>
      <c r="NA132" s="49">
        <f t="shared" si="109"/>
        <v>1857527512.2049329</v>
      </c>
      <c r="NB132" s="49">
        <f t="shared" si="110"/>
        <v>1930136336.6874149</v>
      </c>
      <c r="NC132" s="49">
        <f t="shared" si="111"/>
        <v>1981221143.3607275</v>
      </c>
      <c r="ND132" s="49">
        <f t="shared" si="112"/>
        <v>2020648299.3330326</v>
      </c>
      <c r="NE132" s="49">
        <f t="shared" si="113"/>
        <v>2032835982.8651717</v>
      </c>
      <c r="NF132" s="49">
        <f t="shared" si="114"/>
        <v>2051040943.1609087</v>
      </c>
      <c r="NG132" s="49">
        <f t="shared" si="115"/>
        <v>2088737677.5963635</v>
      </c>
      <c r="NH132" s="49">
        <f t="shared" si="116"/>
        <v>2147010931.8872685</v>
      </c>
      <c r="NI132" s="49">
        <f t="shared" si="117"/>
        <v>2225806910.4919357</v>
      </c>
      <c r="NJ132" s="49">
        <f t="shared" si="118"/>
        <v>2331587579.1647611</v>
      </c>
      <c r="NK132" s="49">
        <f t="shared" si="119"/>
        <v>2451649769.4331298</v>
      </c>
      <c r="NL132" s="49">
        <f t="shared" si="120"/>
        <v>2588338962.6964998</v>
      </c>
      <c r="NM132" s="49">
        <f t="shared" si="121"/>
        <v>2721074766.7982159</v>
      </c>
      <c r="NN132" s="49">
        <f t="shared" si="122"/>
        <v>2852842842.9264908</v>
      </c>
      <c r="NO132" s="49">
        <f t="shared" si="123"/>
        <v>2966312571.1316924</v>
      </c>
      <c r="NP132" s="49">
        <f t="shared" si="124"/>
        <v>3066483833.3761463</v>
      </c>
      <c r="NQ132" s="49">
        <f t="shared" si="125"/>
        <v>3153601615.0518126</v>
      </c>
      <c r="NR132" s="49">
        <f t="shared" si="126"/>
        <v>3245430135.4665933</v>
      </c>
      <c r="NS132" s="49">
        <f t="shared" si="127"/>
        <v>3339810987.033421</v>
      </c>
      <c r="NT132" s="49">
        <f t="shared" si="128"/>
        <v>3426462924.8500981</v>
      </c>
      <c r="NU132" s="49">
        <f t="shared" si="129"/>
        <v>3508243897.2261138</v>
      </c>
      <c r="NV132" s="49">
        <f t="shared" si="130"/>
        <v>3589044981.0776205</v>
      </c>
      <c r="NW132" s="49">
        <f t="shared" si="131"/>
        <v>3665596859.0725322</v>
      </c>
      <c r="NX132" s="49">
        <f t="shared" si="132"/>
        <v>3739530443.8037691</v>
      </c>
      <c r="NY132" s="49">
        <f t="shared" si="133"/>
        <v>3816238257.8814535</v>
      </c>
      <c r="NZ132" s="49">
        <f t="shared" si="134"/>
        <v>3903418917.4624305</v>
      </c>
      <c r="OA132" s="49">
        <f t="shared" si="135"/>
        <v>3985245662.9670677</v>
      </c>
      <c r="OB132" s="49">
        <f t="shared" si="136"/>
        <v>4068819259.7050309</v>
      </c>
      <c r="OC132" s="49">
        <f t="shared" si="137"/>
        <v>4148190387.6492229</v>
      </c>
      <c r="OD132" s="49">
        <f t="shared" si="138"/>
        <v>4240039029.903398</v>
      </c>
      <c r="OE132" s="49">
        <f t="shared" si="139"/>
        <v>4330111823.9112873</v>
      </c>
      <c r="OF132" s="49">
        <f t="shared" si="140"/>
        <v>4433233842.2921</v>
      </c>
      <c r="OG132" s="49">
        <f t="shared" si="141"/>
        <v>4547202052.5646009</v>
      </c>
      <c r="OH132" s="49">
        <f t="shared" si="142"/>
        <v>4678078737.7182665</v>
      </c>
      <c r="OI132" s="49">
        <f t="shared" si="143"/>
        <v>4836956655.7712097</v>
      </c>
      <c r="OJ132" s="49">
        <f t="shared" si="144"/>
        <v>5011323338.45856</v>
      </c>
      <c r="OK132" s="49">
        <f t="shared" si="145"/>
        <v>5200594562.2866688</v>
      </c>
      <c r="OL132" s="49">
        <f t="shared" si="146"/>
        <v>5393046274.1234446</v>
      </c>
      <c r="OM132" s="49">
        <f t="shared" si="147"/>
        <v>5586209890.4451218</v>
      </c>
      <c r="ON132" s="49">
        <f t="shared" si="148"/>
        <v>5749275205.6349926</v>
      </c>
      <c r="OO132" s="49">
        <f t="shared" si="149"/>
        <v>5922905566.9481544</v>
      </c>
      <c r="OP132" s="49">
        <f t="shared" si="150"/>
        <v>6096843085.3548174</v>
      </c>
      <c r="OQ132" s="49">
        <f t="shared" si="151"/>
        <v>6276262449.0090227</v>
      </c>
      <c r="OR132" s="49">
        <f t="shared" si="152"/>
        <v>6458699436.2236528</v>
      </c>
      <c r="OS132" s="49">
        <f t="shared" si="153"/>
        <v>6664564388.0168161</v>
      </c>
      <c r="OT132" s="49">
        <f t="shared" si="154"/>
        <v>6872746470.3365984</v>
      </c>
      <c r="OU132" s="49">
        <f t="shared" si="155"/>
        <v>7081526739.878602</v>
      </c>
      <c r="OV132" s="49">
        <f t="shared" si="156"/>
        <v>7291459567.7168951</v>
      </c>
      <c r="OW132" s="49">
        <f t="shared" si="157"/>
        <v>7501438302.3880968</v>
      </c>
    </row>
    <row r="133" spans="2:413">
      <c r="B133" s="36" t="s">
        <v>262</v>
      </c>
      <c r="C133" s="339">
        <v>913.81380313072475</v>
      </c>
      <c r="D133" s="339">
        <v>900.65456009449065</v>
      </c>
      <c r="E133" s="340">
        <v>1814.4683632252154</v>
      </c>
      <c r="F133" s="48">
        <f t="shared" si="104"/>
        <v>1175.0360723819579</v>
      </c>
      <c r="G133" s="48">
        <f t="shared" si="105"/>
        <v>1178.6404449595309</v>
      </c>
      <c r="H133" s="48">
        <f t="shared" si="106"/>
        <v>1176.8224288463796</v>
      </c>
      <c r="I133" s="123">
        <f t="shared" si="158"/>
        <v>0.63127881667832464</v>
      </c>
      <c r="J133" s="123">
        <f t="shared" si="107"/>
        <v>0.7008252377152735</v>
      </c>
      <c r="K133" s="123">
        <f t="shared" si="107"/>
        <v>0.66412474275611544</v>
      </c>
      <c r="L133" s="49"/>
      <c r="AG133" s="35">
        <v>45</v>
      </c>
      <c r="AH133" s="35">
        <v>49</v>
      </c>
      <c r="AI133" s="36" t="s">
        <v>262</v>
      </c>
      <c r="AJ133" s="49">
        <f t="shared" si="159"/>
        <v>1229.6361065603935</v>
      </c>
      <c r="AK133" s="49">
        <f t="shared" si="159"/>
        <v>1255.9042891234233</v>
      </c>
      <c r="AL133" s="49">
        <f t="shared" si="159"/>
        <v>1282.7336274718784</v>
      </c>
      <c r="AM133" s="49">
        <f t="shared" si="159"/>
        <v>1310.1361093332987</v>
      </c>
      <c r="AN133" s="49">
        <f t="shared" si="159"/>
        <v>1338.1239785238447</v>
      </c>
      <c r="AO133" s="49">
        <f t="shared" si="159"/>
        <v>1366.709740419009</v>
      </c>
      <c r="AP133" s="49">
        <f t="shared" si="159"/>
        <v>1395.9061675411936</v>
      </c>
      <c r="AQ133" s="49">
        <f t="shared" si="159"/>
        <v>1425.7263052666549</v>
      </c>
      <c r="AR133" s="49">
        <f t="shared" si="159"/>
        <v>1456.1834776543615</v>
      </c>
      <c r="AS133" s="49">
        <f t="shared" si="159"/>
        <v>1487.2912933993716</v>
      </c>
      <c r="AT133" s="49">
        <f t="shared" si="159"/>
        <v>1519.0636519133905</v>
      </c>
      <c r="AU133" s="49">
        <f t="shared" si="159"/>
        <v>1551.5147495352248</v>
      </c>
      <c r="AV133" s="49">
        <f t="shared" si="159"/>
        <v>1584.6590858739064</v>
      </c>
      <c r="AW133" s="49">
        <f t="shared" si="159"/>
        <v>1618.5114702873232</v>
      </c>
      <c r="AX133" s="49">
        <f t="shared" si="159"/>
        <v>1653.0870284992493</v>
      </c>
      <c r="AY133" s="49">
        <f t="shared" si="159"/>
        <v>1688.4012093577323</v>
      </c>
      <c r="AZ133" s="49">
        <f t="shared" si="161"/>
        <v>1724.4697917378569</v>
      </c>
      <c r="BA133" s="49">
        <f t="shared" si="161"/>
        <v>1761.3088915919691</v>
      </c>
      <c r="BB133" s="49">
        <f t="shared" si="161"/>
        <v>1798.9349691505113</v>
      </c>
      <c r="BC133" s="49">
        <f t="shared" si="161"/>
        <v>1837.3648362766871</v>
      </c>
      <c r="BD133" s="49">
        <f t="shared" si="161"/>
        <v>1876.6156639782373</v>
      </c>
      <c r="BE133" s="49">
        <f t="shared" si="161"/>
        <v>1916.704990079691</v>
      </c>
      <c r="BF133" s="49">
        <f t="shared" si="161"/>
        <v>1957.6507270585118</v>
      </c>
      <c r="BG133" s="49">
        <f t="shared" si="161"/>
        <v>1999.4711700486471</v>
      </c>
      <c r="BH133" s="49">
        <f t="shared" si="161"/>
        <v>2042.1850050150513</v>
      </c>
      <c r="BI133" s="49">
        <f t="shared" si="161"/>
        <v>2085.8113171028399</v>
      </c>
      <c r="BJ133" s="49">
        <f t="shared" si="161"/>
        <v>2130.3695991648019</v>
      </c>
      <c r="BK133" s="49">
        <f t="shared" si="161"/>
        <v>2175.8797604710817</v>
      </c>
      <c r="BL133" s="49">
        <f t="shared" si="161"/>
        <v>2222.3621356049225</v>
      </c>
      <c r="BM133" s="49">
        <f t="shared" si="161"/>
        <v>2269.8374935484458</v>
      </c>
      <c r="BN133" s="49">
        <f t="shared" si="161"/>
        <v>2318.3270469625245</v>
      </c>
      <c r="BO133" s="49">
        <f t="shared" si="161"/>
        <v>2367.8524616649029</v>
      </c>
      <c r="BP133" s="49">
        <f t="shared" si="161"/>
        <v>2418.435866310786</v>
      </c>
      <c r="BQ133" s="49">
        <f t="shared" si="161"/>
        <v>2470.0998622802394</v>
      </c>
      <c r="BR133" s="49">
        <f t="shared" si="161"/>
        <v>2522.8675337768027</v>
      </c>
      <c r="BS133" s="49">
        <f t="shared" si="161"/>
        <v>2576.762458141839</v>
      </c>
      <c r="BT133" s="49">
        <f t="shared" si="161"/>
        <v>2631.8087163892228</v>
      </c>
      <c r="BU133" s="49">
        <f t="shared" si="161"/>
        <v>2688.0309039650797</v>
      </c>
      <c r="BV133" s="49">
        <f t="shared" si="161"/>
        <v>2745.454141737378</v>
      </c>
      <c r="BW133" s="49">
        <f t="shared" si="161"/>
        <v>2804.1040872202871</v>
      </c>
      <c r="BX133" s="49">
        <f t="shared" si="161"/>
        <v>2864.0069460383179</v>
      </c>
      <c r="BY133" s="49">
        <f t="shared" si="161"/>
        <v>2925.1894836353667</v>
      </c>
      <c r="BZ133" s="49">
        <f t="shared" si="161"/>
        <v>2987.6790372338924</v>
      </c>
      <c r="CA133" s="49">
        <f t="shared" si="161"/>
        <v>3051.5035280495763</v>
      </c>
      <c r="CB133" s="49">
        <f t="shared" si="161"/>
        <v>3116.6914737669122</v>
      </c>
      <c r="CC133" s="49">
        <f t="shared" si="161"/>
        <v>3183.2720012813152</v>
      </c>
      <c r="CD133" s="49">
        <f t="shared" si="161"/>
        <v>3251.2748597134264</v>
      </c>
      <c r="CE133" s="49">
        <f t="shared" si="161"/>
        <v>3320.7304337014421</v>
      </c>
      <c r="CF133" s="49">
        <f t="shared" si="161"/>
        <v>3391.6697569774001</v>
      </c>
      <c r="CI133" s="35">
        <v>45</v>
      </c>
      <c r="CJ133" s="35">
        <v>49</v>
      </c>
      <c r="CK133" s="36" t="s">
        <v>262</v>
      </c>
      <c r="CL133" s="75" t="e">
        <f>SUMIF(Population!$B$214:$B$314,"&lt;="&amp;$GV133,Population!#REF!)-SUMIF(Population!$B$214:$B$314,"&lt;"&amp;$GU133,Population!#REF!)</f>
        <v>#REF!</v>
      </c>
      <c r="CM133" s="75" t="e">
        <f>SUMIF(Population!$B$214:$B$314,"&lt;="&amp;$GV133,Population!#REF!)-SUMIF(Population!$B$214:$B$314,"&lt;"&amp;$GU133,Population!#REF!)</f>
        <v>#REF!</v>
      </c>
      <c r="CN133" s="75" t="e">
        <f>SUMIF(Population!$B$214:$B$314,"&lt;="&amp;$GV133,Population!#REF!)-SUMIF(Population!$B$214:$B$314,"&lt;"&amp;$GU133,Population!#REF!)</f>
        <v>#REF!</v>
      </c>
      <c r="CO133" s="75" t="e">
        <f>SUMIF(Population!$B$214:$B$314,"&lt;="&amp;$GV133,Population!#REF!)-SUMIF(Population!$B$214:$B$314,"&lt;"&amp;$GU133,Population!#REF!)</f>
        <v>#REF!</v>
      </c>
      <c r="CP133" s="75" t="e">
        <f>SUMIF(Population!$B$214:$B$314,"&lt;="&amp;$GV133,Population!#REF!)-SUMIF(Population!$B$214:$B$314,"&lt;"&amp;$GU133,Population!#REF!)</f>
        <v>#REF!</v>
      </c>
      <c r="CQ133" s="75" t="e">
        <f>SUMIF(Population!$B$214:$B$314,"&lt;="&amp;$GV133,Population!#REF!)-SUMIF(Population!$B$214:$B$314,"&lt;"&amp;$GU133,Population!#REF!)</f>
        <v>#REF!</v>
      </c>
      <c r="CR133" s="75" t="e">
        <f>SUMIF(Population!$B$214:$B$314,"&lt;="&amp;$GV133,Population!#REF!)-SUMIF(Population!$B$214:$B$314,"&lt;"&amp;$GU133,Population!#REF!)</f>
        <v>#REF!</v>
      </c>
      <c r="CS133" s="75" t="e">
        <f>SUMIF(Population!$B$214:$B$314,"&lt;="&amp;$GV133,Population!#REF!)-SUMIF(Population!$B$214:$B$314,"&lt;"&amp;$GU133,Population!#REF!)</f>
        <v>#REF!</v>
      </c>
      <c r="CT133" s="75" t="e">
        <f>SUMIF(Population!$B$214:$B$314,"&lt;="&amp;$GV133,Population!#REF!)-SUMIF(Population!$B$214:$B$314,"&lt;"&amp;$GU133,Population!#REF!)</f>
        <v>#REF!</v>
      </c>
      <c r="CU133" s="75" t="e">
        <f>SUMIF(Population!$B$214:$B$314,"&lt;="&amp;$GV133,Population!#REF!)-SUMIF(Population!$B$214:$B$314,"&lt;"&amp;$GU133,Population!#REF!)</f>
        <v>#REF!</v>
      </c>
      <c r="CV133" s="75" t="e">
        <f>SUMIF(Population!$B$214:$B$314,"&lt;="&amp;$GV133,Population!#REF!)-SUMIF(Population!$B$214:$B$314,"&lt;"&amp;$GU133,Population!#REF!)</f>
        <v>#REF!</v>
      </c>
      <c r="CW133" s="75" t="e">
        <f>SUMIF(Population!$B$214:$B$314,"&lt;="&amp;$GV133,Population!#REF!)-SUMIF(Population!$B$214:$B$314,"&lt;"&amp;$GU133,Population!#REF!)</f>
        <v>#REF!</v>
      </c>
      <c r="CX133" s="75" t="e">
        <f>SUMIF(Population!$B$214:$B$314,"&lt;="&amp;$GV133,Population!#REF!)-SUMIF(Population!$B$214:$B$314,"&lt;"&amp;$GU133,Population!#REF!)</f>
        <v>#REF!</v>
      </c>
      <c r="CY133" s="75" t="e">
        <f>SUMIF(Population!$B$214:$B$314,"&lt;="&amp;$GV133,Population!#REF!)-SUMIF(Population!$B$214:$B$314,"&lt;"&amp;$GU133,Population!#REF!)</f>
        <v>#REF!</v>
      </c>
      <c r="CZ133" s="75" t="e">
        <f>SUMIF(Population!$B$214:$B$314,"&lt;="&amp;$GV133,Population!#REF!)-SUMIF(Population!$B$214:$B$314,"&lt;"&amp;$GU133,Population!#REF!)</f>
        <v>#REF!</v>
      </c>
      <c r="DA133" s="75" t="e">
        <f>SUMIF(Population!$B$214:$B$314,"&lt;="&amp;$GV133,Population!#REF!)-SUMIF(Population!$B$214:$B$314,"&lt;"&amp;$GU133,Population!#REF!)</f>
        <v>#REF!</v>
      </c>
      <c r="DB133" s="75" t="e">
        <f>SUMIF(Population!$B$214:$B$314,"&lt;="&amp;$GV133,Population!#REF!)-SUMIF(Population!$B$214:$B$314,"&lt;"&amp;$GU133,Population!#REF!)</f>
        <v>#REF!</v>
      </c>
      <c r="DC133" s="75" t="e">
        <f>SUMIF(Population!$B$214:$B$314,"&lt;="&amp;$GV133,Population!#REF!)-SUMIF(Population!$B$214:$B$314,"&lt;"&amp;$GU133,Population!#REF!)</f>
        <v>#REF!</v>
      </c>
      <c r="DD133" s="75" t="e">
        <f>SUMIF(Population!$B$214:$B$314,"&lt;="&amp;$GV133,Population!#REF!)-SUMIF(Population!$B$214:$B$314,"&lt;"&amp;$GU133,Population!#REF!)</f>
        <v>#REF!</v>
      </c>
      <c r="DE133" s="75" t="e">
        <f>SUMIF(Population!$B$214:$B$314,"&lt;="&amp;$GV133,Population!#REF!)-SUMIF(Population!$B$214:$B$314,"&lt;"&amp;$GU133,Population!#REF!)</f>
        <v>#REF!</v>
      </c>
      <c r="DF133" s="75" t="e">
        <f>SUMIF(Population!$B$214:$B$314,"&lt;="&amp;$GV133,Population!#REF!)-SUMIF(Population!$B$214:$B$314,"&lt;"&amp;$GU133,Population!#REF!)</f>
        <v>#REF!</v>
      </c>
      <c r="DG133" s="75" t="e">
        <f>SUMIF(Population!$B$214:$B$314,"&lt;="&amp;$GV133,Population!#REF!)-SUMIF(Population!$B$214:$B$314,"&lt;"&amp;$GU133,Population!#REF!)</f>
        <v>#REF!</v>
      </c>
      <c r="DH133" s="75" t="e">
        <f>SUMIF(Population!$B$214:$B$314,"&lt;="&amp;$GV133,Population!#REF!)-SUMIF(Population!$B$214:$B$314,"&lt;"&amp;$GU133,Population!#REF!)</f>
        <v>#REF!</v>
      </c>
      <c r="DI133" s="75" t="e">
        <f>SUMIF(Population!$B$214:$B$314,"&lt;="&amp;$GV133,Population!#REF!)-SUMIF(Population!$B$214:$B$314,"&lt;"&amp;$GU133,Population!#REF!)</f>
        <v>#REF!</v>
      </c>
      <c r="DJ133" s="75" t="e">
        <f>SUMIF(Population!$B$214:$B$314,"&lt;="&amp;$GV133,Population!#REF!)-SUMIF(Population!$B$214:$B$314,"&lt;"&amp;$GU133,Population!#REF!)</f>
        <v>#REF!</v>
      </c>
      <c r="DK133" s="75" t="e">
        <f>SUMIF(Population!$B$214:$B$314,"&lt;="&amp;$GV133,Population!#REF!)-SUMIF(Population!$B$214:$B$314,"&lt;"&amp;$GU133,Population!#REF!)</f>
        <v>#REF!</v>
      </c>
      <c r="DL133" s="75" t="e">
        <f>SUMIF(Population!$B$214:$B$314,"&lt;="&amp;$GV133,Population!#REF!)-SUMIF(Population!$B$214:$B$314,"&lt;"&amp;$GU133,Population!#REF!)</f>
        <v>#REF!</v>
      </c>
      <c r="DM133" s="75" t="e">
        <f>SUMIF(Population!$B$214:$B$314,"&lt;="&amp;$GV133,Population!#REF!)-SUMIF(Population!$B$214:$B$314,"&lt;"&amp;$GU133,Population!#REF!)</f>
        <v>#REF!</v>
      </c>
      <c r="DN133" s="75" t="e">
        <f>SUMIF(Population!$B$214:$B$314,"&lt;="&amp;$GV133,Population!#REF!)-SUMIF(Population!$B$214:$B$314,"&lt;"&amp;$GU133,Population!#REF!)</f>
        <v>#REF!</v>
      </c>
      <c r="DO133" s="75" t="e">
        <f>SUMIF(Population!$B$214:$B$314,"&lt;="&amp;$GV133,Population!#REF!)-SUMIF(Population!$B$214:$B$314,"&lt;"&amp;$GU133,Population!#REF!)</f>
        <v>#REF!</v>
      </c>
      <c r="DP133" s="75" t="e">
        <f>SUMIF(Population!$B$214:$B$314,"&lt;="&amp;$GV133,Population!#REF!)-SUMIF(Population!$B$214:$B$314,"&lt;"&amp;$GU133,Population!#REF!)</f>
        <v>#REF!</v>
      </c>
      <c r="DQ133" s="75" t="e">
        <f>SUMIF(Population!$B$214:$B$314,"&lt;="&amp;$GV133,Population!#REF!)-SUMIF(Population!$B$214:$B$314,"&lt;"&amp;$GU133,Population!#REF!)</f>
        <v>#REF!</v>
      </c>
      <c r="DR133" s="75" t="e">
        <f>SUMIF(Population!$B$214:$B$314,"&lt;="&amp;$GV133,Population!#REF!)-SUMIF(Population!$B$214:$B$314,"&lt;"&amp;$GU133,Population!#REF!)</f>
        <v>#REF!</v>
      </c>
      <c r="DS133" s="75" t="e">
        <f>SUMIF(Population!$B$214:$B$314,"&lt;="&amp;$GV133,Population!#REF!)-SUMIF(Population!$B$214:$B$314,"&lt;"&amp;$GU133,Population!#REF!)</f>
        <v>#REF!</v>
      </c>
      <c r="DT133" s="75" t="e">
        <f>SUMIF(Population!$B$214:$B$314,"&lt;="&amp;$GV133,Population!#REF!)-SUMIF(Population!$B$214:$B$314,"&lt;"&amp;$GU133,Population!#REF!)</f>
        <v>#REF!</v>
      </c>
      <c r="DU133" s="75" t="e">
        <f>SUMIF(Population!$B$214:$B$314,"&lt;="&amp;$GV133,Population!#REF!)-SUMIF(Population!$B$214:$B$314,"&lt;"&amp;$GU133,Population!#REF!)</f>
        <v>#REF!</v>
      </c>
      <c r="DV133" s="75" t="e">
        <f>SUMIF(Population!$B$214:$B$314,"&lt;="&amp;$GV133,Population!#REF!)-SUMIF(Population!$B$214:$B$314,"&lt;"&amp;$GU133,Population!#REF!)</f>
        <v>#REF!</v>
      </c>
      <c r="DW133" s="75" t="e">
        <f>SUMIF(Population!$B$214:$B$314,"&lt;="&amp;$GV133,Population!#REF!)-SUMIF(Population!$B$214:$B$314,"&lt;"&amp;$GU133,Population!#REF!)</f>
        <v>#REF!</v>
      </c>
      <c r="DX133" s="75" t="e">
        <f>SUMIF(Population!$B$214:$B$314,"&lt;="&amp;$GV133,Population!#REF!)-SUMIF(Population!$B$214:$B$314,"&lt;"&amp;$GU133,Population!#REF!)</f>
        <v>#REF!</v>
      </c>
      <c r="DY133" s="75" t="e">
        <f>SUMIF(Population!$B$214:$B$314,"&lt;="&amp;$GV133,Population!#REF!)-SUMIF(Population!$B$214:$B$314,"&lt;"&amp;$GU133,Population!#REF!)</f>
        <v>#REF!</v>
      </c>
      <c r="DZ133" s="75" t="e">
        <f>SUMIF(Population!$B$214:$B$314,"&lt;="&amp;$GV133,Population!#REF!)-SUMIF(Population!$B$214:$B$314,"&lt;"&amp;$GU133,Population!#REF!)</f>
        <v>#REF!</v>
      </c>
      <c r="EA133" s="75" t="e">
        <f>SUMIF(Population!$B$214:$B$314,"&lt;="&amp;$GV133,Population!#REF!)-SUMIF(Population!$B$214:$B$314,"&lt;"&amp;$GU133,Population!#REF!)</f>
        <v>#REF!</v>
      </c>
      <c r="EB133" s="75" t="e">
        <f>SUMIF(Population!$B$214:$B$314,"&lt;="&amp;$GV133,Population!#REF!)-SUMIF(Population!$B$214:$B$314,"&lt;"&amp;$GU133,Population!#REF!)</f>
        <v>#REF!</v>
      </c>
      <c r="EC133" s="75" t="e">
        <f>SUMIF(Population!$B$214:$B$314,"&lt;="&amp;$GV133,Population!#REF!)-SUMIF(Population!$B$214:$B$314,"&lt;"&amp;$GU133,Population!#REF!)</f>
        <v>#REF!</v>
      </c>
      <c r="ED133" s="75" t="e">
        <f>SUMIF(Population!$B$214:$B$314,"&lt;="&amp;$GV133,Population!#REF!)-SUMIF(Population!$B$214:$B$314,"&lt;"&amp;$GU133,Population!#REF!)</f>
        <v>#REF!</v>
      </c>
      <c r="EE133" s="75" t="e">
        <f>SUMIF(Population!$B$214:$B$314,"&lt;="&amp;$GV133,Population!#REF!)-SUMIF(Population!$B$214:$B$314,"&lt;"&amp;$GU133,Population!#REF!)</f>
        <v>#REF!</v>
      </c>
      <c r="EF133" s="75" t="e">
        <f>SUMIF(Population!$B$214:$B$314,"&lt;="&amp;$GV133,Population!#REF!)-SUMIF(Population!$B$214:$B$314,"&lt;"&amp;$GU133,Population!#REF!)</f>
        <v>#REF!</v>
      </c>
      <c r="EG133" s="75" t="e">
        <f>SUMIF(Population!$B$214:$B$314,"&lt;="&amp;$GV133,Population!#REF!)-SUMIF(Population!$B$214:$B$314,"&lt;"&amp;$GU133,Population!#REF!)</f>
        <v>#REF!</v>
      </c>
      <c r="EH133" s="75" t="e">
        <f>SUMIF(Population!$B$214:$B$314,"&lt;="&amp;$GV133,Population!#REF!)-SUMIF(Population!$B$214:$B$314,"&lt;"&amp;$GU133,Population!#REF!)</f>
        <v>#REF!</v>
      </c>
      <c r="EK133" s="35">
        <v>45</v>
      </c>
      <c r="EL133" s="35">
        <v>49</v>
      </c>
      <c r="EM133" s="36" t="s">
        <v>262</v>
      </c>
      <c r="EN133" s="35" t="e">
        <f>SUMIF(Population!$B$110:$B$210,"&lt;="&amp;$GV133,Population!#REF!)-SUMIF(Population!$B$110:$B$210,"&lt;"&amp;$GU133,Population!#REF!)</f>
        <v>#REF!</v>
      </c>
      <c r="EO133" s="35" t="e">
        <f>SUMIF(Population!$B$110:$B$210,"&lt;="&amp;$GV133,Population!#REF!)-SUMIF(Population!$B$110:$B$210,"&lt;"&amp;$GU133,Population!#REF!)</f>
        <v>#REF!</v>
      </c>
      <c r="EP133" s="35" t="e">
        <f>SUMIF(Population!$B$110:$B$210,"&lt;="&amp;$GV133,Population!#REF!)-SUMIF(Population!$B$110:$B$210,"&lt;"&amp;$GU133,Population!#REF!)</f>
        <v>#REF!</v>
      </c>
      <c r="EQ133" s="35" t="e">
        <f>SUMIF(Population!$B$110:$B$210,"&lt;="&amp;$GV133,Population!#REF!)-SUMIF(Population!$B$110:$B$210,"&lt;"&amp;$GU133,Population!#REF!)</f>
        <v>#REF!</v>
      </c>
      <c r="ER133" s="35" t="e">
        <f>SUMIF(Population!$B$110:$B$210,"&lt;="&amp;$GV133,Population!#REF!)-SUMIF(Population!$B$110:$B$210,"&lt;"&amp;$GU133,Population!#REF!)</f>
        <v>#REF!</v>
      </c>
      <c r="ES133" s="35" t="e">
        <f>SUMIF(Population!$B$110:$B$210,"&lt;="&amp;$GV133,Population!#REF!)-SUMIF(Population!$B$110:$B$210,"&lt;"&amp;$GU133,Population!#REF!)</f>
        <v>#REF!</v>
      </c>
      <c r="ET133" s="35" t="e">
        <f>SUMIF(Population!$B$110:$B$210,"&lt;="&amp;$GV133,Population!#REF!)-SUMIF(Population!$B$110:$B$210,"&lt;"&amp;$GU133,Population!#REF!)</f>
        <v>#REF!</v>
      </c>
      <c r="EU133" s="35" t="e">
        <f>SUMIF(Population!$B$110:$B$210,"&lt;="&amp;$GV133,Population!#REF!)-SUMIF(Population!$B$110:$B$210,"&lt;"&amp;$GU133,Population!#REF!)</f>
        <v>#REF!</v>
      </c>
      <c r="EV133" s="35" t="e">
        <f>SUMIF(Population!$B$110:$B$210,"&lt;="&amp;$GV133,Population!#REF!)-SUMIF(Population!$B$110:$B$210,"&lt;"&amp;$GU133,Population!#REF!)</f>
        <v>#REF!</v>
      </c>
      <c r="EW133" s="35" t="e">
        <f>SUMIF(Population!$B$110:$B$210,"&lt;="&amp;$GV133,Population!#REF!)-SUMIF(Population!$B$110:$B$210,"&lt;"&amp;$GU133,Population!#REF!)</f>
        <v>#REF!</v>
      </c>
      <c r="EX133" s="35" t="e">
        <f>SUMIF(Population!$B$110:$B$210,"&lt;="&amp;$GV133,Population!#REF!)-SUMIF(Population!$B$110:$B$210,"&lt;"&amp;$GU133,Population!#REF!)</f>
        <v>#REF!</v>
      </c>
      <c r="EY133" s="35" t="e">
        <f>SUMIF(Population!$B$110:$B$210,"&lt;="&amp;$GV133,Population!#REF!)-SUMIF(Population!$B$110:$B$210,"&lt;"&amp;$GU133,Population!#REF!)</f>
        <v>#REF!</v>
      </c>
      <c r="EZ133" s="35" t="e">
        <f>SUMIF(Population!$B$110:$B$210,"&lt;="&amp;$GV133,Population!#REF!)-SUMIF(Population!$B$110:$B$210,"&lt;"&amp;$GU133,Population!#REF!)</f>
        <v>#REF!</v>
      </c>
      <c r="FA133" s="35" t="e">
        <f>SUMIF(Population!$B$110:$B$210,"&lt;="&amp;$GV133,Population!#REF!)-SUMIF(Population!$B$110:$B$210,"&lt;"&amp;$GU133,Population!#REF!)</f>
        <v>#REF!</v>
      </c>
      <c r="FB133" s="35" t="e">
        <f>SUMIF(Population!$B$110:$B$210,"&lt;="&amp;$GV133,Population!#REF!)-SUMIF(Population!$B$110:$B$210,"&lt;"&amp;$GU133,Population!#REF!)</f>
        <v>#REF!</v>
      </c>
      <c r="FC133" s="35" t="e">
        <f>SUMIF(Population!$B$110:$B$210,"&lt;="&amp;$GV133,Population!#REF!)-SUMIF(Population!$B$110:$B$210,"&lt;"&amp;$GU133,Population!#REF!)</f>
        <v>#REF!</v>
      </c>
      <c r="FD133" s="35" t="e">
        <f>SUMIF(Population!$B$110:$B$210,"&lt;="&amp;$GV133,Population!#REF!)-SUMIF(Population!$B$110:$B$210,"&lt;"&amp;$GU133,Population!#REF!)</f>
        <v>#REF!</v>
      </c>
      <c r="FE133" s="35" t="e">
        <f>SUMIF(Population!$B$110:$B$210,"&lt;="&amp;$GV133,Population!#REF!)-SUMIF(Population!$B$110:$B$210,"&lt;"&amp;$GU133,Population!#REF!)</f>
        <v>#REF!</v>
      </c>
      <c r="FF133" s="35" t="e">
        <f>SUMIF(Population!$B$110:$B$210,"&lt;="&amp;$GV133,Population!#REF!)-SUMIF(Population!$B$110:$B$210,"&lt;"&amp;$GU133,Population!#REF!)</f>
        <v>#REF!</v>
      </c>
      <c r="FG133" s="35" t="e">
        <f>SUMIF(Population!$B$110:$B$210,"&lt;="&amp;$GV133,Population!#REF!)-SUMIF(Population!$B$110:$B$210,"&lt;"&amp;$GU133,Population!#REF!)</f>
        <v>#REF!</v>
      </c>
      <c r="FH133" s="35" t="e">
        <f>SUMIF(Population!$B$110:$B$210,"&lt;="&amp;$GV133,Population!#REF!)-SUMIF(Population!$B$110:$B$210,"&lt;"&amp;$GU133,Population!#REF!)</f>
        <v>#REF!</v>
      </c>
      <c r="FI133" s="35" t="e">
        <f>SUMIF(Population!$B$110:$B$210,"&lt;="&amp;$GV133,Population!#REF!)-SUMIF(Population!$B$110:$B$210,"&lt;"&amp;$GU133,Population!#REF!)</f>
        <v>#REF!</v>
      </c>
      <c r="FJ133" s="35" t="e">
        <f>SUMIF(Population!$B$110:$B$210,"&lt;="&amp;$GV133,Population!#REF!)-SUMIF(Population!$B$110:$B$210,"&lt;"&amp;$GU133,Population!#REF!)</f>
        <v>#REF!</v>
      </c>
      <c r="FK133" s="35" t="e">
        <f>SUMIF(Population!$B$110:$B$210,"&lt;="&amp;$GV133,Population!#REF!)-SUMIF(Population!$B$110:$B$210,"&lt;"&amp;$GU133,Population!#REF!)</f>
        <v>#REF!</v>
      </c>
      <c r="FL133" s="35" t="e">
        <f>SUMIF(Population!$B$110:$B$210,"&lt;="&amp;$GV133,Population!#REF!)-SUMIF(Population!$B$110:$B$210,"&lt;"&amp;$GU133,Population!#REF!)</f>
        <v>#REF!</v>
      </c>
      <c r="FM133" s="35" t="e">
        <f>SUMIF(Population!$B$110:$B$210,"&lt;="&amp;$GV133,Population!#REF!)-SUMIF(Population!$B$110:$B$210,"&lt;"&amp;$GU133,Population!#REF!)</f>
        <v>#REF!</v>
      </c>
      <c r="FN133" s="35" t="e">
        <f>SUMIF(Population!$B$110:$B$210,"&lt;="&amp;$GV133,Population!#REF!)-SUMIF(Population!$B$110:$B$210,"&lt;"&amp;$GU133,Population!#REF!)</f>
        <v>#REF!</v>
      </c>
      <c r="FO133" s="35" t="e">
        <f>SUMIF(Population!$B$110:$B$210,"&lt;="&amp;$GV133,Population!#REF!)-SUMIF(Population!$B$110:$B$210,"&lt;"&amp;$GU133,Population!#REF!)</f>
        <v>#REF!</v>
      </c>
      <c r="FP133" s="35" t="e">
        <f>SUMIF(Population!$B$110:$B$210,"&lt;="&amp;$GV133,Population!#REF!)-SUMIF(Population!$B$110:$B$210,"&lt;"&amp;$GU133,Population!#REF!)</f>
        <v>#REF!</v>
      </c>
      <c r="FQ133" s="35" t="e">
        <f>SUMIF(Population!$B$110:$B$210,"&lt;="&amp;$GV133,Population!#REF!)-SUMIF(Population!$B$110:$B$210,"&lt;"&amp;$GU133,Population!#REF!)</f>
        <v>#REF!</v>
      </c>
      <c r="FR133" s="35" t="e">
        <f>SUMIF(Population!$B$110:$B$210,"&lt;="&amp;$GV133,Population!#REF!)-SUMIF(Population!$B$110:$B$210,"&lt;"&amp;$GU133,Population!#REF!)</f>
        <v>#REF!</v>
      </c>
      <c r="FS133" s="35" t="e">
        <f>SUMIF(Population!$B$110:$B$210,"&lt;="&amp;$GV133,Population!#REF!)-SUMIF(Population!$B$110:$B$210,"&lt;"&amp;$GU133,Population!#REF!)</f>
        <v>#REF!</v>
      </c>
      <c r="FT133" s="35" t="e">
        <f>SUMIF(Population!$B$110:$B$210,"&lt;="&amp;$GV133,Population!#REF!)-SUMIF(Population!$B$110:$B$210,"&lt;"&amp;$GU133,Population!#REF!)</f>
        <v>#REF!</v>
      </c>
      <c r="FU133" s="35" t="e">
        <f>SUMIF(Population!$B$110:$B$210,"&lt;="&amp;$GV133,Population!#REF!)-SUMIF(Population!$B$110:$B$210,"&lt;"&amp;$GU133,Population!#REF!)</f>
        <v>#REF!</v>
      </c>
      <c r="FV133" s="35" t="e">
        <f>SUMIF(Population!$B$110:$B$210,"&lt;="&amp;$GV133,Population!#REF!)-SUMIF(Population!$B$110:$B$210,"&lt;"&amp;$GU133,Population!#REF!)</f>
        <v>#REF!</v>
      </c>
      <c r="FW133" s="35" t="e">
        <f>SUMIF(Population!$B$110:$B$210,"&lt;="&amp;$GV133,Population!#REF!)-SUMIF(Population!$B$110:$B$210,"&lt;"&amp;$GU133,Population!#REF!)</f>
        <v>#REF!</v>
      </c>
      <c r="FX133" s="35" t="e">
        <f>SUMIF(Population!$B$110:$B$210,"&lt;="&amp;$GV133,Population!#REF!)-SUMIF(Population!$B$110:$B$210,"&lt;"&amp;$GU133,Population!#REF!)</f>
        <v>#REF!</v>
      </c>
      <c r="FY133" s="35" t="e">
        <f>SUMIF(Population!$B$110:$B$210,"&lt;="&amp;$GV133,Population!#REF!)-SUMIF(Population!$B$110:$B$210,"&lt;"&amp;$GU133,Population!#REF!)</f>
        <v>#REF!</v>
      </c>
      <c r="FZ133" s="35" t="e">
        <f>SUMIF(Population!$B$110:$B$210,"&lt;="&amp;$GV133,Population!#REF!)-SUMIF(Population!$B$110:$B$210,"&lt;"&amp;$GU133,Population!#REF!)</f>
        <v>#REF!</v>
      </c>
      <c r="GA133" s="35" t="e">
        <f>SUMIF(Population!$B$110:$B$210,"&lt;="&amp;$GV133,Population!#REF!)-SUMIF(Population!$B$110:$B$210,"&lt;"&amp;$GU133,Population!#REF!)</f>
        <v>#REF!</v>
      </c>
      <c r="GB133" s="35" t="e">
        <f>SUMIF(Population!$B$110:$B$210,"&lt;="&amp;$GV133,Population!#REF!)-SUMIF(Population!$B$110:$B$210,"&lt;"&amp;$GU133,Population!#REF!)</f>
        <v>#REF!</v>
      </c>
      <c r="GC133" s="35" t="e">
        <f>SUMIF(Population!$B$110:$B$210,"&lt;="&amp;$GV133,Population!#REF!)-SUMIF(Population!$B$110:$B$210,"&lt;"&amp;$GU133,Population!#REF!)</f>
        <v>#REF!</v>
      </c>
      <c r="GD133" s="35" t="e">
        <f>SUMIF(Population!$B$110:$B$210,"&lt;="&amp;$GV133,Population!#REF!)-SUMIF(Population!$B$110:$B$210,"&lt;"&amp;$GU133,Population!#REF!)</f>
        <v>#REF!</v>
      </c>
      <c r="GE133" s="35" t="e">
        <f>SUMIF(Population!$B$110:$B$210,"&lt;="&amp;$GV133,Population!#REF!)-SUMIF(Population!$B$110:$B$210,"&lt;"&amp;$GU133,Population!#REF!)</f>
        <v>#REF!</v>
      </c>
      <c r="GF133" s="35" t="e">
        <f>SUMIF(Population!$B$110:$B$210,"&lt;="&amp;$GV133,Population!#REF!)-SUMIF(Population!$B$110:$B$210,"&lt;"&amp;$GU133,Population!#REF!)</f>
        <v>#REF!</v>
      </c>
      <c r="GG133" s="35" t="e">
        <f>SUMIF(Population!$B$110:$B$210,"&lt;="&amp;$GV133,Population!#REF!)-SUMIF(Population!$B$110:$B$210,"&lt;"&amp;$GU133,Population!#REF!)</f>
        <v>#REF!</v>
      </c>
      <c r="GH133" s="35" t="e">
        <f>SUMIF(Population!$B$110:$B$210,"&lt;="&amp;$GV133,Population!#REF!)-SUMIF(Population!$B$110:$B$210,"&lt;"&amp;$GU133,Population!#REF!)</f>
        <v>#REF!</v>
      </c>
      <c r="GI133" s="35" t="e">
        <f>SUMIF(Population!$B$110:$B$210,"&lt;="&amp;$GV133,Population!#REF!)-SUMIF(Population!$B$110:$B$210,"&lt;"&amp;$GU133,Population!#REF!)</f>
        <v>#REF!</v>
      </c>
      <c r="GJ133" s="35" t="e">
        <f>SUMIF(Population!$B$110:$B$210,"&lt;="&amp;$GV133,Population!#REF!)-SUMIF(Population!$B$110:$B$210,"&lt;"&amp;$GU133,Population!#REF!)</f>
        <v>#REF!</v>
      </c>
      <c r="GU133" s="35">
        <v>45</v>
      </c>
      <c r="GV133" s="35">
        <v>49</v>
      </c>
      <c r="GW133" s="36" t="s">
        <v>262</v>
      </c>
      <c r="GX133" s="35">
        <f>SUMIF(Population!$B$4:$B$104,"&lt;="&amp;$GV133,Population!C$4:C$104)-SUMIF(Population!$B$4:$B$104,"&lt;"&amp;$GU133,Population!C$4:C$104)</f>
        <v>1530872</v>
      </c>
      <c r="GY133" s="35">
        <f>SUMIF(Population!$B$4:$B$104,"&lt;="&amp;$GV133,Population!D$4:D$104)-SUMIF(Population!$B$4:$B$104,"&lt;"&amp;$GU133,Population!D$4:D$104)</f>
        <v>1530388</v>
      </c>
      <c r="GZ133" s="35">
        <f>SUMIF(Population!$B$4:$B$104,"&lt;="&amp;$GV133,Population!E$4:E$104)-SUMIF(Population!$B$4:$B$104,"&lt;"&amp;$GU133,Population!E$4:E$104)</f>
        <v>1546663</v>
      </c>
      <c r="HA133" s="35">
        <f>SUMIF(Population!$B$4:$B$104,"&lt;="&amp;$GV133,Population!F$4:F$104)-SUMIF(Population!$B$4:$B$104,"&lt;"&amp;$GU133,Population!F$4:F$104)</f>
        <v>1576084</v>
      </c>
      <c r="HB133" s="35">
        <f>SUMIF(Population!$B$4:$B$104,"&lt;="&amp;$GV133,Population!G$4:G$104)-SUMIF(Population!$B$4:$B$104,"&lt;"&amp;$GU133,Population!G$4:G$104)</f>
        <v>1627775</v>
      </c>
      <c r="HC133" s="35">
        <f>SUMIF(Population!$B$4:$B$104,"&lt;="&amp;$GV133,Population!H$4:H$104)-SUMIF(Population!$B$4:$B$104,"&lt;"&amp;$GU133,Population!H$4:H$104)</f>
        <v>1674016</v>
      </c>
      <c r="HD133" s="35">
        <f>SUMIF(Population!$B$4:$B$104,"&lt;="&amp;$GV133,Population!I$4:I$104)-SUMIF(Population!$B$4:$B$104,"&lt;"&amp;$GU133,Population!I$4:I$104)</f>
        <v>1699751</v>
      </c>
      <c r="HE133" s="35">
        <f>SUMIF(Population!$B$4:$B$104,"&lt;="&amp;$GV133,Population!J$4:J$104)-SUMIF(Population!$B$4:$B$104,"&lt;"&amp;$GU133,Population!J$4:J$104)</f>
        <v>1705985</v>
      </c>
      <c r="HF133" s="35">
        <f>SUMIF(Population!$B$4:$B$104,"&lt;="&amp;$GV133,Population!K$4:K$104)-SUMIF(Population!$B$4:$B$104,"&lt;"&amp;$GU133,Population!K$4:K$104)</f>
        <v>1702055</v>
      </c>
      <c r="HG133" s="35">
        <f>SUMIF(Population!$B$4:$B$104,"&lt;="&amp;$GV133,Population!L$4:L$104)-SUMIF(Population!$B$4:$B$104,"&lt;"&amp;$GU133,Population!L$4:L$104)</f>
        <v>1676158</v>
      </c>
      <c r="HH133" s="35">
        <f>SUMIF(Population!$B$4:$B$104,"&lt;="&amp;$GV133,Population!M$4:M$104)-SUMIF(Population!$B$4:$B$104,"&lt;"&amp;$GU133,Population!M$4:M$104)</f>
        <v>1655889</v>
      </c>
      <c r="HI133" s="35">
        <f>SUMIF(Population!$B$4:$B$104,"&lt;="&amp;$GV133,Population!N$4:N$104)-SUMIF(Population!$B$4:$B$104,"&lt;"&amp;$GU133,Population!N$4:N$104)</f>
        <v>1651374</v>
      </c>
      <c r="HJ133" s="35">
        <f>SUMIF(Population!$B$4:$B$104,"&lt;="&amp;$GV133,Population!O$4:O$104)-SUMIF(Population!$B$4:$B$104,"&lt;"&amp;$GU133,Population!O$4:O$104)</f>
        <v>1661877</v>
      </c>
      <c r="HK133" s="35">
        <f>SUMIF(Population!$B$4:$B$104,"&lt;="&amp;$GV133,Population!P$4:P$104)-SUMIF(Population!$B$4:$B$104,"&lt;"&amp;$GU133,Population!P$4:P$104)</f>
        <v>1686406</v>
      </c>
      <c r="HL133" s="35">
        <f>SUMIF(Population!$B$4:$B$104,"&lt;="&amp;$GV133,Population!Q$4:Q$104)-SUMIF(Population!$B$4:$B$104,"&lt;"&amp;$GU133,Population!Q$4:Q$104)</f>
        <v>1728730</v>
      </c>
      <c r="HM133" s="35">
        <f>SUMIF(Population!$B$4:$B$104,"&lt;="&amp;$GV133,Population!R$4:R$104)-SUMIF(Population!$B$4:$B$104,"&lt;"&amp;$GU133,Population!R$4:R$104)</f>
        <v>1778690</v>
      </c>
      <c r="HN133" s="35">
        <f>SUMIF(Population!$B$4:$B$104,"&lt;="&amp;$GV133,Population!S$4:S$104)-SUMIF(Population!$B$4:$B$104,"&lt;"&amp;$GU133,Population!S$4:S$104)</f>
        <v>1837367</v>
      </c>
      <c r="HO133" s="35">
        <f>SUMIF(Population!$B$4:$B$104,"&lt;="&amp;$GV133,Population!T$4:T$104)-SUMIF(Population!$B$4:$B$104,"&lt;"&amp;$GU133,Population!T$4:T$104)</f>
        <v>1890153</v>
      </c>
      <c r="HP133" s="35">
        <f>SUMIF(Population!$B$4:$B$104,"&lt;="&amp;$GV133,Population!U$4:U$104)-SUMIF(Population!$B$4:$B$104,"&lt;"&amp;$GU133,Population!U$4:U$104)</f>
        <v>1939318</v>
      </c>
      <c r="HQ133" s="35">
        <f>SUMIF(Population!$B$4:$B$104,"&lt;="&amp;$GV133,Population!V$4:V$104)-SUMIF(Population!$B$4:$B$104,"&lt;"&amp;$GU133,Population!V$4:V$104)</f>
        <v>1973712</v>
      </c>
      <c r="HR133" s="35">
        <f>SUMIF(Population!$B$4:$B$104,"&lt;="&amp;$GV133,Population!W$4:W$104)-SUMIF(Population!$B$4:$B$104,"&lt;"&amp;$GU133,Population!W$4:W$104)</f>
        <v>1997371</v>
      </c>
      <c r="HS133" s="35">
        <f>SUMIF(Population!$B$4:$B$104,"&lt;="&amp;$GV133,Population!X$4:X$104)-SUMIF(Population!$B$4:$B$104,"&lt;"&amp;$GU133,Population!X$4:X$104)</f>
        <v>2011060</v>
      </c>
      <c r="HT133" s="35">
        <f>SUMIF(Population!$B$4:$B$104,"&lt;="&amp;$GV133,Population!Y$4:Y$104)-SUMIF(Population!$B$4:$B$104,"&lt;"&amp;$GU133,Population!Y$4:Y$104)</f>
        <v>2026212</v>
      </c>
      <c r="HU133" s="35">
        <f>SUMIF(Population!$B$4:$B$104,"&lt;="&amp;$GV133,Population!Z$4:Z$104)-SUMIF(Population!$B$4:$B$104,"&lt;"&amp;$GU133,Population!Z$4:Z$104)</f>
        <v>2041404</v>
      </c>
      <c r="HV133" s="35">
        <f>SUMIF(Population!$B$4:$B$104,"&lt;="&amp;$GV133,Population!AA$4:AA$104)-SUMIF(Population!$B$4:$B$104,"&lt;"&amp;$GU133,Population!AA$4:AA$104)</f>
        <v>2050565</v>
      </c>
      <c r="HW133" s="35">
        <f>SUMIF(Population!$B$4:$B$104,"&lt;="&amp;$GV133,Population!AB$4:AB$104)-SUMIF(Population!$B$4:$B$104,"&lt;"&amp;$GU133,Population!AB$4:AB$104)</f>
        <v>2055672</v>
      </c>
      <c r="HX133" s="35">
        <f>SUMIF(Population!$B$4:$B$104,"&lt;="&amp;$GV133,Population!AC$4:AC$104)-SUMIF(Population!$B$4:$B$104,"&lt;"&amp;$GU133,Population!AC$4:AC$104)</f>
        <v>2059137</v>
      </c>
      <c r="HY133" s="35">
        <f>SUMIF(Population!$B$4:$B$104,"&lt;="&amp;$GV133,Population!AD$4:AD$104)-SUMIF(Population!$B$4:$B$104,"&lt;"&amp;$GU133,Population!AD$4:AD$104)</f>
        <v>2059250</v>
      </c>
      <c r="HZ133" s="35">
        <f>SUMIF(Population!$B$4:$B$104,"&lt;="&amp;$GV133,Population!AE$4:AE$104)-SUMIF(Population!$B$4:$B$104,"&lt;"&amp;$GU133,Population!AE$4:AE$104)</f>
        <v>2057071</v>
      </c>
      <c r="IA133" s="35">
        <f>SUMIF(Population!$B$4:$B$104,"&lt;="&amp;$GV133,Population!AF$4:AF$104)-SUMIF(Population!$B$4:$B$104,"&lt;"&amp;$GU133,Population!AF$4:AF$104)</f>
        <v>2055564</v>
      </c>
      <c r="IB133" s="35">
        <f>SUMIF(Population!$B$4:$B$104,"&lt;="&amp;$GV133,Population!AG$4:AG$104)-SUMIF(Population!$B$4:$B$104,"&lt;"&amp;$GU133,Population!AG$4:AG$104)</f>
        <v>2058654</v>
      </c>
      <c r="IC133" s="35">
        <f>SUMIF(Population!$B$4:$B$104,"&lt;="&amp;$GV133,Population!AH$4:AH$104)-SUMIF(Population!$B$4:$B$104,"&lt;"&amp;$GU133,Population!AH$4:AH$104)</f>
        <v>2058026</v>
      </c>
      <c r="ID133" s="35">
        <f>SUMIF(Population!$B$4:$B$104,"&lt;="&amp;$GV133,Population!AI$4:AI$104)-SUMIF(Population!$B$4:$B$104,"&lt;"&amp;$GU133,Population!AI$4:AI$104)</f>
        <v>2057418</v>
      </c>
      <c r="IE133" s="35">
        <f>SUMIF(Population!$B$4:$B$104,"&lt;="&amp;$GV133,Population!AJ$4:AJ$104)-SUMIF(Population!$B$4:$B$104,"&lt;"&amp;$GU133,Population!AJ$4:AJ$104)</f>
        <v>2053919</v>
      </c>
      <c r="IF133" s="35">
        <f>SUMIF(Population!$B$4:$B$104,"&lt;="&amp;$GV133,Population!AK$4:AK$104)-SUMIF(Population!$B$4:$B$104,"&lt;"&amp;$GU133,Population!AK$4:AK$104)</f>
        <v>2055611</v>
      </c>
      <c r="IG133" s="35">
        <f>SUMIF(Population!$B$4:$B$104,"&lt;="&amp;$GV133,Population!AL$4:AL$104)-SUMIF(Population!$B$4:$B$104,"&lt;"&amp;$GU133,Population!AL$4:AL$104)</f>
        <v>2055528</v>
      </c>
      <c r="IH133" s="35">
        <f>SUMIF(Population!$B$4:$B$104,"&lt;="&amp;$GV133,Population!AM$4:AM$104)-SUMIF(Population!$B$4:$B$104,"&lt;"&amp;$GU133,Population!AM$4:AM$104)</f>
        <v>2060519</v>
      </c>
      <c r="II133" s="35">
        <f>SUMIF(Population!$B$4:$B$104,"&lt;="&amp;$GV133,Population!AN$4:AN$104)-SUMIF(Population!$B$4:$B$104,"&lt;"&amp;$GU133,Population!AN$4:AN$104)</f>
        <v>2069259</v>
      </c>
      <c r="IJ133" s="35">
        <f>SUMIF(Population!$B$4:$B$104,"&lt;="&amp;$GV133,Population!AO$4:AO$104)-SUMIF(Population!$B$4:$B$104,"&lt;"&amp;$GU133,Population!AO$4:AO$104)</f>
        <v>2084135</v>
      </c>
      <c r="IK133" s="35">
        <f>SUMIF(Population!$B$4:$B$104,"&lt;="&amp;$GV133,Population!AP$4:AP$104)-SUMIF(Population!$B$4:$B$104,"&lt;"&amp;$GU133,Population!AP$4:AP$104)</f>
        <v>2109482</v>
      </c>
      <c r="IL133" s="35">
        <f>SUMIF(Population!$B$4:$B$104,"&lt;="&amp;$GV133,Population!AQ$4:AQ$104)-SUMIF(Population!$B$4:$B$104,"&lt;"&amp;$GU133,Population!AQ$4:AQ$104)</f>
        <v>2139356</v>
      </c>
      <c r="IM133" s="35">
        <f>SUMIF(Population!$B$4:$B$104,"&lt;="&amp;$GV133,Population!AR$4:AR$104)-SUMIF(Population!$B$4:$B$104,"&lt;"&amp;$GU133,Population!AR$4:AR$104)</f>
        <v>2173195</v>
      </c>
      <c r="IN133" s="35">
        <f>SUMIF(Population!$B$4:$B$104,"&lt;="&amp;$GV133,Population!AS$4:AS$104)-SUMIF(Population!$B$4:$B$104,"&lt;"&amp;$GU133,Population!AS$4:AS$104)</f>
        <v>2205975</v>
      </c>
      <c r="IO133" s="35">
        <f>SUMIF(Population!$B$4:$B$104,"&lt;="&amp;$GV133,Population!AT$4:AT$104)-SUMIF(Population!$B$4:$B$104,"&lt;"&amp;$GU133,Population!AT$4:AT$104)</f>
        <v>2236730</v>
      </c>
      <c r="IP133" s="35">
        <f>SUMIF(Population!$B$4:$B$104,"&lt;="&amp;$GV133,Population!AU$4:AU$104)-SUMIF(Population!$B$4:$B$104,"&lt;"&amp;$GU133,Population!AU$4:AU$104)</f>
        <v>2253674</v>
      </c>
      <c r="IQ133" s="35">
        <f>SUMIF(Population!$B$4:$B$104,"&lt;="&amp;$GV133,Population!AV$4:AV$104)-SUMIF(Population!$B$4:$B$104,"&lt;"&amp;$GU133,Population!AV$4:AV$104)</f>
        <v>2272935</v>
      </c>
      <c r="IR133" s="35">
        <f>SUMIF(Population!$B$4:$B$104,"&lt;="&amp;$GV133,Population!AW$4:AW$104)-SUMIF(Population!$B$4:$B$104,"&lt;"&amp;$GU133,Population!AW$4:AW$104)</f>
        <v>2290540</v>
      </c>
      <c r="IS133" s="35">
        <f>SUMIF(Population!$B$4:$B$104,"&lt;="&amp;$GV133,Population!AX$4:AX$104)-SUMIF(Population!$B$4:$B$104,"&lt;"&amp;$GU133,Population!AX$4:AX$104)</f>
        <v>2308417</v>
      </c>
      <c r="IT133" s="35">
        <f>SUMIF(Population!$B$4:$B$104,"&lt;="&amp;$GV133,Population!AY$4:AY$104)-SUMIF(Population!$B$4:$B$104,"&lt;"&amp;$GU133,Population!AY$4:AY$104)</f>
        <v>2325635</v>
      </c>
      <c r="IW133" s="35">
        <v>45</v>
      </c>
      <c r="IX133" s="35">
        <v>49</v>
      </c>
      <c r="IY133" s="36" t="s">
        <v>262</v>
      </c>
      <c r="IZ133" s="75">
        <f>SUMIF(Population!$B$214:$B$314,"&lt;="&amp;$GV133,Population!C$214:C$314)-SUMIF(Population!$B$214:$B$314,"&lt;"&amp;$GU133,Population!C$214:C$314)</f>
        <v>772109</v>
      </c>
      <c r="JA133" s="75">
        <f>SUMIF(Population!$B$214:$B$314,"&lt;="&amp;$GV133,Population!D$214:D$314)-SUMIF(Population!$B$214:$B$314,"&lt;"&amp;$GU133,Population!D$214:D$314)</f>
        <v>771132</v>
      </c>
      <c r="JB133" s="75">
        <f>SUMIF(Population!$B$214:$B$314,"&lt;="&amp;$GV133,Population!E$214:E$314)-SUMIF(Population!$B$214:$B$314,"&lt;"&amp;$GU133,Population!E$214:E$314)</f>
        <v>779310</v>
      </c>
      <c r="JC133" s="75">
        <f>SUMIF(Population!$B$214:$B$314,"&lt;="&amp;$GV133,Population!F$214:F$314)-SUMIF(Population!$B$214:$B$314,"&lt;"&amp;$GU133,Population!F$214:F$314)</f>
        <v>793332</v>
      </c>
      <c r="JD133" s="75">
        <f>SUMIF(Population!$B$214:$B$314,"&lt;="&amp;$GV133,Population!G$214:G$314)-SUMIF(Population!$B$214:$B$314,"&lt;"&amp;$GU133,Population!G$214:G$314)</f>
        <v>819845</v>
      </c>
      <c r="JE133" s="75">
        <f>SUMIF(Population!$B$214:$B$314,"&lt;="&amp;$GV133,Population!H$214:H$314)-SUMIF(Population!$B$214:$B$314,"&lt;"&amp;$GU133,Population!H$214:H$314)</f>
        <v>843571</v>
      </c>
      <c r="JF133" s="75">
        <f>SUMIF(Population!$B$214:$B$314,"&lt;="&amp;$GV133,Population!I$214:I$314)-SUMIF(Population!$B$214:$B$314,"&lt;"&amp;$GU133,Population!I$214:I$314)</f>
        <v>856860</v>
      </c>
      <c r="JG133" s="75">
        <f>SUMIF(Population!$B$214:$B$314,"&lt;="&amp;$GV133,Population!J$214:J$314)-SUMIF(Population!$B$214:$B$314,"&lt;"&amp;$GU133,Population!J$214:J$314)</f>
        <v>859572</v>
      </c>
      <c r="JH133" s="75">
        <f>SUMIF(Population!$B$214:$B$314,"&lt;="&amp;$GV133,Population!K$214:K$314)-SUMIF(Population!$B$214:$B$314,"&lt;"&amp;$GU133,Population!K$214:K$314)</f>
        <v>857159</v>
      </c>
      <c r="JI133" s="75">
        <f>SUMIF(Population!$B$214:$B$314,"&lt;="&amp;$GV133,Population!L$214:L$314)-SUMIF(Population!$B$214:$B$314,"&lt;"&amp;$GU133,Population!L$214:L$314)</f>
        <v>842653</v>
      </c>
      <c r="JJ133" s="75">
        <f>SUMIF(Population!$B$214:$B$314,"&lt;="&amp;$GV133,Population!M$214:M$314)-SUMIF(Population!$B$214:$B$314,"&lt;"&amp;$GU133,Population!M$214:M$314)</f>
        <v>831124</v>
      </c>
      <c r="JK133" s="75">
        <f>SUMIF(Population!$B$214:$B$314,"&lt;="&amp;$GV133,Population!N$214:N$314)-SUMIF(Population!$B$214:$B$314,"&lt;"&amp;$GU133,Population!N$214:N$314)</f>
        <v>827701</v>
      </c>
      <c r="JL133" s="75">
        <f>SUMIF(Population!$B$214:$B$314,"&lt;="&amp;$GV133,Population!O$214:O$314)-SUMIF(Population!$B$214:$B$314,"&lt;"&amp;$GU133,Population!O$214:O$314)</f>
        <v>831728</v>
      </c>
      <c r="JM133" s="75">
        <f>SUMIF(Population!$B$214:$B$314,"&lt;="&amp;$GV133,Population!P$214:P$314)-SUMIF(Population!$B$214:$B$314,"&lt;"&amp;$GU133,Population!P$214:P$314)</f>
        <v>843143</v>
      </c>
      <c r="JN133" s="75">
        <f>SUMIF(Population!$B$214:$B$314,"&lt;="&amp;$GV133,Population!Q$214:Q$314)-SUMIF(Population!$B$214:$B$314,"&lt;"&amp;$GU133,Population!Q$214:Q$314)</f>
        <v>863040</v>
      </c>
      <c r="JO133" s="75">
        <f>SUMIF(Population!$B$214:$B$314,"&lt;="&amp;$GV133,Population!R$214:R$314)-SUMIF(Population!$B$214:$B$314,"&lt;"&amp;$GU133,Population!R$214:R$314)</f>
        <v>886597</v>
      </c>
      <c r="JP133" s="75">
        <f>SUMIF(Population!$B$214:$B$314,"&lt;="&amp;$GV133,Population!S$214:S$314)-SUMIF(Population!$B$214:$B$314,"&lt;"&amp;$GU133,Population!S$214:S$314)</f>
        <v>914801</v>
      </c>
      <c r="JQ133" s="75">
        <f>SUMIF(Population!$B$214:$B$314,"&lt;="&amp;$GV133,Population!T$214:T$314)-SUMIF(Population!$B$214:$B$314,"&lt;"&amp;$GU133,Population!T$214:T$314)</f>
        <v>941048</v>
      </c>
      <c r="JR133" s="75">
        <f>SUMIF(Population!$B$214:$B$314,"&lt;="&amp;$GV133,Population!U$214:U$314)-SUMIF(Population!$B$214:$B$314,"&lt;"&amp;$GU133,Population!U$214:U$314)</f>
        <v>966002</v>
      </c>
      <c r="JS133" s="75">
        <f>SUMIF(Population!$B$214:$B$314,"&lt;="&amp;$GV133,Population!V$214:V$314)-SUMIF(Population!$B$214:$B$314,"&lt;"&amp;$GU133,Population!V$214:V$314)</f>
        <v>983857</v>
      </c>
      <c r="JT133" s="75">
        <f>SUMIF(Population!$B$214:$B$314,"&lt;="&amp;$GV133,Population!W$214:W$314)-SUMIF(Population!$B$214:$B$314,"&lt;"&amp;$GU133,Population!W$214:W$314)</f>
        <v>997035</v>
      </c>
      <c r="JU133" s="75">
        <f>SUMIF(Population!$B$214:$B$314,"&lt;="&amp;$GV133,Population!X$214:X$314)-SUMIF(Population!$B$214:$B$314,"&lt;"&amp;$GU133,Population!X$214:X$314)</f>
        <v>1005589</v>
      </c>
      <c r="JV133" s="75">
        <f>SUMIF(Population!$B$214:$B$314,"&lt;="&amp;$GV133,Population!Y$214:Y$314)-SUMIF(Population!$B$214:$B$314,"&lt;"&amp;$GU133,Population!Y$214:Y$314)</f>
        <v>1014321</v>
      </c>
      <c r="JW133" s="75">
        <f>SUMIF(Population!$B$214:$B$314,"&lt;="&amp;$GV133,Population!Z$214:Z$314)-SUMIF(Population!$B$214:$B$314,"&lt;"&amp;$GU133,Population!Z$214:Z$314)</f>
        <v>1022128</v>
      </c>
      <c r="JX133" s="75">
        <f>SUMIF(Population!$B$214:$B$314,"&lt;="&amp;$GV133,Population!AA$214:AA$314)-SUMIF(Population!$B$214:$B$314,"&lt;"&amp;$GU133,Population!AA$214:AA$314)</f>
        <v>1027789</v>
      </c>
      <c r="JY133" s="75">
        <f>SUMIF(Population!$B$214:$B$314,"&lt;="&amp;$GV133,Population!AB$214:AB$314)-SUMIF(Population!$B$214:$B$314,"&lt;"&amp;$GU133,Population!AB$214:AB$314)</f>
        <v>1030434</v>
      </c>
      <c r="JZ133" s="75">
        <f>SUMIF(Population!$B$214:$B$314,"&lt;="&amp;$GV133,Population!AC$214:AC$314)-SUMIF(Population!$B$214:$B$314,"&lt;"&amp;$GU133,Population!AC$214:AC$314)</f>
        <v>1031172</v>
      </c>
      <c r="KA133" s="75">
        <f>SUMIF(Population!$B$214:$B$314,"&lt;="&amp;$GV133,Population!AD$214:AD$314)-SUMIF(Population!$B$214:$B$314,"&lt;"&amp;$GU133,Population!AD$214:AD$314)</f>
        <v>1029656</v>
      </c>
      <c r="KB133" s="75">
        <f>SUMIF(Population!$B$214:$B$314,"&lt;="&amp;$GV133,Population!AE$214:AE$314)-SUMIF(Population!$B$214:$B$314,"&lt;"&amp;$GU133,Population!AE$214:AE$314)</f>
        <v>1027208</v>
      </c>
      <c r="KC133" s="75">
        <f>SUMIF(Population!$B$214:$B$314,"&lt;="&amp;$GV133,Population!AF$214:AF$314)-SUMIF(Population!$B$214:$B$314,"&lt;"&amp;$GU133,Population!AF$214:AF$314)</f>
        <v>1024310</v>
      </c>
      <c r="KD133" s="75">
        <f>SUMIF(Population!$B$214:$B$314,"&lt;="&amp;$GV133,Population!AG$214:AG$314)-SUMIF(Population!$B$214:$B$314,"&lt;"&amp;$GU133,Population!AG$214:AG$314)</f>
        <v>1024432</v>
      </c>
      <c r="KE133" s="75">
        <f>SUMIF(Population!$B$214:$B$314,"&lt;="&amp;$GV133,Population!AH$214:AH$314)-SUMIF(Population!$B$214:$B$314,"&lt;"&amp;$GU133,Population!AH$214:AH$314)</f>
        <v>1022856</v>
      </c>
      <c r="KF133" s="75">
        <f>SUMIF(Population!$B$214:$B$314,"&lt;="&amp;$GV133,Population!AI$214:AI$314)-SUMIF(Population!$B$214:$B$314,"&lt;"&amp;$GU133,Population!AI$214:AI$314)</f>
        <v>1022240</v>
      </c>
      <c r="KG133" s="75">
        <f>SUMIF(Population!$B$214:$B$314,"&lt;="&amp;$GV133,Population!AJ$214:AJ$314)-SUMIF(Population!$B$214:$B$314,"&lt;"&amp;$GU133,Population!AJ$214:AJ$314)</f>
        <v>1020583</v>
      </c>
      <c r="KH133" s="75">
        <f>SUMIF(Population!$B$214:$B$314,"&lt;="&amp;$GV133,Population!AK$214:AK$314)-SUMIF(Population!$B$214:$B$314,"&lt;"&amp;$GU133,Population!AK$214:AK$314)</f>
        <v>1021126</v>
      </c>
      <c r="KI133" s="75">
        <f>SUMIF(Population!$B$214:$B$314,"&lt;="&amp;$GV133,Population!AL$214:AL$314)-SUMIF(Population!$B$214:$B$314,"&lt;"&amp;$GU133,Population!AL$214:AL$314)</f>
        <v>1020799</v>
      </c>
      <c r="KJ133" s="75">
        <f>SUMIF(Population!$B$214:$B$314,"&lt;="&amp;$GV133,Population!AM$214:AM$314)-SUMIF(Population!$B$214:$B$314,"&lt;"&amp;$GU133,Population!AM$214:AM$314)</f>
        <v>1023189</v>
      </c>
      <c r="KK133" s="75">
        <f>SUMIF(Population!$B$214:$B$314,"&lt;="&amp;$GV133,Population!AN$214:AN$314)-SUMIF(Population!$B$214:$B$314,"&lt;"&amp;$GU133,Population!AN$214:AN$314)</f>
        <v>1026374</v>
      </c>
      <c r="KL133" s="75">
        <f>SUMIF(Population!$B$214:$B$314,"&lt;="&amp;$GV133,Population!AO$214:AO$314)-SUMIF(Population!$B$214:$B$314,"&lt;"&amp;$GU133,Population!AO$214:AO$314)</f>
        <v>1032208</v>
      </c>
      <c r="KM133" s="75">
        <f>SUMIF(Population!$B$214:$B$314,"&lt;="&amp;$GV133,Population!AP$214:AP$314)-SUMIF(Population!$B$214:$B$314,"&lt;"&amp;$GU133,Population!AP$214:AP$314)</f>
        <v>1043859</v>
      </c>
      <c r="KN133" s="75">
        <f>SUMIF(Population!$B$214:$B$314,"&lt;="&amp;$GV133,Population!AQ$214:AQ$314)-SUMIF(Population!$B$214:$B$314,"&lt;"&amp;$GU133,Population!AQ$214:AQ$314)</f>
        <v>1057242</v>
      </c>
      <c r="KO133" s="75">
        <f>SUMIF(Population!$B$214:$B$314,"&lt;="&amp;$GV133,Population!AR$214:AR$314)-SUMIF(Population!$B$214:$B$314,"&lt;"&amp;$GU133,Population!AR$214:AR$314)</f>
        <v>1072946</v>
      </c>
      <c r="KP133" s="75">
        <f>SUMIF(Population!$B$214:$B$314,"&lt;="&amp;$GV133,Population!AS$214:AS$314)-SUMIF(Population!$B$214:$B$314,"&lt;"&amp;$GU133,Population!AS$214:AS$314)</f>
        <v>1088512</v>
      </c>
      <c r="KQ133" s="75">
        <f>SUMIF(Population!$B$214:$B$314,"&lt;="&amp;$GV133,Population!AT$214:AT$314)-SUMIF(Population!$B$214:$B$314,"&lt;"&amp;$GU133,Population!AT$214:AT$314)</f>
        <v>1103117</v>
      </c>
      <c r="KR133" s="75">
        <f>SUMIF(Population!$B$214:$B$314,"&lt;="&amp;$GV133,Population!AU$214:AU$314)-SUMIF(Population!$B$214:$B$314,"&lt;"&amp;$GU133,Population!AU$214:AU$314)</f>
        <v>1110807</v>
      </c>
      <c r="KS133" s="75">
        <f>SUMIF(Population!$B$214:$B$314,"&lt;="&amp;$GV133,Population!AV$214:AV$314)-SUMIF(Population!$B$214:$B$314,"&lt;"&amp;$GU133,Population!AV$214:AV$314)</f>
        <v>1119748</v>
      </c>
      <c r="KT133" s="75">
        <f>SUMIF(Population!$B$214:$B$314,"&lt;="&amp;$GV133,Population!AW$214:AW$314)-SUMIF(Population!$B$214:$B$314,"&lt;"&amp;$GU133,Population!AW$214:AW$314)</f>
        <v>1127763</v>
      </c>
      <c r="KU133" s="75">
        <f>SUMIF(Population!$B$214:$B$314,"&lt;="&amp;$GV133,Population!AX$214:AX$314)-SUMIF(Population!$B$214:$B$314,"&lt;"&amp;$GU133,Population!AX$214:AX$314)</f>
        <v>1136173</v>
      </c>
      <c r="KV133" s="75">
        <f>SUMIF(Population!$B$214:$B$314,"&lt;="&amp;$GV133,Population!AY$214:AY$314)-SUMIF(Population!$B$214:$B$314,"&lt;"&amp;$GU133,Population!AY$214:AY$314)</f>
        <v>1144528</v>
      </c>
      <c r="KY133" s="35">
        <v>45</v>
      </c>
      <c r="KZ133" s="35">
        <v>49</v>
      </c>
      <c r="LA133" s="36" t="s">
        <v>262</v>
      </c>
      <c r="LB133" s="35">
        <f>SUMIF(Population!$B$110:$B$210,"&lt;="&amp;$GV133,Population!C$110:C$210)-SUMIF(Population!$B$110:$B$210,"&lt;"&amp;$GU133,Population!C$110:C$210)</f>
        <v>758763</v>
      </c>
      <c r="LC133" s="35">
        <f>SUMIF(Population!$B$110:$B$210,"&lt;="&amp;$GV133,Population!D$110:D$210)-SUMIF(Population!$B$110:$B$210,"&lt;"&amp;$GU133,Population!D$110:D$210)</f>
        <v>759256</v>
      </c>
      <c r="LD133" s="35">
        <f>SUMIF(Population!$B$110:$B$210,"&lt;="&amp;$GV133,Population!E$110:E$210)-SUMIF(Population!$B$110:$B$210,"&lt;"&amp;$GU133,Population!E$110:E$210)</f>
        <v>767353</v>
      </c>
      <c r="LE133" s="35">
        <f>SUMIF(Population!$B$110:$B$210,"&lt;="&amp;$GV133,Population!F$110:F$210)-SUMIF(Population!$B$110:$B$210,"&lt;"&amp;$GU133,Population!F$110:F$210)</f>
        <v>782752</v>
      </c>
      <c r="LF133" s="35">
        <f>SUMIF(Population!$B$110:$B$210,"&lt;="&amp;$GV133,Population!G$110:G$210)-SUMIF(Population!$B$110:$B$210,"&lt;"&amp;$GU133,Population!G$110:G$210)</f>
        <v>807930</v>
      </c>
      <c r="LG133" s="35">
        <f>SUMIF(Population!$B$110:$B$210,"&lt;="&amp;$GV133,Population!H$110:H$210)-SUMIF(Population!$B$110:$B$210,"&lt;"&amp;$GU133,Population!H$110:H$210)</f>
        <v>830445</v>
      </c>
      <c r="LH133" s="35">
        <f>SUMIF(Population!$B$110:$B$210,"&lt;="&amp;$GV133,Population!I$110:I$210)-SUMIF(Population!$B$110:$B$210,"&lt;"&amp;$GU133,Population!I$110:I$210)</f>
        <v>842891</v>
      </c>
      <c r="LI133" s="35">
        <f>SUMIF(Population!$B$110:$B$210,"&lt;="&amp;$GV133,Population!J$110:J$210)-SUMIF(Population!$B$110:$B$210,"&lt;"&amp;$GU133,Population!J$110:J$210)</f>
        <v>846413</v>
      </c>
      <c r="LJ133" s="35">
        <f>SUMIF(Population!$B$110:$B$210,"&lt;="&amp;$GV133,Population!K$110:K$210)-SUMIF(Population!$B$110:$B$210,"&lt;"&amp;$GU133,Population!K$110:K$210)</f>
        <v>844896</v>
      </c>
      <c r="LK133" s="35">
        <f>SUMIF(Population!$B$110:$B$210,"&lt;="&amp;$GV133,Population!L$110:L$210)-SUMIF(Population!$B$110:$B$210,"&lt;"&amp;$GU133,Population!L$110:L$210)</f>
        <v>833505</v>
      </c>
      <c r="LL133" s="35">
        <f>SUMIF(Population!$B$110:$B$210,"&lt;="&amp;$GV133,Population!M$110:M$210)-SUMIF(Population!$B$110:$B$210,"&lt;"&amp;$GU133,Population!M$110:M$210)</f>
        <v>824765</v>
      </c>
      <c r="LM133" s="35">
        <f>SUMIF(Population!$B$110:$B$210,"&lt;="&amp;$GV133,Population!N$110:N$210)-SUMIF(Population!$B$110:$B$210,"&lt;"&amp;$GU133,Population!N$110:N$210)</f>
        <v>823673</v>
      </c>
      <c r="LN133" s="35">
        <f>SUMIF(Population!$B$110:$B$210,"&lt;="&amp;$GV133,Population!O$110:O$210)-SUMIF(Population!$B$110:$B$210,"&lt;"&amp;$GU133,Population!O$110:O$210)</f>
        <v>830149</v>
      </c>
      <c r="LO133" s="35">
        <f>SUMIF(Population!$B$110:$B$210,"&lt;="&amp;$GV133,Population!P$110:P$210)-SUMIF(Population!$B$110:$B$210,"&lt;"&amp;$GU133,Population!P$110:P$210)</f>
        <v>843263</v>
      </c>
      <c r="LP133" s="35">
        <f>SUMIF(Population!$B$110:$B$210,"&lt;="&amp;$GV133,Population!Q$110:Q$210)-SUMIF(Population!$B$110:$B$210,"&lt;"&amp;$GU133,Population!Q$110:Q$210)</f>
        <v>865690</v>
      </c>
      <c r="LQ133" s="35">
        <f>SUMIF(Population!$B$110:$B$210,"&lt;="&amp;$GV133,Population!R$110:R$210)-SUMIF(Population!$B$110:$B$210,"&lt;"&amp;$GU133,Population!R$110:R$210)</f>
        <v>892093</v>
      </c>
      <c r="LR133" s="35">
        <f>SUMIF(Population!$B$110:$B$210,"&lt;="&amp;$GV133,Population!S$110:S$210)-SUMIF(Population!$B$110:$B$210,"&lt;"&amp;$GU133,Population!S$110:S$210)</f>
        <v>922566</v>
      </c>
      <c r="LS133" s="35">
        <f>SUMIF(Population!$B$110:$B$210,"&lt;="&amp;$GV133,Population!T$110:T$210)-SUMIF(Population!$B$110:$B$210,"&lt;"&amp;$GU133,Population!T$110:T$210)</f>
        <v>949105</v>
      </c>
      <c r="LT133" s="35">
        <f>SUMIF(Population!$B$110:$B$210,"&lt;="&amp;$GV133,Population!U$110:U$210)-SUMIF(Population!$B$110:$B$210,"&lt;"&amp;$GU133,Population!U$110:U$210)</f>
        <v>973316</v>
      </c>
      <c r="LU133" s="35">
        <f>SUMIF(Population!$B$110:$B$210,"&lt;="&amp;$GV133,Population!V$110:V$210)-SUMIF(Population!$B$110:$B$210,"&lt;"&amp;$GU133,Population!V$110:V$210)</f>
        <v>989855</v>
      </c>
      <c r="LV133" s="35">
        <f>SUMIF(Population!$B$110:$B$210,"&lt;="&amp;$GV133,Population!W$110:W$210)-SUMIF(Population!$B$110:$B$210,"&lt;"&amp;$GU133,Population!W$110:W$210)</f>
        <v>1000336</v>
      </c>
      <c r="LW133" s="35">
        <f>SUMIF(Population!$B$110:$B$210,"&lt;="&amp;$GV133,Population!X$110:X$210)-SUMIF(Population!$B$110:$B$210,"&lt;"&amp;$GU133,Population!X$110:X$210)</f>
        <v>1005471</v>
      </c>
      <c r="LX133" s="35">
        <f>SUMIF(Population!$B$110:$B$210,"&lt;="&amp;$GV133,Population!Y$110:Y$210)-SUMIF(Population!$B$110:$B$210,"&lt;"&amp;$GU133,Population!Y$110:Y$210)</f>
        <v>1011891</v>
      </c>
      <c r="LY133" s="35">
        <f>SUMIF(Population!$B$110:$B$210,"&lt;="&amp;$GV133,Population!Z$110:Z$210)-SUMIF(Population!$B$110:$B$210,"&lt;"&amp;$GU133,Population!Z$110:Z$210)</f>
        <v>1019276</v>
      </c>
      <c r="LZ133" s="35">
        <f>SUMIF(Population!$B$110:$B$210,"&lt;="&amp;$GV133,Population!AA$110:AA$210)-SUMIF(Population!$B$110:$B$210,"&lt;"&amp;$GU133,Population!AA$110:AA$210)</f>
        <v>1022776</v>
      </c>
      <c r="MA133" s="35">
        <f>SUMIF(Population!$B$110:$B$210,"&lt;="&amp;$GV133,Population!AB$110:AB$210)-SUMIF(Population!$B$110:$B$210,"&lt;"&amp;$GU133,Population!AB$110:AB$210)</f>
        <v>1025238</v>
      </c>
      <c r="MB133" s="35">
        <f>SUMIF(Population!$B$110:$B$210,"&lt;="&amp;$GV133,Population!AC$110:AC$210)-SUMIF(Population!$B$110:$B$210,"&lt;"&amp;$GU133,Population!AC$110:AC$210)</f>
        <v>1027965</v>
      </c>
      <c r="MC133" s="35">
        <f>SUMIF(Population!$B$110:$B$210,"&lt;="&amp;$GV133,Population!AD$110:AD$210)-SUMIF(Population!$B$110:$B$210,"&lt;"&amp;$GU133,Population!AD$110:AD$210)</f>
        <v>1029594</v>
      </c>
      <c r="MD133" s="35">
        <f>SUMIF(Population!$B$110:$B$210,"&lt;="&amp;$GV133,Population!AE$110:AE$210)-SUMIF(Population!$B$110:$B$210,"&lt;"&amp;$GU133,Population!AE$110:AE$210)</f>
        <v>1029863</v>
      </c>
      <c r="ME133" s="35">
        <f>SUMIF(Population!$B$110:$B$210,"&lt;="&amp;$GV133,Population!AF$110:AF$210)-SUMIF(Population!$B$110:$B$210,"&lt;"&amp;$GU133,Population!AF$110:AF$210)</f>
        <v>1031254</v>
      </c>
      <c r="MF133" s="35">
        <f>SUMIF(Population!$B$110:$B$210,"&lt;="&amp;$GV133,Population!AG$110:AG$210)-SUMIF(Population!$B$110:$B$210,"&lt;"&amp;$GU133,Population!AG$110:AG$210)</f>
        <v>1034222</v>
      </c>
      <c r="MG133" s="35">
        <f>SUMIF(Population!$B$110:$B$210,"&lt;="&amp;$GV133,Population!AH$110:AH$210)-SUMIF(Population!$B$110:$B$210,"&lt;"&amp;$GU133,Population!AH$110:AH$210)</f>
        <v>1035170</v>
      </c>
      <c r="MH133" s="35">
        <f>SUMIF(Population!$B$110:$B$210,"&lt;="&amp;$GV133,Population!AI$110:AI$210)-SUMIF(Population!$B$110:$B$210,"&lt;"&amp;$GU133,Population!AI$110:AI$210)</f>
        <v>1035178</v>
      </c>
      <c r="MI133" s="35">
        <f>SUMIF(Population!$B$110:$B$210,"&lt;="&amp;$GV133,Population!AJ$110:AJ$210)-SUMIF(Population!$B$110:$B$210,"&lt;"&amp;$GU133,Population!AJ$110:AJ$210)</f>
        <v>1033336</v>
      </c>
      <c r="MJ133" s="35">
        <f>SUMIF(Population!$B$110:$B$210,"&lt;="&amp;$GV133,Population!AK$110:AK$210)-SUMIF(Population!$B$110:$B$210,"&lt;"&amp;$GU133,Population!AK$110:AK$210)</f>
        <v>1034485</v>
      </c>
      <c r="MK133" s="35">
        <f>SUMIF(Population!$B$110:$B$210,"&lt;="&amp;$GV133,Population!AL$110:AL$210)-SUMIF(Population!$B$110:$B$210,"&lt;"&amp;$GU133,Population!AL$110:AL$210)</f>
        <v>1034729</v>
      </c>
      <c r="ML133" s="35">
        <f>SUMIF(Population!$B$110:$B$210,"&lt;="&amp;$GV133,Population!AM$110:AM$210)-SUMIF(Population!$B$110:$B$210,"&lt;"&amp;$GU133,Population!AM$110:AM$210)</f>
        <v>1037330</v>
      </c>
      <c r="MM133" s="35">
        <f>SUMIF(Population!$B$110:$B$210,"&lt;="&amp;$GV133,Population!AN$110:AN$210)-SUMIF(Population!$B$110:$B$210,"&lt;"&amp;$GU133,Population!AN$110:AN$210)</f>
        <v>1042885</v>
      </c>
      <c r="MN133" s="35">
        <f>SUMIF(Population!$B$110:$B$210,"&lt;="&amp;$GV133,Population!AO$110:AO$210)-SUMIF(Population!$B$110:$B$210,"&lt;"&amp;$GU133,Population!AO$110:AO$210)</f>
        <v>1051927</v>
      </c>
      <c r="MO133" s="35">
        <f>SUMIF(Population!$B$110:$B$210,"&lt;="&amp;$GV133,Population!AP$110:AP$210)-SUMIF(Population!$B$110:$B$210,"&lt;"&amp;$GU133,Population!AP$110:AP$210)</f>
        <v>1065623</v>
      </c>
      <c r="MP133" s="35">
        <f>SUMIF(Population!$B$110:$B$210,"&lt;="&amp;$GV133,Population!AQ$110:AQ$210)-SUMIF(Population!$B$110:$B$210,"&lt;"&amp;$GU133,Population!AQ$110:AQ$210)</f>
        <v>1082114</v>
      </c>
      <c r="MQ133" s="35">
        <f>SUMIF(Population!$B$110:$B$210,"&lt;="&amp;$GV133,Population!AR$110:AR$210)-SUMIF(Population!$B$110:$B$210,"&lt;"&amp;$GU133,Population!AR$110:AR$210)</f>
        <v>1100249</v>
      </c>
      <c r="MR133" s="35">
        <f>SUMIF(Population!$B$110:$B$210,"&lt;="&amp;$GV133,Population!AS$110:AS$210)-SUMIF(Population!$B$110:$B$210,"&lt;"&amp;$GU133,Population!AS$110:AS$210)</f>
        <v>1117463</v>
      </c>
      <c r="MS133" s="35">
        <f>SUMIF(Population!$B$110:$B$210,"&lt;="&amp;$GV133,Population!AT$110:AT$210)-SUMIF(Population!$B$110:$B$210,"&lt;"&amp;$GU133,Population!AT$110:AT$210)</f>
        <v>1133613</v>
      </c>
      <c r="MT133" s="35">
        <f>SUMIF(Population!$B$110:$B$210,"&lt;="&amp;$GV133,Population!AU$110:AU$210)-SUMIF(Population!$B$110:$B$210,"&lt;"&amp;$GU133,Population!AU$110:AU$210)</f>
        <v>1142867</v>
      </c>
      <c r="MU133" s="35">
        <f>SUMIF(Population!$B$110:$B$210,"&lt;="&amp;$GV133,Population!AV$110:AV$210)-SUMIF(Population!$B$110:$B$210,"&lt;"&amp;$GU133,Population!AV$110:AV$210)</f>
        <v>1153187</v>
      </c>
      <c r="MV133" s="35">
        <f>SUMIF(Population!$B$110:$B$210,"&lt;="&amp;$GV133,Population!AW$110:AW$210)-SUMIF(Population!$B$110:$B$210,"&lt;"&amp;$GU133,Population!AW$110:AW$210)</f>
        <v>1162777</v>
      </c>
      <c r="MW133" s="35">
        <f>SUMIF(Population!$B$110:$B$210,"&lt;="&amp;$GV133,Population!AX$110:AX$210)-SUMIF(Population!$B$110:$B$210,"&lt;"&amp;$GU133,Population!AX$110:AX$210)</f>
        <v>1172244</v>
      </c>
      <c r="MX133" s="35">
        <f>SUMIF(Population!$B$110:$B$210,"&lt;="&amp;$GV133,Population!AY$110:AY$210)-SUMIF(Population!$B$110:$B$210,"&lt;"&amp;$GU133,Population!AY$110:AY$210)</f>
        <v>1181107</v>
      </c>
      <c r="MZ133" s="36" t="s">
        <v>262</v>
      </c>
      <c r="NA133" s="49">
        <f t="shared" si="109"/>
        <v>1882415485.7223227</v>
      </c>
      <c r="NB133" s="49">
        <f t="shared" si="110"/>
        <v>1922020853.2230175</v>
      </c>
      <c r="NC133" s="49">
        <f t="shared" si="111"/>
        <v>1983956640.466538</v>
      </c>
      <c r="ND133" s="49">
        <f t="shared" si="112"/>
        <v>2064884559.7424626</v>
      </c>
      <c r="NE133" s="49">
        <f t="shared" si="113"/>
        <v>2178164759.1416512</v>
      </c>
      <c r="NF133" s="49">
        <f t="shared" si="114"/>
        <v>2287893972.8172679</v>
      </c>
      <c r="NG133" s="49">
        <f t="shared" si="115"/>
        <v>2372692904.1843114</v>
      </c>
      <c r="NH133" s="49">
        <f t="shared" si="116"/>
        <v>2432267690.8903341</v>
      </c>
      <c r="NI133" s="49">
        <f t="shared" si="117"/>
        <v>2478504369.0589943</v>
      </c>
      <c r="NJ133" s="49">
        <f t="shared" si="118"/>
        <v>2492935199.761704</v>
      </c>
      <c r="NK133" s="49">
        <f t="shared" si="119"/>
        <v>2515400791.503212</v>
      </c>
      <c r="NL133" s="49">
        <f t="shared" si="120"/>
        <v>2562131117.9989824</v>
      </c>
      <c r="NM133" s="49">
        <f t="shared" si="121"/>
        <v>2633508487.65487</v>
      </c>
      <c r="NN133" s="49">
        <f t="shared" si="122"/>
        <v>2729467454.5613637</v>
      </c>
      <c r="NO133" s="49">
        <f t="shared" si="123"/>
        <v>2857741138.7775073</v>
      </c>
      <c r="NP133" s="49">
        <f t="shared" si="124"/>
        <v>3003142347.072505</v>
      </c>
      <c r="NQ133" s="49">
        <f t="shared" si="125"/>
        <v>3168483887.8360109</v>
      </c>
      <c r="NR133" s="49">
        <f t="shared" si="126"/>
        <v>3329143285.369235</v>
      </c>
      <c r="NS133" s="49">
        <f t="shared" si="127"/>
        <v>3488706966.5030313</v>
      </c>
      <c r="NT133" s="49">
        <f t="shared" si="128"/>
        <v>3626429025.7373328</v>
      </c>
      <c r="NU133" s="49">
        <f t="shared" si="129"/>
        <v>3748297705.3758759</v>
      </c>
      <c r="NV133" s="49">
        <f t="shared" si="130"/>
        <v>3854608737.3496633</v>
      </c>
      <c r="NW133" s="49">
        <f t="shared" si="131"/>
        <v>3966615394.9746814</v>
      </c>
      <c r="NX133" s="49">
        <f t="shared" si="132"/>
        <v>4081728444.4219885</v>
      </c>
      <c r="NY133" s="49">
        <f t="shared" si="133"/>
        <v>4187633094.8086886</v>
      </c>
      <c r="NZ133" s="49">
        <f t="shared" si="134"/>
        <v>4287743921.851429</v>
      </c>
      <c r="OA133" s="49">
        <f t="shared" si="135"/>
        <v>4386722865.3154125</v>
      </c>
      <c r="OB133" s="49">
        <f t="shared" si="136"/>
        <v>4480680396.7500753</v>
      </c>
      <c r="OC133" s="49">
        <f t="shared" si="137"/>
        <v>4571556700.6509533</v>
      </c>
      <c r="OD133" s="49">
        <f t="shared" si="138"/>
        <v>4665796237.5884171</v>
      </c>
      <c r="OE133" s="49">
        <f t="shared" si="139"/>
        <v>4772633248.5375891</v>
      </c>
      <c r="OF133" s="49">
        <f t="shared" si="140"/>
        <v>4873101930.2703733</v>
      </c>
      <c r="OG133" s="49">
        <f t="shared" si="141"/>
        <v>4975733483.1934042</v>
      </c>
      <c r="OH133" s="49">
        <f t="shared" si="142"/>
        <v>5073385039.0347672</v>
      </c>
      <c r="OI133" s="49">
        <f t="shared" si="143"/>
        <v>5186034253.9744673</v>
      </c>
      <c r="OJ133" s="49">
        <f t="shared" si="144"/>
        <v>5296607382.0593777</v>
      </c>
      <c r="OK133" s="49">
        <f t="shared" si="145"/>
        <v>5422891864.4856052</v>
      </c>
      <c r="OL133" s="49">
        <f t="shared" si="146"/>
        <v>5562232140.3078766</v>
      </c>
      <c r="OM133" s="49">
        <f t="shared" si="147"/>
        <v>5721897067.6898298</v>
      </c>
      <c r="ON133" s="49">
        <f t="shared" si="148"/>
        <v>5915207098.1176252</v>
      </c>
      <c r="OO133" s="49">
        <f t="shared" si="149"/>
        <v>6127130444.0487518</v>
      </c>
      <c r="OP133" s="49">
        <f t="shared" si="150"/>
        <v>6357007159.8889608</v>
      </c>
      <c r="OQ133" s="49">
        <f t="shared" si="151"/>
        <v>6590745264.1620359</v>
      </c>
      <c r="OR133" s="49">
        <f t="shared" si="152"/>
        <v>6825389486.2943287</v>
      </c>
      <c r="OS133" s="49">
        <f t="shared" si="153"/>
        <v>7024006540.4501724</v>
      </c>
      <c r="OT133" s="49">
        <f t="shared" si="154"/>
        <v>7235370346.2323465</v>
      </c>
      <c r="OU133" s="49">
        <f t="shared" si="155"/>
        <v>7447175117.1679916</v>
      </c>
      <c r="OV133" s="49">
        <f t="shared" si="156"/>
        <v>7665630585.573782</v>
      </c>
      <c r="OW133" s="49">
        <f t="shared" si="157"/>
        <v>7887785895.268136</v>
      </c>
    </row>
    <row r="134" spans="2:413">
      <c r="B134" s="36" t="s">
        <v>263</v>
      </c>
      <c r="C134" s="339">
        <v>1054.6719391103354</v>
      </c>
      <c r="D134" s="339">
        <v>1057.7861981455917</v>
      </c>
      <c r="E134" s="340">
        <v>2112.4581372559269</v>
      </c>
      <c r="F134" s="48">
        <f t="shared" si="104"/>
        <v>1397.960780119633</v>
      </c>
      <c r="G134" s="48">
        <f t="shared" si="105"/>
        <v>1430.16168710119</v>
      </c>
      <c r="H134" s="48">
        <f t="shared" si="106"/>
        <v>1413.9016475583205</v>
      </c>
      <c r="I134" s="123">
        <f t="shared" si="158"/>
        <v>0.75104334903325642</v>
      </c>
      <c r="J134" s="123">
        <f t="shared" si="107"/>
        <v>0.85038096954867537</v>
      </c>
      <c r="K134" s="123">
        <f t="shared" si="107"/>
        <v>0.79791737899456172</v>
      </c>
      <c r="L134" s="49"/>
      <c r="AG134" s="35">
        <v>50</v>
      </c>
      <c r="AH134" s="35">
        <v>54</v>
      </c>
      <c r="AI134" s="36" t="s">
        <v>263</v>
      </c>
      <c r="AJ134" s="49">
        <f t="shared" si="159"/>
        <v>1477.3550149509349</v>
      </c>
      <c r="AK134" s="49">
        <f t="shared" si="159"/>
        <v>1508.9151090601531</v>
      </c>
      <c r="AL134" s="49">
        <f t="shared" si="159"/>
        <v>1541.1494077648156</v>
      </c>
      <c r="AM134" s="49">
        <f t="shared" si="159"/>
        <v>1574.0723138051344</v>
      </c>
      <c r="AN134" s="49">
        <f t="shared" si="159"/>
        <v>1607.6985376008106</v>
      </c>
      <c r="AO134" s="49">
        <f t="shared" si="159"/>
        <v>1642.0431038238585</v>
      </c>
      <c r="AP134" s="49">
        <f t="shared" si="159"/>
        <v>1677.12135811184</v>
      </c>
      <c r="AQ134" s="49">
        <f t="shared" si="159"/>
        <v>1712.9489739245139</v>
      </c>
      <c r="AR134" s="49">
        <f t="shared" si="159"/>
        <v>1749.5419595469589</v>
      </c>
      <c r="AS134" s="49">
        <f t="shared" si="159"/>
        <v>1786.9166652423003</v>
      </c>
      <c r="AT134" s="49">
        <f t="shared" si="159"/>
        <v>1825.0897905572403</v>
      </c>
      <c r="AU134" s="49">
        <f t="shared" si="159"/>
        <v>1864.0783917836509</v>
      </c>
      <c r="AV134" s="49">
        <f t="shared" si="159"/>
        <v>1903.8998895795655</v>
      </c>
      <c r="AW134" s="49">
        <f t="shared" si="159"/>
        <v>1944.572076752976</v>
      </c>
      <c r="AX134" s="49">
        <f t="shared" si="159"/>
        <v>1986.1131262119106</v>
      </c>
      <c r="AY134" s="49">
        <f t="shared" si="159"/>
        <v>2028.5415990843455</v>
      </c>
      <c r="AZ134" s="49">
        <f t="shared" si="161"/>
        <v>2071.87645301158</v>
      </c>
      <c r="BA134" s="49">
        <f t="shared" si="161"/>
        <v>2116.1370506187777</v>
      </c>
      <c r="BB134" s="49">
        <f t="shared" si="161"/>
        <v>2161.3431681664615</v>
      </c>
      <c r="BC134" s="49">
        <f t="shared" si="161"/>
        <v>2207.5150043868266</v>
      </c>
      <c r="BD134" s="49">
        <f t="shared" si="161"/>
        <v>2254.6731895088183</v>
      </c>
      <c r="BE134" s="49">
        <f t="shared" si="161"/>
        <v>2302.838794476012</v>
      </c>
      <c r="BF134" s="49">
        <f t="shared" si="161"/>
        <v>2352.0333403614063</v>
      </c>
      <c r="BG134" s="49">
        <f t="shared" si="161"/>
        <v>2402.2788079833444</v>
      </c>
      <c r="BH134" s="49">
        <f t="shared" si="161"/>
        <v>2453.5976477268523</v>
      </c>
      <c r="BI134" s="49">
        <f t="shared" si="161"/>
        <v>2506.0127895747901</v>
      </c>
      <c r="BJ134" s="49">
        <f t="shared" si="161"/>
        <v>2559.5476533532915</v>
      </c>
      <c r="BK134" s="49">
        <f t="shared" si="161"/>
        <v>2614.2261591960737</v>
      </c>
      <c r="BL134" s="49">
        <f t="shared" si="161"/>
        <v>2670.0727382322902</v>
      </c>
      <c r="BM134" s="49">
        <f t="shared" si="161"/>
        <v>2727.1123435027052</v>
      </c>
      <c r="BN134" s="49">
        <f t="shared" si="161"/>
        <v>2785.3704611090643</v>
      </c>
      <c r="BO134" s="49">
        <f t="shared" si="161"/>
        <v>2844.8731216016458</v>
      </c>
      <c r="BP134" s="49">
        <f t="shared" si="161"/>
        <v>2905.6469116100784</v>
      </c>
      <c r="BQ134" s="49">
        <f t="shared" si="161"/>
        <v>2967.7189857226226</v>
      </c>
      <c r="BR134" s="49">
        <f t="shared" si="161"/>
        <v>3031.1170786192242</v>
      </c>
      <c r="BS134" s="49">
        <f t="shared" si="161"/>
        <v>3095.8695174637619</v>
      </c>
      <c r="BT134" s="49">
        <f t="shared" si="161"/>
        <v>3162.0052345610238</v>
      </c>
      <c r="BU134" s="49">
        <f t="shared" si="161"/>
        <v>3229.5537802840709</v>
      </c>
      <c r="BV134" s="49">
        <f t="shared" si="161"/>
        <v>3298.5453362777612</v>
      </c>
      <c r="BW134" s="49">
        <f t="shared" si="161"/>
        <v>3369.0107289443349</v>
      </c>
      <c r="BX134" s="49">
        <f t="shared" si="161"/>
        <v>3440.9814432170856</v>
      </c>
      <c r="BY134" s="49">
        <f t="shared" si="161"/>
        <v>3514.4896366282755</v>
      </c>
      <c r="BZ134" s="49">
        <f t="shared" si="161"/>
        <v>3589.5681536775737</v>
      </c>
      <c r="CA134" s="49">
        <f t="shared" si="161"/>
        <v>3666.2505405074444</v>
      </c>
      <c r="CB134" s="49">
        <f t="shared" si="161"/>
        <v>3744.5710598920355</v>
      </c>
      <c r="CC134" s="49">
        <f t="shared" si="161"/>
        <v>3824.5647065462708</v>
      </c>
      <c r="CD134" s="49">
        <f t="shared" si="161"/>
        <v>3906.2672227619846</v>
      </c>
      <c r="CE134" s="49">
        <f t="shared" si="161"/>
        <v>3989.7151143780811</v>
      </c>
      <c r="CF134" s="49">
        <f t="shared" si="161"/>
        <v>4074.9456670918607</v>
      </c>
      <c r="CI134" s="35">
        <v>50</v>
      </c>
      <c r="CJ134" s="35">
        <v>54</v>
      </c>
      <c r="CK134" s="36" t="s">
        <v>263</v>
      </c>
      <c r="CL134" s="75" t="e">
        <f>SUMIF(Population!$B$214:$B$314,"&lt;="&amp;$GV134,Population!#REF!)-SUMIF(Population!$B$214:$B$314,"&lt;"&amp;$GU134,Population!#REF!)</f>
        <v>#REF!</v>
      </c>
      <c r="CM134" s="75" t="e">
        <f>SUMIF(Population!$B$214:$B$314,"&lt;="&amp;$GV134,Population!#REF!)-SUMIF(Population!$B$214:$B$314,"&lt;"&amp;$GU134,Population!#REF!)</f>
        <v>#REF!</v>
      </c>
      <c r="CN134" s="75" t="e">
        <f>SUMIF(Population!$B$214:$B$314,"&lt;="&amp;$GV134,Population!#REF!)-SUMIF(Population!$B$214:$B$314,"&lt;"&amp;$GU134,Population!#REF!)</f>
        <v>#REF!</v>
      </c>
      <c r="CO134" s="75" t="e">
        <f>SUMIF(Population!$B$214:$B$314,"&lt;="&amp;$GV134,Population!#REF!)-SUMIF(Population!$B$214:$B$314,"&lt;"&amp;$GU134,Population!#REF!)</f>
        <v>#REF!</v>
      </c>
      <c r="CP134" s="75" t="e">
        <f>SUMIF(Population!$B$214:$B$314,"&lt;="&amp;$GV134,Population!#REF!)-SUMIF(Population!$B$214:$B$314,"&lt;"&amp;$GU134,Population!#REF!)</f>
        <v>#REF!</v>
      </c>
      <c r="CQ134" s="75" t="e">
        <f>SUMIF(Population!$B$214:$B$314,"&lt;="&amp;$GV134,Population!#REF!)-SUMIF(Population!$B$214:$B$314,"&lt;"&amp;$GU134,Population!#REF!)</f>
        <v>#REF!</v>
      </c>
      <c r="CR134" s="75" t="e">
        <f>SUMIF(Population!$B$214:$B$314,"&lt;="&amp;$GV134,Population!#REF!)-SUMIF(Population!$B$214:$B$314,"&lt;"&amp;$GU134,Population!#REF!)</f>
        <v>#REF!</v>
      </c>
      <c r="CS134" s="75" t="e">
        <f>SUMIF(Population!$B$214:$B$314,"&lt;="&amp;$GV134,Population!#REF!)-SUMIF(Population!$B$214:$B$314,"&lt;"&amp;$GU134,Population!#REF!)</f>
        <v>#REF!</v>
      </c>
      <c r="CT134" s="75" t="e">
        <f>SUMIF(Population!$B$214:$B$314,"&lt;="&amp;$GV134,Population!#REF!)-SUMIF(Population!$B$214:$B$314,"&lt;"&amp;$GU134,Population!#REF!)</f>
        <v>#REF!</v>
      </c>
      <c r="CU134" s="75" t="e">
        <f>SUMIF(Population!$B$214:$B$314,"&lt;="&amp;$GV134,Population!#REF!)-SUMIF(Population!$B$214:$B$314,"&lt;"&amp;$GU134,Population!#REF!)</f>
        <v>#REF!</v>
      </c>
      <c r="CV134" s="75" t="e">
        <f>SUMIF(Population!$B$214:$B$314,"&lt;="&amp;$GV134,Population!#REF!)-SUMIF(Population!$B$214:$B$314,"&lt;"&amp;$GU134,Population!#REF!)</f>
        <v>#REF!</v>
      </c>
      <c r="CW134" s="75" t="e">
        <f>SUMIF(Population!$B$214:$B$314,"&lt;="&amp;$GV134,Population!#REF!)-SUMIF(Population!$B$214:$B$314,"&lt;"&amp;$GU134,Population!#REF!)</f>
        <v>#REF!</v>
      </c>
      <c r="CX134" s="75" t="e">
        <f>SUMIF(Population!$B$214:$B$314,"&lt;="&amp;$GV134,Population!#REF!)-SUMIF(Population!$B$214:$B$314,"&lt;"&amp;$GU134,Population!#REF!)</f>
        <v>#REF!</v>
      </c>
      <c r="CY134" s="75" t="e">
        <f>SUMIF(Population!$B$214:$B$314,"&lt;="&amp;$GV134,Population!#REF!)-SUMIF(Population!$B$214:$B$314,"&lt;"&amp;$GU134,Population!#REF!)</f>
        <v>#REF!</v>
      </c>
      <c r="CZ134" s="75" t="e">
        <f>SUMIF(Population!$B$214:$B$314,"&lt;="&amp;$GV134,Population!#REF!)-SUMIF(Population!$B$214:$B$314,"&lt;"&amp;$GU134,Population!#REF!)</f>
        <v>#REF!</v>
      </c>
      <c r="DA134" s="75" t="e">
        <f>SUMIF(Population!$B$214:$B$314,"&lt;="&amp;$GV134,Population!#REF!)-SUMIF(Population!$B$214:$B$314,"&lt;"&amp;$GU134,Population!#REF!)</f>
        <v>#REF!</v>
      </c>
      <c r="DB134" s="75" t="e">
        <f>SUMIF(Population!$B$214:$B$314,"&lt;="&amp;$GV134,Population!#REF!)-SUMIF(Population!$B$214:$B$314,"&lt;"&amp;$GU134,Population!#REF!)</f>
        <v>#REF!</v>
      </c>
      <c r="DC134" s="75" t="e">
        <f>SUMIF(Population!$B$214:$B$314,"&lt;="&amp;$GV134,Population!#REF!)-SUMIF(Population!$B$214:$B$314,"&lt;"&amp;$GU134,Population!#REF!)</f>
        <v>#REF!</v>
      </c>
      <c r="DD134" s="75" t="e">
        <f>SUMIF(Population!$B$214:$B$314,"&lt;="&amp;$GV134,Population!#REF!)-SUMIF(Population!$B$214:$B$314,"&lt;"&amp;$GU134,Population!#REF!)</f>
        <v>#REF!</v>
      </c>
      <c r="DE134" s="75" t="e">
        <f>SUMIF(Population!$B$214:$B$314,"&lt;="&amp;$GV134,Population!#REF!)-SUMIF(Population!$B$214:$B$314,"&lt;"&amp;$GU134,Population!#REF!)</f>
        <v>#REF!</v>
      </c>
      <c r="DF134" s="75" t="e">
        <f>SUMIF(Population!$B$214:$B$314,"&lt;="&amp;$GV134,Population!#REF!)-SUMIF(Population!$B$214:$B$314,"&lt;"&amp;$GU134,Population!#REF!)</f>
        <v>#REF!</v>
      </c>
      <c r="DG134" s="75" t="e">
        <f>SUMIF(Population!$B$214:$B$314,"&lt;="&amp;$GV134,Population!#REF!)-SUMIF(Population!$B$214:$B$314,"&lt;"&amp;$GU134,Population!#REF!)</f>
        <v>#REF!</v>
      </c>
      <c r="DH134" s="75" t="e">
        <f>SUMIF(Population!$B$214:$B$314,"&lt;="&amp;$GV134,Population!#REF!)-SUMIF(Population!$B$214:$B$314,"&lt;"&amp;$GU134,Population!#REF!)</f>
        <v>#REF!</v>
      </c>
      <c r="DI134" s="75" t="e">
        <f>SUMIF(Population!$B$214:$B$314,"&lt;="&amp;$GV134,Population!#REF!)-SUMIF(Population!$B$214:$B$314,"&lt;"&amp;$GU134,Population!#REF!)</f>
        <v>#REF!</v>
      </c>
      <c r="DJ134" s="75" t="e">
        <f>SUMIF(Population!$B$214:$B$314,"&lt;="&amp;$GV134,Population!#REF!)-SUMIF(Population!$B$214:$B$314,"&lt;"&amp;$GU134,Population!#REF!)</f>
        <v>#REF!</v>
      </c>
      <c r="DK134" s="75" t="e">
        <f>SUMIF(Population!$B$214:$B$314,"&lt;="&amp;$GV134,Population!#REF!)-SUMIF(Population!$B$214:$B$314,"&lt;"&amp;$GU134,Population!#REF!)</f>
        <v>#REF!</v>
      </c>
      <c r="DL134" s="75" t="e">
        <f>SUMIF(Population!$B$214:$B$314,"&lt;="&amp;$GV134,Population!#REF!)-SUMIF(Population!$B$214:$B$314,"&lt;"&amp;$GU134,Population!#REF!)</f>
        <v>#REF!</v>
      </c>
      <c r="DM134" s="75" t="e">
        <f>SUMIF(Population!$B$214:$B$314,"&lt;="&amp;$GV134,Population!#REF!)-SUMIF(Population!$B$214:$B$314,"&lt;"&amp;$GU134,Population!#REF!)</f>
        <v>#REF!</v>
      </c>
      <c r="DN134" s="75" t="e">
        <f>SUMIF(Population!$B$214:$B$314,"&lt;="&amp;$GV134,Population!#REF!)-SUMIF(Population!$B$214:$B$314,"&lt;"&amp;$GU134,Population!#REF!)</f>
        <v>#REF!</v>
      </c>
      <c r="DO134" s="75" t="e">
        <f>SUMIF(Population!$B$214:$B$314,"&lt;="&amp;$GV134,Population!#REF!)-SUMIF(Population!$B$214:$B$314,"&lt;"&amp;$GU134,Population!#REF!)</f>
        <v>#REF!</v>
      </c>
      <c r="DP134" s="75" t="e">
        <f>SUMIF(Population!$B$214:$B$314,"&lt;="&amp;$GV134,Population!#REF!)-SUMIF(Population!$B$214:$B$314,"&lt;"&amp;$GU134,Population!#REF!)</f>
        <v>#REF!</v>
      </c>
      <c r="DQ134" s="75" t="e">
        <f>SUMIF(Population!$B$214:$B$314,"&lt;="&amp;$GV134,Population!#REF!)-SUMIF(Population!$B$214:$B$314,"&lt;"&amp;$GU134,Population!#REF!)</f>
        <v>#REF!</v>
      </c>
      <c r="DR134" s="75" t="e">
        <f>SUMIF(Population!$B$214:$B$314,"&lt;="&amp;$GV134,Population!#REF!)-SUMIF(Population!$B$214:$B$314,"&lt;"&amp;$GU134,Population!#REF!)</f>
        <v>#REF!</v>
      </c>
      <c r="DS134" s="75" t="e">
        <f>SUMIF(Population!$B$214:$B$314,"&lt;="&amp;$GV134,Population!#REF!)-SUMIF(Population!$B$214:$B$314,"&lt;"&amp;$GU134,Population!#REF!)</f>
        <v>#REF!</v>
      </c>
      <c r="DT134" s="75" t="e">
        <f>SUMIF(Population!$B$214:$B$314,"&lt;="&amp;$GV134,Population!#REF!)-SUMIF(Population!$B$214:$B$314,"&lt;"&amp;$GU134,Population!#REF!)</f>
        <v>#REF!</v>
      </c>
      <c r="DU134" s="75" t="e">
        <f>SUMIF(Population!$B$214:$B$314,"&lt;="&amp;$GV134,Population!#REF!)-SUMIF(Population!$B$214:$B$314,"&lt;"&amp;$GU134,Population!#REF!)</f>
        <v>#REF!</v>
      </c>
      <c r="DV134" s="75" t="e">
        <f>SUMIF(Population!$B$214:$B$314,"&lt;="&amp;$GV134,Population!#REF!)-SUMIF(Population!$B$214:$B$314,"&lt;"&amp;$GU134,Population!#REF!)</f>
        <v>#REF!</v>
      </c>
      <c r="DW134" s="75" t="e">
        <f>SUMIF(Population!$B$214:$B$314,"&lt;="&amp;$GV134,Population!#REF!)-SUMIF(Population!$B$214:$B$314,"&lt;"&amp;$GU134,Population!#REF!)</f>
        <v>#REF!</v>
      </c>
      <c r="DX134" s="75" t="e">
        <f>SUMIF(Population!$B$214:$B$314,"&lt;="&amp;$GV134,Population!#REF!)-SUMIF(Population!$B$214:$B$314,"&lt;"&amp;$GU134,Population!#REF!)</f>
        <v>#REF!</v>
      </c>
      <c r="DY134" s="75" t="e">
        <f>SUMIF(Population!$B$214:$B$314,"&lt;="&amp;$GV134,Population!#REF!)-SUMIF(Population!$B$214:$B$314,"&lt;"&amp;$GU134,Population!#REF!)</f>
        <v>#REF!</v>
      </c>
      <c r="DZ134" s="75" t="e">
        <f>SUMIF(Population!$B$214:$B$314,"&lt;="&amp;$GV134,Population!#REF!)-SUMIF(Population!$B$214:$B$314,"&lt;"&amp;$GU134,Population!#REF!)</f>
        <v>#REF!</v>
      </c>
      <c r="EA134" s="75" t="e">
        <f>SUMIF(Population!$B$214:$B$314,"&lt;="&amp;$GV134,Population!#REF!)-SUMIF(Population!$B$214:$B$314,"&lt;"&amp;$GU134,Population!#REF!)</f>
        <v>#REF!</v>
      </c>
      <c r="EB134" s="75" t="e">
        <f>SUMIF(Population!$B$214:$B$314,"&lt;="&amp;$GV134,Population!#REF!)-SUMIF(Population!$B$214:$B$314,"&lt;"&amp;$GU134,Population!#REF!)</f>
        <v>#REF!</v>
      </c>
      <c r="EC134" s="75" t="e">
        <f>SUMIF(Population!$B$214:$B$314,"&lt;="&amp;$GV134,Population!#REF!)-SUMIF(Population!$B$214:$B$314,"&lt;"&amp;$GU134,Population!#REF!)</f>
        <v>#REF!</v>
      </c>
      <c r="ED134" s="75" t="e">
        <f>SUMIF(Population!$B$214:$B$314,"&lt;="&amp;$GV134,Population!#REF!)-SUMIF(Population!$B$214:$B$314,"&lt;"&amp;$GU134,Population!#REF!)</f>
        <v>#REF!</v>
      </c>
      <c r="EE134" s="75" t="e">
        <f>SUMIF(Population!$B$214:$B$314,"&lt;="&amp;$GV134,Population!#REF!)-SUMIF(Population!$B$214:$B$314,"&lt;"&amp;$GU134,Population!#REF!)</f>
        <v>#REF!</v>
      </c>
      <c r="EF134" s="75" t="e">
        <f>SUMIF(Population!$B$214:$B$314,"&lt;="&amp;$GV134,Population!#REF!)-SUMIF(Population!$B$214:$B$314,"&lt;"&amp;$GU134,Population!#REF!)</f>
        <v>#REF!</v>
      </c>
      <c r="EG134" s="75" t="e">
        <f>SUMIF(Population!$B$214:$B$314,"&lt;="&amp;$GV134,Population!#REF!)-SUMIF(Population!$B$214:$B$314,"&lt;"&amp;$GU134,Population!#REF!)</f>
        <v>#REF!</v>
      </c>
      <c r="EH134" s="75" t="e">
        <f>SUMIF(Population!$B$214:$B$314,"&lt;="&amp;$GV134,Population!#REF!)-SUMIF(Population!$B$214:$B$314,"&lt;"&amp;$GU134,Population!#REF!)</f>
        <v>#REF!</v>
      </c>
      <c r="EK134" s="35">
        <v>50</v>
      </c>
      <c r="EL134" s="35">
        <v>54</v>
      </c>
      <c r="EM134" s="36" t="s">
        <v>263</v>
      </c>
      <c r="EN134" s="35" t="e">
        <f>SUMIF(Population!$B$110:$B$210,"&lt;="&amp;$GV134,Population!#REF!)-SUMIF(Population!$B$110:$B$210,"&lt;"&amp;$GU134,Population!#REF!)</f>
        <v>#REF!</v>
      </c>
      <c r="EO134" s="35" t="e">
        <f>SUMIF(Population!$B$110:$B$210,"&lt;="&amp;$GV134,Population!#REF!)-SUMIF(Population!$B$110:$B$210,"&lt;"&amp;$GU134,Population!#REF!)</f>
        <v>#REF!</v>
      </c>
      <c r="EP134" s="35" t="e">
        <f>SUMIF(Population!$B$110:$B$210,"&lt;="&amp;$GV134,Population!#REF!)-SUMIF(Population!$B$110:$B$210,"&lt;"&amp;$GU134,Population!#REF!)</f>
        <v>#REF!</v>
      </c>
      <c r="EQ134" s="35" t="e">
        <f>SUMIF(Population!$B$110:$B$210,"&lt;="&amp;$GV134,Population!#REF!)-SUMIF(Population!$B$110:$B$210,"&lt;"&amp;$GU134,Population!#REF!)</f>
        <v>#REF!</v>
      </c>
      <c r="ER134" s="35" t="e">
        <f>SUMIF(Population!$B$110:$B$210,"&lt;="&amp;$GV134,Population!#REF!)-SUMIF(Population!$B$110:$B$210,"&lt;"&amp;$GU134,Population!#REF!)</f>
        <v>#REF!</v>
      </c>
      <c r="ES134" s="35" t="e">
        <f>SUMIF(Population!$B$110:$B$210,"&lt;="&amp;$GV134,Population!#REF!)-SUMIF(Population!$B$110:$B$210,"&lt;"&amp;$GU134,Population!#REF!)</f>
        <v>#REF!</v>
      </c>
      <c r="ET134" s="35" t="e">
        <f>SUMIF(Population!$B$110:$B$210,"&lt;="&amp;$GV134,Population!#REF!)-SUMIF(Population!$B$110:$B$210,"&lt;"&amp;$GU134,Population!#REF!)</f>
        <v>#REF!</v>
      </c>
      <c r="EU134" s="35" t="e">
        <f>SUMIF(Population!$B$110:$B$210,"&lt;="&amp;$GV134,Population!#REF!)-SUMIF(Population!$B$110:$B$210,"&lt;"&amp;$GU134,Population!#REF!)</f>
        <v>#REF!</v>
      </c>
      <c r="EV134" s="35" t="e">
        <f>SUMIF(Population!$B$110:$B$210,"&lt;="&amp;$GV134,Population!#REF!)-SUMIF(Population!$B$110:$B$210,"&lt;"&amp;$GU134,Population!#REF!)</f>
        <v>#REF!</v>
      </c>
      <c r="EW134" s="35" t="e">
        <f>SUMIF(Population!$B$110:$B$210,"&lt;="&amp;$GV134,Population!#REF!)-SUMIF(Population!$B$110:$B$210,"&lt;"&amp;$GU134,Population!#REF!)</f>
        <v>#REF!</v>
      </c>
      <c r="EX134" s="35" t="e">
        <f>SUMIF(Population!$B$110:$B$210,"&lt;="&amp;$GV134,Population!#REF!)-SUMIF(Population!$B$110:$B$210,"&lt;"&amp;$GU134,Population!#REF!)</f>
        <v>#REF!</v>
      </c>
      <c r="EY134" s="35" t="e">
        <f>SUMIF(Population!$B$110:$B$210,"&lt;="&amp;$GV134,Population!#REF!)-SUMIF(Population!$B$110:$B$210,"&lt;"&amp;$GU134,Population!#REF!)</f>
        <v>#REF!</v>
      </c>
      <c r="EZ134" s="35" t="e">
        <f>SUMIF(Population!$B$110:$B$210,"&lt;="&amp;$GV134,Population!#REF!)-SUMIF(Population!$B$110:$B$210,"&lt;"&amp;$GU134,Population!#REF!)</f>
        <v>#REF!</v>
      </c>
      <c r="FA134" s="35" t="e">
        <f>SUMIF(Population!$B$110:$B$210,"&lt;="&amp;$GV134,Population!#REF!)-SUMIF(Population!$B$110:$B$210,"&lt;"&amp;$GU134,Population!#REF!)</f>
        <v>#REF!</v>
      </c>
      <c r="FB134" s="35" t="e">
        <f>SUMIF(Population!$B$110:$B$210,"&lt;="&amp;$GV134,Population!#REF!)-SUMIF(Population!$B$110:$B$210,"&lt;"&amp;$GU134,Population!#REF!)</f>
        <v>#REF!</v>
      </c>
      <c r="FC134" s="35" t="e">
        <f>SUMIF(Population!$B$110:$B$210,"&lt;="&amp;$GV134,Population!#REF!)-SUMIF(Population!$B$110:$B$210,"&lt;"&amp;$GU134,Population!#REF!)</f>
        <v>#REF!</v>
      </c>
      <c r="FD134" s="35" t="e">
        <f>SUMIF(Population!$B$110:$B$210,"&lt;="&amp;$GV134,Population!#REF!)-SUMIF(Population!$B$110:$B$210,"&lt;"&amp;$GU134,Population!#REF!)</f>
        <v>#REF!</v>
      </c>
      <c r="FE134" s="35" t="e">
        <f>SUMIF(Population!$B$110:$B$210,"&lt;="&amp;$GV134,Population!#REF!)-SUMIF(Population!$B$110:$B$210,"&lt;"&amp;$GU134,Population!#REF!)</f>
        <v>#REF!</v>
      </c>
      <c r="FF134" s="35" t="e">
        <f>SUMIF(Population!$B$110:$B$210,"&lt;="&amp;$GV134,Population!#REF!)-SUMIF(Population!$B$110:$B$210,"&lt;"&amp;$GU134,Population!#REF!)</f>
        <v>#REF!</v>
      </c>
      <c r="FG134" s="35" t="e">
        <f>SUMIF(Population!$B$110:$B$210,"&lt;="&amp;$GV134,Population!#REF!)-SUMIF(Population!$B$110:$B$210,"&lt;"&amp;$GU134,Population!#REF!)</f>
        <v>#REF!</v>
      </c>
      <c r="FH134" s="35" t="e">
        <f>SUMIF(Population!$B$110:$B$210,"&lt;="&amp;$GV134,Population!#REF!)-SUMIF(Population!$B$110:$B$210,"&lt;"&amp;$GU134,Population!#REF!)</f>
        <v>#REF!</v>
      </c>
      <c r="FI134" s="35" t="e">
        <f>SUMIF(Population!$B$110:$B$210,"&lt;="&amp;$GV134,Population!#REF!)-SUMIF(Population!$B$110:$B$210,"&lt;"&amp;$GU134,Population!#REF!)</f>
        <v>#REF!</v>
      </c>
      <c r="FJ134" s="35" t="e">
        <f>SUMIF(Population!$B$110:$B$210,"&lt;="&amp;$GV134,Population!#REF!)-SUMIF(Population!$B$110:$B$210,"&lt;"&amp;$GU134,Population!#REF!)</f>
        <v>#REF!</v>
      </c>
      <c r="FK134" s="35" t="e">
        <f>SUMIF(Population!$B$110:$B$210,"&lt;="&amp;$GV134,Population!#REF!)-SUMIF(Population!$B$110:$B$210,"&lt;"&amp;$GU134,Population!#REF!)</f>
        <v>#REF!</v>
      </c>
      <c r="FL134" s="35" t="e">
        <f>SUMIF(Population!$B$110:$B$210,"&lt;="&amp;$GV134,Population!#REF!)-SUMIF(Population!$B$110:$B$210,"&lt;"&amp;$GU134,Population!#REF!)</f>
        <v>#REF!</v>
      </c>
      <c r="FM134" s="35" t="e">
        <f>SUMIF(Population!$B$110:$B$210,"&lt;="&amp;$GV134,Population!#REF!)-SUMIF(Population!$B$110:$B$210,"&lt;"&amp;$GU134,Population!#REF!)</f>
        <v>#REF!</v>
      </c>
      <c r="FN134" s="35" t="e">
        <f>SUMIF(Population!$B$110:$B$210,"&lt;="&amp;$GV134,Population!#REF!)-SUMIF(Population!$B$110:$B$210,"&lt;"&amp;$GU134,Population!#REF!)</f>
        <v>#REF!</v>
      </c>
      <c r="FO134" s="35" t="e">
        <f>SUMIF(Population!$B$110:$B$210,"&lt;="&amp;$GV134,Population!#REF!)-SUMIF(Population!$B$110:$B$210,"&lt;"&amp;$GU134,Population!#REF!)</f>
        <v>#REF!</v>
      </c>
      <c r="FP134" s="35" t="e">
        <f>SUMIF(Population!$B$110:$B$210,"&lt;="&amp;$GV134,Population!#REF!)-SUMIF(Population!$B$110:$B$210,"&lt;"&amp;$GU134,Population!#REF!)</f>
        <v>#REF!</v>
      </c>
      <c r="FQ134" s="35" t="e">
        <f>SUMIF(Population!$B$110:$B$210,"&lt;="&amp;$GV134,Population!#REF!)-SUMIF(Population!$B$110:$B$210,"&lt;"&amp;$GU134,Population!#REF!)</f>
        <v>#REF!</v>
      </c>
      <c r="FR134" s="35" t="e">
        <f>SUMIF(Population!$B$110:$B$210,"&lt;="&amp;$GV134,Population!#REF!)-SUMIF(Population!$B$110:$B$210,"&lt;"&amp;$GU134,Population!#REF!)</f>
        <v>#REF!</v>
      </c>
      <c r="FS134" s="35" t="e">
        <f>SUMIF(Population!$B$110:$B$210,"&lt;="&amp;$GV134,Population!#REF!)-SUMIF(Population!$B$110:$B$210,"&lt;"&amp;$GU134,Population!#REF!)</f>
        <v>#REF!</v>
      </c>
      <c r="FT134" s="35" t="e">
        <f>SUMIF(Population!$B$110:$B$210,"&lt;="&amp;$GV134,Population!#REF!)-SUMIF(Population!$B$110:$B$210,"&lt;"&amp;$GU134,Population!#REF!)</f>
        <v>#REF!</v>
      </c>
      <c r="FU134" s="35" t="e">
        <f>SUMIF(Population!$B$110:$B$210,"&lt;="&amp;$GV134,Population!#REF!)-SUMIF(Population!$B$110:$B$210,"&lt;"&amp;$GU134,Population!#REF!)</f>
        <v>#REF!</v>
      </c>
      <c r="FV134" s="35" t="e">
        <f>SUMIF(Population!$B$110:$B$210,"&lt;="&amp;$GV134,Population!#REF!)-SUMIF(Population!$B$110:$B$210,"&lt;"&amp;$GU134,Population!#REF!)</f>
        <v>#REF!</v>
      </c>
      <c r="FW134" s="35" t="e">
        <f>SUMIF(Population!$B$110:$B$210,"&lt;="&amp;$GV134,Population!#REF!)-SUMIF(Population!$B$110:$B$210,"&lt;"&amp;$GU134,Population!#REF!)</f>
        <v>#REF!</v>
      </c>
      <c r="FX134" s="35" t="e">
        <f>SUMIF(Population!$B$110:$B$210,"&lt;="&amp;$GV134,Population!#REF!)-SUMIF(Population!$B$110:$B$210,"&lt;"&amp;$GU134,Population!#REF!)</f>
        <v>#REF!</v>
      </c>
      <c r="FY134" s="35" t="e">
        <f>SUMIF(Population!$B$110:$B$210,"&lt;="&amp;$GV134,Population!#REF!)-SUMIF(Population!$B$110:$B$210,"&lt;"&amp;$GU134,Population!#REF!)</f>
        <v>#REF!</v>
      </c>
      <c r="FZ134" s="35" t="e">
        <f>SUMIF(Population!$B$110:$B$210,"&lt;="&amp;$GV134,Population!#REF!)-SUMIF(Population!$B$110:$B$210,"&lt;"&amp;$GU134,Population!#REF!)</f>
        <v>#REF!</v>
      </c>
      <c r="GA134" s="35" t="e">
        <f>SUMIF(Population!$B$110:$B$210,"&lt;="&amp;$GV134,Population!#REF!)-SUMIF(Population!$B$110:$B$210,"&lt;"&amp;$GU134,Population!#REF!)</f>
        <v>#REF!</v>
      </c>
      <c r="GB134" s="35" t="e">
        <f>SUMIF(Population!$B$110:$B$210,"&lt;="&amp;$GV134,Population!#REF!)-SUMIF(Population!$B$110:$B$210,"&lt;"&amp;$GU134,Population!#REF!)</f>
        <v>#REF!</v>
      </c>
      <c r="GC134" s="35" t="e">
        <f>SUMIF(Population!$B$110:$B$210,"&lt;="&amp;$GV134,Population!#REF!)-SUMIF(Population!$B$110:$B$210,"&lt;"&amp;$GU134,Population!#REF!)</f>
        <v>#REF!</v>
      </c>
      <c r="GD134" s="35" t="e">
        <f>SUMIF(Population!$B$110:$B$210,"&lt;="&amp;$GV134,Population!#REF!)-SUMIF(Population!$B$110:$B$210,"&lt;"&amp;$GU134,Population!#REF!)</f>
        <v>#REF!</v>
      </c>
      <c r="GE134" s="35" t="e">
        <f>SUMIF(Population!$B$110:$B$210,"&lt;="&amp;$GV134,Population!#REF!)-SUMIF(Population!$B$110:$B$210,"&lt;"&amp;$GU134,Population!#REF!)</f>
        <v>#REF!</v>
      </c>
      <c r="GF134" s="35" t="e">
        <f>SUMIF(Population!$B$110:$B$210,"&lt;="&amp;$GV134,Population!#REF!)-SUMIF(Population!$B$110:$B$210,"&lt;"&amp;$GU134,Population!#REF!)</f>
        <v>#REF!</v>
      </c>
      <c r="GG134" s="35" t="e">
        <f>SUMIF(Population!$B$110:$B$210,"&lt;="&amp;$GV134,Population!#REF!)-SUMIF(Population!$B$110:$B$210,"&lt;"&amp;$GU134,Population!#REF!)</f>
        <v>#REF!</v>
      </c>
      <c r="GH134" s="35" t="e">
        <f>SUMIF(Population!$B$110:$B$210,"&lt;="&amp;$GV134,Population!#REF!)-SUMIF(Population!$B$110:$B$210,"&lt;"&amp;$GU134,Population!#REF!)</f>
        <v>#REF!</v>
      </c>
      <c r="GI134" s="35" t="e">
        <f>SUMIF(Population!$B$110:$B$210,"&lt;="&amp;$GV134,Population!#REF!)-SUMIF(Population!$B$110:$B$210,"&lt;"&amp;$GU134,Population!#REF!)</f>
        <v>#REF!</v>
      </c>
      <c r="GJ134" s="35" t="e">
        <f>SUMIF(Population!$B$110:$B$210,"&lt;="&amp;$GV134,Population!#REF!)-SUMIF(Population!$B$110:$B$210,"&lt;"&amp;$GU134,Population!#REF!)</f>
        <v>#REF!</v>
      </c>
      <c r="GU134" s="35">
        <v>50</v>
      </c>
      <c r="GV134" s="35">
        <v>54</v>
      </c>
      <c r="GW134" s="36" t="s">
        <v>263</v>
      </c>
      <c r="GX134" s="35">
        <f>SUMIF(Population!$B$4:$B$104,"&lt;="&amp;$GV134,Population!C$4:C$104)-SUMIF(Population!$B$4:$B$104,"&lt;"&amp;$GU134,Population!C$4:C$104)</f>
        <v>1524485</v>
      </c>
      <c r="GY134" s="35">
        <f>SUMIF(Population!$B$4:$B$104,"&lt;="&amp;$GV134,Population!D$4:D$104)-SUMIF(Population!$B$4:$B$104,"&lt;"&amp;$GU134,Population!D$4:D$104)</f>
        <v>1548269</v>
      </c>
      <c r="GZ134" s="35">
        <f>SUMIF(Population!$B$4:$B$104,"&lt;="&amp;$GV134,Population!E$4:E$104)-SUMIF(Population!$B$4:$B$104,"&lt;"&amp;$GU134,Population!E$4:E$104)</f>
        <v>1562023</v>
      </c>
      <c r="HA134" s="35">
        <f>SUMIF(Population!$B$4:$B$104,"&lt;="&amp;$GV134,Population!F$4:F$104)-SUMIF(Population!$B$4:$B$104,"&lt;"&amp;$GU134,Population!F$4:F$104)</f>
        <v>1563943</v>
      </c>
      <c r="HB134" s="35">
        <f>SUMIF(Population!$B$4:$B$104,"&lt;="&amp;$GV134,Population!G$4:G$104)-SUMIF(Population!$B$4:$B$104,"&lt;"&amp;$GU134,Population!G$4:G$104)</f>
        <v>1553185</v>
      </c>
      <c r="HC134" s="35">
        <f>SUMIF(Population!$B$4:$B$104,"&lt;="&amp;$GV134,Population!H$4:H$104)-SUMIF(Population!$B$4:$B$104,"&lt;"&amp;$GU134,Population!H$4:H$104)</f>
        <v>1543123</v>
      </c>
      <c r="HD134" s="35">
        <f>SUMIF(Population!$B$4:$B$104,"&lt;="&amp;$GV134,Population!I$4:I$104)-SUMIF(Population!$B$4:$B$104,"&lt;"&amp;$GU134,Population!I$4:I$104)</f>
        <v>1541552</v>
      </c>
      <c r="HE134" s="35">
        <f>SUMIF(Population!$B$4:$B$104,"&lt;="&amp;$GV134,Population!J$4:J$104)-SUMIF(Population!$B$4:$B$104,"&lt;"&amp;$GU134,Population!J$4:J$104)</f>
        <v>1556817</v>
      </c>
      <c r="HF134" s="35">
        <f>SUMIF(Population!$B$4:$B$104,"&lt;="&amp;$GV134,Population!K$4:K$104)-SUMIF(Population!$B$4:$B$104,"&lt;"&amp;$GU134,Population!K$4:K$104)</f>
        <v>1585333</v>
      </c>
      <c r="HG134" s="35">
        <f>SUMIF(Population!$B$4:$B$104,"&lt;="&amp;$GV134,Population!L$4:L$104)-SUMIF(Population!$B$4:$B$104,"&lt;"&amp;$GU134,Population!L$4:L$104)</f>
        <v>1636208</v>
      </c>
      <c r="HH134" s="35">
        <f>SUMIF(Population!$B$4:$B$104,"&lt;="&amp;$GV134,Population!M$4:M$104)-SUMIF(Population!$B$4:$B$104,"&lt;"&amp;$GU134,Population!M$4:M$104)</f>
        <v>1681994</v>
      </c>
      <c r="HI134" s="35">
        <f>SUMIF(Population!$B$4:$B$104,"&lt;="&amp;$GV134,Population!N$4:N$104)-SUMIF(Population!$B$4:$B$104,"&lt;"&amp;$GU134,Population!N$4:N$104)</f>
        <v>1707820</v>
      </c>
      <c r="HJ134" s="35">
        <f>SUMIF(Population!$B$4:$B$104,"&lt;="&amp;$GV134,Population!O$4:O$104)-SUMIF(Population!$B$4:$B$104,"&lt;"&amp;$GU134,Population!O$4:O$104)</f>
        <v>1714327</v>
      </c>
      <c r="HK134" s="35">
        <f>SUMIF(Population!$B$4:$B$104,"&lt;="&amp;$GV134,Population!P$4:P$104)-SUMIF(Population!$B$4:$B$104,"&lt;"&amp;$GU134,Population!P$4:P$104)</f>
        <v>1710758</v>
      </c>
      <c r="HL134" s="35">
        <f>SUMIF(Population!$B$4:$B$104,"&lt;="&amp;$GV134,Population!Q$4:Q$104)-SUMIF(Population!$B$4:$B$104,"&lt;"&amp;$GU134,Population!Q$4:Q$104)</f>
        <v>1685437</v>
      </c>
      <c r="HM134" s="35">
        <f>SUMIF(Population!$B$4:$B$104,"&lt;="&amp;$GV134,Population!R$4:R$104)-SUMIF(Population!$B$4:$B$104,"&lt;"&amp;$GU134,Population!R$4:R$104)</f>
        <v>1665690</v>
      </c>
      <c r="HN134" s="35">
        <f>SUMIF(Population!$B$4:$B$104,"&lt;="&amp;$GV134,Population!S$4:S$104)-SUMIF(Population!$B$4:$B$104,"&lt;"&amp;$GU134,Population!S$4:S$104)</f>
        <v>1661550</v>
      </c>
      <c r="HO134" s="35">
        <f>SUMIF(Population!$B$4:$B$104,"&lt;="&amp;$GV134,Population!T$4:T$104)-SUMIF(Population!$B$4:$B$104,"&lt;"&amp;$GU134,Population!T$4:T$104)</f>
        <v>1672299</v>
      </c>
      <c r="HP134" s="35">
        <f>SUMIF(Population!$B$4:$B$104,"&lt;="&amp;$GV134,Population!U$4:U$104)-SUMIF(Population!$B$4:$B$104,"&lt;"&amp;$GU134,Population!U$4:U$104)</f>
        <v>1696953</v>
      </c>
      <c r="HQ134" s="35">
        <f>SUMIF(Population!$B$4:$B$104,"&lt;="&amp;$GV134,Population!V$4:V$104)-SUMIF(Population!$B$4:$B$104,"&lt;"&amp;$GU134,Population!V$4:V$104)</f>
        <v>1739271</v>
      </c>
      <c r="HR134" s="35">
        <f>SUMIF(Population!$B$4:$B$104,"&lt;="&amp;$GV134,Population!W$4:W$104)-SUMIF(Population!$B$4:$B$104,"&lt;"&amp;$GU134,Population!W$4:W$104)</f>
        <v>1789168</v>
      </c>
      <c r="HS134" s="35">
        <f>SUMIF(Population!$B$4:$B$104,"&lt;="&amp;$GV134,Population!X$4:X$104)-SUMIF(Population!$B$4:$B$104,"&lt;"&amp;$GU134,Population!X$4:X$104)</f>
        <v>1847723</v>
      </c>
      <c r="HT134" s="35">
        <f>SUMIF(Population!$B$4:$B$104,"&lt;="&amp;$GV134,Population!Y$4:Y$104)-SUMIF(Population!$B$4:$B$104,"&lt;"&amp;$GU134,Population!Y$4:Y$104)</f>
        <v>1900433</v>
      </c>
      <c r="HU134" s="35">
        <f>SUMIF(Population!$B$4:$B$104,"&lt;="&amp;$GV134,Population!Z$4:Z$104)-SUMIF(Population!$B$4:$B$104,"&lt;"&amp;$GU134,Population!Z$4:Z$104)</f>
        <v>1949559</v>
      </c>
      <c r="HV134" s="35">
        <f>SUMIF(Population!$B$4:$B$104,"&lt;="&amp;$GV134,Population!AA$4:AA$104)-SUMIF(Population!$B$4:$B$104,"&lt;"&amp;$GU134,Population!AA$4:AA$104)</f>
        <v>1984024</v>
      </c>
      <c r="HW134" s="35">
        <f>SUMIF(Population!$B$4:$B$104,"&lt;="&amp;$GV134,Population!AB$4:AB$104)-SUMIF(Population!$B$4:$B$104,"&lt;"&amp;$GU134,Population!AB$4:AB$104)</f>
        <v>2007829</v>
      </c>
      <c r="HX134" s="35">
        <f>SUMIF(Population!$B$4:$B$104,"&lt;="&amp;$GV134,Population!AC$4:AC$104)-SUMIF(Population!$B$4:$B$104,"&lt;"&amp;$GU134,Population!AC$4:AC$104)</f>
        <v>2021741</v>
      </c>
      <c r="HY134" s="35">
        <f>SUMIF(Population!$B$4:$B$104,"&lt;="&amp;$GV134,Population!AD$4:AD$104)-SUMIF(Population!$B$4:$B$104,"&lt;"&amp;$GU134,Population!AD$4:AD$104)</f>
        <v>2037102</v>
      </c>
      <c r="HZ134" s="35">
        <f>SUMIF(Population!$B$4:$B$104,"&lt;="&amp;$GV134,Population!AE$4:AE$104)-SUMIF(Population!$B$4:$B$104,"&lt;"&amp;$GU134,Population!AE$4:AE$104)</f>
        <v>2052502</v>
      </c>
      <c r="IA134" s="35">
        <f>SUMIF(Population!$B$4:$B$104,"&lt;="&amp;$GV134,Population!AF$4:AF$104)-SUMIF(Population!$B$4:$B$104,"&lt;"&amp;$GU134,Population!AF$4:AF$104)</f>
        <v>2061901</v>
      </c>
      <c r="IB134" s="35">
        <f>SUMIF(Population!$B$4:$B$104,"&lt;="&amp;$GV134,Population!AG$4:AG$104)-SUMIF(Population!$B$4:$B$104,"&lt;"&amp;$GU134,Population!AG$4:AG$104)</f>
        <v>2067260</v>
      </c>
      <c r="IC134" s="35">
        <f>SUMIF(Population!$B$4:$B$104,"&lt;="&amp;$GV134,Population!AH$4:AH$104)-SUMIF(Population!$B$4:$B$104,"&lt;"&amp;$GU134,Population!AH$4:AH$104)</f>
        <v>2070980</v>
      </c>
      <c r="ID134" s="35">
        <f>SUMIF(Population!$B$4:$B$104,"&lt;="&amp;$GV134,Population!AI$4:AI$104)-SUMIF(Population!$B$4:$B$104,"&lt;"&amp;$GU134,Population!AI$4:AI$104)</f>
        <v>2071361</v>
      </c>
      <c r="IE134" s="35">
        <f>SUMIF(Population!$B$4:$B$104,"&lt;="&amp;$GV134,Population!AJ$4:AJ$104)-SUMIF(Population!$B$4:$B$104,"&lt;"&amp;$GU134,Population!AJ$4:AJ$104)</f>
        <v>2069469</v>
      </c>
      <c r="IF134" s="35">
        <f>SUMIF(Population!$B$4:$B$104,"&lt;="&amp;$GV134,Population!AK$4:AK$104)-SUMIF(Population!$B$4:$B$104,"&lt;"&amp;$GU134,Population!AK$4:AK$104)</f>
        <v>2068231</v>
      </c>
      <c r="IG134" s="35">
        <f>SUMIF(Population!$B$4:$B$104,"&lt;="&amp;$GV134,Population!AL$4:AL$104)-SUMIF(Population!$B$4:$B$104,"&lt;"&amp;$GU134,Population!AL$4:AL$104)</f>
        <v>2071558</v>
      </c>
      <c r="IH134" s="35">
        <f>SUMIF(Population!$B$4:$B$104,"&lt;="&amp;$GV134,Population!AM$4:AM$104)-SUMIF(Population!$B$4:$B$104,"&lt;"&amp;$GU134,Population!AM$4:AM$104)</f>
        <v>2071178</v>
      </c>
      <c r="II134" s="35">
        <f>SUMIF(Population!$B$4:$B$104,"&lt;="&amp;$GV134,Population!AN$4:AN$104)-SUMIF(Population!$B$4:$B$104,"&lt;"&amp;$GU134,Population!AN$4:AN$104)</f>
        <v>2070816</v>
      </c>
      <c r="IJ134" s="35">
        <f>SUMIF(Population!$B$4:$B$104,"&lt;="&amp;$GV134,Population!AO$4:AO$104)-SUMIF(Population!$B$4:$B$104,"&lt;"&amp;$GU134,Population!AO$4:AO$104)</f>
        <v>2067577</v>
      </c>
      <c r="IK134" s="35">
        <f>SUMIF(Population!$B$4:$B$104,"&lt;="&amp;$GV134,Population!AP$4:AP$104)-SUMIF(Population!$B$4:$B$104,"&lt;"&amp;$GU134,Population!AP$4:AP$104)</f>
        <v>2069499</v>
      </c>
      <c r="IL134" s="35">
        <f>SUMIF(Population!$B$4:$B$104,"&lt;="&amp;$GV134,Population!AQ$4:AQ$104)-SUMIF(Population!$B$4:$B$104,"&lt;"&amp;$GU134,Population!AQ$4:AQ$104)</f>
        <v>2069646</v>
      </c>
      <c r="IM134" s="35">
        <f>SUMIF(Population!$B$4:$B$104,"&lt;="&amp;$GV134,Population!AR$4:AR$104)-SUMIF(Population!$B$4:$B$104,"&lt;"&amp;$GU134,Population!AR$4:AR$104)</f>
        <v>2074838</v>
      </c>
      <c r="IN134" s="35">
        <f>SUMIF(Population!$B$4:$B$104,"&lt;="&amp;$GV134,Population!AS$4:AS$104)-SUMIF(Population!$B$4:$B$104,"&lt;"&amp;$GU134,Population!AS$4:AS$104)</f>
        <v>2083739</v>
      </c>
      <c r="IO134" s="35">
        <f>SUMIF(Population!$B$4:$B$104,"&lt;="&amp;$GV134,Population!AT$4:AT$104)-SUMIF(Population!$B$4:$B$104,"&lt;"&amp;$GU134,Population!AT$4:AT$104)</f>
        <v>2098726</v>
      </c>
      <c r="IP134" s="35">
        <f>SUMIF(Population!$B$4:$B$104,"&lt;="&amp;$GV134,Population!AU$4:AU$104)-SUMIF(Population!$B$4:$B$104,"&lt;"&amp;$GU134,Population!AU$4:AU$104)</f>
        <v>2124126</v>
      </c>
      <c r="IQ134" s="35">
        <f>SUMIF(Population!$B$4:$B$104,"&lt;="&amp;$GV134,Population!AV$4:AV$104)-SUMIF(Population!$B$4:$B$104,"&lt;"&amp;$GU134,Population!AV$4:AV$104)</f>
        <v>2154018</v>
      </c>
      <c r="IR134" s="35">
        <f>SUMIF(Population!$B$4:$B$104,"&lt;="&amp;$GV134,Population!AW$4:AW$104)-SUMIF(Population!$B$4:$B$104,"&lt;"&amp;$GU134,Population!AW$4:AW$104)</f>
        <v>2187847</v>
      </c>
      <c r="IS134" s="35">
        <f>SUMIF(Population!$B$4:$B$104,"&lt;="&amp;$GV134,Population!AX$4:AX$104)-SUMIF(Population!$B$4:$B$104,"&lt;"&amp;$GU134,Population!AX$4:AX$104)</f>
        <v>2220621</v>
      </c>
      <c r="IT134" s="35">
        <f>SUMIF(Population!$B$4:$B$104,"&lt;="&amp;$GV134,Population!AY$4:AY$104)-SUMIF(Population!$B$4:$B$104,"&lt;"&amp;$GU134,Population!AY$4:AY$104)</f>
        <v>2251383</v>
      </c>
      <c r="IW134" s="35">
        <v>50</v>
      </c>
      <c r="IX134" s="35">
        <v>54</v>
      </c>
      <c r="IY134" s="36" t="s">
        <v>263</v>
      </c>
      <c r="IZ134" s="75">
        <f>SUMIF(Population!$B$214:$B$314,"&lt;="&amp;$GV134,Population!C$214:C$314)-SUMIF(Population!$B$214:$B$314,"&lt;"&amp;$GU134,Population!C$214:C$314)</f>
        <v>769911</v>
      </c>
      <c r="JA134" s="75">
        <f>SUMIF(Population!$B$214:$B$314,"&lt;="&amp;$GV134,Population!D$214:D$314)-SUMIF(Population!$B$214:$B$314,"&lt;"&amp;$GU134,Population!D$214:D$314)</f>
        <v>782129</v>
      </c>
      <c r="JB134" s="75">
        <f>SUMIF(Population!$B$214:$B$314,"&lt;="&amp;$GV134,Population!E$214:E$314)-SUMIF(Population!$B$214:$B$314,"&lt;"&amp;$GU134,Population!E$214:E$314)</f>
        <v>789153</v>
      </c>
      <c r="JC134" s="75">
        <f>SUMIF(Population!$B$214:$B$314,"&lt;="&amp;$GV134,Population!F$214:F$314)-SUMIF(Population!$B$214:$B$314,"&lt;"&amp;$GU134,Population!F$214:F$314)</f>
        <v>790119</v>
      </c>
      <c r="JD134" s="75">
        <f>SUMIF(Population!$B$214:$B$314,"&lt;="&amp;$GV134,Population!G$214:G$314)-SUMIF(Population!$B$214:$B$314,"&lt;"&amp;$GU134,Population!G$214:G$314)</f>
        <v>784497</v>
      </c>
      <c r="JE134" s="75">
        <f>SUMIF(Population!$B$214:$B$314,"&lt;="&amp;$GV134,Population!H$214:H$314)-SUMIF(Population!$B$214:$B$314,"&lt;"&amp;$GU134,Population!H$214:H$314)</f>
        <v>779397</v>
      </c>
      <c r="JF134" s="75">
        <f>SUMIF(Population!$B$214:$B$314,"&lt;="&amp;$GV134,Population!I$214:I$314)-SUMIF(Population!$B$214:$B$314,"&lt;"&amp;$GU134,Population!I$214:I$314)</f>
        <v>777853</v>
      </c>
      <c r="JG134" s="75">
        <f>SUMIF(Population!$B$214:$B$314,"&lt;="&amp;$GV134,Population!J$214:J$314)-SUMIF(Population!$B$214:$B$314,"&lt;"&amp;$GU134,Population!J$214:J$314)</f>
        <v>785515</v>
      </c>
      <c r="JH134" s="75">
        <f>SUMIF(Population!$B$214:$B$314,"&lt;="&amp;$GV134,Population!K$214:K$314)-SUMIF(Population!$B$214:$B$314,"&lt;"&amp;$GU134,Population!K$214:K$314)</f>
        <v>799096</v>
      </c>
      <c r="JI134" s="75">
        <f>SUMIF(Population!$B$214:$B$314,"&lt;="&amp;$GV134,Population!L$214:L$314)-SUMIF(Population!$B$214:$B$314,"&lt;"&amp;$GU134,Population!L$214:L$314)</f>
        <v>825216</v>
      </c>
      <c r="JJ134" s="75">
        <f>SUMIF(Population!$B$214:$B$314,"&lt;="&amp;$GV134,Population!M$214:M$314)-SUMIF(Population!$B$214:$B$314,"&lt;"&amp;$GU134,Population!M$214:M$314)</f>
        <v>848718</v>
      </c>
      <c r="JK134" s="75">
        <f>SUMIF(Population!$B$214:$B$314,"&lt;="&amp;$GV134,Population!N$214:N$314)-SUMIF(Population!$B$214:$B$314,"&lt;"&amp;$GU134,Population!N$214:N$314)</f>
        <v>862026</v>
      </c>
      <c r="JL134" s="75">
        <f>SUMIF(Population!$B$214:$B$314,"&lt;="&amp;$GV134,Population!O$214:O$314)-SUMIF(Population!$B$214:$B$314,"&lt;"&amp;$GU134,Population!O$214:O$314)</f>
        <v>864837</v>
      </c>
      <c r="JM134" s="75">
        <f>SUMIF(Population!$B$214:$B$314,"&lt;="&amp;$GV134,Population!P$214:P$314)-SUMIF(Population!$B$214:$B$314,"&lt;"&amp;$GU134,Population!P$214:P$314)</f>
        <v>862555</v>
      </c>
      <c r="JN134" s="75">
        <f>SUMIF(Population!$B$214:$B$314,"&lt;="&amp;$GV134,Population!Q$214:Q$314)-SUMIF(Population!$B$214:$B$314,"&lt;"&amp;$GU134,Population!Q$214:Q$314)</f>
        <v>848279</v>
      </c>
      <c r="JO134" s="75">
        <f>SUMIF(Population!$B$214:$B$314,"&lt;="&amp;$GV134,Population!R$214:R$314)-SUMIF(Population!$B$214:$B$314,"&lt;"&amp;$GU134,Population!R$214:R$314)</f>
        <v>836960</v>
      </c>
      <c r="JP134" s="75">
        <f>SUMIF(Population!$B$214:$B$314,"&lt;="&amp;$GV134,Population!S$214:S$314)-SUMIF(Population!$B$214:$B$314,"&lt;"&amp;$GU134,Population!S$214:S$314)</f>
        <v>833684</v>
      </c>
      <c r="JQ134" s="75">
        <f>SUMIF(Population!$B$214:$B$314,"&lt;="&amp;$GV134,Population!T$214:T$314)-SUMIF(Population!$B$214:$B$314,"&lt;"&amp;$GU134,Population!T$214:T$314)</f>
        <v>837808</v>
      </c>
      <c r="JR134" s="75">
        <f>SUMIF(Population!$B$214:$B$314,"&lt;="&amp;$GV134,Population!U$214:U$314)-SUMIF(Population!$B$214:$B$314,"&lt;"&amp;$GU134,Population!U$214:U$314)</f>
        <v>849266</v>
      </c>
      <c r="JS134" s="75">
        <f>SUMIF(Population!$B$214:$B$314,"&lt;="&amp;$GV134,Population!V$214:V$314)-SUMIF(Population!$B$214:$B$314,"&lt;"&amp;$GU134,Population!V$214:V$314)</f>
        <v>869159</v>
      </c>
      <c r="JT134" s="75">
        <f>SUMIF(Population!$B$214:$B$314,"&lt;="&amp;$GV134,Population!W$214:W$314)-SUMIF(Population!$B$214:$B$314,"&lt;"&amp;$GU134,Population!W$214:W$314)</f>
        <v>892690</v>
      </c>
      <c r="JU134" s="75">
        <f>SUMIF(Population!$B$214:$B$314,"&lt;="&amp;$GV134,Population!X$214:X$314)-SUMIF(Population!$B$214:$B$314,"&lt;"&amp;$GU134,Population!X$214:X$314)</f>
        <v>920842</v>
      </c>
      <c r="JV134" s="75">
        <f>SUMIF(Population!$B$214:$B$314,"&lt;="&amp;$GV134,Population!Y$214:Y$314)-SUMIF(Population!$B$214:$B$314,"&lt;"&amp;$GU134,Population!Y$214:Y$314)</f>
        <v>947047</v>
      </c>
      <c r="JW134" s="75">
        <f>SUMIF(Population!$B$214:$B$314,"&lt;="&amp;$GV134,Population!Z$214:Z$314)-SUMIF(Population!$B$214:$B$314,"&lt;"&amp;$GU134,Population!Z$214:Z$314)</f>
        <v>971969</v>
      </c>
      <c r="JX134" s="75">
        <f>SUMIF(Population!$B$214:$B$314,"&lt;="&amp;$GV134,Population!AA$214:AA$314)-SUMIF(Population!$B$214:$B$314,"&lt;"&amp;$GU134,Population!AA$214:AA$314)</f>
        <v>989835</v>
      </c>
      <c r="JY134" s="75">
        <f>SUMIF(Population!$B$214:$B$314,"&lt;="&amp;$GV134,Population!AB$214:AB$314)-SUMIF(Population!$B$214:$B$314,"&lt;"&amp;$GU134,Population!AB$214:AB$314)</f>
        <v>1003050</v>
      </c>
      <c r="JZ134" s="75">
        <f>SUMIF(Population!$B$214:$B$314,"&lt;="&amp;$GV134,Population!AC$214:AC$314)-SUMIF(Population!$B$214:$B$314,"&lt;"&amp;$GU134,Population!AC$214:AC$314)</f>
        <v>1011673</v>
      </c>
      <c r="KA134" s="75">
        <f>SUMIF(Population!$B$214:$B$314,"&lt;="&amp;$GV134,Population!AD$214:AD$314)-SUMIF(Population!$B$214:$B$314,"&lt;"&amp;$GU134,Population!AD$214:AD$314)</f>
        <v>1020472</v>
      </c>
      <c r="KB134" s="75">
        <f>SUMIF(Population!$B$214:$B$314,"&lt;="&amp;$GV134,Population!AE$214:AE$314)-SUMIF(Population!$B$214:$B$314,"&lt;"&amp;$GU134,Population!AE$214:AE$314)</f>
        <v>1028352</v>
      </c>
      <c r="KC134" s="75">
        <f>SUMIF(Population!$B$214:$B$314,"&lt;="&amp;$GV134,Population!AF$214:AF$314)-SUMIF(Population!$B$214:$B$314,"&lt;"&amp;$GU134,Population!AF$214:AF$314)</f>
        <v>1034093</v>
      </c>
      <c r="KD134" s="75">
        <f>SUMIF(Population!$B$214:$B$314,"&lt;="&amp;$GV134,Population!AG$214:AG$314)-SUMIF(Population!$B$214:$B$314,"&lt;"&amp;$GU134,Population!AG$214:AG$314)</f>
        <v>1036830</v>
      </c>
      <c r="KE134" s="75">
        <f>SUMIF(Population!$B$214:$B$314,"&lt;="&amp;$GV134,Population!AH$214:AH$314)-SUMIF(Population!$B$214:$B$314,"&lt;"&amp;$GU134,Population!AH$214:AH$314)</f>
        <v>1037667</v>
      </c>
      <c r="KF134" s="75">
        <f>SUMIF(Population!$B$214:$B$314,"&lt;="&amp;$GV134,Population!AI$214:AI$314)-SUMIF(Population!$B$214:$B$314,"&lt;"&amp;$GU134,Population!AI$214:AI$314)</f>
        <v>1036260</v>
      </c>
      <c r="KG134" s="75">
        <f>SUMIF(Population!$B$214:$B$314,"&lt;="&amp;$GV134,Population!AJ$214:AJ$314)-SUMIF(Population!$B$214:$B$314,"&lt;"&amp;$GU134,Population!AJ$214:AJ$314)</f>
        <v>1033929</v>
      </c>
      <c r="KH134" s="75">
        <f>SUMIF(Population!$B$214:$B$314,"&lt;="&amp;$GV134,Population!AK$214:AK$314)-SUMIF(Population!$B$214:$B$314,"&lt;"&amp;$GU134,Population!AK$214:AK$314)</f>
        <v>1031144</v>
      </c>
      <c r="KI134" s="75">
        <f>SUMIF(Population!$B$214:$B$314,"&lt;="&amp;$GV134,Population!AL$214:AL$314)-SUMIF(Population!$B$214:$B$314,"&lt;"&amp;$GU134,Population!AL$214:AL$314)</f>
        <v>1031364</v>
      </c>
      <c r="KJ134" s="75">
        <f>SUMIF(Population!$B$214:$B$314,"&lt;="&amp;$GV134,Population!AM$214:AM$314)-SUMIF(Population!$B$214:$B$314,"&lt;"&amp;$GU134,Population!AM$214:AM$314)</f>
        <v>1029887</v>
      </c>
      <c r="KK134" s="75">
        <f>SUMIF(Population!$B$214:$B$314,"&lt;="&amp;$GV134,Population!AN$214:AN$314)-SUMIF(Population!$B$214:$B$314,"&lt;"&amp;$GU134,Population!AN$214:AN$314)</f>
        <v>1029365</v>
      </c>
      <c r="KL134" s="75">
        <f>SUMIF(Population!$B$214:$B$314,"&lt;="&amp;$GV134,Population!AO$214:AO$314)-SUMIF(Population!$B$214:$B$314,"&lt;"&amp;$GU134,Population!AO$214:AO$314)</f>
        <v>1027807</v>
      </c>
      <c r="KM134" s="75">
        <f>SUMIF(Population!$B$214:$B$314,"&lt;="&amp;$GV134,Population!AP$214:AP$314)-SUMIF(Population!$B$214:$B$314,"&lt;"&amp;$GU134,Population!AP$214:AP$314)</f>
        <v>1028440</v>
      </c>
      <c r="KN134" s="75">
        <f>SUMIF(Population!$B$214:$B$314,"&lt;="&amp;$GV134,Population!AQ$214:AQ$314)-SUMIF(Population!$B$214:$B$314,"&lt;"&amp;$GU134,Population!AQ$214:AQ$314)</f>
        <v>1028202</v>
      </c>
      <c r="KO134" s="75">
        <f>SUMIF(Population!$B$214:$B$314,"&lt;="&amp;$GV134,Population!AR$214:AR$314)-SUMIF(Population!$B$214:$B$314,"&lt;"&amp;$GU134,Population!AR$214:AR$314)</f>
        <v>1030666</v>
      </c>
      <c r="KP134" s="75">
        <f>SUMIF(Population!$B$214:$B$314,"&lt;="&amp;$GV134,Population!AS$214:AS$314)-SUMIF(Population!$B$214:$B$314,"&lt;"&amp;$GU134,Population!AS$214:AS$314)</f>
        <v>1033917</v>
      </c>
      <c r="KQ134" s="75">
        <f>SUMIF(Population!$B$214:$B$314,"&lt;="&amp;$GV134,Population!AT$214:AT$314)-SUMIF(Population!$B$214:$B$314,"&lt;"&amp;$GU134,Population!AT$214:AT$314)</f>
        <v>1039801</v>
      </c>
      <c r="KR134" s="75">
        <f>SUMIF(Population!$B$214:$B$314,"&lt;="&amp;$GV134,Population!AU$214:AU$314)-SUMIF(Population!$B$214:$B$314,"&lt;"&amp;$GU134,Population!AU$214:AU$314)</f>
        <v>1051475</v>
      </c>
      <c r="KS134" s="75">
        <f>SUMIF(Population!$B$214:$B$314,"&lt;="&amp;$GV134,Population!AV$214:AV$314)-SUMIF(Population!$B$214:$B$314,"&lt;"&amp;$GU134,Population!AV$214:AV$314)</f>
        <v>1064871</v>
      </c>
      <c r="KT134" s="75">
        <f>SUMIF(Population!$B$214:$B$314,"&lt;="&amp;$GV134,Population!AW$214:AW$314)-SUMIF(Population!$B$214:$B$314,"&lt;"&amp;$GU134,Population!AW$214:AW$314)</f>
        <v>1080575</v>
      </c>
      <c r="KU134" s="75">
        <f>SUMIF(Population!$B$214:$B$314,"&lt;="&amp;$GV134,Population!AX$214:AX$314)-SUMIF(Population!$B$214:$B$314,"&lt;"&amp;$GU134,Population!AX$214:AX$314)</f>
        <v>1096141</v>
      </c>
      <c r="KV134" s="75">
        <f>SUMIF(Population!$B$214:$B$314,"&lt;="&amp;$GV134,Population!AY$214:AY$314)-SUMIF(Population!$B$214:$B$314,"&lt;"&amp;$GU134,Population!AY$214:AY$314)</f>
        <v>1110751</v>
      </c>
      <c r="KY134" s="35">
        <v>50</v>
      </c>
      <c r="KZ134" s="35">
        <v>54</v>
      </c>
      <c r="LA134" s="36" t="s">
        <v>263</v>
      </c>
      <c r="LB134" s="35">
        <f>SUMIF(Population!$B$110:$B$210,"&lt;="&amp;$GV134,Population!C$110:C$210)-SUMIF(Population!$B$110:$B$210,"&lt;"&amp;$GU134,Population!C$110:C$210)</f>
        <v>754574</v>
      </c>
      <c r="LC134" s="35">
        <f>SUMIF(Population!$B$110:$B$210,"&lt;="&amp;$GV134,Population!D$110:D$210)-SUMIF(Population!$B$110:$B$210,"&lt;"&amp;$GU134,Population!D$110:D$210)</f>
        <v>766140</v>
      </c>
      <c r="LD134" s="35">
        <f>SUMIF(Population!$B$110:$B$210,"&lt;="&amp;$GV134,Population!E$110:E$210)-SUMIF(Population!$B$110:$B$210,"&lt;"&amp;$GU134,Population!E$110:E$210)</f>
        <v>772870</v>
      </c>
      <c r="LE134" s="35">
        <f>SUMIF(Population!$B$110:$B$210,"&lt;="&amp;$GV134,Population!F$110:F$210)-SUMIF(Population!$B$110:$B$210,"&lt;"&amp;$GU134,Population!F$110:F$210)</f>
        <v>773824</v>
      </c>
      <c r="LF134" s="35">
        <f>SUMIF(Population!$B$110:$B$210,"&lt;="&amp;$GV134,Population!G$110:G$210)-SUMIF(Population!$B$110:$B$210,"&lt;"&amp;$GU134,Population!G$110:G$210)</f>
        <v>768688</v>
      </c>
      <c r="LG134" s="35">
        <f>SUMIF(Population!$B$110:$B$210,"&lt;="&amp;$GV134,Population!H$110:H$210)-SUMIF(Population!$B$110:$B$210,"&lt;"&amp;$GU134,Population!H$110:H$210)</f>
        <v>763726</v>
      </c>
      <c r="LH134" s="35">
        <f>SUMIF(Population!$B$110:$B$210,"&lt;="&amp;$GV134,Population!I$110:I$210)-SUMIF(Population!$B$110:$B$210,"&lt;"&amp;$GU134,Population!I$110:I$210)</f>
        <v>763699</v>
      </c>
      <c r="LI134" s="35">
        <f>SUMIF(Population!$B$110:$B$210,"&lt;="&amp;$GV134,Population!J$110:J$210)-SUMIF(Population!$B$110:$B$210,"&lt;"&amp;$GU134,Population!J$110:J$210)</f>
        <v>771302</v>
      </c>
      <c r="LJ134" s="35">
        <f>SUMIF(Population!$B$110:$B$210,"&lt;="&amp;$GV134,Population!K$110:K$210)-SUMIF(Population!$B$110:$B$210,"&lt;"&amp;$GU134,Population!K$110:K$210)</f>
        <v>786237</v>
      </c>
      <c r="LK134" s="35">
        <f>SUMIF(Population!$B$110:$B$210,"&lt;="&amp;$GV134,Population!L$110:L$210)-SUMIF(Population!$B$110:$B$210,"&lt;"&amp;$GU134,Population!L$110:L$210)</f>
        <v>810992</v>
      </c>
      <c r="LL134" s="35">
        <f>SUMIF(Population!$B$110:$B$210,"&lt;="&amp;$GV134,Population!M$110:M$210)-SUMIF(Population!$B$110:$B$210,"&lt;"&amp;$GU134,Population!M$110:M$210)</f>
        <v>833276</v>
      </c>
      <c r="LM134" s="35">
        <f>SUMIF(Population!$B$110:$B$210,"&lt;="&amp;$GV134,Population!N$110:N$210)-SUMIF(Population!$B$110:$B$210,"&lt;"&amp;$GU134,Population!N$110:N$210)</f>
        <v>845794</v>
      </c>
      <c r="LN134" s="35">
        <f>SUMIF(Population!$B$110:$B$210,"&lt;="&amp;$GV134,Population!O$110:O$210)-SUMIF(Population!$B$110:$B$210,"&lt;"&amp;$GU134,Population!O$110:O$210)</f>
        <v>849490</v>
      </c>
      <c r="LO134" s="35">
        <f>SUMIF(Population!$B$110:$B$210,"&lt;="&amp;$GV134,Population!P$110:P$210)-SUMIF(Population!$B$110:$B$210,"&lt;"&amp;$GU134,Population!P$110:P$210)</f>
        <v>848203</v>
      </c>
      <c r="LP134" s="35">
        <f>SUMIF(Population!$B$110:$B$210,"&lt;="&amp;$GV134,Population!Q$110:Q$210)-SUMIF(Population!$B$110:$B$210,"&lt;"&amp;$GU134,Population!Q$110:Q$210)</f>
        <v>837158</v>
      </c>
      <c r="LQ134" s="35">
        <f>SUMIF(Population!$B$110:$B$210,"&lt;="&amp;$GV134,Population!R$110:R$210)-SUMIF(Population!$B$110:$B$210,"&lt;"&amp;$GU134,Population!R$110:R$210)</f>
        <v>828730</v>
      </c>
      <c r="LR134" s="35">
        <f>SUMIF(Population!$B$110:$B$210,"&lt;="&amp;$GV134,Population!S$110:S$210)-SUMIF(Population!$B$110:$B$210,"&lt;"&amp;$GU134,Population!S$110:S$210)</f>
        <v>827866</v>
      </c>
      <c r="LS134" s="35">
        <f>SUMIF(Population!$B$110:$B$210,"&lt;="&amp;$GV134,Population!T$110:T$210)-SUMIF(Population!$B$110:$B$210,"&lt;"&amp;$GU134,Population!T$110:T$210)</f>
        <v>834491</v>
      </c>
      <c r="LT134" s="35">
        <f>SUMIF(Population!$B$110:$B$210,"&lt;="&amp;$GV134,Population!U$110:U$210)-SUMIF(Population!$B$110:$B$210,"&lt;"&amp;$GU134,Population!U$110:U$210)</f>
        <v>847687</v>
      </c>
      <c r="LU134" s="35">
        <f>SUMIF(Population!$B$110:$B$210,"&lt;="&amp;$GV134,Population!V$110:V$210)-SUMIF(Population!$B$110:$B$210,"&lt;"&amp;$GU134,Population!V$110:V$210)</f>
        <v>870112</v>
      </c>
      <c r="LV134" s="35">
        <f>SUMIF(Population!$B$110:$B$210,"&lt;="&amp;$GV134,Population!W$110:W$210)-SUMIF(Population!$B$110:$B$210,"&lt;"&amp;$GU134,Population!W$110:W$210)</f>
        <v>896478</v>
      </c>
      <c r="LW134" s="35">
        <f>SUMIF(Population!$B$110:$B$210,"&lt;="&amp;$GV134,Population!X$110:X$210)-SUMIF(Population!$B$110:$B$210,"&lt;"&amp;$GU134,Population!X$110:X$210)</f>
        <v>926881</v>
      </c>
      <c r="LX134" s="35">
        <f>SUMIF(Population!$B$110:$B$210,"&lt;="&amp;$GV134,Population!Y$110:Y$210)-SUMIF(Population!$B$110:$B$210,"&lt;"&amp;$GU134,Population!Y$110:Y$210)</f>
        <v>953386</v>
      </c>
      <c r="LY134" s="35">
        <f>SUMIF(Population!$B$110:$B$210,"&lt;="&amp;$GV134,Population!Z$110:Z$210)-SUMIF(Population!$B$110:$B$210,"&lt;"&amp;$GU134,Population!Z$110:Z$210)</f>
        <v>977590</v>
      </c>
      <c r="LZ134" s="35">
        <f>SUMIF(Population!$B$110:$B$210,"&lt;="&amp;$GV134,Population!AA$110:AA$210)-SUMIF(Population!$B$110:$B$210,"&lt;"&amp;$GU134,Population!AA$110:AA$210)</f>
        <v>994189</v>
      </c>
      <c r="MA134" s="35">
        <f>SUMIF(Population!$B$110:$B$210,"&lt;="&amp;$GV134,Population!AB$110:AB$210)-SUMIF(Population!$B$110:$B$210,"&lt;"&amp;$GU134,Population!AB$110:AB$210)</f>
        <v>1004779</v>
      </c>
      <c r="MB134" s="35">
        <f>SUMIF(Population!$B$110:$B$210,"&lt;="&amp;$GV134,Population!AC$110:AC$210)-SUMIF(Population!$B$110:$B$210,"&lt;"&amp;$GU134,Population!AC$110:AC$210)</f>
        <v>1010068</v>
      </c>
      <c r="MC134" s="35">
        <f>SUMIF(Population!$B$110:$B$210,"&lt;="&amp;$GV134,Population!AD$110:AD$210)-SUMIF(Population!$B$110:$B$210,"&lt;"&amp;$GU134,Population!AD$110:AD$210)</f>
        <v>1016630</v>
      </c>
      <c r="MD134" s="35">
        <f>SUMIF(Population!$B$110:$B$210,"&lt;="&amp;$GV134,Population!AE$110:AE$210)-SUMIF(Population!$B$110:$B$210,"&lt;"&amp;$GU134,Population!AE$110:AE$210)</f>
        <v>1024150</v>
      </c>
      <c r="ME134" s="35">
        <f>SUMIF(Population!$B$110:$B$210,"&lt;="&amp;$GV134,Population!AF$110:AF$210)-SUMIF(Population!$B$110:$B$210,"&lt;"&amp;$GU134,Population!AF$110:AF$210)</f>
        <v>1027808</v>
      </c>
      <c r="MF134" s="35">
        <f>SUMIF(Population!$B$110:$B$210,"&lt;="&amp;$GV134,Population!AG$110:AG$210)-SUMIF(Population!$B$110:$B$210,"&lt;"&amp;$GU134,Population!AG$110:AG$210)</f>
        <v>1030430</v>
      </c>
      <c r="MG134" s="35">
        <f>SUMIF(Population!$B$110:$B$210,"&lt;="&amp;$GV134,Population!AH$110:AH$210)-SUMIF(Population!$B$110:$B$210,"&lt;"&amp;$GU134,Population!AH$110:AH$210)</f>
        <v>1033313</v>
      </c>
      <c r="MH134" s="35">
        <f>SUMIF(Population!$B$110:$B$210,"&lt;="&amp;$GV134,Population!AI$110:AI$210)-SUMIF(Population!$B$110:$B$210,"&lt;"&amp;$GU134,Population!AI$110:AI$210)</f>
        <v>1035101</v>
      </c>
      <c r="MI134" s="35">
        <f>SUMIF(Population!$B$110:$B$210,"&lt;="&amp;$GV134,Population!AJ$110:AJ$210)-SUMIF(Population!$B$110:$B$210,"&lt;"&amp;$GU134,Population!AJ$110:AJ$210)</f>
        <v>1035540</v>
      </c>
      <c r="MJ134" s="35">
        <f>SUMIF(Population!$B$110:$B$210,"&lt;="&amp;$GV134,Population!AK$110:AK$210)-SUMIF(Population!$B$110:$B$210,"&lt;"&amp;$GU134,Population!AK$110:AK$210)</f>
        <v>1037087</v>
      </c>
      <c r="MK134" s="35">
        <f>SUMIF(Population!$B$110:$B$210,"&lt;="&amp;$GV134,Population!AL$110:AL$210)-SUMIF(Population!$B$110:$B$210,"&lt;"&amp;$GU134,Population!AL$110:AL$210)</f>
        <v>1040194</v>
      </c>
      <c r="ML134" s="35">
        <f>SUMIF(Population!$B$110:$B$210,"&lt;="&amp;$GV134,Population!AM$110:AM$210)-SUMIF(Population!$B$110:$B$210,"&lt;"&amp;$GU134,Population!AM$110:AM$210)</f>
        <v>1041291</v>
      </c>
      <c r="MM134" s="35">
        <f>SUMIF(Population!$B$110:$B$210,"&lt;="&amp;$GV134,Population!AN$110:AN$210)-SUMIF(Population!$B$110:$B$210,"&lt;"&amp;$GU134,Population!AN$110:AN$210)</f>
        <v>1041451</v>
      </c>
      <c r="MN134" s="35">
        <f>SUMIF(Population!$B$110:$B$210,"&lt;="&amp;$GV134,Population!AO$110:AO$210)-SUMIF(Population!$B$110:$B$210,"&lt;"&amp;$GU134,Population!AO$110:AO$210)</f>
        <v>1039770</v>
      </c>
      <c r="MO134" s="35">
        <f>SUMIF(Population!$B$110:$B$210,"&lt;="&amp;$GV134,Population!AP$110:AP$210)-SUMIF(Population!$B$110:$B$210,"&lt;"&amp;$GU134,Population!AP$110:AP$210)</f>
        <v>1041059</v>
      </c>
      <c r="MP134" s="35">
        <f>SUMIF(Population!$B$110:$B$210,"&lt;="&amp;$GV134,Population!AQ$110:AQ$210)-SUMIF(Population!$B$110:$B$210,"&lt;"&amp;$GU134,Population!AQ$110:AQ$210)</f>
        <v>1041444</v>
      </c>
      <c r="MQ134" s="35">
        <f>SUMIF(Population!$B$110:$B$210,"&lt;="&amp;$GV134,Population!AR$110:AR$210)-SUMIF(Population!$B$110:$B$210,"&lt;"&amp;$GU134,Population!AR$110:AR$210)</f>
        <v>1044172</v>
      </c>
      <c r="MR134" s="35">
        <f>SUMIF(Population!$B$110:$B$210,"&lt;="&amp;$GV134,Population!AS$110:AS$210)-SUMIF(Population!$B$110:$B$210,"&lt;"&amp;$GU134,Population!AS$110:AS$210)</f>
        <v>1049822</v>
      </c>
      <c r="MS134" s="35">
        <f>SUMIF(Population!$B$110:$B$210,"&lt;="&amp;$GV134,Population!AT$110:AT$210)-SUMIF(Population!$B$110:$B$210,"&lt;"&amp;$GU134,Population!AT$110:AT$210)</f>
        <v>1058925</v>
      </c>
      <c r="MT134" s="35">
        <f>SUMIF(Population!$B$110:$B$210,"&lt;="&amp;$GV134,Population!AU$110:AU$210)-SUMIF(Population!$B$110:$B$210,"&lt;"&amp;$GU134,Population!AU$110:AU$210)</f>
        <v>1072651</v>
      </c>
      <c r="MU134" s="35">
        <f>SUMIF(Population!$B$110:$B$210,"&lt;="&amp;$GV134,Population!AV$110:AV$210)-SUMIF(Population!$B$110:$B$210,"&lt;"&amp;$GU134,Population!AV$110:AV$210)</f>
        <v>1089147</v>
      </c>
      <c r="MV134" s="35">
        <f>SUMIF(Population!$B$110:$B$210,"&lt;="&amp;$GV134,Population!AW$110:AW$210)-SUMIF(Population!$B$110:$B$210,"&lt;"&amp;$GU134,Population!AW$110:AW$210)</f>
        <v>1107272</v>
      </c>
      <c r="MW134" s="35">
        <f>SUMIF(Population!$B$110:$B$210,"&lt;="&amp;$GV134,Population!AX$110:AX$210)-SUMIF(Population!$B$110:$B$210,"&lt;"&amp;$GU134,Population!AX$110:AX$210)</f>
        <v>1124480</v>
      </c>
      <c r="MX134" s="35">
        <f>SUMIF(Population!$B$110:$B$210,"&lt;="&amp;$GV134,Population!AY$110:AY$210)-SUMIF(Population!$B$110:$B$210,"&lt;"&amp;$GU134,Population!AY$110:AY$210)</f>
        <v>1140632</v>
      </c>
      <c r="MZ134" s="36" t="s">
        <v>263</v>
      </c>
      <c r="NA134" s="49">
        <f t="shared" si="109"/>
        <v>2252205559.9674759</v>
      </c>
      <c r="NB134" s="49">
        <f t="shared" si="110"/>
        <v>2336206486.9894543</v>
      </c>
      <c r="NC134" s="49">
        <f t="shared" si="111"/>
        <v>2407310821.3650208</v>
      </c>
      <c r="ND134" s="49">
        <f t="shared" si="112"/>
        <v>2461759376.6693435</v>
      </c>
      <c r="NE134" s="49">
        <f t="shared" si="113"/>
        <v>2497053253.1235151</v>
      </c>
      <c r="NF134" s="49">
        <f t="shared" si="114"/>
        <v>2533874480.5019841</v>
      </c>
      <c r="NG134" s="49">
        <f t="shared" si="115"/>
        <v>2585369783.840023</v>
      </c>
      <c r="NH134" s="49">
        <f t="shared" si="116"/>
        <v>2666748082.7382398</v>
      </c>
      <c r="NI134" s="49">
        <f t="shared" si="117"/>
        <v>2773606603.3544588</v>
      </c>
      <c r="NJ134" s="49">
        <f t="shared" si="118"/>
        <v>2923767343.0027738</v>
      </c>
      <c r="NK134" s="49">
        <f t="shared" si="119"/>
        <v>3069790077.178535</v>
      </c>
      <c r="NL134" s="49">
        <f t="shared" si="120"/>
        <v>3183510359.0559545</v>
      </c>
      <c r="NM134" s="49">
        <f t="shared" si="121"/>
        <v>3263906986.0032678</v>
      </c>
      <c r="NN134" s="49">
        <f t="shared" si="122"/>
        <v>3326692236.8817677</v>
      </c>
      <c r="NO134" s="49">
        <f t="shared" si="123"/>
        <v>3347468549.1032238</v>
      </c>
      <c r="NP134" s="49">
        <f t="shared" si="124"/>
        <v>3378921456.1788034</v>
      </c>
      <c r="NQ134" s="49">
        <f t="shared" si="125"/>
        <v>3442526320.5013909</v>
      </c>
      <c r="NR134" s="49">
        <f t="shared" si="126"/>
        <v>3538813873.6127315</v>
      </c>
      <c r="NS134" s="49">
        <f t="shared" si="127"/>
        <v>3667697773.2495813</v>
      </c>
      <c r="NT134" s="49">
        <f t="shared" si="128"/>
        <v>3839466829.1948805</v>
      </c>
      <c r="NU134" s="49">
        <f t="shared" si="129"/>
        <v>4033989121.1271133</v>
      </c>
      <c r="NV134" s="49">
        <f t="shared" si="130"/>
        <v>4255008205.8456006</v>
      </c>
      <c r="NW134" s="49">
        <f t="shared" si="131"/>
        <v>4469881777.1230488</v>
      </c>
      <c r="NX134" s="49">
        <f t="shared" si="132"/>
        <v>4683384270.6132011</v>
      </c>
      <c r="NY134" s="49">
        <f t="shared" si="133"/>
        <v>4867996619.4336205</v>
      </c>
      <c r="NZ134" s="49">
        <f t="shared" si="134"/>
        <v>5031645153.2791615</v>
      </c>
      <c r="OA134" s="49">
        <f t="shared" si="135"/>
        <v>5174742432.2381372</v>
      </c>
      <c r="OB134" s="49">
        <f t="shared" si="136"/>
        <v>5325445337.3506403</v>
      </c>
      <c r="OC134" s="49">
        <f t="shared" si="137"/>
        <v>5480329635.3672523</v>
      </c>
      <c r="OD134" s="49">
        <f t="shared" si="138"/>
        <v>5623035668.1805716</v>
      </c>
      <c r="OE134" s="49">
        <f t="shared" si="139"/>
        <v>5758084939.4323244</v>
      </c>
      <c r="OF134" s="49">
        <f t="shared" si="140"/>
        <v>5891675337.3745766</v>
      </c>
      <c r="OG134" s="49">
        <f t="shared" si="141"/>
        <v>6018643692.4795637</v>
      </c>
      <c r="OH134" s="49">
        <f t="shared" si="142"/>
        <v>6141602441.6644096</v>
      </c>
      <c r="OI134" s="49">
        <f t="shared" si="143"/>
        <v>6269050306.6297169</v>
      </c>
      <c r="OJ134" s="49">
        <f t="shared" si="144"/>
        <v>6413273265.8581953</v>
      </c>
      <c r="OK134" s="49">
        <f t="shared" si="145"/>
        <v>6549075677.7076321</v>
      </c>
      <c r="OL134" s="49">
        <f t="shared" si="146"/>
        <v>6687811641.0727386</v>
      </c>
      <c r="OM134" s="49">
        <f t="shared" si="147"/>
        <v>6819996470.7451649</v>
      </c>
      <c r="ON134" s="49">
        <f t="shared" si="148"/>
        <v>6972164334.5395718</v>
      </c>
      <c r="OO134" s="49">
        <f t="shared" si="149"/>
        <v>7121613480.0284681</v>
      </c>
      <c r="OP134" s="49">
        <f t="shared" si="150"/>
        <v>7291996648.682538</v>
      </c>
      <c r="OQ134" s="49">
        <f t="shared" si="151"/>
        <v>7479723154.9759541</v>
      </c>
      <c r="OR134" s="49">
        <f t="shared" si="152"/>
        <v>7694455331.8770266</v>
      </c>
      <c r="OS134" s="49">
        <f t="shared" si="153"/>
        <v>7953940747.1642294</v>
      </c>
      <c r="OT134" s="49">
        <f t="shared" si="154"/>
        <v>8238181220.0653849</v>
      </c>
      <c r="OU134" s="49">
        <f t="shared" si="155"/>
        <v>8546315024.5181398</v>
      </c>
      <c r="OV134" s="49">
        <f t="shared" si="156"/>
        <v>8859645167.0053692</v>
      </c>
      <c r="OW134" s="49">
        <f t="shared" si="157"/>
        <v>9174263400.8142738</v>
      </c>
    </row>
    <row r="135" spans="2:413">
      <c r="B135" s="36" t="s">
        <v>264</v>
      </c>
      <c r="C135" s="339">
        <v>1145.7176302735031</v>
      </c>
      <c r="D135" s="339">
        <v>1264.5975467829437</v>
      </c>
      <c r="E135" s="340">
        <v>2410.3151770564468</v>
      </c>
      <c r="F135" s="48">
        <f t="shared" si="104"/>
        <v>1700.0694889535068</v>
      </c>
      <c r="G135" s="48">
        <f t="shared" si="105"/>
        <v>1910.0691118039715</v>
      </c>
      <c r="H135" s="48">
        <f t="shared" si="106"/>
        <v>1804.137579355915</v>
      </c>
      <c r="I135" s="123">
        <f t="shared" si="158"/>
        <v>0.91334885837328839</v>
      </c>
      <c r="J135" s="123">
        <f t="shared" si="107"/>
        <v>1.1357362162967195</v>
      </c>
      <c r="K135" s="123">
        <f t="shared" si="107"/>
        <v>1.0181420547541207</v>
      </c>
      <c r="L135" s="49"/>
      <c r="AG135" s="35">
        <v>55</v>
      </c>
      <c r="AH135" s="35">
        <v>59</v>
      </c>
      <c r="AI135" s="36" t="s">
        <v>264</v>
      </c>
      <c r="AJ135" s="49">
        <f t="shared" si="159"/>
        <v>1885.1040347295173</v>
      </c>
      <c r="AK135" s="49">
        <f t="shared" si="159"/>
        <v>1925.3746942119344</v>
      </c>
      <c r="AL135" s="49">
        <f t="shared" si="159"/>
        <v>1966.5056383180495</v>
      </c>
      <c r="AM135" s="49">
        <f t="shared" si="159"/>
        <v>2008.5152449349714</v>
      </c>
      <c r="AN135" s="49">
        <f t="shared" si="159"/>
        <v>2051.422284548637</v>
      </c>
      <c r="AO135" s="49">
        <f t="shared" si="159"/>
        <v>2095.2459286307285</v>
      </c>
      <c r="AP135" s="49">
        <f t="shared" si="159"/>
        <v>2140.005758204758</v>
      </c>
      <c r="AQ135" s="49">
        <f t="shared" si="159"/>
        <v>2185.7217725951473</v>
      </c>
      <c r="AR135" s="49">
        <f t="shared" si="159"/>
        <v>2232.4143983632066</v>
      </c>
      <c r="AS135" s="49">
        <f t="shared" si="159"/>
        <v>2280.1044984340119</v>
      </c>
      <c r="AT135" s="49">
        <f t="shared" si="159"/>
        <v>2328.8133814182547</v>
      </c>
      <c r="AU135" s="49">
        <f t="shared" si="159"/>
        <v>2378.5628111332294</v>
      </c>
      <c r="AV135" s="49">
        <f t="shared" si="159"/>
        <v>2429.3750163272152</v>
      </c>
      <c r="AW135" s="49">
        <f t="shared" si="159"/>
        <v>2481.2727006115965</v>
      </c>
      <c r="AX135" s="49">
        <f t="shared" si="159"/>
        <v>2534.2790526051531</v>
      </c>
      <c r="AY135" s="49">
        <f t="shared" si="159"/>
        <v>2588.4177562950686</v>
      </c>
      <c r="AZ135" s="49">
        <f t="shared" si="161"/>
        <v>2643.713001619265</v>
      </c>
      <c r="BA135" s="49">
        <f t="shared" si="161"/>
        <v>2700.1894952748125</v>
      </c>
      <c r="BB135" s="49">
        <f t="shared" si="161"/>
        <v>2757.8724717572295</v>
      </c>
      <c r="BC135" s="49">
        <f t="shared" si="161"/>
        <v>2816.787704635612</v>
      </c>
      <c r="BD135" s="49">
        <f t="shared" si="161"/>
        <v>2876.9615180686283</v>
      </c>
      <c r="BE135" s="49">
        <f t="shared" si="161"/>
        <v>2938.4207985665257</v>
      </c>
      <c r="BF135" s="49">
        <f t="shared" si="161"/>
        <v>3001.1930070044027</v>
      </c>
      <c r="BG135" s="49">
        <f t="shared" si="161"/>
        <v>3065.3061908921172</v>
      </c>
      <c r="BH135" s="49">
        <f t="shared" si="161"/>
        <v>3130.7889969063081</v>
      </c>
      <c r="BI135" s="49">
        <f t="shared" si="161"/>
        <v>3197.6706836901371</v>
      </c>
      <c r="BJ135" s="49">
        <f t="shared" si="161"/>
        <v>3265.9811349264642</v>
      </c>
      <c r="BK135" s="49">
        <f t="shared" si="161"/>
        <v>3335.750872690297</v>
      </c>
      <c r="BL135" s="49">
        <f t="shared" si="161"/>
        <v>3407.0110710864888</v>
      </c>
      <c r="BM135" s="49">
        <f t="shared" si="161"/>
        <v>3479.793570178766</v>
      </c>
      <c r="BN135" s="49">
        <f t="shared" si="161"/>
        <v>3554.1308902163209</v>
      </c>
      <c r="BO135" s="49">
        <f t="shared" si="161"/>
        <v>3630.0562461643167</v>
      </c>
      <c r="BP135" s="49">
        <f t="shared" si="161"/>
        <v>3707.6035625448048</v>
      </c>
      <c r="BQ135" s="49">
        <f t="shared" si="161"/>
        <v>3786.8074885946803</v>
      </c>
      <c r="BR135" s="49">
        <f t="shared" si="161"/>
        <v>3867.7034137474502</v>
      </c>
      <c r="BS135" s="49">
        <f t="shared" si="161"/>
        <v>3950.3274834457334</v>
      </c>
      <c r="BT135" s="49">
        <f t="shared" si="161"/>
        <v>4034.7166152915538</v>
      </c>
      <c r="BU135" s="49">
        <f t="shared" si="161"/>
        <v>4120.9085155416478</v>
      </c>
      <c r="BV135" s="49">
        <f t="shared" si="161"/>
        <v>4208.9416959551536</v>
      </c>
      <c r="BW135" s="49">
        <f t="shared" si="161"/>
        <v>4298.8554910012072</v>
      </c>
      <c r="BX135" s="49">
        <f t="shared" si="161"/>
        <v>4390.6900754341395</v>
      </c>
      <c r="BY135" s="49">
        <f t="shared" si="161"/>
        <v>4484.4864822441268</v>
      </c>
      <c r="BZ135" s="49">
        <f t="shared" si="161"/>
        <v>4580.2866209913054</v>
      </c>
      <c r="CA135" s="49">
        <f t="shared" si="161"/>
        <v>4678.1332965315651</v>
      </c>
      <c r="CB135" s="49">
        <f t="shared" si="161"/>
        <v>4778.070228142351</v>
      </c>
      <c r="CC135" s="49">
        <f t="shared" si="161"/>
        <v>4880.1420690570649</v>
      </c>
      <c r="CD135" s="49">
        <f t="shared" si="161"/>
        <v>4984.3944264167558</v>
      </c>
      <c r="CE135" s="49">
        <f t="shared" si="161"/>
        <v>5090.8738816480354</v>
      </c>
      <c r="CF135" s="49">
        <f t="shared" si="161"/>
        <v>5199.6280112763216</v>
      </c>
      <c r="CI135" s="35">
        <v>55</v>
      </c>
      <c r="CJ135" s="35">
        <v>59</v>
      </c>
      <c r="CK135" s="36" t="s">
        <v>264</v>
      </c>
      <c r="CL135" s="75" t="e">
        <f>SUMIF(Population!$B$214:$B$314,"&lt;="&amp;$GV135,Population!#REF!)-SUMIF(Population!$B$214:$B$314,"&lt;"&amp;$GU135,Population!#REF!)</f>
        <v>#REF!</v>
      </c>
      <c r="CM135" s="75" t="e">
        <f>SUMIF(Population!$B$214:$B$314,"&lt;="&amp;$GV135,Population!#REF!)-SUMIF(Population!$B$214:$B$314,"&lt;"&amp;$GU135,Population!#REF!)</f>
        <v>#REF!</v>
      </c>
      <c r="CN135" s="75" t="e">
        <f>SUMIF(Population!$B$214:$B$314,"&lt;="&amp;$GV135,Population!#REF!)-SUMIF(Population!$B$214:$B$314,"&lt;"&amp;$GU135,Population!#REF!)</f>
        <v>#REF!</v>
      </c>
      <c r="CO135" s="75" t="e">
        <f>SUMIF(Population!$B$214:$B$314,"&lt;="&amp;$GV135,Population!#REF!)-SUMIF(Population!$B$214:$B$314,"&lt;"&amp;$GU135,Population!#REF!)</f>
        <v>#REF!</v>
      </c>
      <c r="CP135" s="75" t="e">
        <f>SUMIF(Population!$B$214:$B$314,"&lt;="&amp;$GV135,Population!#REF!)-SUMIF(Population!$B$214:$B$314,"&lt;"&amp;$GU135,Population!#REF!)</f>
        <v>#REF!</v>
      </c>
      <c r="CQ135" s="75" t="e">
        <f>SUMIF(Population!$B$214:$B$314,"&lt;="&amp;$GV135,Population!#REF!)-SUMIF(Population!$B$214:$B$314,"&lt;"&amp;$GU135,Population!#REF!)</f>
        <v>#REF!</v>
      </c>
      <c r="CR135" s="75" t="e">
        <f>SUMIF(Population!$B$214:$B$314,"&lt;="&amp;$GV135,Population!#REF!)-SUMIF(Population!$B$214:$B$314,"&lt;"&amp;$GU135,Population!#REF!)</f>
        <v>#REF!</v>
      </c>
      <c r="CS135" s="75" t="e">
        <f>SUMIF(Population!$B$214:$B$314,"&lt;="&amp;$GV135,Population!#REF!)-SUMIF(Population!$B$214:$B$314,"&lt;"&amp;$GU135,Population!#REF!)</f>
        <v>#REF!</v>
      </c>
      <c r="CT135" s="75" t="e">
        <f>SUMIF(Population!$B$214:$B$314,"&lt;="&amp;$GV135,Population!#REF!)-SUMIF(Population!$B$214:$B$314,"&lt;"&amp;$GU135,Population!#REF!)</f>
        <v>#REF!</v>
      </c>
      <c r="CU135" s="75" t="e">
        <f>SUMIF(Population!$B$214:$B$314,"&lt;="&amp;$GV135,Population!#REF!)-SUMIF(Population!$B$214:$B$314,"&lt;"&amp;$GU135,Population!#REF!)</f>
        <v>#REF!</v>
      </c>
      <c r="CV135" s="75" t="e">
        <f>SUMIF(Population!$B$214:$B$314,"&lt;="&amp;$GV135,Population!#REF!)-SUMIF(Population!$B$214:$B$314,"&lt;"&amp;$GU135,Population!#REF!)</f>
        <v>#REF!</v>
      </c>
      <c r="CW135" s="75" t="e">
        <f>SUMIF(Population!$B$214:$B$314,"&lt;="&amp;$GV135,Population!#REF!)-SUMIF(Population!$B$214:$B$314,"&lt;"&amp;$GU135,Population!#REF!)</f>
        <v>#REF!</v>
      </c>
      <c r="CX135" s="75" t="e">
        <f>SUMIF(Population!$B$214:$B$314,"&lt;="&amp;$GV135,Population!#REF!)-SUMIF(Population!$B$214:$B$314,"&lt;"&amp;$GU135,Population!#REF!)</f>
        <v>#REF!</v>
      </c>
      <c r="CY135" s="75" t="e">
        <f>SUMIF(Population!$B$214:$B$314,"&lt;="&amp;$GV135,Population!#REF!)-SUMIF(Population!$B$214:$B$314,"&lt;"&amp;$GU135,Population!#REF!)</f>
        <v>#REF!</v>
      </c>
      <c r="CZ135" s="75" t="e">
        <f>SUMIF(Population!$B$214:$B$314,"&lt;="&amp;$GV135,Population!#REF!)-SUMIF(Population!$B$214:$B$314,"&lt;"&amp;$GU135,Population!#REF!)</f>
        <v>#REF!</v>
      </c>
      <c r="DA135" s="75" t="e">
        <f>SUMIF(Population!$B$214:$B$314,"&lt;="&amp;$GV135,Population!#REF!)-SUMIF(Population!$B$214:$B$314,"&lt;"&amp;$GU135,Population!#REF!)</f>
        <v>#REF!</v>
      </c>
      <c r="DB135" s="75" t="e">
        <f>SUMIF(Population!$B$214:$B$314,"&lt;="&amp;$GV135,Population!#REF!)-SUMIF(Population!$B$214:$B$314,"&lt;"&amp;$GU135,Population!#REF!)</f>
        <v>#REF!</v>
      </c>
      <c r="DC135" s="75" t="e">
        <f>SUMIF(Population!$B$214:$B$314,"&lt;="&amp;$GV135,Population!#REF!)-SUMIF(Population!$B$214:$B$314,"&lt;"&amp;$GU135,Population!#REF!)</f>
        <v>#REF!</v>
      </c>
      <c r="DD135" s="75" t="e">
        <f>SUMIF(Population!$B$214:$B$314,"&lt;="&amp;$GV135,Population!#REF!)-SUMIF(Population!$B$214:$B$314,"&lt;"&amp;$GU135,Population!#REF!)</f>
        <v>#REF!</v>
      </c>
      <c r="DE135" s="75" t="e">
        <f>SUMIF(Population!$B$214:$B$314,"&lt;="&amp;$GV135,Population!#REF!)-SUMIF(Population!$B$214:$B$314,"&lt;"&amp;$GU135,Population!#REF!)</f>
        <v>#REF!</v>
      </c>
      <c r="DF135" s="75" t="e">
        <f>SUMIF(Population!$B$214:$B$314,"&lt;="&amp;$GV135,Population!#REF!)-SUMIF(Population!$B$214:$B$314,"&lt;"&amp;$GU135,Population!#REF!)</f>
        <v>#REF!</v>
      </c>
      <c r="DG135" s="75" t="e">
        <f>SUMIF(Population!$B$214:$B$314,"&lt;="&amp;$GV135,Population!#REF!)-SUMIF(Population!$B$214:$B$314,"&lt;"&amp;$GU135,Population!#REF!)</f>
        <v>#REF!</v>
      </c>
      <c r="DH135" s="75" t="e">
        <f>SUMIF(Population!$B$214:$B$314,"&lt;="&amp;$GV135,Population!#REF!)-SUMIF(Population!$B$214:$B$314,"&lt;"&amp;$GU135,Population!#REF!)</f>
        <v>#REF!</v>
      </c>
      <c r="DI135" s="75" t="e">
        <f>SUMIF(Population!$B$214:$B$314,"&lt;="&amp;$GV135,Population!#REF!)-SUMIF(Population!$B$214:$B$314,"&lt;"&amp;$GU135,Population!#REF!)</f>
        <v>#REF!</v>
      </c>
      <c r="DJ135" s="75" t="e">
        <f>SUMIF(Population!$B$214:$B$314,"&lt;="&amp;$GV135,Population!#REF!)-SUMIF(Population!$B$214:$B$314,"&lt;"&amp;$GU135,Population!#REF!)</f>
        <v>#REF!</v>
      </c>
      <c r="DK135" s="75" t="e">
        <f>SUMIF(Population!$B$214:$B$314,"&lt;="&amp;$GV135,Population!#REF!)-SUMIF(Population!$B$214:$B$314,"&lt;"&amp;$GU135,Population!#REF!)</f>
        <v>#REF!</v>
      </c>
      <c r="DL135" s="75" t="e">
        <f>SUMIF(Population!$B$214:$B$314,"&lt;="&amp;$GV135,Population!#REF!)-SUMIF(Population!$B$214:$B$314,"&lt;"&amp;$GU135,Population!#REF!)</f>
        <v>#REF!</v>
      </c>
      <c r="DM135" s="75" t="e">
        <f>SUMIF(Population!$B$214:$B$314,"&lt;="&amp;$GV135,Population!#REF!)-SUMIF(Population!$B$214:$B$314,"&lt;"&amp;$GU135,Population!#REF!)</f>
        <v>#REF!</v>
      </c>
      <c r="DN135" s="75" t="e">
        <f>SUMIF(Population!$B$214:$B$314,"&lt;="&amp;$GV135,Population!#REF!)-SUMIF(Population!$B$214:$B$314,"&lt;"&amp;$GU135,Population!#REF!)</f>
        <v>#REF!</v>
      </c>
      <c r="DO135" s="75" t="e">
        <f>SUMIF(Population!$B$214:$B$314,"&lt;="&amp;$GV135,Population!#REF!)-SUMIF(Population!$B$214:$B$314,"&lt;"&amp;$GU135,Population!#REF!)</f>
        <v>#REF!</v>
      </c>
      <c r="DP135" s="75" t="e">
        <f>SUMIF(Population!$B$214:$B$314,"&lt;="&amp;$GV135,Population!#REF!)-SUMIF(Population!$B$214:$B$314,"&lt;"&amp;$GU135,Population!#REF!)</f>
        <v>#REF!</v>
      </c>
      <c r="DQ135" s="75" t="e">
        <f>SUMIF(Population!$B$214:$B$314,"&lt;="&amp;$GV135,Population!#REF!)-SUMIF(Population!$B$214:$B$314,"&lt;"&amp;$GU135,Population!#REF!)</f>
        <v>#REF!</v>
      </c>
      <c r="DR135" s="75" t="e">
        <f>SUMIF(Population!$B$214:$B$314,"&lt;="&amp;$GV135,Population!#REF!)-SUMIF(Population!$B$214:$B$314,"&lt;"&amp;$GU135,Population!#REF!)</f>
        <v>#REF!</v>
      </c>
      <c r="DS135" s="75" t="e">
        <f>SUMIF(Population!$B$214:$B$314,"&lt;="&amp;$GV135,Population!#REF!)-SUMIF(Population!$B$214:$B$314,"&lt;"&amp;$GU135,Population!#REF!)</f>
        <v>#REF!</v>
      </c>
      <c r="DT135" s="75" t="e">
        <f>SUMIF(Population!$B$214:$B$314,"&lt;="&amp;$GV135,Population!#REF!)-SUMIF(Population!$B$214:$B$314,"&lt;"&amp;$GU135,Population!#REF!)</f>
        <v>#REF!</v>
      </c>
      <c r="DU135" s="75" t="e">
        <f>SUMIF(Population!$B$214:$B$314,"&lt;="&amp;$GV135,Population!#REF!)-SUMIF(Population!$B$214:$B$314,"&lt;"&amp;$GU135,Population!#REF!)</f>
        <v>#REF!</v>
      </c>
      <c r="DV135" s="75" t="e">
        <f>SUMIF(Population!$B$214:$B$314,"&lt;="&amp;$GV135,Population!#REF!)-SUMIF(Population!$B$214:$B$314,"&lt;"&amp;$GU135,Population!#REF!)</f>
        <v>#REF!</v>
      </c>
      <c r="DW135" s="75" t="e">
        <f>SUMIF(Population!$B$214:$B$314,"&lt;="&amp;$GV135,Population!#REF!)-SUMIF(Population!$B$214:$B$314,"&lt;"&amp;$GU135,Population!#REF!)</f>
        <v>#REF!</v>
      </c>
      <c r="DX135" s="75" t="e">
        <f>SUMIF(Population!$B$214:$B$314,"&lt;="&amp;$GV135,Population!#REF!)-SUMIF(Population!$B$214:$B$314,"&lt;"&amp;$GU135,Population!#REF!)</f>
        <v>#REF!</v>
      </c>
      <c r="DY135" s="75" t="e">
        <f>SUMIF(Population!$B$214:$B$314,"&lt;="&amp;$GV135,Population!#REF!)-SUMIF(Population!$B$214:$B$314,"&lt;"&amp;$GU135,Population!#REF!)</f>
        <v>#REF!</v>
      </c>
      <c r="DZ135" s="75" t="e">
        <f>SUMIF(Population!$B$214:$B$314,"&lt;="&amp;$GV135,Population!#REF!)-SUMIF(Population!$B$214:$B$314,"&lt;"&amp;$GU135,Population!#REF!)</f>
        <v>#REF!</v>
      </c>
      <c r="EA135" s="75" t="e">
        <f>SUMIF(Population!$B$214:$B$314,"&lt;="&amp;$GV135,Population!#REF!)-SUMIF(Population!$B$214:$B$314,"&lt;"&amp;$GU135,Population!#REF!)</f>
        <v>#REF!</v>
      </c>
      <c r="EB135" s="75" t="e">
        <f>SUMIF(Population!$B$214:$B$314,"&lt;="&amp;$GV135,Population!#REF!)-SUMIF(Population!$B$214:$B$314,"&lt;"&amp;$GU135,Population!#REF!)</f>
        <v>#REF!</v>
      </c>
      <c r="EC135" s="75" t="e">
        <f>SUMIF(Population!$B$214:$B$314,"&lt;="&amp;$GV135,Population!#REF!)-SUMIF(Population!$B$214:$B$314,"&lt;"&amp;$GU135,Population!#REF!)</f>
        <v>#REF!</v>
      </c>
      <c r="ED135" s="75" t="e">
        <f>SUMIF(Population!$B$214:$B$314,"&lt;="&amp;$GV135,Population!#REF!)-SUMIF(Population!$B$214:$B$314,"&lt;"&amp;$GU135,Population!#REF!)</f>
        <v>#REF!</v>
      </c>
      <c r="EE135" s="75" t="e">
        <f>SUMIF(Population!$B$214:$B$314,"&lt;="&amp;$GV135,Population!#REF!)-SUMIF(Population!$B$214:$B$314,"&lt;"&amp;$GU135,Population!#REF!)</f>
        <v>#REF!</v>
      </c>
      <c r="EF135" s="75" t="e">
        <f>SUMIF(Population!$B$214:$B$314,"&lt;="&amp;$GV135,Population!#REF!)-SUMIF(Population!$B$214:$B$314,"&lt;"&amp;$GU135,Population!#REF!)</f>
        <v>#REF!</v>
      </c>
      <c r="EG135" s="75" t="e">
        <f>SUMIF(Population!$B$214:$B$314,"&lt;="&amp;$GV135,Population!#REF!)-SUMIF(Population!$B$214:$B$314,"&lt;"&amp;$GU135,Population!#REF!)</f>
        <v>#REF!</v>
      </c>
      <c r="EH135" s="75" t="e">
        <f>SUMIF(Population!$B$214:$B$314,"&lt;="&amp;$GV135,Population!#REF!)-SUMIF(Population!$B$214:$B$314,"&lt;"&amp;$GU135,Population!#REF!)</f>
        <v>#REF!</v>
      </c>
      <c r="EK135" s="35">
        <v>55</v>
      </c>
      <c r="EL135" s="35">
        <v>59</v>
      </c>
      <c r="EM135" s="36" t="s">
        <v>264</v>
      </c>
      <c r="EN135" s="35" t="e">
        <f>SUMIF(Population!$B$110:$B$210,"&lt;="&amp;$GV135,Population!#REF!)-SUMIF(Population!$B$110:$B$210,"&lt;"&amp;$GU135,Population!#REF!)</f>
        <v>#REF!</v>
      </c>
      <c r="EO135" s="35" t="e">
        <f>SUMIF(Population!$B$110:$B$210,"&lt;="&amp;$GV135,Population!#REF!)-SUMIF(Population!$B$110:$B$210,"&lt;"&amp;$GU135,Population!#REF!)</f>
        <v>#REF!</v>
      </c>
      <c r="EP135" s="35" t="e">
        <f>SUMIF(Population!$B$110:$B$210,"&lt;="&amp;$GV135,Population!#REF!)-SUMIF(Population!$B$110:$B$210,"&lt;"&amp;$GU135,Population!#REF!)</f>
        <v>#REF!</v>
      </c>
      <c r="EQ135" s="35" t="e">
        <f>SUMIF(Population!$B$110:$B$210,"&lt;="&amp;$GV135,Population!#REF!)-SUMIF(Population!$B$110:$B$210,"&lt;"&amp;$GU135,Population!#REF!)</f>
        <v>#REF!</v>
      </c>
      <c r="ER135" s="35" t="e">
        <f>SUMIF(Population!$B$110:$B$210,"&lt;="&amp;$GV135,Population!#REF!)-SUMIF(Population!$B$110:$B$210,"&lt;"&amp;$GU135,Population!#REF!)</f>
        <v>#REF!</v>
      </c>
      <c r="ES135" s="35" t="e">
        <f>SUMIF(Population!$B$110:$B$210,"&lt;="&amp;$GV135,Population!#REF!)-SUMIF(Population!$B$110:$B$210,"&lt;"&amp;$GU135,Population!#REF!)</f>
        <v>#REF!</v>
      </c>
      <c r="ET135" s="35" t="e">
        <f>SUMIF(Population!$B$110:$B$210,"&lt;="&amp;$GV135,Population!#REF!)-SUMIF(Population!$B$110:$B$210,"&lt;"&amp;$GU135,Population!#REF!)</f>
        <v>#REF!</v>
      </c>
      <c r="EU135" s="35" t="e">
        <f>SUMIF(Population!$B$110:$B$210,"&lt;="&amp;$GV135,Population!#REF!)-SUMIF(Population!$B$110:$B$210,"&lt;"&amp;$GU135,Population!#REF!)</f>
        <v>#REF!</v>
      </c>
      <c r="EV135" s="35" t="e">
        <f>SUMIF(Population!$B$110:$B$210,"&lt;="&amp;$GV135,Population!#REF!)-SUMIF(Population!$B$110:$B$210,"&lt;"&amp;$GU135,Population!#REF!)</f>
        <v>#REF!</v>
      </c>
      <c r="EW135" s="35" t="e">
        <f>SUMIF(Population!$B$110:$B$210,"&lt;="&amp;$GV135,Population!#REF!)-SUMIF(Population!$B$110:$B$210,"&lt;"&amp;$GU135,Population!#REF!)</f>
        <v>#REF!</v>
      </c>
      <c r="EX135" s="35" t="e">
        <f>SUMIF(Population!$B$110:$B$210,"&lt;="&amp;$GV135,Population!#REF!)-SUMIF(Population!$B$110:$B$210,"&lt;"&amp;$GU135,Population!#REF!)</f>
        <v>#REF!</v>
      </c>
      <c r="EY135" s="35" t="e">
        <f>SUMIF(Population!$B$110:$B$210,"&lt;="&amp;$GV135,Population!#REF!)-SUMIF(Population!$B$110:$B$210,"&lt;"&amp;$GU135,Population!#REF!)</f>
        <v>#REF!</v>
      </c>
      <c r="EZ135" s="35" t="e">
        <f>SUMIF(Population!$B$110:$B$210,"&lt;="&amp;$GV135,Population!#REF!)-SUMIF(Population!$B$110:$B$210,"&lt;"&amp;$GU135,Population!#REF!)</f>
        <v>#REF!</v>
      </c>
      <c r="FA135" s="35" t="e">
        <f>SUMIF(Population!$B$110:$B$210,"&lt;="&amp;$GV135,Population!#REF!)-SUMIF(Population!$B$110:$B$210,"&lt;"&amp;$GU135,Population!#REF!)</f>
        <v>#REF!</v>
      </c>
      <c r="FB135" s="35" t="e">
        <f>SUMIF(Population!$B$110:$B$210,"&lt;="&amp;$GV135,Population!#REF!)-SUMIF(Population!$B$110:$B$210,"&lt;"&amp;$GU135,Population!#REF!)</f>
        <v>#REF!</v>
      </c>
      <c r="FC135" s="35" t="e">
        <f>SUMIF(Population!$B$110:$B$210,"&lt;="&amp;$GV135,Population!#REF!)-SUMIF(Population!$B$110:$B$210,"&lt;"&amp;$GU135,Population!#REF!)</f>
        <v>#REF!</v>
      </c>
      <c r="FD135" s="35" t="e">
        <f>SUMIF(Population!$B$110:$B$210,"&lt;="&amp;$GV135,Population!#REF!)-SUMIF(Population!$B$110:$B$210,"&lt;"&amp;$GU135,Population!#REF!)</f>
        <v>#REF!</v>
      </c>
      <c r="FE135" s="35" t="e">
        <f>SUMIF(Population!$B$110:$B$210,"&lt;="&amp;$GV135,Population!#REF!)-SUMIF(Population!$B$110:$B$210,"&lt;"&amp;$GU135,Population!#REF!)</f>
        <v>#REF!</v>
      </c>
      <c r="FF135" s="35" t="e">
        <f>SUMIF(Population!$B$110:$B$210,"&lt;="&amp;$GV135,Population!#REF!)-SUMIF(Population!$B$110:$B$210,"&lt;"&amp;$GU135,Population!#REF!)</f>
        <v>#REF!</v>
      </c>
      <c r="FG135" s="35" t="e">
        <f>SUMIF(Population!$B$110:$B$210,"&lt;="&amp;$GV135,Population!#REF!)-SUMIF(Population!$B$110:$B$210,"&lt;"&amp;$GU135,Population!#REF!)</f>
        <v>#REF!</v>
      </c>
      <c r="FH135" s="35" t="e">
        <f>SUMIF(Population!$B$110:$B$210,"&lt;="&amp;$GV135,Population!#REF!)-SUMIF(Population!$B$110:$B$210,"&lt;"&amp;$GU135,Population!#REF!)</f>
        <v>#REF!</v>
      </c>
      <c r="FI135" s="35" t="e">
        <f>SUMIF(Population!$B$110:$B$210,"&lt;="&amp;$GV135,Population!#REF!)-SUMIF(Population!$B$110:$B$210,"&lt;"&amp;$GU135,Population!#REF!)</f>
        <v>#REF!</v>
      </c>
      <c r="FJ135" s="35" t="e">
        <f>SUMIF(Population!$B$110:$B$210,"&lt;="&amp;$GV135,Population!#REF!)-SUMIF(Population!$B$110:$B$210,"&lt;"&amp;$GU135,Population!#REF!)</f>
        <v>#REF!</v>
      </c>
      <c r="FK135" s="35" t="e">
        <f>SUMIF(Population!$B$110:$B$210,"&lt;="&amp;$GV135,Population!#REF!)-SUMIF(Population!$B$110:$B$210,"&lt;"&amp;$GU135,Population!#REF!)</f>
        <v>#REF!</v>
      </c>
      <c r="FL135" s="35" t="e">
        <f>SUMIF(Population!$B$110:$B$210,"&lt;="&amp;$GV135,Population!#REF!)-SUMIF(Population!$B$110:$B$210,"&lt;"&amp;$GU135,Population!#REF!)</f>
        <v>#REF!</v>
      </c>
      <c r="FM135" s="35" t="e">
        <f>SUMIF(Population!$B$110:$B$210,"&lt;="&amp;$GV135,Population!#REF!)-SUMIF(Population!$B$110:$B$210,"&lt;"&amp;$GU135,Population!#REF!)</f>
        <v>#REF!</v>
      </c>
      <c r="FN135" s="35" t="e">
        <f>SUMIF(Population!$B$110:$B$210,"&lt;="&amp;$GV135,Population!#REF!)-SUMIF(Population!$B$110:$B$210,"&lt;"&amp;$GU135,Population!#REF!)</f>
        <v>#REF!</v>
      </c>
      <c r="FO135" s="35" t="e">
        <f>SUMIF(Population!$B$110:$B$210,"&lt;="&amp;$GV135,Population!#REF!)-SUMIF(Population!$B$110:$B$210,"&lt;"&amp;$GU135,Population!#REF!)</f>
        <v>#REF!</v>
      </c>
      <c r="FP135" s="35" t="e">
        <f>SUMIF(Population!$B$110:$B$210,"&lt;="&amp;$GV135,Population!#REF!)-SUMIF(Population!$B$110:$B$210,"&lt;"&amp;$GU135,Population!#REF!)</f>
        <v>#REF!</v>
      </c>
      <c r="FQ135" s="35" t="e">
        <f>SUMIF(Population!$B$110:$B$210,"&lt;="&amp;$GV135,Population!#REF!)-SUMIF(Population!$B$110:$B$210,"&lt;"&amp;$GU135,Population!#REF!)</f>
        <v>#REF!</v>
      </c>
      <c r="FR135" s="35" t="e">
        <f>SUMIF(Population!$B$110:$B$210,"&lt;="&amp;$GV135,Population!#REF!)-SUMIF(Population!$B$110:$B$210,"&lt;"&amp;$GU135,Population!#REF!)</f>
        <v>#REF!</v>
      </c>
      <c r="FS135" s="35" t="e">
        <f>SUMIF(Population!$B$110:$B$210,"&lt;="&amp;$GV135,Population!#REF!)-SUMIF(Population!$B$110:$B$210,"&lt;"&amp;$GU135,Population!#REF!)</f>
        <v>#REF!</v>
      </c>
      <c r="FT135" s="35" t="e">
        <f>SUMIF(Population!$B$110:$B$210,"&lt;="&amp;$GV135,Population!#REF!)-SUMIF(Population!$B$110:$B$210,"&lt;"&amp;$GU135,Population!#REF!)</f>
        <v>#REF!</v>
      </c>
      <c r="FU135" s="35" t="e">
        <f>SUMIF(Population!$B$110:$B$210,"&lt;="&amp;$GV135,Population!#REF!)-SUMIF(Population!$B$110:$B$210,"&lt;"&amp;$GU135,Population!#REF!)</f>
        <v>#REF!</v>
      </c>
      <c r="FV135" s="35" t="e">
        <f>SUMIF(Population!$B$110:$B$210,"&lt;="&amp;$GV135,Population!#REF!)-SUMIF(Population!$B$110:$B$210,"&lt;"&amp;$GU135,Population!#REF!)</f>
        <v>#REF!</v>
      </c>
      <c r="FW135" s="35" t="e">
        <f>SUMIF(Population!$B$110:$B$210,"&lt;="&amp;$GV135,Population!#REF!)-SUMIF(Population!$B$110:$B$210,"&lt;"&amp;$GU135,Population!#REF!)</f>
        <v>#REF!</v>
      </c>
      <c r="FX135" s="35" t="e">
        <f>SUMIF(Population!$B$110:$B$210,"&lt;="&amp;$GV135,Population!#REF!)-SUMIF(Population!$B$110:$B$210,"&lt;"&amp;$GU135,Population!#REF!)</f>
        <v>#REF!</v>
      </c>
      <c r="FY135" s="35" t="e">
        <f>SUMIF(Population!$B$110:$B$210,"&lt;="&amp;$GV135,Population!#REF!)-SUMIF(Population!$B$110:$B$210,"&lt;"&amp;$GU135,Population!#REF!)</f>
        <v>#REF!</v>
      </c>
      <c r="FZ135" s="35" t="e">
        <f>SUMIF(Population!$B$110:$B$210,"&lt;="&amp;$GV135,Population!#REF!)-SUMIF(Population!$B$110:$B$210,"&lt;"&amp;$GU135,Population!#REF!)</f>
        <v>#REF!</v>
      </c>
      <c r="GA135" s="35" t="e">
        <f>SUMIF(Population!$B$110:$B$210,"&lt;="&amp;$GV135,Population!#REF!)-SUMIF(Population!$B$110:$B$210,"&lt;"&amp;$GU135,Population!#REF!)</f>
        <v>#REF!</v>
      </c>
      <c r="GB135" s="35" t="e">
        <f>SUMIF(Population!$B$110:$B$210,"&lt;="&amp;$GV135,Population!#REF!)-SUMIF(Population!$B$110:$B$210,"&lt;"&amp;$GU135,Population!#REF!)</f>
        <v>#REF!</v>
      </c>
      <c r="GC135" s="35" t="e">
        <f>SUMIF(Population!$B$110:$B$210,"&lt;="&amp;$GV135,Population!#REF!)-SUMIF(Population!$B$110:$B$210,"&lt;"&amp;$GU135,Population!#REF!)</f>
        <v>#REF!</v>
      </c>
      <c r="GD135" s="35" t="e">
        <f>SUMIF(Population!$B$110:$B$210,"&lt;="&amp;$GV135,Population!#REF!)-SUMIF(Population!$B$110:$B$210,"&lt;"&amp;$GU135,Population!#REF!)</f>
        <v>#REF!</v>
      </c>
      <c r="GE135" s="35" t="e">
        <f>SUMIF(Population!$B$110:$B$210,"&lt;="&amp;$GV135,Population!#REF!)-SUMIF(Population!$B$110:$B$210,"&lt;"&amp;$GU135,Population!#REF!)</f>
        <v>#REF!</v>
      </c>
      <c r="GF135" s="35" t="e">
        <f>SUMIF(Population!$B$110:$B$210,"&lt;="&amp;$GV135,Population!#REF!)-SUMIF(Population!$B$110:$B$210,"&lt;"&amp;$GU135,Population!#REF!)</f>
        <v>#REF!</v>
      </c>
      <c r="GG135" s="35" t="e">
        <f>SUMIF(Population!$B$110:$B$210,"&lt;="&amp;$GV135,Population!#REF!)-SUMIF(Population!$B$110:$B$210,"&lt;"&amp;$GU135,Population!#REF!)</f>
        <v>#REF!</v>
      </c>
      <c r="GH135" s="35" t="e">
        <f>SUMIF(Population!$B$110:$B$210,"&lt;="&amp;$GV135,Population!#REF!)-SUMIF(Population!$B$110:$B$210,"&lt;"&amp;$GU135,Population!#REF!)</f>
        <v>#REF!</v>
      </c>
      <c r="GI135" s="35" t="e">
        <f>SUMIF(Population!$B$110:$B$210,"&lt;="&amp;$GV135,Population!#REF!)-SUMIF(Population!$B$110:$B$210,"&lt;"&amp;$GU135,Population!#REF!)</f>
        <v>#REF!</v>
      </c>
      <c r="GJ135" s="35" t="e">
        <f>SUMIF(Population!$B$110:$B$210,"&lt;="&amp;$GV135,Population!#REF!)-SUMIF(Population!$B$110:$B$210,"&lt;"&amp;$GU135,Population!#REF!)</f>
        <v>#REF!</v>
      </c>
      <c r="GU135" s="35">
        <v>55</v>
      </c>
      <c r="GV135" s="35">
        <v>59</v>
      </c>
      <c r="GW135" s="36" t="s">
        <v>264</v>
      </c>
      <c r="GX135" s="35">
        <f>SUMIF(Population!$B$4:$B$104,"&lt;="&amp;$GV135,Population!C$4:C$104)-SUMIF(Population!$B$4:$B$104,"&lt;"&amp;$GU135,Population!C$4:C$104)</f>
        <v>1365685</v>
      </c>
      <c r="GY135" s="35">
        <f>SUMIF(Population!$B$4:$B$104,"&lt;="&amp;$GV135,Population!D$4:D$104)-SUMIF(Population!$B$4:$B$104,"&lt;"&amp;$GU135,Population!D$4:D$104)</f>
        <v>1394571</v>
      </c>
      <c r="GZ135" s="35">
        <f>SUMIF(Population!$B$4:$B$104,"&lt;="&amp;$GV135,Population!E$4:E$104)-SUMIF(Population!$B$4:$B$104,"&lt;"&amp;$GU135,Population!E$4:E$104)</f>
        <v>1427946</v>
      </c>
      <c r="HA135" s="35">
        <f>SUMIF(Population!$B$4:$B$104,"&lt;="&amp;$GV135,Population!F$4:F$104)-SUMIF(Population!$B$4:$B$104,"&lt;"&amp;$GU135,Population!F$4:F$104)</f>
        <v>1457693</v>
      </c>
      <c r="HB135" s="35">
        <f>SUMIF(Population!$B$4:$B$104,"&lt;="&amp;$GV135,Population!G$4:G$104)-SUMIF(Population!$B$4:$B$104,"&lt;"&amp;$GU135,Population!G$4:G$104)</f>
        <v>1489830</v>
      </c>
      <c r="HC135" s="35">
        <f>SUMIF(Population!$B$4:$B$104,"&lt;="&amp;$GV135,Population!H$4:H$104)-SUMIF(Population!$B$4:$B$104,"&lt;"&amp;$GU135,Population!H$4:H$104)</f>
        <v>1519526</v>
      </c>
      <c r="HD135" s="35">
        <f>SUMIF(Population!$B$4:$B$104,"&lt;="&amp;$GV135,Population!I$4:I$104)-SUMIF(Population!$B$4:$B$104,"&lt;"&amp;$GU135,Population!I$4:I$104)</f>
        <v>1542594</v>
      </c>
      <c r="HE135" s="35">
        <f>SUMIF(Population!$B$4:$B$104,"&lt;="&amp;$GV135,Population!J$4:J$104)-SUMIF(Population!$B$4:$B$104,"&lt;"&amp;$GU135,Population!J$4:J$104)</f>
        <v>1555950</v>
      </c>
      <c r="HF135" s="35">
        <f>SUMIF(Population!$B$4:$B$104,"&lt;="&amp;$GV135,Population!K$4:K$104)-SUMIF(Population!$B$4:$B$104,"&lt;"&amp;$GU135,Population!K$4:K$104)</f>
        <v>1557798</v>
      </c>
      <c r="HG135" s="35">
        <f>SUMIF(Population!$B$4:$B$104,"&lt;="&amp;$GV135,Population!L$4:L$104)-SUMIF(Population!$B$4:$B$104,"&lt;"&amp;$GU135,Population!L$4:L$104)</f>
        <v>1547356</v>
      </c>
      <c r="HH135" s="35">
        <f>SUMIF(Population!$B$4:$B$104,"&lt;="&amp;$GV135,Population!M$4:M$104)-SUMIF(Population!$B$4:$B$104,"&lt;"&amp;$GU135,Population!M$4:M$104)</f>
        <v>1537804</v>
      </c>
      <c r="HI135" s="35">
        <f>SUMIF(Population!$B$4:$B$104,"&lt;="&amp;$GV135,Population!N$4:N$104)-SUMIF(Population!$B$4:$B$104,"&lt;"&amp;$GU135,Population!N$4:N$104)</f>
        <v>1536852</v>
      </c>
      <c r="HJ135" s="35">
        <f>SUMIF(Population!$B$4:$B$104,"&lt;="&amp;$GV135,Population!O$4:O$104)-SUMIF(Population!$B$4:$B$104,"&lt;"&amp;$GU135,Population!O$4:O$104)</f>
        <v>1552526</v>
      </c>
      <c r="HK135" s="35">
        <f>SUMIF(Population!$B$4:$B$104,"&lt;="&amp;$GV135,Population!P$4:P$104)-SUMIF(Population!$B$4:$B$104,"&lt;"&amp;$GU135,Population!P$4:P$104)</f>
        <v>1581254</v>
      </c>
      <c r="HL135" s="35">
        <f>SUMIF(Population!$B$4:$B$104,"&lt;="&amp;$GV135,Population!Q$4:Q$104)-SUMIF(Population!$B$4:$B$104,"&lt;"&amp;$GU135,Population!Q$4:Q$104)</f>
        <v>1632078</v>
      </c>
      <c r="HM135" s="35">
        <f>SUMIF(Population!$B$4:$B$104,"&lt;="&amp;$GV135,Population!R$4:R$104)-SUMIF(Population!$B$4:$B$104,"&lt;"&amp;$GU135,Population!R$4:R$104)</f>
        <v>1677852</v>
      </c>
      <c r="HN135" s="35">
        <f>SUMIF(Population!$B$4:$B$104,"&lt;="&amp;$GV135,Population!S$4:S$104)-SUMIF(Population!$B$4:$B$104,"&lt;"&amp;$GU135,Population!S$4:S$104)</f>
        <v>1703877</v>
      </c>
      <c r="HO135" s="35">
        <f>SUMIF(Population!$B$4:$B$104,"&lt;="&amp;$GV135,Population!T$4:T$104)-SUMIF(Population!$B$4:$B$104,"&lt;"&amp;$GU135,Population!T$4:T$104)</f>
        <v>1710802</v>
      </c>
      <c r="HP135" s="35">
        <f>SUMIF(Population!$B$4:$B$104,"&lt;="&amp;$GV135,Population!U$4:U$104)-SUMIF(Population!$B$4:$B$104,"&lt;"&amp;$GU135,Population!U$4:U$104)</f>
        <v>1707754</v>
      </c>
      <c r="HQ135" s="35">
        <f>SUMIF(Population!$B$4:$B$104,"&lt;="&amp;$GV135,Population!V$4:V$104)-SUMIF(Population!$B$4:$B$104,"&lt;"&amp;$GU135,Population!V$4:V$104)</f>
        <v>1683210</v>
      </c>
      <c r="HR135" s="35">
        <f>SUMIF(Population!$B$4:$B$104,"&lt;="&amp;$GV135,Population!W$4:W$104)-SUMIF(Population!$B$4:$B$104,"&lt;"&amp;$GU135,Population!W$4:W$104)</f>
        <v>1664170</v>
      </c>
      <c r="HS135" s="35">
        <f>SUMIF(Population!$B$4:$B$104,"&lt;="&amp;$GV135,Population!X$4:X$104)-SUMIF(Population!$B$4:$B$104,"&lt;"&amp;$GU135,Population!X$4:X$104)</f>
        <v>1660553</v>
      </c>
      <c r="HT135" s="35">
        <f>SUMIF(Population!$B$4:$B$104,"&lt;="&amp;$GV135,Population!Y$4:Y$104)-SUMIF(Population!$B$4:$B$104,"&lt;"&amp;$GU135,Population!Y$4:Y$104)</f>
        <v>1671666</v>
      </c>
      <c r="HU135" s="35">
        <f>SUMIF(Population!$B$4:$B$104,"&lt;="&amp;$GV135,Population!Z$4:Z$104)-SUMIF(Population!$B$4:$B$104,"&lt;"&amp;$GU135,Population!Z$4:Z$104)</f>
        <v>1696543</v>
      </c>
      <c r="HV135" s="35">
        <f>SUMIF(Population!$B$4:$B$104,"&lt;="&amp;$GV135,Population!AA$4:AA$104)-SUMIF(Population!$B$4:$B$104,"&lt;"&amp;$GU135,Population!AA$4:AA$104)</f>
        <v>1738925</v>
      </c>
      <c r="HW135" s="35">
        <f>SUMIF(Population!$B$4:$B$104,"&lt;="&amp;$GV135,Population!AB$4:AB$104)-SUMIF(Population!$B$4:$B$104,"&lt;"&amp;$GU135,Population!AB$4:AB$104)</f>
        <v>1788812</v>
      </c>
      <c r="HX135" s="35">
        <f>SUMIF(Population!$B$4:$B$104,"&lt;="&amp;$GV135,Population!AC$4:AC$104)-SUMIF(Population!$B$4:$B$104,"&lt;"&amp;$GU135,Population!AC$4:AC$104)</f>
        <v>1847293</v>
      </c>
      <c r="HY135" s="35">
        <f>SUMIF(Population!$B$4:$B$104,"&lt;="&amp;$GV135,Population!AD$4:AD$104)-SUMIF(Population!$B$4:$B$104,"&lt;"&amp;$GU135,Population!AD$4:AD$104)</f>
        <v>1899987</v>
      </c>
      <c r="HZ135" s="35">
        <f>SUMIF(Population!$B$4:$B$104,"&lt;="&amp;$GV135,Population!AE$4:AE$104)-SUMIF(Population!$B$4:$B$104,"&lt;"&amp;$GU135,Population!AE$4:AE$104)</f>
        <v>1949131</v>
      </c>
      <c r="IA135" s="35">
        <f>SUMIF(Population!$B$4:$B$104,"&lt;="&amp;$GV135,Population!AF$4:AF$104)-SUMIF(Population!$B$4:$B$104,"&lt;"&amp;$GU135,Population!AF$4:AF$104)</f>
        <v>1983745</v>
      </c>
      <c r="IB135" s="35">
        <f>SUMIF(Population!$B$4:$B$104,"&lt;="&amp;$GV135,Population!AG$4:AG$104)-SUMIF(Population!$B$4:$B$104,"&lt;"&amp;$GU135,Population!AG$4:AG$104)</f>
        <v>2007786</v>
      </c>
      <c r="IC135" s="35">
        <f>SUMIF(Population!$B$4:$B$104,"&lt;="&amp;$GV135,Population!AH$4:AH$104)-SUMIF(Population!$B$4:$B$104,"&lt;"&amp;$GU135,Population!AH$4:AH$104)</f>
        <v>2022019</v>
      </c>
      <c r="ID135" s="35">
        <f>SUMIF(Population!$B$4:$B$104,"&lt;="&amp;$GV135,Population!AI$4:AI$104)-SUMIF(Population!$B$4:$B$104,"&lt;"&amp;$GU135,Population!AI$4:AI$104)</f>
        <v>2037686</v>
      </c>
      <c r="IE135" s="35">
        <f>SUMIF(Population!$B$4:$B$104,"&lt;="&amp;$GV135,Population!AJ$4:AJ$104)-SUMIF(Population!$B$4:$B$104,"&lt;"&amp;$GU135,Population!AJ$4:AJ$104)</f>
        <v>2053390</v>
      </c>
      <c r="IF135" s="35">
        <f>SUMIF(Population!$B$4:$B$104,"&lt;="&amp;$GV135,Population!AK$4:AK$104)-SUMIF(Population!$B$4:$B$104,"&lt;"&amp;$GU135,Population!AK$4:AK$104)</f>
        <v>2063125</v>
      </c>
      <c r="IG135" s="35">
        <f>SUMIF(Population!$B$4:$B$104,"&lt;="&amp;$GV135,Population!AL$4:AL$104)-SUMIF(Population!$B$4:$B$104,"&lt;"&amp;$GU135,Population!AL$4:AL$104)</f>
        <v>2068830</v>
      </c>
      <c r="IH135" s="35">
        <f>SUMIF(Population!$B$4:$B$104,"&lt;="&amp;$GV135,Population!AM$4:AM$104)-SUMIF(Population!$B$4:$B$104,"&lt;"&amp;$GU135,Population!AM$4:AM$104)</f>
        <v>2072898</v>
      </c>
      <c r="II135" s="35">
        <f>SUMIF(Population!$B$4:$B$104,"&lt;="&amp;$GV135,Population!AN$4:AN$104)-SUMIF(Population!$B$4:$B$104,"&lt;"&amp;$GU135,Population!AN$4:AN$104)</f>
        <v>2073645</v>
      </c>
      <c r="IJ135" s="35">
        <f>SUMIF(Population!$B$4:$B$104,"&lt;="&amp;$GV135,Population!AO$4:AO$104)-SUMIF(Population!$B$4:$B$104,"&lt;"&amp;$GU135,Population!AO$4:AO$104)</f>
        <v>2072132</v>
      </c>
      <c r="IK135" s="35">
        <f>SUMIF(Population!$B$4:$B$104,"&lt;="&amp;$GV135,Population!AP$4:AP$104)-SUMIF(Population!$B$4:$B$104,"&lt;"&amp;$GU135,Population!AP$4:AP$104)</f>
        <v>2071253</v>
      </c>
      <c r="IL135" s="35">
        <f>SUMIF(Population!$B$4:$B$104,"&lt;="&amp;$GV135,Population!AQ$4:AQ$104)-SUMIF(Population!$B$4:$B$104,"&lt;"&amp;$GU135,Population!AQ$4:AQ$104)</f>
        <v>2074897</v>
      </c>
      <c r="IM135" s="35">
        <f>SUMIF(Population!$B$4:$B$104,"&lt;="&amp;$GV135,Population!AR$4:AR$104)-SUMIF(Population!$B$4:$B$104,"&lt;"&amp;$GU135,Population!AR$4:AR$104)</f>
        <v>2074850</v>
      </c>
      <c r="IN135" s="35">
        <f>SUMIF(Population!$B$4:$B$104,"&lt;="&amp;$GV135,Population!AS$4:AS$104)-SUMIF(Population!$B$4:$B$104,"&lt;"&amp;$GU135,Population!AS$4:AS$104)</f>
        <v>2074782</v>
      </c>
      <c r="IO135" s="35">
        <f>SUMIF(Population!$B$4:$B$104,"&lt;="&amp;$GV135,Population!AT$4:AT$104)-SUMIF(Population!$B$4:$B$104,"&lt;"&amp;$GU135,Population!AT$4:AT$104)</f>
        <v>2071819</v>
      </c>
      <c r="IP135" s="35">
        <f>SUMIF(Population!$B$4:$B$104,"&lt;="&amp;$GV135,Population!AU$4:AU$104)-SUMIF(Population!$B$4:$B$104,"&lt;"&amp;$GU135,Population!AU$4:AU$104)</f>
        <v>2073951</v>
      </c>
      <c r="IQ135" s="35">
        <f>SUMIF(Population!$B$4:$B$104,"&lt;="&amp;$GV135,Population!AV$4:AV$104)-SUMIF(Population!$B$4:$B$104,"&lt;"&amp;$GU135,Population!AV$4:AV$104)</f>
        <v>2074285</v>
      </c>
      <c r="IR135" s="35">
        <f>SUMIF(Population!$B$4:$B$104,"&lt;="&amp;$GV135,Population!AW$4:AW$104)-SUMIF(Population!$B$4:$B$104,"&lt;"&amp;$GU135,Population!AW$4:AW$104)</f>
        <v>2079612</v>
      </c>
      <c r="IS135" s="35">
        <f>SUMIF(Population!$B$4:$B$104,"&lt;="&amp;$GV135,Population!AX$4:AX$104)-SUMIF(Population!$B$4:$B$104,"&lt;"&amp;$GU135,Population!AX$4:AX$104)</f>
        <v>2088627</v>
      </c>
      <c r="IT135" s="35">
        <f>SUMIF(Population!$B$4:$B$104,"&lt;="&amp;$GV135,Population!AY$4:AY$104)-SUMIF(Population!$B$4:$B$104,"&lt;"&amp;$GU135,Population!AY$4:AY$104)</f>
        <v>2103699</v>
      </c>
      <c r="IW135" s="35">
        <v>55</v>
      </c>
      <c r="IX135" s="35">
        <v>59</v>
      </c>
      <c r="IY135" s="36" t="s">
        <v>264</v>
      </c>
      <c r="IZ135" s="75">
        <f>SUMIF(Population!$B$214:$B$314,"&lt;="&amp;$GV135,Population!C$214:C$314)-SUMIF(Population!$B$214:$B$314,"&lt;"&amp;$GU135,Population!C$214:C$314)</f>
        <v>690004</v>
      </c>
      <c r="JA135" s="75">
        <f>SUMIF(Population!$B$214:$B$314,"&lt;="&amp;$GV135,Population!D$214:D$314)-SUMIF(Population!$B$214:$B$314,"&lt;"&amp;$GU135,Population!D$214:D$314)</f>
        <v>705843</v>
      </c>
      <c r="JB135" s="75">
        <f>SUMIF(Population!$B$214:$B$314,"&lt;="&amp;$GV135,Population!E$214:E$314)-SUMIF(Population!$B$214:$B$314,"&lt;"&amp;$GU135,Population!E$214:E$314)</f>
        <v>723202</v>
      </c>
      <c r="JC135" s="75">
        <f>SUMIF(Population!$B$214:$B$314,"&lt;="&amp;$GV135,Population!F$214:F$314)-SUMIF(Population!$B$214:$B$314,"&lt;"&amp;$GU135,Population!F$214:F$314)</f>
        <v>738947</v>
      </c>
      <c r="JD135" s="75">
        <f>SUMIF(Population!$B$214:$B$314,"&lt;="&amp;$GV135,Population!G$214:G$314)-SUMIF(Population!$B$214:$B$314,"&lt;"&amp;$GU135,Population!G$214:G$314)</f>
        <v>756304</v>
      </c>
      <c r="JE135" s="75">
        <f>SUMIF(Population!$B$214:$B$314,"&lt;="&amp;$GV135,Population!H$214:H$314)-SUMIF(Population!$B$214:$B$314,"&lt;"&amp;$GU135,Population!H$214:H$314)</f>
        <v>771340</v>
      </c>
      <c r="JF135" s="75">
        <f>SUMIF(Population!$B$214:$B$314,"&lt;="&amp;$GV135,Population!I$214:I$314)-SUMIF(Population!$B$214:$B$314,"&lt;"&amp;$GU135,Population!I$214:I$314)</f>
        <v>783061</v>
      </c>
      <c r="JG135" s="75">
        <f>SUMIF(Population!$B$214:$B$314,"&lt;="&amp;$GV135,Population!J$214:J$314)-SUMIF(Population!$B$214:$B$314,"&lt;"&amp;$GU135,Population!J$214:J$314)</f>
        <v>789753</v>
      </c>
      <c r="JH135" s="75">
        <f>SUMIF(Population!$B$214:$B$314,"&lt;="&amp;$GV135,Population!K$214:K$314)-SUMIF(Population!$B$214:$B$314,"&lt;"&amp;$GU135,Population!K$214:K$314)</f>
        <v>790557</v>
      </c>
      <c r="JI135" s="75">
        <f>SUMIF(Population!$B$214:$B$314,"&lt;="&amp;$GV135,Population!L$214:L$314)-SUMIF(Population!$B$214:$B$314,"&lt;"&amp;$GU135,Population!L$214:L$314)</f>
        <v>784967</v>
      </c>
      <c r="JJ135" s="75">
        <f>SUMIF(Population!$B$214:$B$314,"&lt;="&amp;$GV135,Population!M$214:M$314)-SUMIF(Population!$B$214:$B$314,"&lt;"&amp;$GU135,Population!M$214:M$314)</f>
        <v>780008</v>
      </c>
      <c r="JK135" s="75">
        <f>SUMIF(Population!$B$214:$B$314,"&lt;="&amp;$GV135,Population!N$214:N$314)-SUMIF(Population!$B$214:$B$314,"&lt;"&amp;$GU135,Population!N$214:N$314)</f>
        <v>778688</v>
      </c>
      <c r="JL135" s="75">
        <f>SUMIF(Population!$B$214:$B$314,"&lt;="&amp;$GV135,Population!O$214:O$314)-SUMIF(Population!$B$214:$B$314,"&lt;"&amp;$GU135,Population!O$214:O$314)</f>
        <v>786483</v>
      </c>
      <c r="JM135" s="75">
        <f>SUMIF(Population!$B$214:$B$314,"&lt;="&amp;$GV135,Population!P$214:P$314)-SUMIF(Population!$B$214:$B$314,"&lt;"&amp;$GU135,Population!P$214:P$314)</f>
        <v>800130</v>
      </c>
      <c r="JN135" s="75">
        <f>SUMIF(Population!$B$214:$B$314,"&lt;="&amp;$GV135,Population!Q$214:Q$314)-SUMIF(Population!$B$214:$B$314,"&lt;"&amp;$GU135,Population!Q$214:Q$314)</f>
        <v>826195</v>
      </c>
      <c r="JO135" s="75">
        <f>SUMIF(Population!$B$214:$B$314,"&lt;="&amp;$GV135,Population!R$214:R$314)-SUMIF(Population!$B$214:$B$314,"&lt;"&amp;$GU135,Population!R$214:R$314)</f>
        <v>849657</v>
      </c>
      <c r="JP135" s="75">
        <f>SUMIF(Population!$B$214:$B$314,"&lt;="&amp;$GV135,Population!S$214:S$314)-SUMIF(Population!$B$214:$B$314,"&lt;"&amp;$GU135,Population!S$214:S$314)</f>
        <v>863011</v>
      </c>
      <c r="JQ135" s="75">
        <f>SUMIF(Population!$B$214:$B$314,"&lt;="&amp;$GV135,Population!T$214:T$314)-SUMIF(Population!$B$214:$B$314,"&lt;"&amp;$GU135,Population!T$214:T$314)</f>
        <v>865969</v>
      </c>
      <c r="JR135" s="75">
        <f>SUMIF(Population!$B$214:$B$314,"&lt;="&amp;$GV135,Population!U$214:U$314)-SUMIF(Population!$B$214:$B$314,"&lt;"&amp;$GU135,Population!U$214:U$314)</f>
        <v>863874</v>
      </c>
      <c r="JS135" s="75">
        <f>SUMIF(Population!$B$214:$B$314,"&lt;="&amp;$GV135,Population!V$214:V$314)-SUMIF(Population!$B$214:$B$314,"&lt;"&amp;$GU135,Population!V$214:V$314)</f>
        <v>849902</v>
      </c>
      <c r="JT135" s="75">
        <f>SUMIF(Population!$B$214:$B$314,"&lt;="&amp;$GV135,Population!W$214:W$314)-SUMIF(Population!$B$214:$B$314,"&lt;"&amp;$GU135,Population!W$214:W$314)</f>
        <v>838860</v>
      </c>
      <c r="JU135" s="75">
        <f>SUMIF(Population!$B$214:$B$314,"&lt;="&amp;$GV135,Population!X$214:X$314)-SUMIF(Population!$B$214:$B$314,"&lt;"&amp;$GU135,Population!X$214:X$314)</f>
        <v>835786</v>
      </c>
      <c r="JV135" s="75">
        <f>SUMIF(Population!$B$214:$B$314,"&lt;="&amp;$GV135,Population!Y$214:Y$314)-SUMIF(Population!$B$214:$B$314,"&lt;"&amp;$GU135,Population!Y$214:Y$314)</f>
        <v>840048</v>
      </c>
      <c r="JW135" s="75">
        <f>SUMIF(Population!$B$214:$B$314,"&lt;="&amp;$GV135,Population!Z$214:Z$314)-SUMIF(Population!$B$214:$B$314,"&lt;"&amp;$GU135,Population!Z$214:Z$314)</f>
        <v>851582</v>
      </c>
      <c r="JX135" s="75">
        <f>SUMIF(Population!$B$214:$B$314,"&lt;="&amp;$GV135,Population!AA$214:AA$314)-SUMIF(Population!$B$214:$B$314,"&lt;"&amp;$GU135,Population!AA$214:AA$314)</f>
        <v>871489</v>
      </c>
      <c r="JY135" s="75">
        <f>SUMIF(Population!$B$214:$B$314,"&lt;="&amp;$GV135,Population!AB$214:AB$314)-SUMIF(Population!$B$214:$B$314,"&lt;"&amp;$GU135,Population!AB$214:AB$314)</f>
        <v>895004</v>
      </c>
      <c r="JZ135" s="75">
        <f>SUMIF(Population!$B$214:$B$314,"&lt;="&amp;$GV135,Population!AC$214:AC$314)-SUMIF(Population!$B$214:$B$314,"&lt;"&amp;$GU135,Population!AC$214:AC$314)</f>
        <v>923109</v>
      </c>
      <c r="KA135" s="75">
        <f>SUMIF(Population!$B$214:$B$314,"&lt;="&amp;$GV135,Population!AD$214:AD$314)-SUMIF(Population!$B$214:$B$314,"&lt;"&amp;$GU135,Population!AD$214:AD$314)</f>
        <v>949283</v>
      </c>
      <c r="KB135" s="75">
        <f>SUMIF(Population!$B$214:$B$314,"&lt;="&amp;$GV135,Population!AE$214:AE$314)-SUMIF(Population!$B$214:$B$314,"&lt;"&amp;$GU135,Population!AE$214:AE$314)</f>
        <v>974185</v>
      </c>
      <c r="KC135" s="75">
        <f>SUMIF(Population!$B$214:$B$314,"&lt;="&amp;$GV135,Population!AF$214:AF$314)-SUMIF(Population!$B$214:$B$314,"&lt;"&amp;$GU135,Population!AF$214:AF$314)</f>
        <v>992084</v>
      </c>
      <c r="KD135" s="75">
        <f>SUMIF(Population!$B$214:$B$314,"&lt;="&amp;$GV135,Population!AG$214:AG$314)-SUMIF(Population!$B$214:$B$314,"&lt;"&amp;$GU135,Population!AG$214:AG$314)</f>
        <v>1005364</v>
      </c>
      <c r="KE135" s="75">
        <f>SUMIF(Population!$B$214:$B$314,"&lt;="&amp;$GV135,Population!AH$214:AH$314)-SUMIF(Population!$B$214:$B$314,"&lt;"&amp;$GU135,Population!AH$214:AH$314)</f>
        <v>1014086</v>
      </c>
      <c r="KF135" s="75">
        <f>SUMIF(Population!$B$214:$B$314,"&lt;="&amp;$GV135,Population!AI$214:AI$314)-SUMIF(Population!$B$214:$B$314,"&lt;"&amp;$GU135,Population!AI$214:AI$314)</f>
        <v>1022984</v>
      </c>
      <c r="KG135" s="75">
        <f>SUMIF(Population!$B$214:$B$314,"&lt;="&amp;$GV135,Population!AJ$214:AJ$314)-SUMIF(Population!$B$214:$B$314,"&lt;"&amp;$GU135,Population!AJ$214:AJ$314)</f>
        <v>1030969</v>
      </c>
      <c r="KH135" s="75">
        <f>SUMIF(Population!$B$214:$B$314,"&lt;="&amp;$GV135,Population!AK$214:AK$314)-SUMIF(Population!$B$214:$B$314,"&lt;"&amp;$GU135,Population!AK$214:AK$314)</f>
        <v>1036825</v>
      </c>
      <c r="KI135" s="75">
        <f>SUMIF(Population!$B$214:$B$314,"&lt;="&amp;$GV135,Population!AL$214:AL$314)-SUMIF(Population!$B$214:$B$314,"&lt;"&amp;$GU135,Population!AL$214:AL$314)</f>
        <v>1039688</v>
      </c>
      <c r="KJ135" s="75">
        <f>SUMIF(Population!$B$214:$B$314,"&lt;="&amp;$GV135,Population!AM$214:AM$314)-SUMIF(Population!$B$214:$B$314,"&lt;"&amp;$GU135,Population!AM$214:AM$314)</f>
        <v>1040660</v>
      </c>
      <c r="KK135" s="75">
        <f>SUMIF(Population!$B$214:$B$314,"&lt;="&amp;$GV135,Population!AN$214:AN$314)-SUMIF(Population!$B$214:$B$314,"&lt;"&amp;$GU135,Population!AN$214:AN$314)</f>
        <v>1039399</v>
      </c>
      <c r="KL135" s="75">
        <f>SUMIF(Population!$B$214:$B$314,"&lt;="&amp;$GV135,Population!AO$214:AO$314)-SUMIF(Population!$B$214:$B$314,"&lt;"&amp;$GU135,Population!AO$214:AO$314)</f>
        <v>1037221</v>
      </c>
      <c r="KM135" s="75">
        <f>SUMIF(Population!$B$214:$B$314,"&lt;="&amp;$GV135,Population!AP$214:AP$314)-SUMIF(Population!$B$214:$B$314,"&lt;"&amp;$GU135,Population!AP$214:AP$314)</f>
        <v>1034586</v>
      </c>
      <c r="KN135" s="75">
        <f>SUMIF(Population!$B$214:$B$314,"&lt;="&amp;$GV135,Population!AQ$214:AQ$314)-SUMIF(Population!$B$214:$B$314,"&lt;"&amp;$GU135,Population!AQ$214:AQ$314)</f>
        <v>1034934</v>
      </c>
      <c r="KO135" s="75">
        <f>SUMIF(Population!$B$214:$B$314,"&lt;="&amp;$GV135,Population!AR$214:AR$314)-SUMIF(Population!$B$214:$B$314,"&lt;"&amp;$GU135,Population!AR$214:AR$314)</f>
        <v>1033592</v>
      </c>
      <c r="KP135" s="75">
        <f>SUMIF(Population!$B$214:$B$314,"&lt;="&amp;$GV135,Population!AS$214:AS$314)-SUMIF(Population!$B$214:$B$314,"&lt;"&amp;$GU135,Population!AS$214:AS$314)</f>
        <v>1033188</v>
      </c>
      <c r="KQ135" s="75">
        <f>SUMIF(Population!$B$214:$B$314,"&lt;="&amp;$GV135,Population!AT$214:AT$314)-SUMIF(Population!$B$214:$B$314,"&lt;"&amp;$GU135,Population!AT$214:AT$314)</f>
        <v>1031742</v>
      </c>
      <c r="KR135" s="75">
        <f>SUMIF(Population!$B$214:$B$314,"&lt;="&amp;$GV135,Population!AU$214:AU$314)-SUMIF(Population!$B$214:$B$314,"&lt;"&amp;$GU135,Population!AU$214:AU$314)</f>
        <v>1032462</v>
      </c>
      <c r="KS135" s="75">
        <f>SUMIF(Population!$B$214:$B$314,"&lt;="&amp;$GV135,Population!AV$214:AV$314)-SUMIF(Population!$B$214:$B$314,"&lt;"&amp;$GU135,Population!AV$214:AV$314)</f>
        <v>1032305</v>
      </c>
      <c r="KT135" s="75">
        <f>SUMIF(Population!$B$214:$B$314,"&lt;="&amp;$GV135,Population!AW$214:AW$314)-SUMIF(Population!$B$214:$B$314,"&lt;"&amp;$GU135,Population!AW$214:AW$314)</f>
        <v>1034829</v>
      </c>
      <c r="KU135" s="75">
        <f>SUMIF(Population!$B$214:$B$314,"&lt;="&amp;$GV135,Population!AX$214:AX$314)-SUMIF(Population!$B$214:$B$314,"&lt;"&amp;$GU135,Population!AX$214:AX$314)</f>
        <v>1038137</v>
      </c>
      <c r="KV135" s="75">
        <f>SUMIF(Population!$B$214:$B$314,"&lt;="&amp;$GV135,Population!AY$214:AY$314)-SUMIF(Population!$B$214:$B$314,"&lt;"&amp;$GU135,Population!AY$214:AY$314)</f>
        <v>1044067</v>
      </c>
      <c r="KY135" s="35">
        <v>55</v>
      </c>
      <c r="KZ135" s="35">
        <v>59</v>
      </c>
      <c r="LA135" s="36" t="s">
        <v>264</v>
      </c>
      <c r="LB135" s="35">
        <f>SUMIF(Population!$B$110:$B$210,"&lt;="&amp;$GV135,Population!C$110:C$210)-SUMIF(Population!$B$110:$B$210,"&lt;"&amp;$GU135,Population!C$110:C$210)</f>
        <v>675681</v>
      </c>
      <c r="LC135" s="35">
        <f>SUMIF(Population!$B$110:$B$210,"&lt;="&amp;$GV135,Population!D$110:D$210)-SUMIF(Population!$B$110:$B$210,"&lt;"&amp;$GU135,Population!D$110:D$210)</f>
        <v>688728</v>
      </c>
      <c r="LD135" s="35">
        <f>SUMIF(Population!$B$110:$B$210,"&lt;="&amp;$GV135,Population!E$110:E$210)-SUMIF(Population!$B$110:$B$210,"&lt;"&amp;$GU135,Population!E$110:E$210)</f>
        <v>704744</v>
      </c>
      <c r="LE135" s="35">
        <f>SUMIF(Population!$B$110:$B$210,"&lt;="&amp;$GV135,Population!F$110:F$210)-SUMIF(Population!$B$110:$B$210,"&lt;"&amp;$GU135,Population!F$110:F$210)</f>
        <v>718746</v>
      </c>
      <c r="LF135" s="35">
        <f>SUMIF(Population!$B$110:$B$210,"&lt;="&amp;$GV135,Population!G$110:G$210)-SUMIF(Population!$B$110:$B$210,"&lt;"&amp;$GU135,Population!G$110:G$210)</f>
        <v>733526</v>
      </c>
      <c r="LG135" s="35">
        <f>SUMIF(Population!$B$110:$B$210,"&lt;="&amp;$GV135,Population!H$110:H$210)-SUMIF(Population!$B$110:$B$210,"&lt;"&amp;$GU135,Population!H$110:H$210)</f>
        <v>748186</v>
      </c>
      <c r="LH135" s="35">
        <f>SUMIF(Population!$B$110:$B$210,"&lt;="&amp;$GV135,Population!I$110:I$210)-SUMIF(Population!$B$110:$B$210,"&lt;"&amp;$GU135,Population!I$110:I$210)</f>
        <v>759533</v>
      </c>
      <c r="LI135" s="35">
        <f>SUMIF(Population!$B$110:$B$210,"&lt;="&amp;$GV135,Population!J$110:J$210)-SUMIF(Population!$B$110:$B$210,"&lt;"&amp;$GU135,Population!J$110:J$210)</f>
        <v>766197</v>
      </c>
      <c r="LJ135" s="35">
        <f>SUMIF(Population!$B$110:$B$210,"&lt;="&amp;$GV135,Population!K$110:K$210)-SUMIF(Population!$B$110:$B$210,"&lt;"&amp;$GU135,Population!K$110:K$210)</f>
        <v>767241</v>
      </c>
      <c r="LK135" s="35">
        <f>SUMIF(Population!$B$110:$B$210,"&lt;="&amp;$GV135,Population!L$110:L$210)-SUMIF(Population!$B$110:$B$210,"&lt;"&amp;$GU135,Population!L$110:L$210)</f>
        <v>762389</v>
      </c>
      <c r="LL135" s="35">
        <f>SUMIF(Population!$B$110:$B$210,"&lt;="&amp;$GV135,Population!M$110:M$210)-SUMIF(Population!$B$110:$B$210,"&lt;"&amp;$GU135,Population!M$110:M$210)</f>
        <v>757796</v>
      </c>
      <c r="LM135" s="35">
        <f>SUMIF(Population!$B$110:$B$210,"&lt;="&amp;$GV135,Population!N$110:N$210)-SUMIF(Population!$B$110:$B$210,"&lt;"&amp;$GU135,Population!N$110:N$210)</f>
        <v>758164</v>
      </c>
      <c r="LN135" s="35">
        <f>SUMIF(Population!$B$110:$B$210,"&lt;="&amp;$GV135,Population!O$110:O$210)-SUMIF(Population!$B$110:$B$210,"&lt;"&amp;$GU135,Population!O$110:O$210)</f>
        <v>766043</v>
      </c>
      <c r="LO135" s="35">
        <f>SUMIF(Population!$B$110:$B$210,"&lt;="&amp;$GV135,Population!P$110:P$210)-SUMIF(Population!$B$110:$B$210,"&lt;"&amp;$GU135,Population!P$110:P$210)</f>
        <v>781124</v>
      </c>
      <c r="LP135" s="35">
        <f>SUMIF(Population!$B$110:$B$210,"&lt;="&amp;$GV135,Population!Q$110:Q$210)-SUMIF(Population!$B$110:$B$210,"&lt;"&amp;$GU135,Population!Q$110:Q$210)</f>
        <v>805883</v>
      </c>
      <c r="LQ135" s="35">
        <f>SUMIF(Population!$B$110:$B$210,"&lt;="&amp;$GV135,Population!R$110:R$210)-SUMIF(Population!$B$110:$B$210,"&lt;"&amp;$GU135,Population!R$110:R$210)</f>
        <v>828195</v>
      </c>
      <c r="LR135" s="35">
        <f>SUMIF(Population!$B$110:$B$210,"&lt;="&amp;$GV135,Population!S$110:S$210)-SUMIF(Population!$B$110:$B$210,"&lt;"&amp;$GU135,Population!S$110:S$210)</f>
        <v>840866</v>
      </c>
      <c r="LS135" s="35">
        <f>SUMIF(Population!$B$110:$B$210,"&lt;="&amp;$GV135,Population!T$110:T$210)-SUMIF(Population!$B$110:$B$210,"&lt;"&amp;$GU135,Population!T$110:T$210)</f>
        <v>844833</v>
      </c>
      <c r="LT135" s="35">
        <f>SUMIF(Population!$B$110:$B$210,"&lt;="&amp;$GV135,Population!U$110:U$210)-SUMIF(Population!$B$110:$B$210,"&lt;"&amp;$GU135,Population!U$110:U$210)</f>
        <v>843880</v>
      </c>
      <c r="LU135" s="35">
        <f>SUMIF(Population!$B$110:$B$210,"&lt;="&amp;$GV135,Population!V$110:V$210)-SUMIF(Population!$B$110:$B$210,"&lt;"&amp;$GU135,Population!V$110:V$210)</f>
        <v>833308</v>
      </c>
      <c r="LV135" s="35">
        <f>SUMIF(Population!$B$110:$B$210,"&lt;="&amp;$GV135,Population!W$110:W$210)-SUMIF(Population!$B$110:$B$210,"&lt;"&amp;$GU135,Population!W$110:W$210)</f>
        <v>825310</v>
      </c>
      <c r="LW135" s="35">
        <f>SUMIF(Population!$B$110:$B$210,"&lt;="&amp;$GV135,Population!X$110:X$210)-SUMIF(Population!$B$110:$B$210,"&lt;"&amp;$GU135,Population!X$110:X$210)</f>
        <v>824767</v>
      </c>
      <c r="LX135" s="35">
        <f>SUMIF(Population!$B$110:$B$210,"&lt;="&amp;$GV135,Population!Y$110:Y$210)-SUMIF(Population!$B$110:$B$210,"&lt;"&amp;$GU135,Population!Y$110:Y$210)</f>
        <v>831618</v>
      </c>
      <c r="LY135" s="35">
        <f>SUMIF(Population!$B$110:$B$210,"&lt;="&amp;$GV135,Population!Z$110:Z$210)-SUMIF(Population!$B$110:$B$210,"&lt;"&amp;$GU135,Population!Z$110:Z$210)</f>
        <v>844961</v>
      </c>
      <c r="LZ135" s="35">
        <f>SUMIF(Population!$B$110:$B$210,"&lt;="&amp;$GV135,Population!AA$110:AA$210)-SUMIF(Population!$B$110:$B$210,"&lt;"&amp;$GU135,Population!AA$110:AA$210)</f>
        <v>867436</v>
      </c>
      <c r="MA135" s="35">
        <f>SUMIF(Population!$B$110:$B$210,"&lt;="&amp;$GV135,Population!AB$110:AB$210)-SUMIF(Population!$B$110:$B$210,"&lt;"&amp;$GU135,Population!AB$110:AB$210)</f>
        <v>893808</v>
      </c>
      <c r="MB135" s="35">
        <f>SUMIF(Population!$B$110:$B$210,"&lt;="&amp;$GV135,Population!AC$110:AC$210)-SUMIF(Population!$B$110:$B$210,"&lt;"&amp;$GU135,Population!AC$110:AC$210)</f>
        <v>924184</v>
      </c>
      <c r="MC135" s="35">
        <f>SUMIF(Population!$B$110:$B$210,"&lt;="&amp;$GV135,Population!AD$110:AD$210)-SUMIF(Population!$B$110:$B$210,"&lt;"&amp;$GU135,Population!AD$110:AD$210)</f>
        <v>950704</v>
      </c>
      <c r="MD135" s="35">
        <f>SUMIF(Population!$B$110:$B$210,"&lt;="&amp;$GV135,Population!AE$110:AE$210)-SUMIF(Population!$B$110:$B$210,"&lt;"&amp;$GU135,Population!AE$110:AE$210)</f>
        <v>974946</v>
      </c>
      <c r="ME135" s="35">
        <f>SUMIF(Population!$B$110:$B$210,"&lt;="&amp;$GV135,Population!AF$110:AF$210)-SUMIF(Population!$B$110:$B$210,"&lt;"&amp;$GU135,Population!AF$110:AF$210)</f>
        <v>991661</v>
      </c>
      <c r="MF135" s="35">
        <f>SUMIF(Population!$B$110:$B$210,"&lt;="&amp;$GV135,Population!AG$110:AG$210)-SUMIF(Population!$B$110:$B$210,"&lt;"&amp;$GU135,Population!AG$110:AG$210)</f>
        <v>1002422</v>
      </c>
      <c r="MG135" s="35">
        <f>SUMIF(Population!$B$110:$B$210,"&lt;="&amp;$GV135,Population!AH$110:AH$210)-SUMIF(Population!$B$110:$B$210,"&lt;"&amp;$GU135,Population!AH$110:AH$210)</f>
        <v>1007933</v>
      </c>
      <c r="MH135" s="35">
        <f>SUMIF(Population!$B$110:$B$210,"&lt;="&amp;$GV135,Population!AI$110:AI$210)-SUMIF(Population!$B$110:$B$210,"&lt;"&amp;$GU135,Population!AI$110:AI$210)</f>
        <v>1014702</v>
      </c>
      <c r="MI135" s="35">
        <f>SUMIF(Population!$B$110:$B$210,"&lt;="&amp;$GV135,Population!AJ$110:AJ$210)-SUMIF(Population!$B$110:$B$210,"&lt;"&amp;$GU135,Population!AJ$110:AJ$210)</f>
        <v>1022421</v>
      </c>
      <c r="MJ135" s="35">
        <f>SUMIF(Population!$B$110:$B$210,"&lt;="&amp;$GV135,Population!AK$110:AK$210)-SUMIF(Population!$B$110:$B$210,"&lt;"&amp;$GU135,Population!AK$110:AK$210)</f>
        <v>1026300</v>
      </c>
      <c r="MK135" s="35">
        <f>SUMIF(Population!$B$110:$B$210,"&lt;="&amp;$GV135,Population!AL$110:AL$210)-SUMIF(Population!$B$110:$B$210,"&lt;"&amp;$GU135,Population!AL$110:AL$210)</f>
        <v>1029142</v>
      </c>
      <c r="ML135" s="35">
        <f>SUMIF(Population!$B$110:$B$210,"&lt;="&amp;$GV135,Population!AM$110:AM$210)-SUMIF(Population!$B$110:$B$210,"&lt;"&amp;$GU135,Population!AM$110:AM$210)</f>
        <v>1032238</v>
      </c>
      <c r="MM135" s="35">
        <f>SUMIF(Population!$B$110:$B$210,"&lt;="&amp;$GV135,Population!AN$110:AN$210)-SUMIF(Population!$B$110:$B$210,"&lt;"&amp;$GU135,Population!AN$110:AN$210)</f>
        <v>1034246</v>
      </c>
      <c r="MN135" s="35">
        <f>SUMIF(Population!$B$110:$B$210,"&lt;="&amp;$GV135,Population!AO$110:AO$210)-SUMIF(Population!$B$110:$B$210,"&lt;"&amp;$GU135,Population!AO$110:AO$210)</f>
        <v>1034911</v>
      </c>
      <c r="MO135" s="35">
        <f>SUMIF(Population!$B$110:$B$210,"&lt;="&amp;$GV135,Population!AP$110:AP$210)-SUMIF(Population!$B$110:$B$210,"&lt;"&amp;$GU135,Population!AP$110:AP$210)</f>
        <v>1036667</v>
      </c>
      <c r="MP135" s="35">
        <f>SUMIF(Population!$B$110:$B$210,"&lt;="&amp;$GV135,Population!AQ$110:AQ$210)-SUMIF(Population!$B$110:$B$210,"&lt;"&amp;$GU135,Population!AQ$110:AQ$210)</f>
        <v>1039963</v>
      </c>
      <c r="MQ135" s="35">
        <f>SUMIF(Population!$B$110:$B$210,"&lt;="&amp;$GV135,Population!AR$110:AR$210)-SUMIF(Population!$B$110:$B$210,"&lt;"&amp;$GU135,Population!AR$110:AR$210)</f>
        <v>1041258</v>
      </c>
      <c r="MR135" s="35">
        <f>SUMIF(Population!$B$110:$B$210,"&lt;="&amp;$GV135,Population!AS$110:AS$210)-SUMIF(Population!$B$110:$B$210,"&lt;"&amp;$GU135,Population!AS$110:AS$210)</f>
        <v>1041594</v>
      </c>
      <c r="MS135" s="35">
        <f>SUMIF(Population!$B$110:$B$210,"&lt;="&amp;$GV135,Population!AT$110:AT$210)-SUMIF(Population!$B$110:$B$210,"&lt;"&amp;$GU135,Population!AT$110:AT$210)</f>
        <v>1040077</v>
      </c>
      <c r="MT135" s="35">
        <f>SUMIF(Population!$B$110:$B$210,"&lt;="&amp;$GV135,Population!AU$110:AU$210)-SUMIF(Population!$B$110:$B$210,"&lt;"&amp;$GU135,Population!AU$110:AU$210)</f>
        <v>1041489</v>
      </c>
      <c r="MU135" s="35">
        <f>SUMIF(Population!$B$110:$B$210,"&lt;="&amp;$GV135,Population!AV$110:AV$210)-SUMIF(Population!$B$110:$B$210,"&lt;"&amp;$GU135,Population!AV$110:AV$210)</f>
        <v>1041980</v>
      </c>
      <c r="MV135" s="35">
        <f>SUMIF(Population!$B$110:$B$210,"&lt;="&amp;$GV135,Population!AW$110:AW$210)-SUMIF(Population!$B$110:$B$210,"&lt;"&amp;$GU135,Population!AW$110:AW$210)</f>
        <v>1044783</v>
      </c>
      <c r="MW135" s="35">
        <f>SUMIF(Population!$B$110:$B$210,"&lt;="&amp;$GV135,Population!AX$110:AX$210)-SUMIF(Population!$B$110:$B$210,"&lt;"&amp;$GU135,Population!AX$110:AX$210)</f>
        <v>1050490</v>
      </c>
      <c r="MX135" s="35">
        <f>SUMIF(Population!$B$110:$B$210,"&lt;="&amp;$GV135,Population!AY$110:AY$210)-SUMIF(Population!$B$110:$B$210,"&lt;"&amp;$GU135,Population!AY$110:AY$210)</f>
        <v>1059632</v>
      </c>
      <c r="MZ135" s="36" t="s">
        <v>264</v>
      </c>
      <c r="NA135" s="49">
        <f t="shared" si="109"/>
        <v>2574458303.6695809</v>
      </c>
      <c r="NB135" s="49">
        <f t="shared" si="110"/>
        <v>2685071712.6818314</v>
      </c>
      <c r="NC135" s="49">
        <f t="shared" si="111"/>
        <v>2808063860.2137055</v>
      </c>
      <c r="ND135" s="49">
        <f t="shared" si="112"/>
        <v>2927798612.9349933</v>
      </c>
      <c r="NE135" s="49">
        <f t="shared" si="113"/>
        <v>3056270462.189096</v>
      </c>
      <c r="NF135" s="49">
        <f t="shared" si="114"/>
        <v>3183780664.9485364</v>
      </c>
      <c r="NG135" s="49">
        <f t="shared" si="115"/>
        <v>3301160042.5721102</v>
      </c>
      <c r="NH135" s="49">
        <f t="shared" si="116"/>
        <v>3400873792.0694194</v>
      </c>
      <c r="NI135" s="49">
        <f t="shared" si="117"/>
        <v>3477650684.9414067</v>
      </c>
      <c r="NJ135" s="49">
        <f t="shared" si="118"/>
        <v>3528133376.2788591</v>
      </c>
      <c r="NK135" s="49">
        <f t="shared" si="119"/>
        <v>3581258533.1985178</v>
      </c>
      <c r="NL135" s="49">
        <f t="shared" si="120"/>
        <v>3655499013.4157257</v>
      </c>
      <c r="NM135" s="49">
        <f t="shared" si="121"/>
        <v>3771667876.5984263</v>
      </c>
      <c r="NN135" s="49">
        <f t="shared" si="122"/>
        <v>3923522382.9328895</v>
      </c>
      <c r="NO135" s="49">
        <f t="shared" si="123"/>
        <v>4136141087.617713</v>
      </c>
      <c r="NP135" s="49">
        <f t="shared" si="124"/>
        <v>4342981909.2351933</v>
      </c>
      <c r="NQ135" s="49">
        <f t="shared" si="125"/>
        <v>4504561778.0600281</v>
      </c>
      <c r="NR135" s="49">
        <f t="shared" si="126"/>
        <v>4619489588.8951397</v>
      </c>
      <c r="NS135" s="49">
        <f t="shared" si="127"/>
        <v>4709767745.133296</v>
      </c>
      <c r="NT135" s="49">
        <f t="shared" si="128"/>
        <v>4741245232.3197088</v>
      </c>
      <c r="NU135" s="49">
        <f t="shared" si="129"/>
        <v>4787753049.5242691</v>
      </c>
      <c r="NV135" s="49">
        <f t="shared" si="130"/>
        <v>4879403472.3220396</v>
      </c>
      <c r="NW135" s="49">
        <f t="shared" si="131"/>
        <v>5016992309.2470217</v>
      </c>
      <c r="NX135" s="49">
        <f t="shared" si="132"/>
        <v>5200423761.0146856</v>
      </c>
      <c r="NY135" s="49">
        <f t="shared" si="133"/>
        <v>5444207256.445302</v>
      </c>
      <c r="NZ135" s="49">
        <f t="shared" si="134"/>
        <v>5720031691.0331221</v>
      </c>
      <c r="OA135" s="49">
        <f t="shared" si="135"/>
        <v>6033224088.6817131</v>
      </c>
      <c r="OB135" s="49">
        <f t="shared" si="136"/>
        <v>6337883293.3502197</v>
      </c>
      <c r="OC135" s="49">
        <f t="shared" si="137"/>
        <v>6640710895.997879</v>
      </c>
      <c r="OD135" s="49">
        <f t="shared" si="138"/>
        <v>6903023095.8742762</v>
      </c>
      <c r="OE135" s="49">
        <f t="shared" si="139"/>
        <v>7135934243.5438662</v>
      </c>
      <c r="OF135" s="49">
        <f t="shared" si="140"/>
        <v>7340042700.8129253</v>
      </c>
      <c r="OG135" s="49">
        <f t="shared" si="141"/>
        <v>7554931872.9476728</v>
      </c>
      <c r="OH135" s="49">
        <f t="shared" si="142"/>
        <v>7775792629.0054302</v>
      </c>
      <c r="OI135" s="49">
        <f t="shared" si="143"/>
        <v>7979555605.4877081</v>
      </c>
      <c r="OJ135" s="49">
        <f t="shared" si="144"/>
        <v>8172556007.5770369</v>
      </c>
      <c r="OK135" s="49">
        <f t="shared" si="145"/>
        <v>8363556002.4046316</v>
      </c>
      <c r="OL135" s="49">
        <f t="shared" si="146"/>
        <v>8545301338.7103605</v>
      </c>
      <c r="OM135" s="49">
        <f t="shared" si="147"/>
        <v>8721482774.3229446</v>
      </c>
      <c r="ON135" s="49">
        <f t="shared" si="148"/>
        <v>8904017332.3027229</v>
      </c>
      <c r="OO135" s="49">
        <f t="shared" si="149"/>
        <v>9110229665.4480705</v>
      </c>
      <c r="OP135" s="49">
        <f t="shared" si="150"/>
        <v>9304636777.684227</v>
      </c>
      <c r="OQ135" s="49">
        <f t="shared" si="151"/>
        <v>9503096236.0735836</v>
      </c>
      <c r="OR135" s="49">
        <f t="shared" si="152"/>
        <v>9692245448.2867298</v>
      </c>
      <c r="OS135" s="49">
        <f t="shared" si="153"/>
        <v>9909483527.7260571</v>
      </c>
      <c r="OT135" s="49">
        <f t="shared" si="154"/>
        <v>10122805491.714033</v>
      </c>
      <c r="OU135" s="49">
        <f t="shared" si="155"/>
        <v>10365606461.909403</v>
      </c>
      <c r="OV135" s="49">
        <f t="shared" si="156"/>
        <v>10632936642.804892</v>
      </c>
      <c r="OW135" s="49">
        <f t="shared" si="157"/>
        <v>10938452247.693987</v>
      </c>
    </row>
    <row r="136" spans="2:413">
      <c r="B136" s="36" t="s">
        <v>265</v>
      </c>
      <c r="C136" s="339">
        <v>1347.9731975907184</v>
      </c>
      <c r="D136" s="339">
        <v>1590.675596622016</v>
      </c>
      <c r="E136" s="340">
        <v>2938.6487942127342</v>
      </c>
      <c r="F136" s="48">
        <f t="shared" si="104"/>
        <v>2192.5322259698546</v>
      </c>
      <c r="G136" s="48">
        <f t="shared" si="105"/>
        <v>2602.5536677509026</v>
      </c>
      <c r="H136" s="48">
        <f t="shared" si="106"/>
        <v>2396.9402889174016</v>
      </c>
      <c r="I136" s="123">
        <f t="shared" si="158"/>
        <v>1.1779205606289054</v>
      </c>
      <c r="J136" s="123">
        <f t="shared" si="107"/>
        <v>1.5474908405429009</v>
      </c>
      <c r="K136" s="123">
        <f t="shared" si="107"/>
        <v>1.3526827104574484</v>
      </c>
      <c r="L136" s="49"/>
      <c r="AG136" s="35">
        <v>60</v>
      </c>
      <c r="AH136" s="35">
        <v>64</v>
      </c>
      <c r="AI136" s="36" t="s">
        <v>265</v>
      </c>
      <c r="AJ136" s="49">
        <f t="shared" si="159"/>
        <v>2504.5106655652316</v>
      </c>
      <c r="AK136" s="49">
        <f t="shared" si="159"/>
        <v>2558.0134401203404</v>
      </c>
      <c r="AL136" s="49">
        <f t="shared" si="159"/>
        <v>2612.6591712315749</v>
      </c>
      <c r="AM136" s="49">
        <f t="shared" si="159"/>
        <v>2668.4722753838755</v>
      </c>
      <c r="AN136" s="49">
        <f t="shared" si="159"/>
        <v>2725.4776906609554</v>
      </c>
      <c r="AO136" s="49">
        <f t="shared" si="159"/>
        <v>2783.7008878879888</v>
      </c>
      <c r="AP136" s="49">
        <f t="shared" si="159"/>
        <v>2843.1678820123334</v>
      </c>
      <c r="AQ136" s="49">
        <f t="shared" si="159"/>
        <v>2903.9052437273822</v>
      </c>
      <c r="AR136" s="49">
        <f t="shared" si="159"/>
        <v>2965.9401113447175</v>
      </c>
      <c r="AS136" s="49">
        <f t="shared" si="159"/>
        <v>3029.3002029198988</v>
      </c>
      <c r="AT136" s="49">
        <f t="shared" si="159"/>
        <v>3094.0138286372762</v>
      </c>
      <c r="AU136" s="49">
        <f t="shared" si="159"/>
        <v>3160.1099034593854</v>
      </c>
      <c r="AV136" s="49">
        <f t="shared" si="159"/>
        <v>3227.6179600465575</v>
      </c>
      <c r="AW136" s="49">
        <f t="shared" si="159"/>
        <v>3296.568161952533</v>
      </c>
      <c r="AX136" s="49">
        <f t="shared" si="159"/>
        <v>3366.9913171019602</v>
      </c>
      <c r="AY136" s="49">
        <f t="shared" si="159"/>
        <v>3438.9188915558148</v>
      </c>
      <c r="AZ136" s="49">
        <f t="shared" si="161"/>
        <v>3512.383023570877</v>
      </c>
      <c r="BA136" s="49">
        <f t="shared" si="161"/>
        <v>3587.4165379595624</v>
      </c>
      <c r="BB136" s="49">
        <f t="shared" si="161"/>
        <v>3664.0529607565095</v>
      </c>
      <c r="BC136" s="49">
        <f t="shared" si="161"/>
        <v>3742.3265341984866</v>
      </c>
      <c r="BD136" s="49">
        <f t="shared" si="161"/>
        <v>3822.2722320243074</v>
      </c>
      <c r="BE136" s="49">
        <f t="shared" si="161"/>
        <v>3903.9257751015916</v>
      </c>
      <c r="BF136" s="49">
        <f t="shared" si="161"/>
        <v>3987.323647387354</v>
      </c>
      <c r="BG136" s="49">
        <f t="shared" si="161"/>
        <v>4072.5031122295504</v>
      </c>
      <c r="BH136" s="49">
        <f t="shared" si="161"/>
        <v>4159.5022290168699</v>
      </c>
      <c r="BI136" s="49">
        <f t="shared" si="161"/>
        <v>4248.3598701842056</v>
      </c>
      <c r="BJ136" s="49">
        <f t="shared" si="161"/>
        <v>4339.1157385814122</v>
      </c>
      <c r="BK136" s="49">
        <f t="shared" si="161"/>
        <v>4431.8103852130926</v>
      </c>
      <c r="BL136" s="49">
        <f t="shared" si="161"/>
        <v>4526.4852273573697</v>
      </c>
      <c r="BM136" s="49">
        <f t="shared" si="161"/>
        <v>4623.1825670717035</v>
      </c>
      <c r="BN136" s="49">
        <f t="shared" si="161"/>
        <v>4721.9456100940506</v>
      </c>
      <c r="BO136" s="49">
        <f t="shared" si="161"/>
        <v>4822.8184851478018</v>
      </c>
      <c r="BP136" s="49">
        <f t="shared" si="161"/>
        <v>4925.8462636591139</v>
      </c>
      <c r="BQ136" s="49">
        <f t="shared" si="161"/>
        <v>5031.0749798954648</v>
      </c>
      <c r="BR136" s="49">
        <f t="shared" si="161"/>
        <v>5138.5516515344125</v>
      </c>
      <c r="BS136" s="49">
        <f t="shared" si="161"/>
        <v>5248.3243006717566</v>
      </c>
      <c r="BT136" s="49">
        <f t="shared" si="161"/>
        <v>5360.4419752784916</v>
      </c>
      <c r="BU136" s="49">
        <f t="shared" si="161"/>
        <v>5474.9547711161331</v>
      </c>
      <c r="BV136" s="49">
        <f t="shared" si="161"/>
        <v>5591.9138541202119</v>
      </c>
      <c r="BW136" s="49">
        <f t="shared" si="161"/>
        <v>5711.3714832619362</v>
      </c>
      <c r="BX136" s="49">
        <f t="shared" ref="BX136:CF136" si="162">$K136*BX$142</f>
        <v>5833.3810338982394</v>
      </c>
      <c r="BY136" s="49">
        <f t="shared" si="162"/>
        <v>5957.997021620643</v>
      </c>
      <c r="BZ136" s="49">
        <f t="shared" si="162"/>
        <v>6085.2751266135947</v>
      </c>
      <c r="CA136" s="49">
        <f t="shared" si="162"/>
        <v>6215.2722185331613</v>
      </c>
      <c r="CB136" s="49">
        <f t="shared" si="162"/>
        <v>6348.0463819171946</v>
      </c>
      <c r="CC136" s="49">
        <f t="shared" si="162"/>
        <v>6483.6569421383228</v>
      </c>
      <c r="CD136" s="49">
        <f t="shared" si="162"/>
        <v>6622.164491911366</v>
      </c>
      <c r="CE136" s="49">
        <f t="shared" si="162"/>
        <v>6763.6309183670182</v>
      </c>
      <c r="CF136" s="49">
        <f t="shared" si="162"/>
        <v>6908.1194307038922</v>
      </c>
      <c r="CI136" s="35">
        <v>60</v>
      </c>
      <c r="CJ136" s="35">
        <v>64</v>
      </c>
      <c r="CK136" s="36" t="s">
        <v>265</v>
      </c>
      <c r="CL136" s="75" t="e">
        <f>SUMIF(Population!$B$214:$B$314,"&lt;="&amp;$GV136,Population!#REF!)-SUMIF(Population!$B$214:$B$314,"&lt;"&amp;$GU136,Population!#REF!)</f>
        <v>#REF!</v>
      </c>
      <c r="CM136" s="75" t="e">
        <f>SUMIF(Population!$B$214:$B$314,"&lt;="&amp;$GV136,Population!#REF!)-SUMIF(Population!$B$214:$B$314,"&lt;"&amp;$GU136,Population!#REF!)</f>
        <v>#REF!</v>
      </c>
      <c r="CN136" s="75" t="e">
        <f>SUMIF(Population!$B$214:$B$314,"&lt;="&amp;$GV136,Population!#REF!)-SUMIF(Population!$B$214:$B$314,"&lt;"&amp;$GU136,Population!#REF!)</f>
        <v>#REF!</v>
      </c>
      <c r="CO136" s="75" t="e">
        <f>SUMIF(Population!$B$214:$B$314,"&lt;="&amp;$GV136,Population!#REF!)-SUMIF(Population!$B$214:$B$314,"&lt;"&amp;$GU136,Population!#REF!)</f>
        <v>#REF!</v>
      </c>
      <c r="CP136" s="75" t="e">
        <f>SUMIF(Population!$B$214:$B$314,"&lt;="&amp;$GV136,Population!#REF!)-SUMIF(Population!$B$214:$B$314,"&lt;"&amp;$GU136,Population!#REF!)</f>
        <v>#REF!</v>
      </c>
      <c r="CQ136" s="75" t="e">
        <f>SUMIF(Population!$B$214:$B$314,"&lt;="&amp;$GV136,Population!#REF!)-SUMIF(Population!$B$214:$B$314,"&lt;"&amp;$GU136,Population!#REF!)</f>
        <v>#REF!</v>
      </c>
      <c r="CR136" s="75" t="e">
        <f>SUMIF(Population!$B$214:$B$314,"&lt;="&amp;$GV136,Population!#REF!)-SUMIF(Population!$B$214:$B$314,"&lt;"&amp;$GU136,Population!#REF!)</f>
        <v>#REF!</v>
      </c>
      <c r="CS136" s="75" t="e">
        <f>SUMIF(Population!$B$214:$B$314,"&lt;="&amp;$GV136,Population!#REF!)-SUMIF(Population!$B$214:$B$314,"&lt;"&amp;$GU136,Population!#REF!)</f>
        <v>#REF!</v>
      </c>
      <c r="CT136" s="75" t="e">
        <f>SUMIF(Population!$B$214:$B$314,"&lt;="&amp;$GV136,Population!#REF!)-SUMIF(Population!$B$214:$B$314,"&lt;"&amp;$GU136,Population!#REF!)</f>
        <v>#REF!</v>
      </c>
      <c r="CU136" s="75" t="e">
        <f>SUMIF(Population!$B$214:$B$314,"&lt;="&amp;$GV136,Population!#REF!)-SUMIF(Population!$B$214:$B$314,"&lt;"&amp;$GU136,Population!#REF!)</f>
        <v>#REF!</v>
      </c>
      <c r="CV136" s="75" t="e">
        <f>SUMIF(Population!$B$214:$B$314,"&lt;="&amp;$GV136,Population!#REF!)-SUMIF(Population!$B$214:$B$314,"&lt;"&amp;$GU136,Population!#REF!)</f>
        <v>#REF!</v>
      </c>
      <c r="CW136" s="75" t="e">
        <f>SUMIF(Population!$B$214:$B$314,"&lt;="&amp;$GV136,Population!#REF!)-SUMIF(Population!$B$214:$B$314,"&lt;"&amp;$GU136,Population!#REF!)</f>
        <v>#REF!</v>
      </c>
      <c r="CX136" s="75" t="e">
        <f>SUMIF(Population!$B$214:$B$314,"&lt;="&amp;$GV136,Population!#REF!)-SUMIF(Population!$B$214:$B$314,"&lt;"&amp;$GU136,Population!#REF!)</f>
        <v>#REF!</v>
      </c>
      <c r="CY136" s="75" t="e">
        <f>SUMIF(Population!$B$214:$B$314,"&lt;="&amp;$GV136,Population!#REF!)-SUMIF(Population!$B$214:$B$314,"&lt;"&amp;$GU136,Population!#REF!)</f>
        <v>#REF!</v>
      </c>
      <c r="CZ136" s="75" t="e">
        <f>SUMIF(Population!$B$214:$B$314,"&lt;="&amp;$GV136,Population!#REF!)-SUMIF(Population!$B$214:$B$314,"&lt;"&amp;$GU136,Population!#REF!)</f>
        <v>#REF!</v>
      </c>
      <c r="DA136" s="75" t="e">
        <f>SUMIF(Population!$B$214:$B$314,"&lt;="&amp;$GV136,Population!#REF!)-SUMIF(Population!$B$214:$B$314,"&lt;"&amp;$GU136,Population!#REF!)</f>
        <v>#REF!</v>
      </c>
      <c r="DB136" s="75" t="e">
        <f>SUMIF(Population!$B$214:$B$314,"&lt;="&amp;$GV136,Population!#REF!)-SUMIF(Population!$B$214:$B$314,"&lt;"&amp;$GU136,Population!#REF!)</f>
        <v>#REF!</v>
      </c>
      <c r="DC136" s="75" t="e">
        <f>SUMIF(Population!$B$214:$B$314,"&lt;="&amp;$GV136,Population!#REF!)-SUMIF(Population!$B$214:$B$314,"&lt;"&amp;$GU136,Population!#REF!)</f>
        <v>#REF!</v>
      </c>
      <c r="DD136" s="75" t="e">
        <f>SUMIF(Population!$B$214:$B$314,"&lt;="&amp;$GV136,Population!#REF!)-SUMIF(Population!$B$214:$B$314,"&lt;"&amp;$GU136,Population!#REF!)</f>
        <v>#REF!</v>
      </c>
      <c r="DE136" s="75" t="e">
        <f>SUMIF(Population!$B$214:$B$314,"&lt;="&amp;$GV136,Population!#REF!)-SUMIF(Population!$B$214:$B$314,"&lt;"&amp;$GU136,Population!#REF!)</f>
        <v>#REF!</v>
      </c>
      <c r="DF136" s="75" t="e">
        <f>SUMIF(Population!$B$214:$B$314,"&lt;="&amp;$GV136,Population!#REF!)-SUMIF(Population!$B$214:$B$314,"&lt;"&amp;$GU136,Population!#REF!)</f>
        <v>#REF!</v>
      </c>
      <c r="DG136" s="75" t="e">
        <f>SUMIF(Population!$B$214:$B$314,"&lt;="&amp;$GV136,Population!#REF!)-SUMIF(Population!$B$214:$B$314,"&lt;"&amp;$GU136,Population!#REF!)</f>
        <v>#REF!</v>
      </c>
      <c r="DH136" s="75" t="e">
        <f>SUMIF(Population!$B$214:$B$314,"&lt;="&amp;$GV136,Population!#REF!)-SUMIF(Population!$B$214:$B$314,"&lt;"&amp;$GU136,Population!#REF!)</f>
        <v>#REF!</v>
      </c>
      <c r="DI136" s="75" t="e">
        <f>SUMIF(Population!$B$214:$B$314,"&lt;="&amp;$GV136,Population!#REF!)-SUMIF(Population!$B$214:$B$314,"&lt;"&amp;$GU136,Population!#REF!)</f>
        <v>#REF!</v>
      </c>
      <c r="DJ136" s="75" t="e">
        <f>SUMIF(Population!$B$214:$B$314,"&lt;="&amp;$GV136,Population!#REF!)-SUMIF(Population!$B$214:$B$314,"&lt;"&amp;$GU136,Population!#REF!)</f>
        <v>#REF!</v>
      </c>
      <c r="DK136" s="75" t="e">
        <f>SUMIF(Population!$B$214:$B$314,"&lt;="&amp;$GV136,Population!#REF!)-SUMIF(Population!$B$214:$B$314,"&lt;"&amp;$GU136,Population!#REF!)</f>
        <v>#REF!</v>
      </c>
      <c r="DL136" s="75" t="e">
        <f>SUMIF(Population!$B$214:$B$314,"&lt;="&amp;$GV136,Population!#REF!)-SUMIF(Population!$B$214:$B$314,"&lt;"&amp;$GU136,Population!#REF!)</f>
        <v>#REF!</v>
      </c>
      <c r="DM136" s="75" t="e">
        <f>SUMIF(Population!$B$214:$B$314,"&lt;="&amp;$GV136,Population!#REF!)-SUMIF(Population!$B$214:$B$314,"&lt;"&amp;$GU136,Population!#REF!)</f>
        <v>#REF!</v>
      </c>
      <c r="DN136" s="75" t="e">
        <f>SUMIF(Population!$B$214:$B$314,"&lt;="&amp;$GV136,Population!#REF!)-SUMIF(Population!$B$214:$B$314,"&lt;"&amp;$GU136,Population!#REF!)</f>
        <v>#REF!</v>
      </c>
      <c r="DO136" s="75" t="e">
        <f>SUMIF(Population!$B$214:$B$314,"&lt;="&amp;$GV136,Population!#REF!)-SUMIF(Population!$B$214:$B$314,"&lt;"&amp;$GU136,Population!#REF!)</f>
        <v>#REF!</v>
      </c>
      <c r="DP136" s="75" t="e">
        <f>SUMIF(Population!$B$214:$B$314,"&lt;="&amp;$GV136,Population!#REF!)-SUMIF(Population!$B$214:$B$314,"&lt;"&amp;$GU136,Population!#REF!)</f>
        <v>#REF!</v>
      </c>
      <c r="DQ136" s="75" t="e">
        <f>SUMIF(Population!$B$214:$B$314,"&lt;="&amp;$GV136,Population!#REF!)-SUMIF(Population!$B$214:$B$314,"&lt;"&amp;$GU136,Population!#REF!)</f>
        <v>#REF!</v>
      </c>
      <c r="DR136" s="75" t="e">
        <f>SUMIF(Population!$B$214:$B$314,"&lt;="&amp;$GV136,Population!#REF!)-SUMIF(Population!$B$214:$B$314,"&lt;"&amp;$GU136,Population!#REF!)</f>
        <v>#REF!</v>
      </c>
      <c r="DS136" s="75" t="e">
        <f>SUMIF(Population!$B$214:$B$314,"&lt;="&amp;$GV136,Population!#REF!)-SUMIF(Population!$B$214:$B$314,"&lt;"&amp;$GU136,Population!#REF!)</f>
        <v>#REF!</v>
      </c>
      <c r="DT136" s="75" t="e">
        <f>SUMIF(Population!$B$214:$B$314,"&lt;="&amp;$GV136,Population!#REF!)-SUMIF(Population!$B$214:$B$314,"&lt;"&amp;$GU136,Population!#REF!)</f>
        <v>#REF!</v>
      </c>
      <c r="DU136" s="75" t="e">
        <f>SUMIF(Population!$B$214:$B$314,"&lt;="&amp;$GV136,Population!#REF!)-SUMIF(Population!$B$214:$B$314,"&lt;"&amp;$GU136,Population!#REF!)</f>
        <v>#REF!</v>
      </c>
      <c r="DV136" s="75" t="e">
        <f>SUMIF(Population!$B$214:$B$314,"&lt;="&amp;$GV136,Population!#REF!)-SUMIF(Population!$B$214:$B$314,"&lt;"&amp;$GU136,Population!#REF!)</f>
        <v>#REF!</v>
      </c>
      <c r="DW136" s="75" t="e">
        <f>SUMIF(Population!$B$214:$B$314,"&lt;="&amp;$GV136,Population!#REF!)-SUMIF(Population!$B$214:$B$314,"&lt;"&amp;$GU136,Population!#REF!)</f>
        <v>#REF!</v>
      </c>
      <c r="DX136" s="75" t="e">
        <f>SUMIF(Population!$B$214:$B$314,"&lt;="&amp;$GV136,Population!#REF!)-SUMIF(Population!$B$214:$B$314,"&lt;"&amp;$GU136,Population!#REF!)</f>
        <v>#REF!</v>
      </c>
      <c r="DY136" s="75" t="e">
        <f>SUMIF(Population!$B$214:$B$314,"&lt;="&amp;$GV136,Population!#REF!)-SUMIF(Population!$B$214:$B$314,"&lt;"&amp;$GU136,Population!#REF!)</f>
        <v>#REF!</v>
      </c>
      <c r="DZ136" s="75" t="e">
        <f>SUMIF(Population!$B$214:$B$314,"&lt;="&amp;$GV136,Population!#REF!)-SUMIF(Population!$B$214:$B$314,"&lt;"&amp;$GU136,Population!#REF!)</f>
        <v>#REF!</v>
      </c>
      <c r="EA136" s="75" t="e">
        <f>SUMIF(Population!$B$214:$B$314,"&lt;="&amp;$GV136,Population!#REF!)-SUMIF(Population!$B$214:$B$314,"&lt;"&amp;$GU136,Population!#REF!)</f>
        <v>#REF!</v>
      </c>
      <c r="EB136" s="75" t="e">
        <f>SUMIF(Population!$B$214:$B$314,"&lt;="&amp;$GV136,Population!#REF!)-SUMIF(Population!$B$214:$B$314,"&lt;"&amp;$GU136,Population!#REF!)</f>
        <v>#REF!</v>
      </c>
      <c r="EC136" s="75" t="e">
        <f>SUMIF(Population!$B$214:$B$314,"&lt;="&amp;$GV136,Population!#REF!)-SUMIF(Population!$B$214:$B$314,"&lt;"&amp;$GU136,Population!#REF!)</f>
        <v>#REF!</v>
      </c>
      <c r="ED136" s="75" t="e">
        <f>SUMIF(Population!$B$214:$B$314,"&lt;="&amp;$GV136,Population!#REF!)-SUMIF(Population!$B$214:$B$314,"&lt;"&amp;$GU136,Population!#REF!)</f>
        <v>#REF!</v>
      </c>
      <c r="EE136" s="75" t="e">
        <f>SUMIF(Population!$B$214:$B$314,"&lt;="&amp;$GV136,Population!#REF!)-SUMIF(Population!$B$214:$B$314,"&lt;"&amp;$GU136,Population!#REF!)</f>
        <v>#REF!</v>
      </c>
      <c r="EF136" s="75" t="e">
        <f>SUMIF(Population!$B$214:$B$314,"&lt;="&amp;$GV136,Population!#REF!)-SUMIF(Population!$B$214:$B$314,"&lt;"&amp;$GU136,Population!#REF!)</f>
        <v>#REF!</v>
      </c>
      <c r="EG136" s="75" t="e">
        <f>SUMIF(Population!$B$214:$B$314,"&lt;="&amp;$GV136,Population!#REF!)-SUMIF(Population!$B$214:$B$314,"&lt;"&amp;$GU136,Population!#REF!)</f>
        <v>#REF!</v>
      </c>
      <c r="EH136" s="75" t="e">
        <f>SUMIF(Population!$B$214:$B$314,"&lt;="&amp;$GV136,Population!#REF!)-SUMIF(Population!$B$214:$B$314,"&lt;"&amp;$GU136,Population!#REF!)</f>
        <v>#REF!</v>
      </c>
      <c r="EK136" s="35">
        <v>60</v>
      </c>
      <c r="EL136" s="35">
        <v>64</v>
      </c>
      <c r="EM136" s="36" t="s">
        <v>265</v>
      </c>
      <c r="EN136" s="35" t="e">
        <f>SUMIF(Population!$B$110:$B$210,"&lt;="&amp;$GV136,Population!#REF!)-SUMIF(Population!$B$110:$B$210,"&lt;"&amp;$GU136,Population!#REF!)</f>
        <v>#REF!</v>
      </c>
      <c r="EO136" s="35" t="e">
        <f>SUMIF(Population!$B$110:$B$210,"&lt;="&amp;$GV136,Population!#REF!)-SUMIF(Population!$B$110:$B$210,"&lt;"&amp;$GU136,Population!#REF!)</f>
        <v>#REF!</v>
      </c>
      <c r="EP136" s="35" t="e">
        <f>SUMIF(Population!$B$110:$B$210,"&lt;="&amp;$GV136,Population!#REF!)-SUMIF(Population!$B$110:$B$210,"&lt;"&amp;$GU136,Population!#REF!)</f>
        <v>#REF!</v>
      </c>
      <c r="EQ136" s="35" t="e">
        <f>SUMIF(Population!$B$110:$B$210,"&lt;="&amp;$GV136,Population!#REF!)-SUMIF(Population!$B$110:$B$210,"&lt;"&amp;$GU136,Population!#REF!)</f>
        <v>#REF!</v>
      </c>
      <c r="ER136" s="35" t="e">
        <f>SUMIF(Population!$B$110:$B$210,"&lt;="&amp;$GV136,Population!#REF!)-SUMIF(Population!$B$110:$B$210,"&lt;"&amp;$GU136,Population!#REF!)</f>
        <v>#REF!</v>
      </c>
      <c r="ES136" s="35" t="e">
        <f>SUMIF(Population!$B$110:$B$210,"&lt;="&amp;$GV136,Population!#REF!)-SUMIF(Population!$B$110:$B$210,"&lt;"&amp;$GU136,Population!#REF!)</f>
        <v>#REF!</v>
      </c>
      <c r="ET136" s="35" t="e">
        <f>SUMIF(Population!$B$110:$B$210,"&lt;="&amp;$GV136,Population!#REF!)-SUMIF(Population!$B$110:$B$210,"&lt;"&amp;$GU136,Population!#REF!)</f>
        <v>#REF!</v>
      </c>
      <c r="EU136" s="35" t="e">
        <f>SUMIF(Population!$B$110:$B$210,"&lt;="&amp;$GV136,Population!#REF!)-SUMIF(Population!$B$110:$B$210,"&lt;"&amp;$GU136,Population!#REF!)</f>
        <v>#REF!</v>
      </c>
      <c r="EV136" s="35" t="e">
        <f>SUMIF(Population!$B$110:$B$210,"&lt;="&amp;$GV136,Population!#REF!)-SUMIF(Population!$B$110:$B$210,"&lt;"&amp;$GU136,Population!#REF!)</f>
        <v>#REF!</v>
      </c>
      <c r="EW136" s="35" t="e">
        <f>SUMIF(Population!$B$110:$B$210,"&lt;="&amp;$GV136,Population!#REF!)-SUMIF(Population!$B$110:$B$210,"&lt;"&amp;$GU136,Population!#REF!)</f>
        <v>#REF!</v>
      </c>
      <c r="EX136" s="35" t="e">
        <f>SUMIF(Population!$B$110:$B$210,"&lt;="&amp;$GV136,Population!#REF!)-SUMIF(Population!$B$110:$B$210,"&lt;"&amp;$GU136,Population!#REF!)</f>
        <v>#REF!</v>
      </c>
      <c r="EY136" s="35" t="e">
        <f>SUMIF(Population!$B$110:$B$210,"&lt;="&amp;$GV136,Population!#REF!)-SUMIF(Population!$B$110:$B$210,"&lt;"&amp;$GU136,Population!#REF!)</f>
        <v>#REF!</v>
      </c>
      <c r="EZ136" s="35" t="e">
        <f>SUMIF(Population!$B$110:$B$210,"&lt;="&amp;$GV136,Population!#REF!)-SUMIF(Population!$B$110:$B$210,"&lt;"&amp;$GU136,Population!#REF!)</f>
        <v>#REF!</v>
      </c>
      <c r="FA136" s="35" t="e">
        <f>SUMIF(Population!$B$110:$B$210,"&lt;="&amp;$GV136,Population!#REF!)-SUMIF(Population!$B$110:$B$210,"&lt;"&amp;$GU136,Population!#REF!)</f>
        <v>#REF!</v>
      </c>
      <c r="FB136" s="35" t="e">
        <f>SUMIF(Population!$B$110:$B$210,"&lt;="&amp;$GV136,Population!#REF!)-SUMIF(Population!$B$110:$B$210,"&lt;"&amp;$GU136,Population!#REF!)</f>
        <v>#REF!</v>
      </c>
      <c r="FC136" s="35" t="e">
        <f>SUMIF(Population!$B$110:$B$210,"&lt;="&amp;$GV136,Population!#REF!)-SUMIF(Population!$B$110:$B$210,"&lt;"&amp;$GU136,Population!#REF!)</f>
        <v>#REF!</v>
      </c>
      <c r="FD136" s="35" t="e">
        <f>SUMIF(Population!$B$110:$B$210,"&lt;="&amp;$GV136,Population!#REF!)-SUMIF(Population!$B$110:$B$210,"&lt;"&amp;$GU136,Population!#REF!)</f>
        <v>#REF!</v>
      </c>
      <c r="FE136" s="35" t="e">
        <f>SUMIF(Population!$B$110:$B$210,"&lt;="&amp;$GV136,Population!#REF!)-SUMIF(Population!$B$110:$B$210,"&lt;"&amp;$GU136,Population!#REF!)</f>
        <v>#REF!</v>
      </c>
      <c r="FF136" s="35" t="e">
        <f>SUMIF(Population!$B$110:$B$210,"&lt;="&amp;$GV136,Population!#REF!)-SUMIF(Population!$B$110:$B$210,"&lt;"&amp;$GU136,Population!#REF!)</f>
        <v>#REF!</v>
      </c>
      <c r="FG136" s="35" t="e">
        <f>SUMIF(Population!$B$110:$B$210,"&lt;="&amp;$GV136,Population!#REF!)-SUMIF(Population!$B$110:$B$210,"&lt;"&amp;$GU136,Population!#REF!)</f>
        <v>#REF!</v>
      </c>
      <c r="FH136" s="35" t="e">
        <f>SUMIF(Population!$B$110:$B$210,"&lt;="&amp;$GV136,Population!#REF!)-SUMIF(Population!$B$110:$B$210,"&lt;"&amp;$GU136,Population!#REF!)</f>
        <v>#REF!</v>
      </c>
      <c r="FI136" s="35" t="e">
        <f>SUMIF(Population!$B$110:$B$210,"&lt;="&amp;$GV136,Population!#REF!)-SUMIF(Population!$B$110:$B$210,"&lt;"&amp;$GU136,Population!#REF!)</f>
        <v>#REF!</v>
      </c>
      <c r="FJ136" s="35" t="e">
        <f>SUMIF(Population!$B$110:$B$210,"&lt;="&amp;$GV136,Population!#REF!)-SUMIF(Population!$B$110:$B$210,"&lt;"&amp;$GU136,Population!#REF!)</f>
        <v>#REF!</v>
      </c>
      <c r="FK136" s="35" t="e">
        <f>SUMIF(Population!$B$110:$B$210,"&lt;="&amp;$GV136,Population!#REF!)-SUMIF(Population!$B$110:$B$210,"&lt;"&amp;$GU136,Population!#REF!)</f>
        <v>#REF!</v>
      </c>
      <c r="FL136" s="35" t="e">
        <f>SUMIF(Population!$B$110:$B$210,"&lt;="&amp;$GV136,Population!#REF!)-SUMIF(Population!$B$110:$B$210,"&lt;"&amp;$GU136,Population!#REF!)</f>
        <v>#REF!</v>
      </c>
      <c r="FM136" s="35" t="e">
        <f>SUMIF(Population!$B$110:$B$210,"&lt;="&amp;$GV136,Population!#REF!)-SUMIF(Population!$B$110:$B$210,"&lt;"&amp;$GU136,Population!#REF!)</f>
        <v>#REF!</v>
      </c>
      <c r="FN136" s="35" t="e">
        <f>SUMIF(Population!$B$110:$B$210,"&lt;="&amp;$GV136,Population!#REF!)-SUMIF(Population!$B$110:$B$210,"&lt;"&amp;$GU136,Population!#REF!)</f>
        <v>#REF!</v>
      </c>
      <c r="FO136" s="35" t="e">
        <f>SUMIF(Population!$B$110:$B$210,"&lt;="&amp;$GV136,Population!#REF!)-SUMIF(Population!$B$110:$B$210,"&lt;"&amp;$GU136,Population!#REF!)</f>
        <v>#REF!</v>
      </c>
      <c r="FP136" s="35" t="e">
        <f>SUMIF(Population!$B$110:$B$210,"&lt;="&amp;$GV136,Population!#REF!)-SUMIF(Population!$B$110:$B$210,"&lt;"&amp;$GU136,Population!#REF!)</f>
        <v>#REF!</v>
      </c>
      <c r="FQ136" s="35" t="e">
        <f>SUMIF(Population!$B$110:$B$210,"&lt;="&amp;$GV136,Population!#REF!)-SUMIF(Population!$B$110:$B$210,"&lt;"&amp;$GU136,Population!#REF!)</f>
        <v>#REF!</v>
      </c>
      <c r="FR136" s="35" t="e">
        <f>SUMIF(Population!$B$110:$B$210,"&lt;="&amp;$GV136,Population!#REF!)-SUMIF(Population!$B$110:$B$210,"&lt;"&amp;$GU136,Population!#REF!)</f>
        <v>#REF!</v>
      </c>
      <c r="FS136" s="35" t="e">
        <f>SUMIF(Population!$B$110:$B$210,"&lt;="&amp;$GV136,Population!#REF!)-SUMIF(Population!$B$110:$B$210,"&lt;"&amp;$GU136,Population!#REF!)</f>
        <v>#REF!</v>
      </c>
      <c r="FT136" s="35" t="e">
        <f>SUMIF(Population!$B$110:$B$210,"&lt;="&amp;$GV136,Population!#REF!)-SUMIF(Population!$B$110:$B$210,"&lt;"&amp;$GU136,Population!#REF!)</f>
        <v>#REF!</v>
      </c>
      <c r="FU136" s="35" t="e">
        <f>SUMIF(Population!$B$110:$B$210,"&lt;="&amp;$GV136,Population!#REF!)-SUMIF(Population!$B$110:$B$210,"&lt;"&amp;$GU136,Population!#REF!)</f>
        <v>#REF!</v>
      </c>
      <c r="FV136" s="35" t="e">
        <f>SUMIF(Population!$B$110:$B$210,"&lt;="&amp;$GV136,Population!#REF!)-SUMIF(Population!$B$110:$B$210,"&lt;"&amp;$GU136,Population!#REF!)</f>
        <v>#REF!</v>
      </c>
      <c r="FW136" s="35" t="e">
        <f>SUMIF(Population!$B$110:$B$210,"&lt;="&amp;$GV136,Population!#REF!)-SUMIF(Population!$B$110:$B$210,"&lt;"&amp;$GU136,Population!#REF!)</f>
        <v>#REF!</v>
      </c>
      <c r="FX136" s="35" t="e">
        <f>SUMIF(Population!$B$110:$B$210,"&lt;="&amp;$GV136,Population!#REF!)-SUMIF(Population!$B$110:$B$210,"&lt;"&amp;$GU136,Population!#REF!)</f>
        <v>#REF!</v>
      </c>
      <c r="FY136" s="35" t="e">
        <f>SUMIF(Population!$B$110:$B$210,"&lt;="&amp;$GV136,Population!#REF!)-SUMIF(Population!$B$110:$B$210,"&lt;"&amp;$GU136,Population!#REF!)</f>
        <v>#REF!</v>
      </c>
      <c r="FZ136" s="35" t="e">
        <f>SUMIF(Population!$B$110:$B$210,"&lt;="&amp;$GV136,Population!#REF!)-SUMIF(Population!$B$110:$B$210,"&lt;"&amp;$GU136,Population!#REF!)</f>
        <v>#REF!</v>
      </c>
      <c r="GA136" s="35" t="e">
        <f>SUMIF(Population!$B$110:$B$210,"&lt;="&amp;$GV136,Population!#REF!)-SUMIF(Population!$B$110:$B$210,"&lt;"&amp;$GU136,Population!#REF!)</f>
        <v>#REF!</v>
      </c>
      <c r="GB136" s="35" t="e">
        <f>SUMIF(Population!$B$110:$B$210,"&lt;="&amp;$GV136,Population!#REF!)-SUMIF(Population!$B$110:$B$210,"&lt;"&amp;$GU136,Population!#REF!)</f>
        <v>#REF!</v>
      </c>
      <c r="GC136" s="35" t="e">
        <f>SUMIF(Population!$B$110:$B$210,"&lt;="&amp;$GV136,Population!#REF!)-SUMIF(Population!$B$110:$B$210,"&lt;"&amp;$GU136,Population!#REF!)</f>
        <v>#REF!</v>
      </c>
      <c r="GD136" s="35" t="e">
        <f>SUMIF(Population!$B$110:$B$210,"&lt;="&amp;$GV136,Population!#REF!)-SUMIF(Population!$B$110:$B$210,"&lt;"&amp;$GU136,Population!#REF!)</f>
        <v>#REF!</v>
      </c>
      <c r="GE136" s="35" t="e">
        <f>SUMIF(Population!$B$110:$B$210,"&lt;="&amp;$GV136,Population!#REF!)-SUMIF(Population!$B$110:$B$210,"&lt;"&amp;$GU136,Population!#REF!)</f>
        <v>#REF!</v>
      </c>
      <c r="GF136" s="35" t="e">
        <f>SUMIF(Population!$B$110:$B$210,"&lt;="&amp;$GV136,Population!#REF!)-SUMIF(Population!$B$110:$B$210,"&lt;"&amp;$GU136,Population!#REF!)</f>
        <v>#REF!</v>
      </c>
      <c r="GG136" s="35" t="e">
        <f>SUMIF(Population!$B$110:$B$210,"&lt;="&amp;$GV136,Population!#REF!)-SUMIF(Population!$B$110:$B$210,"&lt;"&amp;$GU136,Population!#REF!)</f>
        <v>#REF!</v>
      </c>
      <c r="GH136" s="35" t="e">
        <f>SUMIF(Population!$B$110:$B$210,"&lt;="&amp;$GV136,Population!#REF!)-SUMIF(Population!$B$110:$B$210,"&lt;"&amp;$GU136,Population!#REF!)</f>
        <v>#REF!</v>
      </c>
      <c r="GI136" s="35" t="e">
        <f>SUMIF(Population!$B$110:$B$210,"&lt;="&amp;$GV136,Population!#REF!)-SUMIF(Population!$B$110:$B$210,"&lt;"&amp;$GU136,Population!#REF!)</f>
        <v>#REF!</v>
      </c>
      <c r="GJ136" s="35" t="e">
        <f>SUMIF(Population!$B$110:$B$210,"&lt;="&amp;$GV136,Population!#REF!)-SUMIF(Population!$B$110:$B$210,"&lt;"&amp;$GU136,Population!#REF!)</f>
        <v>#REF!</v>
      </c>
      <c r="GU136" s="35">
        <v>60</v>
      </c>
      <c r="GV136" s="35">
        <v>64</v>
      </c>
      <c r="GW136" s="36" t="s">
        <v>265</v>
      </c>
      <c r="GX136" s="35">
        <f>SUMIF(Population!$B$4:$B$104,"&lt;="&amp;$GV136,Population!C$4:C$104)-SUMIF(Population!$B$4:$B$104,"&lt;"&amp;$GU136,Population!C$4:C$104)</f>
        <v>1224282</v>
      </c>
      <c r="GY136" s="35">
        <f>SUMIF(Population!$B$4:$B$104,"&lt;="&amp;$GV136,Population!D$4:D$104)-SUMIF(Population!$B$4:$B$104,"&lt;"&amp;$GU136,Population!D$4:D$104)</f>
        <v>1241426</v>
      </c>
      <c r="GZ136" s="35">
        <f>SUMIF(Population!$B$4:$B$104,"&lt;="&amp;$GV136,Population!E$4:E$104)-SUMIF(Population!$B$4:$B$104,"&lt;"&amp;$GU136,Population!E$4:E$104)</f>
        <v>1264253</v>
      </c>
      <c r="HA136" s="35">
        <f>SUMIF(Population!$B$4:$B$104,"&lt;="&amp;$GV136,Population!F$4:F$104)-SUMIF(Population!$B$4:$B$104,"&lt;"&amp;$GU136,Population!F$4:F$104)</f>
        <v>1289119</v>
      </c>
      <c r="HB136" s="35">
        <f>SUMIF(Population!$B$4:$B$104,"&lt;="&amp;$GV136,Population!G$4:G$104)-SUMIF(Population!$B$4:$B$104,"&lt;"&amp;$GU136,Population!G$4:G$104)</f>
        <v>1318010</v>
      </c>
      <c r="HC136" s="35">
        <f>SUMIF(Population!$B$4:$B$104,"&lt;="&amp;$GV136,Population!H$4:H$104)-SUMIF(Population!$B$4:$B$104,"&lt;"&amp;$GU136,Population!H$4:H$104)</f>
        <v>1347955</v>
      </c>
      <c r="HD136" s="35">
        <f>SUMIF(Population!$B$4:$B$104,"&lt;="&amp;$GV136,Population!I$4:I$104)-SUMIF(Population!$B$4:$B$104,"&lt;"&amp;$GU136,Population!I$4:I$104)</f>
        <v>1376391</v>
      </c>
      <c r="HE136" s="35">
        <f>SUMIF(Population!$B$4:$B$104,"&lt;="&amp;$GV136,Population!J$4:J$104)-SUMIF(Population!$B$4:$B$104,"&lt;"&amp;$GU136,Population!J$4:J$104)</f>
        <v>1409326</v>
      </c>
      <c r="HF136" s="35">
        <f>SUMIF(Population!$B$4:$B$104,"&lt;="&amp;$GV136,Population!K$4:K$104)-SUMIF(Population!$B$4:$B$104,"&lt;"&amp;$GU136,Population!K$4:K$104)</f>
        <v>1438865</v>
      </c>
      <c r="HG136" s="35">
        <f>SUMIF(Population!$B$4:$B$104,"&lt;="&amp;$GV136,Population!L$4:L$104)-SUMIF(Population!$B$4:$B$104,"&lt;"&amp;$GU136,Population!L$4:L$104)</f>
        <v>1470935</v>
      </c>
      <c r="HH136" s="35">
        <f>SUMIF(Population!$B$4:$B$104,"&lt;="&amp;$GV136,Population!M$4:M$104)-SUMIF(Population!$B$4:$B$104,"&lt;"&amp;$GU136,Population!M$4:M$104)</f>
        <v>1500734</v>
      </c>
      <c r="HI136" s="35">
        <f>SUMIF(Population!$B$4:$B$104,"&lt;="&amp;$GV136,Population!N$4:N$104)-SUMIF(Population!$B$4:$B$104,"&lt;"&amp;$GU136,Population!N$4:N$104)</f>
        <v>1524195</v>
      </c>
      <c r="HJ136" s="35">
        <f>SUMIF(Population!$B$4:$B$104,"&lt;="&amp;$GV136,Population!O$4:O$104)-SUMIF(Population!$B$4:$B$104,"&lt;"&amp;$GU136,Population!O$4:O$104)</f>
        <v>1538114</v>
      </c>
      <c r="HK136" s="35">
        <f>SUMIF(Population!$B$4:$B$104,"&lt;="&amp;$GV136,Population!P$4:P$104)-SUMIF(Population!$B$4:$B$104,"&lt;"&amp;$GU136,Population!P$4:P$104)</f>
        <v>1540700</v>
      </c>
      <c r="HL136" s="35">
        <f>SUMIF(Population!$B$4:$B$104,"&lt;="&amp;$GV136,Population!Q$4:Q$104)-SUMIF(Population!$B$4:$B$104,"&lt;"&amp;$GU136,Population!Q$4:Q$104)</f>
        <v>1531235</v>
      </c>
      <c r="HM136" s="35">
        <f>SUMIF(Population!$B$4:$B$104,"&lt;="&amp;$GV136,Population!R$4:R$104)-SUMIF(Population!$B$4:$B$104,"&lt;"&amp;$GU136,Population!R$4:R$104)</f>
        <v>1522641</v>
      </c>
      <c r="HN136" s="35">
        <f>SUMIF(Population!$B$4:$B$104,"&lt;="&amp;$GV136,Population!S$4:S$104)-SUMIF(Population!$B$4:$B$104,"&lt;"&amp;$GU136,Population!S$4:S$104)</f>
        <v>1522507</v>
      </c>
      <c r="HO136" s="35">
        <f>SUMIF(Population!$B$4:$B$104,"&lt;="&amp;$GV136,Population!T$4:T$104)-SUMIF(Population!$B$4:$B$104,"&lt;"&amp;$GU136,Population!T$4:T$104)</f>
        <v>1538732</v>
      </c>
      <c r="HP136" s="35">
        <f>SUMIF(Population!$B$4:$B$104,"&lt;="&amp;$GV136,Population!U$4:U$104)-SUMIF(Population!$B$4:$B$104,"&lt;"&amp;$GU136,Population!U$4:U$104)</f>
        <v>1567758</v>
      </c>
      <c r="HQ136" s="35">
        <f>SUMIF(Population!$B$4:$B$104,"&lt;="&amp;$GV136,Population!V$4:V$104)-SUMIF(Population!$B$4:$B$104,"&lt;"&amp;$GU136,Population!V$4:V$104)</f>
        <v>1618556</v>
      </c>
      <c r="HR136" s="35">
        <f>SUMIF(Population!$B$4:$B$104,"&lt;="&amp;$GV136,Population!W$4:W$104)-SUMIF(Population!$B$4:$B$104,"&lt;"&amp;$GU136,Population!W$4:W$104)</f>
        <v>1664337</v>
      </c>
      <c r="HS136" s="35">
        <f>SUMIF(Population!$B$4:$B$104,"&lt;="&amp;$GV136,Population!X$4:X$104)-SUMIF(Population!$B$4:$B$104,"&lt;"&amp;$GU136,Population!X$4:X$104)</f>
        <v>1690628</v>
      </c>
      <c r="HT136" s="35">
        <f>SUMIF(Population!$B$4:$B$104,"&lt;="&amp;$GV136,Population!Y$4:Y$104)-SUMIF(Population!$B$4:$B$104,"&lt;"&amp;$GU136,Population!Y$4:Y$104)</f>
        <v>1698095</v>
      </c>
      <c r="HU136" s="35">
        <f>SUMIF(Population!$B$4:$B$104,"&lt;="&amp;$GV136,Population!Z$4:Z$104)-SUMIF(Population!$B$4:$B$104,"&lt;"&amp;$GU136,Population!Z$4:Z$104)</f>
        <v>1695715</v>
      </c>
      <c r="HV136" s="35">
        <f>SUMIF(Population!$B$4:$B$104,"&lt;="&amp;$GV136,Population!AA$4:AA$104)-SUMIF(Population!$B$4:$B$104,"&lt;"&amp;$GU136,Population!AA$4:AA$104)</f>
        <v>1672173</v>
      </c>
      <c r="HW136" s="35">
        <f>SUMIF(Population!$B$4:$B$104,"&lt;="&amp;$GV136,Population!AB$4:AB$104)-SUMIF(Population!$B$4:$B$104,"&lt;"&amp;$GU136,Population!AB$4:AB$104)</f>
        <v>1654049</v>
      </c>
      <c r="HX136" s="35">
        <f>SUMIF(Population!$B$4:$B$104,"&lt;="&amp;$GV136,Population!AC$4:AC$104)-SUMIF(Population!$B$4:$B$104,"&lt;"&amp;$GU136,Population!AC$4:AC$104)</f>
        <v>1651116</v>
      </c>
      <c r="HY136" s="35">
        <f>SUMIF(Population!$B$4:$B$104,"&lt;="&amp;$GV136,Population!AD$4:AD$104)-SUMIF(Population!$B$4:$B$104,"&lt;"&amp;$GU136,Population!AD$4:AD$104)</f>
        <v>1662718</v>
      </c>
      <c r="HZ136" s="35">
        <f>SUMIF(Population!$B$4:$B$104,"&lt;="&amp;$GV136,Population!AE$4:AE$104)-SUMIF(Population!$B$4:$B$104,"&lt;"&amp;$GU136,Population!AE$4:AE$104)</f>
        <v>1687906</v>
      </c>
      <c r="IA136" s="35">
        <f>SUMIF(Population!$B$4:$B$104,"&lt;="&amp;$GV136,Population!AF$4:AF$104)-SUMIF(Population!$B$4:$B$104,"&lt;"&amp;$GU136,Population!AF$4:AF$104)</f>
        <v>1730394</v>
      </c>
      <c r="IB136" s="35">
        <f>SUMIF(Population!$B$4:$B$104,"&lt;="&amp;$GV136,Population!AG$4:AG$104)-SUMIF(Population!$B$4:$B$104,"&lt;"&amp;$GU136,Population!AG$4:AG$104)</f>
        <v>1780302</v>
      </c>
      <c r="IC136" s="35">
        <f>SUMIF(Population!$B$4:$B$104,"&lt;="&amp;$GV136,Population!AH$4:AH$104)-SUMIF(Population!$B$4:$B$104,"&lt;"&amp;$GU136,Population!AH$4:AH$104)</f>
        <v>1838715</v>
      </c>
      <c r="ID136" s="35">
        <f>SUMIF(Population!$B$4:$B$104,"&lt;="&amp;$GV136,Population!AI$4:AI$104)-SUMIF(Population!$B$4:$B$104,"&lt;"&amp;$GU136,Population!AI$4:AI$104)</f>
        <v>1891407</v>
      </c>
      <c r="IE136" s="35">
        <f>SUMIF(Population!$B$4:$B$104,"&lt;="&amp;$GV136,Population!AJ$4:AJ$104)-SUMIF(Population!$B$4:$B$104,"&lt;"&amp;$GU136,Population!AJ$4:AJ$104)</f>
        <v>1940590</v>
      </c>
      <c r="IF136" s="35">
        <f>SUMIF(Population!$B$4:$B$104,"&lt;="&amp;$GV136,Population!AK$4:AK$104)-SUMIF(Population!$B$4:$B$104,"&lt;"&amp;$GU136,Population!AK$4:AK$104)</f>
        <v>1975407</v>
      </c>
      <c r="IG136" s="35">
        <f>SUMIF(Population!$B$4:$B$104,"&lt;="&amp;$GV136,Population!AL$4:AL$104)-SUMIF(Population!$B$4:$B$104,"&lt;"&amp;$GU136,Population!AL$4:AL$104)</f>
        <v>1999754</v>
      </c>
      <c r="IH136" s="35">
        <f>SUMIF(Population!$B$4:$B$104,"&lt;="&amp;$GV136,Population!AM$4:AM$104)-SUMIF(Population!$B$4:$B$104,"&lt;"&amp;$GU136,Population!AM$4:AM$104)</f>
        <v>2014405</v>
      </c>
      <c r="II136" s="35">
        <f>SUMIF(Population!$B$4:$B$104,"&lt;="&amp;$GV136,Population!AN$4:AN$104)-SUMIF(Population!$B$4:$B$104,"&lt;"&amp;$GU136,Population!AN$4:AN$104)</f>
        <v>2030471</v>
      </c>
      <c r="IJ136" s="35">
        <f>SUMIF(Population!$B$4:$B$104,"&lt;="&amp;$GV136,Population!AO$4:AO$104)-SUMIF(Population!$B$4:$B$104,"&lt;"&amp;$GU136,Population!AO$4:AO$104)</f>
        <v>2046578</v>
      </c>
      <c r="IK136" s="35">
        <f>SUMIF(Population!$B$4:$B$104,"&lt;="&amp;$GV136,Population!AP$4:AP$104)-SUMIF(Population!$B$4:$B$104,"&lt;"&amp;$GU136,Population!AP$4:AP$104)</f>
        <v>2056745</v>
      </c>
      <c r="IL136" s="35">
        <f>SUMIF(Population!$B$4:$B$104,"&lt;="&amp;$GV136,Population!AQ$4:AQ$104)-SUMIF(Population!$B$4:$B$104,"&lt;"&amp;$GU136,Population!AQ$4:AQ$104)</f>
        <v>2062890</v>
      </c>
      <c r="IM136" s="35">
        <f>SUMIF(Population!$B$4:$B$104,"&lt;="&amp;$GV136,Population!AR$4:AR$104)-SUMIF(Population!$B$4:$B$104,"&lt;"&amp;$GU136,Population!AR$4:AR$104)</f>
        <v>2067404</v>
      </c>
      <c r="IN136" s="35">
        <f>SUMIF(Population!$B$4:$B$104,"&lt;="&amp;$GV136,Population!AS$4:AS$104)-SUMIF(Population!$B$4:$B$104,"&lt;"&amp;$GU136,Population!AS$4:AS$104)</f>
        <v>2068569</v>
      </c>
      <c r="IO136" s="35">
        <f>SUMIF(Population!$B$4:$B$104,"&lt;="&amp;$GV136,Population!AT$4:AT$104)-SUMIF(Population!$B$4:$B$104,"&lt;"&amp;$GU136,Population!AT$4:AT$104)</f>
        <v>2067453</v>
      </c>
      <c r="IP136" s="35">
        <f>SUMIF(Population!$B$4:$B$104,"&lt;="&amp;$GV136,Population!AU$4:AU$104)-SUMIF(Population!$B$4:$B$104,"&lt;"&amp;$GU136,Population!AU$4:AU$104)</f>
        <v>2066900</v>
      </c>
      <c r="IQ136" s="35">
        <f>SUMIF(Population!$B$4:$B$104,"&lt;="&amp;$GV136,Population!AV$4:AV$104)-SUMIF(Population!$B$4:$B$104,"&lt;"&amp;$GU136,Population!AV$4:AV$104)</f>
        <v>2070782</v>
      </c>
      <c r="IR136" s="35">
        <f>SUMIF(Population!$B$4:$B$104,"&lt;="&amp;$GV136,Population!AW$4:AW$104)-SUMIF(Population!$B$4:$B$104,"&lt;"&amp;$GU136,Population!AW$4:AW$104)</f>
        <v>2070957</v>
      </c>
      <c r="IS136" s="35">
        <f>SUMIF(Population!$B$4:$B$104,"&lt;="&amp;$GV136,Population!AX$4:AX$104)-SUMIF(Population!$B$4:$B$104,"&lt;"&amp;$GU136,Population!AX$4:AX$104)</f>
        <v>2071112</v>
      </c>
      <c r="IT136" s="35">
        <f>SUMIF(Population!$B$4:$B$104,"&lt;="&amp;$GV136,Population!AY$4:AY$104)-SUMIF(Population!$B$4:$B$104,"&lt;"&amp;$GU136,Population!AY$4:AY$104)</f>
        <v>2068399</v>
      </c>
      <c r="IW136" s="35">
        <v>60</v>
      </c>
      <c r="IX136" s="35">
        <v>64</v>
      </c>
      <c r="IY136" s="36" t="s">
        <v>265</v>
      </c>
      <c r="IZ136" s="75">
        <f>SUMIF(Population!$B$214:$B$314,"&lt;="&amp;$GV136,Population!C$214:C$314)-SUMIF(Population!$B$214:$B$314,"&lt;"&amp;$GU136,Population!C$214:C$314)</f>
        <v>615776</v>
      </c>
      <c r="JA136" s="75">
        <f>SUMIF(Population!$B$214:$B$314,"&lt;="&amp;$GV136,Population!D$214:D$314)-SUMIF(Population!$B$214:$B$314,"&lt;"&amp;$GU136,Population!D$214:D$314)</f>
        <v>626680</v>
      </c>
      <c r="JB136" s="75">
        <f>SUMIF(Population!$B$214:$B$314,"&lt;="&amp;$GV136,Population!E$214:E$314)-SUMIF(Population!$B$214:$B$314,"&lt;"&amp;$GU136,Population!E$214:E$314)</f>
        <v>640180</v>
      </c>
      <c r="JC136" s="75">
        <f>SUMIF(Population!$B$214:$B$314,"&lt;="&amp;$GV136,Population!F$214:F$314)-SUMIF(Population!$B$214:$B$314,"&lt;"&amp;$GU136,Population!F$214:F$314)</f>
        <v>654198</v>
      </c>
      <c r="JD136" s="75">
        <f>SUMIF(Population!$B$214:$B$314,"&lt;="&amp;$GV136,Population!G$214:G$314)-SUMIF(Population!$B$214:$B$314,"&lt;"&amp;$GU136,Population!G$214:G$314)</f>
        <v>669388</v>
      </c>
      <c r="JE136" s="75">
        <f>SUMIF(Population!$B$214:$B$314,"&lt;="&amp;$GV136,Population!H$214:H$314)-SUMIF(Population!$B$214:$B$314,"&lt;"&amp;$GU136,Population!H$214:H$314)</f>
        <v>685669</v>
      </c>
      <c r="JF136" s="75">
        <f>SUMIF(Population!$B$214:$B$314,"&lt;="&amp;$GV136,Population!I$214:I$314)-SUMIF(Population!$B$214:$B$314,"&lt;"&amp;$GU136,Population!I$214:I$314)</f>
        <v>701113</v>
      </c>
      <c r="JG136" s="75">
        <f>SUMIF(Population!$B$214:$B$314,"&lt;="&amp;$GV136,Population!J$214:J$314)-SUMIF(Population!$B$214:$B$314,"&lt;"&amp;$GU136,Population!J$214:J$314)</f>
        <v>718118</v>
      </c>
      <c r="JH136" s="75">
        <f>SUMIF(Population!$B$214:$B$314,"&lt;="&amp;$GV136,Population!K$214:K$314)-SUMIF(Population!$B$214:$B$314,"&lt;"&amp;$GU136,Population!K$214:K$314)</f>
        <v>733620</v>
      </c>
      <c r="JI136" s="75">
        <f>SUMIF(Population!$B$214:$B$314,"&lt;="&amp;$GV136,Population!L$214:L$314)-SUMIF(Population!$B$214:$B$314,"&lt;"&amp;$GU136,Population!L$214:L$314)</f>
        <v>750804</v>
      </c>
      <c r="JJ136" s="75">
        <f>SUMIF(Population!$B$214:$B$314,"&lt;="&amp;$GV136,Population!M$214:M$314)-SUMIF(Population!$B$214:$B$314,"&lt;"&amp;$GU136,Population!M$214:M$314)</f>
        <v>765785</v>
      </c>
      <c r="JK136" s="75">
        <f>SUMIF(Population!$B$214:$B$314,"&lt;="&amp;$GV136,Population!N$214:N$314)-SUMIF(Population!$B$214:$B$314,"&lt;"&amp;$GU136,Population!N$214:N$314)</f>
        <v>777604</v>
      </c>
      <c r="JL136" s="75">
        <f>SUMIF(Population!$B$214:$B$314,"&lt;="&amp;$GV136,Population!O$214:O$314)-SUMIF(Population!$B$214:$B$314,"&lt;"&amp;$GU136,Population!O$214:O$314)</f>
        <v>784462</v>
      </c>
      <c r="JM136" s="75">
        <f>SUMIF(Population!$B$214:$B$314,"&lt;="&amp;$GV136,Population!P$214:P$314)-SUMIF(Population!$B$214:$B$314,"&lt;"&amp;$GU136,Population!P$214:P$314)</f>
        <v>785509</v>
      </c>
      <c r="JN136" s="75">
        <f>SUMIF(Population!$B$214:$B$314,"&lt;="&amp;$GV136,Population!Q$214:Q$314)-SUMIF(Population!$B$214:$B$314,"&lt;"&amp;$GU136,Population!Q$214:Q$314)</f>
        <v>780265</v>
      </c>
      <c r="JO136" s="75">
        <f>SUMIF(Population!$B$214:$B$314,"&lt;="&amp;$GV136,Population!R$214:R$314)-SUMIF(Population!$B$214:$B$314,"&lt;"&amp;$GU136,Population!R$214:R$314)</f>
        <v>775641</v>
      </c>
      <c r="JP136" s="75">
        <f>SUMIF(Population!$B$214:$B$314,"&lt;="&amp;$GV136,Population!S$214:S$314)-SUMIF(Population!$B$214:$B$314,"&lt;"&amp;$GU136,Population!S$214:S$314)</f>
        <v>774615</v>
      </c>
      <c r="JQ136" s="75">
        <f>SUMIF(Population!$B$214:$B$314,"&lt;="&amp;$GV136,Population!T$214:T$314)-SUMIF(Population!$B$214:$B$314,"&lt;"&amp;$GU136,Population!T$214:T$314)</f>
        <v>782586</v>
      </c>
      <c r="JR136" s="75">
        <f>SUMIF(Population!$B$214:$B$314,"&lt;="&amp;$GV136,Population!U$214:U$314)-SUMIF(Population!$B$214:$B$314,"&lt;"&amp;$GU136,Population!U$214:U$314)</f>
        <v>796317</v>
      </c>
      <c r="JS136" s="75">
        <f>SUMIF(Population!$B$214:$B$314,"&lt;="&amp;$GV136,Population!V$214:V$314)-SUMIF(Population!$B$214:$B$314,"&lt;"&amp;$GU136,Population!V$214:V$314)</f>
        <v>822319</v>
      </c>
      <c r="JT136" s="75">
        <f>SUMIF(Population!$B$214:$B$314,"&lt;="&amp;$GV136,Population!W$214:W$314)-SUMIF(Population!$B$214:$B$314,"&lt;"&amp;$GU136,Population!W$214:W$314)</f>
        <v>845728</v>
      </c>
      <c r="JU136" s="75">
        <f>SUMIF(Population!$B$214:$B$314,"&lt;="&amp;$GV136,Population!X$214:X$314)-SUMIF(Population!$B$214:$B$314,"&lt;"&amp;$GU136,Population!X$214:X$314)</f>
        <v>859137</v>
      </c>
      <c r="JV136" s="75">
        <f>SUMIF(Population!$B$214:$B$314,"&lt;="&amp;$GV136,Population!Y$214:Y$314)-SUMIF(Population!$B$214:$B$314,"&lt;"&amp;$GU136,Population!Y$214:Y$314)</f>
        <v>862279</v>
      </c>
      <c r="JW136" s="75">
        <f>SUMIF(Population!$B$214:$B$314,"&lt;="&amp;$GV136,Population!Z$214:Z$314)-SUMIF(Population!$B$214:$B$314,"&lt;"&amp;$GU136,Population!Z$214:Z$314)</f>
        <v>860422</v>
      </c>
      <c r="JX136" s="75">
        <f>SUMIF(Population!$B$214:$B$314,"&lt;="&amp;$GV136,Population!AA$214:AA$314)-SUMIF(Population!$B$214:$B$314,"&lt;"&amp;$GU136,Population!AA$214:AA$314)</f>
        <v>846850</v>
      </c>
      <c r="JY136" s="75">
        <f>SUMIF(Population!$B$214:$B$314,"&lt;="&amp;$GV136,Population!AB$214:AB$314)-SUMIF(Population!$B$214:$B$314,"&lt;"&amp;$GU136,Population!AB$214:AB$314)</f>
        <v>836172</v>
      </c>
      <c r="JZ136" s="75">
        <f>SUMIF(Population!$B$214:$B$314,"&lt;="&amp;$GV136,Population!AC$214:AC$314)-SUMIF(Population!$B$214:$B$314,"&lt;"&amp;$GU136,Population!AC$214:AC$314)</f>
        <v>833364</v>
      </c>
      <c r="KA136" s="75">
        <f>SUMIF(Population!$B$214:$B$314,"&lt;="&amp;$GV136,Population!AD$214:AD$314)-SUMIF(Population!$B$214:$B$314,"&lt;"&amp;$GU136,Population!AD$214:AD$314)</f>
        <v>837809</v>
      </c>
      <c r="KB136" s="75">
        <f>SUMIF(Population!$B$214:$B$314,"&lt;="&amp;$GV136,Population!AE$214:AE$314)-SUMIF(Population!$B$214:$B$314,"&lt;"&amp;$GU136,Population!AE$214:AE$314)</f>
        <v>849444</v>
      </c>
      <c r="KC136" s="75">
        <f>SUMIF(Population!$B$214:$B$314,"&lt;="&amp;$GV136,Population!AF$214:AF$314)-SUMIF(Population!$B$214:$B$314,"&lt;"&amp;$GU136,Population!AF$214:AF$314)</f>
        <v>869370</v>
      </c>
      <c r="KD136" s="75">
        <f>SUMIF(Population!$B$214:$B$314,"&lt;="&amp;$GV136,Population!AG$214:AG$314)-SUMIF(Population!$B$214:$B$314,"&lt;"&amp;$GU136,Population!AG$214:AG$314)</f>
        <v>892867</v>
      </c>
      <c r="KE136" s="75">
        <f>SUMIF(Population!$B$214:$B$314,"&lt;="&amp;$GV136,Population!AH$214:AH$314)-SUMIF(Population!$B$214:$B$314,"&lt;"&amp;$GU136,Population!AH$214:AH$314)</f>
        <v>920913</v>
      </c>
      <c r="KF136" s="75">
        <f>SUMIF(Population!$B$214:$B$314,"&lt;="&amp;$GV136,Population!AI$214:AI$314)-SUMIF(Population!$B$214:$B$314,"&lt;"&amp;$GU136,Population!AI$214:AI$314)</f>
        <v>947046</v>
      </c>
      <c r="KG136" s="75">
        <f>SUMIF(Population!$B$214:$B$314,"&lt;="&amp;$GV136,Population!AJ$214:AJ$314)-SUMIF(Population!$B$214:$B$314,"&lt;"&amp;$GU136,Population!AJ$214:AJ$314)</f>
        <v>971921</v>
      </c>
      <c r="KH136" s="75">
        <f>SUMIF(Population!$B$214:$B$314,"&lt;="&amp;$GV136,Population!AK$214:AK$314)-SUMIF(Population!$B$214:$B$314,"&lt;"&amp;$GU136,Population!AK$214:AK$314)</f>
        <v>989861</v>
      </c>
      <c r="KI136" s="75">
        <f>SUMIF(Population!$B$214:$B$314,"&lt;="&amp;$GV136,Population!AL$214:AL$314)-SUMIF(Population!$B$214:$B$314,"&lt;"&amp;$GU136,Population!AL$214:AL$314)</f>
        <v>1003222</v>
      </c>
      <c r="KJ136" s="75">
        <f>SUMIF(Population!$B$214:$B$314,"&lt;="&amp;$GV136,Population!AM$214:AM$314)-SUMIF(Population!$B$214:$B$314,"&lt;"&amp;$GU136,Population!AM$214:AM$314)</f>
        <v>1012074</v>
      </c>
      <c r="KK136" s="75">
        <f>SUMIF(Population!$B$214:$B$314,"&lt;="&amp;$GV136,Population!AN$214:AN$314)-SUMIF(Population!$B$214:$B$314,"&lt;"&amp;$GU136,Population!AN$214:AN$314)</f>
        <v>1021102</v>
      </c>
      <c r="KL136" s="75">
        <f>SUMIF(Population!$B$214:$B$314,"&lt;="&amp;$GV136,Population!AO$214:AO$314)-SUMIF(Population!$B$214:$B$314,"&lt;"&amp;$GU136,Population!AO$214:AO$314)</f>
        <v>1029228</v>
      </c>
      <c r="KM136" s="75">
        <f>SUMIF(Population!$B$214:$B$314,"&lt;="&amp;$GV136,Population!AP$214:AP$314)-SUMIF(Population!$B$214:$B$314,"&lt;"&amp;$GU136,Population!AP$214:AP$314)</f>
        <v>1035232</v>
      </c>
      <c r="KN136" s="75">
        <f>SUMIF(Population!$B$214:$B$314,"&lt;="&amp;$GV136,Population!AQ$214:AQ$314)-SUMIF(Population!$B$214:$B$314,"&lt;"&amp;$GU136,Population!AQ$214:AQ$314)</f>
        <v>1038256</v>
      </c>
      <c r="KO136" s="75">
        <f>SUMIF(Population!$B$214:$B$314,"&lt;="&amp;$GV136,Population!AR$214:AR$314)-SUMIF(Population!$B$214:$B$314,"&lt;"&amp;$GU136,Population!AR$214:AR$314)</f>
        <v>1039404</v>
      </c>
      <c r="KP136" s="75">
        <f>SUMIF(Population!$B$214:$B$314,"&lt;="&amp;$GV136,Population!AS$214:AS$314)-SUMIF(Population!$B$214:$B$314,"&lt;"&amp;$GU136,Population!AS$214:AS$314)</f>
        <v>1038319</v>
      </c>
      <c r="KQ136" s="75">
        <f>SUMIF(Population!$B$214:$B$314,"&lt;="&amp;$GV136,Population!AT$214:AT$314)-SUMIF(Population!$B$214:$B$314,"&lt;"&amp;$GU136,Population!AT$214:AT$314)</f>
        <v>1036314</v>
      </c>
      <c r="KR136" s="75">
        <f>SUMIF(Population!$B$214:$B$314,"&lt;="&amp;$GV136,Population!AU$214:AU$314)-SUMIF(Population!$B$214:$B$314,"&lt;"&amp;$GU136,Population!AU$214:AU$314)</f>
        <v>1033835</v>
      </c>
      <c r="KS136" s="75">
        <f>SUMIF(Population!$B$214:$B$314,"&lt;="&amp;$GV136,Population!AV$214:AV$314)-SUMIF(Population!$B$214:$B$314,"&lt;"&amp;$GU136,Population!AV$214:AV$314)</f>
        <v>1034299</v>
      </c>
      <c r="KT136" s="75">
        <f>SUMIF(Population!$B$214:$B$314,"&lt;="&amp;$GV136,Population!AW$214:AW$314)-SUMIF(Population!$B$214:$B$314,"&lt;"&amp;$GU136,Population!AW$214:AW$314)</f>
        <v>1033071</v>
      </c>
      <c r="KU136" s="75">
        <f>SUMIF(Population!$B$214:$B$314,"&lt;="&amp;$GV136,Population!AX$214:AX$314)-SUMIF(Population!$B$214:$B$314,"&lt;"&amp;$GU136,Population!AX$214:AX$314)</f>
        <v>1032772</v>
      </c>
      <c r="KV136" s="75">
        <f>SUMIF(Population!$B$214:$B$314,"&lt;="&amp;$GV136,Population!AY$214:AY$314)-SUMIF(Population!$B$214:$B$314,"&lt;"&amp;$GU136,Population!AY$214:AY$314)</f>
        <v>1031442</v>
      </c>
      <c r="KY136" s="35">
        <v>60</v>
      </c>
      <c r="KZ136" s="35">
        <v>64</v>
      </c>
      <c r="LA136" s="36" t="s">
        <v>265</v>
      </c>
      <c r="LB136" s="35">
        <f>SUMIF(Population!$B$110:$B$210,"&lt;="&amp;$GV136,Population!C$110:C$210)-SUMIF(Population!$B$110:$B$210,"&lt;"&amp;$GU136,Population!C$110:C$210)</f>
        <v>608506</v>
      </c>
      <c r="LC136" s="35">
        <f>SUMIF(Population!$B$110:$B$210,"&lt;="&amp;$GV136,Population!D$110:D$210)-SUMIF(Population!$B$110:$B$210,"&lt;"&amp;$GU136,Population!D$110:D$210)</f>
        <v>614746</v>
      </c>
      <c r="LD136" s="35">
        <f>SUMIF(Population!$B$110:$B$210,"&lt;="&amp;$GV136,Population!E$110:E$210)-SUMIF(Population!$B$110:$B$210,"&lt;"&amp;$GU136,Population!E$110:E$210)</f>
        <v>624073</v>
      </c>
      <c r="LE136" s="35">
        <f>SUMIF(Population!$B$110:$B$210,"&lt;="&amp;$GV136,Population!F$110:F$210)-SUMIF(Population!$B$110:$B$210,"&lt;"&amp;$GU136,Population!F$110:F$210)</f>
        <v>634921</v>
      </c>
      <c r="LF136" s="35">
        <f>SUMIF(Population!$B$110:$B$210,"&lt;="&amp;$GV136,Population!G$110:G$210)-SUMIF(Population!$B$110:$B$210,"&lt;"&amp;$GU136,Population!G$110:G$210)</f>
        <v>648622</v>
      </c>
      <c r="LG136" s="35">
        <f>SUMIF(Population!$B$110:$B$210,"&lt;="&amp;$GV136,Population!H$110:H$210)-SUMIF(Population!$B$110:$B$210,"&lt;"&amp;$GU136,Population!H$110:H$210)</f>
        <v>662286</v>
      </c>
      <c r="LH136" s="35">
        <f>SUMIF(Population!$B$110:$B$210,"&lt;="&amp;$GV136,Population!I$110:I$210)-SUMIF(Population!$B$110:$B$210,"&lt;"&amp;$GU136,Population!I$110:I$210)</f>
        <v>675278</v>
      </c>
      <c r="LI136" s="35">
        <f>SUMIF(Population!$B$110:$B$210,"&lt;="&amp;$GV136,Population!J$110:J$210)-SUMIF(Population!$B$110:$B$210,"&lt;"&amp;$GU136,Population!J$110:J$210)</f>
        <v>691208</v>
      </c>
      <c r="LJ136" s="35">
        <f>SUMIF(Population!$B$110:$B$210,"&lt;="&amp;$GV136,Population!K$110:K$210)-SUMIF(Population!$B$110:$B$210,"&lt;"&amp;$GU136,Population!K$110:K$210)</f>
        <v>705245</v>
      </c>
      <c r="LK136" s="35">
        <f>SUMIF(Population!$B$110:$B$210,"&lt;="&amp;$GV136,Population!L$110:L$210)-SUMIF(Population!$B$110:$B$210,"&lt;"&amp;$GU136,Population!L$110:L$210)</f>
        <v>720131</v>
      </c>
      <c r="LL136" s="35">
        <f>SUMIF(Population!$B$110:$B$210,"&lt;="&amp;$GV136,Population!M$110:M$210)-SUMIF(Population!$B$110:$B$210,"&lt;"&amp;$GU136,Population!M$110:M$210)</f>
        <v>734949</v>
      </c>
      <c r="LM136" s="35">
        <f>SUMIF(Population!$B$110:$B$210,"&lt;="&amp;$GV136,Population!N$110:N$210)-SUMIF(Population!$B$110:$B$210,"&lt;"&amp;$GU136,Population!N$110:N$210)</f>
        <v>746591</v>
      </c>
      <c r="LN136" s="35">
        <f>SUMIF(Population!$B$110:$B$210,"&lt;="&amp;$GV136,Population!O$110:O$210)-SUMIF(Population!$B$110:$B$210,"&lt;"&amp;$GU136,Population!O$110:O$210)</f>
        <v>753652</v>
      </c>
      <c r="LO136" s="35">
        <f>SUMIF(Population!$B$110:$B$210,"&lt;="&amp;$GV136,Population!P$110:P$210)-SUMIF(Population!$B$110:$B$210,"&lt;"&amp;$GU136,Population!P$110:P$210)</f>
        <v>755191</v>
      </c>
      <c r="LP136" s="35">
        <f>SUMIF(Population!$B$110:$B$210,"&lt;="&amp;$GV136,Population!Q$110:Q$210)-SUMIF(Population!$B$110:$B$210,"&lt;"&amp;$GU136,Population!Q$110:Q$210)</f>
        <v>750970</v>
      </c>
      <c r="LQ136" s="35">
        <f>SUMIF(Population!$B$110:$B$210,"&lt;="&amp;$GV136,Population!R$110:R$210)-SUMIF(Population!$B$110:$B$210,"&lt;"&amp;$GU136,Population!R$110:R$210)</f>
        <v>747000</v>
      </c>
      <c r="LR136" s="35">
        <f>SUMIF(Population!$B$110:$B$210,"&lt;="&amp;$GV136,Population!S$110:S$210)-SUMIF(Population!$B$110:$B$210,"&lt;"&amp;$GU136,Population!S$110:S$210)</f>
        <v>747892</v>
      </c>
      <c r="LS136" s="35">
        <f>SUMIF(Population!$B$110:$B$210,"&lt;="&amp;$GV136,Population!T$110:T$210)-SUMIF(Population!$B$110:$B$210,"&lt;"&amp;$GU136,Population!T$110:T$210)</f>
        <v>756146</v>
      </c>
      <c r="LT136" s="35">
        <f>SUMIF(Population!$B$110:$B$210,"&lt;="&amp;$GV136,Population!U$110:U$210)-SUMIF(Population!$B$110:$B$210,"&lt;"&amp;$GU136,Population!U$110:U$210)</f>
        <v>771441</v>
      </c>
      <c r="LU136" s="35">
        <f>SUMIF(Population!$B$110:$B$210,"&lt;="&amp;$GV136,Population!V$110:V$210)-SUMIF(Population!$B$110:$B$210,"&lt;"&amp;$GU136,Population!V$110:V$210)</f>
        <v>796237</v>
      </c>
      <c r="LV136" s="35">
        <f>SUMIF(Population!$B$110:$B$210,"&lt;="&amp;$GV136,Population!W$110:W$210)-SUMIF(Population!$B$110:$B$210,"&lt;"&amp;$GU136,Population!W$110:W$210)</f>
        <v>818609</v>
      </c>
      <c r="LW136" s="35">
        <f>SUMIF(Population!$B$110:$B$210,"&lt;="&amp;$GV136,Population!X$110:X$210)-SUMIF(Population!$B$110:$B$210,"&lt;"&amp;$GU136,Population!X$110:X$210)</f>
        <v>831491</v>
      </c>
      <c r="LX136" s="35">
        <f>SUMIF(Population!$B$110:$B$210,"&lt;="&amp;$GV136,Population!Y$110:Y$210)-SUMIF(Population!$B$110:$B$210,"&lt;"&amp;$GU136,Population!Y$110:Y$210)</f>
        <v>835816</v>
      </c>
      <c r="LY136" s="35">
        <f>SUMIF(Population!$B$110:$B$210,"&lt;="&amp;$GV136,Population!Z$110:Z$210)-SUMIF(Population!$B$110:$B$210,"&lt;"&amp;$GU136,Population!Z$110:Z$210)</f>
        <v>835293</v>
      </c>
      <c r="LZ136" s="35">
        <f>SUMIF(Population!$B$110:$B$210,"&lt;="&amp;$GV136,Population!AA$110:AA$210)-SUMIF(Population!$B$110:$B$210,"&lt;"&amp;$GU136,Population!AA$110:AA$210)</f>
        <v>825323</v>
      </c>
      <c r="MA136" s="35">
        <f>SUMIF(Population!$B$110:$B$210,"&lt;="&amp;$GV136,Population!AB$110:AB$210)-SUMIF(Population!$B$110:$B$210,"&lt;"&amp;$GU136,Population!AB$110:AB$210)</f>
        <v>817877</v>
      </c>
      <c r="MB136" s="35">
        <f>SUMIF(Population!$B$110:$B$210,"&lt;="&amp;$GV136,Population!AC$110:AC$210)-SUMIF(Population!$B$110:$B$210,"&lt;"&amp;$GU136,Population!AC$110:AC$210)</f>
        <v>817752</v>
      </c>
      <c r="MC136" s="35">
        <f>SUMIF(Population!$B$110:$B$210,"&lt;="&amp;$GV136,Population!AD$110:AD$210)-SUMIF(Population!$B$110:$B$210,"&lt;"&amp;$GU136,Population!AD$110:AD$210)</f>
        <v>824909</v>
      </c>
      <c r="MD136" s="35">
        <f>SUMIF(Population!$B$110:$B$210,"&lt;="&amp;$GV136,Population!AE$110:AE$210)-SUMIF(Population!$B$110:$B$210,"&lt;"&amp;$GU136,Population!AE$110:AE$210)</f>
        <v>838462</v>
      </c>
      <c r="ME136" s="35">
        <f>SUMIF(Population!$B$110:$B$210,"&lt;="&amp;$GV136,Population!AF$110:AF$210)-SUMIF(Population!$B$110:$B$210,"&lt;"&amp;$GU136,Population!AF$110:AF$210)</f>
        <v>861024</v>
      </c>
      <c r="MF136" s="35">
        <f>SUMIF(Population!$B$110:$B$210,"&lt;="&amp;$GV136,Population!AG$110:AG$210)-SUMIF(Population!$B$110:$B$210,"&lt;"&amp;$GU136,Population!AG$110:AG$210)</f>
        <v>887435</v>
      </c>
      <c r="MG136" s="35">
        <f>SUMIF(Population!$B$110:$B$210,"&lt;="&amp;$GV136,Population!AH$110:AH$210)-SUMIF(Population!$B$110:$B$210,"&lt;"&amp;$GU136,Population!AH$110:AH$210)</f>
        <v>917802</v>
      </c>
      <c r="MH136" s="35">
        <f>SUMIF(Population!$B$110:$B$210,"&lt;="&amp;$GV136,Population!AI$110:AI$210)-SUMIF(Population!$B$110:$B$210,"&lt;"&amp;$GU136,Population!AI$110:AI$210)</f>
        <v>944361</v>
      </c>
      <c r="MI136" s="35">
        <f>SUMIF(Population!$B$110:$B$210,"&lt;="&amp;$GV136,Population!AJ$110:AJ$210)-SUMIF(Population!$B$110:$B$210,"&lt;"&amp;$GU136,Population!AJ$110:AJ$210)</f>
        <v>968669</v>
      </c>
      <c r="MJ136" s="35">
        <f>SUMIF(Population!$B$110:$B$210,"&lt;="&amp;$GV136,Population!AK$110:AK$210)-SUMIF(Population!$B$110:$B$210,"&lt;"&amp;$GU136,Population!AK$110:AK$210)</f>
        <v>985546</v>
      </c>
      <c r="MK136" s="35">
        <f>SUMIF(Population!$B$110:$B$210,"&lt;="&amp;$GV136,Population!AL$110:AL$210)-SUMIF(Population!$B$110:$B$210,"&lt;"&amp;$GU136,Population!AL$110:AL$210)</f>
        <v>996532</v>
      </c>
      <c r="ML136" s="35">
        <f>SUMIF(Population!$B$110:$B$210,"&lt;="&amp;$GV136,Population!AM$110:AM$210)-SUMIF(Population!$B$110:$B$210,"&lt;"&amp;$GU136,Population!AM$110:AM$210)</f>
        <v>1002331</v>
      </c>
      <c r="MM136" s="35">
        <f>SUMIF(Population!$B$110:$B$210,"&lt;="&amp;$GV136,Population!AN$110:AN$210)-SUMIF(Population!$B$110:$B$210,"&lt;"&amp;$GU136,Population!AN$110:AN$210)</f>
        <v>1009369</v>
      </c>
      <c r="MN136" s="35">
        <f>SUMIF(Population!$B$110:$B$210,"&lt;="&amp;$GV136,Population!AO$110:AO$210)-SUMIF(Population!$B$110:$B$210,"&lt;"&amp;$GU136,Population!AO$110:AO$210)</f>
        <v>1017350</v>
      </c>
      <c r="MO136" s="35">
        <f>SUMIF(Population!$B$110:$B$210,"&lt;="&amp;$GV136,Population!AP$110:AP$210)-SUMIF(Population!$B$110:$B$210,"&lt;"&amp;$GU136,Population!AP$110:AP$210)</f>
        <v>1021513</v>
      </c>
      <c r="MP136" s="35">
        <f>SUMIF(Population!$B$110:$B$210,"&lt;="&amp;$GV136,Population!AQ$110:AQ$210)-SUMIF(Population!$B$110:$B$210,"&lt;"&amp;$GU136,Population!AQ$110:AQ$210)</f>
        <v>1024634</v>
      </c>
      <c r="MQ136" s="35">
        <f>SUMIF(Population!$B$110:$B$210,"&lt;="&amp;$GV136,Population!AR$110:AR$210)-SUMIF(Population!$B$110:$B$210,"&lt;"&amp;$GU136,Population!AR$110:AR$210)</f>
        <v>1028000</v>
      </c>
      <c r="MR136" s="35">
        <f>SUMIF(Population!$B$110:$B$210,"&lt;="&amp;$GV136,Population!AS$110:AS$210)-SUMIF(Population!$B$110:$B$210,"&lt;"&amp;$GU136,Population!AS$110:AS$210)</f>
        <v>1030250</v>
      </c>
      <c r="MS136" s="35">
        <f>SUMIF(Population!$B$110:$B$210,"&lt;="&amp;$GV136,Population!AT$110:AT$210)-SUMIF(Population!$B$110:$B$210,"&lt;"&amp;$GU136,Population!AT$110:AT$210)</f>
        <v>1031139</v>
      </c>
      <c r="MT136" s="35">
        <f>SUMIF(Population!$B$110:$B$210,"&lt;="&amp;$GV136,Population!AU$110:AU$210)-SUMIF(Population!$B$110:$B$210,"&lt;"&amp;$GU136,Population!AU$110:AU$210)</f>
        <v>1033065</v>
      </c>
      <c r="MU136" s="35">
        <f>SUMIF(Population!$B$110:$B$210,"&lt;="&amp;$GV136,Population!AV$110:AV$210)-SUMIF(Population!$B$110:$B$210,"&lt;"&amp;$GU136,Population!AV$110:AV$210)</f>
        <v>1036483</v>
      </c>
      <c r="MV136" s="35">
        <f>SUMIF(Population!$B$110:$B$210,"&lt;="&amp;$GV136,Population!AW$110:AW$210)-SUMIF(Population!$B$110:$B$210,"&lt;"&amp;$GU136,Population!AW$110:AW$210)</f>
        <v>1037886</v>
      </c>
      <c r="MW136" s="35">
        <f>SUMIF(Population!$B$110:$B$210,"&lt;="&amp;$GV136,Population!AX$110:AX$210)-SUMIF(Population!$B$110:$B$210,"&lt;"&amp;$GU136,Population!AX$110:AX$210)</f>
        <v>1038340</v>
      </c>
      <c r="MX136" s="35">
        <f>SUMIF(Population!$B$110:$B$210,"&lt;="&amp;$GV136,Population!AY$110:AY$210)-SUMIF(Population!$B$110:$B$210,"&lt;"&amp;$GU136,Population!AY$110:AY$210)</f>
        <v>1036957</v>
      </c>
      <c r="MZ136" s="36" t="s">
        <v>265</v>
      </c>
      <c r="NA136" s="49">
        <f t="shared" si="109"/>
        <v>3066227326.659533</v>
      </c>
      <c r="NB136" s="49">
        <f t="shared" si="110"/>
        <v>3175584392.9148335</v>
      </c>
      <c r="NC136" s="49">
        <f t="shared" si="111"/>
        <v>3303062195.2070322</v>
      </c>
      <c r="ND136" s="49">
        <f t="shared" si="112"/>
        <v>3439978311.1705861</v>
      </c>
      <c r="NE136" s="49">
        <f t="shared" si="113"/>
        <v>3592206851.0680461</v>
      </c>
      <c r="NF136" s="49">
        <f t="shared" si="114"/>
        <v>3752303530.3330541</v>
      </c>
      <c r="NG136" s="49">
        <f t="shared" si="115"/>
        <v>3913310684.2908378</v>
      </c>
      <c r="NH136" s="49">
        <f t="shared" si="116"/>
        <v>4092549161.5213366</v>
      </c>
      <c r="NI136" s="49">
        <f t="shared" si="117"/>
        <v>4267587418.3100171</v>
      </c>
      <c r="NJ136" s="49">
        <f t="shared" si="118"/>
        <v>4455903693.9819813</v>
      </c>
      <c r="NK136" s="49">
        <f t="shared" si="119"/>
        <v>4643291749.1061344</v>
      </c>
      <c r="NL136" s="49">
        <f t="shared" si="120"/>
        <v>4816623714.303278</v>
      </c>
      <c r="NM136" s="49">
        <f t="shared" si="121"/>
        <v>4964444370.9990511</v>
      </c>
      <c r="NN136" s="49">
        <f t="shared" si="122"/>
        <v>5079022567.1202679</v>
      </c>
      <c r="NO136" s="49">
        <f t="shared" si="123"/>
        <v>5155654949.4426203</v>
      </c>
      <c r="NP136" s="49">
        <f t="shared" si="124"/>
        <v>5236238899.9574375</v>
      </c>
      <c r="NQ136" s="49">
        <f t="shared" si="125"/>
        <v>5347627740.0678253</v>
      </c>
      <c r="NR136" s="49">
        <f t="shared" si="126"/>
        <v>5520072624.2875938</v>
      </c>
      <c r="NS136" s="49">
        <f t="shared" si="127"/>
        <v>5744348341.649704</v>
      </c>
      <c r="NT136" s="49">
        <f t="shared" si="128"/>
        <v>6057165065.8861656</v>
      </c>
      <c r="NU136" s="49">
        <f t="shared" si="129"/>
        <v>6361549099.8306398</v>
      </c>
      <c r="NV136" s="49">
        <f t="shared" si="130"/>
        <v>6600086225.3084536</v>
      </c>
      <c r="NW136" s="49">
        <f t="shared" si="131"/>
        <v>6770854349.0102291</v>
      </c>
      <c r="NX136" s="49">
        <f t="shared" si="132"/>
        <v>6905804614.9543324</v>
      </c>
      <c r="NY136" s="49">
        <f t="shared" si="133"/>
        <v>6955407320.8018265</v>
      </c>
      <c r="NZ136" s="49">
        <f t="shared" si="134"/>
        <v>7026995394.9183149</v>
      </c>
      <c r="OA136" s="49">
        <f t="shared" si="135"/>
        <v>7164383421.8235874</v>
      </c>
      <c r="OB136" s="49">
        <f t="shared" si="136"/>
        <v>7368850900.0807428</v>
      </c>
      <c r="OC136" s="49">
        <f t="shared" si="137"/>
        <v>7640281574.1678686</v>
      </c>
      <c r="OD136" s="49">
        <f t="shared" si="138"/>
        <v>7999927374.9654732</v>
      </c>
      <c r="OE136" s="49">
        <f t="shared" si="139"/>
        <v>8406489213.5416584</v>
      </c>
      <c r="OF136" s="49">
        <f t="shared" si="140"/>
        <v>8867788690.918541</v>
      </c>
      <c r="OG136" s="49">
        <f t="shared" si="141"/>
        <v>9316780104.0086937</v>
      </c>
      <c r="OH136" s="49">
        <f t="shared" si="142"/>
        <v>9763253795.2353401</v>
      </c>
      <c r="OI136" s="49">
        <f t="shared" si="143"/>
        <v>10150730902.302639</v>
      </c>
      <c r="OJ136" s="49">
        <f t="shared" si="144"/>
        <v>10495357513.565548</v>
      </c>
      <c r="OK136" s="49">
        <f t="shared" si="145"/>
        <v>10798101117.210869</v>
      </c>
      <c r="OL136" s="49">
        <f t="shared" si="146"/>
        <v>11116736889.062946</v>
      </c>
      <c r="OM136" s="49">
        <f t="shared" si="147"/>
        <v>11444287871.737635</v>
      </c>
      <c r="ON136" s="49">
        <f t="shared" si="148"/>
        <v>11746834741.341572</v>
      </c>
      <c r="OO136" s="49">
        <f t="shared" si="149"/>
        <v>12033623401.018339</v>
      </c>
      <c r="OP136" s="49">
        <f t="shared" si="150"/>
        <v>12317586874.486603</v>
      </c>
      <c r="OQ136" s="49">
        <f t="shared" si="151"/>
        <v>12587811483.383957</v>
      </c>
      <c r="OR136" s="49">
        <f t="shared" si="152"/>
        <v>12849783194.023041</v>
      </c>
      <c r="OS136" s="49">
        <f t="shared" si="153"/>
        <v>13120777066.784649</v>
      </c>
      <c r="OT136" s="49">
        <f t="shared" si="154"/>
        <v>13426240089.95508</v>
      </c>
      <c r="OU136" s="49">
        <f t="shared" si="155"/>
        <v>13714217909.675287</v>
      </c>
      <c r="OV136" s="49">
        <f t="shared" si="156"/>
        <v>14008237158.600952</v>
      </c>
      <c r="OW136" s="49">
        <f t="shared" si="157"/>
        <v>14288747322.348499</v>
      </c>
    </row>
    <row r="137" spans="2:413">
      <c r="B137" s="36" t="s">
        <v>266</v>
      </c>
      <c r="C137" s="339">
        <v>1440.4275842936652</v>
      </c>
      <c r="D137" s="339">
        <v>1723.2542565871804</v>
      </c>
      <c r="E137" s="340">
        <v>3163.6818408808458</v>
      </c>
      <c r="F137" s="48">
        <f t="shared" si="104"/>
        <v>3000.8470382591613</v>
      </c>
      <c r="G137" s="48">
        <f t="shared" si="105"/>
        <v>3633.6180405546838</v>
      </c>
      <c r="H137" s="48">
        <f t="shared" si="106"/>
        <v>3315.3247971002093</v>
      </c>
      <c r="I137" s="123">
        <f t="shared" si="158"/>
        <v>1.6121812869155163</v>
      </c>
      <c r="J137" s="123">
        <f t="shared" si="107"/>
        <v>2.160566640936608</v>
      </c>
      <c r="K137" s="123">
        <f t="shared" si="107"/>
        <v>1.8709613056793335</v>
      </c>
      <c r="L137" s="49"/>
      <c r="AG137" s="35">
        <v>65</v>
      </c>
      <c r="AH137" s="35">
        <v>69</v>
      </c>
      <c r="AI137" s="36" t="s">
        <v>266</v>
      </c>
      <c r="AJ137" s="49">
        <f t="shared" si="159"/>
        <v>3464.1106215877412</v>
      </c>
      <c r="AK137" s="49">
        <f t="shared" si="159"/>
        <v>3538.1129135999172</v>
      </c>
      <c r="AL137" s="49">
        <f t="shared" si="159"/>
        <v>3613.6960844642076</v>
      </c>
      <c r="AM137" s="49">
        <f t="shared" si="159"/>
        <v>3690.8939058095334</v>
      </c>
      <c r="AN137" s="49">
        <f t="shared" si="159"/>
        <v>3769.7408707134687</v>
      </c>
      <c r="AO137" s="49">
        <f t="shared" si="159"/>
        <v>3850.2722091142355</v>
      </c>
      <c r="AP137" s="49">
        <f t="shared" si="159"/>
        <v>3932.523903551938</v>
      </c>
      <c r="AQ137" s="49">
        <f t="shared" si="159"/>
        <v>4016.532705246073</v>
      </c>
      <c r="AR137" s="49">
        <f t="shared" si="159"/>
        <v>4102.3361505164903</v>
      </c>
      <c r="AS137" s="49">
        <f t="shared" si="159"/>
        <v>4189.9725775551515</v>
      </c>
      <c r="AT137" s="49">
        <f t="shared" si="159"/>
        <v>4279.4811435561787</v>
      </c>
      <c r="AU137" s="49">
        <f t="shared" si="159"/>
        <v>4370.9018422118388</v>
      </c>
      <c r="AV137" s="49">
        <f t="shared" si="159"/>
        <v>4464.2755215822926</v>
      </c>
      <c r="AW137" s="49">
        <f t="shared" si="159"/>
        <v>4559.6439023470848</v>
      </c>
      <c r="AX137" s="49">
        <f t="shared" si="159"/>
        <v>4657.0495964465335</v>
      </c>
      <c r="AY137" s="49">
        <f t="shared" si="159"/>
        <v>4756.5361261213457</v>
      </c>
      <c r="AZ137" s="49">
        <f t="shared" ref="AZ137:CF141" si="163">$K137*AZ$142</f>
        <v>4858.147943358973</v>
      </c>
      <c r="BA137" s="49">
        <f t="shared" si="163"/>
        <v>4961.9304497553831</v>
      </c>
      <c r="BB137" s="49">
        <f t="shared" si="163"/>
        <v>5067.9300168011387</v>
      </c>
      <c r="BC137" s="49">
        <f t="shared" si="163"/>
        <v>5176.1940066008337</v>
      </c>
      <c r="BD137" s="49">
        <f t="shared" si="163"/>
        <v>5286.770793035148</v>
      </c>
      <c r="BE137" s="49">
        <f t="shared" si="163"/>
        <v>5399.7097833749858</v>
      </c>
      <c r="BF137" s="49">
        <f t="shared" si="163"/>
        <v>5515.06144035734</v>
      </c>
      <c r="BG137" s="49">
        <f t="shared" si="163"/>
        <v>5632.877304732755</v>
      </c>
      <c r="BH137" s="49">
        <f t="shared" si="163"/>
        <v>5753.2100182944632</v>
      </c>
      <c r="BI137" s="49">
        <f t="shared" si="163"/>
        <v>5876.1133473994851</v>
      </c>
      <c r="BJ137" s="49">
        <f t="shared" si="163"/>
        <v>6001.6422069921946</v>
      </c>
      <c r="BK137" s="49">
        <f t="shared" si="163"/>
        <v>6129.8526851410907</v>
      </c>
      <c r="BL137" s="49">
        <f t="shared" si="163"/>
        <v>6260.8020680997442</v>
      </c>
      <c r="BM137" s="49">
        <f t="shared" si="163"/>
        <v>6394.5488659030998</v>
      </c>
      <c r="BN137" s="49">
        <f t="shared" si="163"/>
        <v>6531.1528385105894</v>
      </c>
      <c r="BO137" s="49">
        <f t="shared" si="163"/>
        <v>6670.6750225077294</v>
      </c>
      <c r="BP137" s="49">
        <f t="shared" si="163"/>
        <v>6813.1777583781231</v>
      </c>
      <c r="BQ137" s="49">
        <f t="shared" si="163"/>
        <v>6958.7247183580757</v>
      </c>
      <c r="BR137" s="49">
        <f t="shared" si="163"/>
        <v>7107.380934886246</v>
      </c>
      <c r="BS137" s="49">
        <f t="shared" si="163"/>
        <v>7259.212829661059</v>
      </c>
      <c r="BT137" s="49">
        <f t="shared" si="163"/>
        <v>7414.2882433188624</v>
      </c>
      <c r="BU137" s="49">
        <f t="shared" si="163"/>
        <v>7572.676465746079</v>
      </c>
      <c r="BV137" s="49">
        <f t="shared" si="163"/>
        <v>7734.4482670389089</v>
      </c>
      <c r="BW137" s="49">
        <f t="shared" si="163"/>
        <v>7899.675929124407</v>
      </c>
      <c r="BX137" s="49">
        <f t="shared" si="163"/>
        <v>8068.4332780570685</v>
      </c>
      <c r="BY137" s="49">
        <f t="shared" si="163"/>
        <v>8240.7957170053578</v>
      </c>
      <c r="BZ137" s="49">
        <f t="shared" si="163"/>
        <v>8416.8402599429046</v>
      </c>
      <c r="CA137" s="49">
        <f t="shared" si="163"/>
        <v>8596.645566059442</v>
      </c>
      <c r="CB137" s="49">
        <f t="shared" si="163"/>
        <v>8780.2919749068387</v>
      </c>
      <c r="CC137" s="49">
        <f t="shared" si="163"/>
        <v>8967.8615422959447</v>
      </c>
      <c r="CD137" s="49">
        <f t="shared" si="163"/>
        <v>9159.438076960294</v>
      </c>
      <c r="CE137" s="49">
        <f t="shared" si="163"/>
        <v>9355.107178003027</v>
      </c>
      <c r="CF137" s="49">
        <f t="shared" si="163"/>
        <v>9554.95627314378</v>
      </c>
      <c r="CI137" s="35">
        <v>65</v>
      </c>
      <c r="CJ137" s="35">
        <v>69</v>
      </c>
      <c r="CK137" s="36" t="s">
        <v>266</v>
      </c>
      <c r="CL137" s="75" t="e">
        <f>SUMIF(Population!$B$214:$B$314,"&lt;="&amp;$GV137,Population!#REF!)-SUMIF(Population!$B$214:$B$314,"&lt;"&amp;$GU137,Population!#REF!)</f>
        <v>#REF!</v>
      </c>
      <c r="CM137" s="75" t="e">
        <f>SUMIF(Population!$B$214:$B$314,"&lt;="&amp;$GV137,Population!#REF!)-SUMIF(Population!$B$214:$B$314,"&lt;"&amp;$GU137,Population!#REF!)</f>
        <v>#REF!</v>
      </c>
      <c r="CN137" s="75" t="e">
        <f>SUMIF(Population!$B$214:$B$314,"&lt;="&amp;$GV137,Population!#REF!)-SUMIF(Population!$B$214:$B$314,"&lt;"&amp;$GU137,Population!#REF!)</f>
        <v>#REF!</v>
      </c>
      <c r="CO137" s="75" t="e">
        <f>SUMIF(Population!$B$214:$B$314,"&lt;="&amp;$GV137,Population!#REF!)-SUMIF(Population!$B$214:$B$314,"&lt;"&amp;$GU137,Population!#REF!)</f>
        <v>#REF!</v>
      </c>
      <c r="CP137" s="75" t="e">
        <f>SUMIF(Population!$B$214:$B$314,"&lt;="&amp;$GV137,Population!#REF!)-SUMIF(Population!$B$214:$B$314,"&lt;"&amp;$GU137,Population!#REF!)</f>
        <v>#REF!</v>
      </c>
      <c r="CQ137" s="75" t="e">
        <f>SUMIF(Population!$B$214:$B$314,"&lt;="&amp;$GV137,Population!#REF!)-SUMIF(Population!$B$214:$B$314,"&lt;"&amp;$GU137,Population!#REF!)</f>
        <v>#REF!</v>
      </c>
      <c r="CR137" s="75" t="e">
        <f>SUMIF(Population!$B$214:$B$314,"&lt;="&amp;$GV137,Population!#REF!)-SUMIF(Population!$B$214:$B$314,"&lt;"&amp;$GU137,Population!#REF!)</f>
        <v>#REF!</v>
      </c>
      <c r="CS137" s="75" t="e">
        <f>SUMIF(Population!$B$214:$B$314,"&lt;="&amp;$GV137,Population!#REF!)-SUMIF(Population!$B$214:$B$314,"&lt;"&amp;$GU137,Population!#REF!)</f>
        <v>#REF!</v>
      </c>
      <c r="CT137" s="75" t="e">
        <f>SUMIF(Population!$B$214:$B$314,"&lt;="&amp;$GV137,Population!#REF!)-SUMIF(Population!$B$214:$B$314,"&lt;"&amp;$GU137,Population!#REF!)</f>
        <v>#REF!</v>
      </c>
      <c r="CU137" s="75" t="e">
        <f>SUMIF(Population!$B$214:$B$314,"&lt;="&amp;$GV137,Population!#REF!)-SUMIF(Population!$B$214:$B$314,"&lt;"&amp;$GU137,Population!#REF!)</f>
        <v>#REF!</v>
      </c>
      <c r="CV137" s="75" t="e">
        <f>SUMIF(Population!$B$214:$B$314,"&lt;="&amp;$GV137,Population!#REF!)-SUMIF(Population!$B$214:$B$314,"&lt;"&amp;$GU137,Population!#REF!)</f>
        <v>#REF!</v>
      </c>
      <c r="CW137" s="75" t="e">
        <f>SUMIF(Population!$B$214:$B$314,"&lt;="&amp;$GV137,Population!#REF!)-SUMIF(Population!$B$214:$B$314,"&lt;"&amp;$GU137,Population!#REF!)</f>
        <v>#REF!</v>
      </c>
      <c r="CX137" s="75" t="e">
        <f>SUMIF(Population!$B$214:$B$314,"&lt;="&amp;$GV137,Population!#REF!)-SUMIF(Population!$B$214:$B$314,"&lt;"&amp;$GU137,Population!#REF!)</f>
        <v>#REF!</v>
      </c>
      <c r="CY137" s="75" t="e">
        <f>SUMIF(Population!$B$214:$B$314,"&lt;="&amp;$GV137,Population!#REF!)-SUMIF(Population!$B$214:$B$314,"&lt;"&amp;$GU137,Population!#REF!)</f>
        <v>#REF!</v>
      </c>
      <c r="CZ137" s="75" t="e">
        <f>SUMIF(Population!$B$214:$B$314,"&lt;="&amp;$GV137,Population!#REF!)-SUMIF(Population!$B$214:$B$314,"&lt;"&amp;$GU137,Population!#REF!)</f>
        <v>#REF!</v>
      </c>
      <c r="DA137" s="75" t="e">
        <f>SUMIF(Population!$B$214:$B$314,"&lt;="&amp;$GV137,Population!#REF!)-SUMIF(Population!$B$214:$B$314,"&lt;"&amp;$GU137,Population!#REF!)</f>
        <v>#REF!</v>
      </c>
      <c r="DB137" s="75" t="e">
        <f>SUMIF(Population!$B$214:$B$314,"&lt;="&amp;$GV137,Population!#REF!)-SUMIF(Population!$B$214:$B$314,"&lt;"&amp;$GU137,Population!#REF!)</f>
        <v>#REF!</v>
      </c>
      <c r="DC137" s="75" t="e">
        <f>SUMIF(Population!$B$214:$B$314,"&lt;="&amp;$GV137,Population!#REF!)-SUMIF(Population!$B$214:$B$314,"&lt;"&amp;$GU137,Population!#REF!)</f>
        <v>#REF!</v>
      </c>
      <c r="DD137" s="75" t="e">
        <f>SUMIF(Population!$B$214:$B$314,"&lt;="&amp;$GV137,Population!#REF!)-SUMIF(Population!$B$214:$B$314,"&lt;"&amp;$GU137,Population!#REF!)</f>
        <v>#REF!</v>
      </c>
      <c r="DE137" s="75" t="e">
        <f>SUMIF(Population!$B$214:$B$314,"&lt;="&amp;$GV137,Population!#REF!)-SUMIF(Population!$B$214:$B$314,"&lt;"&amp;$GU137,Population!#REF!)</f>
        <v>#REF!</v>
      </c>
      <c r="DF137" s="75" t="e">
        <f>SUMIF(Population!$B$214:$B$314,"&lt;="&amp;$GV137,Population!#REF!)-SUMIF(Population!$B$214:$B$314,"&lt;"&amp;$GU137,Population!#REF!)</f>
        <v>#REF!</v>
      </c>
      <c r="DG137" s="75" t="e">
        <f>SUMIF(Population!$B$214:$B$314,"&lt;="&amp;$GV137,Population!#REF!)-SUMIF(Population!$B$214:$B$314,"&lt;"&amp;$GU137,Population!#REF!)</f>
        <v>#REF!</v>
      </c>
      <c r="DH137" s="75" t="e">
        <f>SUMIF(Population!$B$214:$B$314,"&lt;="&amp;$GV137,Population!#REF!)-SUMIF(Population!$B$214:$B$314,"&lt;"&amp;$GU137,Population!#REF!)</f>
        <v>#REF!</v>
      </c>
      <c r="DI137" s="75" t="e">
        <f>SUMIF(Population!$B$214:$B$314,"&lt;="&amp;$GV137,Population!#REF!)-SUMIF(Population!$B$214:$B$314,"&lt;"&amp;$GU137,Population!#REF!)</f>
        <v>#REF!</v>
      </c>
      <c r="DJ137" s="75" t="e">
        <f>SUMIF(Population!$B$214:$B$314,"&lt;="&amp;$GV137,Population!#REF!)-SUMIF(Population!$B$214:$B$314,"&lt;"&amp;$GU137,Population!#REF!)</f>
        <v>#REF!</v>
      </c>
      <c r="DK137" s="75" t="e">
        <f>SUMIF(Population!$B$214:$B$314,"&lt;="&amp;$GV137,Population!#REF!)-SUMIF(Population!$B$214:$B$314,"&lt;"&amp;$GU137,Population!#REF!)</f>
        <v>#REF!</v>
      </c>
      <c r="DL137" s="75" t="e">
        <f>SUMIF(Population!$B$214:$B$314,"&lt;="&amp;$GV137,Population!#REF!)-SUMIF(Population!$B$214:$B$314,"&lt;"&amp;$GU137,Population!#REF!)</f>
        <v>#REF!</v>
      </c>
      <c r="DM137" s="75" t="e">
        <f>SUMIF(Population!$B$214:$B$314,"&lt;="&amp;$GV137,Population!#REF!)-SUMIF(Population!$B$214:$B$314,"&lt;"&amp;$GU137,Population!#REF!)</f>
        <v>#REF!</v>
      </c>
      <c r="DN137" s="75" t="e">
        <f>SUMIF(Population!$B$214:$B$314,"&lt;="&amp;$GV137,Population!#REF!)-SUMIF(Population!$B$214:$B$314,"&lt;"&amp;$GU137,Population!#REF!)</f>
        <v>#REF!</v>
      </c>
      <c r="DO137" s="75" t="e">
        <f>SUMIF(Population!$B$214:$B$314,"&lt;="&amp;$GV137,Population!#REF!)-SUMIF(Population!$B$214:$B$314,"&lt;"&amp;$GU137,Population!#REF!)</f>
        <v>#REF!</v>
      </c>
      <c r="DP137" s="75" t="e">
        <f>SUMIF(Population!$B$214:$B$314,"&lt;="&amp;$GV137,Population!#REF!)-SUMIF(Population!$B$214:$B$314,"&lt;"&amp;$GU137,Population!#REF!)</f>
        <v>#REF!</v>
      </c>
      <c r="DQ137" s="75" t="e">
        <f>SUMIF(Population!$B$214:$B$314,"&lt;="&amp;$GV137,Population!#REF!)-SUMIF(Population!$B$214:$B$314,"&lt;"&amp;$GU137,Population!#REF!)</f>
        <v>#REF!</v>
      </c>
      <c r="DR137" s="75" t="e">
        <f>SUMIF(Population!$B$214:$B$314,"&lt;="&amp;$GV137,Population!#REF!)-SUMIF(Population!$B$214:$B$314,"&lt;"&amp;$GU137,Population!#REF!)</f>
        <v>#REF!</v>
      </c>
      <c r="DS137" s="75" t="e">
        <f>SUMIF(Population!$B$214:$B$314,"&lt;="&amp;$GV137,Population!#REF!)-SUMIF(Population!$B$214:$B$314,"&lt;"&amp;$GU137,Population!#REF!)</f>
        <v>#REF!</v>
      </c>
      <c r="DT137" s="75" t="e">
        <f>SUMIF(Population!$B$214:$B$314,"&lt;="&amp;$GV137,Population!#REF!)-SUMIF(Population!$B$214:$B$314,"&lt;"&amp;$GU137,Population!#REF!)</f>
        <v>#REF!</v>
      </c>
      <c r="DU137" s="75" t="e">
        <f>SUMIF(Population!$B$214:$B$314,"&lt;="&amp;$GV137,Population!#REF!)-SUMIF(Population!$B$214:$B$314,"&lt;"&amp;$GU137,Population!#REF!)</f>
        <v>#REF!</v>
      </c>
      <c r="DV137" s="75" t="e">
        <f>SUMIF(Population!$B$214:$B$314,"&lt;="&amp;$GV137,Population!#REF!)-SUMIF(Population!$B$214:$B$314,"&lt;"&amp;$GU137,Population!#REF!)</f>
        <v>#REF!</v>
      </c>
      <c r="DW137" s="75" t="e">
        <f>SUMIF(Population!$B$214:$B$314,"&lt;="&amp;$GV137,Population!#REF!)-SUMIF(Population!$B$214:$B$314,"&lt;"&amp;$GU137,Population!#REF!)</f>
        <v>#REF!</v>
      </c>
      <c r="DX137" s="75" t="e">
        <f>SUMIF(Population!$B$214:$B$314,"&lt;="&amp;$GV137,Population!#REF!)-SUMIF(Population!$B$214:$B$314,"&lt;"&amp;$GU137,Population!#REF!)</f>
        <v>#REF!</v>
      </c>
      <c r="DY137" s="75" t="e">
        <f>SUMIF(Population!$B$214:$B$314,"&lt;="&amp;$GV137,Population!#REF!)-SUMIF(Population!$B$214:$B$314,"&lt;"&amp;$GU137,Population!#REF!)</f>
        <v>#REF!</v>
      </c>
      <c r="DZ137" s="75" t="e">
        <f>SUMIF(Population!$B$214:$B$314,"&lt;="&amp;$GV137,Population!#REF!)-SUMIF(Population!$B$214:$B$314,"&lt;"&amp;$GU137,Population!#REF!)</f>
        <v>#REF!</v>
      </c>
      <c r="EA137" s="75" t="e">
        <f>SUMIF(Population!$B$214:$B$314,"&lt;="&amp;$GV137,Population!#REF!)-SUMIF(Population!$B$214:$B$314,"&lt;"&amp;$GU137,Population!#REF!)</f>
        <v>#REF!</v>
      </c>
      <c r="EB137" s="75" t="e">
        <f>SUMIF(Population!$B$214:$B$314,"&lt;="&amp;$GV137,Population!#REF!)-SUMIF(Population!$B$214:$B$314,"&lt;"&amp;$GU137,Population!#REF!)</f>
        <v>#REF!</v>
      </c>
      <c r="EC137" s="75" t="e">
        <f>SUMIF(Population!$B$214:$B$314,"&lt;="&amp;$GV137,Population!#REF!)-SUMIF(Population!$B$214:$B$314,"&lt;"&amp;$GU137,Population!#REF!)</f>
        <v>#REF!</v>
      </c>
      <c r="ED137" s="75" t="e">
        <f>SUMIF(Population!$B$214:$B$314,"&lt;="&amp;$GV137,Population!#REF!)-SUMIF(Population!$B$214:$B$314,"&lt;"&amp;$GU137,Population!#REF!)</f>
        <v>#REF!</v>
      </c>
      <c r="EE137" s="75" t="e">
        <f>SUMIF(Population!$B$214:$B$314,"&lt;="&amp;$GV137,Population!#REF!)-SUMIF(Population!$B$214:$B$314,"&lt;"&amp;$GU137,Population!#REF!)</f>
        <v>#REF!</v>
      </c>
      <c r="EF137" s="75" t="e">
        <f>SUMIF(Population!$B$214:$B$314,"&lt;="&amp;$GV137,Population!#REF!)-SUMIF(Population!$B$214:$B$314,"&lt;"&amp;$GU137,Population!#REF!)</f>
        <v>#REF!</v>
      </c>
      <c r="EG137" s="75" t="e">
        <f>SUMIF(Population!$B$214:$B$314,"&lt;="&amp;$GV137,Population!#REF!)-SUMIF(Population!$B$214:$B$314,"&lt;"&amp;$GU137,Population!#REF!)</f>
        <v>#REF!</v>
      </c>
      <c r="EH137" s="75" t="e">
        <f>SUMIF(Population!$B$214:$B$314,"&lt;="&amp;$GV137,Population!#REF!)-SUMIF(Population!$B$214:$B$314,"&lt;"&amp;$GU137,Population!#REF!)</f>
        <v>#REF!</v>
      </c>
      <c r="EK137" s="35">
        <v>65</v>
      </c>
      <c r="EL137" s="35">
        <v>69</v>
      </c>
      <c r="EM137" s="36" t="s">
        <v>266</v>
      </c>
      <c r="EN137" s="35" t="e">
        <f>SUMIF(Population!$B$110:$B$210,"&lt;="&amp;$GV137,Population!#REF!)-SUMIF(Population!$B$110:$B$210,"&lt;"&amp;$GU137,Population!#REF!)</f>
        <v>#REF!</v>
      </c>
      <c r="EO137" s="35" t="e">
        <f>SUMIF(Population!$B$110:$B$210,"&lt;="&amp;$GV137,Population!#REF!)-SUMIF(Population!$B$110:$B$210,"&lt;"&amp;$GU137,Population!#REF!)</f>
        <v>#REF!</v>
      </c>
      <c r="EP137" s="35" t="e">
        <f>SUMIF(Population!$B$110:$B$210,"&lt;="&amp;$GV137,Population!#REF!)-SUMIF(Population!$B$110:$B$210,"&lt;"&amp;$GU137,Population!#REF!)</f>
        <v>#REF!</v>
      </c>
      <c r="EQ137" s="35" t="e">
        <f>SUMIF(Population!$B$110:$B$210,"&lt;="&amp;$GV137,Population!#REF!)-SUMIF(Population!$B$110:$B$210,"&lt;"&amp;$GU137,Population!#REF!)</f>
        <v>#REF!</v>
      </c>
      <c r="ER137" s="35" t="e">
        <f>SUMIF(Population!$B$110:$B$210,"&lt;="&amp;$GV137,Population!#REF!)-SUMIF(Population!$B$110:$B$210,"&lt;"&amp;$GU137,Population!#REF!)</f>
        <v>#REF!</v>
      </c>
      <c r="ES137" s="35" t="e">
        <f>SUMIF(Population!$B$110:$B$210,"&lt;="&amp;$GV137,Population!#REF!)-SUMIF(Population!$B$110:$B$210,"&lt;"&amp;$GU137,Population!#REF!)</f>
        <v>#REF!</v>
      </c>
      <c r="ET137" s="35" t="e">
        <f>SUMIF(Population!$B$110:$B$210,"&lt;="&amp;$GV137,Population!#REF!)-SUMIF(Population!$B$110:$B$210,"&lt;"&amp;$GU137,Population!#REF!)</f>
        <v>#REF!</v>
      </c>
      <c r="EU137" s="35" t="e">
        <f>SUMIF(Population!$B$110:$B$210,"&lt;="&amp;$GV137,Population!#REF!)-SUMIF(Population!$B$110:$B$210,"&lt;"&amp;$GU137,Population!#REF!)</f>
        <v>#REF!</v>
      </c>
      <c r="EV137" s="35" t="e">
        <f>SUMIF(Population!$B$110:$B$210,"&lt;="&amp;$GV137,Population!#REF!)-SUMIF(Population!$B$110:$B$210,"&lt;"&amp;$GU137,Population!#REF!)</f>
        <v>#REF!</v>
      </c>
      <c r="EW137" s="35" t="e">
        <f>SUMIF(Population!$B$110:$B$210,"&lt;="&amp;$GV137,Population!#REF!)-SUMIF(Population!$B$110:$B$210,"&lt;"&amp;$GU137,Population!#REF!)</f>
        <v>#REF!</v>
      </c>
      <c r="EX137" s="35" t="e">
        <f>SUMIF(Population!$B$110:$B$210,"&lt;="&amp;$GV137,Population!#REF!)-SUMIF(Population!$B$110:$B$210,"&lt;"&amp;$GU137,Population!#REF!)</f>
        <v>#REF!</v>
      </c>
      <c r="EY137" s="35" t="e">
        <f>SUMIF(Population!$B$110:$B$210,"&lt;="&amp;$GV137,Population!#REF!)-SUMIF(Population!$B$110:$B$210,"&lt;"&amp;$GU137,Population!#REF!)</f>
        <v>#REF!</v>
      </c>
      <c r="EZ137" s="35" t="e">
        <f>SUMIF(Population!$B$110:$B$210,"&lt;="&amp;$GV137,Population!#REF!)-SUMIF(Population!$B$110:$B$210,"&lt;"&amp;$GU137,Population!#REF!)</f>
        <v>#REF!</v>
      </c>
      <c r="FA137" s="35" t="e">
        <f>SUMIF(Population!$B$110:$B$210,"&lt;="&amp;$GV137,Population!#REF!)-SUMIF(Population!$B$110:$B$210,"&lt;"&amp;$GU137,Population!#REF!)</f>
        <v>#REF!</v>
      </c>
      <c r="FB137" s="35" t="e">
        <f>SUMIF(Population!$B$110:$B$210,"&lt;="&amp;$GV137,Population!#REF!)-SUMIF(Population!$B$110:$B$210,"&lt;"&amp;$GU137,Population!#REF!)</f>
        <v>#REF!</v>
      </c>
      <c r="FC137" s="35" t="e">
        <f>SUMIF(Population!$B$110:$B$210,"&lt;="&amp;$GV137,Population!#REF!)-SUMIF(Population!$B$110:$B$210,"&lt;"&amp;$GU137,Population!#REF!)</f>
        <v>#REF!</v>
      </c>
      <c r="FD137" s="35" t="e">
        <f>SUMIF(Population!$B$110:$B$210,"&lt;="&amp;$GV137,Population!#REF!)-SUMIF(Population!$B$110:$B$210,"&lt;"&amp;$GU137,Population!#REF!)</f>
        <v>#REF!</v>
      </c>
      <c r="FE137" s="35" t="e">
        <f>SUMIF(Population!$B$110:$B$210,"&lt;="&amp;$GV137,Population!#REF!)-SUMIF(Population!$B$110:$B$210,"&lt;"&amp;$GU137,Population!#REF!)</f>
        <v>#REF!</v>
      </c>
      <c r="FF137" s="35" t="e">
        <f>SUMIF(Population!$B$110:$B$210,"&lt;="&amp;$GV137,Population!#REF!)-SUMIF(Population!$B$110:$B$210,"&lt;"&amp;$GU137,Population!#REF!)</f>
        <v>#REF!</v>
      </c>
      <c r="FG137" s="35" t="e">
        <f>SUMIF(Population!$B$110:$B$210,"&lt;="&amp;$GV137,Population!#REF!)-SUMIF(Population!$B$110:$B$210,"&lt;"&amp;$GU137,Population!#REF!)</f>
        <v>#REF!</v>
      </c>
      <c r="FH137" s="35" t="e">
        <f>SUMIF(Population!$B$110:$B$210,"&lt;="&amp;$GV137,Population!#REF!)-SUMIF(Population!$B$110:$B$210,"&lt;"&amp;$GU137,Population!#REF!)</f>
        <v>#REF!</v>
      </c>
      <c r="FI137" s="35" t="e">
        <f>SUMIF(Population!$B$110:$B$210,"&lt;="&amp;$GV137,Population!#REF!)-SUMIF(Population!$B$110:$B$210,"&lt;"&amp;$GU137,Population!#REF!)</f>
        <v>#REF!</v>
      </c>
      <c r="FJ137" s="35" t="e">
        <f>SUMIF(Population!$B$110:$B$210,"&lt;="&amp;$GV137,Population!#REF!)-SUMIF(Population!$B$110:$B$210,"&lt;"&amp;$GU137,Population!#REF!)</f>
        <v>#REF!</v>
      </c>
      <c r="FK137" s="35" t="e">
        <f>SUMIF(Population!$B$110:$B$210,"&lt;="&amp;$GV137,Population!#REF!)-SUMIF(Population!$B$110:$B$210,"&lt;"&amp;$GU137,Population!#REF!)</f>
        <v>#REF!</v>
      </c>
      <c r="FL137" s="35" t="e">
        <f>SUMIF(Population!$B$110:$B$210,"&lt;="&amp;$GV137,Population!#REF!)-SUMIF(Population!$B$110:$B$210,"&lt;"&amp;$GU137,Population!#REF!)</f>
        <v>#REF!</v>
      </c>
      <c r="FM137" s="35" t="e">
        <f>SUMIF(Population!$B$110:$B$210,"&lt;="&amp;$GV137,Population!#REF!)-SUMIF(Population!$B$110:$B$210,"&lt;"&amp;$GU137,Population!#REF!)</f>
        <v>#REF!</v>
      </c>
      <c r="FN137" s="35" t="e">
        <f>SUMIF(Population!$B$110:$B$210,"&lt;="&amp;$GV137,Population!#REF!)-SUMIF(Population!$B$110:$B$210,"&lt;"&amp;$GU137,Population!#REF!)</f>
        <v>#REF!</v>
      </c>
      <c r="FO137" s="35" t="e">
        <f>SUMIF(Population!$B$110:$B$210,"&lt;="&amp;$GV137,Population!#REF!)-SUMIF(Population!$B$110:$B$210,"&lt;"&amp;$GU137,Population!#REF!)</f>
        <v>#REF!</v>
      </c>
      <c r="FP137" s="35" t="e">
        <f>SUMIF(Population!$B$110:$B$210,"&lt;="&amp;$GV137,Population!#REF!)-SUMIF(Population!$B$110:$B$210,"&lt;"&amp;$GU137,Population!#REF!)</f>
        <v>#REF!</v>
      </c>
      <c r="FQ137" s="35" t="e">
        <f>SUMIF(Population!$B$110:$B$210,"&lt;="&amp;$GV137,Population!#REF!)-SUMIF(Population!$B$110:$B$210,"&lt;"&amp;$GU137,Population!#REF!)</f>
        <v>#REF!</v>
      </c>
      <c r="FR137" s="35" t="e">
        <f>SUMIF(Population!$B$110:$B$210,"&lt;="&amp;$GV137,Population!#REF!)-SUMIF(Population!$B$110:$B$210,"&lt;"&amp;$GU137,Population!#REF!)</f>
        <v>#REF!</v>
      </c>
      <c r="FS137" s="35" t="e">
        <f>SUMIF(Population!$B$110:$B$210,"&lt;="&amp;$GV137,Population!#REF!)-SUMIF(Population!$B$110:$B$210,"&lt;"&amp;$GU137,Population!#REF!)</f>
        <v>#REF!</v>
      </c>
      <c r="FT137" s="35" t="e">
        <f>SUMIF(Population!$B$110:$B$210,"&lt;="&amp;$GV137,Population!#REF!)-SUMIF(Population!$B$110:$B$210,"&lt;"&amp;$GU137,Population!#REF!)</f>
        <v>#REF!</v>
      </c>
      <c r="FU137" s="35" t="e">
        <f>SUMIF(Population!$B$110:$B$210,"&lt;="&amp;$GV137,Population!#REF!)-SUMIF(Population!$B$110:$B$210,"&lt;"&amp;$GU137,Population!#REF!)</f>
        <v>#REF!</v>
      </c>
      <c r="FV137" s="35" t="e">
        <f>SUMIF(Population!$B$110:$B$210,"&lt;="&amp;$GV137,Population!#REF!)-SUMIF(Population!$B$110:$B$210,"&lt;"&amp;$GU137,Population!#REF!)</f>
        <v>#REF!</v>
      </c>
      <c r="FW137" s="35" t="e">
        <f>SUMIF(Population!$B$110:$B$210,"&lt;="&amp;$GV137,Population!#REF!)-SUMIF(Population!$B$110:$B$210,"&lt;"&amp;$GU137,Population!#REF!)</f>
        <v>#REF!</v>
      </c>
      <c r="FX137" s="35" t="e">
        <f>SUMIF(Population!$B$110:$B$210,"&lt;="&amp;$GV137,Population!#REF!)-SUMIF(Population!$B$110:$B$210,"&lt;"&amp;$GU137,Population!#REF!)</f>
        <v>#REF!</v>
      </c>
      <c r="FY137" s="35" t="e">
        <f>SUMIF(Population!$B$110:$B$210,"&lt;="&amp;$GV137,Population!#REF!)-SUMIF(Population!$B$110:$B$210,"&lt;"&amp;$GU137,Population!#REF!)</f>
        <v>#REF!</v>
      </c>
      <c r="FZ137" s="35" t="e">
        <f>SUMIF(Population!$B$110:$B$210,"&lt;="&amp;$GV137,Population!#REF!)-SUMIF(Population!$B$110:$B$210,"&lt;"&amp;$GU137,Population!#REF!)</f>
        <v>#REF!</v>
      </c>
      <c r="GA137" s="35" t="e">
        <f>SUMIF(Population!$B$110:$B$210,"&lt;="&amp;$GV137,Population!#REF!)-SUMIF(Population!$B$110:$B$210,"&lt;"&amp;$GU137,Population!#REF!)</f>
        <v>#REF!</v>
      </c>
      <c r="GB137" s="35" t="e">
        <f>SUMIF(Population!$B$110:$B$210,"&lt;="&amp;$GV137,Population!#REF!)-SUMIF(Population!$B$110:$B$210,"&lt;"&amp;$GU137,Population!#REF!)</f>
        <v>#REF!</v>
      </c>
      <c r="GC137" s="35" t="e">
        <f>SUMIF(Population!$B$110:$B$210,"&lt;="&amp;$GV137,Population!#REF!)-SUMIF(Population!$B$110:$B$210,"&lt;"&amp;$GU137,Population!#REF!)</f>
        <v>#REF!</v>
      </c>
      <c r="GD137" s="35" t="e">
        <f>SUMIF(Population!$B$110:$B$210,"&lt;="&amp;$GV137,Population!#REF!)-SUMIF(Population!$B$110:$B$210,"&lt;"&amp;$GU137,Population!#REF!)</f>
        <v>#REF!</v>
      </c>
      <c r="GE137" s="35" t="e">
        <f>SUMIF(Population!$B$110:$B$210,"&lt;="&amp;$GV137,Population!#REF!)-SUMIF(Population!$B$110:$B$210,"&lt;"&amp;$GU137,Population!#REF!)</f>
        <v>#REF!</v>
      </c>
      <c r="GF137" s="35" t="e">
        <f>SUMIF(Population!$B$110:$B$210,"&lt;="&amp;$GV137,Population!#REF!)-SUMIF(Population!$B$110:$B$210,"&lt;"&amp;$GU137,Population!#REF!)</f>
        <v>#REF!</v>
      </c>
      <c r="GG137" s="35" t="e">
        <f>SUMIF(Population!$B$110:$B$210,"&lt;="&amp;$GV137,Population!#REF!)-SUMIF(Population!$B$110:$B$210,"&lt;"&amp;$GU137,Population!#REF!)</f>
        <v>#REF!</v>
      </c>
      <c r="GH137" s="35" t="e">
        <f>SUMIF(Population!$B$110:$B$210,"&lt;="&amp;$GV137,Population!#REF!)-SUMIF(Population!$B$110:$B$210,"&lt;"&amp;$GU137,Population!#REF!)</f>
        <v>#REF!</v>
      </c>
      <c r="GI137" s="35" t="e">
        <f>SUMIF(Population!$B$110:$B$210,"&lt;="&amp;$GV137,Population!#REF!)-SUMIF(Population!$B$110:$B$210,"&lt;"&amp;$GU137,Population!#REF!)</f>
        <v>#REF!</v>
      </c>
      <c r="GJ137" s="35" t="e">
        <f>SUMIF(Population!$B$110:$B$210,"&lt;="&amp;$GV137,Population!#REF!)-SUMIF(Population!$B$110:$B$210,"&lt;"&amp;$GU137,Population!#REF!)</f>
        <v>#REF!</v>
      </c>
      <c r="GU137" s="35">
        <v>65</v>
      </c>
      <c r="GV137" s="35">
        <v>69</v>
      </c>
      <c r="GW137" s="36" t="s">
        <v>266</v>
      </c>
      <c r="GX137" s="35">
        <f>SUMIF(Population!$B$4:$B$104,"&lt;="&amp;$GV137,Population!C$4:C$104)-SUMIF(Population!$B$4:$B$104,"&lt;"&amp;$GU137,Population!C$4:C$104)</f>
        <v>1024648</v>
      </c>
      <c r="GY137" s="35">
        <f>SUMIF(Population!$B$4:$B$104,"&lt;="&amp;$GV137,Population!D$4:D$104)-SUMIF(Population!$B$4:$B$104,"&lt;"&amp;$GU137,Population!D$4:D$104)</f>
        <v>1082296</v>
      </c>
      <c r="GZ137" s="35">
        <f>SUMIF(Population!$B$4:$B$104,"&lt;="&amp;$GV137,Population!E$4:E$104)-SUMIF(Population!$B$4:$B$104,"&lt;"&amp;$GU137,Population!E$4:E$104)</f>
        <v>1119558</v>
      </c>
      <c r="HA137" s="35">
        <f>SUMIF(Population!$B$4:$B$104,"&lt;="&amp;$GV137,Population!F$4:F$104)-SUMIF(Population!$B$4:$B$104,"&lt;"&amp;$GU137,Population!F$4:F$104)</f>
        <v>1154818</v>
      </c>
      <c r="HB137" s="35">
        <f>SUMIF(Population!$B$4:$B$104,"&lt;="&amp;$GV137,Population!G$4:G$104)-SUMIF(Population!$B$4:$B$104,"&lt;"&amp;$GU137,Population!G$4:G$104)</f>
        <v>1187198</v>
      </c>
      <c r="HC137" s="35">
        <f>SUMIF(Population!$B$4:$B$104,"&lt;="&amp;$GV137,Population!H$4:H$104)-SUMIF(Population!$B$4:$B$104,"&lt;"&amp;$GU137,Population!H$4:H$104)</f>
        <v>1186621</v>
      </c>
      <c r="HD137" s="35">
        <f>SUMIF(Population!$B$4:$B$104,"&lt;="&amp;$GV137,Population!I$4:I$104)-SUMIF(Population!$B$4:$B$104,"&lt;"&amp;$GU137,Population!I$4:I$104)</f>
        <v>1204180</v>
      </c>
      <c r="HE137" s="35">
        <f>SUMIF(Population!$B$4:$B$104,"&lt;="&amp;$GV137,Population!J$4:J$104)-SUMIF(Population!$B$4:$B$104,"&lt;"&amp;$GU137,Population!J$4:J$104)</f>
        <v>1227187</v>
      </c>
      <c r="HF137" s="35">
        <f>SUMIF(Population!$B$4:$B$104,"&lt;="&amp;$GV137,Population!K$4:K$104)-SUMIF(Population!$B$4:$B$104,"&lt;"&amp;$GU137,Population!K$4:K$104)</f>
        <v>1252252</v>
      </c>
      <c r="HG137" s="35">
        <f>SUMIF(Population!$B$4:$B$104,"&lt;="&amp;$GV137,Population!L$4:L$104)-SUMIF(Population!$B$4:$B$104,"&lt;"&amp;$GU137,Population!L$4:L$104)</f>
        <v>1281290</v>
      </c>
      <c r="HH137" s="35">
        <f>SUMIF(Population!$B$4:$B$104,"&lt;="&amp;$GV137,Population!M$4:M$104)-SUMIF(Population!$B$4:$B$104,"&lt;"&amp;$GU137,Population!M$4:M$104)</f>
        <v>1311410</v>
      </c>
      <c r="HI137" s="35">
        <f>SUMIF(Population!$B$4:$B$104,"&lt;="&amp;$GV137,Population!N$4:N$104)-SUMIF(Population!$B$4:$B$104,"&lt;"&amp;$GU137,Population!N$4:N$104)</f>
        <v>1340209</v>
      </c>
      <c r="HJ137" s="35">
        <f>SUMIF(Population!$B$4:$B$104,"&lt;="&amp;$GV137,Population!O$4:O$104)-SUMIF(Population!$B$4:$B$104,"&lt;"&amp;$GU137,Population!O$4:O$104)</f>
        <v>1373353</v>
      </c>
      <c r="HK137" s="35">
        <f>SUMIF(Population!$B$4:$B$104,"&lt;="&amp;$GV137,Population!P$4:P$104)-SUMIF(Population!$B$4:$B$104,"&lt;"&amp;$GU137,Population!P$4:P$104)</f>
        <v>1403223</v>
      </c>
      <c r="HL137" s="35">
        <f>SUMIF(Population!$B$4:$B$104,"&lt;="&amp;$GV137,Population!Q$4:Q$104)-SUMIF(Population!$B$4:$B$104,"&lt;"&amp;$GU137,Population!Q$4:Q$104)</f>
        <v>1435612</v>
      </c>
      <c r="HM137" s="35">
        <f>SUMIF(Population!$B$4:$B$104,"&lt;="&amp;$GV137,Population!R$4:R$104)-SUMIF(Population!$B$4:$B$104,"&lt;"&amp;$GU137,Population!R$4:R$104)</f>
        <v>1465753</v>
      </c>
      <c r="HN137" s="35">
        <f>SUMIF(Population!$B$4:$B$104,"&lt;="&amp;$GV137,Population!S$4:S$104)-SUMIF(Population!$B$4:$B$104,"&lt;"&amp;$GU137,Population!S$4:S$104)</f>
        <v>1489709</v>
      </c>
      <c r="HO137" s="35">
        <f>SUMIF(Population!$B$4:$B$104,"&lt;="&amp;$GV137,Population!T$4:T$104)-SUMIF(Population!$B$4:$B$104,"&lt;"&amp;$GU137,Population!T$4:T$104)</f>
        <v>1504353</v>
      </c>
      <c r="HP137" s="35">
        <f>SUMIF(Population!$B$4:$B$104,"&lt;="&amp;$GV137,Population!U$4:U$104)-SUMIF(Population!$B$4:$B$104,"&lt;"&amp;$GU137,Population!U$4:U$104)</f>
        <v>1507903</v>
      </c>
      <c r="HQ137" s="35">
        <f>SUMIF(Population!$B$4:$B$104,"&lt;="&amp;$GV137,Population!V$4:V$104)-SUMIF(Population!$B$4:$B$104,"&lt;"&amp;$GU137,Population!V$4:V$104)</f>
        <v>1499727</v>
      </c>
      <c r="HR137" s="35">
        <f>SUMIF(Population!$B$4:$B$104,"&lt;="&amp;$GV137,Population!W$4:W$104)-SUMIF(Population!$B$4:$B$104,"&lt;"&amp;$GU137,Population!W$4:W$104)</f>
        <v>1492408</v>
      </c>
      <c r="HS137" s="35">
        <f>SUMIF(Population!$B$4:$B$104,"&lt;="&amp;$GV137,Population!X$4:X$104)-SUMIF(Population!$B$4:$B$104,"&lt;"&amp;$GU137,Population!X$4:X$104)</f>
        <v>1493360</v>
      </c>
      <c r="HT137" s="35">
        <f>SUMIF(Population!$B$4:$B$104,"&lt;="&amp;$GV137,Population!Y$4:Y$104)-SUMIF(Population!$B$4:$B$104,"&lt;"&amp;$GU137,Population!Y$4:Y$104)</f>
        <v>1510324</v>
      </c>
      <c r="HU137" s="35">
        <f>SUMIF(Population!$B$4:$B$104,"&lt;="&amp;$GV137,Population!Z$4:Z$104)-SUMIF(Population!$B$4:$B$104,"&lt;"&amp;$GU137,Population!Z$4:Z$104)</f>
        <v>1539744</v>
      </c>
      <c r="HV137" s="35">
        <f>SUMIF(Population!$B$4:$B$104,"&lt;="&amp;$GV137,Population!AA$4:AA$104)-SUMIF(Population!$B$4:$B$104,"&lt;"&amp;$GU137,Population!AA$4:AA$104)</f>
        <v>1590496</v>
      </c>
      <c r="HW137" s="35">
        <f>SUMIF(Population!$B$4:$B$104,"&lt;="&amp;$GV137,Population!AB$4:AB$104)-SUMIF(Population!$B$4:$B$104,"&lt;"&amp;$GU137,Population!AB$4:AB$104)</f>
        <v>1636278</v>
      </c>
      <c r="HX137" s="35">
        <f>SUMIF(Population!$B$4:$B$104,"&lt;="&amp;$GV137,Population!AC$4:AC$104)-SUMIF(Population!$B$4:$B$104,"&lt;"&amp;$GU137,Population!AC$4:AC$104)</f>
        <v>1662905</v>
      </c>
      <c r="HY137" s="35">
        <f>SUMIF(Population!$B$4:$B$104,"&lt;="&amp;$GV137,Population!AD$4:AD$104)-SUMIF(Population!$B$4:$B$104,"&lt;"&amp;$GU137,Population!AD$4:AD$104)</f>
        <v>1671082</v>
      </c>
      <c r="HZ137" s="35">
        <f>SUMIF(Population!$B$4:$B$104,"&lt;="&amp;$GV137,Population!AE$4:AE$104)-SUMIF(Population!$B$4:$B$104,"&lt;"&amp;$GU137,Population!AE$4:AE$104)</f>
        <v>1669580</v>
      </c>
      <c r="IA137" s="35">
        <f>SUMIF(Population!$B$4:$B$104,"&lt;="&amp;$GV137,Population!AF$4:AF$104)-SUMIF(Population!$B$4:$B$104,"&lt;"&amp;$GU137,Population!AF$4:AF$104)</f>
        <v>1647379</v>
      </c>
      <c r="IB137" s="35">
        <f>SUMIF(Population!$B$4:$B$104,"&lt;="&amp;$GV137,Population!AG$4:AG$104)-SUMIF(Population!$B$4:$B$104,"&lt;"&amp;$GU137,Population!AG$4:AG$104)</f>
        <v>1630488</v>
      </c>
      <c r="IC137" s="35">
        <f>SUMIF(Population!$B$4:$B$104,"&lt;="&amp;$GV137,Population!AH$4:AH$104)-SUMIF(Population!$B$4:$B$104,"&lt;"&amp;$GU137,Population!AH$4:AH$104)</f>
        <v>1628473</v>
      </c>
      <c r="ID137" s="35">
        <f>SUMIF(Population!$B$4:$B$104,"&lt;="&amp;$GV137,Population!AI$4:AI$104)-SUMIF(Population!$B$4:$B$104,"&lt;"&amp;$GU137,Population!AI$4:AI$104)</f>
        <v>1640731</v>
      </c>
      <c r="IE137" s="35">
        <f>SUMIF(Population!$B$4:$B$104,"&lt;="&amp;$GV137,Population!AJ$4:AJ$104)-SUMIF(Population!$B$4:$B$104,"&lt;"&amp;$GU137,Population!AJ$4:AJ$104)</f>
        <v>1666341</v>
      </c>
      <c r="IF137" s="35">
        <f>SUMIF(Population!$B$4:$B$104,"&lt;="&amp;$GV137,Population!AK$4:AK$104)-SUMIF(Population!$B$4:$B$104,"&lt;"&amp;$GU137,Population!AK$4:AK$104)</f>
        <v>1708975</v>
      </c>
      <c r="IG137" s="35">
        <f>SUMIF(Population!$B$4:$B$104,"&lt;="&amp;$GV137,Population!AL$4:AL$104)-SUMIF(Population!$B$4:$B$104,"&lt;"&amp;$GU137,Population!AL$4:AL$104)</f>
        <v>1758912</v>
      </c>
      <c r="IH137" s="35">
        <f>SUMIF(Population!$B$4:$B$104,"&lt;="&amp;$GV137,Population!AM$4:AM$104)-SUMIF(Population!$B$4:$B$104,"&lt;"&amp;$GU137,Population!AM$4:AM$104)</f>
        <v>1817234</v>
      </c>
      <c r="II137" s="35">
        <f>SUMIF(Population!$B$4:$B$104,"&lt;="&amp;$GV137,Population!AN$4:AN$104)-SUMIF(Population!$B$4:$B$104,"&lt;"&amp;$GU137,Population!AN$4:AN$104)</f>
        <v>1869915</v>
      </c>
      <c r="IJ137" s="35">
        <f>SUMIF(Population!$B$4:$B$104,"&lt;="&amp;$GV137,Population!AO$4:AO$104)-SUMIF(Population!$B$4:$B$104,"&lt;"&amp;$GU137,Population!AO$4:AO$104)</f>
        <v>1919143</v>
      </c>
      <c r="IK137" s="35">
        <f>SUMIF(Population!$B$4:$B$104,"&lt;="&amp;$GV137,Population!AP$4:AP$104)-SUMIF(Population!$B$4:$B$104,"&lt;"&amp;$GU137,Population!AP$4:AP$104)</f>
        <v>1954228</v>
      </c>
      <c r="IL137" s="35">
        <f>SUMIF(Population!$B$4:$B$104,"&lt;="&amp;$GV137,Population!AQ$4:AQ$104)-SUMIF(Population!$B$4:$B$104,"&lt;"&amp;$GU137,Population!AQ$4:AQ$104)</f>
        <v>1978986</v>
      </c>
      <c r="IM137" s="35">
        <f>SUMIF(Population!$B$4:$B$104,"&lt;="&amp;$GV137,Population!AR$4:AR$104)-SUMIF(Population!$B$4:$B$104,"&lt;"&amp;$GU137,Population!AR$4:AR$104)</f>
        <v>1994196</v>
      </c>
      <c r="IN137" s="35">
        <f>SUMIF(Population!$B$4:$B$104,"&lt;="&amp;$GV137,Population!AS$4:AS$104)-SUMIF(Population!$B$4:$B$104,"&lt;"&amp;$GU137,Population!AS$4:AS$104)</f>
        <v>2010717</v>
      </c>
      <c r="IO137" s="35">
        <f>SUMIF(Population!$B$4:$B$104,"&lt;="&amp;$GV137,Population!AT$4:AT$104)-SUMIF(Population!$B$4:$B$104,"&lt;"&amp;$GU137,Population!AT$4:AT$104)</f>
        <v>2027211</v>
      </c>
      <c r="IP137" s="35">
        <f>SUMIF(Population!$B$4:$B$104,"&lt;="&amp;$GV137,Population!AU$4:AU$104)-SUMIF(Population!$B$4:$B$104,"&lt;"&amp;$GU137,Population!AU$4:AU$104)</f>
        <v>2037741</v>
      </c>
      <c r="IQ137" s="35">
        <f>SUMIF(Population!$B$4:$B$104,"&lt;="&amp;$GV137,Population!AV$4:AV$104)-SUMIF(Population!$B$4:$B$104,"&lt;"&amp;$GU137,Population!AV$4:AV$104)</f>
        <v>2044207</v>
      </c>
      <c r="IR137" s="35">
        <f>SUMIF(Population!$B$4:$B$104,"&lt;="&amp;$GV137,Population!AW$4:AW$104)-SUMIF(Population!$B$4:$B$104,"&lt;"&amp;$GU137,Population!AW$4:AW$104)</f>
        <v>2049005</v>
      </c>
      <c r="IS137" s="35">
        <f>SUMIF(Population!$B$4:$B$104,"&lt;="&amp;$GV137,Population!AX$4:AX$104)-SUMIF(Population!$B$4:$B$104,"&lt;"&amp;$GU137,Population!AX$4:AX$104)</f>
        <v>2050498</v>
      </c>
      <c r="IT137" s="35">
        <f>SUMIF(Population!$B$4:$B$104,"&lt;="&amp;$GV137,Population!AY$4:AY$104)-SUMIF(Population!$B$4:$B$104,"&lt;"&amp;$GU137,Population!AY$4:AY$104)</f>
        <v>2049763</v>
      </c>
      <c r="IW137" s="35">
        <v>65</v>
      </c>
      <c r="IX137" s="35">
        <v>69</v>
      </c>
      <c r="IY137" s="36" t="s">
        <v>266</v>
      </c>
      <c r="IZ137" s="75">
        <f>SUMIF(Population!$B$214:$B$314,"&lt;="&amp;$GV137,Population!C$214:C$314)-SUMIF(Population!$B$214:$B$314,"&lt;"&amp;$GU137,Population!C$214:C$314)</f>
        <v>515707</v>
      </c>
      <c r="JA137" s="75">
        <f>SUMIF(Population!$B$214:$B$314,"&lt;="&amp;$GV137,Population!D$214:D$314)-SUMIF(Population!$B$214:$B$314,"&lt;"&amp;$GU137,Population!D$214:D$314)</f>
        <v>544935</v>
      </c>
      <c r="JB137" s="75">
        <f>SUMIF(Population!$B$214:$B$314,"&lt;="&amp;$GV137,Population!E$214:E$314)-SUMIF(Population!$B$214:$B$314,"&lt;"&amp;$GU137,Population!E$214:E$314)</f>
        <v>564520</v>
      </c>
      <c r="JC137" s="75">
        <f>SUMIF(Population!$B$214:$B$314,"&lt;="&amp;$GV137,Population!F$214:F$314)-SUMIF(Population!$B$214:$B$314,"&lt;"&amp;$GU137,Population!F$214:F$314)</f>
        <v>583531</v>
      </c>
      <c r="JD137" s="75">
        <f>SUMIF(Population!$B$214:$B$314,"&lt;="&amp;$GV137,Population!G$214:G$314)-SUMIF(Population!$B$214:$B$314,"&lt;"&amp;$GU137,Population!G$214:G$314)</f>
        <v>601803</v>
      </c>
      <c r="JE137" s="75">
        <f>SUMIF(Population!$B$214:$B$314,"&lt;="&amp;$GV137,Population!H$214:H$314)-SUMIF(Population!$B$214:$B$314,"&lt;"&amp;$GU137,Population!H$214:H$314)</f>
        <v>603183</v>
      </c>
      <c r="JF137" s="75">
        <f>SUMIF(Population!$B$214:$B$314,"&lt;="&amp;$GV137,Population!I$214:I$314)-SUMIF(Population!$B$214:$B$314,"&lt;"&amp;$GU137,Population!I$214:I$314)</f>
        <v>614002</v>
      </c>
      <c r="JG137" s="75">
        <f>SUMIF(Population!$B$214:$B$314,"&lt;="&amp;$GV137,Population!J$214:J$314)-SUMIF(Population!$B$214:$B$314,"&lt;"&amp;$GU137,Population!J$214:J$314)</f>
        <v>627361</v>
      </c>
      <c r="JH137" s="75">
        <f>SUMIF(Population!$B$214:$B$314,"&lt;="&amp;$GV137,Population!K$214:K$314)-SUMIF(Population!$B$214:$B$314,"&lt;"&amp;$GU137,Population!K$214:K$314)</f>
        <v>641283</v>
      </c>
      <c r="JI137" s="75">
        <f>SUMIF(Population!$B$214:$B$314,"&lt;="&amp;$GV137,Population!L$214:L$314)-SUMIF(Population!$B$214:$B$314,"&lt;"&amp;$GU137,Population!L$214:L$314)</f>
        <v>656399</v>
      </c>
      <c r="JJ137" s="75">
        <f>SUMIF(Population!$B$214:$B$314,"&lt;="&amp;$GV137,Population!M$214:M$314)-SUMIF(Population!$B$214:$B$314,"&lt;"&amp;$GU137,Population!M$214:M$314)</f>
        <v>672622</v>
      </c>
      <c r="JK137" s="75">
        <f>SUMIF(Population!$B$214:$B$314,"&lt;="&amp;$GV137,Population!N$214:N$314)-SUMIF(Population!$B$214:$B$314,"&lt;"&amp;$GU137,Population!N$214:N$314)</f>
        <v>688110</v>
      </c>
      <c r="JL137" s="75">
        <f>SUMIF(Population!$B$214:$B$314,"&lt;="&amp;$GV137,Population!O$214:O$314)-SUMIF(Population!$B$214:$B$314,"&lt;"&amp;$GU137,Population!O$214:O$314)</f>
        <v>705122</v>
      </c>
      <c r="JM137" s="75">
        <f>SUMIF(Population!$B$214:$B$314,"&lt;="&amp;$GV137,Population!P$214:P$314)-SUMIF(Population!$B$214:$B$314,"&lt;"&amp;$GU137,Population!P$214:P$314)</f>
        <v>720675</v>
      </c>
      <c r="JN137" s="75">
        <f>SUMIF(Population!$B$214:$B$314,"&lt;="&amp;$GV137,Population!Q$214:Q$314)-SUMIF(Population!$B$214:$B$314,"&lt;"&amp;$GU137,Population!Q$214:Q$314)</f>
        <v>737887</v>
      </c>
      <c r="JO137" s="75">
        <f>SUMIF(Population!$B$214:$B$314,"&lt;="&amp;$GV137,Population!R$214:R$314)-SUMIF(Population!$B$214:$B$314,"&lt;"&amp;$GU137,Population!R$214:R$314)</f>
        <v>752939</v>
      </c>
      <c r="JP137" s="75">
        <f>SUMIF(Population!$B$214:$B$314,"&lt;="&amp;$GV137,Population!S$214:S$314)-SUMIF(Population!$B$214:$B$314,"&lt;"&amp;$GU137,Population!S$214:S$314)</f>
        <v>764896</v>
      </c>
      <c r="JQ137" s="75">
        <f>SUMIF(Population!$B$214:$B$314,"&lt;="&amp;$GV137,Population!T$214:T$314)-SUMIF(Population!$B$214:$B$314,"&lt;"&amp;$GU137,Population!T$214:T$314)</f>
        <v>771987</v>
      </c>
      <c r="JR137" s="75">
        <f>SUMIF(Population!$B$214:$B$314,"&lt;="&amp;$GV137,Population!U$214:U$314)-SUMIF(Population!$B$214:$B$314,"&lt;"&amp;$GU137,Population!U$214:U$314)</f>
        <v>773371</v>
      </c>
      <c r="JS137" s="75">
        <f>SUMIF(Population!$B$214:$B$314,"&lt;="&amp;$GV137,Population!V$214:V$314)-SUMIF(Population!$B$214:$B$314,"&lt;"&amp;$GU137,Population!V$214:V$314)</f>
        <v>768598</v>
      </c>
      <c r="JT137" s="75">
        <f>SUMIF(Population!$B$214:$B$314,"&lt;="&amp;$GV137,Population!W$214:W$314)-SUMIF(Population!$B$214:$B$314,"&lt;"&amp;$GU137,Population!W$214:W$314)</f>
        <v>764435</v>
      </c>
      <c r="JU137" s="75">
        <f>SUMIF(Population!$B$214:$B$314,"&lt;="&amp;$GV137,Population!X$214:X$314)-SUMIF(Population!$B$214:$B$314,"&lt;"&amp;$GU137,Population!X$214:X$314)</f>
        <v>763814</v>
      </c>
      <c r="JV137" s="75">
        <f>SUMIF(Population!$B$214:$B$314,"&lt;="&amp;$GV137,Population!Y$214:Y$314)-SUMIF(Population!$B$214:$B$314,"&lt;"&amp;$GU137,Population!Y$214:Y$314)</f>
        <v>772032</v>
      </c>
      <c r="JW137" s="75">
        <f>SUMIF(Population!$B$214:$B$314,"&lt;="&amp;$GV137,Population!Z$214:Z$314)-SUMIF(Population!$B$214:$B$314,"&lt;"&amp;$GU137,Population!Z$214:Z$314)</f>
        <v>785888</v>
      </c>
      <c r="JX137" s="75">
        <f>SUMIF(Population!$B$214:$B$314,"&lt;="&amp;$GV137,Population!AA$214:AA$314)-SUMIF(Population!$B$214:$B$314,"&lt;"&amp;$GU137,Population!AA$214:AA$314)</f>
        <v>811807</v>
      </c>
      <c r="JY137" s="75">
        <f>SUMIF(Population!$B$214:$B$314,"&lt;="&amp;$GV137,Population!AB$214:AB$314)-SUMIF(Population!$B$214:$B$314,"&lt;"&amp;$GU137,Population!AB$214:AB$314)</f>
        <v>835156</v>
      </c>
      <c r="JZ137" s="75">
        <f>SUMIF(Population!$B$214:$B$314,"&lt;="&amp;$GV137,Population!AC$214:AC$314)-SUMIF(Population!$B$214:$B$314,"&lt;"&amp;$GU137,Population!AC$214:AC$314)</f>
        <v>848649</v>
      </c>
      <c r="KA137" s="75">
        <f>SUMIF(Population!$B$214:$B$314,"&lt;="&amp;$GV137,Population!AD$214:AD$314)-SUMIF(Population!$B$214:$B$314,"&lt;"&amp;$GU137,Population!AD$214:AD$314)</f>
        <v>852047</v>
      </c>
      <c r="KB137" s="75">
        <f>SUMIF(Population!$B$214:$B$314,"&lt;="&amp;$GV137,Population!AE$214:AE$314)-SUMIF(Population!$B$214:$B$314,"&lt;"&amp;$GU137,Population!AE$214:AE$314)</f>
        <v>850518</v>
      </c>
      <c r="KC137" s="75">
        <f>SUMIF(Population!$B$214:$B$314,"&lt;="&amp;$GV137,Population!AF$214:AF$314)-SUMIF(Population!$B$214:$B$314,"&lt;"&amp;$GU137,Population!AF$214:AF$314)</f>
        <v>837489</v>
      </c>
      <c r="KD137" s="75">
        <f>SUMIF(Population!$B$214:$B$314,"&lt;="&amp;$GV137,Population!AG$214:AG$314)-SUMIF(Population!$B$214:$B$314,"&lt;"&amp;$GU137,Population!AG$214:AG$314)</f>
        <v>827308</v>
      </c>
      <c r="KE137" s="75">
        <f>SUMIF(Population!$B$214:$B$314,"&lt;="&amp;$GV137,Population!AH$214:AH$314)-SUMIF(Population!$B$214:$B$314,"&lt;"&amp;$GU137,Population!AH$214:AH$314)</f>
        <v>824861</v>
      </c>
      <c r="KF137" s="75">
        <f>SUMIF(Population!$B$214:$B$314,"&lt;="&amp;$GV137,Population!AI$214:AI$314)-SUMIF(Population!$B$214:$B$314,"&lt;"&amp;$GU137,Population!AI$214:AI$314)</f>
        <v>829558</v>
      </c>
      <c r="KG137" s="75">
        <f>SUMIF(Population!$B$214:$B$314,"&lt;="&amp;$GV137,Population!AJ$214:AJ$314)-SUMIF(Population!$B$214:$B$314,"&lt;"&amp;$GU137,Population!AJ$214:AJ$314)</f>
        <v>841339</v>
      </c>
      <c r="KH137" s="75">
        <f>SUMIF(Population!$B$214:$B$314,"&lt;="&amp;$GV137,Population!AK$214:AK$314)-SUMIF(Population!$B$214:$B$314,"&lt;"&amp;$GU137,Population!AK$214:AK$314)</f>
        <v>861296</v>
      </c>
      <c r="KI137" s="75">
        <f>SUMIF(Population!$B$214:$B$314,"&lt;="&amp;$GV137,Population!AL$214:AL$314)-SUMIF(Population!$B$214:$B$314,"&lt;"&amp;$GU137,Population!AL$214:AL$314)</f>
        <v>884779</v>
      </c>
      <c r="KJ137" s="75">
        <f>SUMIF(Population!$B$214:$B$314,"&lt;="&amp;$GV137,Population!AM$214:AM$314)-SUMIF(Population!$B$214:$B$314,"&lt;"&amp;$GU137,Population!AM$214:AM$314)</f>
        <v>912756</v>
      </c>
      <c r="KK137" s="75">
        <f>SUMIF(Population!$B$214:$B$314,"&lt;="&amp;$GV137,Population!AN$214:AN$314)-SUMIF(Population!$B$214:$B$314,"&lt;"&amp;$GU137,Population!AN$214:AN$314)</f>
        <v>938842</v>
      </c>
      <c r="KL137" s="75">
        <f>SUMIF(Population!$B$214:$B$314,"&lt;="&amp;$GV137,Population!AO$214:AO$314)-SUMIF(Population!$B$214:$B$314,"&lt;"&amp;$GU137,Population!AO$214:AO$314)</f>
        <v>963690</v>
      </c>
      <c r="KM137" s="75">
        <f>SUMIF(Population!$B$214:$B$314,"&lt;="&amp;$GV137,Population!AP$214:AP$314)-SUMIF(Population!$B$214:$B$314,"&lt;"&amp;$GU137,Population!AP$214:AP$314)</f>
        <v>981694</v>
      </c>
      <c r="KN137" s="75">
        <f>SUMIF(Population!$B$214:$B$314,"&lt;="&amp;$GV137,Population!AQ$214:AQ$314)-SUMIF(Population!$B$214:$B$314,"&lt;"&amp;$GU137,Population!AQ$214:AQ$314)</f>
        <v>995173</v>
      </c>
      <c r="KO137" s="75">
        <f>SUMIF(Population!$B$214:$B$314,"&lt;="&amp;$GV137,Population!AR$214:AR$314)-SUMIF(Population!$B$214:$B$314,"&lt;"&amp;$GU137,Population!AR$214:AR$314)</f>
        <v>1004205</v>
      </c>
      <c r="KP137" s="75">
        <f>SUMIF(Population!$B$214:$B$314,"&lt;="&amp;$GV137,Population!AS$214:AS$314)-SUMIF(Population!$B$214:$B$314,"&lt;"&amp;$GU137,Population!AS$214:AS$314)</f>
        <v>1013386</v>
      </c>
      <c r="KQ137" s="75">
        <f>SUMIF(Population!$B$214:$B$314,"&lt;="&amp;$GV137,Population!AT$214:AT$314)-SUMIF(Population!$B$214:$B$314,"&lt;"&amp;$GU137,Population!AT$214:AT$314)</f>
        <v>1021656</v>
      </c>
      <c r="KR137" s="75">
        <f>SUMIF(Population!$B$214:$B$314,"&lt;="&amp;$GV137,Population!AU$214:AU$314)-SUMIF(Population!$B$214:$B$314,"&lt;"&amp;$GU137,Population!AU$214:AU$314)</f>
        <v>1027793</v>
      </c>
      <c r="KS137" s="75">
        <f>SUMIF(Population!$B$214:$B$314,"&lt;="&amp;$GV137,Population!AV$214:AV$314)-SUMIF(Population!$B$214:$B$314,"&lt;"&amp;$GU137,Population!AV$214:AV$314)</f>
        <v>1030954</v>
      </c>
      <c r="KT137" s="75">
        <f>SUMIF(Population!$B$214:$B$314,"&lt;="&amp;$GV137,Population!AW$214:AW$314)-SUMIF(Population!$B$214:$B$314,"&lt;"&amp;$GU137,Population!AW$214:AW$314)</f>
        <v>1032244</v>
      </c>
      <c r="KU137" s="75">
        <f>SUMIF(Population!$B$214:$B$314,"&lt;="&amp;$GV137,Population!AX$214:AX$314)-SUMIF(Population!$B$214:$B$314,"&lt;"&amp;$GU137,Population!AX$214:AX$314)</f>
        <v>1031325</v>
      </c>
      <c r="KV137" s="75">
        <f>SUMIF(Population!$B$214:$B$314,"&lt;="&amp;$GV137,Population!AY$214:AY$314)-SUMIF(Population!$B$214:$B$314,"&lt;"&amp;$GU137,Population!AY$214:AY$314)</f>
        <v>1029500</v>
      </c>
      <c r="KY137" s="35">
        <v>65</v>
      </c>
      <c r="KZ137" s="35">
        <v>69</v>
      </c>
      <c r="LA137" s="36" t="s">
        <v>266</v>
      </c>
      <c r="LB137" s="35">
        <f>SUMIF(Population!$B$110:$B$210,"&lt;="&amp;$GV137,Population!C$110:C$210)-SUMIF(Population!$B$110:$B$210,"&lt;"&amp;$GU137,Population!C$110:C$210)</f>
        <v>508941</v>
      </c>
      <c r="LC137" s="35">
        <f>SUMIF(Population!$B$110:$B$210,"&lt;="&amp;$GV137,Population!D$110:D$210)-SUMIF(Population!$B$110:$B$210,"&lt;"&amp;$GU137,Population!D$110:D$210)</f>
        <v>537361</v>
      </c>
      <c r="LD137" s="35">
        <f>SUMIF(Population!$B$110:$B$210,"&lt;="&amp;$GV137,Population!E$110:E$210)-SUMIF(Population!$B$110:$B$210,"&lt;"&amp;$GU137,Population!E$110:E$210)</f>
        <v>555038</v>
      </c>
      <c r="LE137" s="35">
        <f>SUMIF(Population!$B$110:$B$210,"&lt;="&amp;$GV137,Population!F$110:F$210)-SUMIF(Population!$B$110:$B$210,"&lt;"&amp;$GU137,Population!F$110:F$210)</f>
        <v>571287</v>
      </c>
      <c r="LF137" s="35">
        <f>SUMIF(Population!$B$110:$B$210,"&lt;="&amp;$GV137,Population!G$110:G$210)-SUMIF(Population!$B$110:$B$210,"&lt;"&amp;$GU137,Population!G$110:G$210)</f>
        <v>585395</v>
      </c>
      <c r="LG137" s="35">
        <f>SUMIF(Population!$B$110:$B$210,"&lt;="&amp;$GV137,Population!H$110:H$210)-SUMIF(Population!$B$110:$B$210,"&lt;"&amp;$GU137,Population!H$110:H$210)</f>
        <v>583438</v>
      </c>
      <c r="LH137" s="35">
        <f>SUMIF(Population!$B$110:$B$210,"&lt;="&amp;$GV137,Population!I$110:I$210)-SUMIF(Population!$B$110:$B$210,"&lt;"&amp;$GU137,Population!I$110:I$210)</f>
        <v>590178</v>
      </c>
      <c r="LI137" s="35">
        <f>SUMIF(Population!$B$110:$B$210,"&lt;="&amp;$GV137,Population!J$110:J$210)-SUMIF(Population!$B$110:$B$210,"&lt;"&amp;$GU137,Population!J$110:J$210)</f>
        <v>599826</v>
      </c>
      <c r="LJ137" s="35">
        <f>SUMIF(Population!$B$110:$B$210,"&lt;="&amp;$GV137,Population!K$110:K$210)-SUMIF(Population!$B$110:$B$210,"&lt;"&amp;$GU137,Population!K$110:K$210)</f>
        <v>610969</v>
      </c>
      <c r="LK137" s="35">
        <f>SUMIF(Population!$B$110:$B$210,"&lt;="&amp;$GV137,Population!L$110:L$210)-SUMIF(Population!$B$110:$B$210,"&lt;"&amp;$GU137,Population!L$110:L$210)</f>
        <v>624891</v>
      </c>
      <c r="LL137" s="35">
        <f>SUMIF(Population!$B$110:$B$210,"&lt;="&amp;$GV137,Population!M$110:M$210)-SUMIF(Population!$B$110:$B$210,"&lt;"&amp;$GU137,Population!M$110:M$210)</f>
        <v>638788</v>
      </c>
      <c r="LM137" s="35">
        <f>SUMIF(Population!$B$110:$B$210,"&lt;="&amp;$GV137,Population!N$110:N$210)-SUMIF(Population!$B$110:$B$210,"&lt;"&amp;$GU137,Population!N$110:N$210)</f>
        <v>652099</v>
      </c>
      <c r="LN137" s="35">
        <f>SUMIF(Population!$B$110:$B$210,"&lt;="&amp;$GV137,Population!O$110:O$210)-SUMIF(Population!$B$110:$B$210,"&lt;"&amp;$GU137,Population!O$110:O$210)</f>
        <v>668231</v>
      </c>
      <c r="LO137" s="35">
        <f>SUMIF(Population!$B$110:$B$210,"&lt;="&amp;$GV137,Population!P$110:P$210)-SUMIF(Population!$B$110:$B$210,"&lt;"&amp;$GU137,Population!P$110:P$210)</f>
        <v>682548</v>
      </c>
      <c r="LP137" s="35">
        <f>SUMIF(Population!$B$110:$B$210,"&lt;="&amp;$GV137,Population!Q$110:Q$210)-SUMIF(Population!$B$110:$B$210,"&lt;"&amp;$GU137,Population!Q$110:Q$210)</f>
        <v>697725</v>
      </c>
      <c r="LQ137" s="35">
        <f>SUMIF(Population!$B$110:$B$210,"&lt;="&amp;$GV137,Population!R$110:R$210)-SUMIF(Population!$B$110:$B$210,"&lt;"&amp;$GU137,Population!R$110:R$210)</f>
        <v>712814</v>
      </c>
      <c r="LR137" s="35">
        <f>SUMIF(Population!$B$110:$B$210,"&lt;="&amp;$GV137,Population!S$110:S$210)-SUMIF(Population!$B$110:$B$210,"&lt;"&amp;$GU137,Population!S$110:S$210)</f>
        <v>724813</v>
      </c>
      <c r="LS137" s="35">
        <f>SUMIF(Population!$B$110:$B$210,"&lt;="&amp;$GV137,Population!T$110:T$210)-SUMIF(Population!$B$110:$B$210,"&lt;"&amp;$GU137,Population!T$110:T$210)</f>
        <v>732366</v>
      </c>
      <c r="LT137" s="35">
        <f>SUMIF(Population!$B$110:$B$210,"&lt;="&amp;$GV137,Population!U$110:U$210)-SUMIF(Population!$B$110:$B$210,"&lt;"&amp;$GU137,Population!U$110:U$210)</f>
        <v>734532</v>
      </c>
      <c r="LU137" s="35">
        <f>SUMIF(Population!$B$110:$B$210,"&lt;="&amp;$GV137,Population!V$110:V$210)-SUMIF(Population!$B$110:$B$210,"&lt;"&amp;$GU137,Population!V$110:V$210)</f>
        <v>731129</v>
      </c>
      <c r="LV137" s="35">
        <f>SUMIF(Population!$B$110:$B$210,"&lt;="&amp;$GV137,Population!W$110:W$210)-SUMIF(Population!$B$110:$B$210,"&lt;"&amp;$GU137,Population!W$110:W$210)</f>
        <v>727973</v>
      </c>
      <c r="LW137" s="35">
        <f>SUMIF(Population!$B$110:$B$210,"&lt;="&amp;$GV137,Population!X$110:X$210)-SUMIF(Population!$B$110:$B$210,"&lt;"&amp;$GU137,Population!X$110:X$210)</f>
        <v>729546</v>
      </c>
      <c r="LX137" s="35">
        <f>SUMIF(Population!$B$110:$B$210,"&lt;="&amp;$GV137,Population!Y$110:Y$210)-SUMIF(Population!$B$110:$B$210,"&lt;"&amp;$GU137,Population!Y$110:Y$210)</f>
        <v>738292</v>
      </c>
      <c r="LY137" s="35">
        <f>SUMIF(Population!$B$110:$B$210,"&lt;="&amp;$GV137,Population!Z$110:Z$210)-SUMIF(Population!$B$110:$B$210,"&lt;"&amp;$GU137,Population!Z$110:Z$210)</f>
        <v>753856</v>
      </c>
      <c r="LZ137" s="35">
        <f>SUMIF(Population!$B$110:$B$210,"&lt;="&amp;$GV137,Population!AA$110:AA$210)-SUMIF(Population!$B$110:$B$210,"&lt;"&amp;$GU137,Population!AA$110:AA$210)</f>
        <v>778689</v>
      </c>
      <c r="MA137" s="35">
        <f>SUMIF(Population!$B$110:$B$210,"&lt;="&amp;$GV137,Population!AB$110:AB$210)-SUMIF(Population!$B$110:$B$210,"&lt;"&amp;$GU137,Population!AB$110:AB$210)</f>
        <v>801122</v>
      </c>
      <c r="MB137" s="35">
        <f>SUMIF(Population!$B$110:$B$210,"&lt;="&amp;$GV137,Population!AC$110:AC$210)-SUMIF(Population!$B$110:$B$210,"&lt;"&amp;$GU137,Population!AC$110:AC$210)</f>
        <v>814256</v>
      </c>
      <c r="MC137" s="35">
        <f>SUMIF(Population!$B$110:$B$210,"&lt;="&amp;$GV137,Population!AD$110:AD$210)-SUMIF(Population!$B$110:$B$210,"&lt;"&amp;$GU137,Population!AD$110:AD$210)</f>
        <v>819035</v>
      </c>
      <c r="MD137" s="35">
        <f>SUMIF(Population!$B$110:$B$210,"&lt;="&amp;$GV137,Population!AE$110:AE$210)-SUMIF(Population!$B$110:$B$210,"&lt;"&amp;$GU137,Population!AE$110:AE$210)</f>
        <v>819062</v>
      </c>
      <c r="ME137" s="35">
        <f>SUMIF(Population!$B$110:$B$210,"&lt;="&amp;$GV137,Population!AF$110:AF$210)-SUMIF(Population!$B$110:$B$210,"&lt;"&amp;$GU137,Population!AF$110:AF$210)</f>
        <v>809890</v>
      </c>
      <c r="MF137" s="35">
        <f>SUMIF(Population!$B$110:$B$210,"&lt;="&amp;$GV137,Population!AG$110:AG$210)-SUMIF(Population!$B$110:$B$210,"&lt;"&amp;$GU137,Population!AG$110:AG$210)</f>
        <v>803180</v>
      </c>
      <c r="MG137" s="35">
        <f>SUMIF(Population!$B$110:$B$210,"&lt;="&amp;$GV137,Population!AH$110:AH$210)-SUMIF(Population!$B$110:$B$210,"&lt;"&amp;$GU137,Population!AH$110:AH$210)</f>
        <v>803612</v>
      </c>
      <c r="MH137" s="35">
        <f>SUMIF(Population!$B$110:$B$210,"&lt;="&amp;$GV137,Population!AI$110:AI$210)-SUMIF(Population!$B$110:$B$210,"&lt;"&amp;$GU137,Population!AI$110:AI$210)</f>
        <v>811173</v>
      </c>
      <c r="MI137" s="35">
        <f>SUMIF(Population!$B$110:$B$210,"&lt;="&amp;$GV137,Population!AJ$110:AJ$210)-SUMIF(Population!$B$110:$B$210,"&lt;"&amp;$GU137,Population!AJ$110:AJ$210)</f>
        <v>825002</v>
      </c>
      <c r="MJ137" s="35">
        <f>SUMIF(Population!$B$110:$B$210,"&lt;="&amp;$GV137,Population!AK$110:AK$210)-SUMIF(Population!$B$110:$B$210,"&lt;"&amp;$GU137,Population!AK$110:AK$210)</f>
        <v>847679</v>
      </c>
      <c r="MK137" s="35">
        <f>SUMIF(Population!$B$110:$B$210,"&lt;="&amp;$GV137,Population!AL$110:AL$210)-SUMIF(Population!$B$110:$B$210,"&lt;"&amp;$GU137,Population!AL$110:AL$210)</f>
        <v>874133</v>
      </c>
      <c r="ML137" s="35">
        <f>SUMIF(Population!$B$110:$B$210,"&lt;="&amp;$GV137,Population!AM$110:AM$210)-SUMIF(Population!$B$110:$B$210,"&lt;"&amp;$GU137,Population!AM$110:AM$210)</f>
        <v>904478</v>
      </c>
      <c r="MM137" s="35">
        <f>SUMIF(Population!$B$110:$B$210,"&lt;="&amp;$GV137,Population!AN$110:AN$210)-SUMIF(Population!$B$110:$B$210,"&lt;"&amp;$GU137,Population!AN$110:AN$210)</f>
        <v>931073</v>
      </c>
      <c r="MN137" s="35">
        <f>SUMIF(Population!$B$110:$B$210,"&lt;="&amp;$GV137,Population!AO$110:AO$210)-SUMIF(Population!$B$110:$B$210,"&lt;"&amp;$GU137,Population!AO$110:AO$210)</f>
        <v>955453</v>
      </c>
      <c r="MO137" s="35">
        <f>SUMIF(Population!$B$110:$B$210,"&lt;="&amp;$GV137,Population!AP$110:AP$210)-SUMIF(Population!$B$110:$B$210,"&lt;"&amp;$GU137,Population!AP$110:AP$210)</f>
        <v>972534</v>
      </c>
      <c r="MP137" s="35">
        <f>SUMIF(Population!$B$110:$B$210,"&lt;="&amp;$GV137,Population!AQ$110:AQ$210)-SUMIF(Population!$B$110:$B$210,"&lt;"&amp;$GU137,Population!AQ$110:AQ$210)</f>
        <v>983813</v>
      </c>
      <c r="MQ137" s="35">
        <f>SUMIF(Population!$B$110:$B$210,"&lt;="&amp;$GV137,Population!AR$110:AR$210)-SUMIF(Population!$B$110:$B$210,"&lt;"&amp;$GU137,Population!AR$110:AR$210)</f>
        <v>989991</v>
      </c>
      <c r="MR137" s="35">
        <f>SUMIF(Population!$B$110:$B$210,"&lt;="&amp;$GV137,Population!AS$110:AS$210)-SUMIF(Population!$B$110:$B$210,"&lt;"&amp;$GU137,Population!AS$110:AS$210)</f>
        <v>997331</v>
      </c>
      <c r="MS137" s="35">
        <f>SUMIF(Population!$B$110:$B$210,"&lt;="&amp;$GV137,Population!AT$110:AT$210)-SUMIF(Population!$B$110:$B$210,"&lt;"&amp;$GU137,Population!AT$110:AT$210)</f>
        <v>1005555</v>
      </c>
      <c r="MT137" s="35">
        <f>SUMIF(Population!$B$110:$B$210,"&lt;="&amp;$GV137,Population!AU$110:AU$210)-SUMIF(Population!$B$110:$B$210,"&lt;"&amp;$GU137,Population!AU$110:AU$210)</f>
        <v>1009948</v>
      </c>
      <c r="MU137" s="35">
        <f>SUMIF(Population!$B$110:$B$210,"&lt;="&amp;$GV137,Population!AV$110:AV$210)-SUMIF(Population!$B$110:$B$210,"&lt;"&amp;$GU137,Population!AV$110:AV$210)</f>
        <v>1013253</v>
      </c>
      <c r="MV137" s="35">
        <f>SUMIF(Population!$B$110:$B$210,"&lt;="&amp;$GV137,Population!AW$110:AW$210)-SUMIF(Population!$B$110:$B$210,"&lt;"&amp;$GU137,Population!AW$110:AW$210)</f>
        <v>1016761</v>
      </c>
      <c r="MW137" s="35">
        <f>SUMIF(Population!$B$110:$B$210,"&lt;="&amp;$GV137,Population!AX$110:AX$210)-SUMIF(Population!$B$110:$B$210,"&lt;"&amp;$GU137,Population!AX$110:AX$210)</f>
        <v>1019173</v>
      </c>
      <c r="MX137" s="35">
        <f>SUMIF(Population!$B$110:$B$210,"&lt;="&amp;$GV137,Population!AY$110:AY$210)-SUMIF(Population!$B$110:$B$210,"&lt;"&amp;$GU137,Population!AY$110:AY$210)</f>
        <v>1020263</v>
      </c>
      <c r="MZ137" s="36" t="s">
        <v>266</v>
      </c>
      <c r="NA137" s="49">
        <f t="shared" si="109"/>
        <v>3549494020.1886358</v>
      </c>
      <c r="NB137" s="49">
        <f t="shared" si="110"/>
        <v>3829285453.9375358</v>
      </c>
      <c r="NC137" s="49">
        <f t="shared" si="111"/>
        <v>4045742360.9305792</v>
      </c>
      <c r="ND137" s="49">
        <f t="shared" si="112"/>
        <v>4262310718.5191536</v>
      </c>
      <c r="NE137" s="49">
        <f t="shared" si="113"/>
        <v>4475428822.2292881</v>
      </c>
      <c r="NF137" s="49">
        <f t="shared" si="114"/>
        <v>4568813859.051343</v>
      </c>
      <c r="NG137" s="49">
        <f t="shared" si="115"/>
        <v>4735466634.1791725</v>
      </c>
      <c r="NH137" s="49">
        <f t="shared" si="116"/>
        <v>4929036720.9528122</v>
      </c>
      <c r="NI137" s="49">
        <f t="shared" si="117"/>
        <v>5137158649.1565762</v>
      </c>
      <c r="NJ137" s="49">
        <f t="shared" si="118"/>
        <v>5368569963.8956404</v>
      </c>
      <c r="NK137" s="49">
        <f t="shared" si="119"/>
        <v>5612154366.4710083</v>
      </c>
      <c r="NL137" s="49">
        <f t="shared" si="120"/>
        <v>5857921987.0488863</v>
      </c>
      <c r="NM137" s="49">
        <f t="shared" si="121"/>
        <v>6131026180.3916063</v>
      </c>
      <c r="NN137" s="49">
        <f t="shared" si="122"/>
        <v>6398197195.5831833</v>
      </c>
      <c r="NO137" s="49">
        <f t="shared" si="123"/>
        <v>6685716285.2538013</v>
      </c>
      <c r="NP137" s="49">
        <f t="shared" si="124"/>
        <v>6971907096.4707403</v>
      </c>
      <c r="NQ137" s="49">
        <f t="shared" si="125"/>
        <v>7237226714.5533524</v>
      </c>
      <c r="NR137" s="49">
        <f t="shared" si="126"/>
        <v>7464494957.8808594</v>
      </c>
      <c r="NS137" s="49">
        <f t="shared" si="127"/>
        <v>7641946876.1244869</v>
      </c>
      <c r="NT137" s="49">
        <f t="shared" si="128"/>
        <v>7762877908.9374485</v>
      </c>
      <c r="NU137" s="49">
        <f t="shared" si="129"/>
        <v>7890019025.6919994</v>
      </c>
      <c r="NV137" s="49">
        <f t="shared" si="130"/>
        <v>8063710602.1008692</v>
      </c>
      <c r="NW137" s="49">
        <f t="shared" si="131"/>
        <v>8329529654.8462591</v>
      </c>
      <c r="NX137" s="49">
        <f t="shared" si="132"/>
        <v>8673189032.698431</v>
      </c>
      <c r="NY137" s="49">
        <f t="shared" si="133"/>
        <v>9150457521.2572708</v>
      </c>
      <c r="NZ137" s="49">
        <f t="shared" si="134"/>
        <v>9614954995.8561344</v>
      </c>
      <c r="OA137" s="49">
        <f t="shared" si="135"/>
        <v>9980160834.2183552</v>
      </c>
      <c r="OB137" s="49">
        <f t="shared" si="136"/>
        <v>10243486484.790943</v>
      </c>
      <c r="OC137" s="49">
        <f t="shared" si="137"/>
        <v>10452909916.857971</v>
      </c>
      <c r="OD137" s="49">
        <f t="shared" si="138"/>
        <v>10534245516.162582</v>
      </c>
      <c r="OE137" s="49">
        <f t="shared" si="139"/>
        <v>10648966329.357454</v>
      </c>
      <c r="OF137" s="49">
        <f t="shared" si="140"/>
        <v>10863014165.92823</v>
      </c>
      <c r="OG137" s="49">
        <f t="shared" si="141"/>
        <v>11178591956.681496</v>
      </c>
      <c r="OH137" s="49">
        <f t="shared" si="142"/>
        <v>11595608305.913515</v>
      </c>
      <c r="OI137" s="49">
        <f t="shared" si="143"/>
        <v>12146336333.197222</v>
      </c>
      <c r="OJ137" s="49">
        <f t="shared" si="144"/>
        <v>12768316556.644793</v>
      </c>
      <c r="OK137" s="49">
        <f t="shared" si="145"/>
        <v>13473496681.559309</v>
      </c>
      <c r="OL137" s="49">
        <f t="shared" si="146"/>
        <v>14160261313.44558</v>
      </c>
      <c r="OM137" s="49">
        <f t="shared" si="147"/>
        <v>14843512250.549852</v>
      </c>
      <c r="ON137" s="49">
        <f t="shared" si="148"/>
        <v>15437767891.620932</v>
      </c>
      <c r="OO137" s="49">
        <f t="shared" si="149"/>
        <v>15967316499.209045</v>
      </c>
      <c r="OP137" s="49">
        <f t="shared" si="150"/>
        <v>16433761855.669216</v>
      </c>
      <c r="OQ137" s="49">
        <f t="shared" si="151"/>
        <v>16923883796.951618</v>
      </c>
      <c r="OR137" s="49">
        <f t="shared" si="152"/>
        <v>17427214454.616928</v>
      </c>
      <c r="OS137" s="49">
        <f t="shared" si="153"/>
        <v>17891960949.238636</v>
      </c>
      <c r="OT137" s="49">
        <f t="shared" si="154"/>
        <v>18332165339.792168</v>
      </c>
      <c r="OU137" s="49">
        <f t="shared" si="155"/>
        <v>18767734416.882027</v>
      </c>
      <c r="OV137" s="49">
        <f t="shared" si="156"/>
        <v>19182628558.280849</v>
      </c>
      <c r="OW137" s="49">
        <f t="shared" si="157"/>
        <v>19585395835.308014</v>
      </c>
    </row>
    <row r="138" spans="2:413">
      <c r="B138" s="36" t="s">
        <v>267</v>
      </c>
      <c r="C138" s="339">
        <v>1584.8153089965522</v>
      </c>
      <c r="D138" s="339">
        <v>1757.1985382716441</v>
      </c>
      <c r="E138" s="340">
        <v>3342.0138472681965</v>
      </c>
      <c r="F138" s="48">
        <f t="shared" si="104"/>
        <v>4278.9478474425978</v>
      </c>
      <c r="G138" s="48">
        <f t="shared" si="105"/>
        <v>4918.0470485861697</v>
      </c>
      <c r="H138" s="48">
        <f t="shared" si="106"/>
        <v>4592.7539331211447</v>
      </c>
      <c r="I138" s="123">
        <f t="shared" si="158"/>
        <v>2.2988308165604732</v>
      </c>
      <c r="J138" s="123">
        <f t="shared" si="107"/>
        <v>2.9242942634966553</v>
      </c>
      <c r="K138" s="123">
        <f t="shared" si="107"/>
        <v>2.5918621617079838</v>
      </c>
      <c r="L138" s="49"/>
      <c r="AG138" s="35">
        <v>70</v>
      </c>
      <c r="AH138" s="35">
        <v>74</v>
      </c>
      <c r="AI138" s="36" t="s">
        <v>267</v>
      </c>
      <c r="AJ138" s="49">
        <f t="shared" si="159"/>
        <v>4798.8684837092123</v>
      </c>
      <c r="AK138" s="49">
        <f t="shared" si="159"/>
        <v>4901.3846287325214</v>
      </c>
      <c r="AL138" s="49">
        <f t="shared" si="159"/>
        <v>5006.0907816766812</v>
      </c>
      <c r="AM138" s="49">
        <f t="shared" si="159"/>
        <v>5113.0337267305831</v>
      </c>
      <c r="AN138" s="49">
        <f t="shared" si="159"/>
        <v>5222.2612475134492</v>
      </c>
      <c r="AO138" s="49">
        <f t="shared" si="159"/>
        <v>5333.822148425219</v>
      </c>
      <c r="AP138" s="49">
        <f t="shared" si="159"/>
        <v>5447.7662764530533</v>
      </c>
      <c r="AQ138" s="49">
        <f t="shared" si="159"/>
        <v>5564.1445434436673</v>
      </c>
      <c r="AR138" s="49">
        <f t="shared" si="159"/>
        <v>5683.0089488514677</v>
      </c>
      <c r="AS138" s="49">
        <f t="shared" si="159"/>
        <v>5804.4126029726394</v>
      </c>
      <c r="AT138" s="49">
        <f t="shared" si="159"/>
        <v>5928.4097506755779</v>
      </c>
      <c r="AU138" s="49">
        <f t="shared" si="159"/>
        <v>6055.0557956382654</v>
      </c>
      <c r="AV138" s="49">
        <f t="shared" si="159"/>
        <v>6184.4073251034142</v>
      </c>
      <c r="AW138" s="49">
        <f t="shared" si="159"/>
        <v>6316.5221351624468</v>
      </c>
      <c r="AX138" s="49">
        <f t="shared" si="159"/>
        <v>6451.4592565796074</v>
      </c>
      <c r="AY138" s="49">
        <f t="shared" si="159"/>
        <v>6589.278981167743</v>
      </c>
      <c r="AZ138" s="49">
        <f t="shared" si="163"/>
        <v>6730.0428887275348</v>
      </c>
      <c r="BA138" s="49">
        <f t="shared" si="163"/>
        <v>6873.8138745622227</v>
      </c>
      <c r="BB138" s="49">
        <f t="shared" si="163"/>
        <v>7020.6561775801192</v>
      </c>
      <c r="BC138" s="49">
        <f t="shared" si="163"/>
        <v>7170.6354089974584</v>
      </c>
      <c r="BD138" s="49">
        <f t="shared" si="163"/>
        <v>7323.8185816544164</v>
      </c>
      <c r="BE138" s="49">
        <f t="shared" si="163"/>
        <v>7480.2741399573952</v>
      </c>
      <c r="BF138" s="49">
        <f t="shared" si="163"/>
        <v>7640.0719904609496</v>
      </c>
      <c r="BG138" s="49">
        <f t="shared" si="163"/>
        <v>7803.2835331030255</v>
      </c>
      <c r="BH138" s="49">
        <f t="shared" si="163"/>
        <v>7969.9816931074593</v>
      </c>
      <c r="BI138" s="49">
        <f t="shared" si="163"/>
        <v>8140.2409535679999</v>
      </c>
      <c r="BJ138" s="49">
        <f t="shared" si="163"/>
        <v>8314.1373887284062</v>
      </c>
      <c r="BK138" s="49">
        <f t="shared" si="163"/>
        <v>8491.7486979734986</v>
      </c>
      <c r="BL138" s="49">
        <f t="shared" si="163"/>
        <v>8673.1542405463351</v>
      </c>
      <c r="BM138" s="49">
        <f t="shared" si="163"/>
        <v>8858.4350710070466</v>
      </c>
      <c r="BN138" s="49">
        <f t="shared" si="163"/>
        <v>9047.6739754491628</v>
      </c>
      <c r="BO138" s="49">
        <f t="shared" si="163"/>
        <v>9240.9555084896037</v>
      </c>
      <c r="BP138" s="49">
        <f t="shared" si="163"/>
        <v>9438.3660310488776</v>
      </c>
      <c r="BQ138" s="49">
        <f t="shared" si="163"/>
        <v>9639.9937489383683</v>
      </c>
      <c r="BR138" s="49">
        <f t="shared" si="163"/>
        <v>9845.9287522719278</v>
      </c>
      <c r="BS138" s="49">
        <f t="shared" si="163"/>
        <v>10056.263055719415</v>
      </c>
      <c r="BT138" s="49">
        <f t="shared" si="163"/>
        <v>10271.090639620161</v>
      </c>
      <c r="BU138" s="49">
        <f t="shared" si="163"/>
        <v>10490.507491974697</v>
      </c>
      <c r="BV138" s="49">
        <f t="shared" si="163"/>
        <v>10714.61165133356</v>
      </c>
      <c r="BW138" s="49">
        <f t="shared" si="163"/>
        <v>10943.5032506023</v>
      </c>
      <c r="BX138" s="49">
        <f t="shared" si="163"/>
        <v>11177.284561782277</v>
      </c>
      <c r="BY138" s="49">
        <f t="shared" si="163"/>
        <v>11416.060041667237</v>
      </c>
      <c r="BZ138" s="49">
        <f t="shared" si="163"/>
        <v>11659.93637851608</v>
      </c>
      <c r="CA138" s="49">
        <f t="shared" si="163"/>
        <v>11909.022539722691</v>
      </c>
      <c r="CB138" s="49">
        <f t="shared" si="163"/>
        <v>12163.429820504103</v>
      </c>
      <c r="CC138" s="49">
        <f t="shared" si="163"/>
        <v>12423.271893628775</v>
      </c>
      <c r="CD138" s="49">
        <f t="shared" si="163"/>
        <v>12688.664860207193</v>
      </c>
      <c r="CE138" s="49">
        <f t="shared" si="163"/>
        <v>12959.727301567482</v>
      </c>
      <c r="CF138" s="49">
        <f t="shared" si="163"/>
        <v>13236.580332239231</v>
      </c>
      <c r="CI138" s="35">
        <v>70</v>
      </c>
      <c r="CJ138" s="35">
        <v>74</v>
      </c>
      <c r="CK138" s="36" t="s">
        <v>267</v>
      </c>
      <c r="CL138" s="75" t="e">
        <f>SUMIF(Population!$B$214:$B$314,"&lt;="&amp;$GV138,Population!#REF!)-SUMIF(Population!$B$214:$B$314,"&lt;"&amp;$GU138,Population!#REF!)</f>
        <v>#REF!</v>
      </c>
      <c r="CM138" s="75" t="e">
        <f>SUMIF(Population!$B$214:$B$314,"&lt;="&amp;$GV138,Population!#REF!)-SUMIF(Population!$B$214:$B$314,"&lt;"&amp;$GU138,Population!#REF!)</f>
        <v>#REF!</v>
      </c>
      <c r="CN138" s="75" t="e">
        <f>SUMIF(Population!$B$214:$B$314,"&lt;="&amp;$GV138,Population!#REF!)-SUMIF(Population!$B$214:$B$314,"&lt;"&amp;$GU138,Population!#REF!)</f>
        <v>#REF!</v>
      </c>
      <c r="CO138" s="75" t="e">
        <f>SUMIF(Population!$B$214:$B$314,"&lt;="&amp;$GV138,Population!#REF!)-SUMIF(Population!$B$214:$B$314,"&lt;"&amp;$GU138,Population!#REF!)</f>
        <v>#REF!</v>
      </c>
      <c r="CP138" s="75" t="e">
        <f>SUMIF(Population!$B$214:$B$314,"&lt;="&amp;$GV138,Population!#REF!)-SUMIF(Population!$B$214:$B$314,"&lt;"&amp;$GU138,Population!#REF!)</f>
        <v>#REF!</v>
      </c>
      <c r="CQ138" s="75" t="e">
        <f>SUMIF(Population!$B$214:$B$314,"&lt;="&amp;$GV138,Population!#REF!)-SUMIF(Population!$B$214:$B$314,"&lt;"&amp;$GU138,Population!#REF!)</f>
        <v>#REF!</v>
      </c>
      <c r="CR138" s="75" t="e">
        <f>SUMIF(Population!$B$214:$B$314,"&lt;="&amp;$GV138,Population!#REF!)-SUMIF(Population!$B$214:$B$314,"&lt;"&amp;$GU138,Population!#REF!)</f>
        <v>#REF!</v>
      </c>
      <c r="CS138" s="75" t="e">
        <f>SUMIF(Population!$B$214:$B$314,"&lt;="&amp;$GV138,Population!#REF!)-SUMIF(Population!$B$214:$B$314,"&lt;"&amp;$GU138,Population!#REF!)</f>
        <v>#REF!</v>
      </c>
      <c r="CT138" s="75" t="e">
        <f>SUMIF(Population!$B$214:$B$314,"&lt;="&amp;$GV138,Population!#REF!)-SUMIF(Population!$B$214:$B$314,"&lt;"&amp;$GU138,Population!#REF!)</f>
        <v>#REF!</v>
      </c>
      <c r="CU138" s="75" t="e">
        <f>SUMIF(Population!$B$214:$B$314,"&lt;="&amp;$GV138,Population!#REF!)-SUMIF(Population!$B$214:$B$314,"&lt;"&amp;$GU138,Population!#REF!)</f>
        <v>#REF!</v>
      </c>
      <c r="CV138" s="75" t="e">
        <f>SUMIF(Population!$B$214:$B$314,"&lt;="&amp;$GV138,Population!#REF!)-SUMIF(Population!$B$214:$B$314,"&lt;"&amp;$GU138,Population!#REF!)</f>
        <v>#REF!</v>
      </c>
      <c r="CW138" s="75" t="e">
        <f>SUMIF(Population!$B$214:$B$314,"&lt;="&amp;$GV138,Population!#REF!)-SUMIF(Population!$B$214:$B$314,"&lt;"&amp;$GU138,Population!#REF!)</f>
        <v>#REF!</v>
      </c>
      <c r="CX138" s="75" t="e">
        <f>SUMIF(Population!$B$214:$B$314,"&lt;="&amp;$GV138,Population!#REF!)-SUMIF(Population!$B$214:$B$314,"&lt;"&amp;$GU138,Population!#REF!)</f>
        <v>#REF!</v>
      </c>
      <c r="CY138" s="75" t="e">
        <f>SUMIF(Population!$B$214:$B$314,"&lt;="&amp;$GV138,Population!#REF!)-SUMIF(Population!$B$214:$B$314,"&lt;"&amp;$GU138,Population!#REF!)</f>
        <v>#REF!</v>
      </c>
      <c r="CZ138" s="75" t="e">
        <f>SUMIF(Population!$B$214:$B$314,"&lt;="&amp;$GV138,Population!#REF!)-SUMIF(Population!$B$214:$B$314,"&lt;"&amp;$GU138,Population!#REF!)</f>
        <v>#REF!</v>
      </c>
      <c r="DA138" s="75" t="e">
        <f>SUMIF(Population!$B$214:$B$314,"&lt;="&amp;$GV138,Population!#REF!)-SUMIF(Population!$B$214:$B$314,"&lt;"&amp;$GU138,Population!#REF!)</f>
        <v>#REF!</v>
      </c>
      <c r="DB138" s="75" t="e">
        <f>SUMIF(Population!$B$214:$B$314,"&lt;="&amp;$GV138,Population!#REF!)-SUMIF(Population!$B$214:$B$314,"&lt;"&amp;$GU138,Population!#REF!)</f>
        <v>#REF!</v>
      </c>
      <c r="DC138" s="75" t="e">
        <f>SUMIF(Population!$B$214:$B$314,"&lt;="&amp;$GV138,Population!#REF!)-SUMIF(Population!$B$214:$B$314,"&lt;"&amp;$GU138,Population!#REF!)</f>
        <v>#REF!</v>
      </c>
      <c r="DD138" s="75" t="e">
        <f>SUMIF(Population!$B$214:$B$314,"&lt;="&amp;$GV138,Population!#REF!)-SUMIF(Population!$B$214:$B$314,"&lt;"&amp;$GU138,Population!#REF!)</f>
        <v>#REF!</v>
      </c>
      <c r="DE138" s="75" t="e">
        <f>SUMIF(Population!$B$214:$B$314,"&lt;="&amp;$GV138,Population!#REF!)-SUMIF(Population!$B$214:$B$314,"&lt;"&amp;$GU138,Population!#REF!)</f>
        <v>#REF!</v>
      </c>
      <c r="DF138" s="75" t="e">
        <f>SUMIF(Population!$B$214:$B$314,"&lt;="&amp;$GV138,Population!#REF!)-SUMIF(Population!$B$214:$B$314,"&lt;"&amp;$GU138,Population!#REF!)</f>
        <v>#REF!</v>
      </c>
      <c r="DG138" s="75" t="e">
        <f>SUMIF(Population!$B$214:$B$314,"&lt;="&amp;$GV138,Population!#REF!)-SUMIF(Population!$B$214:$B$314,"&lt;"&amp;$GU138,Population!#REF!)</f>
        <v>#REF!</v>
      </c>
      <c r="DH138" s="75" t="e">
        <f>SUMIF(Population!$B$214:$B$314,"&lt;="&amp;$GV138,Population!#REF!)-SUMIF(Population!$B$214:$B$314,"&lt;"&amp;$GU138,Population!#REF!)</f>
        <v>#REF!</v>
      </c>
      <c r="DI138" s="75" t="e">
        <f>SUMIF(Population!$B$214:$B$314,"&lt;="&amp;$GV138,Population!#REF!)-SUMIF(Population!$B$214:$B$314,"&lt;"&amp;$GU138,Population!#REF!)</f>
        <v>#REF!</v>
      </c>
      <c r="DJ138" s="75" t="e">
        <f>SUMIF(Population!$B$214:$B$314,"&lt;="&amp;$GV138,Population!#REF!)-SUMIF(Population!$B$214:$B$314,"&lt;"&amp;$GU138,Population!#REF!)</f>
        <v>#REF!</v>
      </c>
      <c r="DK138" s="75" t="e">
        <f>SUMIF(Population!$B$214:$B$314,"&lt;="&amp;$GV138,Population!#REF!)-SUMIF(Population!$B$214:$B$314,"&lt;"&amp;$GU138,Population!#REF!)</f>
        <v>#REF!</v>
      </c>
      <c r="DL138" s="75" t="e">
        <f>SUMIF(Population!$B$214:$B$314,"&lt;="&amp;$GV138,Population!#REF!)-SUMIF(Population!$B$214:$B$314,"&lt;"&amp;$GU138,Population!#REF!)</f>
        <v>#REF!</v>
      </c>
      <c r="DM138" s="75" t="e">
        <f>SUMIF(Population!$B$214:$B$314,"&lt;="&amp;$GV138,Population!#REF!)-SUMIF(Population!$B$214:$B$314,"&lt;"&amp;$GU138,Population!#REF!)</f>
        <v>#REF!</v>
      </c>
      <c r="DN138" s="75" t="e">
        <f>SUMIF(Population!$B$214:$B$314,"&lt;="&amp;$GV138,Population!#REF!)-SUMIF(Population!$B$214:$B$314,"&lt;"&amp;$GU138,Population!#REF!)</f>
        <v>#REF!</v>
      </c>
      <c r="DO138" s="75" t="e">
        <f>SUMIF(Population!$B$214:$B$314,"&lt;="&amp;$GV138,Population!#REF!)-SUMIF(Population!$B$214:$B$314,"&lt;"&amp;$GU138,Population!#REF!)</f>
        <v>#REF!</v>
      </c>
      <c r="DP138" s="75" t="e">
        <f>SUMIF(Population!$B$214:$B$314,"&lt;="&amp;$GV138,Population!#REF!)-SUMIF(Population!$B$214:$B$314,"&lt;"&amp;$GU138,Population!#REF!)</f>
        <v>#REF!</v>
      </c>
      <c r="DQ138" s="75" t="e">
        <f>SUMIF(Population!$B$214:$B$314,"&lt;="&amp;$GV138,Population!#REF!)-SUMIF(Population!$B$214:$B$314,"&lt;"&amp;$GU138,Population!#REF!)</f>
        <v>#REF!</v>
      </c>
      <c r="DR138" s="75" t="e">
        <f>SUMIF(Population!$B$214:$B$314,"&lt;="&amp;$GV138,Population!#REF!)-SUMIF(Population!$B$214:$B$314,"&lt;"&amp;$GU138,Population!#REF!)</f>
        <v>#REF!</v>
      </c>
      <c r="DS138" s="75" t="e">
        <f>SUMIF(Population!$B$214:$B$314,"&lt;="&amp;$GV138,Population!#REF!)-SUMIF(Population!$B$214:$B$314,"&lt;"&amp;$GU138,Population!#REF!)</f>
        <v>#REF!</v>
      </c>
      <c r="DT138" s="75" t="e">
        <f>SUMIF(Population!$B$214:$B$314,"&lt;="&amp;$GV138,Population!#REF!)-SUMIF(Population!$B$214:$B$314,"&lt;"&amp;$GU138,Population!#REF!)</f>
        <v>#REF!</v>
      </c>
      <c r="DU138" s="75" t="e">
        <f>SUMIF(Population!$B$214:$B$314,"&lt;="&amp;$GV138,Population!#REF!)-SUMIF(Population!$B$214:$B$314,"&lt;"&amp;$GU138,Population!#REF!)</f>
        <v>#REF!</v>
      </c>
      <c r="DV138" s="75" t="e">
        <f>SUMIF(Population!$B$214:$B$314,"&lt;="&amp;$GV138,Population!#REF!)-SUMIF(Population!$B$214:$B$314,"&lt;"&amp;$GU138,Population!#REF!)</f>
        <v>#REF!</v>
      </c>
      <c r="DW138" s="75" t="e">
        <f>SUMIF(Population!$B$214:$B$314,"&lt;="&amp;$GV138,Population!#REF!)-SUMIF(Population!$B$214:$B$314,"&lt;"&amp;$GU138,Population!#REF!)</f>
        <v>#REF!</v>
      </c>
      <c r="DX138" s="75" t="e">
        <f>SUMIF(Population!$B$214:$B$314,"&lt;="&amp;$GV138,Population!#REF!)-SUMIF(Population!$B$214:$B$314,"&lt;"&amp;$GU138,Population!#REF!)</f>
        <v>#REF!</v>
      </c>
      <c r="DY138" s="75" t="e">
        <f>SUMIF(Population!$B$214:$B$314,"&lt;="&amp;$GV138,Population!#REF!)-SUMIF(Population!$B$214:$B$314,"&lt;"&amp;$GU138,Population!#REF!)</f>
        <v>#REF!</v>
      </c>
      <c r="DZ138" s="75" t="e">
        <f>SUMIF(Population!$B$214:$B$314,"&lt;="&amp;$GV138,Population!#REF!)-SUMIF(Population!$B$214:$B$314,"&lt;"&amp;$GU138,Population!#REF!)</f>
        <v>#REF!</v>
      </c>
      <c r="EA138" s="75" t="e">
        <f>SUMIF(Population!$B$214:$B$314,"&lt;="&amp;$GV138,Population!#REF!)-SUMIF(Population!$B$214:$B$314,"&lt;"&amp;$GU138,Population!#REF!)</f>
        <v>#REF!</v>
      </c>
      <c r="EB138" s="75" t="e">
        <f>SUMIF(Population!$B$214:$B$314,"&lt;="&amp;$GV138,Population!#REF!)-SUMIF(Population!$B$214:$B$314,"&lt;"&amp;$GU138,Population!#REF!)</f>
        <v>#REF!</v>
      </c>
      <c r="EC138" s="75" t="e">
        <f>SUMIF(Population!$B$214:$B$314,"&lt;="&amp;$GV138,Population!#REF!)-SUMIF(Population!$B$214:$B$314,"&lt;"&amp;$GU138,Population!#REF!)</f>
        <v>#REF!</v>
      </c>
      <c r="ED138" s="75" t="e">
        <f>SUMIF(Population!$B$214:$B$314,"&lt;="&amp;$GV138,Population!#REF!)-SUMIF(Population!$B$214:$B$314,"&lt;"&amp;$GU138,Population!#REF!)</f>
        <v>#REF!</v>
      </c>
      <c r="EE138" s="75" t="e">
        <f>SUMIF(Population!$B$214:$B$314,"&lt;="&amp;$GV138,Population!#REF!)-SUMIF(Population!$B$214:$B$314,"&lt;"&amp;$GU138,Population!#REF!)</f>
        <v>#REF!</v>
      </c>
      <c r="EF138" s="75" t="e">
        <f>SUMIF(Population!$B$214:$B$314,"&lt;="&amp;$GV138,Population!#REF!)-SUMIF(Population!$B$214:$B$314,"&lt;"&amp;$GU138,Population!#REF!)</f>
        <v>#REF!</v>
      </c>
      <c r="EG138" s="75" t="e">
        <f>SUMIF(Population!$B$214:$B$314,"&lt;="&amp;$GV138,Population!#REF!)-SUMIF(Population!$B$214:$B$314,"&lt;"&amp;$GU138,Population!#REF!)</f>
        <v>#REF!</v>
      </c>
      <c r="EH138" s="75" t="e">
        <f>SUMIF(Population!$B$214:$B$314,"&lt;="&amp;$GV138,Population!#REF!)-SUMIF(Population!$B$214:$B$314,"&lt;"&amp;$GU138,Population!#REF!)</f>
        <v>#REF!</v>
      </c>
      <c r="EK138" s="35">
        <v>70</v>
      </c>
      <c r="EL138" s="35">
        <v>74</v>
      </c>
      <c r="EM138" s="36" t="s">
        <v>267</v>
      </c>
      <c r="EN138" s="35" t="e">
        <f>SUMIF(Population!$B$110:$B$210,"&lt;="&amp;$GV138,Population!#REF!)-SUMIF(Population!$B$110:$B$210,"&lt;"&amp;$GU138,Population!#REF!)</f>
        <v>#REF!</v>
      </c>
      <c r="EO138" s="35" t="e">
        <f>SUMIF(Population!$B$110:$B$210,"&lt;="&amp;$GV138,Population!#REF!)-SUMIF(Population!$B$110:$B$210,"&lt;"&amp;$GU138,Population!#REF!)</f>
        <v>#REF!</v>
      </c>
      <c r="EP138" s="35" t="e">
        <f>SUMIF(Population!$B$110:$B$210,"&lt;="&amp;$GV138,Population!#REF!)-SUMIF(Population!$B$110:$B$210,"&lt;"&amp;$GU138,Population!#REF!)</f>
        <v>#REF!</v>
      </c>
      <c r="EQ138" s="35" t="e">
        <f>SUMIF(Population!$B$110:$B$210,"&lt;="&amp;$GV138,Population!#REF!)-SUMIF(Population!$B$110:$B$210,"&lt;"&amp;$GU138,Population!#REF!)</f>
        <v>#REF!</v>
      </c>
      <c r="ER138" s="35" t="e">
        <f>SUMIF(Population!$B$110:$B$210,"&lt;="&amp;$GV138,Population!#REF!)-SUMIF(Population!$B$110:$B$210,"&lt;"&amp;$GU138,Population!#REF!)</f>
        <v>#REF!</v>
      </c>
      <c r="ES138" s="35" t="e">
        <f>SUMIF(Population!$B$110:$B$210,"&lt;="&amp;$GV138,Population!#REF!)-SUMIF(Population!$B$110:$B$210,"&lt;"&amp;$GU138,Population!#REF!)</f>
        <v>#REF!</v>
      </c>
      <c r="ET138" s="35" t="e">
        <f>SUMIF(Population!$B$110:$B$210,"&lt;="&amp;$GV138,Population!#REF!)-SUMIF(Population!$B$110:$B$210,"&lt;"&amp;$GU138,Population!#REF!)</f>
        <v>#REF!</v>
      </c>
      <c r="EU138" s="35" t="e">
        <f>SUMIF(Population!$B$110:$B$210,"&lt;="&amp;$GV138,Population!#REF!)-SUMIF(Population!$B$110:$B$210,"&lt;"&amp;$GU138,Population!#REF!)</f>
        <v>#REF!</v>
      </c>
      <c r="EV138" s="35" t="e">
        <f>SUMIF(Population!$B$110:$B$210,"&lt;="&amp;$GV138,Population!#REF!)-SUMIF(Population!$B$110:$B$210,"&lt;"&amp;$GU138,Population!#REF!)</f>
        <v>#REF!</v>
      </c>
      <c r="EW138" s="35" t="e">
        <f>SUMIF(Population!$B$110:$B$210,"&lt;="&amp;$GV138,Population!#REF!)-SUMIF(Population!$B$110:$B$210,"&lt;"&amp;$GU138,Population!#REF!)</f>
        <v>#REF!</v>
      </c>
      <c r="EX138" s="35" t="e">
        <f>SUMIF(Population!$B$110:$B$210,"&lt;="&amp;$GV138,Population!#REF!)-SUMIF(Population!$B$110:$B$210,"&lt;"&amp;$GU138,Population!#REF!)</f>
        <v>#REF!</v>
      </c>
      <c r="EY138" s="35" t="e">
        <f>SUMIF(Population!$B$110:$B$210,"&lt;="&amp;$GV138,Population!#REF!)-SUMIF(Population!$B$110:$B$210,"&lt;"&amp;$GU138,Population!#REF!)</f>
        <v>#REF!</v>
      </c>
      <c r="EZ138" s="35" t="e">
        <f>SUMIF(Population!$B$110:$B$210,"&lt;="&amp;$GV138,Population!#REF!)-SUMIF(Population!$B$110:$B$210,"&lt;"&amp;$GU138,Population!#REF!)</f>
        <v>#REF!</v>
      </c>
      <c r="FA138" s="35" t="e">
        <f>SUMIF(Population!$B$110:$B$210,"&lt;="&amp;$GV138,Population!#REF!)-SUMIF(Population!$B$110:$B$210,"&lt;"&amp;$GU138,Population!#REF!)</f>
        <v>#REF!</v>
      </c>
      <c r="FB138" s="35" t="e">
        <f>SUMIF(Population!$B$110:$B$210,"&lt;="&amp;$GV138,Population!#REF!)-SUMIF(Population!$B$110:$B$210,"&lt;"&amp;$GU138,Population!#REF!)</f>
        <v>#REF!</v>
      </c>
      <c r="FC138" s="35" t="e">
        <f>SUMIF(Population!$B$110:$B$210,"&lt;="&amp;$GV138,Population!#REF!)-SUMIF(Population!$B$110:$B$210,"&lt;"&amp;$GU138,Population!#REF!)</f>
        <v>#REF!</v>
      </c>
      <c r="FD138" s="35" t="e">
        <f>SUMIF(Population!$B$110:$B$210,"&lt;="&amp;$GV138,Population!#REF!)-SUMIF(Population!$B$110:$B$210,"&lt;"&amp;$GU138,Population!#REF!)</f>
        <v>#REF!</v>
      </c>
      <c r="FE138" s="35" t="e">
        <f>SUMIF(Population!$B$110:$B$210,"&lt;="&amp;$GV138,Population!#REF!)-SUMIF(Population!$B$110:$B$210,"&lt;"&amp;$GU138,Population!#REF!)</f>
        <v>#REF!</v>
      </c>
      <c r="FF138" s="35" t="e">
        <f>SUMIF(Population!$B$110:$B$210,"&lt;="&amp;$GV138,Population!#REF!)-SUMIF(Population!$B$110:$B$210,"&lt;"&amp;$GU138,Population!#REF!)</f>
        <v>#REF!</v>
      </c>
      <c r="FG138" s="35" t="e">
        <f>SUMIF(Population!$B$110:$B$210,"&lt;="&amp;$GV138,Population!#REF!)-SUMIF(Population!$B$110:$B$210,"&lt;"&amp;$GU138,Population!#REF!)</f>
        <v>#REF!</v>
      </c>
      <c r="FH138" s="35" t="e">
        <f>SUMIF(Population!$B$110:$B$210,"&lt;="&amp;$GV138,Population!#REF!)-SUMIF(Population!$B$110:$B$210,"&lt;"&amp;$GU138,Population!#REF!)</f>
        <v>#REF!</v>
      </c>
      <c r="FI138" s="35" t="e">
        <f>SUMIF(Population!$B$110:$B$210,"&lt;="&amp;$GV138,Population!#REF!)-SUMIF(Population!$B$110:$B$210,"&lt;"&amp;$GU138,Population!#REF!)</f>
        <v>#REF!</v>
      </c>
      <c r="FJ138" s="35" t="e">
        <f>SUMIF(Population!$B$110:$B$210,"&lt;="&amp;$GV138,Population!#REF!)-SUMIF(Population!$B$110:$B$210,"&lt;"&amp;$GU138,Population!#REF!)</f>
        <v>#REF!</v>
      </c>
      <c r="FK138" s="35" t="e">
        <f>SUMIF(Population!$B$110:$B$210,"&lt;="&amp;$GV138,Population!#REF!)-SUMIF(Population!$B$110:$B$210,"&lt;"&amp;$GU138,Population!#REF!)</f>
        <v>#REF!</v>
      </c>
      <c r="FL138" s="35" t="e">
        <f>SUMIF(Population!$B$110:$B$210,"&lt;="&amp;$GV138,Population!#REF!)-SUMIF(Population!$B$110:$B$210,"&lt;"&amp;$GU138,Population!#REF!)</f>
        <v>#REF!</v>
      </c>
      <c r="FM138" s="35" t="e">
        <f>SUMIF(Population!$B$110:$B$210,"&lt;="&amp;$GV138,Population!#REF!)-SUMIF(Population!$B$110:$B$210,"&lt;"&amp;$GU138,Population!#REF!)</f>
        <v>#REF!</v>
      </c>
      <c r="FN138" s="35" t="e">
        <f>SUMIF(Population!$B$110:$B$210,"&lt;="&amp;$GV138,Population!#REF!)-SUMIF(Population!$B$110:$B$210,"&lt;"&amp;$GU138,Population!#REF!)</f>
        <v>#REF!</v>
      </c>
      <c r="FO138" s="35" t="e">
        <f>SUMIF(Population!$B$110:$B$210,"&lt;="&amp;$GV138,Population!#REF!)-SUMIF(Population!$B$110:$B$210,"&lt;"&amp;$GU138,Population!#REF!)</f>
        <v>#REF!</v>
      </c>
      <c r="FP138" s="35" t="e">
        <f>SUMIF(Population!$B$110:$B$210,"&lt;="&amp;$GV138,Population!#REF!)-SUMIF(Population!$B$110:$B$210,"&lt;"&amp;$GU138,Population!#REF!)</f>
        <v>#REF!</v>
      </c>
      <c r="FQ138" s="35" t="e">
        <f>SUMIF(Population!$B$110:$B$210,"&lt;="&amp;$GV138,Population!#REF!)-SUMIF(Population!$B$110:$B$210,"&lt;"&amp;$GU138,Population!#REF!)</f>
        <v>#REF!</v>
      </c>
      <c r="FR138" s="35" t="e">
        <f>SUMIF(Population!$B$110:$B$210,"&lt;="&amp;$GV138,Population!#REF!)-SUMIF(Population!$B$110:$B$210,"&lt;"&amp;$GU138,Population!#REF!)</f>
        <v>#REF!</v>
      </c>
      <c r="FS138" s="35" t="e">
        <f>SUMIF(Population!$B$110:$B$210,"&lt;="&amp;$GV138,Population!#REF!)-SUMIF(Population!$B$110:$B$210,"&lt;"&amp;$GU138,Population!#REF!)</f>
        <v>#REF!</v>
      </c>
      <c r="FT138" s="35" t="e">
        <f>SUMIF(Population!$B$110:$B$210,"&lt;="&amp;$GV138,Population!#REF!)-SUMIF(Population!$B$110:$B$210,"&lt;"&amp;$GU138,Population!#REF!)</f>
        <v>#REF!</v>
      </c>
      <c r="FU138" s="35" t="e">
        <f>SUMIF(Population!$B$110:$B$210,"&lt;="&amp;$GV138,Population!#REF!)-SUMIF(Population!$B$110:$B$210,"&lt;"&amp;$GU138,Population!#REF!)</f>
        <v>#REF!</v>
      </c>
      <c r="FV138" s="35" t="e">
        <f>SUMIF(Population!$B$110:$B$210,"&lt;="&amp;$GV138,Population!#REF!)-SUMIF(Population!$B$110:$B$210,"&lt;"&amp;$GU138,Population!#REF!)</f>
        <v>#REF!</v>
      </c>
      <c r="FW138" s="35" t="e">
        <f>SUMIF(Population!$B$110:$B$210,"&lt;="&amp;$GV138,Population!#REF!)-SUMIF(Population!$B$110:$B$210,"&lt;"&amp;$GU138,Population!#REF!)</f>
        <v>#REF!</v>
      </c>
      <c r="FX138" s="35" t="e">
        <f>SUMIF(Population!$B$110:$B$210,"&lt;="&amp;$GV138,Population!#REF!)-SUMIF(Population!$B$110:$B$210,"&lt;"&amp;$GU138,Population!#REF!)</f>
        <v>#REF!</v>
      </c>
      <c r="FY138" s="35" t="e">
        <f>SUMIF(Population!$B$110:$B$210,"&lt;="&amp;$GV138,Population!#REF!)-SUMIF(Population!$B$110:$B$210,"&lt;"&amp;$GU138,Population!#REF!)</f>
        <v>#REF!</v>
      </c>
      <c r="FZ138" s="35" t="e">
        <f>SUMIF(Population!$B$110:$B$210,"&lt;="&amp;$GV138,Population!#REF!)-SUMIF(Population!$B$110:$B$210,"&lt;"&amp;$GU138,Population!#REF!)</f>
        <v>#REF!</v>
      </c>
      <c r="GA138" s="35" t="e">
        <f>SUMIF(Population!$B$110:$B$210,"&lt;="&amp;$GV138,Population!#REF!)-SUMIF(Population!$B$110:$B$210,"&lt;"&amp;$GU138,Population!#REF!)</f>
        <v>#REF!</v>
      </c>
      <c r="GB138" s="35" t="e">
        <f>SUMIF(Population!$B$110:$B$210,"&lt;="&amp;$GV138,Population!#REF!)-SUMIF(Population!$B$110:$B$210,"&lt;"&amp;$GU138,Population!#REF!)</f>
        <v>#REF!</v>
      </c>
      <c r="GC138" s="35" t="e">
        <f>SUMIF(Population!$B$110:$B$210,"&lt;="&amp;$GV138,Population!#REF!)-SUMIF(Population!$B$110:$B$210,"&lt;"&amp;$GU138,Population!#REF!)</f>
        <v>#REF!</v>
      </c>
      <c r="GD138" s="35" t="e">
        <f>SUMIF(Population!$B$110:$B$210,"&lt;="&amp;$GV138,Population!#REF!)-SUMIF(Population!$B$110:$B$210,"&lt;"&amp;$GU138,Population!#REF!)</f>
        <v>#REF!</v>
      </c>
      <c r="GE138" s="35" t="e">
        <f>SUMIF(Population!$B$110:$B$210,"&lt;="&amp;$GV138,Population!#REF!)-SUMIF(Population!$B$110:$B$210,"&lt;"&amp;$GU138,Population!#REF!)</f>
        <v>#REF!</v>
      </c>
      <c r="GF138" s="35" t="e">
        <f>SUMIF(Population!$B$110:$B$210,"&lt;="&amp;$GV138,Population!#REF!)-SUMIF(Population!$B$110:$B$210,"&lt;"&amp;$GU138,Population!#REF!)</f>
        <v>#REF!</v>
      </c>
      <c r="GG138" s="35" t="e">
        <f>SUMIF(Population!$B$110:$B$210,"&lt;="&amp;$GV138,Population!#REF!)-SUMIF(Population!$B$110:$B$210,"&lt;"&amp;$GU138,Population!#REF!)</f>
        <v>#REF!</v>
      </c>
      <c r="GH138" s="35" t="e">
        <f>SUMIF(Population!$B$110:$B$210,"&lt;="&amp;$GV138,Population!#REF!)-SUMIF(Population!$B$110:$B$210,"&lt;"&amp;$GU138,Population!#REF!)</f>
        <v>#REF!</v>
      </c>
      <c r="GI138" s="35" t="e">
        <f>SUMIF(Population!$B$110:$B$210,"&lt;="&amp;$GV138,Population!#REF!)-SUMIF(Population!$B$110:$B$210,"&lt;"&amp;$GU138,Population!#REF!)</f>
        <v>#REF!</v>
      </c>
      <c r="GJ138" s="35" t="e">
        <f>SUMIF(Population!$B$110:$B$210,"&lt;="&amp;$GV138,Population!#REF!)-SUMIF(Population!$B$110:$B$210,"&lt;"&amp;$GU138,Population!#REF!)</f>
        <v>#REF!</v>
      </c>
      <c r="GU138" s="35">
        <v>70</v>
      </c>
      <c r="GV138" s="35">
        <v>74</v>
      </c>
      <c r="GW138" s="36" t="s">
        <v>267</v>
      </c>
      <c r="GX138" s="35">
        <f>SUMIF(Population!$B$4:$B$104,"&lt;="&amp;$GV138,Population!C$4:C$104)-SUMIF(Population!$B$4:$B$104,"&lt;"&amp;$GU138,Population!C$4:C$104)</f>
        <v>755853</v>
      </c>
      <c r="GY138" s="35">
        <f>SUMIF(Population!$B$4:$B$104,"&lt;="&amp;$GV138,Population!D$4:D$104)-SUMIF(Population!$B$4:$B$104,"&lt;"&amp;$GU138,Population!D$4:D$104)</f>
        <v>781960</v>
      </c>
      <c r="GZ138" s="35">
        <f>SUMIF(Population!$B$4:$B$104,"&lt;="&amp;$GV138,Population!E$4:E$104)-SUMIF(Population!$B$4:$B$104,"&lt;"&amp;$GU138,Population!E$4:E$104)</f>
        <v>818997</v>
      </c>
      <c r="HA138" s="35">
        <f>SUMIF(Population!$B$4:$B$104,"&lt;="&amp;$GV138,Population!F$4:F$104)-SUMIF(Population!$B$4:$B$104,"&lt;"&amp;$GU138,Population!F$4:F$104)</f>
        <v>858527</v>
      </c>
      <c r="HB138" s="35">
        <f>SUMIF(Population!$B$4:$B$104,"&lt;="&amp;$GV138,Population!G$4:G$104)-SUMIF(Population!$B$4:$B$104,"&lt;"&amp;$GU138,Population!G$4:G$104)</f>
        <v>900505</v>
      </c>
      <c r="HC138" s="35">
        <f>SUMIF(Population!$B$4:$B$104,"&lt;="&amp;$GV138,Population!H$4:H$104)-SUMIF(Population!$B$4:$B$104,"&lt;"&amp;$GU138,Population!H$4:H$104)</f>
        <v>968166</v>
      </c>
      <c r="HD138" s="35">
        <f>SUMIF(Population!$B$4:$B$104,"&lt;="&amp;$GV138,Population!I$4:I$104)-SUMIF(Population!$B$4:$B$104,"&lt;"&amp;$GU138,Population!I$4:I$104)</f>
        <v>1023777</v>
      </c>
      <c r="HE138" s="35">
        <f>SUMIF(Population!$B$4:$B$104,"&lt;="&amp;$GV138,Population!J$4:J$104)-SUMIF(Population!$B$4:$B$104,"&lt;"&amp;$GU138,Population!J$4:J$104)</f>
        <v>1060281</v>
      </c>
      <c r="HF138" s="35">
        <f>SUMIF(Population!$B$4:$B$104,"&lt;="&amp;$GV138,Population!K$4:K$104)-SUMIF(Population!$B$4:$B$104,"&lt;"&amp;$GU138,Population!K$4:K$104)</f>
        <v>1094987</v>
      </c>
      <c r="HG138" s="35">
        <f>SUMIF(Population!$B$4:$B$104,"&lt;="&amp;$GV138,Population!L$4:L$104)-SUMIF(Population!$B$4:$B$104,"&lt;"&amp;$GU138,Population!L$4:L$104)</f>
        <v>1127040</v>
      </c>
      <c r="HH138" s="35">
        <f>SUMIF(Population!$B$4:$B$104,"&lt;="&amp;$GV138,Population!M$4:M$104)-SUMIF(Population!$B$4:$B$104,"&lt;"&amp;$GU138,Population!M$4:M$104)</f>
        <v>1128419</v>
      </c>
      <c r="HI138" s="35">
        <f>SUMIF(Population!$B$4:$B$104,"&lt;="&amp;$GV138,Population!N$4:N$104)-SUMIF(Population!$B$4:$B$104,"&lt;"&amp;$GU138,Population!N$4:N$104)</f>
        <v>1146931</v>
      </c>
      <c r="HJ138" s="35">
        <f>SUMIF(Population!$B$4:$B$104,"&lt;="&amp;$GV138,Population!O$4:O$104)-SUMIF(Population!$B$4:$B$104,"&lt;"&amp;$GU138,Population!O$4:O$104)</f>
        <v>1170497</v>
      </c>
      <c r="HK138" s="35">
        <f>SUMIF(Population!$B$4:$B$104,"&lt;="&amp;$GV138,Population!P$4:P$104)-SUMIF(Population!$B$4:$B$104,"&lt;"&amp;$GU138,Population!P$4:P$104)</f>
        <v>1196075</v>
      </c>
      <c r="HL138" s="35">
        <f>SUMIF(Population!$B$4:$B$104,"&lt;="&amp;$GV138,Population!Q$4:Q$104)-SUMIF(Population!$B$4:$B$104,"&lt;"&amp;$GU138,Population!Q$4:Q$104)</f>
        <v>1225459</v>
      </c>
      <c r="HM138" s="35">
        <f>SUMIF(Population!$B$4:$B$104,"&lt;="&amp;$GV138,Population!R$4:R$104)-SUMIF(Population!$B$4:$B$104,"&lt;"&amp;$GU138,Population!R$4:R$104)</f>
        <v>1255849</v>
      </c>
      <c r="HN138" s="35">
        <f>SUMIF(Population!$B$4:$B$104,"&lt;="&amp;$GV138,Population!S$4:S$104)-SUMIF(Population!$B$4:$B$104,"&lt;"&amp;$GU138,Population!S$4:S$104)</f>
        <v>1285041</v>
      </c>
      <c r="HO138" s="35">
        <f>SUMIF(Population!$B$4:$B$104,"&lt;="&amp;$GV138,Population!T$4:T$104)-SUMIF(Population!$B$4:$B$104,"&lt;"&amp;$GU138,Population!T$4:T$104)</f>
        <v>1318363</v>
      </c>
      <c r="HP138" s="35">
        <f>SUMIF(Population!$B$4:$B$104,"&lt;="&amp;$GV138,Population!U$4:U$104)-SUMIF(Population!$B$4:$B$104,"&lt;"&amp;$GU138,Population!U$4:U$104)</f>
        <v>1348586</v>
      </c>
      <c r="HQ138" s="35">
        <f>SUMIF(Population!$B$4:$B$104,"&lt;="&amp;$GV138,Population!V$4:V$104)-SUMIF(Population!$B$4:$B$104,"&lt;"&amp;$GU138,Population!V$4:V$104)</f>
        <v>1381325</v>
      </c>
      <c r="HR138" s="35">
        <f>SUMIF(Population!$B$4:$B$104,"&lt;="&amp;$GV138,Population!W$4:W$104)-SUMIF(Population!$B$4:$B$104,"&lt;"&amp;$GU138,Population!W$4:W$104)</f>
        <v>1411838</v>
      </c>
      <c r="HS138" s="35">
        <f>SUMIF(Population!$B$4:$B$104,"&lt;="&amp;$GV138,Population!X$4:X$104)-SUMIF(Population!$B$4:$B$104,"&lt;"&amp;$GU138,Population!X$4:X$104)</f>
        <v>1436393</v>
      </c>
      <c r="HT138" s="35">
        <f>SUMIF(Population!$B$4:$B$104,"&lt;="&amp;$GV138,Population!Y$4:Y$104)-SUMIF(Population!$B$4:$B$104,"&lt;"&amp;$GU138,Population!Y$4:Y$104)</f>
        <v>1451960</v>
      </c>
      <c r="HU138" s="35">
        <f>SUMIF(Population!$B$4:$B$104,"&lt;="&amp;$GV138,Population!Z$4:Z$104)-SUMIF(Population!$B$4:$B$104,"&lt;"&amp;$GU138,Population!Z$4:Z$104)</f>
        <v>1456761</v>
      </c>
      <c r="HV138" s="35">
        <f>SUMIF(Population!$B$4:$B$104,"&lt;="&amp;$GV138,Population!AA$4:AA$104)-SUMIF(Population!$B$4:$B$104,"&lt;"&amp;$GU138,Population!AA$4:AA$104)</f>
        <v>1450310</v>
      </c>
      <c r="HW138" s="35">
        <f>SUMIF(Population!$B$4:$B$104,"&lt;="&amp;$GV138,Population!AB$4:AB$104)-SUMIF(Population!$B$4:$B$104,"&lt;"&amp;$GU138,Population!AB$4:AB$104)</f>
        <v>1444701</v>
      </c>
      <c r="HX138" s="35">
        <f>SUMIF(Population!$B$4:$B$104,"&lt;="&amp;$GV138,Population!AC$4:AC$104)-SUMIF(Population!$B$4:$B$104,"&lt;"&amp;$GU138,Population!AC$4:AC$104)</f>
        <v>1447123</v>
      </c>
      <c r="HY138" s="35">
        <f>SUMIF(Population!$B$4:$B$104,"&lt;="&amp;$GV138,Population!AD$4:AD$104)-SUMIF(Population!$B$4:$B$104,"&lt;"&amp;$GU138,Population!AD$4:AD$104)</f>
        <v>1465077</v>
      </c>
      <c r="HZ138" s="35">
        <f>SUMIF(Population!$B$4:$B$104,"&lt;="&amp;$GV138,Population!AE$4:AE$104)-SUMIF(Population!$B$4:$B$104,"&lt;"&amp;$GU138,Population!AE$4:AE$104)</f>
        <v>1495000</v>
      </c>
      <c r="IA138" s="35">
        <f>SUMIF(Population!$B$4:$B$104,"&lt;="&amp;$GV138,Population!AF$4:AF$104)-SUMIF(Population!$B$4:$B$104,"&lt;"&amp;$GU138,Population!AF$4:AF$104)</f>
        <v>1545635</v>
      </c>
      <c r="IB138" s="35">
        <f>SUMIF(Population!$B$4:$B$104,"&lt;="&amp;$GV138,Population!AG$4:AG$104)-SUMIF(Population!$B$4:$B$104,"&lt;"&amp;$GU138,Population!AG$4:AG$104)</f>
        <v>1591341</v>
      </c>
      <c r="IC138" s="35">
        <f>SUMIF(Population!$B$4:$B$104,"&lt;="&amp;$GV138,Population!AH$4:AH$104)-SUMIF(Population!$B$4:$B$104,"&lt;"&amp;$GU138,Population!AH$4:AH$104)</f>
        <v>1618360</v>
      </c>
      <c r="ID138" s="35">
        <f>SUMIF(Population!$B$4:$B$104,"&lt;="&amp;$GV138,Population!AI$4:AI$104)-SUMIF(Population!$B$4:$B$104,"&lt;"&amp;$GU138,Population!AI$4:AI$104)</f>
        <v>1627462</v>
      </c>
      <c r="IE138" s="35">
        <f>SUMIF(Population!$B$4:$B$104,"&lt;="&amp;$GV138,Population!AJ$4:AJ$104)-SUMIF(Population!$B$4:$B$104,"&lt;"&amp;$GU138,Population!AJ$4:AJ$104)</f>
        <v>1627130</v>
      </c>
      <c r="IF138" s="35">
        <f>SUMIF(Population!$B$4:$B$104,"&lt;="&amp;$GV138,Population!AK$4:AK$104)-SUMIF(Population!$B$4:$B$104,"&lt;"&amp;$GU138,Population!AK$4:AK$104)</f>
        <v>1606792</v>
      </c>
      <c r="IG138" s="35">
        <f>SUMIF(Population!$B$4:$B$104,"&lt;="&amp;$GV138,Population!AL$4:AL$104)-SUMIF(Population!$B$4:$B$104,"&lt;"&amp;$GU138,Population!AL$4:AL$104)</f>
        <v>1591623</v>
      </c>
      <c r="IH138" s="35">
        <f>SUMIF(Population!$B$4:$B$104,"&lt;="&amp;$GV138,Population!AM$4:AM$104)-SUMIF(Population!$B$4:$B$104,"&lt;"&amp;$GU138,Population!AM$4:AM$104)</f>
        <v>1590885</v>
      </c>
      <c r="II138" s="35">
        <f>SUMIF(Population!$B$4:$B$104,"&lt;="&amp;$GV138,Population!AN$4:AN$104)-SUMIF(Population!$B$4:$B$104,"&lt;"&amp;$GU138,Population!AN$4:AN$104)</f>
        <v>1604050</v>
      </c>
      <c r="IJ138" s="35">
        <f>SUMIF(Population!$B$4:$B$104,"&lt;="&amp;$GV138,Population!AO$4:AO$104)-SUMIF(Population!$B$4:$B$104,"&lt;"&amp;$GU138,Population!AO$4:AO$104)</f>
        <v>1630228</v>
      </c>
      <c r="IK138" s="35">
        <f>SUMIF(Population!$B$4:$B$104,"&lt;="&amp;$GV138,Population!AP$4:AP$104)-SUMIF(Population!$B$4:$B$104,"&lt;"&amp;$GU138,Population!AP$4:AP$104)</f>
        <v>1673038</v>
      </c>
      <c r="IL138" s="35">
        <f>SUMIF(Population!$B$4:$B$104,"&lt;="&amp;$GV138,Population!AQ$4:AQ$104)-SUMIF(Population!$B$4:$B$104,"&lt;"&amp;$GU138,Population!AQ$4:AQ$104)</f>
        <v>1722977</v>
      </c>
      <c r="IM138" s="35">
        <f>SUMIF(Population!$B$4:$B$104,"&lt;="&amp;$GV138,Population!AR$4:AR$104)-SUMIF(Population!$B$4:$B$104,"&lt;"&amp;$GU138,Population!AR$4:AR$104)</f>
        <v>1781120</v>
      </c>
      <c r="IN138" s="35">
        <f>SUMIF(Population!$B$4:$B$104,"&lt;="&amp;$GV138,Population!AS$4:AS$104)-SUMIF(Population!$B$4:$B$104,"&lt;"&amp;$GU138,Population!AS$4:AS$104)</f>
        <v>1833615</v>
      </c>
      <c r="IO138" s="35">
        <f>SUMIF(Population!$B$4:$B$104,"&lt;="&amp;$GV138,Population!AT$4:AT$104)-SUMIF(Population!$B$4:$B$104,"&lt;"&amp;$GU138,Population!AT$4:AT$104)</f>
        <v>1882621</v>
      </c>
      <c r="IP138" s="35">
        <f>SUMIF(Population!$B$4:$B$104,"&lt;="&amp;$GV138,Population!AU$4:AU$104)-SUMIF(Population!$B$4:$B$104,"&lt;"&amp;$GU138,Population!AU$4:AU$104)</f>
        <v>1917705</v>
      </c>
      <c r="IQ138" s="35">
        <f>SUMIF(Population!$B$4:$B$104,"&lt;="&amp;$GV138,Population!AV$4:AV$104)-SUMIF(Population!$B$4:$B$104,"&lt;"&amp;$GU138,Population!AV$4:AV$104)</f>
        <v>1942570</v>
      </c>
      <c r="IR138" s="35">
        <f>SUMIF(Population!$B$4:$B$104,"&lt;="&amp;$GV138,Population!AW$4:AW$104)-SUMIF(Population!$B$4:$B$104,"&lt;"&amp;$GU138,Population!AW$4:AW$104)</f>
        <v>1958043</v>
      </c>
      <c r="IS138" s="35">
        <f>SUMIF(Population!$B$4:$B$104,"&lt;="&amp;$GV138,Population!AX$4:AX$104)-SUMIF(Population!$B$4:$B$104,"&lt;"&amp;$GU138,Population!AX$4:AX$104)</f>
        <v>1974812</v>
      </c>
      <c r="IT138" s="35">
        <f>SUMIF(Population!$B$4:$B$104,"&lt;="&amp;$GV138,Population!AY$4:AY$104)-SUMIF(Population!$B$4:$B$104,"&lt;"&amp;$GU138,Population!AY$4:AY$104)</f>
        <v>1991588</v>
      </c>
      <c r="IW138" s="35">
        <v>70</v>
      </c>
      <c r="IX138" s="35">
        <v>74</v>
      </c>
      <c r="IY138" s="36" t="s">
        <v>267</v>
      </c>
      <c r="IZ138" s="75">
        <f>SUMIF(Population!$B$214:$B$314,"&lt;="&amp;$GV138,Population!C$214:C$314)-SUMIF(Population!$B$214:$B$314,"&lt;"&amp;$GU138,Population!C$214:C$314)</f>
        <v>384616</v>
      </c>
      <c r="JA138" s="75">
        <f>SUMIF(Population!$B$214:$B$314,"&lt;="&amp;$GV138,Population!D$214:D$314)-SUMIF(Population!$B$214:$B$314,"&lt;"&amp;$GU138,Population!D$214:D$314)</f>
        <v>398530</v>
      </c>
      <c r="JB138" s="75">
        <f>SUMIF(Population!$B$214:$B$314,"&lt;="&amp;$GV138,Population!E$214:E$314)-SUMIF(Population!$B$214:$B$314,"&lt;"&amp;$GU138,Population!E$214:E$314)</f>
        <v>417993</v>
      </c>
      <c r="JC138" s="75">
        <f>SUMIF(Population!$B$214:$B$314,"&lt;="&amp;$GV138,Population!F$214:F$314)-SUMIF(Population!$B$214:$B$314,"&lt;"&amp;$GU138,Population!F$214:F$314)</f>
        <v>439000</v>
      </c>
      <c r="JD138" s="75">
        <f>SUMIF(Population!$B$214:$B$314,"&lt;="&amp;$GV138,Population!G$214:G$314)-SUMIF(Population!$B$214:$B$314,"&lt;"&amp;$GU138,Population!G$214:G$314)</f>
        <v>460526</v>
      </c>
      <c r="JE138" s="75">
        <f>SUMIF(Population!$B$214:$B$314,"&lt;="&amp;$GV138,Population!H$214:H$314)-SUMIF(Population!$B$214:$B$314,"&lt;"&amp;$GU138,Population!H$214:H$314)</f>
        <v>495263</v>
      </c>
      <c r="JF138" s="75">
        <f>SUMIF(Population!$B$214:$B$314,"&lt;="&amp;$GV138,Population!I$214:I$314)-SUMIF(Population!$B$214:$B$314,"&lt;"&amp;$GU138,Population!I$214:I$314)</f>
        <v>523569</v>
      </c>
      <c r="JG138" s="75">
        <f>SUMIF(Population!$B$214:$B$314,"&lt;="&amp;$GV138,Population!J$214:J$314)-SUMIF(Population!$B$214:$B$314,"&lt;"&amp;$GU138,Population!J$214:J$314)</f>
        <v>542703</v>
      </c>
      <c r="JH138" s="75">
        <f>SUMIF(Population!$B$214:$B$314,"&lt;="&amp;$GV138,Population!K$214:K$314)-SUMIF(Population!$B$214:$B$314,"&lt;"&amp;$GU138,Population!K$214:K$314)</f>
        <v>561330</v>
      </c>
      <c r="JI138" s="75">
        <f>SUMIF(Population!$B$214:$B$314,"&lt;="&amp;$GV138,Population!L$214:L$314)-SUMIF(Population!$B$214:$B$314,"&lt;"&amp;$GU138,Population!L$214:L$314)</f>
        <v>579270</v>
      </c>
      <c r="JJ138" s="75">
        <f>SUMIF(Population!$B$214:$B$314,"&lt;="&amp;$GV138,Population!M$214:M$314)-SUMIF(Population!$B$214:$B$314,"&lt;"&amp;$GU138,Population!M$214:M$314)</f>
        <v>581245</v>
      </c>
      <c r="JK138" s="75">
        <f>SUMIF(Population!$B$214:$B$314,"&lt;="&amp;$GV138,Population!N$214:N$314)-SUMIF(Population!$B$214:$B$314,"&lt;"&amp;$GU138,Population!N$214:N$314)</f>
        <v>592272</v>
      </c>
      <c r="JL138" s="75">
        <f>SUMIF(Population!$B$214:$B$314,"&lt;="&amp;$GV138,Population!O$214:O$314)-SUMIF(Population!$B$214:$B$314,"&lt;"&amp;$GU138,Population!O$214:O$314)</f>
        <v>605706</v>
      </c>
      <c r="JM138" s="75">
        <f>SUMIF(Population!$B$214:$B$314,"&lt;="&amp;$GV138,Population!P$214:P$314)-SUMIF(Population!$B$214:$B$314,"&lt;"&amp;$GU138,Population!P$214:P$314)</f>
        <v>619713</v>
      </c>
      <c r="JN138" s="75">
        <f>SUMIF(Population!$B$214:$B$314,"&lt;="&amp;$GV138,Population!Q$214:Q$314)-SUMIF(Population!$B$214:$B$314,"&lt;"&amp;$GU138,Population!Q$214:Q$314)</f>
        <v>634877</v>
      </c>
      <c r="JO138" s="75">
        <f>SUMIF(Population!$B$214:$B$314,"&lt;="&amp;$GV138,Population!R$214:R$314)-SUMIF(Population!$B$214:$B$314,"&lt;"&amp;$GU138,Population!R$214:R$314)</f>
        <v>651099</v>
      </c>
      <c r="JP138" s="75">
        <f>SUMIF(Population!$B$214:$B$314,"&lt;="&amp;$GV138,Population!S$214:S$314)-SUMIF(Population!$B$214:$B$314,"&lt;"&amp;$GU138,Population!S$214:S$314)</f>
        <v>666647</v>
      </c>
      <c r="JQ138" s="75">
        <f>SUMIF(Population!$B$214:$B$314,"&lt;="&amp;$GV138,Population!T$214:T$314)-SUMIF(Population!$B$214:$B$314,"&lt;"&amp;$GU138,Population!T$214:T$314)</f>
        <v>683664</v>
      </c>
      <c r="JR138" s="75">
        <f>SUMIF(Population!$B$214:$B$314,"&lt;="&amp;$GV138,Population!U$214:U$314)-SUMIF(Population!$B$214:$B$314,"&lt;"&amp;$GU138,Population!U$214:U$314)</f>
        <v>699286</v>
      </c>
      <c r="JS138" s="75">
        <f>SUMIF(Population!$B$214:$B$314,"&lt;="&amp;$GV138,Population!V$214:V$314)-SUMIF(Population!$B$214:$B$314,"&lt;"&amp;$GU138,Population!V$214:V$314)</f>
        <v>716541</v>
      </c>
      <c r="JT138" s="75">
        <f>SUMIF(Population!$B$214:$B$314,"&lt;="&amp;$GV138,Population!W$214:W$314)-SUMIF(Population!$B$214:$B$314,"&lt;"&amp;$GU138,Population!W$214:W$314)</f>
        <v>731686</v>
      </c>
      <c r="JU138" s="75">
        <f>SUMIF(Population!$B$214:$B$314,"&lt;="&amp;$GV138,Population!X$214:X$314)-SUMIF(Population!$B$214:$B$314,"&lt;"&amp;$GU138,Population!X$214:X$314)</f>
        <v>743835</v>
      </c>
      <c r="JV138" s="75">
        <f>SUMIF(Population!$B$214:$B$314,"&lt;="&amp;$GV138,Population!Y$214:Y$314)-SUMIF(Population!$B$214:$B$314,"&lt;"&amp;$GU138,Population!Y$214:Y$314)</f>
        <v>751249</v>
      </c>
      <c r="JW138" s="75">
        <f>SUMIF(Population!$B$214:$B$314,"&lt;="&amp;$GV138,Population!Z$214:Z$314)-SUMIF(Population!$B$214:$B$314,"&lt;"&amp;$GU138,Population!Z$214:Z$314)</f>
        <v>753099</v>
      </c>
      <c r="JX138" s="75">
        <f>SUMIF(Population!$B$214:$B$314,"&lt;="&amp;$GV138,Population!AA$214:AA$314)-SUMIF(Population!$B$214:$B$314,"&lt;"&amp;$GU138,Population!AA$214:AA$314)</f>
        <v>748992</v>
      </c>
      <c r="JY138" s="75">
        <f>SUMIF(Population!$B$214:$B$314,"&lt;="&amp;$GV138,Population!AB$214:AB$314)-SUMIF(Population!$B$214:$B$314,"&lt;"&amp;$GU138,Population!AB$214:AB$314)</f>
        <v>745482</v>
      </c>
      <c r="JZ138" s="75">
        <f>SUMIF(Population!$B$214:$B$314,"&lt;="&amp;$GV138,Population!AC$214:AC$314)-SUMIF(Population!$B$214:$B$314,"&lt;"&amp;$GU138,Population!AC$214:AC$314)</f>
        <v>745447</v>
      </c>
      <c r="KA138" s="75">
        <f>SUMIF(Population!$B$214:$B$314,"&lt;="&amp;$GV138,Population!AD$214:AD$314)-SUMIF(Population!$B$214:$B$314,"&lt;"&amp;$GU138,Population!AD$214:AD$314)</f>
        <v>754034</v>
      </c>
      <c r="KB138" s="75">
        <f>SUMIF(Population!$B$214:$B$314,"&lt;="&amp;$GV138,Population!AE$214:AE$314)-SUMIF(Population!$B$214:$B$314,"&lt;"&amp;$GU138,Population!AE$214:AE$314)</f>
        <v>768077</v>
      </c>
      <c r="KC138" s="75">
        <f>SUMIF(Population!$B$214:$B$314,"&lt;="&amp;$GV138,Population!AF$214:AF$314)-SUMIF(Population!$B$214:$B$314,"&lt;"&amp;$GU138,Population!AF$214:AF$314)</f>
        <v>793893</v>
      </c>
      <c r="KD138" s="75">
        <f>SUMIF(Population!$B$214:$B$314,"&lt;="&amp;$GV138,Population!AG$214:AG$314)-SUMIF(Population!$B$214:$B$314,"&lt;"&amp;$GU138,Population!AG$214:AG$314)</f>
        <v>817152</v>
      </c>
      <c r="KE138" s="75">
        <f>SUMIF(Population!$B$214:$B$314,"&lt;="&amp;$GV138,Population!AH$214:AH$314)-SUMIF(Population!$B$214:$B$314,"&lt;"&amp;$GU138,Population!AH$214:AH$314)</f>
        <v>830748</v>
      </c>
      <c r="KF138" s="75">
        <f>SUMIF(Population!$B$214:$B$314,"&lt;="&amp;$GV138,Population!AI$214:AI$314)-SUMIF(Population!$B$214:$B$314,"&lt;"&amp;$GU138,Population!AI$214:AI$314)</f>
        <v>834495</v>
      </c>
      <c r="KG138" s="75">
        <f>SUMIF(Population!$B$214:$B$314,"&lt;="&amp;$GV138,Population!AJ$214:AJ$314)-SUMIF(Population!$B$214:$B$314,"&lt;"&amp;$GU138,Population!AJ$214:AJ$314)</f>
        <v>833413</v>
      </c>
      <c r="KH138" s="75">
        <f>SUMIF(Population!$B$214:$B$314,"&lt;="&amp;$GV138,Population!AK$214:AK$314)-SUMIF(Population!$B$214:$B$314,"&lt;"&amp;$GU138,Population!AK$214:AK$314)</f>
        <v>821162</v>
      </c>
      <c r="KI138" s="75">
        <f>SUMIF(Population!$B$214:$B$314,"&lt;="&amp;$GV138,Population!AL$214:AL$314)-SUMIF(Population!$B$214:$B$314,"&lt;"&amp;$GU138,Population!AL$214:AL$314)</f>
        <v>811697</v>
      </c>
      <c r="KJ138" s="75">
        <f>SUMIF(Population!$B$214:$B$314,"&lt;="&amp;$GV138,Population!AM$214:AM$314)-SUMIF(Population!$B$214:$B$314,"&lt;"&amp;$GU138,Population!AM$214:AM$314)</f>
        <v>809777</v>
      </c>
      <c r="KK138" s="75">
        <f>SUMIF(Population!$B$214:$B$314,"&lt;="&amp;$GV138,Population!AN$214:AN$314)-SUMIF(Population!$B$214:$B$314,"&lt;"&amp;$GU138,Population!AN$214:AN$314)</f>
        <v>814844</v>
      </c>
      <c r="KL138" s="75">
        <f>SUMIF(Population!$B$214:$B$314,"&lt;="&amp;$GV138,Population!AO$214:AO$314)-SUMIF(Population!$B$214:$B$314,"&lt;"&amp;$GU138,Population!AO$214:AO$314)</f>
        <v>826841</v>
      </c>
      <c r="KM138" s="75">
        <f>SUMIF(Population!$B$214:$B$314,"&lt;="&amp;$GV138,Population!AP$214:AP$314)-SUMIF(Population!$B$214:$B$314,"&lt;"&amp;$GU138,Population!AP$214:AP$314)</f>
        <v>846856</v>
      </c>
      <c r="KN138" s="75">
        <f>SUMIF(Population!$B$214:$B$314,"&lt;="&amp;$GV138,Population!AQ$214:AQ$314)-SUMIF(Population!$B$214:$B$314,"&lt;"&amp;$GU138,Population!AQ$214:AQ$314)</f>
        <v>870328</v>
      </c>
      <c r="KO138" s="75">
        <f>SUMIF(Population!$B$214:$B$314,"&lt;="&amp;$GV138,Population!AR$214:AR$314)-SUMIF(Population!$B$214:$B$314,"&lt;"&amp;$GU138,Population!AR$214:AR$314)</f>
        <v>898210</v>
      </c>
      <c r="KP138" s="75">
        <f>SUMIF(Population!$B$214:$B$314,"&lt;="&amp;$GV138,Population!AS$214:AS$314)-SUMIF(Population!$B$214:$B$314,"&lt;"&amp;$GU138,Population!AS$214:AS$314)</f>
        <v>924191</v>
      </c>
      <c r="KQ138" s="75">
        <f>SUMIF(Population!$B$214:$B$314,"&lt;="&amp;$GV138,Population!AT$214:AT$314)-SUMIF(Population!$B$214:$B$314,"&lt;"&amp;$GU138,Population!AT$214:AT$314)</f>
        <v>948918</v>
      </c>
      <c r="KR138" s="75">
        <f>SUMIF(Population!$B$214:$B$314,"&lt;="&amp;$GV138,Population!AU$214:AU$314)-SUMIF(Population!$B$214:$B$314,"&lt;"&amp;$GU138,Population!AU$214:AU$314)</f>
        <v>966897</v>
      </c>
      <c r="KS138" s="75">
        <f>SUMIF(Population!$B$214:$B$314,"&lt;="&amp;$GV138,Population!AV$214:AV$314)-SUMIF(Population!$B$214:$B$314,"&lt;"&amp;$GU138,Population!AV$214:AV$314)</f>
        <v>980391</v>
      </c>
      <c r="KT138" s="75">
        <f>SUMIF(Population!$B$214:$B$314,"&lt;="&amp;$GV138,Population!AW$214:AW$314)-SUMIF(Population!$B$214:$B$314,"&lt;"&amp;$GU138,Population!AW$214:AW$314)</f>
        <v>989510</v>
      </c>
      <c r="KU138" s="75">
        <f>SUMIF(Population!$B$214:$B$314,"&lt;="&amp;$GV138,Population!AX$214:AX$314)-SUMIF(Population!$B$214:$B$314,"&lt;"&amp;$GU138,Population!AX$214:AX$314)</f>
        <v>998780</v>
      </c>
      <c r="KV138" s="75">
        <f>SUMIF(Population!$B$214:$B$314,"&lt;="&amp;$GV138,Population!AY$214:AY$314)-SUMIF(Population!$B$214:$B$314,"&lt;"&amp;$GU138,Population!AY$214:AY$314)</f>
        <v>1007171</v>
      </c>
      <c r="KY138" s="35">
        <v>70</v>
      </c>
      <c r="KZ138" s="35">
        <v>74</v>
      </c>
      <c r="LA138" s="36" t="s">
        <v>267</v>
      </c>
      <c r="LB138" s="35">
        <f>SUMIF(Population!$B$110:$B$210,"&lt;="&amp;$GV138,Population!C$110:C$210)-SUMIF(Population!$B$110:$B$210,"&lt;"&amp;$GU138,Population!C$110:C$210)</f>
        <v>371237</v>
      </c>
      <c r="LC138" s="35">
        <f>SUMIF(Population!$B$110:$B$210,"&lt;="&amp;$GV138,Population!D$110:D$210)-SUMIF(Population!$B$110:$B$210,"&lt;"&amp;$GU138,Population!D$110:D$210)</f>
        <v>383430</v>
      </c>
      <c r="LD138" s="35">
        <f>SUMIF(Population!$B$110:$B$210,"&lt;="&amp;$GV138,Population!E$110:E$210)-SUMIF(Population!$B$110:$B$210,"&lt;"&amp;$GU138,Population!E$110:E$210)</f>
        <v>401004</v>
      </c>
      <c r="LE138" s="35">
        <f>SUMIF(Population!$B$110:$B$210,"&lt;="&amp;$GV138,Population!F$110:F$210)-SUMIF(Population!$B$110:$B$210,"&lt;"&amp;$GU138,Population!F$110:F$210)</f>
        <v>419527</v>
      </c>
      <c r="LF138" s="35">
        <f>SUMIF(Population!$B$110:$B$210,"&lt;="&amp;$GV138,Population!G$110:G$210)-SUMIF(Population!$B$110:$B$210,"&lt;"&amp;$GU138,Population!G$110:G$210)</f>
        <v>439979</v>
      </c>
      <c r="LG138" s="35">
        <f>SUMIF(Population!$B$110:$B$210,"&lt;="&amp;$GV138,Population!H$110:H$210)-SUMIF(Population!$B$110:$B$210,"&lt;"&amp;$GU138,Population!H$110:H$210)</f>
        <v>472903</v>
      </c>
      <c r="LH138" s="35">
        <f>SUMIF(Population!$B$110:$B$210,"&lt;="&amp;$GV138,Population!I$110:I$210)-SUMIF(Population!$B$110:$B$210,"&lt;"&amp;$GU138,Population!I$110:I$210)</f>
        <v>500208</v>
      </c>
      <c r="LI138" s="35">
        <f>SUMIF(Population!$B$110:$B$210,"&lt;="&amp;$GV138,Population!J$110:J$210)-SUMIF(Population!$B$110:$B$210,"&lt;"&amp;$GU138,Population!J$110:J$210)</f>
        <v>517578</v>
      </c>
      <c r="LJ138" s="35">
        <f>SUMIF(Population!$B$110:$B$210,"&lt;="&amp;$GV138,Population!K$110:K$210)-SUMIF(Population!$B$110:$B$210,"&lt;"&amp;$GU138,Population!K$110:K$210)</f>
        <v>533657</v>
      </c>
      <c r="LK138" s="35">
        <f>SUMIF(Population!$B$110:$B$210,"&lt;="&amp;$GV138,Population!L$110:L$210)-SUMIF(Population!$B$110:$B$210,"&lt;"&amp;$GU138,Population!L$110:L$210)</f>
        <v>547770</v>
      </c>
      <c r="LL138" s="35">
        <f>SUMIF(Population!$B$110:$B$210,"&lt;="&amp;$GV138,Population!M$110:M$210)-SUMIF(Population!$B$110:$B$210,"&lt;"&amp;$GU138,Population!M$110:M$210)</f>
        <v>547174</v>
      </c>
      <c r="LM138" s="35">
        <f>SUMIF(Population!$B$110:$B$210,"&lt;="&amp;$GV138,Population!N$110:N$210)-SUMIF(Population!$B$110:$B$210,"&lt;"&amp;$GU138,Population!N$110:N$210)</f>
        <v>554659</v>
      </c>
      <c r="LN138" s="35">
        <f>SUMIF(Population!$B$110:$B$210,"&lt;="&amp;$GV138,Population!O$110:O$210)-SUMIF(Population!$B$110:$B$210,"&lt;"&amp;$GU138,Population!O$110:O$210)</f>
        <v>564791</v>
      </c>
      <c r="LO138" s="35">
        <f>SUMIF(Population!$B$110:$B$210,"&lt;="&amp;$GV138,Population!P$110:P$210)-SUMIF(Population!$B$110:$B$210,"&lt;"&amp;$GU138,Population!P$110:P$210)</f>
        <v>576362</v>
      </c>
      <c r="LP138" s="35">
        <f>SUMIF(Population!$B$110:$B$210,"&lt;="&amp;$GV138,Population!Q$110:Q$210)-SUMIF(Population!$B$110:$B$210,"&lt;"&amp;$GU138,Population!Q$110:Q$210)</f>
        <v>590582</v>
      </c>
      <c r="LQ138" s="35">
        <f>SUMIF(Population!$B$110:$B$210,"&lt;="&amp;$GV138,Population!R$110:R$210)-SUMIF(Population!$B$110:$B$210,"&lt;"&amp;$GU138,Population!R$110:R$210)</f>
        <v>604750</v>
      </c>
      <c r="LR138" s="35">
        <f>SUMIF(Population!$B$110:$B$210,"&lt;="&amp;$GV138,Population!S$110:S$210)-SUMIF(Population!$B$110:$B$210,"&lt;"&amp;$GU138,Population!S$110:S$210)</f>
        <v>618394</v>
      </c>
      <c r="LS138" s="35">
        <f>SUMIF(Population!$B$110:$B$210,"&lt;="&amp;$GV138,Population!T$110:T$210)-SUMIF(Population!$B$110:$B$210,"&lt;"&amp;$GU138,Population!T$110:T$210)</f>
        <v>634699</v>
      </c>
      <c r="LT138" s="35">
        <f>SUMIF(Population!$B$110:$B$210,"&lt;="&amp;$GV138,Population!U$110:U$210)-SUMIF(Population!$B$110:$B$210,"&lt;"&amp;$GU138,Population!U$110:U$210)</f>
        <v>649300</v>
      </c>
      <c r="LU138" s="35">
        <f>SUMIF(Population!$B$110:$B$210,"&lt;="&amp;$GV138,Population!V$110:V$210)-SUMIF(Population!$B$110:$B$210,"&lt;"&amp;$GU138,Population!V$110:V$210)</f>
        <v>664784</v>
      </c>
      <c r="LV138" s="35">
        <f>SUMIF(Population!$B$110:$B$210,"&lt;="&amp;$GV138,Population!W$110:W$210)-SUMIF(Population!$B$110:$B$210,"&lt;"&amp;$GU138,Population!W$110:W$210)</f>
        <v>680152</v>
      </c>
      <c r="LW138" s="35">
        <f>SUMIF(Population!$B$110:$B$210,"&lt;="&amp;$GV138,Population!X$110:X$210)-SUMIF(Population!$B$110:$B$210,"&lt;"&amp;$GU138,Population!X$110:X$210)</f>
        <v>692558</v>
      </c>
      <c r="LX138" s="35">
        <f>SUMIF(Population!$B$110:$B$210,"&lt;="&amp;$GV138,Population!Y$110:Y$210)-SUMIF(Population!$B$110:$B$210,"&lt;"&amp;$GU138,Population!Y$110:Y$210)</f>
        <v>700711</v>
      </c>
      <c r="LY138" s="35">
        <f>SUMIF(Population!$B$110:$B$210,"&lt;="&amp;$GV138,Population!Z$110:Z$210)-SUMIF(Population!$B$110:$B$210,"&lt;"&amp;$GU138,Population!Z$110:Z$210)</f>
        <v>703662</v>
      </c>
      <c r="LZ138" s="35">
        <f>SUMIF(Population!$B$110:$B$210,"&lt;="&amp;$GV138,Population!AA$110:AA$210)-SUMIF(Population!$B$110:$B$210,"&lt;"&amp;$GU138,Population!AA$110:AA$210)</f>
        <v>701318</v>
      </c>
      <c r="MA138" s="35">
        <f>SUMIF(Population!$B$110:$B$210,"&lt;="&amp;$GV138,Population!AB$110:AB$210)-SUMIF(Population!$B$110:$B$210,"&lt;"&amp;$GU138,Population!AB$110:AB$210)</f>
        <v>699219</v>
      </c>
      <c r="MB138" s="35">
        <f>SUMIF(Population!$B$110:$B$210,"&lt;="&amp;$GV138,Population!AC$110:AC$210)-SUMIF(Population!$B$110:$B$210,"&lt;"&amp;$GU138,Population!AC$110:AC$210)</f>
        <v>701676</v>
      </c>
      <c r="MC138" s="35">
        <f>SUMIF(Population!$B$110:$B$210,"&lt;="&amp;$GV138,Population!AD$110:AD$210)-SUMIF(Population!$B$110:$B$210,"&lt;"&amp;$GU138,Population!AD$110:AD$210)</f>
        <v>711043</v>
      </c>
      <c r="MD138" s="35">
        <f>SUMIF(Population!$B$110:$B$210,"&lt;="&amp;$GV138,Population!AE$110:AE$210)-SUMIF(Population!$B$110:$B$210,"&lt;"&amp;$GU138,Population!AE$110:AE$210)</f>
        <v>726923</v>
      </c>
      <c r="ME138" s="35">
        <f>SUMIF(Population!$B$110:$B$210,"&lt;="&amp;$GV138,Population!AF$110:AF$210)-SUMIF(Population!$B$110:$B$210,"&lt;"&amp;$GU138,Population!AF$110:AF$210)</f>
        <v>751742</v>
      </c>
      <c r="MF138" s="35">
        <f>SUMIF(Population!$B$110:$B$210,"&lt;="&amp;$GV138,Population!AG$110:AG$210)-SUMIF(Population!$B$110:$B$210,"&lt;"&amp;$GU138,Population!AG$110:AG$210)</f>
        <v>774189</v>
      </c>
      <c r="MG138" s="35">
        <f>SUMIF(Population!$B$110:$B$210,"&lt;="&amp;$GV138,Population!AH$110:AH$210)-SUMIF(Population!$B$110:$B$210,"&lt;"&amp;$GU138,Population!AH$110:AH$210)</f>
        <v>787612</v>
      </c>
      <c r="MH138" s="35">
        <f>SUMIF(Population!$B$110:$B$210,"&lt;="&amp;$GV138,Population!AI$110:AI$210)-SUMIF(Population!$B$110:$B$210,"&lt;"&amp;$GU138,Population!AI$110:AI$210)</f>
        <v>792967</v>
      </c>
      <c r="MI138" s="35">
        <f>SUMIF(Population!$B$110:$B$210,"&lt;="&amp;$GV138,Population!AJ$110:AJ$210)-SUMIF(Population!$B$110:$B$210,"&lt;"&amp;$GU138,Population!AJ$110:AJ$210)</f>
        <v>793717</v>
      </c>
      <c r="MJ138" s="35">
        <f>SUMIF(Population!$B$110:$B$210,"&lt;="&amp;$GV138,Population!AK$110:AK$210)-SUMIF(Population!$B$110:$B$210,"&lt;"&amp;$GU138,Population!AK$110:AK$210)</f>
        <v>785630</v>
      </c>
      <c r="MK138" s="35">
        <f>SUMIF(Population!$B$110:$B$210,"&lt;="&amp;$GV138,Population!AL$110:AL$210)-SUMIF(Population!$B$110:$B$210,"&lt;"&amp;$GU138,Population!AL$110:AL$210)</f>
        <v>779926</v>
      </c>
      <c r="ML138" s="35">
        <f>SUMIF(Population!$B$110:$B$210,"&lt;="&amp;$GV138,Population!AM$110:AM$210)-SUMIF(Population!$B$110:$B$210,"&lt;"&amp;$GU138,Population!AM$110:AM$210)</f>
        <v>781108</v>
      </c>
      <c r="MM138" s="35">
        <f>SUMIF(Population!$B$110:$B$210,"&lt;="&amp;$GV138,Population!AN$110:AN$210)-SUMIF(Population!$B$110:$B$210,"&lt;"&amp;$GU138,Population!AN$110:AN$210)</f>
        <v>789206</v>
      </c>
      <c r="MN138" s="35">
        <f>SUMIF(Population!$B$110:$B$210,"&lt;="&amp;$GV138,Population!AO$110:AO$210)-SUMIF(Population!$B$110:$B$210,"&lt;"&amp;$GU138,Population!AO$110:AO$210)</f>
        <v>803387</v>
      </c>
      <c r="MO138" s="35">
        <f>SUMIF(Population!$B$110:$B$210,"&lt;="&amp;$GV138,Population!AP$110:AP$210)-SUMIF(Population!$B$110:$B$210,"&lt;"&amp;$GU138,Population!AP$110:AP$210)</f>
        <v>826182</v>
      </c>
      <c r="MP138" s="35">
        <f>SUMIF(Population!$B$110:$B$210,"&lt;="&amp;$GV138,Population!AQ$110:AQ$210)-SUMIF(Population!$B$110:$B$210,"&lt;"&amp;$GU138,Population!AQ$110:AQ$210)</f>
        <v>852649</v>
      </c>
      <c r="MQ138" s="35">
        <f>SUMIF(Population!$B$110:$B$210,"&lt;="&amp;$GV138,Population!AR$110:AR$210)-SUMIF(Population!$B$110:$B$210,"&lt;"&amp;$GU138,Population!AR$110:AR$210)</f>
        <v>882910</v>
      </c>
      <c r="MR138" s="35">
        <f>SUMIF(Population!$B$110:$B$210,"&lt;="&amp;$GV138,Population!AS$110:AS$210)-SUMIF(Population!$B$110:$B$210,"&lt;"&amp;$GU138,Population!AS$110:AS$210)</f>
        <v>909424</v>
      </c>
      <c r="MS138" s="35">
        <f>SUMIF(Population!$B$110:$B$210,"&lt;="&amp;$GV138,Population!AT$110:AT$210)-SUMIF(Population!$B$110:$B$210,"&lt;"&amp;$GU138,Population!AT$110:AT$210)</f>
        <v>933703</v>
      </c>
      <c r="MT138" s="35">
        <f>SUMIF(Population!$B$110:$B$210,"&lt;="&amp;$GV138,Population!AU$110:AU$210)-SUMIF(Population!$B$110:$B$210,"&lt;"&amp;$GU138,Population!AU$110:AU$210)</f>
        <v>950808</v>
      </c>
      <c r="MU138" s="35">
        <f>SUMIF(Population!$B$110:$B$210,"&lt;="&amp;$GV138,Population!AV$110:AV$210)-SUMIF(Population!$B$110:$B$210,"&lt;"&amp;$GU138,Population!AV$110:AV$210)</f>
        <v>962179</v>
      </c>
      <c r="MV138" s="35">
        <f>SUMIF(Population!$B$110:$B$210,"&lt;="&amp;$GV138,Population!AW$110:AW$210)-SUMIF(Population!$B$110:$B$210,"&lt;"&amp;$GU138,Population!AW$110:AW$210)</f>
        <v>968533</v>
      </c>
      <c r="MW138" s="35">
        <f>SUMIF(Population!$B$110:$B$210,"&lt;="&amp;$GV138,Population!AX$110:AX$210)-SUMIF(Population!$B$110:$B$210,"&lt;"&amp;$GU138,Population!AX$110:AX$210)</f>
        <v>976032</v>
      </c>
      <c r="MX138" s="35">
        <f>SUMIF(Population!$B$110:$B$210,"&lt;="&amp;$GV138,Population!AY$110:AY$210)-SUMIF(Population!$B$110:$B$210,"&lt;"&amp;$GU138,Population!AY$110:AY$210)</f>
        <v>984417</v>
      </c>
      <c r="MZ138" s="36" t="s">
        <v>267</v>
      </c>
      <c r="NA138" s="49">
        <f t="shared" si="109"/>
        <v>3627239140.0170593</v>
      </c>
      <c r="NB138" s="49">
        <f t="shared" si="110"/>
        <v>3832686724.2836823</v>
      </c>
      <c r="NC138" s="49">
        <f t="shared" si="111"/>
        <v>4099973331.920857</v>
      </c>
      <c r="ND138" s="49">
        <f t="shared" si="112"/>
        <v>4389677506.3088274</v>
      </c>
      <c r="NE138" s="49">
        <f t="shared" si="113"/>
        <v>4702672364.6920986</v>
      </c>
      <c r="NF138" s="49">
        <f t="shared" si="114"/>
        <v>5164025254.1522503</v>
      </c>
      <c r="NG138" s="49">
        <f t="shared" si="115"/>
        <v>5577297815.2082777</v>
      </c>
      <c r="NH138" s="49">
        <f t="shared" si="116"/>
        <v>5899556740.666995</v>
      </c>
      <c r="NI138" s="49">
        <f t="shared" si="117"/>
        <v>6222820919.8760223</v>
      </c>
      <c r="NJ138" s="49">
        <f t="shared" si="118"/>
        <v>6541805180.0542831</v>
      </c>
      <c r="NK138" s="49">
        <f t="shared" si="119"/>
        <v>6689730202.4475851</v>
      </c>
      <c r="NL138" s="49">
        <f t="shared" si="120"/>
        <v>6944731198.7471914</v>
      </c>
      <c r="NM138" s="49">
        <f t="shared" si="121"/>
        <v>7238830220.8115711</v>
      </c>
      <c r="NN138" s="49">
        <f t="shared" si="122"/>
        <v>7555034212.8144236</v>
      </c>
      <c r="NO138" s="49">
        <f t="shared" si="123"/>
        <v>7905998809.1087894</v>
      </c>
      <c r="NP138" s="49">
        <f t="shared" si="124"/>
        <v>8275139419.2205286</v>
      </c>
      <c r="NQ138" s="49">
        <f t="shared" si="125"/>
        <v>8648381043.7733192</v>
      </c>
      <c r="NR138" s="49">
        <f t="shared" si="126"/>
        <v>9062181881.1094761</v>
      </c>
      <c r="NS138" s="49">
        <f t="shared" si="127"/>
        <v>9467958631.8980618</v>
      </c>
      <c r="NT138" s="49">
        <f t="shared" si="128"/>
        <v>9904977956.3334141</v>
      </c>
      <c r="NU138" s="49">
        <f t="shared" si="129"/>
        <v>10340045378.685808</v>
      </c>
      <c r="NV138" s="49">
        <f t="shared" si="130"/>
        <v>10744613412.715822</v>
      </c>
      <c r="NW138" s="49">
        <f t="shared" si="131"/>
        <v>11093078927.26968</v>
      </c>
      <c r="NX138" s="49">
        <f t="shared" si="132"/>
        <v>11367519122.966696</v>
      </c>
      <c r="NY138" s="49">
        <f t="shared" si="133"/>
        <v>11558944149.330679</v>
      </c>
      <c r="NZ138" s="49">
        <f t="shared" si="134"/>
        <v>11760214245.860643</v>
      </c>
      <c r="OA138" s="49">
        <f t="shared" si="135"/>
        <v>12031579440.388817</v>
      </c>
      <c r="OB138" s="49">
        <f t="shared" si="136"/>
        <v>12441065707.18092</v>
      </c>
      <c r="OC138" s="49">
        <f t="shared" si="137"/>
        <v>12966365589.616772</v>
      </c>
      <c r="OD138" s="49">
        <f t="shared" si="138"/>
        <v>13691907290.975977</v>
      </c>
      <c r="OE138" s="49">
        <f t="shared" si="139"/>
        <v>14397934551.765245</v>
      </c>
      <c r="OF138" s="49">
        <f t="shared" si="140"/>
        <v>14955192756.719234</v>
      </c>
      <c r="OG138" s="49">
        <f t="shared" si="141"/>
        <v>15360582057.622868</v>
      </c>
      <c r="OH138" s="49">
        <f t="shared" si="142"/>
        <v>15685523028.710087</v>
      </c>
      <c r="OI138" s="49">
        <f t="shared" si="143"/>
        <v>15820359551.720516</v>
      </c>
      <c r="OJ138" s="49">
        <f t="shared" si="144"/>
        <v>16005779573.533302</v>
      </c>
      <c r="OK138" s="49">
        <f t="shared" si="145"/>
        <v>16340124032.21212</v>
      </c>
      <c r="OL138" s="49">
        <f t="shared" si="146"/>
        <v>16827298542.502012</v>
      </c>
      <c r="OM138" s="49">
        <f t="shared" si="147"/>
        <v>17467259923.130207</v>
      </c>
      <c r="ON138" s="49">
        <f t="shared" si="148"/>
        <v>18308896791.381172</v>
      </c>
      <c r="OO138" s="49">
        <f t="shared" si="149"/>
        <v>19258204222.405941</v>
      </c>
      <c r="OP138" s="49">
        <f t="shared" si="150"/>
        <v>20333372861.414349</v>
      </c>
      <c r="OQ138" s="49">
        <f t="shared" si="151"/>
        <v>21379834242.692764</v>
      </c>
      <c r="OR138" s="49">
        <f t="shared" si="152"/>
        <v>22420175922.755272</v>
      </c>
      <c r="OS138" s="49">
        <f t="shared" si="153"/>
        <v>23325870183.929821</v>
      </c>
      <c r="OT138" s="49">
        <f t="shared" si="154"/>
        <v>24133075282.406448</v>
      </c>
      <c r="OU138" s="49">
        <f t="shared" si="155"/>
        <v>24844951408.874672</v>
      </c>
      <c r="OV138" s="49">
        <f t="shared" si="156"/>
        <v>25593024991.863083</v>
      </c>
      <c r="OW138" s="49">
        <f t="shared" si="157"/>
        <v>26361814550.723667</v>
      </c>
    </row>
    <row r="139" spans="2:413">
      <c r="B139" s="36" t="s">
        <v>268</v>
      </c>
      <c r="C139" s="339">
        <v>1757.6167224592382</v>
      </c>
      <c r="D139" s="339">
        <v>1827.4920175316834</v>
      </c>
      <c r="E139" s="340">
        <v>3585.1087399909215</v>
      </c>
      <c r="F139" s="48">
        <f t="shared" si="104"/>
        <v>5860.0897624753716</v>
      </c>
      <c r="G139" s="48">
        <f t="shared" si="105"/>
        <v>7072.0364749630762</v>
      </c>
      <c r="H139" s="48">
        <f t="shared" si="106"/>
        <v>6421.0021115965365</v>
      </c>
      <c r="I139" s="123">
        <f t="shared" si="158"/>
        <v>3.1482867784519422</v>
      </c>
      <c r="J139" s="123">
        <f t="shared" si="158"/>
        <v>4.2050666637926701</v>
      </c>
      <c r="K139" s="123">
        <f t="shared" si="158"/>
        <v>3.6236107258601411</v>
      </c>
      <c r="L139" s="49"/>
      <c r="AG139" s="35">
        <v>75</v>
      </c>
      <c r="AH139" s="35">
        <v>79</v>
      </c>
      <c r="AI139" s="36" t="s">
        <v>268</v>
      </c>
      <c r="AJ139" s="49">
        <f t="shared" si="159"/>
        <v>6709.1651579579939</v>
      </c>
      <c r="AK139" s="49">
        <f t="shared" si="159"/>
        <v>6852.490141889818</v>
      </c>
      <c r="AL139" s="49">
        <f t="shared" si="159"/>
        <v>6998.8769152597342</v>
      </c>
      <c r="AM139" s="49">
        <f t="shared" si="159"/>
        <v>7148.3908857468932</v>
      </c>
      <c r="AN139" s="49">
        <f t="shared" si="159"/>
        <v>7301.0988583063136</v>
      </c>
      <c r="AO139" s="49">
        <f t="shared" si="159"/>
        <v>7457.0690650182778</v>
      </c>
      <c r="AP139" s="49">
        <f t="shared" si="159"/>
        <v>7616.3711955753879</v>
      </c>
      <c r="AQ139" s="49">
        <f t="shared" si="159"/>
        <v>7779.0764284209135</v>
      </c>
      <c r="AR139" s="49">
        <f t="shared" si="159"/>
        <v>7945.2574625523193</v>
      </c>
      <c r="AS139" s="49">
        <f t="shared" si="159"/>
        <v>8114.9885500042046</v>
      </c>
      <c r="AT139" s="49">
        <f t="shared" si="159"/>
        <v>8288.3455290251659</v>
      </c>
      <c r="AU139" s="49">
        <f t="shared" si="159"/>
        <v>8465.4058579633929</v>
      </c>
      <c r="AV139" s="49">
        <f t="shared" si="159"/>
        <v>8646.2486498761573</v>
      </c>
      <c r="AW139" s="49">
        <f t="shared" si="159"/>
        <v>8830.9547078786454</v>
      </c>
      <c r="AX139" s="49">
        <f t="shared" si="159"/>
        <v>9019.6065612479233</v>
      </c>
      <c r="AY139" s="49">
        <f t="shared" si="159"/>
        <v>9212.2885022982009</v>
      </c>
      <c r="AZ139" s="49">
        <f t="shared" si="163"/>
        <v>9409.0866240438099</v>
      </c>
      <c r="BA139" s="49">
        <f t="shared" si="163"/>
        <v>9610.0888586667934</v>
      </c>
      <c r="BB139" s="49">
        <f t="shared" si="163"/>
        <v>9815.3850168062418</v>
      </c>
      <c r="BC139" s="49">
        <f t="shared" si="163"/>
        <v>10025.066827686955</v>
      </c>
      <c r="BD139" s="49">
        <f t="shared" si="163"/>
        <v>10239.227980105359</v>
      </c>
      <c r="BE139" s="49">
        <f t="shared" si="163"/>
        <v>10457.964164290985</v>
      </c>
      <c r="BF139" s="49">
        <f t="shared" si="163"/>
        <v>10681.373114662209</v>
      </c>
      <c r="BG139" s="49">
        <f t="shared" si="163"/>
        <v>10909.554653495385</v>
      </c>
      <c r="BH139" s="49">
        <f t="shared" si="163"/>
        <v>11142.610735526829</v>
      </c>
      <c r="BI139" s="49">
        <f t="shared" si="163"/>
        <v>11380.64549350766</v>
      </c>
      <c r="BJ139" s="49">
        <f t="shared" si="163"/>
        <v>11623.76528473176</v>
      </c>
      <c r="BK139" s="49">
        <f t="shared" si="163"/>
        <v>11872.078738557739</v>
      </c>
      <c r="BL139" s="49">
        <f t="shared" si="163"/>
        <v>12125.69680494605</v>
      </c>
      <c r="BM139" s="49">
        <f t="shared" si="163"/>
        <v>12384.732804033009</v>
      </c>
      <c r="BN139" s="49">
        <f t="shared" si="163"/>
        <v>12649.302476763829</v>
      </c>
      <c r="BO139" s="49">
        <f t="shared" si="163"/>
        <v>12919.52403660731</v>
      </c>
      <c r="BP139" s="49">
        <f t="shared" si="163"/>
        <v>13195.518222375296</v>
      </c>
      <c r="BQ139" s="49">
        <f t="shared" si="163"/>
        <v>13477.408352170467</v>
      </c>
      <c r="BR139" s="49">
        <f t="shared" si="163"/>
        <v>13765.320378486627</v>
      </c>
      <c r="BS139" s="49">
        <f t="shared" si="163"/>
        <v>14059.382944486042</v>
      </c>
      <c r="BT139" s="49">
        <f t="shared" si="163"/>
        <v>14359.727441479037</v>
      </c>
      <c r="BU139" s="49">
        <f t="shared" si="163"/>
        <v>14666.488067631481</v>
      </c>
      <c r="BV139" s="49">
        <f t="shared" si="163"/>
        <v>14979.801887926425</v>
      </c>
      <c r="BW139" s="49">
        <f t="shared" si="163"/>
        <v>15299.808895406686</v>
      </c>
      <c r="BX139" s="49">
        <f t="shared" si="163"/>
        <v>15626.652073725696</v>
      </c>
      <c r="BY139" s="49">
        <f t="shared" si="163"/>
        <v>15960.47746103463</v>
      </c>
      <c r="BZ139" s="49">
        <f t="shared" si="163"/>
        <v>16301.434215234322</v>
      </c>
      <c r="CA139" s="49">
        <f t="shared" si="163"/>
        <v>16649.674680621116</v>
      </c>
      <c r="CB139" s="49">
        <f t="shared" si="163"/>
        <v>17005.354455956443</v>
      </c>
      <c r="CC139" s="49">
        <f t="shared" si="163"/>
        <v>17368.632463990565</v>
      </c>
      <c r="CD139" s="49">
        <f t="shared" si="163"/>
        <v>17739.671022471495</v>
      </c>
      <c r="CE139" s="49">
        <f t="shared" si="163"/>
        <v>18118.635916670853</v>
      </c>
      <c r="CF139" s="49">
        <f t="shared" si="163"/>
        <v>18505.696473459084</v>
      </c>
      <c r="CI139" s="35">
        <v>75</v>
      </c>
      <c r="CJ139" s="35">
        <v>79</v>
      </c>
      <c r="CK139" s="36" t="s">
        <v>268</v>
      </c>
      <c r="CL139" s="75" t="e">
        <f>SUMIF(Population!$B$214:$B$314,"&lt;="&amp;$GV139,Population!#REF!)-SUMIF(Population!$B$214:$B$314,"&lt;"&amp;$GU139,Population!#REF!)</f>
        <v>#REF!</v>
      </c>
      <c r="CM139" s="75" t="e">
        <f>SUMIF(Population!$B$214:$B$314,"&lt;="&amp;$GV139,Population!#REF!)-SUMIF(Population!$B$214:$B$314,"&lt;"&amp;$GU139,Population!#REF!)</f>
        <v>#REF!</v>
      </c>
      <c r="CN139" s="75" t="e">
        <f>SUMIF(Population!$B$214:$B$314,"&lt;="&amp;$GV139,Population!#REF!)-SUMIF(Population!$B$214:$B$314,"&lt;"&amp;$GU139,Population!#REF!)</f>
        <v>#REF!</v>
      </c>
      <c r="CO139" s="75" t="e">
        <f>SUMIF(Population!$B$214:$B$314,"&lt;="&amp;$GV139,Population!#REF!)-SUMIF(Population!$B$214:$B$314,"&lt;"&amp;$GU139,Population!#REF!)</f>
        <v>#REF!</v>
      </c>
      <c r="CP139" s="75" t="e">
        <f>SUMIF(Population!$B$214:$B$314,"&lt;="&amp;$GV139,Population!#REF!)-SUMIF(Population!$B$214:$B$314,"&lt;"&amp;$GU139,Population!#REF!)</f>
        <v>#REF!</v>
      </c>
      <c r="CQ139" s="75" t="e">
        <f>SUMIF(Population!$B$214:$B$314,"&lt;="&amp;$GV139,Population!#REF!)-SUMIF(Population!$B$214:$B$314,"&lt;"&amp;$GU139,Population!#REF!)</f>
        <v>#REF!</v>
      </c>
      <c r="CR139" s="75" t="e">
        <f>SUMIF(Population!$B$214:$B$314,"&lt;="&amp;$GV139,Population!#REF!)-SUMIF(Population!$B$214:$B$314,"&lt;"&amp;$GU139,Population!#REF!)</f>
        <v>#REF!</v>
      </c>
      <c r="CS139" s="75" t="e">
        <f>SUMIF(Population!$B$214:$B$314,"&lt;="&amp;$GV139,Population!#REF!)-SUMIF(Population!$B$214:$B$314,"&lt;"&amp;$GU139,Population!#REF!)</f>
        <v>#REF!</v>
      </c>
      <c r="CT139" s="75" t="e">
        <f>SUMIF(Population!$B$214:$B$314,"&lt;="&amp;$GV139,Population!#REF!)-SUMIF(Population!$B$214:$B$314,"&lt;"&amp;$GU139,Population!#REF!)</f>
        <v>#REF!</v>
      </c>
      <c r="CU139" s="75" t="e">
        <f>SUMIF(Population!$B$214:$B$314,"&lt;="&amp;$GV139,Population!#REF!)-SUMIF(Population!$B$214:$B$314,"&lt;"&amp;$GU139,Population!#REF!)</f>
        <v>#REF!</v>
      </c>
      <c r="CV139" s="75" t="e">
        <f>SUMIF(Population!$B$214:$B$314,"&lt;="&amp;$GV139,Population!#REF!)-SUMIF(Population!$B$214:$B$314,"&lt;"&amp;$GU139,Population!#REF!)</f>
        <v>#REF!</v>
      </c>
      <c r="CW139" s="75" t="e">
        <f>SUMIF(Population!$B$214:$B$314,"&lt;="&amp;$GV139,Population!#REF!)-SUMIF(Population!$B$214:$B$314,"&lt;"&amp;$GU139,Population!#REF!)</f>
        <v>#REF!</v>
      </c>
      <c r="CX139" s="75" t="e">
        <f>SUMIF(Population!$B$214:$B$314,"&lt;="&amp;$GV139,Population!#REF!)-SUMIF(Population!$B$214:$B$314,"&lt;"&amp;$GU139,Population!#REF!)</f>
        <v>#REF!</v>
      </c>
      <c r="CY139" s="75" t="e">
        <f>SUMIF(Population!$B$214:$B$314,"&lt;="&amp;$GV139,Population!#REF!)-SUMIF(Population!$B$214:$B$314,"&lt;"&amp;$GU139,Population!#REF!)</f>
        <v>#REF!</v>
      </c>
      <c r="CZ139" s="75" t="e">
        <f>SUMIF(Population!$B$214:$B$314,"&lt;="&amp;$GV139,Population!#REF!)-SUMIF(Population!$B$214:$B$314,"&lt;"&amp;$GU139,Population!#REF!)</f>
        <v>#REF!</v>
      </c>
      <c r="DA139" s="75" t="e">
        <f>SUMIF(Population!$B$214:$B$314,"&lt;="&amp;$GV139,Population!#REF!)-SUMIF(Population!$B$214:$B$314,"&lt;"&amp;$GU139,Population!#REF!)</f>
        <v>#REF!</v>
      </c>
      <c r="DB139" s="75" t="e">
        <f>SUMIF(Population!$B$214:$B$314,"&lt;="&amp;$GV139,Population!#REF!)-SUMIF(Population!$B$214:$B$314,"&lt;"&amp;$GU139,Population!#REF!)</f>
        <v>#REF!</v>
      </c>
      <c r="DC139" s="75" t="e">
        <f>SUMIF(Population!$B$214:$B$314,"&lt;="&amp;$GV139,Population!#REF!)-SUMIF(Population!$B$214:$B$314,"&lt;"&amp;$GU139,Population!#REF!)</f>
        <v>#REF!</v>
      </c>
      <c r="DD139" s="75" t="e">
        <f>SUMIF(Population!$B$214:$B$314,"&lt;="&amp;$GV139,Population!#REF!)-SUMIF(Population!$B$214:$B$314,"&lt;"&amp;$GU139,Population!#REF!)</f>
        <v>#REF!</v>
      </c>
      <c r="DE139" s="75" t="e">
        <f>SUMIF(Population!$B$214:$B$314,"&lt;="&amp;$GV139,Population!#REF!)-SUMIF(Population!$B$214:$B$314,"&lt;"&amp;$GU139,Population!#REF!)</f>
        <v>#REF!</v>
      </c>
      <c r="DF139" s="75" t="e">
        <f>SUMIF(Population!$B$214:$B$314,"&lt;="&amp;$GV139,Population!#REF!)-SUMIF(Population!$B$214:$B$314,"&lt;"&amp;$GU139,Population!#REF!)</f>
        <v>#REF!</v>
      </c>
      <c r="DG139" s="75" t="e">
        <f>SUMIF(Population!$B$214:$B$314,"&lt;="&amp;$GV139,Population!#REF!)-SUMIF(Population!$B$214:$B$314,"&lt;"&amp;$GU139,Population!#REF!)</f>
        <v>#REF!</v>
      </c>
      <c r="DH139" s="75" t="e">
        <f>SUMIF(Population!$B$214:$B$314,"&lt;="&amp;$GV139,Population!#REF!)-SUMIF(Population!$B$214:$B$314,"&lt;"&amp;$GU139,Population!#REF!)</f>
        <v>#REF!</v>
      </c>
      <c r="DI139" s="75" t="e">
        <f>SUMIF(Population!$B$214:$B$314,"&lt;="&amp;$GV139,Population!#REF!)-SUMIF(Population!$B$214:$B$314,"&lt;"&amp;$GU139,Population!#REF!)</f>
        <v>#REF!</v>
      </c>
      <c r="DJ139" s="75" t="e">
        <f>SUMIF(Population!$B$214:$B$314,"&lt;="&amp;$GV139,Population!#REF!)-SUMIF(Population!$B$214:$B$314,"&lt;"&amp;$GU139,Population!#REF!)</f>
        <v>#REF!</v>
      </c>
      <c r="DK139" s="75" t="e">
        <f>SUMIF(Population!$B$214:$B$314,"&lt;="&amp;$GV139,Population!#REF!)-SUMIF(Population!$B$214:$B$314,"&lt;"&amp;$GU139,Population!#REF!)</f>
        <v>#REF!</v>
      </c>
      <c r="DL139" s="75" t="e">
        <f>SUMIF(Population!$B$214:$B$314,"&lt;="&amp;$GV139,Population!#REF!)-SUMIF(Population!$B$214:$B$314,"&lt;"&amp;$GU139,Population!#REF!)</f>
        <v>#REF!</v>
      </c>
      <c r="DM139" s="75" t="e">
        <f>SUMIF(Population!$B$214:$B$314,"&lt;="&amp;$GV139,Population!#REF!)-SUMIF(Population!$B$214:$B$314,"&lt;"&amp;$GU139,Population!#REF!)</f>
        <v>#REF!</v>
      </c>
      <c r="DN139" s="75" t="e">
        <f>SUMIF(Population!$B$214:$B$314,"&lt;="&amp;$GV139,Population!#REF!)-SUMIF(Population!$B$214:$B$314,"&lt;"&amp;$GU139,Population!#REF!)</f>
        <v>#REF!</v>
      </c>
      <c r="DO139" s="75" t="e">
        <f>SUMIF(Population!$B$214:$B$314,"&lt;="&amp;$GV139,Population!#REF!)-SUMIF(Population!$B$214:$B$314,"&lt;"&amp;$GU139,Population!#REF!)</f>
        <v>#REF!</v>
      </c>
      <c r="DP139" s="75" t="e">
        <f>SUMIF(Population!$B$214:$B$314,"&lt;="&amp;$GV139,Population!#REF!)-SUMIF(Population!$B$214:$B$314,"&lt;"&amp;$GU139,Population!#REF!)</f>
        <v>#REF!</v>
      </c>
      <c r="DQ139" s="75" t="e">
        <f>SUMIF(Population!$B$214:$B$314,"&lt;="&amp;$GV139,Population!#REF!)-SUMIF(Population!$B$214:$B$314,"&lt;"&amp;$GU139,Population!#REF!)</f>
        <v>#REF!</v>
      </c>
      <c r="DR139" s="75" t="e">
        <f>SUMIF(Population!$B$214:$B$314,"&lt;="&amp;$GV139,Population!#REF!)-SUMIF(Population!$B$214:$B$314,"&lt;"&amp;$GU139,Population!#REF!)</f>
        <v>#REF!</v>
      </c>
      <c r="DS139" s="75" t="e">
        <f>SUMIF(Population!$B$214:$B$314,"&lt;="&amp;$GV139,Population!#REF!)-SUMIF(Population!$B$214:$B$314,"&lt;"&amp;$GU139,Population!#REF!)</f>
        <v>#REF!</v>
      </c>
      <c r="DT139" s="75" t="e">
        <f>SUMIF(Population!$B$214:$B$314,"&lt;="&amp;$GV139,Population!#REF!)-SUMIF(Population!$B$214:$B$314,"&lt;"&amp;$GU139,Population!#REF!)</f>
        <v>#REF!</v>
      </c>
      <c r="DU139" s="75" t="e">
        <f>SUMIF(Population!$B$214:$B$314,"&lt;="&amp;$GV139,Population!#REF!)-SUMIF(Population!$B$214:$B$314,"&lt;"&amp;$GU139,Population!#REF!)</f>
        <v>#REF!</v>
      </c>
      <c r="DV139" s="75" t="e">
        <f>SUMIF(Population!$B$214:$B$314,"&lt;="&amp;$GV139,Population!#REF!)-SUMIF(Population!$B$214:$B$314,"&lt;"&amp;$GU139,Population!#REF!)</f>
        <v>#REF!</v>
      </c>
      <c r="DW139" s="75" t="e">
        <f>SUMIF(Population!$B$214:$B$314,"&lt;="&amp;$GV139,Population!#REF!)-SUMIF(Population!$B$214:$B$314,"&lt;"&amp;$GU139,Population!#REF!)</f>
        <v>#REF!</v>
      </c>
      <c r="DX139" s="75" t="e">
        <f>SUMIF(Population!$B$214:$B$314,"&lt;="&amp;$GV139,Population!#REF!)-SUMIF(Population!$B$214:$B$314,"&lt;"&amp;$GU139,Population!#REF!)</f>
        <v>#REF!</v>
      </c>
      <c r="DY139" s="75" t="e">
        <f>SUMIF(Population!$B$214:$B$314,"&lt;="&amp;$GV139,Population!#REF!)-SUMIF(Population!$B$214:$B$314,"&lt;"&amp;$GU139,Population!#REF!)</f>
        <v>#REF!</v>
      </c>
      <c r="DZ139" s="75" t="e">
        <f>SUMIF(Population!$B$214:$B$314,"&lt;="&amp;$GV139,Population!#REF!)-SUMIF(Population!$B$214:$B$314,"&lt;"&amp;$GU139,Population!#REF!)</f>
        <v>#REF!</v>
      </c>
      <c r="EA139" s="75" t="e">
        <f>SUMIF(Population!$B$214:$B$314,"&lt;="&amp;$GV139,Population!#REF!)-SUMIF(Population!$B$214:$B$314,"&lt;"&amp;$GU139,Population!#REF!)</f>
        <v>#REF!</v>
      </c>
      <c r="EB139" s="75" t="e">
        <f>SUMIF(Population!$B$214:$B$314,"&lt;="&amp;$GV139,Population!#REF!)-SUMIF(Population!$B$214:$B$314,"&lt;"&amp;$GU139,Population!#REF!)</f>
        <v>#REF!</v>
      </c>
      <c r="EC139" s="75" t="e">
        <f>SUMIF(Population!$B$214:$B$314,"&lt;="&amp;$GV139,Population!#REF!)-SUMIF(Population!$B$214:$B$314,"&lt;"&amp;$GU139,Population!#REF!)</f>
        <v>#REF!</v>
      </c>
      <c r="ED139" s="75" t="e">
        <f>SUMIF(Population!$B$214:$B$314,"&lt;="&amp;$GV139,Population!#REF!)-SUMIF(Population!$B$214:$B$314,"&lt;"&amp;$GU139,Population!#REF!)</f>
        <v>#REF!</v>
      </c>
      <c r="EE139" s="75" t="e">
        <f>SUMIF(Population!$B$214:$B$314,"&lt;="&amp;$GV139,Population!#REF!)-SUMIF(Population!$B$214:$B$314,"&lt;"&amp;$GU139,Population!#REF!)</f>
        <v>#REF!</v>
      </c>
      <c r="EF139" s="75" t="e">
        <f>SUMIF(Population!$B$214:$B$314,"&lt;="&amp;$GV139,Population!#REF!)-SUMIF(Population!$B$214:$B$314,"&lt;"&amp;$GU139,Population!#REF!)</f>
        <v>#REF!</v>
      </c>
      <c r="EG139" s="75" t="e">
        <f>SUMIF(Population!$B$214:$B$314,"&lt;="&amp;$GV139,Population!#REF!)-SUMIF(Population!$B$214:$B$314,"&lt;"&amp;$GU139,Population!#REF!)</f>
        <v>#REF!</v>
      </c>
      <c r="EH139" s="75" t="e">
        <f>SUMIF(Population!$B$214:$B$314,"&lt;="&amp;$GV139,Population!#REF!)-SUMIF(Population!$B$214:$B$314,"&lt;"&amp;$GU139,Population!#REF!)</f>
        <v>#REF!</v>
      </c>
      <c r="EK139" s="35">
        <v>75</v>
      </c>
      <c r="EL139" s="35">
        <v>79</v>
      </c>
      <c r="EM139" s="36" t="s">
        <v>268</v>
      </c>
      <c r="EN139" s="35" t="e">
        <f>SUMIF(Population!$B$110:$B$210,"&lt;="&amp;$GV139,Population!#REF!)-SUMIF(Population!$B$110:$B$210,"&lt;"&amp;$GU139,Population!#REF!)</f>
        <v>#REF!</v>
      </c>
      <c r="EO139" s="35" t="e">
        <f>SUMIF(Population!$B$110:$B$210,"&lt;="&amp;$GV139,Population!#REF!)-SUMIF(Population!$B$110:$B$210,"&lt;"&amp;$GU139,Population!#REF!)</f>
        <v>#REF!</v>
      </c>
      <c r="EP139" s="35" t="e">
        <f>SUMIF(Population!$B$110:$B$210,"&lt;="&amp;$GV139,Population!#REF!)-SUMIF(Population!$B$110:$B$210,"&lt;"&amp;$GU139,Population!#REF!)</f>
        <v>#REF!</v>
      </c>
      <c r="EQ139" s="35" t="e">
        <f>SUMIF(Population!$B$110:$B$210,"&lt;="&amp;$GV139,Population!#REF!)-SUMIF(Population!$B$110:$B$210,"&lt;"&amp;$GU139,Population!#REF!)</f>
        <v>#REF!</v>
      </c>
      <c r="ER139" s="35" t="e">
        <f>SUMIF(Population!$B$110:$B$210,"&lt;="&amp;$GV139,Population!#REF!)-SUMIF(Population!$B$110:$B$210,"&lt;"&amp;$GU139,Population!#REF!)</f>
        <v>#REF!</v>
      </c>
      <c r="ES139" s="35" t="e">
        <f>SUMIF(Population!$B$110:$B$210,"&lt;="&amp;$GV139,Population!#REF!)-SUMIF(Population!$B$110:$B$210,"&lt;"&amp;$GU139,Population!#REF!)</f>
        <v>#REF!</v>
      </c>
      <c r="ET139" s="35" t="e">
        <f>SUMIF(Population!$B$110:$B$210,"&lt;="&amp;$GV139,Population!#REF!)-SUMIF(Population!$B$110:$B$210,"&lt;"&amp;$GU139,Population!#REF!)</f>
        <v>#REF!</v>
      </c>
      <c r="EU139" s="35" t="e">
        <f>SUMIF(Population!$B$110:$B$210,"&lt;="&amp;$GV139,Population!#REF!)-SUMIF(Population!$B$110:$B$210,"&lt;"&amp;$GU139,Population!#REF!)</f>
        <v>#REF!</v>
      </c>
      <c r="EV139" s="35" t="e">
        <f>SUMIF(Population!$B$110:$B$210,"&lt;="&amp;$GV139,Population!#REF!)-SUMIF(Population!$B$110:$B$210,"&lt;"&amp;$GU139,Population!#REF!)</f>
        <v>#REF!</v>
      </c>
      <c r="EW139" s="35" t="e">
        <f>SUMIF(Population!$B$110:$B$210,"&lt;="&amp;$GV139,Population!#REF!)-SUMIF(Population!$B$110:$B$210,"&lt;"&amp;$GU139,Population!#REF!)</f>
        <v>#REF!</v>
      </c>
      <c r="EX139" s="35" t="e">
        <f>SUMIF(Population!$B$110:$B$210,"&lt;="&amp;$GV139,Population!#REF!)-SUMIF(Population!$B$110:$B$210,"&lt;"&amp;$GU139,Population!#REF!)</f>
        <v>#REF!</v>
      </c>
      <c r="EY139" s="35" t="e">
        <f>SUMIF(Population!$B$110:$B$210,"&lt;="&amp;$GV139,Population!#REF!)-SUMIF(Population!$B$110:$B$210,"&lt;"&amp;$GU139,Population!#REF!)</f>
        <v>#REF!</v>
      </c>
      <c r="EZ139" s="35" t="e">
        <f>SUMIF(Population!$B$110:$B$210,"&lt;="&amp;$GV139,Population!#REF!)-SUMIF(Population!$B$110:$B$210,"&lt;"&amp;$GU139,Population!#REF!)</f>
        <v>#REF!</v>
      </c>
      <c r="FA139" s="35" t="e">
        <f>SUMIF(Population!$B$110:$B$210,"&lt;="&amp;$GV139,Population!#REF!)-SUMIF(Population!$B$110:$B$210,"&lt;"&amp;$GU139,Population!#REF!)</f>
        <v>#REF!</v>
      </c>
      <c r="FB139" s="35" t="e">
        <f>SUMIF(Population!$B$110:$B$210,"&lt;="&amp;$GV139,Population!#REF!)-SUMIF(Population!$B$110:$B$210,"&lt;"&amp;$GU139,Population!#REF!)</f>
        <v>#REF!</v>
      </c>
      <c r="FC139" s="35" t="e">
        <f>SUMIF(Population!$B$110:$B$210,"&lt;="&amp;$GV139,Population!#REF!)-SUMIF(Population!$B$110:$B$210,"&lt;"&amp;$GU139,Population!#REF!)</f>
        <v>#REF!</v>
      </c>
      <c r="FD139" s="35" t="e">
        <f>SUMIF(Population!$B$110:$B$210,"&lt;="&amp;$GV139,Population!#REF!)-SUMIF(Population!$B$110:$B$210,"&lt;"&amp;$GU139,Population!#REF!)</f>
        <v>#REF!</v>
      </c>
      <c r="FE139" s="35" t="e">
        <f>SUMIF(Population!$B$110:$B$210,"&lt;="&amp;$GV139,Population!#REF!)-SUMIF(Population!$B$110:$B$210,"&lt;"&amp;$GU139,Population!#REF!)</f>
        <v>#REF!</v>
      </c>
      <c r="FF139" s="35" t="e">
        <f>SUMIF(Population!$B$110:$B$210,"&lt;="&amp;$GV139,Population!#REF!)-SUMIF(Population!$B$110:$B$210,"&lt;"&amp;$GU139,Population!#REF!)</f>
        <v>#REF!</v>
      </c>
      <c r="FG139" s="35" t="e">
        <f>SUMIF(Population!$B$110:$B$210,"&lt;="&amp;$GV139,Population!#REF!)-SUMIF(Population!$B$110:$B$210,"&lt;"&amp;$GU139,Population!#REF!)</f>
        <v>#REF!</v>
      </c>
      <c r="FH139" s="35" t="e">
        <f>SUMIF(Population!$B$110:$B$210,"&lt;="&amp;$GV139,Population!#REF!)-SUMIF(Population!$B$110:$B$210,"&lt;"&amp;$GU139,Population!#REF!)</f>
        <v>#REF!</v>
      </c>
      <c r="FI139" s="35" t="e">
        <f>SUMIF(Population!$B$110:$B$210,"&lt;="&amp;$GV139,Population!#REF!)-SUMIF(Population!$B$110:$B$210,"&lt;"&amp;$GU139,Population!#REF!)</f>
        <v>#REF!</v>
      </c>
      <c r="FJ139" s="35" t="e">
        <f>SUMIF(Population!$B$110:$B$210,"&lt;="&amp;$GV139,Population!#REF!)-SUMIF(Population!$B$110:$B$210,"&lt;"&amp;$GU139,Population!#REF!)</f>
        <v>#REF!</v>
      </c>
      <c r="FK139" s="35" t="e">
        <f>SUMIF(Population!$B$110:$B$210,"&lt;="&amp;$GV139,Population!#REF!)-SUMIF(Population!$B$110:$B$210,"&lt;"&amp;$GU139,Population!#REF!)</f>
        <v>#REF!</v>
      </c>
      <c r="FL139" s="35" t="e">
        <f>SUMIF(Population!$B$110:$B$210,"&lt;="&amp;$GV139,Population!#REF!)-SUMIF(Population!$B$110:$B$210,"&lt;"&amp;$GU139,Population!#REF!)</f>
        <v>#REF!</v>
      </c>
      <c r="FM139" s="35" t="e">
        <f>SUMIF(Population!$B$110:$B$210,"&lt;="&amp;$GV139,Population!#REF!)-SUMIF(Population!$B$110:$B$210,"&lt;"&amp;$GU139,Population!#REF!)</f>
        <v>#REF!</v>
      </c>
      <c r="FN139" s="35" t="e">
        <f>SUMIF(Population!$B$110:$B$210,"&lt;="&amp;$GV139,Population!#REF!)-SUMIF(Population!$B$110:$B$210,"&lt;"&amp;$GU139,Population!#REF!)</f>
        <v>#REF!</v>
      </c>
      <c r="FO139" s="35" t="e">
        <f>SUMIF(Population!$B$110:$B$210,"&lt;="&amp;$GV139,Population!#REF!)-SUMIF(Population!$B$110:$B$210,"&lt;"&amp;$GU139,Population!#REF!)</f>
        <v>#REF!</v>
      </c>
      <c r="FP139" s="35" t="e">
        <f>SUMIF(Population!$B$110:$B$210,"&lt;="&amp;$GV139,Population!#REF!)-SUMIF(Population!$B$110:$B$210,"&lt;"&amp;$GU139,Population!#REF!)</f>
        <v>#REF!</v>
      </c>
      <c r="FQ139" s="35" t="e">
        <f>SUMIF(Population!$B$110:$B$210,"&lt;="&amp;$GV139,Population!#REF!)-SUMIF(Population!$B$110:$B$210,"&lt;"&amp;$GU139,Population!#REF!)</f>
        <v>#REF!</v>
      </c>
      <c r="FR139" s="35" t="e">
        <f>SUMIF(Population!$B$110:$B$210,"&lt;="&amp;$GV139,Population!#REF!)-SUMIF(Population!$B$110:$B$210,"&lt;"&amp;$GU139,Population!#REF!)</f>
        <v>#REF!</v>
      </c>
      <c r="FS139" s="35" t="e">
        <f>SUMIF(Population!$B$110:$B$210,"&lt;="&amp;$GV139,Population!#REF!)-SUMIF(Population!$B$110:$B$210,"&lt;"&amp;$GU139,Population!#REF!)</f>
        <v>#REF!</v>
      </c>
      <c r="FT139" s="35" t="e">
        <f>SUMIF(Population!$B$110:$B$210,"&lt;="&amp;$GV139,Population!#REF!)-SUMIF(Population!$B$110:$B$210,"&lt;"&amp;$GU139,Population!#REF!)</f>
        <v>#REF!</v>
      </c>
      <c r="FU139" s="35" t="e">
        <f>SUMIF(Population!$B$110:$B$210,"&lt;="&amp;$GV139,Population!#REF!)-SUMIF(Population!$B$110:$B$210,"&lt;"&amp;$GU139,Population!#REF!)</f>
        <v>#REF!</v>
      </c>
      <c r="FV139" s="35" t="e">
        <f>SUMIF(Population!$B$110:$B$210,"&lt;="&amp;$GV139,Population!#REF!)-SUMIF(Population!$B$110:$B$210,"&lt;"&amp;$GU139,Population!#REF!)</f>
        <v>#REF!</v>
      </c>
      <c r="FW139" s="35" t="e">
        <f>SUMIF(Population!$B$110:$B$210,"&lt;="&amp;$GV139,Population!#REF!)-SUMIF(Population!$B$110:$B$210,"&lt;"&amp;$GU139,Population!#REF!)</f>
        <v>#REF!</v>
      </c>
      <c r="FX139" s="35" t="e">
        <f>SUMIF(Population!$B$110:$B$210,"&lt;="&amp;$GV139,Population!#REF!)-SUMIF(Population!$B$110:$B$210,"&lt;"&amp;$GU139,Population!#REF!)</f>
        <v>#REF!</v>
      </c>
      <c r="FY139" s="35" t="e">
        <f>SUMIF(Population!$B$110:$B$210,"&lt;="&amp;$GV139,Population!#REF!)-SUMIF(Population!$B$110:$B$210,"&lt;"&amp;$GU139,Population!#REF!)</f>
        <v>#REF!</v>
      </c>
      <c r="FZ139" s="35" t="e">
        <f>SUMIF(Population!$B$110:$B$210,"&lt;="&amp;$GV139,Population!#REF!)-SUMIF(Population!$B$110:$B$210,"&lt;"&amp;$GU139,Population!#REF!)</f>
        <v>#REF!</v>
      </c>
      <c r="GA139" s="35" t="e">
        <f>SUMIF(Population!$B$110:$B$210,"&lt;="&amp;$GV139,Population!#REF!)-SUMIF(Population!$B$110:$B$210,"&lt;"&amp;$GU139,Population!#REF!)</f>
        <v>#REF!</v>
      </c>
      <c r="GB139" s="35" t="e">
        <f>SUMIF(Population!$B$110:$B$210,"&lt;="&amp;$GV139,Population!#REF!)-SUMIF(Population!$B$110:$B$210,"&lt;"&amp;$GU139,Population!#REF!)</f>
        <v>#REF!</v>
      </c>
      <c r="GC139" s="35" t="e">
        <f>SUMIF(Population!$B$110:$B$210,"&lt;="&amp;$GV139,Population!#REF!)-SUMIF(Population!$B$110:$B$210,"&lt;"&amp;$GU139,Population!#REF!)</f>
        <v>#REF!</v>
      </c>
      <c r="GD139" s="35" t="e">
        <f>SUMIF(Population!$B$110:$B$210,"&lt;="&amp;$GV139,Population!#REF!)-SUMIF(Population!$B$110:$B$210,"&lt;"&amp;$GU139,Population!#REF!)</f>
        <v>#REF!</v>
      </c>
      <c r="GE139" s="35" t="e">
        <f>SUMIF(Population!$B$110:$B$210,"&lt;="&amp;$GV139,Population!#REF!)-SUMIF(Population!$B$110:$B$210,"&lt;"&amp;$GU139,Population!#REF!)</f>
        <v>#REF!</v>
      </c>
      <c r="GF139" s="35" t="e">
        <f>SUMIF(Population!$B$110:$B$210,"&lt;="&amp;$GV139,Population!#REF!)-SUMIF(Population!$B$110:$B$210,"&lt;"&amp;$GU139,Population!#REF!)</f>
        <v>#REF!</v>
      </c>
      <c r="GG139" s="35" t="e">
        <f>SUMIF(Population!$B$110:$B$210,"&lt;="&amp;$GV139,Population!#REF!)-SUMIF(Population!$B$110:$B$210,"&lt;"&amp;$GU139,Population!#REF!)</f>
        <v>#REF!</v>
      </c>
      <c r="GH139" s="35" t="e">
        <f>SUMIF(Population!$B$110:$B$210,"&lt;="&amp;$GV139,Population!#REF!)-SUMIF(Population!$B$110:$B$210,"&lt;"&amp;$GU139,Population!#REF!)</f>
        <v>#REF!</v>
      </c>
      <c r="GI139" s="35" t="e">
        <f>SUMIF(Population!$B$110:$B$210,"&lt;="&amp;$GV139,Population!#REF!)-SUMIF(Population!$B$110:$B$210,"&lt;"&amp;$GU139,Population!#REF!)</f>
        <v>#REF!</v>
      </c>
      <c r="GJ139" s="35" t="e">
        <f>SUMIF(Population!$B$110:$B$210,"&lt;="&amp;$GV139,Population!#REF!)-SUMIF(Population!$B$110:$B$210,"&lt;"&amp;$GU139,Population!#REF!)</f>
        <v>#REF!</v>
      </c>
      <c r="GU139" s="35">
        <v>75</v>
      </c>
      <c r="GV139" s="35">
        <v>79</v>
      </c>
      <c r="GW139" s="36" t="s">
        <v>268</v>
      </c>
      <c r="GX139" s="35">
        <f>SUMIF(Population!$B$4:$B$104,"&lt;="&amp;$GV139,Population!C$4:C$104)-SUMIF(Population!$B$4:$B$104,"&lt;"&amp;$GU139,Population!C$4:C$104)</f>
        <v>572227</v>
      </c>
      <c r="GY139" s="35">
        <f>SUMIF(Population!$B$4:$B$104,"&lt;="&amp;$GV139,Population!D$4:D$104)-SUMIF(Population!$B$4:$B$104,"&lt;"&amp;$GU139,Population!D$4:D$104)</f>
        <v>589706</v>
      </c>
      <c r="GZ139" s="35">
        <f>SUMIF(Population!$B$4:$B$104,"&lt;="&amp;$GV139,Population!E$4:E$104)-SUMIF(Population!$B$4:$B$104,"&lt;"&amp;$GU139,Population!E$4:E$104)</f>
        <v>611406</v>
      </c>
      <c r="HA139" s="35">
        <f>SUMIF(Population!$B$4:$B$104,"&lt;="&amp;$GV139,Population!F$4:F$104)-SUMIF(Population!$B$4:$B$104,"&lt;"&amp;$GU139,Population!F$4:F$104)</f>
        <v>634591</v>
      </c>
      <c r="HB139" s="35">
        <f>SUMIF(Population!$B$4:$B$104,"&lt;="&amp;$GV139,Population!G$4:G$104)-SUMIF(Population!$B$4:$B$104,"&lt;"&amp;$GU139,Population!G$4:G$104)</f>
        <v>656022</v>
      </c>
      <c r="HC139" s="35">
        <f>SUMIF(Population!$B$4:$B$104,"&lt;="&amp;$GV139,Population!H$4:H$104)-SUMIF(Population!$B$4:$B$104,"&lt;"&amp;$GU139,Population!H$4:H$104)</f>
        <v>683267</v>
      </c>
      <c r="HD139" s="35">
        <f>SUMIF(Population!$B$4:$B$104,"&lt;="&amp;$GV139,Population!I$4:I$104)-SUMIF(Population!$B$4:$B$104,"&lt;"&amp;$GU139,Population!I$4:I$104)</f>
        <v>708533</v>
      </c>
      <c r="HE139" s="35">
        <f>SUMIF(Population!$B$4:$B$104,"&lt;="&amp;$GV139,Population!J$4:J$104)-SUMIF(Population!$B$4:$B$104,"&lt;"&amp;$GU139,Population!J$4:J$104)</f>
        <v>744020</v>
      </c>
      <c r="HF139" s="35">
        <f>SUMIF(Population!$B$4:$B$104,"&lt;="&amp;$GV139,Population!K$4:K$104)-SUMIF(Population!$B$4:$B$104,"&lt;"&amp;$GU139,Population!K$4:K$104)</f>
        <v>781873</v>
      </c>
      <c r="HG139" s="35">
        <f>SUMIF(Population!$B$4:$B$104,"&lt;="&amp;$GV139,Population!L$4:L$104)-SUMIF(Population!$B$4:$B$104,"&lt;"&amp;$GU139,Population!L$4:L$104)</f>
        <v>821943</v>
      </c>
      <c r="HH139" s="35">
        <f>SUMIF(Population!$B$4:$B$104,"&lt;="&amp;$GV139,Population!M$4:M$104)-SUMIF(Population!$B$4:$B$104,"&lt;"&amp;$GU139,Population!M$4:M$104)</f>
        <v>886126</v>
      </c>
      <c r="HI139" s="35">
        <f>SUMIF(Population!$B$4:$B$104,"&lt;="&amp;$GV139,Population!N$4:N$104)-SUMIF(Population!$B$4:$B$104,"&lt;"&amp;$GU139,Population!N$4:N$104)</f>
        <v>938809</v>
      </c>
      <c r="HJ139" s="35">
        <f>SUMIF(Population!$B$4:$B$104,"&lt;="&amp;$GV139,Population!O$4:O$104)-SUMIF(Population!$B$4:$B$104,"&lt;"&amp;$GU139,Population!O$4:O$104)</f>
        <v>974101</v>
      </c>
      <c r="HK139" s="35">
        <f>SUMIF(Population!$B$4:$B$104,"&lt;="&amp;$GV139,Population!P$4:P$104)-SUMIF(Population!$B$4:$B$104,"&lt;"&amp;$GU139,Population!P$4:P$104)</f>
        <v>1007810</v>
      </c>
      <c r="HL139" s="35">
        <f>SUMIF(Population!$B$4:$B$104,"&lt;="&amp;$GV139,Population!Q$4:Q$104)-SUMIF(Population!$B$4:$B$104,"&lt;"&amp;$GU139,Population!Q$4:Q$104)</f>
        <v>1039096</v>
      </c>
      <c r="HM139" s="35">
        <f>SUMIF(Population!$B$4:$B$104,"&lt;="&amp;$GV139,Population!R$4:R$104)-SUMIF(Population!$B$4:$B$104,"&lt;"&amp;$GU139,Population!R$4:R$104)</f>
        <v>1042915</v>
      </c>
      <c r="HN139" s="35">
        <f>SUMIF(Population!$B$4:$B$104,"&lt;="&amp;$GV139,Population!S$4:S$104)-SUMIF(Population!$B$4:$B$104,"&lt;"&amp;$GU139,Population!S$4:S$104)</f>
        <v>1062399</v>
      </c>
      <c r="HO139" s="35">
        <f>SUMIF(Population!$B$4:$B$104,"&lt;="&amp;$GV139,Population!T$4:T$104)-SUMIF(Population!$B$4:$B$104,"&lt;"&amp;$GU139,Population!T$4:T$104)</f>
        <v>1086382</v>
      </c>
      <c r="HP139" s="35">
        <f>SUMIF(Population!$B$4:$B$104,"&lt;="&amp;$GV139,Population!U$4:U$104)-SUMIF(Population!$B$4:$B$104,"&lt;"&amp;$GU139,Population!U$4:U$104)</f>
        <v>1112330</v>
      </c>
      <c r="HQ139" s="35">
        <f>SUMIF(Population!$B$4:$B$104,"&lt;="&amp;$GV139,Population!V$4:V$104)-SUMIF(Population!$B$4:$B$104,"&lt;"&amp;$GU139,Population!V$4:V$104)</f>
        <v>1141856</v>
      </c>
      <c r="HR139" s="35">
        <f>SUMIF(Population!$B$4:$B$104,"&lt;="&amp;$GV139,Population!W$4:W$104)-SUMIF(Population!$B$4:$B$104,"&lt;"&amp;$GU139,Population!W$4:W$104)</f>
        <v>1172277</v>
      </c>
      <c r="HS139" s="35">
        <f>SUMIF(Population!$B$4:$B$104,"&lt;="&amp;$GV139,Population!X$4:X$104)-SUMIF(Population!$B$4:$B$104,"&lt;"&amp;$GU139,Population!X$4:X$104)</f>
        <v>1201690</v>
      </c>
      <c r="HT139" s="35">
        <f>SUMIF(Population!$B$4:$B$104,"&lt;="&amp;$GV139,Population!Y$4:Y$104)-SUMIF(Population!$B$4:$B$104,"&lt;"&amp;$GU139,Population!Y$4:Y$104)</f>
        <v>1234924</v>
      </c>
      <c r="HU139" s="35">
        <f>SUMIF(Population!$B$4:$B$104,"&lt;="&amp;$GV139,Population!Z$4:Z$104)-SUMIF(Population!$B$4:$B$104,"&lt;"&amp;$GU139,Population!Z$4:Z$104)</f>
        <v>1265316</v>
      </c>
      <c r="HV139" s="35">
        <f>SUMIF(Population!$B$4:$B$104,"&lt;="&amp;$GV139,Population!AA$4:AA$104)-SUMIF(Population!$B$4:$B$104,"&lt;"&amp;$GU139,Population!AA$4:AA$104)</f>
        <v>1298236</v>
      </c>
      <c r="HW139" s="35">
        <f>SUMIF(Population!$B$4:$B$104,"&lt;="&amp;$GV139,Population!AB$4:AB$104)-SUMIF(Population!$B$4:$B$104,"&lt;"&amp;$GU139,Population!AB$4:AB$104)</f>
        <v>1328968</v>
      </c>
      <c r="HX139" s="35">
        <f>SUMIF(Population!$B$4:$B$104,"&lt;="&amp;$GV139,Population!AC$4:AC$104)-SUMIF(Population!$B$4:$B$104,"&lt;"&amp;$GU139,Population!AC$4:AC$104)</f>
        <v>1354073</v>
      </c>
      <c r="HY139" s="35">
        <f>SUMIF(Population!$B$4:$B$104,"&lt;="&amp;$GV139,Population!AD$4:AD$104)-SUMIF(Population!$B$4:$B$104,"&lt;"&amp;$GU139,Population!AD$4:AD$104)</f>
        <v>1370675</v>
      </c>
      <c r="HZ139" s="35">
        <f>SUMIF(Population!$B$4:$B$104,"&lt;="&amp;$GV139,Population!AE$4:AE$104)-SUMIF(Population!$B$4:$B$104,"&lt;"&amp;$GU139,Population!AE$4:AE$104)</f>
        <v>1377009</v>
      </c>
      <c r="IA139" s="35">
        <f>SUMIF(Population!$B$4:$B$104,"&lt;="&amp;$GV139,Population!AF$4:AF$104)-SUMIF(Population!$B$4:$B$104,"&lt;"&amp;$GU139,Population!AF$4:AF$104)</f>
        <v>1372837</v>
      </c>
      <c r="IB139" s="35">
        <f>SUMIF(Population!$B$4:$B$104,"&lt;="&amp;$GV139,Population!AG$4:AG$104)-SUMIF(Population!$B$4:$B$104,"&lt;"&amp;$GU139,Population!AG$4:AG$104)</f>
        <v>1369513</v>
      </c>
      <c r="IC139" s="35">
        <f>SUMIF(Population!$B$4:$B$104,"&lt;="&amp;$GV139,Population!AH$4:AH$104)-SUMIF(Population!$B$4:$B$104,"&lt;"&amp;$GU139,Population!AH$4:AH$104)</f>
        <v>1373893</v>
      </c>
      <c r="ID139" s="35">
        <f>SUMIF(Population!$B$4:$B$104,"&lt;="&amp;$GV139,Population!AI$4:AI$104)-SUMIF(Population!$B$4:$B$104,"&lt;"&amp;$GU139,Population!AI$4:AI$104)</f>
        <v>1393107</v>
      </c>
      <c r="IE139" s="35">
        <f>SUMIF(Population!$B$4:$B$104,"&lt;="&amp;$GV139,Population!AJ$4:AJ$104)-SUMIF(Population!$B$4:$B$104,"&lt;"&amp;$GU139,Population!AJ$4:AJ$104)</f>
        <v>1423542</v>
      </c>
      <c r="IF139" s="35">
        <f>SUMIF(Population!$B$4:$B$104,"&lt;="&amp;$GV139,Population!AK$4:AK$104)-SUMIF(Population!$B$4:$B$104,"&lt;"&amp;$GU139,Population!AK$4:AK$104)</f>
        <v>1473755</v>
      </c>
      <c r="IG139" s="35">
        <f>SUMIF(Population!$B$4:$B$104,"&lt;="&amp;$GV139,Population!AL$4:AL$104)-SUMIF(Population!$B$4:$B$104,"&lt;"&amp;$GU139,Population!AL$4:AL$104)</f>
        <v>1519076</v>
      </c>
      <c r="IH139" s="35">
        <f>SUMIF(Population!$B$4:$B$104,"&lt;="&amp;$GV139,Population!AM$4:AM$104)-SUMIF(Population!$B$4:$B$104,"&lt;"&amp;$GU139,Population!AM$4:AM$104)</f>
        <v>1546405</v>
      </c>
      <c r="II139" s="35">
        <f>SUMIF(Population!$B$4:$B$104,"&lt;="&amp;$GV139,Population!AN$4:AN$104)-SUMIF(Population!$B$4:$B$104,"&lt;"&amp;$GU139,Population!AN$4:AN$104)</f>
        <v>1556649</v>
      </c>
      <c r="IJ139" s="35">
        <f>SUMIF(Population!$B$4:$B$104,"&lt;="&amp;$GV139,Population!AO$4:AO$104)-SUMIF(Population!$B$4:$B$104,"&lt;"&amp;$GU139,Population!AO$4:AO$104)</f>
        <v>1557846</v>
      </c>
      <c r="IK139" s="35">
        <f>SUMIF(Population!$B$4:$B$104,"&lt;="&amp;$GV139,Population!AP$4:AP$104)-SUMIF(Population!$B$4:$B$104,"&lt;"&amp;$GU139,Population!AP$4:AP$104)</f>
        <v>1540165</v>
      </c>
      <c r="IL139" s="35">
        <f>SUMIF(Population!$B$4:$B$104,"&lt;="&amp;$GV139,Population!AQ$4:AQ$104)-SUMIF(Population!$B$4:$B$104,"&lt;"&amp;$GU139,Population!AQ$4:AQ$104)</f>
        <v>1527471</v>
      </c>
      <c r="IM139" s="35">
        <f>SUMIF(Population!$B$4:$B$104,"&lt;="&amp;$GV139,Population!AR$4:AR$104)-SUMIF(Population!$B$4:$B$104,"&lt;"&amp;$GU139,Population!AR$4:AR$104)</f>
        <v>1528531</v>
      </c>
      <c r="IN139" s="35">
        <f>SUMIF(Population!$B$4:$B$104,"&lt;="&amp;$GV139,Population!AS$4:AS$104)-SUMIF(Population!$B$4:$B$104,"&lt;"&amp;$GU139,Population!AS$4:AS$104)</f>
        <v>1542778</v>
      </c>
      <c r="IO139" s="35">
        <f>SUMIF(Population!$B$4:$B$104,"&lt;="&amp;$GV139,Population!AT$4:AT$104)-SUMIF(Population!$B$4:$B$104,"&lt;"&amp;$GU139,Population!AT$4:AT$104)</f>
        <v>1569366</v>
      </c>
      <c r="IP139" s="35">
        <f>SUMIF(Population!$B$4:$B$104,"&lt;="&amp;$GV139,Population!AU$4:AU$104)-SUMIF(Population!$B$4:$B$104,"&lt;"&amp;$GU139,Population!AU$4:AU$104)</f>
        <v>1611825</v>
      </c>
      <c r="IQ139" s="35">
        <f>SUMIF(Population!$B$4:$B$104,"&lt;="&amp;$GV139,Population!AV$4:AV$104)-SUMIF(Population!$B$4:$B$104,"&lt;"&amp;$GU139,Population!AV$4:AV$104)</f>
        <v>1660993</v>
      </c>
      <c r="IR139" s="35">
        <f>SUMIF(Population!$B$4:$B$104,"&lt;="&amp;$GV139,Population!AW$4:AW$104)-SUMIF(Population!$B$4:$B$104,"&lt;"&amp;$GU139,Population!AW$4:AW$104)</f>
        <v>1717928</v>
      </c>
      <c r="IS139" s="35">
        <f>SUMIF(Population!$B$4:$B$104,"&lt;="&amp;$GV139,Population!AX$4:AX$104)-SUMIF(Population!$B$4:$B$104,"&lt;"&amp;$GU139,Population!AX$4:AX$104)</f>
        <v>1769373</v>
      </c>
      <c r="IT139" s="35">
        <f>SUMIF(Population!$B$4:$B$104,"&lt;="&amp;$GV139,Population!AY$4:AY$104)-SUMIF(Population!$B$4:$B$104,"&lt;"&amp;$GU139,Population!AY$4:AY$104)</f>
        <v>1817440</v>
      </c>
      <c r="IW139" s="35">
        <v>75</v>
      </c>
      <c r="IX139" s="35">
        <v>79</v>
      </c>
      <c r="IY139" s="36" t="s">
        <v>268</v>
      </c>
      <c r="IZ139" s="75">
        <f>SUMIF(Population!$B$214:$B$314,"&lt;="&amp;$GV139,Population!C$214:C$314)-SUMIF(Population!$B$214:$B$314,"&lt;"&amp;$GU139,Population!C$214:C$314)</f>
        <v>305304</v>
      </c>
      <c r="JA139" s="75">
        <f>SUMIF(Population!$B$214:$B$314,"&lt;="&amp;$GV139,Population!D$214:D$314)-SUMIF(Population!$B$214:$B$314,"&lt;"&amp;$GU139,Population!D$214:D$314)</f>
        <v>312578</v>
      </c>
      <c r="JB139" s="75">
        <f>SUMIF(Population!$B$214:$B$314,"&lt;="&amp;$GV139,Population!E$214:E$314)-SUMIF(Population!$B$214:$B$314,"&lt;"&amp;$GU139,Population!E$214:E$314)</f>
        <v>322408</v>
      </c>
      <c r="JC139" s="75">
        <f>SUMIF(Population!$B$214:$B$314,"&lt;="&amp;$GV139,Population!F$214:F$314)-SUMIF(Population!$B$214:$B$314,"&lt;"&amp;$GU139,Population!F$214:F$314)</f>
        <v>332516</v>
      </c>
      <c r="JD139" s="75">
        <f>SUMIF(Population!$B$214:$B$314,"&lt;="&amp;$GV139,Population!G$214:G$314)-SUMIF(Population!$B$214:$B$314,"&lt;"&amp;$GU139,Population!G$214:G$314)</f>
        <v>342364</v>
      </c>
      <c r="JE139" s="75">
        <f>SUMIF(Population!$B$214:$B$314,"&lt;="&amp;$GV139,Population!H$214:H$314)-SUMIF(Population!$B$214:$B$314,"&lt;"&amp;$GU139,Population!H$214:H$314)</f>
        <v>356336</v>
      </c>
      <c r="JF139" s="75">
        <f>SUMIF(Population!$B$214:$B$314,"&lt;="&amp;$GV139,Population!I$214:I$314)-SUMIF(Population!$B$214:$B$314,"&lt;"&amp;$GU139,Population!I$214:I$314)</f>
        <v>369797</v>
      </c>
      <c r="JG139" s="75">
        <f>SUMIF(Population!$B$214:$B$314,"&lt;="&amp;$GV139,Population!J$214:J$314)-SUMIF(Population!$B$214:$B$314,"&lt;"&amp;$GU139,Population!J$214:J$314)</f>
        <v>388531</v>
      </c>
      <c r="JH139" s="75">
        <f>SUMIF(Population!$B$214:$B$314,"&lt;="&amp;$GV139,Population!K$214:K$314)-SUMIF(Population!$B$214:$B$314,"&lt;"&amp;$GU139,Population!K$214:K$314)</f>
        <v>408726</v>
      </c>
      <c r="JI139" s="75">
        <f>SUMIF(Population!$B$214:$B$314,"&lt;="&amp;$GV139,Population!L$214:L$314)-SUMIF(Population!$B$214:$B$314,"&lt;"&amp;$GU139,Population!L$214:L$314)</f>
        <v>429403</v>
      </c>
      <c r="JJ139" s="75">
        <f>SUMIF(Population!$B$214:$B$314,"&lt;="&amp;$GV139,Population!M$214:M$314)-SUMIF(Population!$B$214:$B$314,"&lt;"&amp;$GU139,Population!M$214:M$314)</f>
        <v>462656</v>
      </c>
      <c r="JK139" s="75">
        <f>SUMIF(Population!$B$214:$B$314,"&lt;="&amp;$GV139,Population!N$214:N$314)-SUMIF(Population!$B$214:$B$314,"&lt;"&amp;$GU139,Population!N$214:N$314)</f>
        <v>489738</v>
      </c>
      <c r="JL139" s="75">
        <f>SUMIF(Population!$B$214:$B$314,"&lt;="&amp;$GV139,Population!O$214:O$314)-SUMIF(Population!$B$214:$B$314,"&lt;"&amp;$GU139,Population!O$214:O$314)</f>
        <v>508301</v>
      </c>
      <c r="JM139" s="75">
        <f>SUMIF(Population!$B$214:$B$314,"&lt;="&amp;$GV139,Population!P$214:P$314)-SUMIF(Population!$B$214:$B$314,"&lt;"&amp;$GU139,Population!P$214:P$314)</f>
        <v>526418</v>
      </c>
      <c r="JN139" s="75">
        <f>SUMIF(Population!$B$214:$B$314,"&lt;="&amp;$GV139,Population!Q$214:Q$314)-SUMIF(Population!$B$214:$B$314,"&lt;"&amp;$GU139,Population!Q$214:Q$314)</f>
        <v>543869</v>
      </c>
      <c r="JO139" s="75">
        <f>SUMIF(Population!$B$214:$B$314,"&lt;="&amp;$GV139,Population!R$214:R$314)-SUMIF(Population!$B$214:$B$314,"&lt;"&amp;$GU139,Population!R$214:R$314)</f>
        <v>546670</v>
      </c>
      <c r="JP139" s="75">
        <f>SUMIF(Population!$B$214:$B$314,"&lt;="&amp;$GV139,Population!S$214:S$314)-SUMIF(Population!$B$214:$B$314,"&lt;"&amp;$GU139,Population!S$214:S$314)</f>
        <v>557913</v>
      </c>
      <c r="JQ139" s="75">
        <f>SUMIF(Population!$B$214:$B$314,"&lt;="&amp;$GV139,Population!T$214:T$314)-SUMIF(Population!$B$214:$B$314,"&lt;"&amp;$GU139,Population!T$214:T$314)</f>
        <v>571365</v>
      </c>
      <c r="JR139" s="75">
        <f>SUMIF(Population!$B$214:$B$314,"&lt;="&amp;$GV139,Population!U$214:U$314)-SUMIF(Population!$B$214:$B$314,"&lt;"&amp;$GU139,Population!U$214:U$314)</f>
        <v>585409</v>
      </c>
      <c r="JS139" s="75">
        <f>SUMIF(Population!$B$214:$B$314,"&lt;="&amp;$GV139,Population!V$214:V$314)-SUMIF(Population!$B$214:$B$314,"&lt;"&amp;$GU139,Population!V$214:V$314)</f>
        <v>600561</v>
      </c>
      <c r="JT139" s="75">
        <f>SUMIF(Population!$B$214:$B$314,"&lt;="&amp;$GV139,Population!W$214:W$314)-SUMIF(Population!$B$214:$B$314,"&lt;"&amp;$GU139,Population!W$214:W$314)</f>
        <v>616693</v>
      </c>
      <c r="JU139" s="75">
        <f>SUMIF(Population!$B$214:$B$314,"&lt;="&amp;$GV139,Population!X$214:X$314)-SUMIF(Population!$B$214:$B$314,"&lt;"&amp;$GU139,Population!X$214:X$314)</f>
        <v>632244</v>
      </c>
      <c r="JV139" s="75">
        <f>SUMIF(Population!$B$214:$B$314,"&lt;="&amp;$GV139,Population!Y$214:Y$314)-SUMIF(Population!$B$214:$B$314,"&lt;"&amp;$GU139,Population!Y$214:Y$314)</f>
        <v>649181</v>
      </c>
      <c r="JW139" s="75">
        <f>SUMIF(Population!$B$214:$B$314,"&lt;="&amp;$GV139,Population!Z$214:Z$314)-SUMIF(Population!$B$214:$B$314,"&lt;"&amp;$GU139,Population!Z$214:Z$314)</f>
        <v>664818</v>
      </c>
      <c r="JX139" s="75">
        <f>SUMIF(Population!$B$214:$B$314,"&lt;="&amp;$GV139,Population!AA$214:AA$314)-SUMIF(Population!$B$214:$B$314,"&lt;"&amp;$GU139,Population!AA$214:AA$314)</f>
        <v>682054</v>
      </c>
      <c r="JY139" s="75">
        <f>SUMIF(Population!$B$214:$B$314,"&lt;="&amp;$GV139,Population!AB$214:AB$314)-SUMIF(Population!$B$214:$B$314,"&lt;"&amp;$GU139,Population!AB$214:AB$314)</f>
        <v>697257</v>
      </c>
      <c r="JZ139" s="75">
        <f>SUMIF(Population!$B$214:$B$314,"&lt;="&amp;$GV139,Population!AC$214:AC$314)-SUMIF(Population!$B$214:$B$314,"&lt;"&amp;$GU139,Population!AC$214:AC$314)</f>
        <v>709613</v>
      </c>
      <c r="KA139" s="75">
        <f>SUMIF(Population!$B$214:$B$314,"&lt;="&amp;$GV139,Population!AD$214:AD$314)-SUMIF(Population!$B$214:$B$314,"&lt;"&amp;$GU139,Population!AD$214:AD$314)</f>
        <v>717434</v>
      </c>
      <c r="KB139" s="75">
        <f>SUMIF(Population!$B$214:$B$314,"&lt;="&amp;$GV139,Population!AE$214:AE$314)-SUMIF(Population!$B$214:$B$314,"&lt;"&amp;$GU139,Population!AE$214:AE$314)</f>
        <v>719911</v>
      </c>
      <c r="KC139" s="75">
        <f>SUMIF(Population!$B$214:$B$314,"&lt;="&amp;$GV139,Population!AF$214:AF$314)-SUMIF(Population!$B$214:$B$314,"&lt;"&amp;$GU139,Population!AF$214:AF$314)</f>
        <v>716744</v>
      </c>
      <c r="KD139" s="75">
        <f>SUMIF(Population!$B$214:$B$314,"&lt;="&amp;$GV139,Population!AG$214:AG$314)-SUMIF(Population!$B$214:$B$314,"&lt;"&amp;$GU139,Population!AG$214:AG$314)</f>
        <v>714158</v>
      </c>
      <c r="KE139" s="75">
        <f>SUMIF(Population!$B$214:$B$314,"&lt;="&amp;$GV139,Population!AH$214:AH$314)-SUMIF(Population!$B$214:$B$314,"&lt;"&amp;$GU139,Population!AH$214:AH$314)</f>
        <v>714949</v>
      </c>
      <c r="KF139" s="75">
        <f>SUMIF(Population!$B$214:$B$314,"&lt;="&amp;$GV139,Population!AI$214:AI$314)-SUMIF(Population!$B$214:$B$314,"&lt;"&amp;$GU139,Population!AI$214:AI$314)</f>
        <v>724037</v>
      </c>
      <c r="KG139" s="75">
        <f>SUMIF(Population!$B$214:$B$314,"&lt;="&amp;$GV139,Population!AJ$214:AJ$314)-SUMIF(Population!$B$214:$B$314,"&lt;"&amp;$GU139,Population!AJ$214:AJ$314)</f>
        <v>738302</v>
      </c>
      <c r="KH139" s="75">
        <f>SUMIF(Population!$B$214:$B$314,"&lt;="&amp;$GV139,Population!AK$214:AK$314)-SUMIF(Population!$B$214:$B$314,"&lt;"&amp;$GU139,Population!AK$214:AK$314)</f>
        <v>763899</v>
      </c>
      <c r="KI139" s="75">
        <f>SUMIF(Population!$B$214:$B$314,"&lt;="&amp;$GV139,Population!AL$214:AL$314)-SUMIF(Population!$B$214:$B$314,"&lt;"&amp;$GU139,Population!AL$214:AL$314)</f>
        <v>786953</v>
      </c>
      <c r="KJ139" s="75">
        <f>SUMIF(Population!$B$214:$B$314,"&lt;="&amp;$GV139,Population!AM$214:AM$314)-SUMIF(Population!$B$214:$B$314,"&lt;"&amp;$GU139,Population!AM$214:AM$314)</f>
        <v>800636</v>
      </c>
      <c r="KK139" s="75">
        <f>SUMIF(Population!$B$214:$B$314,"&lt;="&amp;$GV139,Population!AN$214:AN$314)-SUMIF(Population!$B$214:$B$314,"&lt;"&amp;$GU139,Population!AN$214:AN$314)</f>
        <v>804855</v>
      </c>
      <c r="KL139" s="75">
        <f>SUMIF(Population!$B$214:$B$314,"&lt;="&amp;$GV139,Population!AO$214:AO$314)-SUMIF(Population!$B$214:$B$314,"&lt;"&amp;$GU139,Population!AO$214:AO$314)</f>
        <v>804394</v>
      </c>
      <c r="KM139" s="75">
        <f>SUMIF(Population!$B$214:$B$314,"&lt;="&amp;$GV139,Population!AP$214:AP$314)-SUMIF(Population!$B$214:$B$314,"&lt;"&amp;$GU139,Population!AP$214:AP$314)</f>
        <v>793290</v>
      </c>
      <c r="KN139" s="75">
        <f>SUMIF(Population!$B$214:$B$314,"&lt;="&amp;$GV139,Population!AQ$214:AQ$314)-SUMIF(Population!$B$214:$B$314,"&lt;"&amp;$GU139,Population!AQ$214:AQ$314)</f>
        <v>784888</v>
      </c>
      <c r="KO139" s="75">
        <f>SUMIF(Population!$B$214:$B$314,"&lt;="&amp;$GV139,Population!AR$214:AR$314)-SUMIF(Population!$B$214:$B$314,"&lt;"&amp;$GU139,Population!AR$214:AR$314)</f>
        <v>783739</v>
      </c>
      <c r="KP139" s="75">
        <f>SUMIF(Population!$B$214:$B$314,"&lt;="&amp;$GV139,Population!AS$214:AS$314)-SUMIF(Population!$B$214:$B$314,"&lt;"&amp;$GU139,Population!AS$214:AS$314)</f>
        <v>789285</v>
      </c>
      <c r="KQ139" s="75">
        <f>SUMIF(Population!$B$214:$B$314,"&lt;="&amp;$GV139,Population!AT$214:AT$314)-SUMIF(Population!$B$214:$B$314,"&lt;"&amp;$GU139,Population!AT$214:AT$314)</f>
        <v>801470</v>
      </c>
      <c r="KR139" s="75">
        <f>SUMIF(Population!$B$214:$B$314,"&lt;="&amp;$GV139,Population!AU$214:AU$314)-SUMIF(Population!$B$214:$B$314,"&lt;"&amp;$GU139,Population!AU$214:AU$314)</f>
        <v>821373</v>
      </c>
      <c r="KS139" s="75">
        <f>SUMIF(Population!$B$214:$B$314,"&lt;="&amp;$GV139,Population!AV$214:AV$314)-SUMIF(Population!$B$214:$B$314,"&lt;"&amp;$GU139,Population!AV$214:AV$314)</f>
        <v>844574</v>
      </c>
      <c r="KT139" s="75">
        <f>SUMIF(Population!$B$214:$B$314,"&lt;="&amp;$GV139,Population!AW$214:AW$314)-SUMIF(Population!$B$214:$B$314,"&lt;"&amp;$GU139,Population!AW$214:AW$314)</f>
        <v>872008</v>
      </c>
      <c r="KU139" s="75">
        <f>SUMIF(Population!$B$214:$B$314,"&lt;="&amp;$GV139,Population!AX$214:AX$314)-SUMIF(Population!$B$214:$B$314,"&lt;"&amp;$GU139,Population!AX$214:AX$314)</f>
        <v>897579</v>
      </c>
      <c r="KV139" s="75">
        <f>SUMIF(Population!$B$214:$B$314,"&lt;="&amp;$GV139,Population!AY$214:AY$314)-SUMIF(Population!$B$214:$B$314,"&lt;"&amp;$GU139,Population!AY$214:AY$314)</f>
        <v>921929</v>
      </c>
      <c r="KY139" s="35">
        <v>75</v>
      </c>
      <c r="KZ139" s="35">
        <v>79</v>
      </c>
      <c r="LA139" s="36" t="s">
        <v>268</v>
      </c>
      <c r="LB139" s="35">
        <f>SUMIF(Population!$B$110:$B$210,"&lt;="&amp;$GV139,Population!C$110:C$210)-SUMIF(Population!$B$110:$B$210,"&lt;"&amp;$GU139,Population!C$110:C$210)</f>
        <v>266923</v>
      </c>
      <c r="LC139" s="35">
        <f>SUMIF(Population!$B$110:$B$210,"&lt;="&amp;$GV139,Population!D$110:D$210)-SUMIF(Population!$B$110:$B$210,"&lt;"&amp;$GU139,Population!D$110:D$210)</f>
        <v>277128</v>
      </c>
      <c r="LD139" s="35">
        <f>SUMIF(Population!$B$110:$B$210,"&lt;="&amp;$GV139,Population!E$110:E$210)-SUMIF(Population!$B$110:$B$210,"&lt;"&amp;$GU139,Population!E$110:E$210)</f>
        <v>288998</v>
      </c>
      <c r="LE139" s="35">
        <f>SUMIF(Population!$B$110:$B$210,"&lt;="&amp;$GV139,Population!F$110:F$210)-SUMIF(Population!$B$110:$B$210,"&lt;"&amp;$GU139,Population!F$110:F$210)</f>
        <v>302075</v>
      </c>
      <c r="LF139" s="35">
        <f>SUMIF(Population!$B$110:$B$210,"&lt;="&amp;$GV139,Population!G$110:G$210)-SUMIF(Population!$B$110:$B$210,"&lt;"&amp;$GU139,Population!G$110:G$210)</f>
        <v>313658</v>
      </c>
      <c r="LG139" s="35">
        <f>SUMIF(Population!$B$110:$B$210,"&lt;="&amp;$GV139,Population!H$110:H$210)-SUMIF(Population!$B$110:$B$210,"&lt;"&amp;$GU139,Population!H$110:H$210)</f>
        <v>326931</v>
      </c>
      <c r="LH139" s="35">
        <f>SUMIF(Population!$B$110:$B$210,"&lt;="&amp;$GV139,Population!I$110:I$210)-SUMIF(Population!$B$110:$B$210,"&lt;"&amp;$GU139,Population!I$110:I$210)</f>
        <v>338736</v>
      </c>
      <c r="LI139" s="35">
        <f>SUMIF(Population!$B$110:$B$210,"&lt;="&amp;$GV139,Population!J$110:J$210)-SUMIF(Population!$B$110:$B$210,"&lt;"&amp;$GU139,Population!J$110:J$210)</f>
        <v>355489</v>
      </c>
      <c r="LJ139" s="35">
        <f>SUMIF(Population!$B$110:$B$210,"&lt;="&amp;$GV139,Population!K$110:K$210)-SUMIF(Population!$B$110:$B$210,"&lt;"&amp;$GU139,Population!K$110:K$210)</f>
        <v>373147</v>
      </c>
      <c r="LK139" s="35">
        <f>SUMIF(Population!$B$110:$B$210,"&lt;="&amp;$GV139,Population!L$110:L$210)-SUMIF(Population!$B$110:$B$210,"&lt;"&amp;$GU139,Population!L$110:L$210)</f>
        <v>392540</v>
      </c>
      <c r="LL139" s="35">
        <f>SUMIF(Population!$B$110:$B$210,"&lt;="&amp;$GV139,Population!M$110:M$210)-SUMIF(Population!$B$110:$B$210,"&lt;"&amp;$GU139,Population!M$110:M$210)</f>
        <v>423470</v>
      </c>
      <c r="LM139" s="35">
        <f>SUMIF(Population!$B$110:$B$210,"&lt;="&amp;$GV139,Population!N$110:N$210)-SUMIF(Population!$B$110:$B$210,"&lt;"&amp;$GU139,Population!N$110:N$210)</f>
        <v>449071</v>
      </c>
      <c r="LN139" s="35">
        <f>SUMIF(Population!$B$110:$B$210,"&lt;="&amp;$GV139,Population!O$110:O$210)-SUMIF(Population!$B$110:$B$210,"&lt;"&amp;$GU139,Population!O$110:O$210)</f>
        <v>465800</v>
      </c>
      <c r="LO139" s="35">
        <f>SUMIF(Population!$B$110:$B$210,"&lt;="&amp;$GV139,Population!P$110:P$210)-SUMIF(Population!$B$110:$B$210,"&lt;"&amp;$GU139,Population!P$110:P$210)</f>
        <v>481392</v>
      </c>
      <c r="LP139" s="35">
        <f>SUMIF(Population!$B$110:$B$210,"&lt;="&amp;$GV139,Population!Q$110:Q$210)-SUMIF(Population!$B$110:$B$210,"&lt;"&amp;$GU139,Population!Q$110:Q$210)</f>
        <v>495227</v>
      </c>
      <c r="LQ139" s="35">
        <f>SUMIF(Population!$B$110:$B$210,"&lt;="&amp;$GV139,Population!R$110:R$210)-SUMIF(Population!$B$110:$B$210,"&lt;"&amp;$GU139,Population!R$110:R$210)</f>
        <v>496245</v>
      </c>
      <c r="LR139" s="35">
        <f>SUMIF(Population!$B$110:$B$210,"&lt;="&amp;$GV139,Population!S$110:S$210)-SUMIF(Population!$B$110:$B$210,"&lt;"&amp;$GU139,Population!S$110:S$210)</f>
        <v>504486</v>
      </c>
      <c r="LS139" s="35">
        <f>SUMIF(Population!$B$110:$B$210,"&lt;="&amp;$GV139,Population!T$110:T$210)-SUMIF(Population!$B$110:$B$210,"&lt;"&amp;$GU139,Population!T$110:T$210)</f>
        <v>515017</v>
      </c>
      <c r="LT139" s="35">
        <f>SUMIF(Population!$B$110:$B$210,"&lt;="&amp;$GV139,Population!U$110:U$210)-SUMIF(Population!$B$110:$B$210,"&lt;"&amp;$GU139,Population!U$110:U$210)</f>
        <v>526921</v>
      </c>
      <c r="LU139" s="35">
        <f>SUMIF(Population!$B$110:$B$210,"&lt;="&amp;$GV139,Population!V$110:V$210)-SUMIF(Population!$B$110:$B$210,"&lt;"&amp;$GU139,Population!V$110:V$210)</f>
        <v>541295</v>
      </c>
      <c r="LV139" s="35">
        <f>SUMIF(Population!$B$110:$B$210,"&lt;="&amp;$GV139,Population!W$110:W$210)-SUMIF(Population!$B$110:$B$210,"&lt;"&amp;$GU139,Population!W$110:W$210)</f>
        <v>555584</v>
      </c>
      <c r="LW139" s="35">
        <f>SUMIF(Population!$B$110:$B$210,"&lt;="&amp;$GV139,Population!X$110:X$210)-SUMIF(Population!$B$110:$B$210,"&lt;"&amp;$GU139,Population!X$110:X$210)</f>
        <v>569446</v>
      </c>
      <c r="LX139" s="35">
        <f>SUMIF(Population!$B$110:$B$210,"&lt;="&amp;$GV139,Population!Y$110:Y$210)-SUMIF(Population!$B$110:$B$210,"&lt;"&amp;$GU139,Population!Y$110:Y$210)</f>
        <v>585743</v>
      </c>
      <c r="LY139" s="35">
        <f>SUMIF(Population!$B$110:$B$210,"&lt;="&amp;$GV139,Population!Z$110:Z$210)-SUMIF(Population!$B$110:$B$210,"&lt;"&amp;$GU139,Population!Z$110:Z$210)</f>
        <v>600498</v>
      </c>
      <c r="LZ139" s="35">
        <f>SUMIF(Population!$B$110:$B$210,"&lt;="&amp;$GV139,Population!AA$110:AA$210)-SUMIF(Population!$B$110:$B$210,"&lt;"&amp;$GU139,Population!AA$110:AA$210)</f>
        <v>616182</v>
      </c>
      <c r="MA139" s="35">
        <f>SUMIF(Population!$B$110:$B$210,"&lt;="&amp;$GV139,Population!AB$110:AB$210)-SUMIF(Population!$B$110:$B$210,"&lt;"&amp;$GU139,Population!AB$110:AB$210)</f>
        <v>631711</v>
      </c>
      <c r="MB139" s="35">
        <f>SUMIF(Population!$B$110:$B$210,"&lt;="&amp;$GV139,Population!AC$110:AC$210)-SUMIF(Population!$B$110:$B$210,"&lt;"&amp;$GU139,Population!AC$110:AC$210)</f>
        <v>644460</v>
      </c>
      <c r="MC139" s="35">
        <f>SUMIF(Population!$B$110:$B$210,"&lt;="&amp;$GV139,Population!AD$110:AD$210)-SUMIF(Population!$B$110:$B$210,"&lt;"&amp;$GU139,Population!AD$110:AD$210)</f>
        <v>653241</v>
      </c>
      <c r="MD139" s="35">
        <f>SUMIF(Population!$B$110:$B$210,"&lt;="&amp;$GV139,Population!AE$110:AE$210)-SUMIF(Population!$B$110:$B$210,"&lt;"&amp;$GU139,Population!AE$110:AE$210)</f>
        <v>657098</v>
      </c>
      <c r="ME139" s="35">
        <f>SUMIF(Population!$B$110:$B$210,"&lt;="&amp;$GV139,Population!AF$110:AF$210)-SUMIF(Population!$B$110:$B$210,"&lt;"&amp;$GU139,Population!AF$110:AF$210)</f>
        <v>656093</v>
      </c>
      <c r="MF139" s="35">
        <f>SUMIF(Population!$B$110:$B$210,"&lt;="&amp;$GV139,Population!AG$110:AG$210)-SUMIF(Population!$B$110:$B$210,"&lt;"&amp;$GU139,Population!AG$110:AG$210)</f>
        <v>655355</v>
      </c>
      <c r="MG139" s="35">
        <f>SUMIF(Population!$B$110:$B$210,"&lt;="&amp;$GV139,Population!AH$110:AH$210)-SUMIF(Population!$B$110:$B$210,"&lt;"&amp;$GU139,Population!AH$110:AH$210)</f>
        <v>658944</v>
      </c>
      <c r="MH139" s="35">
        <f>SUMIF(Population!$B$110:$B$210,"&lt;="&amp;$GV139,Population!AI$110:AI$210)-SUMIF(Population!$B$110:$B$210,"&lt;"&amp;$GU139,Population!AI$110:AI$210)</f>
        <v>669070</v>
      </c>
      <c r="MI139" s="35">
        <f>SUMIF(Population!$B$110:$B$210,"&lt;="&amp;$GV139,Population!AJ$110:AJ$210)-SUMIF(Population!$B$110:$B$210,"&lt;"&amp;$GU139,Population!AJ$110:AJ$210)</f>
        <v>685240</v>
      </c>
      <c r="MJ139" s="35">
        <f>SUMIF(Population!$B$110:$B$210,"&lt;="&amp;$GV139,Population!AK$110:AK$210)-SUMIF(Population!$B$110:$B$210,"&lt;"&amp;$GU139,Population!AK$110:AK$210)</f>
        <v>709856</v>
      </c>
      <c r="MK139" s="35">
        <f>SUMIF(Population!$B$110:$B$210,"&lt;="&amp;$GV139,Population!AL$110:AL$210)-SUMIF(Population!$B$110:$B$210,"&lt;"&amp;$GU139,Population!AL$110:AL$210)</f>
        <v>732123</v>
      </c>
      <c r="ML139" s="35">
        <f>SUMIF(Population!$B$110:$B$210,"&lt;="&amp;$GV139,Population!AM$110:AM$210)-SUMIF(Population!$B$110:$B$210,"&lt;"&amp;$GU139,Population!AM$110:AM$210)</f>
        <v>745769</v>
      </c>
      <c r="MM139" s="35">
        <f>SUMIF(Population!$B$110:$B$210,"&lt;="&amp;$GV139,Population!AN$110:AN$210)-SUMIF(Population!$B$110:$B$210,"&lt;"&amp;$GU139,Population!AN$110:AN$210)</f>
        <v>751794</v>
      </c>
      <c r="MN139" s="35">
        <f>SUMIF(Population!$B$110:$B$210,"&lt;="&amp;$GV139,Population!AO$110:AO$210)-SUMIF(Population!$B$110:$B$210,"&lt;"&amp;$GU139,Population!AO$110:AO$210)</f>
        <v>753452</v>
      </c>
      <c r="MO139" s="35">
        <f>SUMIF(Population!$B$110:$B$210,"&lt;="&amp;$GV139,Population!AP$110:AP$210)-SUMIF(Population!$B$110:$B$210,"&lt;"&amp;$GU139,Population!AP$110:AP$210)</f>
        <v>746875</v>
      </c>
      <c r="MP139" s="35">
        <f>SUMIF(Population!$B$110:$B$210,"&lt;="&amp;$GV139,Population!AQ$110:AQ$210)-SUMIF(Population!$B$110:$B$210,"&lt;"&amp;$GU139,Population!AQ$110:AQ$210)</f>
        <v>742583</v>
      </c>
      <c r="MQ139" s="35">
        <f>SUMIF(Population!$B$110:$B$210,"&lt;="&amp;$GV139,Population!AR$110:AR$210)-SUMIF(Population!$B$110:$B$210,"&lt;"&amp;$GU139,Population!AR$110:AR$210)</f>
        <v>744792</v>
      </c>
      <c r="MR139" s="35">
        <f>SUMIF(Population!$B$110:$B$210,"&lt;="&amp;$GV139,Population!AS$110:AS$210)-SUMIF(Population!$B$110:$B$210,"&lt;"&amp;$GU139,Population!AS$110:AS$210)</f>
        <v>753493</v>
      </c>
      <c r="MS139" s="35">
        <f>SUMIF(Population!$B$110:$B$210,"&lt;="&amp;$GV139,Population!AT$110:AT$210)-SUMIF(Population!$B$110:$B$210,"&lt;"&amp;$GU139,Population!AT$110:AT$210)</f>
        <v>767896</v>
      </c>
      <c r="MT139" s="35">
        <f>SUMIF(Population!$B$110:$B$210,"&lt;="&amp;$GV139,Population!AU$110:AU$210)-SUMIF(Population!$B$110:$B$210,"&lt;"&amp;$GU139,Population!AU$110:AU$210)</f>
        <v>790452</v>
      </c>
      <c r="MU139" s="35">
        <f>SUMIF(Population!$B$110:$B$210,"&lt;="&amp;$GV139,Population!AV$110:AV$210)-SUMIF(Population!$B$110:$B$210,"&lt;"&amp;$GU139,Population!AV$110:AV$210)</f>
        <v>816419</v>
      </c>
      <c r="MV139" s="35">
        <f>SUMIF(Population!$B$110:$B$210,"&lt;="&amp;$GV139,Population!AW$110:AW$210)-SUMIF(Population!$B$110:$B$210,"&lt;"&amp;$GU139,Population!AW$110:AW$210)</f>
        <v>845920</v>
      </c>
      <c r="MW139" s="35">
        <f>SUMIF(Population!$B$110:$B$210,"&lt;="&amp;$GV139,Population!AX$110:AX$210)-SUMIF(Population!$B$110:$B$210,"&lt;"&amp;$GU139,Population!AX$110:AX$210)</f>
        <v>871794</v>
      </c>
      <c r="MX139" s="35">
        <f>SUMIF(Population!$B$110:$B$210,"&lt;="&amp;$GV139,Population!AY$110:AY$210)-SUMIF(Population!$B$110:$B$210,"&lt;"&amp;$GU139,Population!AY$110:AY$210)</f>
        <v>895511</v>
      </c>
      <c r="MZ139" s="36" t="s">
        <v>268</v>
      </c>
      <c r="NA139" s="49">
        <f t="shared" si="109"/>
        <v>3839165450.8428288</v>
      </c>
      <c r="NB139" s="49">
        <f t="shared" si="110"/>
        <v>4040954551.613277</v>
      </c>
      <c r="NC139" s="49">
        <f t="shared" si="111"/>
        <v>4279155339.2512932</v>
      </c>
      <c r="ND139" s="49">
        <f t="shared" si="112"/>
        <v>4536304520.5770063</v>
      </c>
      <c r="NE139" s="49">
        <f t="shared" si="113"/>
        <v>4789681475.2238245</v>
      </c>
      <c r="NF139" s="49">
        <f t="shared" si="114"/>
        <v>5095169208.8478432</v>
      </c>
      <c r="NG139" s="49">
        <f t="shared" si="115"/>
        <v>5396450332.3146162</v>
      </c>
      <c r="NH139" s="49">
        <f t="shared" si="116"/>
        <v>5787788444.2737284</v>
      </c>
      <c r="NI139" s="49">
        <f t="shared" si="117"/>
        <v>6212182288.0181694</v>
      </c>
      <c r="NJ139" s="49">
        <f t="shared" si="118"/>
        <v>6670058033.7561064</v>
      </c>
      <c r="NK139" s="49">
        <f t="shared" si="119"/>
        <v>7344518470.2529545</v>
      </c>
      <c r="NL139" s="49">
        <f t="shared" si="120"/>
        <v>7947399208.1087551</v>
      </c>
      <c r="NM139" s="49">
        <f t="shared" si="121"/>
        <v>8422319456.0930147</v>
      </c>
      <c r="NN139" s="49">
        <f t="shared" si="122"/>
        <v>8899924464.1471767</v>
      </c>
      <c r="NO139" s="49">
        <f t="shared" si="123"/>
        <v>9372237099.3664722</v>
      </c>
      <c r="NP139" s="49">
        <f t="shared" si="124"/>
        <v>9607633863.3743286</v>
      </c>
      <c r="NQ139" s="49">
        <f t="shared" si="125"/>
        <v>9996204220.2975197</v>
      </c>
      <c r="NR139" s="49">
        <f t="shared" si="126"/>
        <v>10440227554.456148</v>
      </c>
      <c r="NS139" s="49">
        <f t="shared" si="127"/>
        <v>10917947215.744087</v>
      </c>
      <c r="NT139" s="49">
        <f t="shared" si="128"/>
        <v>11447182707.595316</v>
      </c>
      <c r="NU139" s="49">
        <f t="shared" si="129"/>
        <v>12003211458.833971</v>
      </c>
      <c r="NV139" s="49">
        <f t="shared" si="130"/>
        <v>12567230956.586834</v>
      </c>
      <c r="NW139" s="49">
        <f t="shared" si="131"/>
        <v>13190684012.251114</v>
      </c>
      <c r="NX139" s="49">
        <f t="shared" si="132"/>
        <v>13804034055.942165</v>
      </c>
      <c r="NY139" s="49">
        <f t="shared" si="133"/>
        <v>14465738390.847408</v>
      </c>
      <c r="NZ139" s="49">
        <f t="shared" si="134"/>
        <v>15124513680.215887</v>
      </c>
      <c r="OA139" s="49">
        <f t="shared" si="135"/>
        <v>15739426730.39259</v>
      </c>
      <c r="OB139" s="49">
        <f t="shared" si="136"/>
        <v>16272761524.972628</v>
      </c>
      <c r="OC139" s="49">
        <f t="shared" si="137"/>
        <v>16697193631.681955</v>
      </c>
      <c r="OD139" s="49">
        <f t="shared" si="138"/>
        <v>17002219428.490263</v>
      </c>
      <c r="OE139" s="49">
        <f t="shared" si="139"/>
        <v>17323384182.86026</v>
      </c>
      <c r="OF139" s="49">
        <f t="shared" si="140"/>
        <v>17750043637.226528</v>
      </c>
      <c r="OG139" s="49">
        <f t="shared" si="141"/>
        <v>18382768804.218582</v>
      </c>
      <c r="OH139" s="49">
        <f t="shared" si="142"/>
        <v>19185656840.46545</v>
      </c>
      <c r="OI139" s="49">
        <f t="shared" si="143"/>
        <v>20286709734.396561</v>
      </c>
      <c r="OJ139" s="49">
        <f t="shared" si="144"/>
        <v>21357271205.77808</v>
      </c>
      <c r="OK139" s="49">
        <f t="shared" si="145"/>
        <v>22205954314.140392</v>
      </c>
      <c r="OL139" s="49">
        <f t="shared" si="146"/>
        <v>22830573983.990479</v>
      </c>
      <c r="OM139" s="49">
        <f t="shared" si="147"/>
        <v>23336224451.898632</v>
      </c>
      <c r="ON139" s="49">
        <f t="shared" si="148"/>
        <v>23564230167.394039</v>
      </c>
      <c r="OO139" s="49">
        <f t="shared" si="149"/>
        <v>23869257869.705864</v>
      </c>
      <c r="OP139" s="49">
        <f t="shared" si="150"/>
        <v>24396084573.992725</v>
      </c>
      <c r="OQ139" s="49">
        <f t="shared" si="151"/>
        <v>25149494075.710777</v>
      </c>
      <c r="OR139" s="49">
        <f t="shared" si="152"/>
        <v>26129433354.827637</v>
      </c>
      <c r="OS139" s="49">
        <f t="shared" si="153"/>
        <v>27409655445.971996</v>
      </c>
      <c r="OT139" s="49">
        <f t="shared" si="154"/>
        <v>28849176942.261082</v>
      </c>
      <c r="OU139" s="49">
        <f t="shared" si="155"/>
        <v>30475477560.292412</v>
      </c>
      <c r="OV139" s="49">
        <f t="shared" si="156"/>
        <v>32058625187.787659</v>
      </c>
      <c r="OW139" s="49">
        <f t="shared" si="157"/>
        <v>33632992998.723476</v>
      </c>
    </row>
    <row r="140" spans="2:413">
      <c r="B140" s="36" t="s">
        <v>269</v>
      </c>
      <c r="C140" s="339">
        <v>2066.8660700596733</v>
      </c>
      <c r="D140" s="339">
        <v>1813.9873800469929</v>
      </c>
      <c r="E140" s="340">
        <v>3880.8534501066661</v>
      </c>
      <c r="F140" s="48">
        <f t="shared" si="104"/>
        <v>8154.6045532220996</v>
      </c>
      <c r="G140" s="48">
        <f t="shared" si="105"/>
        <v>9518.6458663759258</v>
      </c>
      <c r="H140" s="48">
        <f t="shared" si="106"/>
        <v>8740.0310115186876</v>
      </c>
      <c r="I140" s="123">
        <f t="shared" si="158"/>
        <v>4.3809966637044395</v>
      </c>
      <c r="J140" s="123">
        <f t="shared" si="158"/>
        <v>5.6598322928409788</v>
      </c>
      <c r="K140" s="123">
        <f t="shared" si="158"/>
        <v>4.9323251366778846</v>
      </c>
      <c r="L140" s="49"/>
      <c r="AG140" s="35">
        <v>80</v>
      </c>
      <c r="AH140" s="35">
        <v>84</v>
      </c>
      <c r="AI140" s="36" t="s">
        <v>269</v>
      </c>
      <c r="AJ140" s="49">
        <f t="shared" si="159"/>
        <v>9132.2679112736714</v>
      </c>
      <c r="AK140" s="49">
        <f t="shared" si="159"/>
        <v>9327.3565878569116</v>
      </c>
      <c r="AL140" s="49">
        <f t="shared" si="159"/>
        <v>9526.612859182309</v>
      </c>
      <c r="AM140" s="49">
        <f t="shared" si="159"/>
        <v>9730.1257557678764</v>
      </c>
      <c r="AN140" s="49">
        <f t="shared" si="159"/>
        <v>9937.9862100519549</v>
      </c>
      <c r="AO140" s="49">
        <f t="shared" si="159"/>
        <v>10150.2870970231</v>
      </c>
      <c r="AP140" s="49">
        <f t="shared" si="159"/>
        <v>10367.123275717948</v>
      </c>
      <c r="AQ140" s="49">
        <f t="shared" si="159"/>
        <v>10588.591631605575</v>
      </c>
      <c r="AR140" s="49">
        <f t="shared" si="159"/>
        <v>10814.791119877289</v>
      </c>
      <c r="AS140" s="49">
        <f t="shared" si="159"/>
        <v>11045.822809661209</v>
      </c>
      <c r="AT140" s="49">
        <f t="shared" si="159"/>
        <v>11281.789929181385</v>
      </c>
      <c r="AU140" s="49">
        <f t="shared" si="159"/>
        <v>11522.797911881617</v>
      </c>
      <c r="AV140" s="49">
        <f t="shared" si="159"/>
        <v>11768.954443534614</v>
      </c>
      <c r="AW140" s="49">
        <f t="shared" si="159"/>
        <v>12020.369510357526</v>
      </c>
      <c r="AX140" s="49">
        <f t="shared" si="159"/>
        <v>12277.155448155327</v>
      </c>
      <c r="AY140" s="49">
        <f t="shared" si="159"/>
        <v>12539.426992514049</v>
      </c>
      <c r="AZ140" s="49">
        <f t="shared" si="163"/>
        <v>12807.301330066257</v>
      </c>
      <c r="BA140" s="49">
        <f t="shared" si="163"/>
        <v>13080.898150851701</v>
      </c>
      <c r="BB140" s="49">
        <f t="shared" si="163"/>
        <v>13360.339701796509</v>
      </c>
      <c r="BC140" s="49">
        <f t="shared" si="163"/>
        <v>13645.750841334844</v>
      </c>
      <c r="BD140" s="49">
        <f t="shared" si="163"/>
        <v>13937.259095197423</v>
      </c>
      <c r="BE140" s="49">
        <f t="shared" si="163"/>
        <v>14234.994713391805</v>
      </c>
      <c r="BF140" s="49">
        <f t="shared" si="163"/>
        <v>14539.090728399942</v>
      </c>
      <c r="BG140" s="49">
        <f t="shared" si="163"/>
        <v>14849.683014618975</v>
      </c>
      <c r="BH140" s="49">
        <f t="shared" si="163"/>
        <v>15166.910349071823</v>
      </c>
      <c r="BI140" s="49">
        <f t="shared" si="163"/>
        <v>15490.91447341473</v>
      </c>
      <c r="BJ140" s="49">
        <f t="shared" si="163"/>
        <v>15821.840157269437</v>
      </c>
      <c r="BK140" s="49">
        <f t="shared" si="163"/>
        <v>16159.835262908289</v>
      </c>
      <c r="BL140" s="49">
        <f t="shared" si="163"/>
        <v>16505.050811321198</v>
      </c>
      <c r="BM140" s="49">
        <f t="shared" si="163"/>
        <v>16857.641049693946</v>
      </c>
      <c r="BN140" s="49">
        <f t="shared" si="163"/>
        <v>17217.763520328015</v>
      </c>
      <c r="BO140" s="49">
        <f t="shared" si="163"/>
        <v>17585.579131032704</v>
      </c>
      <c r="BP140" s="49">
        <f t="shared" si="163"/>
        <v>17961.252227021028</v>
      </c>
      <c r="BQ140" s="49">
        <f t="shared" si="163"/>
        <v>18344.950664341468</v>
      </c>
      <c r="BR140" s="49">
        <f t="shared" si="163"/>
        <v>18736.845884878428</v>
      </c>
      <c r="BS140" s="49">
        <f t="shared" si="163"/>
        <v>19137.112992954899</v>
      </c>
      <c r="BT140" s="49">
        <f t="shared" si="163"/>
        <v>19545.930833571536</v>
      </c>
      <c r="BU140" s="49">
        <f t="shared" si="163"/>
        <v>19963.482072317132</v>
      </c>
      <c r="BV140" s="49">
        <f t="shared" si="163"/>
        <v>20389.953276986205</v>
      </c>
      <c r="BW140" s="49">
        <f t="shared" si="163"/>
        <v>20825.535000940094</v>
      </c>
      <c r="BX140" s="49">
        <f t="shared" si="163"/>
        <v>21270.421868248908</v>
      </c>
      <c r="BY140" s="49">
        <f t="shared" si="163"/>
        <v>21724.812660652318</v>
      </c>
      <c r="BZ140" s="49">
        <f t="shared" si="163"/>
        <v>22188.91040637804</v>
      </c>
      <c r="CA140" s="49">
        <f t="shared" si="163"/>
        <v>22662.92247085772</v>
      </c>
      <c r="CB140" s="49">
        <f t="shared" si="163"/>
        <v>23147.060649380735</v>
      </c>
      <c r="CC140" s="49">
        <f t="shared" si="163"/>
        <v>23641.541261727321</v>
      </c>
      <c r="CD140" s="49">
        <f t="shared" si="163"/>
        <v>24146.585248823314</v>
      </c>
      <c r="CE140" s="49">
        <f t="shared" si="163"/>
        <v>24662.418271459672</v>
      </c>
      <c r="CF140" s="49">
        <f t="shared" si="163"/>
        <v>25189.270811120914</v>
      </c>
      <c r="CI140" s="35">
        <v>80</v>
      </c>
      <c r="CJ140" s="35">
        <v>84</v>
      </c>
      <c r="CK140" s="36" t="s">
        <v>269</v>
      </c>
      <c r="CL140" s="75" t="e">
        <f>SUMIF(Population!$B$214:$B$314,"&lt;="&amp;$GV140,Population!#REF!)-SUMIF(Population!$B$214:$B$314,"&lt;"&amp;$GU140,Population!#REF!)</f>
        <v>#REF!</v>
      </c>
      <c r="CM140" s="75" t="e">
        <f>SUMIF(Population!$B$214:$B$314,"&lt;="&amp;$GV140,Population!#REF!)-SUMIF(Population!$B$214:$B$314,"&lt;"&amp;$GU140,Population!#REF!)</f>
        <v>#REF!</v>
      </c>
      <c r="CN140" s="75" t="e">
        <f>SUMIF(Population!$B$214:$B$314,"&lt;="&amp;$GV140,Population!#REF!)-SUMIF(Population!$B$214:$B$314,"&lt;"&amp;$GU140,Population!#REF!)</f>
        <v>#REF!</v>
      </c>
      <c r="CO140" s="75" t="e">
        <f>SUMIF(Population!$B$214:$B$314,"&lt;="&amp;$GV140,Population!#REF!)-SUMIF(Population!$B$214:$B$314,"&lt;"&amp;$GU140,Population!#REF!)</f>
        <v>#REF!</v>
      </c>
      <c r="CP140" s="75" t="e">
        <f>SUMIF(Population!$B$214:$B$314,"&lt;="&amp;$GV140,Population!#REF!)-SUMIF(Population!$B$214:$B$314,"&lt;"&amp;$GU140,Population!#REF!)</f>
        <v>#REF!</v>
      </c>
      <c r="CQ140" s="75" t="e">
        <f>SUMIF(Population!$B$214:$B$314,"&lt;="&amp;$GV140,Population!#REF!)-SUMIF(Population!$B$214:$B$314,"&lt;"&amp;$GU140,Population!#REF!)</f>
        <v>#REF!</v>
      </c>
      <c r="CR140" s="75" t="e">
        <f>SUMIF(Population!$B$214:$B$314,"&lt;="&amp;$GV140,Population!#REF!)-SUMIF(Population!$B$214:$B$314,"&lt;"&amp;$GU140,Population!#REF!)</f>
        <v>#REF!</v>
      </c>
      <c r="CS140" s="75" t="e">
        <f>SUMIF(Population!$B$214:$B$314,"&lt;="&amp;$GV140,Population!#REF!)-SUMIF(Population!$B$214:$B$314,"&lt;"&amp;$GU140,Population!#REF!)</f>
        <v>#REF!</v>
      </c>
      <c r="CT140" s="75" t="e">
        <f>SUMIF(Population!$B$214:$B$314,"&lt;="&amp;$GV140,Population!#REF!)-SUMIF(Population!$B$214:$B$314,"&lt;"&amp;$GU140,Population!#REF!)</f>
        <v>#REF!</v>
      </c>
      <c r="CU140" s="75" t="e">
        <f>SUMIF(Population!$B$214:$B$314,"&lt;="&amp;$GV140,Population!#REF!)-SUMIF(Population!$B$214:$B$314,"&lt;"&amp;$GU140,Population!#REF!)</f>
        <v>#REF!</v>
      </c>
      <c r="CV140" s="75" t="e">
        <f>SUMIF(Population!$B$214:$B$314,"&lt;="&amp;$GV140,Population!#REF!)-SUMIF(Population!$B$214:$B$314,"&lt;"&amp;$GU140,Population!#REF!)</f>
        <v>#REF!</v>
      </c>
      <c r="CW140" s="75" t="e">
        <f>SUMIF(Population!$B$214:$B$314,"&lt;="&amp;$GV140,Population!#REF!)-SUMIF(Population!$B$214:$B$314,"&lt;"&amp;$GU140,Population!#REF!)</f>
        <v>#REF!</v>
      </c>
      <c r="CX140" s="75" t="e">
        <f>SUMIF(Population!$B$214:$B$314,"&lt;="&amp;$GV140,Population!#REF!)-SUMIF(Population!$B$214:$B$314,"&lt;"&amp;$GU140,Population!#REF!)</f>
        <v>#REF!</v>
      </c>
      <c r="CY140" s="75" t="e">
        <f>SUMIF(Population!$B$214:$B$314,"&lt;="&amp;$GV140,Population!#REF!)-SUMIF(Population!$B$214:$B$314,"&lt;"&amp;$GU140,Population!#REF!)</f>
        <v>#REF!</v>
      </c>
      <c r="CZ140" s="75" t="e">
        <f>SUMIF(Population!$B$214:$B$314,"&lt;="&amp;$GV140,Population!#REF!)-SUMIF(Population!$B$214:$B$314,"&lt;"&amp;$GU140,Population!#REF!)</f>
        <v>#REF!</v>
      </c>
      <c r="DA140" s="75" t="e">
        <f>SUMIF(Population!$B$214:$B$314,"&lt;="&amp;$GV140,Population!#REF!)-SUMIF(Population!$B$214:$B$314,"&lt;"&amp;$GU140,Population!#REF!)</f>
        <v>#REF!</v>
      </c>
      <c r="DB140" s="75" t="e">
        <f>SUMIF(Population!$B$214:$B$314,"&lt;="&amp;$GV140,Population!#REF!)-SUMIF(Population!$B$214:$B$314,"&lt;"&amp;$GU140,Population!#REF!)</f>
        <v>#REF!</v>
      </c>
      <c r="DC140" s="75" t="e">
        <f>SUMIF(Population!$B$214:$B$314,"&lt;="&amp;$GV140,Population!#REF!)-SUMIF(Population!$B$214:$B$314,"&lt;"&amp;$GU140,Population!#REF!)</f>
        <v>#REF!</v>
      </c>
      <c r="DD140" s="75" t="e">
        <f>SUMIF(Population!$B$214:$B$314,"&lt;="&amp;$GV140,Population!#REF!)-SUMIF(Population!$B$214:$B$314,"&lt;"&amp;$GU140,Population!#REF!)</f>
        <v>#REF!</v>
      </c>
      <c r="DE140" s="75" t="e">
        <f>SUMIF(Population!$B$214:$B$314,"&lt;="&amp;$GV140,Population!#REF!)-SUMIF(Population!$B$214:$B$314,"&lt;"&amp;$GU140,Population!#REF!)</f>
        <v>#REF!</v>
      </c>
      <c r="DF140" s="75" t="e">
        <f>SUMIF(Population!$B$214:$B$314,"&lt;="&amp;$GV140,Population!#REF!)-SUMIF(Population!$B$214:$B$314,"&lt;"&amp;$GU140,Population!#REF!)</f>
        <v>#REF!</v>
      </c>
      <c r="DG140" s="75" t="e">
        <f>SUMIF(Population!$B$214:$B$314,"&lt;="&amp;$GV140,Population!#REF!)-SUMIF(Population!$B$214:$B$314,"&lt;"&amp;$GU140,Population!#REF!)</f>
        <v>#REF!</v>
      </c>
      <c r="DH140" s="75" t="e">
        <f>SUMIF(Population!$B$214:$B$314,"&lt;="&amp;$GV140,Population!#REF!)-SUMIF(Population!$B$214:$B$314,"&lt;"&amp;$GU140,Population!#REF!)</f>
        <v>#REF!</v>
      </c>
      <c r="DI140" s="75" t="e">
        <f>SUMIF(Population!$B$214:$B$314,"&lt;="&amp;$GV140,Population!#REF!)-SUMIF(Population!$B$214:$B$314,"&lt;"&amp;$GU140,Population!#REF!)</f>
        <v>#REF!</v>
      </c>
      <c r="DJ140" s="75" t="e">
        <f>SUMIF(Population!$B$214:$B$314,"&lt;="&amp;$GV140,Population!#REF!)-SUMIF(Population!$B$214:$B$314,"&lt;"&amp;$GU140,Population!#REF!)</f>
        <v>#REF!</v>
      </c>
      <c r="DK140" s="75" t="e">
        <f>SUMIF(Population!$B$214:$B$314,"&lt;="&amp;$GV140,Population!#REF!)-SUMIF(Population!$B$214:$B$314,"&lt;"&amp;$GU140,Population!#REF!)</f>
        <v>#REF!</v>
      </c>
      <c r="DL140" s="75" t="e">
        <f>SUMIF(Population!$B$214:$B$314,"&lt;="&amp;$GV140,Population!#REF!)-SUMIF(Population!$B$214:$B$314,"&lt;"&amp;$GU140,Population!#REF!)</f>
        <v>#REF!</v>
      </c>
      <c r="DM140" s="75" t="e">
        <f>SUMIF(Population!$B$214:$B$314,"&lt;="&amp;$GV140,Population!#REF!)-SUMIF(Population!$B$214:$B$314,"&lt;"&amp;$GU140,Population!#REF!)</f>
        <v>#REF!</v>
      </c>
      <c r="DN140" s="75" t="e">
        <f>SUMIF(Population!$B$214:$B$314,"&lt;="&amp;$GV140,Population!#REF!)-SUMIF(Population!$B$214:$B$314,"&lt;"&amp;$GU140,Population!#REF!)</f>
        <v>#REF!</v>
      </c>
      <c r="DO140" s="75" t="e">
        <f>SUMIF(Population!$B$214:$B$314,"&lt;="&amp;$GV140,Population!#REF!)-SUMIF(Population!$B$214:$B$314,"&lt;"&amp;$GU140,Population!#REF!)</f>
        <v>#REF!</v>
      </c>
      <c r="DP140" s="75" t="e">
        <f>SUMIF(Population!$B$214:$B$314,"&lt;="&amp;$GV140,Population!#REF!)-SUMIF(Population!$B$214:$B$314,"&lt;"&amp;$GU140,Population!#REF!)</f>
        <v>#REF!</v>
      </c>
      <c r="DQ140" s="75" t="e">
        <f>SUMIF(Population!$B$214:$B$314,"&lt;="&amp;$GV140,Population!#REF!)-SUMIF(Population!$B$214:$B$314,"&lt;"&amp;$GU140,Population!#REF!)</f>
        <v>#REF!</v>
      </c>
      <c r="DR140" s="75" t="e">
        <f>SUMIF(Population!$B$214:$B$314,"&lt;="&amp;$GV140,Population!#REF!)-SUMIF(Population!$B$214:$B$314,"&lt;"&amp;$GU140,Population!#REF!)</f>
        <v>#REF!</v>
      </c>
      <c r="DS140" s="75" t="e">
        <f>SUMIF(Population!$B$214:$B$314,"&lt;="&amp;$GV140,Population!#REF!)-SUMIF(Population!$B$214:$B$314,"&lt;"&amp;$GU140,Population!#REF!)</f>
        <v>#REF!</v>
      </c>
      <c r="DT140" s="75" t="e">
        <f>SUMIF(Population!$B$214:$B$314,"&lt;="&amp;$GV140,Population!#REF!)-SUMIF(Population!$B$214:$B$314,"&lt;"&amp;$GU140,Population!#REF!)</f>
        <v>#REF!</v>
      </c>
      <c r="DU140" s="75" t="e">
        <f>SUMIF(Population!$B$214:$B$314,"&lt;="&amp;$GV140,Population!#REF!)-SUMIF(Population!$B$214:$B$314,"&lt;"&amp;$GU140,Population!#REF!)</f>
        <v>#REF!</v>
      </c>
      <c r="DV140" s="75" t="e">
        <f>SUMIF(Population!$B$214:$B$314,"&lt;="&amp;$GV140,Population!#REF!)-SUMIF(Population!$B$214:$B$314,"&lt;"&amp;$GU140,Population!#REF!)</f>
        <v>#REF!</v>
      </c>
      <c r="DW140" s="75" t="e">
        <f>SUMIF(Population!$B$214:$B$314,"&lt;="&amp;$GV140,Population!#REF!)-SUMIF(Population!$B$214:$B$314,"&lt;"&amp;$GU140,Population!#REF!)</f>
        <v>#REF!</v>
      </c>
      <c r="DX140" s="75" t="e">
        <f>SUMIF(Population!$B$214:$B$314,"&lt;="&amp;$GV140,Population!#REF!)-SUMIF(Population!$B$214:$B$314,"&lt;"&amp;$GU140,Population!#REF!)</f>
        <v>#REF!</v>
      </c>
      <c r="DY140" s="75" t="e">
        <f>SUMIF(Population!$B$214:$B$314,"&lt;="&amp;$GV140,Population!#REF!)-SUMIF(Population!$B$214:$B$314,"&lt;"&amp;$GU140,Population!#REF!)</f>
        <v>#REF!</v>
      </c>
      <c r="DZ140" s="75" t="e">
        <f>SUMIF(Population!$B$214:$B$314,"&lt;="&amp;$GV140,Population!#REF!)-SUMIF(Population!$B$214:$B$314,"&lt;"&amp;$GU140,Population!#REF!)</f>
        <v>#REF!</v>
      </c>
      <c r="EA140" s="75" t="e">
        <f>SUMIF(Population!$B$214:$B$314,"&lt;="&amp;$GV140,Population!#REF!)-SUMIF(Population!$B$214:$B$314,"&lt;"&amp;$GU140,Population!#REF!)</f>
        <v>#REF!</v>
      </c>
      <c r="EB140" s="75" t="e">
        <f>SUMIF(Population!$B$214:$B$314,"&lt;="&amp;$GV140,Population!#REF!)-SUMIF(Population!$B$214:$B$314,"&lt;"&amp;$GU140,Population!#REF!)</f>
        <v>#REF!</v>
      </c>
      <c r="EC140" s="75" t="e">
        <f>SUMIF(Population!$B$214:$B$314,"&lt;="&amp;$GV140,Population!#REF!)-SUMIF(Population!$B$214:$B$314,"&lt;"&amp;$GU140,Population!#REF!)</f>
        <v>#REF!</v>
      </c>
      <c r="ED140" s="75" t="e">
        <f>SUMIF(Population!$B$214:$B$314,"&lt;="&amp;$GV140,Population!#REF!)-SUMIF(Population!$B$214:$B$314,"&lt;"&amp;$GU140,Population!#REF!)</f>
        <v>#REF!</v>
      </c>
      <c r="EE140" s="75" t="e">
        <f>SUMIF(Population!$B$214:$B$314,"&lt;="&amp;$GV140,Population!#REF!)-SUMIF(Population!$B$214:$B$314,"&lt;"&amp;$GU140,Population!#REF!)</f>
        <v>#REF!</v>
      </c>
      <c r="EF140" s="75" t="e">
        <f>SUMIF(Population!$B$214:$B$314,"&lt;="&amp;$GV140,Population!#REF!)-SUMIF(Population!$B$214:$B$314,"&lt;"&amp;$GU140,Population!#REF!)</f>
        <v>#REF!</v>
      </c>
      <c r="EG140" s="75" t="e">
        <f>SUMIF(Population!$B$214:$B$314,"&lt;="&amp;$GV140,Population!#REF!)-SUMIF(Population!$B$214:$B$314,"&lt;"&amp;$GU140,Population!#REF!)</f>
        <v>#REF!</v>
      </c>
      <c r="EH140" s="75" t="e">
        <f>SUMIF(Population!$B$214:$B$314,"&lt;="&amp;$GV140,Population!#REF!)-SUMIF(Population!$B$214:$B$314,"&lt;"&amp;$GU140,Population!#REF!)</f>
        <v>#REF!</v>
      </c>
      <c r="EK140" s="35">
        <v>80</v>
      </c>
      <c r="EL140" s="35">
        <v>84</v>
      </c>
      <c r="EM140" s="36" t="s">
        <v>269</v>
      </c>
      <c r="EN140" s="35" t="e">
        <f>SUMIF(Population!$B$110:$B$210,"&lt;="&amp;$GV140,Population!#REF!)-SUMIF(Population!$B$110:$B$210,"&lt;"&amp;$GU140,Population!#REF!)</f>
        <v>#REF!</v>
      </c>
      <c r="EO140" s="35" t="e">
        <f>SUMIF(Population!$B$110:$B$210,"&lt;="&amp;$GV140,Population!#REF!)-SUMIF(Population!$B$110:$B$210,"&lt;"&amp;$GU140,Population!#REF!)</f>
        <v>#REF!</v>
      </c>
      <c r="EP140" s="35" t="e">
        <f>SUMIF(Population!$B$110:$B$210,"&lt;="&amp;$GV140,Population!#REF!)-SUMIF(Population!$B$110:$B$210,"&lt;"&amp;$GU140,Population!#REF!)</f>
        <v>#REF!</v>
      </c>
      <c r="EQ140" s="35" t="e">
        <f>SUMIF(Population!$B$110:$B$210,"&lt;="&amp;$GV140,Population!#REF!)-SUMIF(Population!$B$110:$B$210,"&lt;"&amp;$GU140,Population!#REF!)</f>
        <v>#REF!</v>
      </c>
      <c r="ER140" s="35" t="e">
        <f>SUMIF(Population!$B$110:$B$210,"&lt;="&amp;$GV140,Population!#REF!)-SUMIF(Population!$B$110:$B$210,"&lt;"&amp;$GU140,Population!#REF!)</f>
        <v>#REF!</v>
      </c>
      <c r="ES140" s="35" t="e">
        <f>SUMIF(Population!$B$110:$B$210,"&lt;="&amp;$GV140,Population!#REF!)-SUMIF(Population!$B$110:$B$210,"&lt;"&amp;$GU140,Population!#REF!)</f>
        <v>#REF!</v>
      </c>
      <c r="ET140" s="35" t="e">
        <f>SUMIF(Population!$B$110:$B$210,"&lt;="&amp;$GV140,Population!#REF!)-SUMIF(Population!$B$110:$B$210,"&lt;"&amp;$GU140,Population!#REF!)</f>
        <v>#REF!</v>
      </c>
      <c r="EU140" s="35" t="e">
        <f>SUMIF(Population!$B$110:$B$210,"&lt;="&amp;$GV140,Population!#REF!)-SUMIF(Population!$B$110:$B$210,"&lt;"&amp;$GU140,Population!#REF!)</f>
        <v>#REF!</v>
      </c>
      <c r="EV140" s="35" t="e">
        <f>SUMIF(Population!$B$110:$B$210,"&lt;="&amp;$GV140,Population!#REF!)-SUMIF(Population!$B$110:$B$210,"&lt;"&amp;$GU140,Population!#REF!)</f>
        <v>#REF!</v>
      </c>
      <c r="EW140" s="35" t="e">
        <f>SUMIF(Population!$B$110:$B$210,"&lt;="&amp;$GV140,Population!#REF!)-SUMIF(Population!$B$110:$B$210,"&lt;"&amp;$GU140,Population!#REF!)</f>
        <v>#REF!</v>
      </c>
      <c r="EX140" s="35" t="e">
        <f>SUMIF(Population!$B$110:$B$210,"&lt;="&amp;$GV140,Population!#REF!)-SUMIF(Population!$B$110:$B$210,"&lt;"&amp;$GU140,Population!#REF!)</f>
        <v>#REF!</v>
      </c>
      <c r="EY140" s="35" t="e">
        <f>SUMIF(Population!$B$110:$B$210,"&lt;="&amp;$GV140,Population!#REF!)-SUMIF(Population!$B$110:$B$210,"&lt;"&amp;$GU140,Population!#REF!)</f>
        <v>#REF!</v>
      </c>
      <c r="EZ140" s="35" t="e">
        <f>SUMIF(Population!$B$110:$B$210,"&lt;="&amp;$GV140,Population!#REF!)-SUMIF(Population!$B$110:$B$210,"&lt;"&amp;$GU140,Population!#REF!)</f>
        <v>#REF!</v>
      </c>
      <c r="FA140" s="35" t="e">
        <f>SUMIF(Population!$B$110:$B$210,"&lt;="&amp;$GV140,Population!#REF!)-SUMIF(Population!$B$110:$B$210,"&lt;"&amp;$GU140,Population!#REF!)</f>
        <v>#REF!</v>
      </c>
      <c r="FB140" s="35" t="e">
        <f>SUMIF(Population!$B$110:$B$210,"&lt;="&amp;$GV140,Population!#REF!)-SUMIF(Population!$B$110:$B$210,"&lt;"&amp;$GU140,Population!#REF!)</f>
        <v>#REF!</v>
      </c>
      <c r="FC140" s="35" t="e">
        <f>SUMIF(Population!$B$110:$B$210,"&lt;="&amp;$GV140,Population!#REF!)-SUMIF(Population!$B$110:$B$210,"&lt;"&amp;$GU140,Population!#REF!)</f>
        <v>#REF!</v>
      </c>
      <c r="FD140" s="35" t="e">
        <f>SUMIF(Population!$B$110:$B$210,"&lt;="&amp;$GV140,Population!#REF!)-SUMIF(Population!$B$110:$B$210,"&lt;"&amp;$GU140,Population!#REF!)</f>
        <v>#REF!</v>
      </c>
      <c r="FE140" s="35" t="e">
        <f>SUMIF(Population!$B$110:$B$210,"&lt;="&amp;$GV140,Population!#REF!)-SUMIF(Population!$B$110:$B$210,"&lt;"&amp;$GU140,Population!#REF!)</f>
        <v>#REF!</v>
      </c>
      <c r="FF140" s="35" t="e">
        <f>SUMIF(Population!$B$110:$B$210,"&lt;="&amp;$GV140,Population!#REF!)-SUMIF(Population!$B$110:$B$210,"&lt;"&amp;$GU140,Population!#REF!)</f>
        <v>#REF!</v>
      </c>
      <c r="FG140" s="35" t="e">
        <f>SUMIF(Population!$B$110:$B$210,"&lt;="&amp;$GV140,Population!#REF!)-SUMIF(Population!$B$110:$B$210,"&lt;"&amp;$GU140,Population!#REF!)</f>
        <v>#REF!</v>
      </c>
      <c r="FH140" s="35" t="e">
        <f>SUMIF(Population!$B$110:$B$210,"&lt;="&amp;$GV140,Population!#REF!)-SUMIF(Population!$B$110:$B$210,"&lt;"&amp;$GU140,Population!#REF!)</f>
        <v>#REF!</v>
      </c>
      <c r="FI140" s="35" t="e">
        <f>SUMIF(Population!$B$110:$B$210,"&lt;="&amp;$GV140,Population!#REF!)-SUMIF(Population!$B$110:$B$210,"&lt;"&amp;$GU140,Population!#REF!)</f>
        <v>#REF!</v>
      </c>
      <c r="FJ140" s="35" t="e">
        <f>SUMIF(Population!$B$110:$B$210,"&lt;="&amp;$GV140,Population!#REF!)-SUMIF(Population!$B$110:$B$210,"&lt;"&amp;$GU140,Population!#REF!)</f>
        <v>#REF!</v>
      </c>
      <c r="FK140" s="35" t="e">
        <f>SUMIF(Population!$B$110:$B$210,"&lt;="&amp;$GV140,Population!#REF!)-SUMIF(Population!$B$110:$B$210,"&lt;"&amp;$GU140,Population!#REF!)</f>
        <v>#REF!</v>
      </c>
      <c r="FL140" s="35" t="e">
        <f>SUMIF(Population!$B$110:$B$210,"&lt;="&amp;$GV140,Population!#REF!)-SUMIF(Population!$B$110:$B$210,"&lt;"&amp;$GU140,Population!#REF!)</f>
        <v>#REF!</v>
      </c>
      <c r="FM140" s="35" t="e">
        <f>SUMIF(Population!$B$110:$B$210,"&lt;="&amp;$GV140,Population!#REF!)-SUMIF(Population!$B$110:$B$210,"&lt;"&amp;$GU140,Population!#REF!)</f>
        <v>#REF!</v>
      </c>
      <c r="FN140" s="35" t="e">
        <f>SUMIF(Population!$B$110:$B$210,"&lt;="&amp;$GV140,Population!#REF!)-SUMIF(Population!$B$110:$B$210,"&lt;"&amp;$GU140,Population!#REF!)</f>
        <v>#REF!</v>
      </c>
      <c r="FO140" s="35" t="e">
        <f>SUMIF(Population!$B$110:$B$210,"&lt;="&amp;$GV140,Population!#REF!)-SUMIF(Population!$B$110:$B$210,"&lt;"&amp;$GU140,Population!#REF!)</f>
        <v>#REF!</v>
      </c>
      <c r="FP140" s="35" t="e">
        <f>SUMIF(Population!$B$110:$B$210,"&lt;="&amp;$GV140,Population!#REF!)-SUMIF(Population!$B$110:$B$210,"&lt;"&amp;$GU140,Population!#REF!)</f>
        <v>#REF!</v>
      </c>
      <c r="FQ140" s="35" t="e">
        <f>SUMIF(Population!$B$110:$B$210,"&lt;="&amp;$GV140,Population!#REF!)-SUMIF(Population!$B$110:$B$210,"&lt;"&amp;$GU140,Population!#REF!)</f>
        <v>#REF!</v>
      </c>
      <c r="FR140" s="35" t="e">
        <f>SUMIF(Population!$B$110:$B$210,"&lt;="&amp;$GV140,Population!#REF!)-SUMIF(Population!$B$110:$B$210,"&lt;"&amp;$GU140,Population!#REF!)</f>
        <v>#REF!</v>
      </c>
      <c r="FS140" s="35" t="e">
        <f>SUMIF(Population!$B$110:$B$210,"&lt;="&amp;$GV140,Population!#REF!)-SUMIF(Population!$B$110:$B$210,"&lt;"&amp;$GU140,Population!#REF!)</f>
        <v>#REF!</v>
      </c>
      <c r="FT140" s="35" t="e">
        <f>SUMIF(Population!$B$110:$B$210,"&lt;="&amp;$GV140,Population!#REF!)-SUMIF(Population!$B$110:$B$210,"&lt;"&amp;$GU140,Population!#REF!)</f>
        <v>#REF!</v>
      </c>
      <c r="FU140" s="35" t="e">
        <f>SUMIF(Population!$B$110:$B$210,"&lt;="&amp;$GV140,Population!#REF!)-SUMIF(Population!$B$110:$B$210,"&lt;"&amp;$GU140,Population!#REF!)</f>
        <v>#REF!</v>
      </c>
      <c r="FV140" s="35" t="e">
        <f>SUMIF(Population!$B$110:$B$210,"&lt;="&amp;$GV140,Population!#REF!)-SUMIF(Population!$B$110:$B$210,"&lt;"&amp;$GU140,Population!#REF!)</f>
        <v>#REF!</v>
      </c>
      <c r="FW140" s="35" t="e">
        <f>SUMIF(Population!$B$110:$B$210,"&lt;="&amp;$GV140,Population!#REF!)-SUMIF(Population!$B$110:$B$210,"&lt;"&amp;$GU140,Population!#REF!)</f>
        <v>#REF!</v>
      </c>
      <c r="FX140" s="35" t="e">
        <f>SUMIF(Population!$B$110:$B$210,"&lt;="&amp;$GV140,Population!#REF!)-SUMIF(Population!$B$110:$B$210,"&lt;"&amp;$GU140,Population!#REF!)</f>
        <v>#REF!</v>
      </c>
      <c r="FY140" s="35" t="e">
        <f>SUMIF(Population!$B$110:$B$210,"&lt;="&amp;$GV140,Population!#REF!)-SUMIF(Population!$B$110:$B$210,"&lt;"&amp;$GU140,Population!#REF!)</f>
        <v>#REF!</v>
      </c>
      <c r="FZ140" s="35" t="e">
        <f>SUMIF(Population!$B$110:$B$210,"&lt;="&amp;$GV140,Population!#REF!)-SUMIF(Population!$B$110:$B$210,"&lt;"&amp;$GU140,Population!#REF!)</f>
        <v>#REF!</v>
      </c>
      <c r="GA140" s="35" t="e">
        <f>SUMIF(Population!$B$110:$B$210,"&lt;="&amp;$GV140,Population!#REF!)-SUMIF(Population!$B$110:$B$210,"&lt;"&amp;$GU140,Population!#REF!)</f>
        <v>#REF!</v>
      </c>
      <c r="GB140" s="35" t="e">
        <f>SUMIF(Population!$B$110:$B$210,"&lt;="&amp;$GV140,Population!#REF!)-SUMIF(Population!$B$110:$B$210,"&lt;"&amp;$GU140,Population!#REF!)</f>
        <v>#REF!</v>
      </c>
      <c r="GC140" s="35" t="e">
        <f>SUMIF(Population!$B$110:$B$210,"&lt;="&amp;$GV140,Population!#REF!)-SUMIF(Population!$B$110:$B$210,"&lt;"&amp;$GU140,Population!#REF!)</f>
        <v>#REF!</v>
      </c>
      <c r="GD140" s="35" t="e">
        <f>SUMIF(Population!$B$110:$B$210,"&lt;="&amp;$GV140,Population!#REF!)-SUMIF(Population!$B$110:$B$210,"&lt;"&amp;$GU140,Population!#REF!)</f>
        <v>#REF!</v>
      </c>
      <c r="GE140" s="35" t="e">
        <f>SUMIF(Population!$B$110:$B$210,"&lt;="&amp;$GV140,Population!#REF!)-SUMIF(Population!$B$110:$B$210,"&lt;"&amp;$GU140,Population!#REF!)</f>
        <v>#REF!</v>
      </c>
      <c r="GF140" s="35" t="e">
        <f>SUMIF(Population!$B$110:$B$210,"&lt;="&amp;$GV140,Population!#REF!)-SUMIF(Population!$B$110:$B$210,"&lt;"&amp;$GU140,Population!#REF!)</f>
        <v>#REF!</v>
      </c>
      <c r="GG140" s="35" t="e">
        <f>SUMIF(Population!$B$110:$B$210,"&lt;="&amp;$GV140,Population!#REF!)-SUMIF(Population!$B$110:$B$210,"&lt;"&amp;$GU140,Population!#REF!)</f>
        <v>#REF!</v>
      </c>
      <c r="GH140" s="35" t="e">
        <f>SUMIF(Population!$B$110:$B$210,"&lt;="&amp;$GV140,Population!#REF!)-SUMIF(Population!$B$110:$B$210,"&lt;"&amp;$GU140,Population!#REF!)</f>
        <v>#REF!</v>
      </c>
      <c r="GI140" s="35" t="e">
        <f>SUMIF(Population!$B$110:$B$210,"&lt;="&amp;$GV140,Population!#REF!)-SUMIF(Population!$B$110:$B$210,"&lt;"&amp;$GU140,Population!#REF!)</f>
        <v>#REF!</v>
      </c>
      <c r="GJ140" s="35" t="e">
        <f>SUMIF(Population!$B$110:$B$210,"&lt;="&amp;$GV140,Population!#REF!)-SUMIF(Population!$B$110:$B$210,"&lt;"&amp;$GU140,Population!#REF!)</f>
        <v>#REF!</v>
      </c>
      <c r="GU140" s="35">
        <v>80</v>
      </c>
      <c r="GV140" s="35">
        <v>84</v>
      </c>
      <c r="GW140" s="36" t="s">
        <v>269</v>
      </c>
      <c r="GX140" s="35">
        <f>SUMIF(Population!$B$4:$B$104,"&lt;="&amp;$GV140,Population!C$4:C$104)-SUMIF(Population!$B$4:$B$104,"&lt;"&amp;$GU140,Population!C$4:C$104)</f>
        <v>444582</v>
      </c>
      <c r="GY140" s="35">
        <f>SUMIF(Population!$B$4:$B$104,"&lt;="&amp;$GV140,Population!D$4:D$104)-SUMIF(Population!$B$4:$B$104,"&lt;"&amp;$GU140,Population!D$4:D$104)</f>
        <v>445557</v>
      </c>
      <c r="GZ140" s="35">
        <f>SUMIF(Population!$B$4:$B$104,"&lt;="&amp;$GV140,Population!E$4:E$104)-SUMIF(Population!$B$4:$B$104,"&lt;"&amp;$GU140,Population!E$4:E$104)</f>
        <v>447591</v>
      </c>
      <c r="HA140" s="35">
        <f>SUMIF(Population!$B$4:$B$104,"&lt;="&amp;$GV140,Population!F$4:F$104)-SUMIF(Population!$B$4:$B$104,"&lt;"&amp;$GU140,Population!F$4:F$104)</f>
        <v>451125</v>
      </c>
      <c r="HB140" s="35">
        <f>SUMIF(Population!$B$4:$B$104,"&lt;="&amp;$GV140,Population!G$4:G$104)-SUMIF(Population!$B$4:$B$104,"&lt;"&amp;$GU140,Population!G$4:G$104)</f>
        <v>459781</v>
      </c>
      <c r="HC140" s="35">
        <f>SUMIF(Population!$B$4:$B$104,"&lt;="&amp;$GV140,Population!H$4:H$104)-SUMIF(Population!$B$4:$B$104,"&lt;"&amp;$GU140,Population!H$4:H$104)</f>
        <v>474256</v>
      </c>
      <c r="HD140" s="35">
        <f>SUMIF(Population!$B$4:$B$104,"&lt;="&amp;$GV140,Population!I$4:I$104)-SUMIF(Population!$B$4:$B$104,"&lt;"&amp;$GU140,Population!I$4:I$104)</f>
        <v>490603</v>
      </c>
      <c r="HE140" s="35">
        <f>SUMIF(Population!$B$4:$B$104,"&lt;="&amp;$GV140,Population!J$4:J$104)-SUMIF(Population!$B$4:$B$104,"&lt;"&amp;$GU140,Population!J$4:J$104)</f>
        <v>510515</v>
      </c>
      <c r="HF140" s="35">
        <f>SUMIF(Population!$B$4:$B$104,"&lt;="&amp;$GV140,Population!K$4:K$104)-SUMIF(Population!$B$4:$B$104,"&lt;"&amp;$GU140,Population!K$4:K$104)</f>
        <v>531705</v>
      </c>
      <c r="HG140" s="35">
        <f>SUMIF(Population!$B$4:$B$104,"&lt;="&amp;$GV140,Population!L$4:L$104)-SUMIF(Population!$B$4:$B$104,"&lt;"&amp;$GU140,Population!L$4:L$104)</f>
        <v>551637</v>
      </c>
      <c r="HH140" s="35">
        <f>SUMIF(Population!$B$4:$B$104,"&lt;="&amp;$GV140,Population!M$4:M$104)-SUMIF(Population!$B$4:$B$104,"&lt;"&amp;$GU140,Population!M$4:M$104)</f>
        <v>576785</v>
      </c>
      <c r="HI140" s="35">
        <f>SUMIF(Population!$B$4:$B$104,"&lt;="&amp;$GV140,Population!N$4:N$104)-SUMIF(Population!$B$4:$B$104,"&lt;"&amp;$GU140,Population!N$4:N$104)</f>
        <v>600197</v>
      </c>
      <c r="HJ140" s="35">
        <f>SUMIF(Population!$B$4:$B$104,"&lt;="&amp;$GV140,Population!O$4:O$104)-SUMIF(Population!$B$4:$B$104,"&lt;"&amp;$GU140,Population!O$4:O$104)</f>
        <v>632785</v>
      </c>
      <c r="HK140" s="35">
        <f>SUMIF(Population!$B$4:$B$104,"&lt;="&amp;$GV140,Population!P$4:P$104)-SUMIF(Population!$B$4:$B$104,"&lt;"&amp;$GU140,Population!P$4:P$104)</f>
        <v>667476</v>
      </c>
      <c r="HL140" s="35">
        <f>SUMIF(Population!$B$4:$B$104,"&lt;="&amp;$GV140,Population!Q$4:Q$104)-SUMIF(Population!$B$4:$B$104,"&lt;"&amp;$GU140,Population!Q$4:Q$104)</f>
        <v>703963</v>
      </c>
      <c r="HM140" s="35">
        <f>SUMIF(Population!$B$4:$B$104,"&lt;="&amp;$GV140,Population!R$4:R$104)-SUMIF(Population!$B$4:$B$104,"&lt;"&amp;$GU140,Population!R$4:R$104)</f>
        <v>762215</v>
      </c>
      <c r="HN140" s="35">
        <f>SUMIF(Population!$B$4:$B$104,"&lt;="&amp;$GV140,Population!S$4:S$104)-SUMIF(Population!$B$4:$B$104,"&lt;"&amp;$GU140,Population!S$4:S$104)</f>
        <v>809581</v>
      </c>
      <c r="HO140" s="35">
        <f>SUMIF(Population!$B$4:$B$104,"&lt;="&amp;$GV140,Population!T$4:T$104)-SUMIF(Population!$B$4:$B$104,"&lt;"&amp;$GU140,Population!T$4:T$104)</f>
        <v>842039</v>
      </c>
      <c r="HP140" s="35">
        <f>SUMIF(Population!$B$4:$B$104,"&lt;="&amp;$GV140,Population!U$4:U$104)-SUMIF(Population!$B$4:$B$104,"&lt;"&amp;$GU140,Population!U$4:U$104)</f>
        <v>873206</v>
      </c>
      <c r="HQ140" s="35">
        <f>SUMIF(Population!$B$4:$B$104,"&lt;="&amp;$GV140,Population!V$4:V$104)-SUMIF(Population!$B$4:$B$104,"&lt;"&amp;$GU140,Population!V$4:V$104)</f>
        <v>902282</v>
      </c>
      <c r="HR140" s="35">
        <f>SUMIF(Population!$B$4:$B$104,"&lt;="&amp;$GV140,Population!W$4:W$104)-SUMIF(Population!$B$4:$B$104,"&lt;"&amp;$GU140,Population!W$4:W$104)</f>
        <v>908893</v>
      </c>
      <c r="HS140" s="35">
        <f>SUMIF(Population!$B$4:$B$104,"&lt;="&amp;$GV140,Population!X$4:X$104)-SUMIF(Population!$B$4:$B$104,"&lt;"&amp;$GU140,Population!X$4:X$104)</f>
        <v>928934</v>
      </c>
      <c r="HT140" s="35">
        <f>SUMIF(Population!$B$4:$B$104,"&lt;="&amp;$GV140,Population!Y$4:Y$104)-SUMIF(Population!$B$4:$B$104,"&lt;"&amp;$GU140,Population!Y$4:Y$104)</f>
        <v>952612</v>
      </c>
      <c r="HU140" s="35">
        <f>SUMIF(Population!$B$4:$B$104,"&lt;="&amp;$GV140,Population!Z$4:Z$104)-SUMIF(Population!$B$4:$B$104,"&lt;"&amp;$GU140,Population!Z$4:Z$104)</f>
        <v>978211</v>
      </c>
      <c r="HV140" s="35">
        <f>SUMIF(Population!$B$4:$B$104,"&lt;="&amp;$GV140,Population!AA$4:AA$104)-SUMIF(Population!$B$4:$B$104,"&lt;"&amp;$GU140,Population!AA$4:AA$104)</f>
        <v>1007041</v>
      </c>
      <c r="HW140" s="35">
        <f>SUMIF(Population!$B$4:$B$104,"&lt;="&amp;$GV140,Population!AB$4:AB$104)-SUMIF(Population!$B$4:$B$104,"&lt;"&amp;$GU140,Population!AB$4:AB$104)</f>
        <v>1036572</v>
      </c>
      <c r="HX140" s="35">
        <f>SUMIF(Population!$B$4:$B$104,"&lt;="&amp;$GV140,Population!AC$4:AC$104)-SUMIF(Population!$B$4:$B$104,"&lt;"&amp;$GU140,Population!AC$4:AC$104)</f>
        <v>1065414</v>
      </c>
      <c r="HY140" s="35">
        <f>SUMIF(Population!$B$4:$B$104,"&lt;="&amp;$GV140,Population!AD$4:AD$104)-SUMIF(Population!$B$4:$B$104,"&lt;"&amp;$GU140,Population!AD$4:AD$104)</f>
        <v>1097583</v>
      </c>
      <c r="HZ140" s="35">
        <f>SUMIF(Population!$B$4:$B$104,"&lt;="&amp;$GV140,Population!AE$4:AE$104)-SUMIF(Population!$B$4:$B$104,"&lt;"&amp;$GU140,Population!AE$4:AE$104)</f>
        <v>1127324</v>
      </c>
      <c r="IA140" s="35">
        <f>SUMIF(Population!$B$4:$B$104,"&lt;="&amp;$GV140,Population!AF$4:AF$104)-SUMIF(Population!$B$4:$B$104,"&lt;"&amp;$GU140,Population!AF$4:AF$104)</f>
        <v>1159626</v>
      </c>
      <c r="IB140" s="35">
        <f>SUMIF(Population!$B$4:$B$104,"&lt;="&amp;$GV140,Population!AG$4:AG$104)-SUMIF(Population!$B$4:$B$104,"&lt;"&amp;$GU140,Population!AG$4:AG$104)</f>
        <v>1189784</v>
      </c>
      <c r="IC140" s="35">
        <f>SUMIF(Population!$B$4:$B$104,"&lt;="&amp;$GV140,Population!AH$4:AH$104)-SUMIF(Population!$B$4:$B$104,"&lt;"&amp;$GU140,Population!AH$4:AH$104)</f>
        <v>1214861</v>
      </c>
      <c r="ID140" s="35">
        <f>SUMIF(Population!$B$4:$B$104,"&lt;="&amp;$GV140,Population!AI$4:AI$104)-SUMIF(Population!$B$4:$B$104,"&lt;"&amp;$GU140,Population!AI$4:AI$104)</f>
        <v>1232248</v>
      </c>
      <c r="IE140" s="35">
        <f>SUMIF(Population!$B$4:$B$104,"&lt;="&amp;$GV140,Population!AJ$4:AJ$104)-SUMIF(Population!$B$4:$B$104,"&lt;"&amp;$GU140,Population!AJ$4:AJ$104)</f>
        <v>1240195</v>
      </c>
      <c r="IF140" s="35">
        <f>SUMIF(Population!$B$4:$B$104,"&lt;="&amp;$GV140,Population!AK$4:AK$104)-SUMIF(Population!$B$4:$B$104,"&lt;"&amp;$GU140,Population!AK$4:AK$104)</f>
        <v>1238968</v>
      </c>
      <c r="IG140" s="35">
        <f>SUMIF(Population!$B$4:$B$104,"&lt;="&amp;$GV140,Population!AL$4:AL$104)-SUMIF(Population!$B$4:$B$104,"&lt;"&amp;$GU140,Population!AL$4:AL$104)</f>
        <v>1238680</v>
      </c>
      <c r="IH140" s="35">
        <f>SUMIF(Population!$B$4:$B$104,"&lt;="&amp;$GV140,Population!AM$4:AM$104)-SUMIF(Population!$B$4:$B$104,"&lt;"&amp;$GU140,Population!AM$4:AM$104)</f>
        <v>1245644</v>
      </c>
      <c r="II140" s="35">
        <f>SUMIF(Population!$B$4:$B$104,"&lt;="&amp;$GV140,Population!AN$4:AN$104)-SUMIF(Population!$B$4:$B$104,"&lt;"&amp;$GU140,Population!AN$4:AN$104)</f>
        <v>1266315</v>
      </c>
      <c r="IJ140" s="35">
        <f>SUMIF(Population!$B$4:$B$104,"&lt;="&amp;$GV140,Population!AO$4:AO$104)-SUMIF(Population!$B$4:$B$104,"&lt;"&amp;$GU140,Population!AO$4:AO$104)</f>
        <v>1296898</v>
      </c>
      <c r="IK140" s="35">
        <f>SUMIF(Population!$B$4:$B$104,"&lt;="&amp;$GV140,Population!AP$4:AP$104)-SUMIF(Population!$B$4:$B$104,"&lt;"&amp;$GU140,Population!AP$4:AP$104)</f>
        <v>1345640</v>
      </c>
      <c r="IL140" s="35">
        <f>SUMIF(Population!$B$4:$B$104,"&lt;="&amp;$GV140,Population!AQ$4:AQ$104)-SUMIF(Population!$B$4:$B$104,"&lt;"&amp;$GU140,Population!AQ$4:AQ$104)</f>
        <v>1389458</v>
      </c>
      <c r="IM140" s="35">
        <f>SUMIF(Population!$B$4:$B$104,"&lt;="&amp;$GV140,Population!AR$4:AR$104)-SUMIF(Population!$B$4:$B$104,"&lt;"&amp;$GU140,Population!AR$4:AR$104)</f>
        <v>1416438</v>
      </c>
      <c r="IN140" s="35">
        <f>SUMIF(Population!$B$4:$B$104,"&lt;="&amp;$GV140,Population!AS$4:AS$104)-SUMIF(Population!$B$4:$B$104,"&lt;"&amp;$GU140,Population!AS$4:AS$104)</f>
        <v>1427651</v>
      </c>
      <c r="IO140" s="35">
        <f>SUMIF(Population!$B$4:$B$104,"&lt;="&amp;$GV140,Population!AT$4:AT$104)-SUMIF(Population!$B$4:$B$104,"&lt;"&amp;$GU140,Population!AT$4:AT$104)</f>
        <v>1430381</v>
      </c>
      <c r="IP140" s="35">
        <f>SUMIF(Population!$B$4:$B$104,"&lt;="&amp;$GV140,Population!AU$4:AU$104)-SUMIF(Population!$B$4:$B$104,"&lt;"&amp;$GU140,Population!AU$4:AU$104)</f>
        <v>1416276</v>
      </c>
      <c r="IQ140" s="35">
        <f>SUMIF(Population!$B$4:$B$104,"&lt;="&amp;$GV140,Population!AV$4:AV$104)-SUMIF(Population!$B$4:$B$104,"&lt;"&amp;$GU140,Population!AV$4:AV$104)</f>
        <v>1406791</v>
      </c>
      <c r="IR140" s="35">
        <f>SUMIF(Population!$B$4:$B$104,"&lt;="&amp;$GV140,Population!AW$4:AW$104)-SUMIF(Population!$B$4:$B$104,"&lt;"&amp;$GU140,Population!AW$4:AW$104)</f>
        <v>1409722</v>
      </c>
      <c r="IS140" s="35">
        <f>SUMIF(Population!$B$4:$B$104,"&lt;="&amp;$GV140,Population!AX$4:AX$104)-SUMIF(Population!$B$4:$B$104,"&lt;"&amp;$GU140,Population!AX$4:AX$104)</f>
        <v>1424861</v>
      </c>
      <c r="IT140" s="35">
        <f>SUMIF(Population!$B$4:$B$104,"&lt;="&amp;$GV140,Population!AY$4:AY$104)-SUMIF(Population!$B$4:$B$104,"&lt;"&amp;$GU140,Population!AY$4:AY$104)</f>
        <v>1451376</v>
      </c>
      <c r="IW140" s="35">
        <v>80</v>
      </c>
      <c r="IX140" s="35">
        <v>84</v>
      </c>
      <c r="IY140" s="36" t="s">
        <v>269</v>
      </c>
      <c r="IZ140" s="75">
        <f>SUMIF(Population!$B$214:$B$314,"&lt;="&amp;$GV140,Population!C$214:C$314)-SUMIF(Population!$B$214:$B$314,"&lt;"&amp;$GU140,Population!C$214:C$314)</f>
        <v>252429</v>
      </c>
      <c r="JA140" s="75">
        <f>SUMIF(Population!$B$214:$B$314,"&lt;="&amp;$GV140,Population!D$214:D$314)-SUMIF(Population!$B$214:$B$314,"&lt;"&amp;$GU140,Population!D$214:D$314)</f>
        <v>251934</v>
      </c>
      <c r="JB140" s="75">
        <f>SUMIF(Population!$B$214:$B$314,"&lt;="&amp;$GV140,Population!E$214:E$314)-SUMIF(Population!$B$214:$B$314,"&lt;"&amp;$GU140,Population!E$214:E$314)</f>
        <v>252009</v>
      </c>
      <c r="JC140" s="75">
        <f>SUMIF(Population!$B$214:$B$314,"&lt;="&amp;$GV140,Population!F$214:F$314)-SUMIF(Population!$B$214:$B$314,"&lt;"&amp;$GU140,Population!F$214:F$314)</f>
        <v>253377</v>
      </c>
      <c r="JD140" s="75">
        <f>SUMIF(Population!$B$214:$B$314,"&lt;="&amp;$GV140,Population!G$214:G$314)-SUMIF(Population!$B$214:$B$314,"&lt;"&amp;$GU140,Population!G$214:G$314)</f>
        <v>257042</v>
      </c>
      <c r="JE140" s="75">
        <f>SUMIF(Population!$B$214:$B$314,"&lt;="&amp;$GV140,Population!H$214:H$314)-SUMIF(Population!$B$214:$B$314,"&lt;"&amp;$GU140,Population!H$214:H$314)</f>
        <v>263067</v>
      </c>
      <c r="JF140" s="75">
        <f>SUMIF(Population!$B$214:$B$314,"&lt;="&amp;$GV140,Population!I$214:I$314)-SUMIF(Population!$B$214:$B$314,"&lt;"&amp;$GU140,Population!I$214:I$314)</f>
        <v>270146</v>
      </c>
      <c r="JG140" s="75">
        <f>SUMIF(Population!$B$214:$B$314,"&lt;="&amp;$GV140,Population!J$214:J$314)-SUMIF(Population!$B$214:$B$314,"&lt;"&amp;$GU140,Population!J$214:J$314)</f>
        <v>279442</v>
      </c>
      <c r="JH140" s="75">
        <f>SUMIF(Population!$B$214:$B$314,"&lt;="&amp;$GV140,Population!K$214:K$314)-SUMIF(Population!$B$214:$B$314,"&lt;"&amp;$GU140,Population!K$214:K$314)</f>
        <v>289039</v>
      </c>
      <c r="JI140" s="75">
        <f>SUMIF(Population!$B$214:$B$314,"&lt;="&amp;$GV140,Population!L$214:L$314)-SUMIF(Population!$B$214:$B$314,"&lt;"&amp;$GU140,Population!L$214:L$314)</f>
        <v>298489</v>
      </c>
      <c r="JJ140" s="75">
        <f>SUMIF(Population!$B$214:$B$314,"&lt;="&amp;$GV140,Population!M$214:M$314)-SUMIF(Population!$B$214:$B$314,"&lt;"&amp;$GU140,Population!M$214:M$314)</f>
        <v>311588</v>
      </c>
      <c r="JK140" s="75">
        <f>SUMIF(Population!$B$214:$B$314,"&lt;="&amp;$GV140,Population!N$214:N$314)-SUMIF(Population!$B$214:$B$314,"&lt;"&amp;$GU140,Population!N$214:N$314)</f>
        <v>324218</v>
      </c>
      <c r="JL140" s="75">
        <f>SUMIF(Population!$B$214:$B$314,"&lt;="&amp;$GV140,Population!O$214:O$314)-SUMIF(Population!$B$214:$B$314,"&lt;"&amp;$GU140,Population!O$214:O$314)</f>
        <v>341691</v>
      </c>
      <c r="JM140" s="75">
        <f>SUMIF(Population!$B$214:$B$314,"&lt;="&amp;$GV140,Population!P$214:P$314)-SUMIF(Population!$B$214:$B$314,"&lt;"&amp;$GU140,Population!P$214:P$314)</f>
        <v>360459</v>
      </c>
      <c r="JN140" s="75">
        <f>SUMIF(Population!$B$214:$B$314,"&lt;="&amp;$GV140,Population!Q$214:Q$314)-SUMIF(Population!$B$214:$B$314,"&lt;"&amp;$GU140,Population!Q$214:Q$314)</f>
        <v>379599</v>
      </c>
      <c r="JO140" s="75">
        <f>SUMIF(Population!$B$214:$B$314,"&lt;="&amp;$GV140,Population!R$214:R$314)-SUMIF(Population!$B$214:$B$314,"&lt;"&amp;$GU140,Population!R$214:R$314)</f>
        <v>410339</v>
      </c>
      <c r="JP140" s="75">
        <f>SUMIF(Population!$B$214:$B$314,"&lt;="&amp;$GV140,Population!S$214:S$314)-SUMIF(Population!$B$214:$B$314,"&lt;"&amp;$GU140,Population!S$214:S$314)</f>
        <v>435186</v>
      </c>
      <c r="JQ140" s="75">
        <f>SUMIF(Population!$B$214:$B$314,"&lt;="&amp;$GV140,Population!T$214:T$314)-SUMIF(Population!$B$214:$B$314,"&lt;"&amp;$GU140,Population!T$214:T$314)</f>
        <v>452510</v>
      </c>
      <c r="JR140" s="75">
        <f>SUMIF(Population!$B$214:$B$314,"&lt;="&amp;$GV140,Population!U$214:U$314)-SUMIF(Population!$B$214:$B$314,"&lt;"&amp;$GU140,Population!U$214:U$314)</f>
        <v>469464</v>
      </c>
      <c r="JS140" s="75">
        <f>SUMIF(Population!$B$214:$B$314,"&lt;="&amp;$GV140,Population!V$214:V$314)-SUMIF(Population!$B$214:$B$314,"&lt;"&amp;$GU140,Population!V$214:V$314)</f>
        <v>485768</v>
      </c>
      <c r="JT140" s="75">
        <f>SUMIF(Population!$B$214:$B$314,"&lt;="&amp;$GV140,Population!W$214:W$314)-SUMIF(Population!$B$214:$B$314,"&lt;"&amp;$GU140,Population!W$214:W$314)</f>
        <v>489631</v>
      </c>
      <c r="JU140" s="75">
        <f>SUMIF(Population!$B$214:$B$314,"&lt;="&amp;$GV140,Population!X$214:X$314)-SUMIF(Population!$B$214:$B$314,"&lt;"&amp;$GU140,Population!X$214:X$314)</f>
        <v>500944</v>
      </c>
      <c r="JV140" s="75">
        <f>SUMIF(Population!$B$214:$B$314,"&lt;="&amp;$GV140,Population!Y$214:Y$314)-SUMIF(Population!$B$214:$B$314,"&lt;"&amp;$GU140,Population!Y$214:Y$314)</f>
        <v>514128</v>
      </c>
      <c r="JW140" s="75">
        <f>SUMIF(Population!$B$214:$B$314,"&lt;="&amp;$GV140,Population!Z$214:Z$314)-SUMIF(Population!$B$214:$B$314,"&lt;"&amp;$GU140,Population!Z$214:Z$314)</f>
        <v>527942</v>
      </c>
      <c r="JX140" s="75">
        <f>SUMIF(Population!$B$214:$B$314,"&lt;="&amp;$GV140,Population!AA$214:AA$314)-SUMIF(Population!$B$214:$B$314,"&lt;"&amp;$GU140,Population!AA$214:AA$314)</f>
        <v>542783</v>
      </c>
      <c r="JY140" s="75">
        <f>SUMIF(Population!$B$214:$B$314,"&lt;="&amp;$GV140,Population!AB$214:AB$314)-SUMIF(Population!$B$214:$B$314,"&lt;"&amp;$GU140,Population!AB$214:AB$314)</f>
        <v>558466</v>
      </c>
      <c r="JZ140" s="75">
        <f>SUMIF(Population!$B$214:$B$314,"&lt;="&amp;$GV140,Population!AC$214:AC$314)-SUMIF(Population!$B$214:$B$314,"&lt;"&amp;$GU140,Population!AC$214:AC$314)</f>
        <v>573733</v>
      </c>
      <c r="KA140" s="75">
        <f>SUMIF(Population!$B$214:$B$314,"&lt;="&amp;$GV140,Population!AD$214:AD$314)-SUMIF(Population!$B$214:$B$314,"&lt;"&amp;$GU140,Population!AD$214:AD$314)</f>
        <v>590239</v>
      </c>
      <c r="KB140" s="75">
        <f>SUMIF(Population!$B$214:$B$314,"&lt;="&amp;$GV140,Population!AE$214:AE$314)-SUMIF(Population!$B$214:$B$314,"&lt;"&amp;$GU140,Population!AE$214:AE$314)</f>
        <v>605609</v>
      </c>
      <c r="KC140" s="75">
        <f>SUMIF(Population!$B$214:$B$314,"&lt;="&amp;$GV140,Population!AF$214:AF$314)-SUMIF(Population!$B$214:$B$314,"&lt;"&amp;$GU140,Population!AF$214:AF$314)</f>
        <v>622523</v>
      </c>
      <c r="KD140" s="75">
        <f>SUMIF(Population!$B$214:$B$314,"&lt;="&amp;$GV140,Population!AG$214:AG$314)-SUMIF(Population!$B$214:$B$314,"&lt;"&amp;$GU140,Population!AG$214:AG$314)</f>
        <v>637514</v>
      </c>
      <c r="KE140" s="75">
        <f>SUMIF(Population!$B$214:$B$314,"&lt;="&amp;$GV140,Population!AH$214:AH$314)-SUMIF(Population!$B$214:$B$314,"&lt;"&amp;$GU140,Population!AH$214:AH$314)</f>
        <v>649911</v>
      </c>
      <c r="KF140" s="75">
        <f>SUMIF(Population!$B$214:$B$314,"&lt;="&amp;$GV140,Population!AI$214:AI$314)-SUMIF(Population!$B$214:$B$314,"&lt;"&amp;$GU140,Population!AI$214:AI$314)</f>
        <v>658109</v>
      </c>
      <c r="KG140" s="75">
        <f>SUMIF(Population!$B$214:$B$314,"&lt;="&amp;$GV140,Population!AJ$214:AJ$314)-SUMIF(Population!$B$214:$B$314,"&lt;"&amp;$GU140,Population!AJ$214:AJ$314)</f>
        <v>661328</v>
      </c>
      <c r="KH140" s="75">
        <f>SUMIF(Population!$B$214:$B$314,"&lt;="&amp;$GV140,Population!AK$214:AK$314)-SUMIF(Population!$B$214:$B$314,"&lt;"&amp;$GU140,Population!AK$214:AK$314)</f>
        <v>659483</v>
      </c>
      <c r="KI140" s="75">
        <f>SUMIF(Population!$B$214:$B$314,"&lt;="&amp;$GV140,Population!AL$214:AL$314)-SUMIF(Population!$B$214:$B$314,"&lt;"&amp;$GU140,Population!AL$214:AL$314)</f>
        <v>658225</v>
      </c>
      <c r="KJ140" s="75">
        <f>SUMIF(Population!$B$214:$B$314,"&lt;="&amp;$GV140,Population!AM$214:AM$314)-SUMIF(Population!$B$214:$B$314,"&lt;"&amp;$GU140,Population!AM$214:AM$314)</f>
        <v>660231</v>
      </c>
      <c r="KK140" s="75">
        <f>SUMIF(Population!$B$214:$B$314,"&lt;="&amp;$GV140,Population!AN$214:AN$314)-SUMIF(Population!$B$214:$B$314,"&lt;"&amp;$GU140,Population!AN$214:AN$314)</f>
        <v>670000</v>
      </c>
      <c r="KL140" s="75">
        <f>SUMIF(Population!$B$214:$B$314,"&lt;="&amp;$GV140,Population!AO$214:AO$314)-SUMIF(Population!$B$214:$B$314,"&lt;"&amp;$GU140,Population!AO$214:AO$314)</f>
        <v>684441</v>
      </c>
      <c r="KM140" s="75">
        <f>SUMIF(Population!$B$214:$B$314,"&lt;="&amp;$GV140,Population!AP$214:AP$314)-SUMIF(Population!$B$214:$B$314,"&lt;"&amp;$GU140,Population!AP$214:AP$314)</f>
        <v>709436</v>
      </c>
      <c r="KN140" s="75">
        <f>SUMIF(Population!$B$214:$B$314,"&lt;="&amp;$GV140,Population!AQ$214:AQ$314)-SUMIF(Population!$B$214:$B$314,"&lt;"&amp;$GU140,Population!AQ$214:AQ$314)</f>
        <v>731850</v>
      </c>
      <c r="KO140" s="75">
        <f>SUMIF(Population!$B$214:$B$314,"&lt;="&amp;$GV140,Population!AR$214:AR$314)-SUMIF(Population!$B$214:$B$314,"&lt;"&amp;$GU140,Population!AR$214:AR$314)</f>
        <v>745370</v>
      </c>
      <c r="KP140" s="75">
        <f>SUMIF(Population!$B$214:$B$314,"&lt;="&amp;$GV140,Population!AS$214:AS$314)-SUMIF(Population!$B$214:$B$314,"&lt;"&amp;$GU140,Population!AS$214:AS$314)</f>
        <v>750048</v>
      </c>
      <c r="KQ140" s="75">
        <f>SUMIF(Population!$B$214:$B$314,"&lt;="&amp;$GV140,Population!AT$214:AT$314)-SUMIF(Population!$B$214:$B$314,"&lt;"&amp;$GU140,Population!AT$214:AT$314)</f>
        <v>750261</v>
      </c>
      <c r="KR140" s="75">
        <f>SUMIF(Population!$B$214:$B$314,"&lt;="&amp;$GV140,Population!AU$214:AU$314)-SUMIF(Population!$B$214:$B$314,"&lt;"&amp;$GU140,Population!AU$214:AU$314)</f>
        <v>740829</v>
      </c>
      <c r="KS140" s="75">
        <f>SUMIF(Population!$B$214:$B$314,"&lt;="&amp;$GV140,Population!AV$214:AV$314)-SUMIF(Population!$B$214:$B$314,"&lt;"&amp;$GU140,Population!AV$214:AV$314)</f>
        <v>733946</v>
      </c>
      <c r="KT140" s="75">
        <f>SUMIF(Population!$B$214:$B$314,"&lt;="&amp;$GV140,Population!AW$214:AW$314)-SUMIF(Population!$B$214:$B$314,"&lt;"&amp;$GU140,Population!AW$214:AW$314)</f>
        <v>733742</v>
      </c>
      <c r="KU140" s="75">
        <f>SUMIF(Population!$B$214:$B$314,"&lt;="&amp;$GV140,Population!AX$214:AX$314)-SUMIF(Population!$B$214:$B$314,"&lt;"&amp;$GU140,Population!AX$214:AX$314)</f>
        <v>739812</v>
      </c>
      <c r="KV140" s="75">
        <f>SUMIF(Population!$B$214:$B$314,"&lt;="&amp;$GV140,Population!AY$214:AY$314)-SUMIF(Population!$B$214:$B$314,"&lt;"&amp;$GU140,Population!AY$214:AY$314)</f>
        <v>752076</v>
      </c>
      <c r="KY140" s="35">
        <v>80</v>
      </c>
      <c r="KZ140" s="35">
        <v>84</v>
      </c>
      <c r="LA140" s="36" t="s">
        <v>269</v>
      </c>
      <c r="LB140" s="35">
        <f>SUMIF(Population!$B$110:$B$210,"&lt;="&amp;$GV140,Population!C$110:C$210)-SUMIF(Population!$B$110:$B$210,"&lt;"&amp;$GU140,Population!C$110:C$210)</f>
        <v>192153</v>
      </c>
      <c r="LC140" s="35">
        <f>SUMIF(Population!$B$110:$B$210,"&lt;="&amp;$GV140,Population!D$110:D$210)-SUMIF(Population!$B$110:$B$210,"&lt;"&amp;$GU140,Population!D$110:D$210)</f>
        <v>193623</v>
      </c>
      <c r="LD140" s="35">
        <f>SUMIF(Population!$B$110:$B$210,"&lt;="&amp;$GV140,Population!E$110:E$210)-SUMIF(Population!$B$110:$B$210,"&lt;"&amp;$GU140,Population!E$110:E$210)</f>
        <v>195582</v>
      </c>
      <c r="LE140" s="35">
        <f>SUMIF(Population!$B$110:$B$210,"&lt;="&amp;$GV140,Population!F$110:F$210)-SUMIF(Population!$B$110:$B$210,"&lt;"&amp;$GU140,Population!F$110:F$210)</f>
        <v>197748</v>
      </c>
      <c r="LF140" s="35">
        <f>SUMIF(Population!$B$110:$B$210,"&lt;="&amp;$GV140,Population!G$110:G$210)-SUMIF(Population!$B$110:$B$210,"&lt;"&amp;$GU140,Population!G$110:G$210)</f>
        <v>202739</v>
      </c>
      <c r="LG140" s="35">
        <f>SUMIF(Population!$B$110:$B$210,"&lt;="&amp;$GV140,Population!H$110:H$210)-SUMIF(Population!$B$110:$B$210,"&lt;"&amp;$GU140,Population!H$110:H$210)</f>
        <v>211189</v>
      </c>
      <c r="LH140" s="35">
        <f>SUMIF(Population!$B$110:$B$210,"&lt;="&amp;$GV140,Population!I$110:I$210)-SUMIF(Population!$B$110:$B$210,"&lt;"&amp;$GU140,Population!I$110:I$210)</f>
        <v>220457</v>
      </c>
      <c r="LI140" s="35">
        <f>SUMIF(Population!$B$110:$B$210,"&lt;="&amp;$GV140,Population!J$110:J$210)-SUMIF(Population!$B$110:$B$210,"&lt;"&amp;$GU140,Population!J$110:J$210)</f>
        <v>231073</v>
      </c>
      <c r="LJ140" s="35">
        <f>SUMIF(Population!$B$110:$B$210,"&lt;="&amp;$GV140,Population!K$110:K$210)-SUMIF(Population!$B$110:$B$210,"&lt;"&amp;$GU140,Population!K$110:K$210)</f>
        <v>242666</v>
      </c>
      <c r="LK140" s="35">
        <f>SUMIF(Population!$B$110:$B$210,"&lt;="&amp;$GV140,Population!L$110:L$210)-SUMIF(Population!$B$110:$B$210,"&lt;"&amp;$GU140,Population!L$110:L$210)</f>
        <v>253148</v>
      </c>
      <c r="LL140" s="35">
        <f>SUMIF(Population!$B$110:$B$210,"&lt;="&amp;$GV140,Population!M$110:M$210)-SUMIF(Population!$B$110:$B$210,"&lt;"&amp;$GU140,Population!M$110:M$210)</f>
        <v>265197</v>
      </c>
      <c r="LM140" s="35">
        <f>SUMIF(Population!$B$110:$B$210,"&lt;="&amp;$GV140,Population!N$110:N$210)-SUMIF(Population!$B$110:$B$210,"&lt;"&amp;$GU140,Population!N$110:N$210)</f>
        <v>275979</v>
      </c>
      <c r="LN140" s="35">
        <f>SUMIF(Population!$B$110:$B$210,"&lt;="&amp;$GV140,Population!O$110:O$210)-SUMIF(Population!$B$110:$B$210,"&lt;"&amp;$GU140,Population!O$110:O$210)</f>
        <v>291094</v>
      </c>
      <c r="LO140" s="35">
        <f>SUMIF(Population!$B$110:$B$210,"&lt;="&amp;$GV140,Population!P$110:P$210)-SUMIF(Population!$B$110:$B$210,"&lt;"&amp;$GU140,Population!P$110:P$210)</f>
        <v>307017</v>
      </c>
      <c r="LP140" s="35">
        <f>SUMIF(Population!$B$110:$B$210,"&lt;="&amp;$GV140,Population!Q$110:Q$210)-SUMIF(Population!$B$110:$B$210,"&lt;"&amp;$GU140,Population!Q$110:Q$210)</f>
        <v>324364</v>
      </c>
      <c r="LQ140" s="35">
        <f>SUMIF(Population!$B$110:$B$210,"&lt;="&amp;$GV140,Population!R$110:R$210)-SUMIF(Population!$B$110:$B$210,"&lt;"&amp;$GU140,Population!R$110:R$210)</f>
        <v>351876</v>
      </c>
      <c r="LR140" s="35">
        <f>SUMIF(Population!$B$110:$B$210,"&lt;="&amp;$GV140,Population!S$110:S$210)-SUMIF(Population!$B$110:$B$210,"&lt;"&amp;$GU140,Population!S$110:S$210)</f>
        <v>374395</v>
      </c>
      <c r="LS140" s="35">
        <f>SUMIF(Population!$B$110:$B$210,"&lt;="&amp;$GV140,Population!T$110:T$210)-SUMIF(Population!$B$110:$B$210,"&lt;"&amp;$GU140,Population!T$110:T$210)</f>
        <v>389529</v>
      </c>
      <c r="LT140" s="35">
        <f>SUMIF(Population!$B$110:$B$210,"&lt;="&amp;$GV140,Population!U$110:U$210)-SUMIF(Population!$B$110:$B$210,"&lt;"&amp;$GU140,Population!U$110:U$210)</f>
        <v>403742</v>
      </c>
      <c r="LU140" s="35">
        <f>SUMIF(Population!$B$110:$B$210,"&lt;="&amp;$GV140,Population!V$110:V$210)-SUMIF(Population!$B$110:$B$210,"&lt;"&amp;$GU140,Population!V$110:V$210)</f>
        <v>416514</v>
      </c>
      <c r="LV140" s="35">
        <f>SUMIF(Population!$B$110:$B$210,"&lt;="&amp;$GV140,Population!W$110:W$210)-SUMIF(Population!$B$110:$B$210,"&lt;"&amp;$GU140,Population!W$110:W$210)</f>
        <v>419262</v>
      </c>
      <c r="LW140" s="35">
        <f>SUMIF(Population!$B$110:$B$210,"&lt;="&amp;$GV140,Population!X$110:X$210)-SUMIF(Population!$B$110:$B$210,"&lt;"&amp;$GU140,Population!X$110:X$210)</f>
        <v>427990</v>
      </c>
      <c r="LX140" s="35">
        <f>SUMIF(Population!$B$110:$B$210,"&lt;="&amp;$GV140,Population!Y$110:Y$210)-SUMIF(Population!$B$110:$B$210,"&lt;"&amp;$GU140,Population!Y$110:Y$210)</f>
        <v>438484</v>
      </c>
      <c r="LY140" s="35">
        <f>SUMIF(Population!$B$110:$B$210,"&lt;="&amp;$GV140,Population!Z$110:Z$210)-SUMIF(Population!$B$110:$B$210,"&lt;"&amp;$GU140,Population!Z$110:Z$210)</f>
        <v>450269</v>
      </c>
      <c r="LZ140" s="35">
        <f>SUMIF(Population!$B$110:$B$210,"&lt;="&amp;$GV140,Population!AA$110:AA$210)-SUMIF(Population!$B$110:$B$210,"&lt;"&amp;$GU140,Population!AA$110:AA$210)</f>
        <v>464258</v>
      </c>
      <c r="MA140" s="35">
        <f>SUMIF(Population!$B$110:$B$210,"&lt;="&amp;$GV140,Population!AB$110:AB$210)-SUMIF(Population!$B$110:$B$210,"&lt;"&amp;$GU140,Population!AB$110:AB$210)</f>
        <v>478106</v>
      </c>
      <c r="MB140" s="35">
        <f>SUMIF(Population!$B$110:$B$210,"&lt;="&amp;$GV140,Population!AC$110:AC$210)-SUMIF(Population!$B$110:$B$210,"&lt;"&amp;$GU140,Population!AC$110:AC$210)</f>
        <v>491681</v>
      </c>
      <c r="MC140" s="35">
        <f>SUMIF(Population!$B$110:$B$210,"&lt;="&amp;$GV140,Population!AD$110:AD$210)-SUMIF(Population!$B$110:$B$210,"&lt;"&amp;$GU140,Population!AD$110:AD$210)</f>
        <v>507344</v>
      </c>
      <c r="MD140" s="35">
        <f>SUMIF(Population!$B$110:$B$210,"&lt;="&amp;$GV140,Population!AE$110:AE$210)-SUMIF(Population!$B$110:$B$210,"&lt;"&amp;$GU140,Population!AE$110:AE$210)</f>
        <v>521715</v>
      </c>
      <c r="ME140" s="35">
        <f>SUMIF(Population!$B$110:$B$210,"&lt;="&amp;$GV140,Population!AF$110:AF$210)-SUMIF(Population!$B$110:$B$210,"&lt;"&amp;$GU140,Population!AF$110:AF$210)</f>
        <v>537103</v>
      </c>
      <c r="MF140" s="35">
        <f>SUMIF(Population!$B$110:$B$210,"&lt;="&amp;$GV140,Population!AG$110:AG$210)-SUMIF(Population!$B$110:$B$210,"&lt;"&amp;$GU140,Population!AG$110:AG$210)</f>
        <v>552270</v>
      </c>
      <c r="MG140" s="35">
        <f>SUMIF(Population!$B$110:$B$210,"&lt;="&amp;$GV140,Population!AH$110:AH$210)-SUMIF(Population!$B$110:$B$210,"&lt;"&amp;$GU140,Population!AH$110:AH$210)</f>
        <v>564950</v>
      </c>
      <c r="MH140" s="35">
        <f>SUMIF(Population!$B$110:$B$210,"&lt;="&amp;$GV140,Population!AI$110:AI$210)-SUMIF(Population!$B$110:$B$210,"&lt;"&amp;$GU140,Population!AI$110:AI$210)</f>
        <v>574139</v>
      </c>
      <c r="MI140" s="35">
        <f>SUMIF(Population!$B$110:$B$210,"&lt;="&amp;$GV140,Population!AJ$110:AJ$210)-SUMIF(Population!$B$110:$B$210,"&lt;"&amp;$GU140,Population!AJ$110:AJ$210)</f>
        <v>578867</v>
      </c>
      <c r="MJ140" s="35">
        <f>SUMIF(Population!$B$110:$B$210,"&lt;="&amp;$GV140,Population!AK$110:AK$210)-SUMIF(Population!$B$110:$B$210,"&lt;"&amp;$GU140,Population!AK$110:AK$210)</f>
        <v>579485</v>
      </c>
      <c r="MK140" s="35">
        <f>SUMIF(Population!$B$110:$B$210,"&lt;="&amp;$GV140,Population!AL$110:AL$210)-SUMIF(Population!$B$110:$B$210,"&lt;"&amp;$GU140,Population!AL$110:AL$210)</f>
        <v>580455</v>
      </c>
      <c r="ML140" s="35">
        <f>SUMIF(Population!$B$110:$B$210,"&lt;="&amp;$GV140,Population!AM$110:AM$210)-SUMIF(Population!$B$110:$B$210,"&lt;"&amp;$GU140,Population!AM$110:AM$210)</f>
        <v>585413</v>
      </c>
      <c r="MM140" s="35">
        <f>SUMIF(Population!$B$110:$B$210,"&lt;="&amp;$GV140,Population!AN$110:AN$210)-SUMIF(Population!$B$110:$B$210,"&lt;"&amp;$GU140,Population!AN$110:AN$210)</f>
        <v>596315</v>
      </c>
      <c r="MN140" s="35">
        <f>SUMIF(Population!$B$110:$B$210,"&lt;="&amp;$GV140,Population!AO$110:AO$210)-SUMIF(Population!$B$110:$B$210,"&lt;"&amp;$GU140,Population!AO$110:AO$210)</f>
        <v>612457</v>
      </c>
      <c r="MO140" s="35">
        <f>SUMIF(Population!$B$110:$B$210,"&lt;="&amp;$GV140,Population!AP$110:AP$210)-SUMIF(Population!$B$110:$B$210,"&lt;"&amp;$GU140,Population!AP$110:AP$210)</f>
        <v>636204</v>
      </c>
      <c r="MP140" s="35">
        <f>SUMIF(Population!$B$110:$B$210,"&lt;="&amp;$GV140,Population!AQ$110:AQ$210)-SUMIF(Population!$B$110:$B$210,"&lt;"&amp;$GU140,Population!AQ$110:AQ$210)</f>
        <v>657608</v>
      </c>
      <c r="MQ140" s="35">
        <f>SUMIF(Population!$B$110:$B$210,"&lt;="&amp;$GV140,Population!AR$110:AR$210)-SUMIF(Population!$B$110:$B$210,"&lt;"&amp;$GU140,Population!AR$110:AR$210)</f>
        <v>671068</v>
      </c>
      <c r="MR140" s="35">
        <f>SUMIF(Population!$B$110:$B$210,"&lt;="&amp;$GV140,Population!AS$110:AS$210)-SUMIF(Population!$B$110:$B$210,"&lt;"&amp;$GU140,Population!AS$110:AS$210)</f>
        <v>677603</v>
      </c>
      <c r="MS140" s="35">
        <f>SUMIF(Population!$B$110:$B$210,"&lt;="&amp;$GV140,Population!AT$110:AT$210)-SUMIF(Population!$B$110:$B$210,"&lt;"&amp;$GU140,Population!AT$110:AT$210)</f>
        <v>680120</v>
      </c>
      <c r="MT140" s="35">
        <f>SUMIF(Population!$B$110:$B$210,"&lt;="&amp;$GV140,Population!AU$110:AU$210)-SUMIF(Population!$B$110:$B$210,"&lt;"&amp;$GU140,Population!AU$110:AU$210)</f>
        <v>675447</v>
      </c>
      <c r="MU140" s="35">
        <f>SUMIF(Population!$B$110:$B$210,"&lt;="&amp;$GV140,Population!AV$110:AV$210)-SUMIF(Population!$B$110:$B$210,"&lt;"&amp;$GU140,Population!AV$110:AV$210)</f>
        <v>672845</v>
      </c>
      <c r="MV140" s="35">
        <f>SUMIF(Population!$B$110:$B$210,"&lt;="&amp;$GV140,Population!AW$110:AW$210)-SUMIF(Population!$B$110:$B$210,"&lt;"&amp;$GU140,Population!AW$110:AW$210)</f>
        <v>675980</v>
      </c>
      <c r="MW140" s="35">
        <f>SUMIF(Population!$B$110:$B$210,"&lt;="&amp;$GV140,Population!AX$110:AX$210)-SUMIF(Population!$B$110:$B$210,"&lt;"&amp;$GU140,Population!AX$110:AX$210)</f>
        <v>685049</v>
      </c>
      <c r="MX140" s="35">
        <f>SUMIF(Population!$B$110:$B$210,"&lt;="&amp;$GV140,Population!AY$110:AY$210)-SUMIF(Population!$B$110:$B$210,"&lt;"&amp;$GU140,Population!AY$110:AY$210)</f>
        <v>699300</v>
      </c>
      <c r="MZ140" s="36" t="s">
        <v>269</v>
      </c>
      <c r="NA140" s="49">
        <f t="shared" si="109"/>
        <v>4060041932.5298715</v>
      </c>
      <c r="NB140" s="49">
        <f t="shared" si="110"/>
        <v>4155869019.2157621</v>
      </c>
      <c r="NC140" s="49">
        <f t="shared" si="111"/>
        <v>4264026176.2542686</v>
      </c>
      <c r="ND140" s="49">
        <f t="shared" si="112"/>
        <v>4389502981.5707836</v>
      </c>
      <c r="NE140" s="49">
        <f t="shared" si="113"/>
        <v>4569297237.643898</v>
      </c>
      <c r="NF140" s="49">
        <f t="shared" si="114"/>
        <v>4813834557.4857874</v>
      </c>
      <c r="NG140" s="49">
        <f t="shared" si="115"/>
        <v>5086141780.4370527</v>
      </c>
      <c r="NH140" s="49">
        <f t="shared" si="116"/>
        <v>5405634856.8091202</v>
      </c>
      <c r="NI140" s="49">
        <f t="shared" si="117"/>
        <v>5750278512.3943539</v>
      </c>
      <c r="NJ140" s="49">
        <f t="shared" si="118"/>
        <v>6093284557.2530804</v>
      </c>
      <c r="NK140" s="49">
        <f t="shared" si="119"/>
        <v>6507167204.3028851</v>
      </c>
      <c r="NL140" s="49">
        <f t="shared" si="120"/>
        <v>6915948738.3176107</v>
      </c>
      <c r="NM140" s="49">
        <f t="shared" si="121"/>
        <v>7447217837.5520506</v>
      </c>
      <c r="NN140" s="49">
        <f t="shared" si="122"/>
        <v>8023308159.2954006</v>
      </c>
      <c r="NO140" s="49">
        <f t="shared" si="123"/>
        <v>8642663180.7497673</v>
      </c>
      <c r="NP140" s="49">
        <f t="shared" si="124"/>
        <v>9557739345.0990963</v>
      </c>
      <c r="NQ140" s="49">
        <f t="shared" si="125"/>
        <v>10368547818.096371</v>
      </c>
      <c r="NR140" s="49">
        <f t="shared" si="126"/>
        <v>11014626398.045015</v>
      </c>
      <c r="NS140" s="49">
        <f t="shared" si="127"/>
        <v>11666328789.646923</v>
      </c>
      <c r="NT140" s="49">
        <f t="shared" si="128"/>
        <v>12312315360.621286</v>
      </c>
      <c r="NU140" s="49">
        <f t="shared" si="129"/>
        <v>12667477230.811272</v>
      </c>
      <c r="NV140" s="49">
        <f t="shared" si="130"/>
        <v>13223370579.089903</v>
      </c>
      <c r="NW140" s="49">
        <f t="shared" si="131"/>
        <v>13850112296.962526</v>
      </c>
      <c r="NX140" s="49">
        <f t="shared" si="132"/>
        <v>14526123271.413443</v>
      </c>
      <c r="NY140" s="49">
        <f t="shared" si="133"/>
        <v>15273700564.839638</v>
      </c>
      <c r="NZ140" s="49">
        <f t="shared" si="134"/>
        <v>16057448197.536453</v>
      </c>
      <c r="OA140" s="49">
        <f t="shared" si="135"/>
        <v>16856810009.317059</v>
      </c>
      <c r="OB140" s="49">
        <f t="shared" si="136"/>
        <v>17736760467.368668</v>
      </c>
      <c r="OC140" s="49">
        <f t="shared" si="137"/>
        <v>18606539900.821857</v>
      </c>
      <c r="OD140" s="49">
        <f t="shared" si="138"/>
        <v>19548558859.892391</v>
      </c>
      <c r="OE140" s="49">
        <f t="shared" si="139"/>
        <v>20485419552.269947</v>
      </c>
      <c r="OF140" s="49">
        <f t="shared" si="140"/>
        <v>21364034248.705521</v>
      </c>
      <c r="OG140" s="49">
        <f t="shared" si="141"/>
        <v>22132717134.242207</v>
      </c>
      <c r="OH140" s="49">
        <f t="shared" si="142"/>
        <v>22751316089.162968</v>
      </c>
      <c r="OI140" s="49">
        <f t="shared" si="143"/>
        <v>23214352472.296059</v>
      </c>
      <c r="OJ140" s="49">
        <f t="shared" si="144"/>
        <v>23704759122.113373</v>
      </c>
      <c r="OK140" s="49">
        <f t="shared" si="145"/>
        <v>24347271467.253384</v>
      </c>
      <c r="OL140" s="49">
        <f t="shared" si="146"/>
        <v>25280056800.406269</v>
      </c>
      <c r="OM140" s="49">
        <f t="shared" si="147"/>
        <v>26443689625.016857</v>
      </c>
      <c r="ON140" s="49">
        <f t="shared" si="148"/>
        <v>28023672918.665028</v>
      </c>
      <c r="OO140" s="49">
        <f t="shared" si="149"/>
        <v>29554357828.21339</v>
      </c>
      <c r="OP140" s="49">
        <f t="shared" si="150"/>
        <v>30771850195.429047</v>
      </c>
      <c r="OQ140" s="49">
        <f t="shared" si="151"/>
        <v>31678020130.576015</v>
      </c>
      <c r="OR140" s="49">
        <f t="shared" si="152"/>
        <v>32416613706.787937</v>
      </c>
      <c r="OS140" s="49">
        <f t="shared" si="153"/>
        <v>32782626468.262352</v>
      </c>
      <c r="OT140" s="49">
        <f t="shared" si="154"/>
        <v>33258707473.12664</v>
      </c>
      <c r="OU140" s="49">
        <f t="shared" si="155"/>
        <v>34039972450.141701</v>
      </c>
      <c r="OV140" s="49">
        <f t="shared" si="156"/>
        <v>35140517960.6903</v>
      </c>
      <c r="OW140" s="49">
        <f t="shared" si="157"/>
        <v>36559103112.761429</v>
      </c>
    </row>
    <row r="141" spans="2:413">
      <c r="B141" s="36" t="s">
        <v>270</v>
      </c>
      <c r="C141" s="339">
        <v>3077.8613111879226</v>
      </c>
      <c r="D141" s="339">
        <v>1918.8174496531051</v>
      </c>
      <c r="E141" s="340">
        <v>4996.6787608410277</v>
      </c>
      <c r="F141" s="48">
        <f t="shared" si="104"/>
        <v>11634.899130132731</v>
      </c>
      <c r="G141" s="48">
        <f t="shared" si="105"/>
        <v>13797.493705710111</v>
      </c>
      <c r="H141" s="48">
        <f t="shared" si="106"/>
        <v>12380.059713634868</v>
      </c>
      <c r="I141" s="123">
        <f t="shared" si="158"/>
        <v>6.2507573407110977</v>
      </c>
      <c r="J141" s="123">
        <f t="shared" si="158"/>
        <v>8.2040556537250744</v>
      </c>
      <c r="K141" s="123">
        <f t="shared" si="158"/>
        <v>6.9865289538056361</v>
      </c>
      <c r="L141" s="49"/>
      <c r="AG141" s="35">
        <v>85</v>
      </c>
      <c r="AH141" s="35">
        <v>100</v>
      </c>
      <c r="AI141" s="36" t="s">
        <v>270</v>
      </c>
      <c r="AJ141" s="49">
        <f t="shared" si="159"/>
        <v>12935.65456615404</v>
      </c>
      <c r="AK141" s="49">
        <f t="shared" si="159"/>
        <v>13211.993341425139</v>
      </c>
      <c r="AL141" s="49">
        <f t="shared" si="159"/>
        <v>13494.235422039452</v>
      </c>
      <c r="AM141" s="49">
        <f t="shared" si="159"/>
        <v>13782.506917747376</v>
      </c>
      <c r="AN141" s="49">
        <f t="shared" si="159"/>
        <v>14076.93663232719</v>
      </c>
      <c r="AO141" s="49">
        <f t="shared" si="159"/>
        <v>14377.656121136386</v>
      </c>
      <c r="AP141" s="49">
        <f t="shared" si="159"/>
        <v>14684.799749892476</v>
      </c>
      <c r="AQ141" s="49">
        <f t="shared" si="159"/>
        <v>14998.504754709495</v>
      </c>
      <c r="AR141" s="49">
        <f t="shared" si="159"/>
        <v>15318.911303417024</v>
      </c>
      <c r="AS141" s="49">
        <f t="shared" si="159"/>
        <v>15646.162558189162</v>
      </c>
      <c r="AT141" s="49">
        <f t="shared" si="159"/>
        <v>15980.404739511419</v>
      </c>
      <c r="AU141" s="49">
        <f t="shared" si="159"/>
        <v>16321.78719151408</v>
      </c>
      <c r="AV141" s="49">
        <f t="shared" si="159"/>
        <v>16670.462448701281</v>
      </c>
      <c r="AW141" s="49">
        <f t="shared" si="159"/>
        <v>17026.586304105578</v>
      </c>
      <c r="AX141" s="49">
        <f t="shared" si="159"/>
        <v>17390.317878898481</v>
      </c>
      <c r="AY141" s="49">
        <f t="shared" si="159"/>
        <v>17761.819693488036</v>
      </c>
      <c r="AZ141" s="49">
        <f t="shared" si="163"/>
        <v>18141.257740135254</v>
      </c>
      <c r="BA141" s="49">
        <f t="shared" si="163"/>
        <v>18528.801557121766</v>
      </c>
      <c r="BB141" s="49">
        <f t="shared" si="163"/>
        <v>18924.624304501962</v>
      </c>
      <c r="BC141" s="49">
        <f t="shared" si="163"/>
        <v>19328.902841473333</v>
      </c>
      <c r="BD141" s="49">
        <f t="shared" si="163"/>
        <v>19741.817805399653</v>
      </c>
      <c r="BE141" s="49">
        <f t="shared" si="163"/>
        <v>20163.553692522317</v>
      </c>
      <c r="BF141" s="49">
        <f t="shared" si="163"/>
        <v>20594.298940395871</v>
      </c>
      <c r="BG141" s="49">
        <f t="shared" si="163"/>
        <v>21034.246012084561</v>
      </c>
      <c r="BH141" s="49">
        <f t="shared" si="163"/>
        <v>21483.591482157564</v>
      </c>
      <c r="BI141" s="49">
        <f t="shared" si="163"/>
        <v>21942.536124521273</v>
      </c>
      <c r="BJ141" s="49">
        <f t="shared" si="163"/>
        <v>22411.285002127923</v>
      </c>
      <c r="BK141" s="49">
        <f t="shared" si="163"/>
        <v>22890.047558600618</v>
      </c>
      <c r="BL141" s="49">
        <f t="shared" si="163"/>
        <v>23379.037711815694</v>
      </c>
      <c r="BM141" s="49">
        <f t="shared" si="163"/>
        <v>23878.473949484247</v>
      </c>
      <c r="BN141" s="49">
        <f t="shared" si="163"/>
        <v>24388.579426775545</v>
      </c>
      <c r="BO141" s="49">
        <f t="shared" si="163"/>
        <v>24909.582066025894</v>
      </c>
      <c r="BP141" s="49">
        <f t="shared" si="163"/>
        <v>25441.714658577577</v>
      </c>
      <c r="BQ141" s="49">
        <f t="shared" si="163"/>
        <v>25985.214968793294</v>
      </c>
      <c r="BR141" s="49">
        <f t="shared" si="163"/>
        <v>26540.325840292669</v>
      </c>
      <c r="BS141" s="49">
        <f t="shared" si="163"/>
        <v>27107.295304458174</v>
      </c>
      <c r="BT141" s="49">
        <f t="shared" si="163"/>
        <v>27686.376691259084</v>
      </c>
      <c r="BU141" s="49">
        <f t="shared" si="163"/>
        <v>28277.828742442882</v>
      </c>
      <c r="BV141" s="49">
        <f t="shared" si="163"/>
        <v>28881.915727144722</v>
      </c>
      <c r="BW141" s="49">
        <f t="shared" si="163"/>
        <v>29498.907559966618</v>
      </c>
      <c r="BX141" s="49">
        <f t="shared" si="163"/>
        <v>30129.079921579101</v>
      </c>
      <c r="BY141" s="49">
        <f t="shared" si="163"/>
        <v>30772.714381899241</v>
      </c>
      <c r="BZ141" s="49">
        <f t="shared" si="163"/>
        <v>31430.098525900052</v>
      </c>
      <c r="CA141" s="49">
        <f t="shared" si="163"/>
        <v>32101.526082107557</v>
      </c>
      <c r="CB141" s="49">
        <f t="shared" si="163"/>
        <v>32787.297053842798</v>
      </c>
      <c r="CC141" s="49">
        <f t="shared" si="163"/>
        <v>33487.717853267604</v>
      </c>
      <c r="CD141" s="49">
        <f t="shared" si="163"/>
        <v>34203.10143829383</v>
      </c>
      <c r="CE141" s="49">
        <f t="shared" si="163"/>
        <v>34933.767452417414</v>
      </c>
      <c r="CF141" s="49">
        <f t="shared" si="163"/>
        <v>35680.042367539594</v>
      </c>
      <c r="CI141" s="35">
        <v>85</v>
      </c>
      <c r="CJ141" s="35">
        <v>100</v>
      </c>
      <c r="CK141" s="36" t="s">
        <v>270</v>
      </c>
      <c r="CL141" s="75" t="e">
        <f>SUMIF(Population!$B$214:$B$314,"&lt;="&amp;$GV141,Population!#REF!)-SUMIF(Population!$B$214:$B$314,"&lt;"&amp;$GU141,Population!#REF!)</f>
        <v>#REF!</v>
      </c>
      <c r="CM141" s="75" t="e">
        <f>SUMIF(Population!$B$214:$B$314,"&lt;="&amp;$GV141,Population!#REF!)-SUMIF(Population!$B$214:$B$314,"&lt;"&amp;$GU141,Population!#REF!)</f>
        <v>#REF!</v>
      </c>
      <c r="CN141" s="75" t="e">
        <f>SUMIF(Population!$B$214:$B$314,"&lt;="&amp;$GV141,Population!#REF!)-SUMIF(Population!$B$214:$B$314,"&lt;"&amp;$GU141,Population!#REF!)</f>
        <v>#REF!</v>
      </c>
      <c r="CO141" s="75" t="e">
        <f>SUMIF(Population!$B$214:$B$314,"&lt;="&amp;$GV141,Population!#REF!)-SUMIF(Population!$B$214:$B$314,"&lt;"&amp;$GU141,Population!#REF!)</f>
        <v>#REF!</v>
      </c>
      <c r="CP141" s="75" t="e">
        <f>SUMIF(Population!$B$214:$B$314,"&lt;="&amp;$GV141,Population!#REF!)-SUMIF(Population!$B$214:$B$314,"&lt;"&amp;$GU141,Population!#REF!)</f>
        <v>#REF!</v>
      </c>
      <c r="CQ141" s="75" t="e">
        <f>SUMIF(Population!$B$214:$B$314,"&lt;="&amp;$GV141,Population!#REF!)-SUMIF(Population!$B$214:$B$314,"&lt;"&amp;$GU141,Population!#REF!)</f>
        <v>#REF!</v>
      </c>
      <c r="CR141" s="75" t="e">
        <f>SUMIF(Population!$B$214:$B$314,"&lt;="&amp;$GV141,Population!#REF!)-SUMIF(Population!$B$214:$B$314,"&lt;"&amp;$GU141,Population!#REF!)</f>
        <v>#REF!</v>
      </c>
      <c r="CS141" s="75" t="e">
        <f>SUMIF(Population!$B$214:$B$314,"&lt;="&amp;$GV141,Population!#REF!)-SUMIF(Population!$B$214:$B$314,"&lt;"&amp;$GU141,Population!#REF!)</f>
        <v>#REF!</v>
      </c>
      <c r="CT141" s="75" t="e">
        <f>SUMIF(Population!$B$214:$B$314,"&lt;="&amp;$GV141,Population!#REF!)-SUMIF(Population!$B$214:$B$314,"&lt;"&amp;$GU141,Population!#REF!)</f>
        <v>#REF!</v>
      </c>
      <c r="CU141" s="75" t="e">
        <f>SUMIF(Population!$B$214:$B$314,"&lt;="&amp;$GV141,Population!#REF!)-SUMIF(Population!$B$214:$B$314,"&lt;"&amp;$GU141,Population!#REF!)</f>
        <v>#REF!</v>
      </c>
      <c r="CV141" s="75" t="e">
        <f>SUMIF(Population!$B$214:$B$314,"&lt;="&amp;$GV141,Population!#REF!)-SUMIF(Population!$B$214:$B$314,"&lt;"&amp;$GU141,Population!#REF!)</f>
        <v>#REF!</v>
      </c>
      <c r="CW141" s="75" t="e">
        <f>SUMIF(Population!$B$214:$B$314,"&lt;="&amp;$GV141,Population!#REF!)-SUMIF(Population!$B$214:$B$314,"&lt;"&amp;$GU141,Population!#REF!)</f>
        <v>#REF!</v>
      </c>
      <c r="CX141" s="75" t="e">
        <f>SUMIF(Population!$B$214:$B$314,"&lt;="&amp;$GV141,Population!#REF!)-SUMIF(Population!$B$214:$B$314,"&lt;"&amp;$GU141,Population!#REF!)</f>
        <v>#REF!</v>
      </c>
      <c r="CY141" s="75" t="e">
        <f>SUMIF(Population!$B$214:$B$314,"&lt;="&amp;$GV141,Population!#REF!)-SUMIF(Population!$B$214:$B$314,"&lt;"&amp;$GU141,Population!#REF!)</f>
        <v>#REF!</v>
      </c>
      <c r="CZ141" s="75" t="e">
        <f>SUMIF(Population!$B$214:$B$314,"&lt;="&amp;$GV141,Population!#REF!)-SUMIF(Population!$B$214:$B$314,"&lt;"&amp;$GU141,Population!#REF!)</f>
        <v>#REF!</v>
      </c>
      <c r="DA141" s="75" t="e">
        <f>SUMIF(Population!$B$214:$B$314,"&lt;="&amp;$GV141,Population!#REF!)-SUMIF(Population!$B$214:$B$314,"&lt;"&amp;$GU141,Population!#REF!)</f>
        <v>#REF!</v>
      </c>
      <c r="DB141" s="75" t="e">
        <f>SUMIF(Population!$B$214:$B$314,"&lt;="&amp;$GV141,Population!#REF!)-SUMIF(Population!$B$214:$B$314,"&lt;"&amp;$GU141,Population!#REF!)</f>
        <v>#REF!</v>
      </c>
      <c r="DC141" s="75" t="e">
        <f>SUMIF(Population!$B$214:$B$314,"&lt;="&amp;$GV141,Population!#REF!)-SUMIF(Population!$B$214:$B$314,"&lt;"&amp;$GU141,Population!#REF!)</f>
        <v>#REF!</v>
      </c>
      <c r="DD141" s="75" t="e">
        <f>SUMIF(Population!$B$214:$B$314,"&lt;="&amp;$GV141,Population!#REF!)-SUMIF(Population!$B$214:$B$314,"&lt;"&amp;$GU141,Population!#REF!)</f>
        <v>#REF!</v>
      </c>
      <c r="DE141" s="75" t="e">
        <f>SUMIF(Population!$B$214:$B$314,"&lt;="&amp;$GV141,Population!#REF!)-SUMIF(Population!$B$214:$B$314,"&lt;"&amp;$GU141,Population!#REF!)</f>
        <v>#REF!</v>
      </c>
      <c r="DF141" s="75" t="e">
        <f>SUMIF(Population!$B$214:$B$314,"&lt;="&amp;$GV141,Population!#REF!)-SUMIF(Population!$B$214:$B$314,"&lt;"&amp;$GU141,Population!#REF!)</f>
        <v>#REF!</v>
      </c>
      <c r="DG141" s="75" t="e">
        <f>SUMIF(Population!$B$214:$B$314,"&lt;="&amp;$GV141,Population!#REF!)-SUMIF(Population!$B$214:$B$314,"&lt;"&amp;$GU141,Population!#REF!)</f>
        <v>#REF!</v>
      </c>
      <c r="DH141" s="75" t="e">
        <f>SUMIF(Population!$B$214:$B$314,"&lt;="&amp;$GV141,Population!#REF!)-SUMIF(Population!$B$214:$B$314,"&lt;"&amp;$GU141,Population!#REF!)</f>
        <v>#REF!</v>
      </c>
      <c r="DI141" s="75" t="e">
        <f>SUMIF(Population!$B$214:$B$314,"&lt;="&amp;$GV141,Population!#REF!)-SUMIF(Population!$B$214:$B$314,"&lt;"&amp;$GU141,Population!#REF!)</f>
        <v>#REF!</v>
      </c>
      <c r="DJ141" s="75" t="e">
        <f>SUMIF(Population!$B$214:$B$314,"&lt;="&amp;$GV141,Population!#REF!)-SUMIF(Population!$B$214:$B$314,"&lt;"&amp;$GU141,Population!#REF!)</f>
        <v>#REF!</v>
      </c>
      <c r="DK141" s="75" t="e">
        <f>SUMIF(Population!$B$214:$B$314,"&lt;="&amp;$GV141,Population!#REF!)-SUMIF(Population!$B$214:$B$314,"&lt;"&amp;$GU141,Population!#REF!)</f>
        <v>#REF!</v>
      </c>
      <c r="DL141" s="75" t="e">
        <f>SUMIF(Population!$B$214:$B$314,"&lt;="&amp;$GV141,Population!#REF!)-SUMIF(Population!$B$214:$B$314,"&lt;"&amp;$GU141,Population!#REF!)</f>
        <v>#REF!</v>
      </c>
      <c r="DM141" s="75" t="e">
        <f>SUMIF(Population!$B$214:$B$314,"&lt;="&amp;$GV141,Population!#REF!)-SUMIF(Population!$B$214:$B$314,"&lt;"&amp;$GU141,Population!#REF!)</f>
        <v>#REF!</v>
      </c>
      <c r="DN141" s="75" t="e">
        <f>SUMIF(Population!$B$214:$B$314,"&lt;="&amp;$GV141,Population!#REF!)-SUMIF(Population!$B$214:$B$314,"&lt;"&amp;$GU141,Population!#REF!)</f>
        <v>#REF!</v>
      </c>
      <c r="DO141" s="75" t="e">
        <f>SUMIF(Population!$B$214:$B$314,"&lt;="&amp;$GV141,Population!#REF!)-SUMIF(Population!$B$214:$B$314,"&lt;"&amp;$GU141,Population!#REF!)</f>
        <v>#REF!</v>
      </c>
      <c r="DP141" s="75" t="e">
        <f>SUMIF(Population!$B$214:$B$314,"&lt;="&amp;$GV141,Population!#REF!)-SUMIF(Population!$B$214:$B$314,"&lt;"&amp;$GU141,Population!#REF!)</f>
        <v>#REF!</v>
      </c>
      <c r="DQ141" s="75" t="e">
        <f>SUMIF(Population!$B$214:$B$314,"&lt;="&amp;$GV141,Population!#REF!)-SUMIF(Population!$B$214:$B$314,"&lt;"&amp;$GU141,Population!#REF!)</f>
        <v>#REF!</v>
      </c>
      <c r="DR141" s="75" t="e">
        <f>SUMIF(Population!$B$214:$B$314,"&lt;="&amp;$GV141,Population!#REF!)-SUMIF(Population!$B$214:$B$314,"&lt;"&amp;$GU141,Population!#REF!)</f>
        <v>#REF!</v>
      </c>
      <c r="DS141" s="75" t="e">
        <f>SUMIF(Population!$B$214:$B$314,"&lt;="&amp;$GV141,Population!#REF!)-SUMIF(Population!$B$214:$B$314,"&lt;"&amp;$GU141,Population!#REF!)</f>
        <v>#REF!</v>
      </c>
      <c r="DT141" s="75" t="e">
        <f>SUMIF(Population!$B$214:$B$314,"&lt;="&amp;$GV141,Population!#REF!)-SUMIF(Population!$B$214:$B$314,"&lt;"&amp;$GU141,Population!#REF!)</f>
        <v>#REF!</v>
      </c>
      <c r="DU141" s="75" t="e">
        <f>SUMIF(Population!$B$214:$B$314,"&lt;="&amp;$GV141,Population!#REF!)-SUMIF(Population!$B$214:$B$314,"&lt;"&amp;$GU141,Population!#REF!)</f>
        <v>#REF!</v>
      </c>
      <c r="DV141" s="75" t="e">
        <f>SUMIF(Population!$B$214:$B$314,"&lt;="&amp;$GV141,Population!#REF!)-SUMIF(Population!$B$214:$B$314,"&lt;"&amp;$GU141,Population!#REF!)</f>
        <v>#REF!</v>
      </c>
      <c r="DW141" s="75" t="e">
        <f>SUMIF(Population!$B$214:$B$314,"&lt;="&amp;$GV141,Population!#REF!)-SUMIF(Population!$B$214:$B$314,"&lt;"&amp;$GU141,Population!#REF!)</f>
        <v>#REF!</v>
      </c>
      <c r="DX141" s="75" t="e">
        <f>SUMIF(Population!$B$214:$B$314,"&lt;="&amp;$GV141,Population!#REF!)-SUMIF(Population!$B$214:$B$314,"&lt;"&amp;$GU141,Population!#REF!)</f>
        <v>#REF!</v>
      </c>
      <c r="DY141" s="75" t="e">
        <f>SUMIF(Population!$B$214:$B$314,"&lt;="&amp;$GV141,Population!#REF!)-SUMIF(Population!$B$214:$B$314,"&lt;"&amp;$GU141,Population!#REF!)</f>
        <v>#REF!</v>
      </c>
      <c r="DZ141" s="75" t="e">
        <f>SUMIF(Population!$B$214:$B$314,"&lt;="&amp;$GV141,Population!#REF!)-SUMIF(Population!$B$214:$B$314,"&lt;"&amp;$GU141,Population!#REF!)</f>
        <v>#REF!</v>
      </c>
      <c r="EA141" s="75" t="e">
        <f>SUMIF(Population!$B$214:$B$314,"&lt;="&amp;$GV141,Population!#REF!)-SUMIF(Population!$B$214:$B$314,"&lt;"&amp;$GU141,Population!#REF!)</f>
        <v>#REF!</v>
      </c>
      <c r="EB141" s="75" t="e">
        <f>SUMIF(Population!$B$214:$B$314,"&lt;="&amp;$GV141,Population!#REF!)-SUMIF(Population!$B$214:$B$314,"&lt;"&amp;$GU141,Population!#REF!)</f>
        <v>#REF!</v>
      </c>
      <c r="EC141" s="75" t="e">
        <f>SUMIF(Population!$B$214:$B$314,"&lt;="&amp;$GV141,Population!#REF!)-SUMIF(Population!$B$214:$B$314,"&lt;"&amp;$GU141,Population!#REF!)</f>
        <v>#REF!</v>
      </c>
      <c r="ED141" s="75" t="e">
        <f>SUMIF(Population!$B$214:$B$314,"&lt;="&amp;$GV141,Population!#REF!)-SUMIF(Population!$B$214:$B$314,"&lt;"&amp;$GU141,Population!#REF!)</f>
        <v>#REF!</v>
      </c>
      <c r="EE141" s="75" t="e">
        <f>SUMIF(Population!$B$214:$B$314,"&lt;="&amp;$GV141,Population!#REF!)-SUMIF(Population!$B$214:$B$314,"&lt;"&amp;$GU141,Population!#REF!)</f>
        <v>#REF!</v>
      </c>
      <c r="EF141" s="75" t="e">
        <f>SUMIF(Population!$B$214:$B$314,"&lt;="&amp;$GV141,Population!#REF!)-SUMIF(Population!$B$214:$B$314,"&lt;"&amp;$GU141,Population!#REF!)</f>
        <v>#REF!</v>
      </c>
      <c r="EG141" s="75" t="e">
        <f>SUMIF(Population!$B$214:$B$314,"&lt;="&amp;$GV141,Population!#REF!)-SUMIF(Population!$B$214:$B$314,"&lt;"&amp;$GU141,Population!#REF!)</f>
        <v>#REF!</v>
      </c>
      <c r="EH141" s="75" t="e">
        <f>SUMIF(Population!$B$214:$B$314,"&lt;="&amp;$GV141,Population!#REF!)-SUMIF(Population!$B$214:$B$314,"&lt;"&amp;$GU141,Population!#REF!)</f>
        <v>#REF!</v>
      </c>
      <c r="EK141" s="35">
        <v>85</v>
      </c>
      <c r="EL141" s="35">
        <v>100</v>
      </c>
      <c r="EM141" s="36" t="s">
        <v>270</v>
      </c>
      <c r="EN141" s="35" t="e">
        <f>SUMIF(Population!$B$110:$B$210,"&lt;="&amp;$GV141,Population!#REF!)-SUMIF(Population!$B$110:$B$210,"&lt;"&amp;$GU141,Population!#REF!)</f>
        <v>#REF!</v>
      </c>
      <c r="EO141" s="35" t="e">
        <f>SUMIF(Population!$B$110:$B$210,"&lt;="&amp;$GV141,Population!#REF!)-SUMIF(Population!$B$110:$B$210,"&lt;"&amp;$GU141,Population!#REF!)</f>
        <v>#REF!</v>
      </c>
      <c r="EP141" s="35" t="e">
        <f>SUMIF(Population!$B$110:$B$210,"&lt;="&amp;$GV141,Population!#REF!)-SUMIF(Population!$B$110:$B$210,"&lt;"&amp;$GU141,Population!#REF!)</f>
        <v>#REF!</v>
      </c>
      <c r="EQ141" s="35" t="e">
        <f>SUMIF(Population!$B$110:$B$210,"&lt;="&amp;$GV141,Population!#REF!)-SUMIF(Population!$B$110:$B$210,"&lt;"&amp;$GU141,Population!#REF!)</f>
        <v>#REF!</v>
      </c>
      <c r="ER141" s="35" t="e">
        <f>SUMIF(Population!$B$110:$B$210,"&lt;="&amp;$GV141,Population!#REF!)-SUMIF(Population!$B$110:$B$210,"&lt;"&amp;$GU141,Population!#REF!)</f>
        <v>#REF!</v>
      </c>
      <c r="ES141" s="35" t="e">
        <f>SUMIF(Population!$B$110:$B$210,"&lt;="&amp;$GV141,Population!#REF!)-SUMIF(Population!$B$110:$B$210,"&lt;"&amp;$GU141,Population!#REF!)</f>
        <v>#REF!</v>
      </c>
      <c r="ET141" s="35" t="e">
        <f>SUMIF(Population!$B$110:$B$210,"&lt;="&amp;$GV141,Population!#REF!)-SUMIF(Population!$B$110:$B$210,"&lt;"&amp;$GU141,Population!#REF!)</f>
        <v>#REF!</v>
      </c>
      <c r="EU141" s="35" t="e">
        <f>SUMIF(Population!$B$110:$B$210,"&lt;="&amp;$GV141,Population!#REF!)-SUMIF(Population!$B$110:$B$210,"&lt;"&amp;$GU141,Population!#REF!)</f>
        <v>#REF!</v>
      </c>
      <c r="EV141" s="35" t="e">
        <f>SUMIF(Population!$B$110:$B$210,"&lt;="&amp;$GV141,Population!#REF!)-SUMIF(Population!$B$110:$B$210,"&lt;"&amp;$GU141,Population!#REF!)</f>
        <v>#REF!</v>
      </c>
      <c r="EW141" s="35" t="e">
        <f>SUMIF(Population!$B$110:$B$210,"&lt;="&amp;$GV141,Population!#REF!)-SUMIF(Population!$B$110:$B$210,"&lt;"&amp;$GU141,Population!#REF!)</f>
        <v>#REF!</v>
      </c>
      <c r="EX141" s="35" t="e">
        <f>SUMIF(Population!$B$110:$B$210,"&lt;="&amp;$GV141,Population!#REF!)-SUMIF(Population!$B$110:$B$210,"&lt;"&amp;$GU141,Population!#REF!)</f>
        <v>#REF!</v>
      </c>
      <c r="EY141" s="35" t="e">
        <f>SUMIF(Population!$B$110:$B$210,"&lt;="&amp;$GV141,Population!#REF!)-SUMIF(Population!$B$110:$B$210,"&lt;"&amp;$GU141,Population!#REF!)</f>
        <v>#REF!</v>
      </c>
      <c r="EZ141" s="35" t="e">
        <f>SUMIF(Population!$B$110:$B$210,"&lt;="&amp;$GV141,Population!#REF!)-SUMIF(Population!$B$110:$B$210,"&lt;"&amp;$GU141,Population!#REF!)</f>
        <v>#REF!</v>
      </c>
      <c r="FA141" s="35" t="e">
        <f>SUMIF(Population!$B$110:$B$210,"&lt;="&amp;$GV141,Population!#REF!)-SUMIF(Population!$B$110:$B$210,"&lt;"&amp;$GU141,Population!#REF!)</f>
        <v>#REF!</v>
      </c>
      <c r="FB141" s="35" t="e">
        <f>SUMIF(Population!$B$110:$B$210,"&lt;="&amp;$GV141,Population!#REF!)-SUMIF(Population!$B$110:$B$210,"&lt;"&amp;$GU141,Population!#REF!)</f>
        <v>#REF!</v>
      </c>
      <c r="FC141" s="35" t="e">
        <f>SUMIF(Population!$B$110:$B$210,"&lt;="&amp;$GV141,Population!#REF!)-SUMIF(Population!$B$110:$B$210,"&lt;"&amp;$GU141,Population!#REF!)</f>
        <v>#REF!</v>
      </c>
      <c r="FD141" s="35" t="e">
        <f>SUMIF(Population!$B$110:$B$210,"&lt;="&amp;$GV141,Population!#REF!)-SUMIF(Population!$B$110:$B$210,"&lt;"&amp;$GU141,Population!#REF!)</f>
        <v>#REF!</v>
      </c>
      <c r="FE141" s="35" t="e">
        <f>SUMIF(Population!$B$110:$B$210,"&lt;="&amp;$GV141,Population!#REF!)-SUMIF(Population!$B$110:$B$210,"&lt;"&amp;$GU141,Population!#REF!)</f>
        <v>#REF!</v>
      </c>
      <c r="FF141" s="35" t="e">
        <f>SUMIF(Population!$B$110:$B$210,"&lt;="&amp;$GV141,Population!#REF!)-SUMIF(Population!$B$110:$B$210,"&lt;"&amp;$GU141,Population!#REF!)</f>
        <v>#REF!</v>
      </c>
      <c r="FG141" s="35" t="e">
        <f>SUMIF(Population!$B$110:$B$210,"&lt;="&amp;$GV141,Population!#REF!)-SUMIF(Population!$B$110:$B$210,"&lt;"&amp;$GU141,Population!#REF!)</f>
        <v>#REF!</v>
      </c>
      <c r="FH141" s="35" t="e">
        <f>SUMIF(Population!$B$110:$B$210,"&lt;="&amp;$GV141,Population!#REF!)-SUMIF(Population!$B$110:$B$210,"&lt;"&amp;$GU141,Population!#REF!)</f>
        <v>#REF!</v>
      </c>
      <c r="FI141" s="35" t="e">
        <f>SUMIF(Population!$B$110:$B$210,"&lt;="&amp;$GV141,Population!#REF!)-SUMIF(Population!$B$110:$B$210,"&lt;"&amp;$GU141,Population!#REF!)</f>
        <v>#REF!</v>
      </c>
      <c r="FJ141" s="35" t="e">
        <f>SUMIF(Population!$B$110:$B$210,"&lt;="&amp;$GV141,Population!#REF!)-SUMIF(Population!$B$110:$B$210,"&lt;"&amp;$GU141,Population!#REF!)</f>
        <v>#REF!</v>
      </c>
      <c r="FK141" s="35" t="e">
        <f>SUMIF(Population!$B$110:$B$210,"&lt;="&amp;$GV141,Population!#REF!)-SUMIF(Population!$B$110:$B$210,"&lt;"&amp;$GU141,Population!#REF!)</f>
        <v>#REF!</v>
      </c>
      <c r="FL141" s="35" t="e">
        <f>SUMIF(Population!$B$110:$B$210,"&lt;="&amp;$GV141,Population!#REF!)-SUMIF(Population!$B$110:$B$210,"&lt;"&amp;$GU141,Population!#REF!)</f>
        <v>#REF!</v>
      </c>
      <c r="FM141" s="35" t="e">
        <f>SUMIF(Population!$B$110:$B$210,"&lt;="&amp;$GV141,Population!#REF!)-SUMIF(Population!$B$110:$B$210,"&lt;"&amp;$GU141,Population!#REF!)</f>
        <v>#REF!</v>
      </c>
      <c r="FN141" s="35" t="e">
        <f>SUMIF(Population!$B$110:$B$210,"&lt;="&amp;$GV141,Population!#REF!)-SUMIF(Population!$B$110:$B$210,"&lt;"&amp;$GU141,Population!#REF!)</f>
        <v>#REF!</v>
      </c>
      <c r="FO141" s="35" t="e">
        <f>SUMIF(Population!$B$110:$B$210,"&lt;="&amp;$GV141,Population!#REF!)-SUMIF(Population!$B$110:$B$210,"&lt;"&amp;$GU141,Population!#REF!)</f>
        <v>#REF!</v>
      </c>
      <c r="FP141" s="35" t="e">
        <f>SUMIF(Population!$B$110:$B$210,"&lt;="&amp;$GV141,Population!#REF!)-SUMIF(Population!$B$110:$B$210,"&lt;"&amp;$GU141,Population!#REF!)</f>
        <v>#REF!</v>
      </c>
      <c r="FQ141" s="35" t="e">
        <f>SUMIF(Population!$B$110:$B$210,"&lt;="&amp;$GV141,Population!#REF!)-SUMIF(Population!$B$110:$B$210,"&lt;"&amp;$GU141,Population!#REF!)</f>
        <v>#REF!</v>
      </c>
      <c r="FR141" s="35" t="e">
        <f>SUMIF(Population!$B$110:$B$210,"&lt;="&amp;$GV141,Population!#REF!)-SUMIF(Population!$B$110:$B$210,"&lt;"&amp;$GU141,Population!#REF!)</f>
        <v>#REF!</v>
      </c>
      <c r="FS141" s="35" t="e">
        <f>SUMIF(Population!$B$110:$B$210,"&lt;="&amp;$GV141,Population!#REF!)-SUMIF(Population!$B$110:$B$210,"&lt;"&amp;$GU141,Population!#REF!)</f>
        <v>#REF!</v>
      </c>
      <c r="FT141" s="35" t="e">
        <f>SUMIF(Population!$B$110:$B$210,"&lt;="&amp;$GV141,Population!#REF!)-SUMIF(Population!$B$110:$B$210,"&lt;"&amp;$GU141,Population!#REF!)</f>
        <v>#REF!</v>
      </c>
      <c r="FU141" s="35" t="e">
        <f>SUMIF(Population!$B$110:$B$210,"&lt;="&amp;$GV141,Population!#REF!)-SUMIF(Population!$B$110:$B$210,"&lt;"&amp;$GU141,Population!#REF!)</f>
        <v>#REF!</v>
      </c>
      <c r="FV141" s="35" t="e">
        <f>SUMIF(Population!$B$110:$B$210,"&lt;="&amp;$GV141,Population!#REF!)-SUMIF(Population!$B$110:$B$210,"&lt;"&amp;$GU141,Population!#REF!)</f>
        <v>#REF!</v>
      </c>
      <c r="FW141" s="35" t="e">
        <f>SUMIF(Population!$B$110:$B$210,"&lt;="&amp;$GV141,Population!#REF!)-SUMIF(Population!$B$110:$B$210,"&lt;"&amp;$GU141,Population!#REF!)</f>
        <v>#REF!</v>
      </c>
      <c r="FX141" s="35" t="e">
        <f>SUMIF(Population!$B$110:$B$210,"&lt;="&amp;$GV141,Population!#REF!)-SUMIF(Population!$B$110:$B$210,"&lt;"&amp;$GU141,Population!#REF!)</f>
        <v>#REF!</v>
      </c>
      <c r="FY141" s="35" t="e">
        <f>SUMIF(Population!$B$110:$B$210,"&lt;="&amp;$GV141,Population!#REF!)-SUMIF(Population!$B$110:$B$210,"&lt;"&amp;$GU141,Population!#REF!)</f>
        <v>#REF!</v>
      </c>
      <c r="FZ141" s="35" t="e">
        <f>SUMIF(Population!$B$110:$B$210,"&lt;="&amp;$GV141,Population!#REF!)-SUMIF(Population!$B$110:$B$210,"&lt;"&amp;$GU141,Population!#REF!)</f>
        <v>#REF!</v>
      </c>
      <c r="GA141" s="35" t="e">
        <f>SUMIF(Population!$B$110:$B$210,"&lt;="&amp;$GV141,Population!#REF!)-SUMIF(Population!$B$110:$B$210,"&lt;"&amp;$GU141,Population!#REF!)</f>
        <v>#REF!</v>
      </c>
      <c r="GB141" s="35" t="e">
        <f>SUMIF(Population!$B$110:$B$210,"&lt;="&amp;$GV141,Population!#REF!)-SUMIF(Population!$B$110:$B$210,"&lt;"&amp;$GU141,Population!#REF!)</f>
        <v>#REF!</v>
      </c>
      <c r="GC141" s="35" t="e">
        <f>SUMIF(Population!$B$110:$B$210,"&lt;="&amp;$GV141,Population!#REF!)-SUMIF(Population!$B$110:$B$210,"&lt;"&amp;$GU141,Population!#REF!)</f>
        <v>#REF!</v>
      </c>
      <c r="GD141" s="35" t="e">
        <f>SUMIF(Population!$B$110:$B$210,"&lt;="&amp;$GV141,Population!#REF!)-SUMIF(Population!$B$110:$B$210,"&lt;"&amp;$GU141,Population!#REF!)</f>
        <v>#REF!</v>
      </c>
      <c r="GE141" s="35" t="e">
        <f>SUMIF(Population!$B$110:$B$210,"&lt;="&amp;$GV141,Population!#REF!)-SUMIF(Population!$B$110:$B$210,"&lt;"&amp;$GU141,Population!#REF!)</f>
        <v>#REF!</v>
      </c>
      <c r="GF141" s="35" t="e">
        <f>SUMIF(Population!$B$110:$B$210,"&lt;="&amp;$GV141,Population!#REF!)-SUMIF(Population!$B$110:$B$210,"&lt;"&amp;$GU141,Population!#REF!)</f>
        <v>#REF!</v>
      </c>
      <c r="GG141" s="35" t="e">
        <f>SUMIF(Population!$B$110:$B$210,"&lt;="&amp;$GV141,Population!#REF!)-SUMIF(Population!$B$110:$B$210,"&lt;"&amp;$GU141,Population!#REF!)</f>
        <v>#REF!</v>
      </c>
      <c r="GH141" s="35" t="e">
        <f>SUMIF(Population!$B$110:$B$210,"&lt;="&amp;$GV141,Population!#REF!)-SUMIF(Population!$B$110:$B$210,"&lt;"&amp;$GU141,Population!#REF!)</f>
        <v>#REF!</v>
      </c>
      <c r="GI141" s="35" t="e">
        <f>SUMIF(Population!$B$110:$B$210,"&lt;="&amp;$GV141,Population!#REF!)-SUMIF(Population!$B$110:$B$210,"&lt;"&amp;$GU141,Population!#REF!)</f>
        <v>#REF!</v>
      </c>
      <c r="GJ141" s="35" t="e">
        <f>SUMIF(Population!$B$110:$B$210,"&lt;="&amp;$GV141,Population!#REF!)-SUMIF(Population!$B$110:$B$210,"&lt;"&amp;$GU141,Population!#REF!)</f>
        <v>#REF!</v>
      </c>
      <c r="GU141" s="35">
        <v>85</v>
      </c>
      <c r="GV141" s="35">
        <v>100</v>
      </c>
      <c r="GW141" s="36" t="s">
        <v>270</v>
      </c>
      <c r="GX141" s="35">
        <f>SUMIF(Population!$B$4:$B$104,"&lt;="&amp;$GV141,Population!C$4:C$104)-SUMIF(Population!$B$4:$B$104,"&lt;"&amp;$GU141,Population!C$4:C$104)</f>
        <v>420517</v>
      </c>
      <c r="GY141" s="35">
        <f>SUMIF(Population!$B$4:$B$104,"&lt;="&amp;$GV141,Population!D$4:D$104)-SUMIF(Population!$B$4:$B$104,"&lt;"&amp;$GU141,Population!D$4:D$104)</f>
        <v>438073</v>
      </c>
      <c r="GZ141" s="35">
        <f>SUMIF(Population!$B$4:$B$104,"&lt;="&amp;$GV141,Population!E$4:E$104)-SUMIF(Population!$B$4:$B$104,"&lt;"&amp;$GU141,Population!E$4:E$104)</f>
        <v>453926</v>
      </c>
      <c r="HA141" s="35">
        <f>SUMIF(Population!$B$4:$B$104,"&lt;="&amp;$GV141,Population!F$4:F$104)-SUMIF(Population!$B$4:$B$104,"&lt;"&amp;$GU141,Population!F$4:F$104)</f>
        <v>469513</v>
      </c>
      <c r="HB141" s="35">
        <f>SUMIF(Population!$B$4:$B$104,"&lt;="&amp;$GV141,Population!G$4:G$104)-SUMIF(Population!$B$4:$B$104,"&lt;"&amp;$GU141,Population!G$4:G$104)</f>
        <v>483837</v>
      </c>
      <c r="HC141" s="35">
        <f>SUMIF(Population!$B$4:$B$104,"&lt;="&amp;$GV141,Population!H$4:H$104)-SUMIF(Population!$B$4:$B$104,"&lt;"&amp;$GU141,Population!H$4:H$104)</f>
        <v>493971</v>
      </c>
      <c r="HD141" s="35">
        <f>SUMIF(Population!$B$4:$B$104,"&lt;="&amp;$GV141,Population!I$4:I$104)-SUMIF(Population!$B$4:$B$104,"&lt;"&amp;$GU141,Population!I$4:I$104)</f>
        <v>504020</v>
      </c>
      <c r="HE141" s="35">
        <f>SUMIF(Population!$B$4:$B$104,"&lt;="&amp;$GV141,Population!J$4:J$104)-SUMIF(Population!$B$4:$B$104,"&lt;"&amp;$GU141,Population!J$4:J$104)</f>
        <v>514070</v>
      </c>
      <c r="HF141" s="35">
        <f>SUMIF(Population!$B$4:$B$104,"&lt;="&amp;$GV141,Population!K$4:K$104)-SUMIF(Population!$B$4:$B$104,"&lt;"&amp;$GU141,Population!K$4:K$104)</f>
        <v>525218</v>
      </c>
      <c r="HG141" s="35">
        <f>SUMIF(Population!$B$4:$B$104,"&lt;="&amp;$GV141,Population!L$4:L$104)-SUMIF(Population!$B$4:$B$104,"&lt;"&amp;$GU141,Population!L$4:L$104)</f>
        <v>539477</v>
      </c>
      <c r="HH141" s="35">
        <f>SUMIF(Population!$B$4:$B$104,"&lt;="&amp;$GV141,Population!M$4:M$104)-SUMIF(Population!$B$4:$B$104,"&lt;"&amp;$GU141,Population!M$4:M$104)</f>
        <v>555291</v>
      </c>
      <c r="HI141" s="35">
        <f>SUMIF(Population!$B$4:$B$104,"&lt;="&amp;$GV141,Population!N$4:N$104)-SUMIF(Population!$B$4:$B$104,"&lt;"&amp;$GU141,Population!N$4:N$104)</f>
        <v>572853</v>
      </c>
      <c r="HJ141" s="35">
        <f>SUMIF(Population!$B$4:$B$104,"&lt;="&amp;$GV141,Population!O$4:O$104)-SUMIF(Population!$B$4:$B$104,"&lt;"&amp;$GU141,Population!O$4:O$104)</f>
        <v>593351</v>
      </c>
      <c r="HK141" s="35">
        <f>SUMIF(Population!$B$4:$B$104,"&lt;="&amp;$GV141,Population!P$4:P$104)-SUMIF(Population!$B$4:$B$104,"&lt;"&amp;$GU141,Population!P$4:P$104)</f>
        <v>616070</v>
      </c>
      <c r="HL141" s="35">
        <f>SUMIF(Population!$B$4:$B$104,"&lt;="&amp;$GV141,Population!Q$4:Q$104)-SUMIF(Population!$B$4:$B$104,"&lt;"&amp;$GU141,Population!Q$4:Q$104)</f>
        <v>640274</v>
      </c>
      <c r="HM141" s="35">
        <f>SUMIF(Population!$B$4:$B$104,"&lt;="&amp;$GV141,Population!R$4:R$104)-SUMIF(Population!$B$4:$B$104,"&lt;"&amp;$GU141,Population!R$4:R$104)</f>
        <v>669620</v>
      </c>
      <c r="HN141" s="35">
        <f>SUMIF(Population!$B$4:$B$104,"&lt;="&amp;$GV141,Population!S$4:S$104)-SUMIF(Population!$B$4:$B$104,"&lt;"&amp;$GU141,Population!S$4:S$104)</f>
        <v>698456</v>
      </c>
      <c r="HO141" s="35">
        <f>SUMIF(Population!$B$4:$B$104,"&lt;="&amp;$GV141,Population!T$4:T$104)-SUMIF(Population!$B$4:$B$104,"&lt;"&amp;$GU141,Population!T$4:T$104)</f>
        <v>736578</v>
      </c>
      <c r="HP141" s="35">
        <f>SUMIF(Population!$B$4:$B$104,"&lt;="&amp;$GV141,Population!U$4:U$104)-SUMIF(Population!$B$4:$B$104,"&lt;"&amp;$GU141,Population!U$4:U$104)</f>
        <v>777464</v>
      </c>
      <c r="HQ141" s="35">
        <f>SUMIF(Population!$B$4:$B$104,"&lt;="&amp;$GV141,Population!V$4:V$104)-SUMIF(Population!$B$4:$B$104,"&lt;"&amp;$GU141,Population!V$4:V$104)</f>
        <v>820222</v>
      </c>
      <c r="HR141" s="35">
        <f>SUMIF(Population!$B$4:$B$104,"&lt;="&amp;$GV141,Population!W$4:W$104)-SUMIF(Population!$B$4:$B$104,"&lt;"&amp;$GU141,Population!W$4:W$104)</f>
        <v>884095</v>
      </c>
      <c r="HS141" s="35">
        <f>SUMIF(Population!$B$4:$B$104,"&lt;="&amp;$GV141,Population!X$4:X$104)-SUMIF(Population!$B$4:$B$104,"&lt;"&amp;$GU141,Population!X$4:X$104)</f>
        <v>937405</v>
      </c>
      <c r="HT141" s="35">
        <f>SUMIF(Population!$B$4:$B$104,"&lt;="&amp;$GV141,Population!Y$4:Y$104)-SUMIF(Population!$B$4:$B$104,"&lt;"&amp;$GU141,Population!Y$4:Y$104)</f>
        <v>985070</v>
      </c>
      <c r="HU141" s="35">
        <f>SUMIF(Population!$B$4:$B$104,"&lt;="&amp;$GV141,Population!Z$4:Z$104)-SUMIF(Population!$B$4:$B$104,"&lt;"&amp;$GU141,Population!Z$4:Z$104)</f>
        <v>1033029</v>
      </c>
      <c r="HV141" s="35">
        <f>SUMIF(Population!$B$4:$B$104,"&lt;="&amp;$GV141,Population!AA$4:AA$104)-SUMIF(Population!$B$4:$B$104,"&lt;"&amp;$GU141,Population!AA$4:AA$104)</f>
        <v>1079834</v>
      </c>
      <c r="HW141" s="35">
        <f>SUMIF(Population!$B$4:$B$104,"&lt;="&amp;$GV141,Population!AB$4:AB$104)-SUMIF(Population!$B$4:$B$104,"&lt;"&amp;$GU141,Population!AB$4:AB$104)</f>
        <v>1124696</v>
      </c>
      <c r="HX141" s="35">
        <f>SUMIF(Population!$B$4:$B$104,"&lt;="&amp;$GV141,Population!AC$4:AC$104)-SUMIF(Population!$B$4:$B$104,"&lt;"&amp;$GU141,Population!AC$4:AC$104)</f>
        <v>1171507</v>
      </c>
      <c r="HY141" s="35">
        <f>SUMIF(Population!$B$4:$B$104,"&lt;="&amp;$GV141,Population!AD$4:AD$104)-SUMIF(Population!$B$4:$B$104,"&lt;"&amp;$GU141,Population!AD$4:AD$104)</f>
        <v>1216233</v>
      </c>
      <c r="HZ141" s="35">
        <f>SUMIF(Population!$B$4:$B$104,"&lt;="&amp;$GV141,Population!AE$4:AE$104)-SUMIF(Population!$B$4:$B$104,"&lt;"&amp;$GU141,Population!AE$4:AE$104)</f>
        <v>1262735</v>
      </c>
      <c r="IA141" s="35">
        <f>SUMIF(Population!$B$4:$B$104,"&lt;="&amp;$GV141,Population!AF$4:AF$104)-SUMIF(Population!$B$4:$B$104,"&lt;"&amp;$GU141,Population!AF$4:AF$104)</f>
        <v>1311077</v>
      </c>
      <c r="IB141" s="35">
        <f>SUMIF(Population!$B$4:$B$104,"&lt;="&amp;$GV141,Population!AG$4:AG$104)-SUMIF(Population!$B$4:$B$104,"&lt;"&amp;$GU141,Population!AG$4:AG$104)</f>
        <v>1358237</v>
      </c>
      <c r="IC141" s="35">
        <f>SUMIF(Population!$B$4:$B$104,"&lt;="&amp;$GV141,Population!AH$4:AH$104)-SUMIF(Population!$B$4:$B$104,"&lt;"&amp;$GU141,Population!AH$4:AH$104)</f>
        <v>1406955</v>
      </c>
      <c r="ID141" s="35">
        <f>SUMIF(Population!$B$4:$B$104,"&lt;="&amp;$GV141,Population!AI$4:AI$104)-SUMIF(Population!$B$4:$B$104,"&lt;"&amp;$GU141,Population!AI$4:AI$104)</f>
        <v>1456529</v>
      </c>
      <c r="IE141" s="35">
        <f>SUMIF(Population!$B$4:$B$104,"&lt;="&amp;$GV141,Population!AJ$4:AJ$104)-SUMIF(Population!$B$4:$B$104,"&lt;"&amp;$GU141,Population!AJ$4:AJ$104)</f>
        <v>1505910</v>
      </c>
      <c r="IF141" s="35">
        <f>SUMIF(Population!$B$4:$B$104,"&lt;="&amp;$GV141,Population!AK$4:AK$104)-SUMIF(Population!$B$4:$B$104,"&lt;"&amp;$GU141,Population!AK$4:AK$104)</f>
        <v>1559384</v>
      </c>
      <c r="IG141" s="35">
        <f>SUMIF(Population!$B$4:$B$104,"&lt;="&amp;$GV141,Population!AL$4:AL$104)-SUMIF(Population!$B$4:$B$104,"&lt;"&amp;$GU141,Population!AL$4:AL$104)</f>
        <v>1608853</v>
      </c>
      <c r="IH141" s="35">
        <f>SUMIF(Population!$B$4:$B$104,"&lt;="&amp;$GV141,Population!AM$4:AM$104)-SUMIF(Population!$B$4:$B$104,"&lt;"&amp;$GU141,Population!AM$4:AM$104)</f>
        <v>1656599</v>
      </c>
      <c r="II141" s="35">
        <f>SUMIF(Population!$B$4:$B$104,"&lt;="&amp;$GV141,Population!AN$4:AN$104)-SUMIF(Population!$B$4:$B$104,"&lt;"&amp;$GU141,Population!AN$4:AN$104)</f>
        <v>1699738</v>
      </c>
      <c r="IJ141" s="35">
        <f>SUMIF(Population!$B$4:$B$104,"&lt;="&amp;$GV141,Population!AO$4:AO$104)-SUMIF(Population!$B$4:$B$104,"&lt;"&amp;$GU141,Population!AO$4:AO$104)</f>
        <v>1734786</v>
      </c>
      <c r="IK141" s="35">
        <f>SUMIF(Population!$B$4:$B$104,"&lt;="&amp;$GV141,Population!AP$4:AP$104)-SUMIF(Population!$B$4:$B$104,"&lt;"&amp;$GU141,Population!AP$4:AP$104)</f>
        <v>1765858</v>
      </c>
      <c r="IL141" s="35">
        <f>SUMIF(Population!$B$4:$B$104,"&lt;="&amp;$GV141,Population!AQ$4:AQ$104)-SUMIF(Population!$B$4:$B$104,"&lt;"&amp;$GU141,Population!AQ$4:AQ$104)</f>
        <v>1796278</v>
      </c>
      <c r="IM141" s="35">
        <f>SUMIF(Population!$B$4:$B$104,"&lt;="&amp;$GV141,Population!AR$4:AR$104)-SUMIF(Population!$B$4:$B$104,"&lt;"&amp;$GU141,Population!AR$4:AR$104)</f>
        <v>1830721</v>
      </c>
      <c r="IN141" s="35">
        <f>SUMIF(Population!$B$4:$B$104,"&lt;="&amp;$GV141,Population!AS$4:AS$104)-SUMIF(Population!$B$4:$B$104,"&lt;"&amp;$GU141,Population!AS$4:AS$104)</f>
        <v>1874552</v>
      </c>
      <c r="IO141" s="35">
        <f>SUMIF(Population!$B$4:$B$104,"&lt;="&amp;$GV141,Population!AT$4:AT$104)-SUMIF(Population!$B$4:$B$104,"&lt;"&amp;$GU141,Population!AT$4:AT$104)</f>
        <v>1921287</v>
      </c>
      <c r="IP141" s="35">
        <f>SUMIF(Population!$B$4:$B$104,"&lt;="&amp;$GV141,Population!AU$4:AU$104)-SUMIF(Population!$B$4:$B$104,"&lt;"&amp;$GU141,Population!AU$4:AU$104)</f>
        <v>1981470</v>
      </c>
      <c r="IQ141" s="35">
        <f>SUMIF(Population!$B$4:$B$104,"&lt;="&amp;$GV141,Population!AV$4:AV$104)-SUMIF(Population!$B$4:$B$104,"&lt;"&amp;$GU141,Population!AV$4:AV$104)</f>
        <v>2037588</v>
      </c>
      <c r="IR141" s="35">
        <f>SUMIF(Population!$B$4:$B$104,"&lt;="&amp;$GV141,Population!AW$4:AW$104)-SUMIF(Population!$B$4:$B$104,"&lt;"&amp;$GU141,Population!AW$4:AW$104)</f>
        <v>2083241</v>
      </c>
      <c r="IS141" s="35">
        <f>SUMIF(Population!$B$4:$B$104,"&lt;="&amp;$GV141,Population!AX$4:AX$104)-SUMIF(Population!$B$4:$B$104,"&lt;"&amp;$GU141,Population!AX$4:AX$104)</f>
        <v>2122724</v>
      </c>
      <c r="IT141" s="35">
        <f>SUMIF(Population!$B$4:$B$104,"&lt;="&amp;$GV141,Population!AY$4:AY$104)-SUMIF(Population!$B$4:$B$104,"&lt;"&amp;$GU141,Population!AY$4:AY$104)</f>
        <v>2157332</v>
      </c>
      <c r="IW141" s="35">
        <v>85</v>
      </c>
      <c r="IX141" s="35">
        <v>100</v>
      </c>
      <c r="IY141" s="36" t="s">
        <v>270</v>
      </c>
      <c r="IZ141" s="75">
        <f>SUMIF(Population!$B$214:$B$314,"&lt;="&amp;$GV141,Population!C$214:C$314)-SUMIF(Population!$B$214:$B$314,"&lt;"&amp;$GU141,Population!C$214:C$314)</f>
        <v>272101</v>
      </c>
      <c r="JA141" s="75">
        <f>SUMIF(Population!$B$214:$B$314,"&lt;="&amp;$GV141,Population!D$214:D$314)-SUMIF(Population!$B$214:$B$314,"&lt;"&amp;$GU141,Population!D$214:D$314)</f>
        <v>281072</v>
      </c>
      <c r="JB141" s="75">
        <f>SUMIF(Population!$B$214:$B$314,"&lt;="&amp;$GV141,Population!E$214:E$314)-SUMIF(Population!$B$214:$B$314,"&lt;"&amp;$GU141,Population!E$214:E$314)</f>
        <v>288895</v>
      </c>
      <c r="JC141" s="75">
        <f>SUMIF(Population!$B$214:$B$314,"&lt;="&amp;$GV141,Population!F$214:F$314)-SUMIF(Population!$B$214:$B$314,"&lt;"&amp;$GU141,Population!F$214:F$314)</f>
        <v>296413</v>
      </c>
      <c r="JD141" s="75">
        <f>SUMIF(Population!$B$214:$B$314,"&lt;="&amp;$GV141,Population!G$214:G$314)-SUMIF(Population!$B$214:$B$314,"&lt;"&amp;$GU141,Population!G$214:G$314)</f>
        <v>303420</v>
      </c>
      <c r="JE141" s="75">
        <f>SUMIF(Population!$B$214:$B$314,"&lt;="&amp;$GV141,Population!H$214:H$314)-SUMIF(Population!$B$214:$B$314,"&lt;"&amp;$GU141,Population!H$214:H$314)</f>
        <v>307910</v>
      </c>
      <c r="JF141" s="75">
        <f>SUMIF(Population!$B$214:$B$314,"&lt;="&amp;$GV141,Population!I$214:I$314)-SUMIF(Population!$B$214:$B$314,"&lt;"&amp;$GU141,Population!I$214:I$314)</f>
        <v>312516</v>
      </c>
      <c r="JG141" s="75">
        <f>SUMIF(Population!$B$214:$B$314,"&lt;="&amp;$GV141,Population!J$214:J$314)-SUMIF(Population!$B$214:$B$314,"&lt;"&amp;$GU141,Population!J$214:J$314)</f>
        <v>316986</v>
      </c>
      <c r="JH141" s="75">
        <f>SUMIF(Population!$B$214:$B$314,"&lt;="&amp;$GV141,Population!K$214:K$314)-SUMIF(Population!$B$214:$B$314,"&lt;"&amp;$GU141,Population!K$214:K$314)</f>
        <v>322325</v>
      </c>
      <c r="JI141" s="75">
        <f>SUMIF(Population!$B$214:$B$314,"&lt;="&amp;$GV141,Population!L$214:L$314)-SUMIF(Population!$B$214:$B$314,"&lt;"&amp;$GU141,Population!L$214:L$314)</f>
        <v>329096</v>
      </c>
      <c r="JJ141" s="75">
        <f>SUMIF(Population!$B$214:$B$314,"&lt;="&amp;$GV141,Population!M$214:M$314)-SUMIF(Population!$B$214:$B$314,"&lt;"&amp;$GU141,Population!M$214:M$314)</f>
        <v>336013</v>
      </c>
      <c r="JK141" s="75">
        <f>SUMIF(Population!$B$214:$B$314,"&lt;="&amp;$GV141,Population!N$214:N$314)-SUMIF(Population!$B$214:$B$314,"&lt;"&amp;$GU141,Population!N$214:N$314)</f>
        <v>344106</v>
      </c>
      <c r="JL141" s="75">
        <f>SUMIF(Population!$B$214:$B$314,"&lt;="&amp;$GV141,Population!O$214:O$314)-SUMIF(Population!$B$214:$B$314,"&lt;"&amp;$GU141,Population!O$214:O$314)</f>
        <v>354008</v>
      </c>
      <c r="JM141" s="75">
        <f>SUMIF(Population!$B$214:$B$314,"&lt;="&amp;$GV141,Population!P$214:P$314)-SUMIF(Population!$B$214:$B$314,"&lt;"&amp;$GU141,Population!P$214:P$314)</f>
        <v>365153</v>
      </c>
      <c r="JN141" s="75">
        <f>SUMIF(Population!$B$214:$B$314,"&lt;="&amp;$GV141,Population!Q$214:Q$314)-SUMIF(Population!$B$214:$B$314,"&lt;"&amp;$GU141,Population!Q$214:Q$314)</f>
        <v>377430</v>
      </c>
      <c r="JO141" s="75">
        <f>SUMIF(Population!$B$214:$B$314,"&lt;="&amp;$GV141,Population!R$214:R$314)-SUMIF(Population!$B$214:$B$314,"&lt;"&amp;$GU141,Population!R$214:R$314)</f>
        <v>392690</v>
      </c>
      <c r="JP141" s="75">
        <f>SUMIF(Population!$B$214:$B$314,"&lt;="&amp;$GV141,Population!S$214:S$314)-SUMIF(Population!$B$214:$B$314,"&lt;"&amp;$GU141,Population!S$214:S$314)</f>
        <v>408180</v>
      </c>
      <c r="JQ141" s="75">
        <f>SUMIF(Population!$B$214:$B$314,"&lt;="&amp;$GV141,Population!T$214:T$314)-SUMIF(Population!$B$214:$B$314,"&lt;"&amp;$GU141,Population!T$214:T$314)</f>
        <v>428929</v>
      </c>
      <c r="JR141" s="75">
        <f>SUMIF(Population!$B$214:$B$314,"&lt;="&amp;$GV141,Population!U$214:U$314)-SUMIF(Population!$B$214:$B$314,"&lt;"&amp;$GU141,Population!U$214:U$314)</f>
        <v>451336</v>
      </c>
      <c r="JS141" s="75">
        <f>SUMIF(Population!$B$214:$B$314,"&lt;="&amp;$GV141,Population!V$214:V$314)-SUMIF(Population!$B$214:$B$314,"&lt;"&amp;$GU141,Population!V$214:V$314)</f>
        <v>474486</v>
      </c>
      <c r="JT141" s="75">
        <f>SUMIF(Population!$B$214:$B$314,"&lt;="&amp;$GV141,Population!W$214:W$314)-SUMIF(Population!$B$214:$B$314,"&lt;"&amp;$GU141,Population!W$214:W$314)</f>
        <v>509453</v>
      </c>
      <c r="JU141" s="75">
        <f>SUMIF(Population!$B$214:$B$314,"&lt;="&amp;$GV141,Population!X$214:X$314)-SUMIF(Population!$B$214:$B$314,"&lt;"&amp;$GU141,Population!X$214:X$314)</f>
        <v>538842</v>
      </c>
      <c r="JV141" s="75">
        <f>SUMIF(Population!$B$214:$B$314,"&lt;="&amp;$GV141,Population!Y$214:Y$314)-SUMIF(Population!$B$214:$B$314,"&lt;"&amp;$GU141,Population!Y$214:Y$314)</f>
        <v>565605</v>
      </c>
      <c r="JW141" s="75">
        <f>SUMIF(Population!$B$214:$B$314,"&lt;="&amp;$GV141,Population!Z$214:Z$314)-SUMIF(Population!$B$214:$B$314,"&lt;"&amp;$GU141,Population!Z$214:Z$314)</f>
        <v>592785</v>
      </c>
      <c r="JX141" s="75">
        <f>SUMIF(Population!$B$214:$B$314,"&lt;="&amp;$GV141,Population!AA$214:AA$314)-SUMIF(Population!$B$214:$B$314,"&lt;"&amp;$GU141,Population!AA$214:AA$314)</f>
        <v>619372</v>
      </c>
      <c r="JY141" s="75">
        <f>SUMIF(Population!$B$214:$B$314,"&lt;="&amp;$GV141,Population!AB$214:AB$314)-SUMIF(Population!$B$214:$B$314,"&lt;"&amp;$GU141,Population!AB$214:AB$314)</f>
        <v>644851</v>
      </c>
      <c r="JZ141" s="75">
        <f>SUMIF(Population!$B$214:$B$314,"&lt;="&amp;$GV141,Population!AC$214:AC$314)-SUMIF(Population!$B$214:$B$314,"&lt;"&amp;$GU141,Population!AC$214:AC$314)</f>
        <v>671543</v>
      </c>
      <c r="KA141" s="75">
        <f>SUMIF(Population!$B$214:$B$314,"&lt;="&amp;$GV141,Population!AD$214:AD$314)-SUMIF(Population!$B$214:$B$314,"&lt;"&amp;$GU141,Population!AD$214:AD$314)</f>
        <v>697196</v>
      </c>
      <c r="KB141" s="75">
        <f>SUMIF(Population!$B$214:$B$314,"&lt;="&amp;$GV141,Population!AE$214:AE$314)-SUMIF(Population!$B$214:$B$314,"&lt;"&amp;$GU141,Population!AE$214:AE$314)</f>
        <v>723626</v>
      </c>
      <c r="KC141" s="75">
        <f>SUMIF(Population!$B$214:$B$314,"&lt;="&amp;$GV141,Population!AF$214:AF$314)-SUMIF(Population!$B$214:$B$314,"&lt;"&amp;$GU141,Population!AF$214:AF$314)</f>
        <v>750393</v>
      </c>
      <c r="KD141" s="75">
        <f>SUMIF(Population!$B$214:$B$314,"&lt;="&amp;$GV141,Population!AG$214:AG$314)-SUMIF(Population!$B$214:$B$314,"&lt;"&amp;$GU141,Population!AG$214:AG$314)</f>
        <v>776718</v>
      </c>
      <c r="KE141" s="75">
        <f>SUMIF(Population!$B$214:$B$314,"&lt;="&amp;$GV141,Population!AH$214:AH$314)-SUMIF(Population!$B$214:$B$314,"&lt;"&amp;$GU141,Population!AH$214:AH$314)</f>
        <v>803965</v>
      </c>
      <c r="KF141" s="75">
        <f>SUMIF(Population!$B$214:$B$314,"&lt;="&amp;$GV141,Population!AI$214:AI$314)-SUMIF(Population!$B$214:$B$314,"&lt;"&amp;$GU141,Population!AI$214:AI$314)</f>
        <v>831245</v>
      </c>
      <c r="KG141" s="75">
        <f>SUMIF(Population!$B$214:$B$314,"&lt;="&amp;$GV141,Population!AJ$214:AJ$314)-SUMIF(Population!$B$214:$B$314,"&lt;"&amp;$GU141,Population!AJ$214:AJ$314)</f>
        <v>858418</v>
      </c>
      <c r="KH141" s="75">
        <f>SUMIF(Population!$B$214:$B$314,"&lt;="&amp;$GV141,Population!AK$214:AK$314)-SUMIF(Population!$B$214:$B$314,"&lt;"&amp;$GU141,Population!AK$214:AK$314)</f>
        <v>887512</v>
      </c>
      <c r="KI141" s="75">
        <f>SUMIF(Population!$B$214:$B$314,"&lt;="&amp;$GV141,Population!AL$214:AL$314)-SUMIF(Population!$B$214:$B$314,"&lt;"&amp;$GU141,Population!AL$214:AL$314)</f>
        <v>913844</v>
      </c>
      <c r="KJ141" s="75">
        <f>SUMIF(Population!$B$214:$B$314,"&lt;="&amp;$GV141,Population!AM$214:AM$314)-SUMIF(Population!$B$214:$B$314,"&lt;"&amp;$GU141,Population!AM$214:AM$314)</f>
        <v>939549</v>
      </c>
      <c r="KK141" s="75">
        <f>SUMIF(Population!$B$214:$B$314,"&lt;="&amp;$GV141,Population!AN$214:AN$314)-SUMIF(Population!$B$214:$B$314,"&lt;"&amp;$GU141,Population!AN$214:AN$314)</f>
        <v>962385</v>
      </c>
      <c r="KL141" s="75">
        <f>SUMIF(Population!$B$214:$B$314,"&lt;="&amp;$GV141,Population!AO$214:AO$314)-SUMIF(Population!$B$214:$B$314,"&lt;"&amp;$GU141,Population!AO$214:AO$314)</f>
        <v>980851</v>
      </c>
      <c r="KM141" s="75">
        <f>SUMIF(Population!$B$214:$B$314,"&lt;="&amp;$GV141,Population!AP$214:AP$314)-SUMIF(Population!$B$214:$B$314,"&lt;"&amp;$GU141,Population!AP$214:AP$314)</f>
        <v>996768</v>
      </c>
      <c r="KN141" s="75">
        <f>SUMIF(Population!$B$214:$B$314,"&lt;="&amp;$GV141,Population!AQ$214:AQ$314)-SUMIF(Population!$B$214:$B$314,"&lt;"&amp;$GU141,Population!AQ$214:AQ$314)</f>
        <v>1012037</v>
      </c>
      <c r="KO141" s="75">
        <f>SUMIF(Population!$B$214:$B$314,"&lt;="&amp;$GV141,Population!AR$214:AR$314)-SUMIF(Population!$B$214:$B$314,"&lt;"&amp;$GU141,Population!AR$214:AR$314)</f>
        <v>1029140</v>
      </c>
      <c r="KP141" s="75">
        <f>SUMIF(Population!$B$214:$B$314,"&lt;="&amp;$GV141,Population!AS$214:AS$314)-SUMIF(Population!$B$214:$B$314,"&lt;"&amp;$GU141,Population!AS$214:AS$314)</f>
        <v>1051449</v>
      </c>
      <c r="KQ141" s="75">
        <f>SUMIF(Population!$B$214:$B$314,"&lt;="&amp;$GV141,Population!AT$214:AT$314)-SUMIF(Population!$B$214:$B$314,"&lt;"&amp;$GU141,Population!AT$214:AT$314)</f>
        <v>1074854</v>
      </c>
      <c r="KR141" s="75">
        <f>SUMIF(Population!$B$214:$B$314,"&lt;="&amp;$GV141,Population!AU$214:AU$314)-SUMIF(Population!$B$214:$B$314,"&lt;"&amp;$GU141,Population!AU$214:AU$314)</f>
        <v>1106104</v>
      </c>
      <c r="KS141" s="75">
        <f>SUMIF(Population!$B$214:$B$314,"&lt;="&amp;$GV141,Population!AV$214:AV$314)-SUMIF(Population!$B$214:$B$314,"&lt;"&amp;$GU141,Population!AV$214:AV$314)</f>
        <v>1134971</v>
      </c>
      <c r="KT141" s="75">
        <f>SUMIF(Population!$B$214:$B$314,"&lt;="&amp;$GV141,Population!AW$214:AW$314)-SUMIF(Population!$B$214:$B$314,"&lt;"&amp;$GU141,Population!AW$214:AW$314)</f>
        <v>1158042</v>
      </c>
      <c r="KU141" s="75">
        <f>SUMIF(Population!$B$214:$B$314,"&lt;="&amp;$GV141,Population!AX$214:AX$314)-SUMIF(Population!$B$214:$B$314,"&lt;"&amp;$GU141,Population!AX$214:AX$314)</f>
        <v>1177605</v>
      </c>
      <c r="KV141" s="75">
        <f>SUMIF(Population!$B$214:$B$314,"&lt;="&amp;$GV141,Population!AY$214:AY$314)-SUMIF(Population!$B$214:$B$314,"&lt;"&amp;$GU141,Population!AY$214:AY$314)</f>
        <v>1194189</v>
      </c>
      <c r="KY141" s="35">
        <v>85</v>
      </c>
      <c r="KZ141" s="35">
        <v>100</v>
      </c>
      <c r="LA141" s="36" t="s">
        <v>270</v>
      </c>
      <c r="LB141" s="35">
        <f>SUMIF(Population!$B$110:$B$210,"&lt;="&amp;$GV141,Population!C$110:C$210)-SUMIF(Population!$B$110:$B$210,"&lt;"&amp;$GU141,Population!C$110:C$210)</f>
        <v>148416</v>
      </c>
      <c r="LC141" s="35">
        <f>SUMIF(Population!$B$110:$B$210,"&lt;="&amp;$GV141,Population!D$110:D$210)-SUMIF(Population!$B$110:$B$210,"&lt;"&amp;$GU141,Population!D$110:D$210)</f>
        <v>157001</v>
      </c>
      <c r="LD141" s="35">
        <f>SUMIF(Population!$B$110:$B$210,"&lt;="&amp;$GV141,Population!E$110:E$210)-SUMIF(Population!$B$110:$B$210,"&lt;"&amp;$GU141,Population!E$110:E$210)</f>
        <v>165031</v>
      </c>
      <c r="LE141" s="35">
        <f>SUMIF(Population!$B$110:$B$210,"&lt;="&amp;$GV141,Population!F$110:F$210)-SUMIF(Population!$B$110:$B$210,"&lt;"&amp;$GU141,Population!F$110:F$210)</f>
        <v>173100</v>
      </c>
      <c r="LF141" s="35">
        <f>SUMIF(Population!$B$110:$B$210,"&lt;="&amp;$GV141,Population!G$110:G$210)-SUMIF(Population!$B$110:$B$210,"&lt;"&amp;$GU141,Population!G$110:G$210)</f>
        <v>180417</v>
      </c>
      <c r="LG141" s="35">
        <f>SUMIF(Population!$B$110:$B$210,"&lt;="&amp;$GV141,Population!H$110:H$210)-SUMIF(Population!$B$110:$B$210,"&lt;"&amp;$GU141,Population!H$110:H$210)</f>
        <v>186061</v>
      </c>
      <c r="LH141" s="35">
        <f>SUMIF(Population!$B$110:$B$210,"&lt;="&amp;$GV141,Population!I$110:I$210)-SUMIF(Population!$B$110:$B$210,"&lt;"&amp;$GU141,Population!I$110:I$210)</f>
        <v>191504</v>
      </c>
      <c r="LI141" s="35">
        <f>SUMIF(Population!$B$110:$B$210,"&lt;="&amp;$GV141,Population!J$110:J$210)-SUMIF(Population!$B$110:$B$210,"&lt;"&amp;$GU141,Population!J$110:J$210)</f>
        <v>197084</v>
      </c>
      <c r="LJ141" s="35">
        <f>SUMIF(Population!$B$110:$B$210,"&lt;="&amp;$GV141,Population!K$110:K$210)-SUMIF(Population!$B$110:$B$210,"&lt;"&amp;$GU141,Population!K$110:K$210)</f>
        <v>202893</v>
      </c>
      <c r="LK141" s="35">
        <f>SUMIF(Population!$B$110:$B$210,"&lt;="&amp;$GV141,Population!L$110:L$210)-SUMIF(Population!$B$110:$B$210,"&lt;"&amp;$GU141,Population!L$110:L$210)</f>
        <v>210381</v>
      </c>
      <c r="LL141" s="35">
        <f>SUMIF(Population!$B$110:$B$210,"&lt;="&amp;$GV141,Population!M$110:M$210)-SUMIF(Population!$B$110:$B$210,"&lt;"&amp;$GU141,Population!M$110:M$210)</f>
        <v>219278</v>
      </c>
      <c r="LM141" s="35">
        <f>SUMIF(Population!$B$110:$B$210,"&lt;="&amp;$GV141,Population!N$110:N$210)-SUMIF(Population!$B$110:$B$210,"&lt;"&amp;$GU141,Population!N$110:N$210)</f>
        <v>228747</v>
      </c>
      <c r="LN141" s="35">
        <f>SUMIF(Population!$B$110:$B$210,"&lt;="&amp;$GV141,Population!O$110:O$210)-SUMIF(Population!$B$110:$B$210,"&lt;"&amp;$GU141,Population!O$110:O$210)</f>
        <v>239343</v>
      </c>
      <c r="LO141" s="35">
        <f>SUMIF(Population!$B$110:$B$210,"&lt;="&amp;$GV141,Population!P$110:P$210)-SUMIF(Population!$B$110:$B$210,"&lt;"&amp;$GU141,Population!P$110:P$210)</f>
        <v>250917</v>
      </c>
      <c r="LP141" s="35">
        <f>SUMIF(Population!$B$110:$B$210,"&lt;="&amp;$GV141,Population!Q$110:Q$210)-SUMIF(Population!$B$110:$B$210,"&lt;"&amp;$GU141,Population!Q$110:Q$210)</f>
        <v>262844</v>
      </c>
      <c r="LQ141" s="35">
        <f>SUMIF(Population!$B$110:$B$210,"&lt;="&amp;$GV141,Population!R$110:R$210)-SUMIF(Population!$B$110:$B$210,"&lt;"&amp;$GU141,Population!R$110:R$210)</f>
        <v>276930</v>
      </c>
      <c r="LR141" s="35">
        <f>SUMIF(Population!$B$110:$B$210,"&lt;="&amp;$GV141,Population!S$110:S$210)-SUMIF(Population!$B$110:$B$210,"&lt;"&amp;$GU141,Population!S$110:S$210)</f>
        <v>290276</v>
      </c>
      <c r="LS141" s="35">
        <f>SUMIF(Population!$B$110:$B$210,"&lt;="&amp;$GV141,Population!T$110:T$210)-SUMIF(Population!$B$110:$B$210,"&lt;"&amp;$GU141,Population!T$110:T$210)</f>
        <v>307649</v>
      </c>
      <c r="LT141" s="35">
        <f>SUMIF(Population!$B$110:$B$210,"&lt;="&amp;$GV141,Population!U$110:U$210)-SUMIF(Population!$B$110:$B$210,"&lt;"&amp;$GU141,Population!U$110:U$210)</f>
        <v>326128</v>
      </c>
      <c r="LU141" s="35">
        <f>SUMIF(Population!$B$110:$B$210,"&lt;="&amp;$GV141,Population!V$110:V$210)-SUMIF(Population!$B$110:$B$210,"&lt;"&amp;$GU141,Population!V$110:V$210)</f>
        <v>345736</v>
      </c>
      <c r="LV141" s="35">
        <f>SUMIF(Population!$B$110:$B$210,"&lt;="&amp;$GV141,Population!W$110:W$210)-SUMIF(Population!$B$110:$B$210,"&lt;"&amp;$GU141,Population!W$110:W$210)</f>
        <v>374642</v>
      </c>
      <c r="LW141" s="35">
        <f>SUMIF(Population!$B$110:$B$210,"&lt;="&amp;$GV141,Population!X$110:X$210)-SUMIF(Population!$B$110:$B$210,"&lt;"&amp;$GU141,Population!X$110:X$210)</f>
        <v>398563</v>
      </c>
      <c r="LX141" s="35">
        <f>SUMIF(Population!$B$110:$B$210,"&lt;="&amp;$GV141,Population!Y$110:Y$210)-SUMIF(Population!$B$110:$B$210,"&lt;"&amp;$GU141,Population!Y$110:Y$210)</f>
        <v>419465</v>
      </c>
      <c r="LY141" s="35">
        <f>SUMIF(Population!$B$110:$B$210,"&lt;="&amp;$GV141,Population!Z$110:Z$210)-SUMIF(Population!$B$110:$B$210,"&lt;"&amp;$GU141,Population!Z$110:Z$210)</f>
        <v>440244</v>
      </c>
      <c r="LZ141" s="35">
        <f>SUMIF(Population!$B$110:$B$210,"&lt;="&amp;$GV141,Population!AA$110:AA$210)-SUMIF(Population!$B$110:$B$210,"&lt;"&amp;$GU141,Population!AA$110:AA$210)</f>
        <v>460462</v>
      </c>
      <c r="MA141" s="35">
        <f>SUMIF(Population!$B$110:$B$210,"&lt;="&amp;$GV141,Population!AB$110:AB$210)-SUMIF(Population!$B$110:$B$210,"&lt;"&amp;$GU141,Population!AB$110:AB$210)</f>
        <v>479845</v>
      </c>
      <c r="MB141" s="35">
        <f>SUMIF(Population!$B$110:$B$210,"&lt;="&amp;$GV141,Population!AC$110:AC$210)-SUMIF(Population!$B$110:$B$210,"&lt;"&amp;$GU141,Population!AC$110:AC$210)</f>
        <v>499964</v>
      </c>
      <c r="MC141" s="35">
        <f>SUMIF(Population!$B$110:$B$210,"&lt;="&amp;$GV141,Population!AD$110:AD$210)-SUMIF(Population!$B$110:$B$210,"&lt;"&amp;$GU141,Population!AD$110:AD$210)</f>
        <v>519037</v>
      </c>
      <c r="MD141" s="35">
        <f>SUMIF(Population!$B$110:$B$210,"&lt;="&amp;$GV141,Population!AE$110:AE$210)-SUMIF(Population!$B$110:$B$210,"&lt;"&amp;$GU141,Population!AE$110:AE$210)</f>
        <v>539109</v>
      </c>
      <c r="ME141" s="35">
        <f>SUMIF(Population!$B$110:$B$210,"&lt;="&amp;$GV141,Population!AF$110:AF$210)-SUMIF(Population!$B$110:$B$210,"&lt;"&amp;$GU141,Population!AF$110:AF$210)</f>
        <v>560684</v>
      </c>
      <c r="MF141" s="35">
        <f>SUMIF(Population!$B$110:$B$210,"&lt;="&amp;$GV141,Population!AG$110:AG$210)-SUMIF(Population!$B$110:$B$210,"&lt;"&amp;$GU141,Population!AG$110:AG$210)</f>
        <v>581519</v>
      </c>
      <c r="MG141" s="35">
        <f>SUMIF(Population!$B$110:$B$210,"&lt;="&amp;$GV141,Population!AH$110:AH$210)-SUMIF(Population!$B$110:$B$210,"&lt;"&amp;$GU141,Population!AH$110:AH$210)</f>
        <v>602990</v>
      </c>
      <c r="MH141" s="35">
        <f>SUMIF(Population!$B$110:$B$210,"&lt;="&amp;$GV141,Population!AI$110:AI$210)-SUMIF(Population!$B$110:$B$210,"&lt;"&amp;$GU141,Population!AI$110:AI$210)</f>
        <v>625284</v>
      </c>
      <c r="MI141" s="35">
        <f>SUMIF(Population!$B$110:$B$210,"&lt;="&amp;$GV141,Population!AJ$110:AJ$210)-SUMIF(Population!$B$110:$B$210,"&lt;"&amp;$GU141,Population!AJ$110:AJ$210)</f>
        <v>647492</v>
      </c>
      <c r="MJ141" s="35">
        <f>SUMIF(Population!$B$110:$B$210,"&lt;="&amp;$GV141,Population!AK$110:AK$210)-SUMIF(Population!$B$110:$B$210,"&lt;"&amp;$GU141,Population!AK$110:AK$210)</f>
        <v>671872</v>
      </c>
      <c r="MK141" s="35">
        <f>SUMIF(Population!$B$110:$B$210,"&lt;="&amp;$GV141,Population!AL$110:AL$210)-SUMIF(Population!$B$110:$B$210,"&lt;"&amp;$GU141,Population!AL$110:AL$210)</f>
        <v>695009</v>
      </c>
      <c r="ML141" s="35">
        <f>SUMIF(Population!$B$110:$B$210,"&lt;="&amp;$GV141,Population!AM$110:AM$210)-SUMIF(Population!$B$110:$B$210,"&lt;"&amp;$GU141,Population!AM$110:AM$210)</f>
        <v>717050</v>
      </c>
      <c r="MM141" s="35">
        <f>SUMIF(Population!$B$110:$B$210,"&lt;="&amp;$GV141,Population!AN$110:AN$210)-SUMIF(Population!$B$110:$B$210,"&lt;"&amp;$GU141,Population!AN$110:AN$210)</f>
        <v>737353</v>
      </c>
      <c r="MN141" s="35">
        <f>SUMIF(Population!$B$110:$B$210,"&lt;="&amp;$GV141,Population!AO$110:AO$210)-SUMIF(Population!$B$110:$B$210,"&lt;"&amp;$GU141,Population!AO$110:AO$210)</f>
        <v>753935</v>
      </c>
      <c r="MO141" s="35">
        <f>SUMIF(Population!$B$110:$B$210,"&lt;="&amp;$GV141,Population!AP$110:AP$210)-SUMIF(Population!$B$110:$B$210,"&lt;"&amp;$GU141,Population!AP$110:AP$210)</f>
        <v>769090</v>
      </c>
      <c r="MP141" s="35">
        <f>SUMIF(Population!$B$110:$B$210,"&lt;="&amp;$GV141,Population!AQ$110:AQ$210)-SUMIF(Population!$B$110:$B$210,"&lt;"&amp;$GU141,Population!AQ$110:AQ$210)</f>
        <v>784241</v>
      </c>
      <c r="MQ141" s="35">
        <f>SUMIF(Population!$B$110:$B$210,"&lt;="&amp;$GV141,Population!AR$110:AR$210)-SUMIF(Population!$B$110:$B$210,"&lt;"&amp;$GU141,Population!AR$110:AR$210)</f>
        <v>801581</v>
      </c>
      <c r="MR141" s="35">
        <f>SUMIF(Population!$B$110:$B$210,"&lt;="&amp;$GV141,Population!AS$110:AS$210)-SUMIF(Population!$B$110:$B$210,"&lt;"&amp;$GU141,Population!AS$110:AS$210)</f>
        <v>823103</v>
      </c>
      <c r="MS141" s="35">
        <f>SUMIF(Population!$B$110:$B$210,"&lt;="&amp;$GV141,Population!AT$110:AT$210)-SUMIF(Population!$B$110:$B$210,"&lt;"&amp;$GU141,Population!AT$110:AT$210)</f>
        <v>846433</v>
      </c>
      <c r="MT141" s="35">
        <f>SUMIF(Population!$B$110:$B$210,"&lt;="&amp;$GV141,Population!AU$110:AU$210)-SUMIF(Population!$B$110:$B$210,"&lt;"&amp;$GU141,Population!AU$110:AU$210)</f>
        <v>875366</v>
      </c>
      <c r="MU141" s="35">
        <f>SUMIF(Population!$B$110:$B$210,"&lt;="&amp;$GV141,Population!AV$110:AV$210)-SUMIF(Population!$B$110:$B$210,"&lt;"&amp;$GU141,Population!AV$110:AV$210)</f>
        <v>902617</v>
      </c>
      <c r="MV141" s="35">
        <f>SUMIF(Population!$B$110:$B$210,"&lt;="&amp;$GV141,Population!AW$110:AW$210)-SUMIF(Population!$B$110:$B$210,"&lt;"&amp;$GU141,Population!AW$110:AW$210)</f>
        <v>925199</v>
      </c>
      <c r="MW141" s="35">
        <f>SUMIF(Population!$B$110:$B$210,"&lt;="&amp;$GV141,Population!AX$110:AX$210)-SUMIF(Population!$B$110:$B$210,"&lt;"&amp;$GU141,Population!AX$110:AX$210)</f>
        <v>945119</v>
      </c>
      <c r="MX141" s="35">
        <f>SUMIF(Population!$B$110:$B$210,"&lt;="&amp;$GV141,Population!AY$110:AY$210)-SUMIF(Population!$B$110:$B$210,"&lt;"&amp;$GU141,Population!AY$110:AY$210)</f>
        <v>963143</v>
      </c>
      <c r="MZ141" s="36" t="s">
        <v>270</v>
      </c>
      <c r="NA141" s="49">
        <f t="shared" si="109"/>
        <v>5439662651.1953983</v>
      </c>
      <c r="NB141" s="49">
        <f t="shared" si="110"/>
        <v>5787817559.058135</v>
      </c>
      <c r="NC141" s="49">
        <f t="shared" si="111"/>
        <v>6125384308.18468</v>
      </c>
      <c r="ND141" s="49">
        <f t="shared" si="112"/>
        <v>6471066170.4723234</v>
      </c>
      <c r="NE141" s="49">
        <f t="shared" si="113"/>
        <v>6810942789.3752909</v>
      </c>
      <c r="NF141" s="49">
        <f t="shared" si="114"/>
        <v>7102145171.8138618</v>
      </c>
      <c r="NG141" s="49">
        <f t="shared" si="115"/>
        <v>7401432769.9408054</v>
      </c>
      <c r="NH141" s="49">
        <f t="shared" si="116"/>
        <v>7710281339.2535095</v>
      </c>
      <c r="NI141" s="49">
        <f t="shared" si="117"/>
        <v>8045767956.9580822</v>
      </c>
      <c r="NJ141" s="49">
        <f t="shared" si="118"/>
        <v>8440744838.4042149</v>
      </c>
      <c r="NK141" s="49">
        <f t="shared" si="119"/>
        <v>8873774928.2080364</v>
      </c>
      <c r="NL141" s="49">
        <f t="shared" si="120"/>
        <v>9349984758.0204163</v>
      </c>
      <c r="NM141" s="49">
        <f t="shared" si="121"/>
        <v>9891435564.399353</v>
      </c>
      <c r="NN141" s="49">
        <f t="shared" si="122"/>
        <v>10489569024.370323</v>
      </c>
      <c r="NO141" s="49">
        <f t="shared" si="123"/>
        <v>11134568389.593845</v>
      </c>
      <c r="NP141" s="49">
        <f t="shared" si="124"/>
        <v>11893669703.15346</v>
      </c>
      <c r="NQ141" s="49">
        <f t="shared" si="125"/>
        <v>12670870316.143909</v>
      </c>
      <c r="NR141" s="49">
        <f t="shared" si="126"/>
        <v>13647907593.341637</v>
      </c>
      <c r="NS141" s="49">
        <f t="shared" si="127"/>
        <v>14713214110.275312</v>
      </c>
      <c r="NT141" s="49">
        <f t="shared" si="128"/>
        <v>15853991346.43894</v>
      </c>
      <c r="NU141" s="49">
        <f t="shared" si="129"/>
        <v>17453642412.664806</v>
      </c>
      <c r="NV141" s="49">
        <f t="shared" si="130"/>
        <v>18901416049.138882</v>
      </c>
      <c r="NW141" s="49">
        <f t="shared" si="131"/>
        <v>20286826057.215759</v>
      </c>
      <c r="NX141" s="49">
        <f t="shared" si="132"/>
        <v>21728986123.617702</v>
      </c>
      <c r="NY141" s="49">
        <f t="shared" si="133"/>
        <v>23198712524.544132</v>
      </c>
      <c r="NZ141" s="49">
        <f t="shared" si="134"/>
        <v>24678682609.10458</v>
      </c>
      <c r="OA141" s="49">
        <f t="shared" si="135"/>
        <v>26254977258.987877</v>
      </c>
      <c r="OB141" s="49">
        <f t="shared" si="136"/>
        <v>27839631212.339504</v>
      </c>
      <c r="OC141" s="49">
        <f t="shared" si="137"/>
        <v>29521529185.029591</v>
      </c>
      <c r="OD141" s="49">
        <f t="shared" si="138"/>
        <v>31306517990.26796</v>
      </c>
      <c r="OE141" s="49">
        <f t="shared" si="139"/>
        <v>33125470954.885334</v>
      </c>
      <c r="OF141" s="49">
        <f t="shared" si="140"/>
        <v>35046661035.70546</v>
      </c>
      <c r="OG141" s="49">
        <f t="shared" si="141"/>
        <v>37056595209.943336</v>
      </c>
      <c r="OH141" s="49">
        <f t="shared" si="142"/>
        <v>39131395073.65551</v>
      </c>
      <c r="OI141" s="49">
        <f t="shared" si="143"/>
        <v>41386559470.138947</v>
      </c>
      <c r="OJ141" s="49">
        <f t="shared" si="144"/>
        <v>43611653372.463448</v>
      </c>
      <c r="OK141" s="49">
        <f t="shared" si="145"/>
        <v>45865223940.363106</v>
      </c>
      <c r="OL141" s="49">
        <f t="shared" si="146"/>
        <v>48064900071.022377</v>
      </c>
      <c r="OM141" s="49">
        <f t="shared" si="147"/>
        <v>50103943056.630486</v>
      </c>
      <c r="ON141" s="49">
        <f t="shared" si="148"/>
        <v>52090881906.027534</v>
      </c>
      <c r="OO141" s="49">
        <f t="shared" si="149"/>
        <v>54120203423.374268</v>
      </c>
      <c r="OP141" s="49">
        <f t="shared" si="150"/>
        <v>56336254445.944962</v>
      </c>
      <c r="OQ141" s="49">
        <f t="shared" si="151"/>
        <v>58917354051.922997</v>
      </c>
      <c r="OR141" s="49">
        <f t="shared" si="152"/>
        <v>61676244741.71418</v>
      </c>
      <c r="OS141" s="49">
        <f t="shared" si="153"/>
        <v>64967045493.277885</v>
      </c>
      <c r="OT141" s="49">
        <f t="shared" si="154"/>
        <v>68234172045.203835</v>
      </c>
      <c r="OU141" s="49">
        <f t="shared" si="155"/>
        <v>71253303243.412674</v>
      </c>
      <c r="OV141" s="49">
        <f t="shared" si="156"/>
        <v>74154746581.665298</v>
      </c>
      <c r="OW141" s="49">
        <f t="shared" si="157"/>
        <v>76973697160.848923</v>
      </c>
    </row>
    <row r="142" spans="2:413">
      <c r="B142" s="36" t="s">
        <v>1</v>
      </c>
      <c r="C142" s="339">
        <v>20887.772087898542</v>
      </c>
      <c r="D142" s="339">
        <v>18698.527912101465</v>
      </c>
      <c r="E142" s="340">
        <v>39586.300000000003</v>
      </c>
      <c r="F142" s="48">
        <f t="shared" si="104"/>
        <v>1861.3583116328628</v>
      </c>
      <c r="G142" s="48">
        <f t="shared" si="105"/>
        <v>1681.7893841865052</v>
      </c>
      <c r="H142" s="48">
        <f t="shared" si="106"/>
        <v>1771.9900390438256</v>
      </c>
      <c r="I142" s="123">
        <f t="shared" si="158"/>
        <v>1</v>
      </c>
      <c r="J142" s="123">
        <f t="shared" si="158"/>
        <v>1</v>
      </c>
      <c r="K142" s="123">
        <f t="shared" si="158"/>
        <v>1</v>
      </c>
      <c r="AI142" s="36" t="s">
        <v>556</v>
      </c>
      <c r="AJ142" s="44">
        <f>'Health Non Demographic'!K17</f>
        <v>1851.513770526615</v>
      </c>
      <c r="AK142" s="44">
        <f>'Health Non Demographic'!L17</f>
        <v>1891.066855770837</v>
      </c>
      <c r="AL142" s="44">
        <f>'Health Non Demographic'!M17</f>
        <v>1931.4648964116866</v>
      </c>
      <c r="AM142" s="44">
        <f>'Health Non Demographic'!N17</f>
        <v>1972.7259428646466</v>
      </c>
      <c r="AN142" s="44">
        <f>'Health Non Demographic'!O17</f>
        <v>2014.8684311483935</v>
      </c>
      <c r="AO142" s="44">
        <f>'Health Non Demographic'!P17</f>
        <v>2057.9111911222703</v>
      </c>
      <c r="AP142" s="44">
        <f>'Health Non Demographic'!Q17</f>
        <v>2101.873454899734</v>
      </c>
      <c r="AQ142" s="44">
        <f>'Health Non Demographic'!R17</f>
        <v>2146.7748654415368</v>
      </c>
      <c r="AR142" s="44">
        <f>'Health Non Demographic'!S17</f>
        <v>2192.6354853324769</v>
      </c>
      <c r="AS142" s="44">
        <f>'Health Non Demographic'!T17</f>
        <v>2239.4758057456461</v>
      </c>
      <c r="AT142" s="44">
        <f>'Health Non Demographic'!U17</f>
        <v>2287.316755598175</v>
      </c>
      <c r="AU142" s="44">
        <f>'Health Non Demographic'!V17</f>
        <v>2336.1797109025692</v>
      </c>
      <c r="AV142" s="44">
        <f>'Health Non Demographic'!W17</f>
        <v>2386.0865043178133</v>
      </c>
      <c r="AW142" s="44">
        <f>'Health Non Demographic'!X17</f>
        <v>2437.0594349045123</v>
      </c>
      <c r="AX142" s="44">
        <f>'Health Non Demographic'!Y17</f>
        <v>2489.1212780884262</v>
      </c>
      <c r="AY142" s="44">
        <f>'Health Non Demographic'!Z17</f>
        <v>2542.2952958368528</v>
      </c>
      <c r="AZ142" s="44">
        <f>'Health Non Demographic'!AA17</f>
        <v>2596.6052470524032</v>
      </c>
      <c r="BA142" s="44">
        <f>'Health Non Demographic'!AB17</f>
        <v>2652.0753981888147</v>
      </c>
      <c r="BB142" s="44">
        <f>'Health Non Demographic'!AC17</f>
        <v>2708.7305340935459</v>
      </c>
      <c r="BC142" s="44">
        <f>'Health Non Demographic'!AD17</f>
        <v>2766.5959690819968</v>
      </c>
      <c r="BD142" s="44">
        <f>'Health Non Demographic'!AE17</f>
        <v>2825.6975582483024</v>
      </c>
      <c r="BE142" s="44">
        <f>'Health Non Demographic'!AF17</f>
        <v>2886.0617090177543</v>
      </c>
      <c r="BF142" s="44">
        <f>'Health Non Demographic'!AG17</f>
        <v>2947.7153929460119</v>
      </c>
      <c r="BG142" s="44">
        <f>'Health Non Demographic'!AH17</f>
        <v>3010.6861577703739</v>
      </c>
      <c r="BH142" s="44">
        <f>'Health Non Demographic'!AI17</f>
        <v>3075.0021397184969</v>
      </c>
      <c r="BI142" s="44">
        <f>'Health Non Demographic'!AJ17</f>
        <v>3140.6920760800599</v>
      </c>
      <c r="BJ142" s="44">
        <f>'Health Non Demographic'!AK17</f>
        <v>3207.7853180469911</v>
      </c>
      <c r="BK142" s="44">
        <f>'Health Non Demographic'!AL17</f>
        <v>3276.3118438279953</v>
      </c>
      <c r="BL142" s="44">
        <f>'Health Non Demographic'!AM17</f>
        <v>3346.3022720432418</v>
      </c>
      <c r="BM142" s="44">
        <f>'Health Non Demographic'!AN17</f>
        <v>3417.7878754051953</v>
      </c>
      <c r="BN142" s="44">
        <f>'Health Non Demographic'!AO17</f>
        <v>3490.8005946917069</v>
      </c>
      <c r="BO142" s="44">
        <f>'Health Non Demographic'!AP17</f>
        <v>3565.3730530176049</v>
      </c>
      <c r="BP142" s="44">
        <f>'Health Non Demographic'!AQ17</f>
        <v>3641.5385704111632</v>
      </c>
      <c r="BQ142" s="44">
        <f>'Health Non Demographic'!AR17</f>
        <v>3719.3311787019611</v>
      </c>
      <c r="BR142" s="44">
        <f>'Health Non Demographic'!AS17</f>
        <v>3798.7856367267859</v>
      </c>
      <c r="BS142" s="44">
        <f>'Health Non Demographic'!AT17</f>
        <v>3879.9374458603716</v>
      </c>
      <c r="BT142" s="44">
        <f>'Health Non Demographic'!AU17</f>
        <v>3962.8228658779153</v>
      </c>
      <c r="BU142" s="44">
        <f>'Health Non Demographic'!AV17</f>
        <v>4047.4789311564577</v>
      </c>
      <c r="BV142" s="44">
        <f>'Health Non Demographic'!AW17</f>
        <v>4133.9434672223661</v>
      </c>
      <c r="BW142" s="44">
        <f>'Health Non Demographic'!AX17</f>
        <v>4222.2551076523132</v>
      </c>
      <c r="BX142" s="44">
        <f>'Health Non Demographic'!AY17</f>
        <v>4312.4533113353054</v>
      </c>
      <c r="BY142" s="44">
        <f>'Health Non Demographic'!AZ17</f>
        <v>4404.5783801034731</v>
      </c>
      <c r="BZ142" s="44">
        <f>'Health Non Demographic'!BA17</f>
        <v>4498.6714767394969</v>
      </c>
      <c r="CA142" s="44">
        <f>'Health Non Demographic'!BB17</f>
        <v>4594.7746433687244</v>
      </c>
      <c r="CB142" s="44">
        <f>'Health Non Demographic'!BC17</f>
        <v>4692.9308202441807</v>
      </c>
      <c r="CC142" s="44">
        <f>'Health Non Demographic'!BD17</f>
        <v>4793.1838649328847</v>
      </c>
      <c r="CD142" s="44">
        <f>'Health Non Demographic'!BE17</f>
        <v>4895.5785719120277</v>
      </c>
      <c r="CE142" s="44">
        <f>'Health Non Demographic'!BF17</f>
        <v>5000.1606925837787</v>
      </c>
      <c r="CF142" s="44">
        <f>'Health Non Demographic'!BG17</f>
        <v>5106.9769557176596</v>
      </c>
      <c r="CK142" s="36" t="s">
        <v>1</v>
      </c>
      <c r="CL142" s="75" t="e">
        <f>SUM(CL123:CL141)</f>
        <v>#REF!</v>
      </c>
      <c r="CM142" s="75" t="e">
        <f t="shared" ref="CM142:EH142" si="164">SUM(CM123:CM141)</f>
        <v>#REF!</v>
      </c>
      <c r="CN142" s="75" t="e">
        <f t="shared" si="164"/>
        <v>#REF!</v>
      </c>
      <c r="CO142" s="75" t="e">
        <f t="shared" si="164"/>
        <v>#REF!</v>
      </c>
      <c r="CP142" s="75" t="e">
        <f t="shared" si="164"/>
        <v>#REF!</v>
      </c>
      <c r="CQ142" s="75" t="e">
        <f t="shared" si="164"/>
        <v>#REF!</v>
      </c>
      <c r="CR142" s="75" t="e">
        <f t="shared" si="164"/>
        <v>#REF!</v>
      </c>
      <c r="CS142" s="75" t="e">
        <f t="shared" si="164"/>
        <v>#REF!</v>
      </c>
      <c r="CT142" s="75" t="e">
        <f t="shared" si="164"/>
        <v>#REF!</v>
      </c>
      <c r="CU142" s="75" t="e">
        <f t="shared" si="164"/>
        <v>#REF!</v>
      </c>
      <c r="CV142" s="75" t="e">
        <f t="shared" si="164"/>
        <v>#REF!</v>
      </c>
      <c r="CW142" s="75" t="e">
        <f t="shared" si="164"/>
        <v>#REF!</v>
      </c>
      <c r="CX142" s="75" t="e">
        <f t="shared" si="164"/>
        <v>#REF!</v>
      </c>
      <c r="CY142" s="75" t="e">
        <f t="shared" si="164"/>
        <v>#REF!</v>
      </c>
      <c r="CZ142" s="75" t="e">
        <f t="shared" si="164"/>
        <v>#REF!</v>
      </c>
      <c r="DA142" s="75" t="e">
        <f t="shared" si="164"/>
        <v>#REF!</v>
      </c>
      <c r="DB142" s="75" t="e">
        <f t="shared" si="164"/>
        <v>#REF!</v>
      </c>
      <c r="DC142" s="75" t="e">
        <f t="shared" si="164"/>
        <v>#REF!</v>
      </c>
      <c r="DD142" s="75" t="e">
        <f t="shared" si="164"/>
        <v>#REF!</v>
      </c>
      <c r="DE142" s="75" t="e">
        <f t="shared" si="164"/>
        <v>#REF!</v>
      </c>
      <c r="DF142" s="75" t="e">
        <f t="shared" si="164"/>
        <v>#REF!</v>
      </c>
      <c r="DG142" s="75" t="e">
        <f t="shared" si="164"/>
        <v>#REF!</v>
      </c>
      <c r="DH142" s="75" t="e">
        <f t="shared" si="164"/>
        <v>#REF!</v>
      </c>
      <c r="DI142" s="75" t="e">
        <f t="shared" si="164"/>
        <v>#REF!</v>
      </c>
      <c r="DJ142" s="75" t="e">
        <f t="shared" si="164"/>
        <v>#REF!</v>
      </c>
      <c r="DK142" s="75" t="e">
        <f t="shared" si="164"/>
        <v>#REF!</v>
      </c>
      <c r="DL142" s="75" t="e">
        <f t="shared" si="164"/>
        <v>#REF!</v>
      </c>
      <c r="DM142" s="75" t="e">
        <f t="shared" si="164"/>
        <v>#REF!</v>
      </c>
      <c r="DN142" s="75" t="e">
        <f t="shared" si="164"/>
        <v>#REF!</v>
      </c>
      <c r="DO142" s="75" t="e">
        <f t="shared" si="164"/>
        <v>#REF!</v>
      </c>
      <c r="DP142" s="75" t="e">
        <f t="shared" si="164"/>
        <v>#REF!</v>
      </c>
      <c r="DQ142" s="75" t="e">
        <f t="shared" si="164"/>
        <v>#REF!</v>
      </c>
      <c r="DR142" s="75" t="e">
        <f t="shared" si="164"/>
        <v>#REF!</v>
      </c>
      <c r="DS142" s="75" t="e">
        <f t="shared" si="164"/>
        <v>#REF!</v>
      </c>
      <c r="DT142" s="75" t="e">
        <f t="shared" si="164"/>
        <v>#REF!</v>
      </c>
      <c r="DU142" s="75" t="e">
        <f t="shared" si="164"/>
        <v>#REF!</v>
      </c>
      <c r="DV142" s="75" t="e">
        <f t="shared" si="164"/>
        <v>#REF!</v>
      </c>
      <c r="DW142" s="75" t="e">
        <f t="shared" si="164"/>
        <v>#REF!</v>
      </c>
      <c r="DX142" s="75" t="e">
        <f t="shared" si="164"/>
        <v>#REF!</v>
      </c>
      <c r="DY142" s="75" t="e">
        <f t="shared" si="164"/>
        <v>#REF!</v>
      </c>
      <c r="DZ142" s="75" t="e">
        <f t="shared" si="164"/>
        <v>#REF!</v>
      </c>
      <c r="EA142" s="75" t="e">
        <f t="shared" si="164"/>
        <v>#REF!</v>
      </c>
      <c r="EB142" s="75" t="e">
        <f t="shared" si="164"/>
        <v>#REF!</v>
      </c>
      <c r="EC142" s="75" t="e">
        <f t="shared" si="164"/>
        <v>#REF!</v>
      </c>
      <c r="ED142" s="75" t="e">
        <f t="shared" si="164"/>
        <v>#REF!</v>
      </c>
      <c r="EE142" s="75" t="e">
        <f t="shared" si="164"/>
        <v>#REF!</v>
      </c>
      <c r="EF142" s="75" t="e">
        <f t="shared" si="164"/>
        <v>#REF!</v>
      </c>
      <c r="EG142" s="75" t="e">
        <f t="shared" si="164"/>
        <v>#REF!</v>
      </c>
      <c r="EH142" s="75" t="e">
        <f t="shared" si="164"/>
        <v>#REF!</v>
      </c>
      <c r="EM142" s="36" t="s">
        <v>1</v>
      </c>
      <c r="EN142" s="35" t="e">
        <f>SUM(EN123:EN141)</f>
        <v>#REF!</v>
      </c>
      <c r="EO142" s="35" t="e">
        <f t="shared" ref="EO142:GJ142" si="165">SUM(EO123:EO141)</f>
        <v>#REF!</v>
      </c>
      <c r="EP142" s="35" t="e">
        <f t="shared" si="165"/>
        <v>#REF!</v>
      </c>
      <c r="EQ142" s="35" t="e">
        <f t="shared" si="165"/>
        <v>#REF!</v>
      </c>
      <c r="ER142" s="35" t="e">
        <f t="shared" si="165"/>
        <v>#REF!</v>
      </c>
      <c r="ES142" s="35" t="e">
        <f t="shared" si="165"/>
        <v>#REF!</v>
      </c>
      <c r="ET142" s="35" t="e">
        <f t="shared" si="165"/>
        <v>#REF!</v>
      </c>
      <c r="EU142" s="35" t="e">
        <f t="shared" si="165"/>
        <v>#REF!</v>
      </c>
      <c r="EV142" s="35" t="e">
        <f t="shared" si="165"/>
        <v>#REF!</v>
      </c>
      <c r="EW142" s="35" t="e">
        <f t="shared" si="165"/>
        <v>#REF!</v>
      </c>
      <c r="EX142" s="35" t="e">
        <f t="shared" si="165"/>
        <v>#REF!</v>
      </c>
      <c r="EY142" s="35" t="e">
        <f t="shared" si="165"/>
        <v>#REF!</v>
      </c>
      <c r="EZ142" s="35" t="e">
        <f t="shared" si="165"/>
        <v>#REF!</v>
      </c>
      <c r="FA142" s="35" t="e">
        <f t="shared" si="165"/>
        <v>#REF!</v>
      </c>
      <c r="FB142" s="35" t="e">
        <f t="shared" si="165"/>
        <v>#REF!</v>
      </c>
      <c r="FC142" s="35" t="e">
        <f t="shared" si="165"/>
        <v>#REF!</v>
      </c>
      <c r="FD142" s="35" t="e">
        <f t="shared" si="165"/>
        <v>#REF!</v>
      </c>
      <c r="FE142" s="35" t="e">
        <f t="shared" si="165"/>
        <v>#REF!</v>
      </c>
      <c r="FF142" s="35" t="e">
        <f t="shared" si="165"/>
        <v>#REF!</v>
      </c>
      <c r="FG142" s="35" t="e">
        <f t="shared" si="165"/>
        <v>#REF!</v>
      </c>
      <c r="FH142" s="35" t="e">
        <f t="shared" si="165"/>
        <v>#REF!</v>
      </c>
      <c r="FI142" s="35" t="e">
        <f t="shared" si="165"/>
        <v>#REF!</v>
      </c>
      <c r="FJ142" s="35" t="e">
        <f t="shared" si="165"/>
        <v>#REF!</v>
      </c>
      <c r="FK142" s="35" t="e">
        <f t="shared" si="165"/>
        <v>#REF!</v>
      </c>
      <c r="FL142" s="35" t="e">
        <f t="shared" si="165"/>
        <v>#REF!</v>
      </c>
      <c r="FM142" s="35" t="e">
        <f t="shared" si="165"/>
        <v>#REF!</v>
      </c>
      <c r="FN142" s="35" t="e">
        <f t="shared" si="165"/>
        <v>#REF!</v>
      </c>
      <c r="FO142" s="35" t="e">
        <f t="shared" si="165"/>
        <v>#REF!</v>
      </c>
      <c r="FP142" s="35" t="e">
        <f t="shared" si="165"/>
        <v>#REF!</v>
      </c>
      <c r="FQ142" s="35" t="e">
        <f t="shared" si="165"/>
        <v>#REF!</v>
      </c>
      <c r="FR142" s="35" t="e">
        <f t="shared" si="165"/>
        <v>#REF!</v>
      </c>
      <c r="FS142" s="35" t="e">
        <f t="shared" si="165"/>
        <v>#REF!</v>
      </c>
      <c r="FT142" s="35" t="e">
        <f t="shared" si="165"/>
        <v>#REF!</v>
      </c>
      <c r="FU142" s="35" t="e">
        <f t="shared" si="165"/>
        <v>#REF!</v>
      </c>
      <c r="FV142" s="35" t="e">
        <f t="shared" si="165"/>
        <v>#REF!</v>
      </c>
      <c r="FW142" s="35" t="e">
        <f t="shared" si="165"/>
        <v>#REF!</v>
      </c>
      <c r="FX142" s="35" t="e">
        <f t="shared" si="165"/>
        <v>#REF!</v>
      </c>
      <c r="FY142" s="35" t="e">
        <f t="shared" si="165"/>
        <v>#REF!</v>
      </c>
      <c r="FZ142" s="35" t="e">
        <f t="shared" si="165"/>
        <v>#REF!</v>
      </c>
      <c r="GA142" s="35" t="e">
        <f t="shared" si="165"/>
        <v>#REF!</v>
      </c>
      <c r="GB142" s="35" t="e">
        <f t="shared" si="165"/>
        <v>#REF!</v>
      </c>
      <c r="GC142" s="35" t="e">
        <f t="shared" si="165"/>
        <v>#REF!</v>
      </c>
      <c r="GD142" s="35" t="e">
        <f t="shared" si="165"/>
        <v>#REF!</v>
      </c>
      <c r="GE142" s="35" t="e">
        <f t="shared" si="165"/>
        <v>#REF!</v>
      </c>
      <c r="GF142" s="35" t="e">
        <f t="shared" si="165"/>
        <v>#REF!</v>
      </c>
      <c r="GG142" s="35" t="e">
        <f t="shared" si="165"/>
        <v>#REF!</v>
      </c>
      <c r="GH142" s="35" t="e">
        <f t="shared" si="165"/>
        <v>#REF!</v>
      </c>
      <c r="GI142" s="35" t="e">
        <f t="shared" si="165"/>
        <v>#REF!</v>
      </c>
      <c r="GJ142" s="35" t="e">
        <f t="shared" si="165"/>
        <v>#REF!</v>
      </c>
      <c r="GW142" s="36" t="s">
        <v>1</v>
      </c>
      <c r="GX142" s="35">
        <f>SUM(GX123:GX141)</f>
        <v>22706867</v>
      </c>
      <c r="GY142" s="35">
        <f t="shared" ref="GY142:IT142" si="166">SUM(GY123:GY141)</f>
        <v>23098218</v>
      </c>
      <c r="GZ142" s="35">
        <f t="shared" si="166"/>
        <v>23481244</v>
      </c>
      <c r="HA142" s="35">
        <f t="shared" si="166"/>
        <v>23855556</v>
      </c>
      <c r="HB142" s="35">
        <f t="shared" si="166"/>
        <v>24221149</v>
      </c>
      <c r="HC142" s="35">
        <f t="shared" si="166"/>
        <v>24577462</v>
      </c>
      <c r="HD142" s="35">
        <f t="shared" si="166"/>
        <v>24923983</v>
      </c>
      <c r="HE142" s="35">
        <f t="shared" si="166"/>
        <v>25271486</v>
      </c>
      <c r="HF142" s="35">
        <f t="shared" si="166"/>
        <v>25619029</v>
      </c>
      <c r="HG142" s="35">
        <f t="shared" si="166"/>
        <v>25966531</v>
      </c>
      <c r="HH142" s="35">
        <f t="shared" si="166"/>
        <v>26313691</v>
      </c>
      <c r="HI142" s="35">
        <f t="shared" si="166"/>
        <v>26660149</v>
      </c>
      <c r="HJ142" s="35">
        <f t="shared" si="166"/>
        <v>27005329</v>
      </c>
      <c r="HK142" s="35">
        <f t="shared" si="166"/>
        <v>27348818</v>
      </c>
      <c r="HL142" s="35">
        <f t="shared" si="166"/>
        <v>27690307</v>
      </c>
      <c r="HM142" s="35">
        <f t="shared" si="166"/>
        <v>28029509</v>
      </c>
      <c r="HN142" s="35">
        <f t="shared" si="166"/>
        <v>28366138</v>
      </c>
      <c r="HO142" s="35">
        <f t="shared" si="166"/>
        <v>28700170</v>
      </c>
      <c r="HP142" s="35">
        <f t="shared" si="166"/>
        <v>29031390</v>
      </c>
      <c r="HQ142" s="35">
        <f t="shared" si="166"/>
        <v>29359860</v>
      </c>
      <c r="HR142" s="35">
        <f t="shared" si="166"/>
        <v>29685803</v>
      </c>
      <c r="HS142" s="35">
        <f t="shared" si="166"/>
        <v>30009057</v>
      </c>
      <c r="HT142" s="35">
        <f t="shared" si="166"/>
        <v>30329838</v>
      </c>
      <c r="HU142" s="35">
        <f t="shared" si="166"/>
        <v>30648248</v>
      </c>
      <c r="HV142" s="35">
        <f t="shared" si="166"/>
        <v>30964450</v>
      </c>
      <c r="HW142" s="35">
        <f t="shared" si="166"/>
        <v>31278850</v>
      </c>
      <c r="HX142" s="35">
        <f t="shared" si="166"/>
        <v>31591630</v>
      </c>
      <c r="HY142" s="35">
        <f t="shared" si="166"/>
        <v>31902917</v>
      </c>
      <c r="HZ142" s="35">
        <f t="shared" si="166"/>
        <v>32212999</v>
      </c>
      <c r="IA142" s="35">
        <f t="shared" si="166"/>
        <v>32522084</v>
      </c>
      <c r="IB142" s="35">
        <f t="shared" si="166"/>
        <v>32830050</v>
      </c>
      <c r="IC142" s="35">
        <f t="shared" si="166"/>
        <v>33137465</v>
      </c>
      <c r="ID142" s="35">
        <f t="shared" si="166"/>
        <v>33443624</v>
      </c>
      <c r="IE142" s="35">
        <f t="shared" si="166"/>
        <v>33749113</v>
      </c>
      <c r="IF142" s="35">
        <f t="shared" si="166"/>
        <v>34053959</v>
      </c>
      <c r="IG142" s="35">
        <f t="shared" si="166"/>
        <v>34356470</v>
      </c>
      <c r="IH142" s="35">
        <f t="shared" si="166"/>
        <v>34659420</v>
      </c>
      <c r="II142" s="35">
        <f t="shared" si="166"/>
        <v>34962048</v>
      </c>
      <c r="IJ142" s="35">
        <f t="shared" si="166"/>
        <v>35263616</v>
      </c>
      <c r="IK142" s="35">
        <f t="shared" si="166"/>
        <v>35564183</v>
      </c>
      <c r="IL142" s="35">
        <f t="shared" si="166"/>
        <v>35863732</v>
      </c>
      <c r="IM142" s="35">
        <f t="shared" si="166"/>
        <v>36161842</v>
      </c>
      <c r="IN142" s="35">
        <f t="shared" si="166"/>
        <v>36459489</v>
      </c>
      <c r="IO142" s="35">
        <f t="shared" si="166"/>
        <v>36756046</v>
      </c>
      <c r="IP142" s="35">
        <f t="shared" si="166"/>
        <v>37051395</v>
      </c>
      <c r="IQ142" s="35">
        <f t="shared" si="166"/>
        <v>37345636</v>
      </c>
      <c r="IR142" s="35">
        <f t="shared" si="166"/>
        <v>37638396</v>
      </c>
      <c r="IS142" s="35">
        <f t="shared" si="166"/>
        <v>37929562</v>
      </c>
      <c r="IT142" s="35">
        <f t="shared" si="166"/>
        <v>38219197</v>
      </c>
      <c r="IY142" s="36" t="s">
        <v>1</v>
      </c>
      <c r="IZ142" s="75">
        <f>SUM(IZ123:IZ141)</f>
        <v>11403519</v>
      </c>
      <c r="JA142" s="75">
        <f t="shared" ref="JA142:KV142" si="167">SUM(JA123:JA141)</f>
        <v>11597124</v>
      </c>
      <c r="JB142" s="75">
        <f t="shared" si="167"/>
        <v>11786519</v>
      </c>
      <c r="JC142" s="75">
        <f t="shared" si="167"/>
        <v>11971480</v>
      </c>
      <c r="JD142" s="75">
        <f t="shared" si="167"/>
        <v>12152183</v>
      </c>
      <c r="JE142" s="75">
        <f t="shared" si="167"/>
        <v>12328244</v>
      </c>
      <c r="JF142" s="75">
        <f t="shared" si="167"/>
        <v>12499467</v>
      </c>
      <c r="JG142" s="75">
        <f t="shared" si="167"/>
        <v>12671247</v>
      </c>
      <c r="JH142" s="75">
        <f t="shared" si="167"/>
        <v>12843026</v>
      </c>
      <c r="JI142" s="75">
        <f t="shared" si="167"/>
        <v>13014825</v>
      </c>
      <c r="JJ142" s="75">
        <f t="shared" si="167"/>
        <v>13186583</v>
      </c>
      <c r="JK142" s="75">
        <f t="shared" si="167"/>
        <v>13358115</v>
      </c>
      <c r="JL142" s="75">
        <f t="shared" si="167"/>
        <v>13529120</v>
      </c>
      <c r="JM142" s="75">
        <f t="shared" si="167"/>
        <v>13699379</v>
      </c>
      <c r="JN142" s="75">
        <f t="shared" si="167"/>
        <v>13868754</v>
      </c>
      <c r="JO142" s="75">
        <f t="shared" si="167"/>
        <v>14037064</v>
      </c>
      <c r="JP142" s="75">
        <f t="shared" si="167"/>
        <v>14204108</v>
      </c>
      <c r="JQ142" s="75">
        <f t="shared" si="167"/>
        <v>14369872</v>
      </c>
      <c r="JR142" s="75">
        <f t="shared" si="167"/>
        <v>14534191</v>
      </c>
      <c r="JS142" s="75">
        <f t="shared" si="167"/>
        <v>14697058</v>
      </c>
      <c r="JT142" s="75">
        <f t="shared" si="167"/>
        <v>14858584</v>
      </c>
      <c r="JU142" s="75">
        <f t="shared" si="167"/>
        <v>15018585</v>
      </c>
      <c r="JV142" s="75">
        <f t="shared" si="167"/>
        <v>15177147</v>
      </c>
      <c r="JW142" s="75">
        <f t="shared" si="167"/>
        <v>15334237</v>
      </c>
      <c r="JX142" s="75">
        <f t="shared" si="167"/>
        <v>15489938</v>
      </c>
      <c r="JY142" s="75">
        <f t="shared" si="167"/>
        <v>15644470</v>
      </c>
      <c r="JZ142" s="75">
        <f t="shared" si="167"/>
        <v>15797827</v>
      </c>
      <c r="KA142" s="75">
        <f t="shared" si="167"/>
        <v>15950054</v>
      </c>
      <c r="KB142" s="75">
        <f t="shared" si="167"/>
        <v>16101305</v>
      </c>
      <c r="KC142" s="75">
        <f t="shared" si="167"/>
        <v>16251665</v>
      </c>
      <c r="KD142" s="75">
        <f t="shared" si="167"/>
        <v>16401053</v>
      </c>
      <c r="KE142" s="75">
        <f t="shared" si="167"/>
        <v>16549801</v>
      </c>
      <c r="KF142" s="75">
        <f t="shared" si="167"/>
        <v>16697512</v>
      </c>
      <c r="KG142" s="75">
        <f t="shared" si="167"/>
        <v>16844561</v>
      </c>
      <c r="KH142" s="75">
        <f t="shared" si="167"/>
        <v>16991031</v>
      </c>
      <c r="KI142" s="75">
        <f t="shared" si="167"/>
        <v>17135851</v>
      </c>
      <c r="KJ142" s="75">
        <f t="shared" si="167"/>
        <v>17280774</v>
      </c>
      <c r="KK142" s="75">
        <f t="shared" si="167"/>
        <v>17425332</v>
      </c>
      <c r="KL142" s="75">
        <f t="shared" si="167"/>
        <v>17569115</v>
      </c>
      <c r="KM142" s="75">
        <f t="shared" si="167"/>
        <v>17712207</v>
      </c>
      <c r="KN142" s="75">
        <f t="shared" si="167"/>
        <v>17854632</v>
      </c>
      <c r="KO142" s="75">
        <f t="shared" si="167"/>
        <v>17996133</v>
      </c>
      <c r="KP142" s="75">
        <f t="shared" si="167"/>
        <v>18137453</v>
      </c>
      <c r="KQ142" s="75">
        <f t="shared" si="167"/>
        <v>18278268</v>
      </c>
      <c r="KR142" s="75">
        <f t="shared" si="167"/>
        <v>18418580</v>
      </c>
      <c r="KS142" s="75">
        <f t="shared" si="167"/>
        <v>18558386</v>
      </c>
      <c r="KT142" s="75">
        <f t="shared" si="167"/>
        <v>18697507</v>
      </c>
      <c r="KU142" s="75">
        <f t="shared" si="167"/>
        <v>18835950</v>
      </c>
      <c r="KV142" s="75">
        <f t="shared" si="167"/>
        <v>18973728</v>
      </c>
      <c r="LA142" s="36" t="s">
        <v>1</v>
      </c>
      <c r="LB142" s="35">
        <f>SUM(LB123:LB141)</f>
        <v>11303348</v>
      </c>
      <c r="LC142" s="35">
        <f t="shared" ref="LC142:MX142" si="168">SUM(LC123:LC141)</f>
        <v>11501094</v>
      </c>
      <c r="LD142" s="35">
        <f t="shared" si="168"/>
        <v>11694725</v>
      </c>
      <c r="LE142" s="35">
        <f t="shared" si="168"/>
        <v>11884076</v>
      </c>
      <c r="LF142" s="35">
        <f t="shared" si="168"/>
        <v>12068966</v>
      </c>
      <c r="LG142" s="35">
        <f t="shared" si="168"/>
        <v>12249218</v>
      </c>
      <c r="LH142" s="35">
        <f t="shared" si="168"/>
        <v>12424516</v>
      </c>
      <c r="LI142" s="35">
        <f t="shared" si="168"/>
        <v>12600239</v>
      </c>
      <c r="LJ142" s="35">
        <f t="shared" si="168"/>
        <v>12776003</v>
      </c>
      <c r="LK142" s="35">
        <f t="shared" si="168"/>
        <v>12951706</v>
      </c>
      <c r="LL142" s="35">
        <f t="shared" si="168"/>
        <v>13127108</v>
      </c>
      <c r="LM142" s="35">
        <f t="shared" si="168"/>
        <v>13302034</v>
      </c>
      <c r="LN142" s="35">
        <f t="shared" si="168"/>
        <v>13476209</v>
      </c>
      <c r="LO142" s="35">
        <f t="shared" si="168"/>
        <v>13649439</v>
      </c>
      <c r="LP142" s="35">
        <f t="shared" si="168"/>
        <v>13821553</v>
      </c>
      <c r="LQ142" s="35">
        <f t="shared" si="168"/>
        <v>13992445</v>
      </c>
      <c r="LR142" s="35">
        <f t="shared" si="168"/>
        <v>14162030</v>
      </c>
      <c r="LS142" s="35">
        <f t="shared" si="168"/>
        <v>14330298</v>
      </c>
      <c r="LT142" s="35">
        <f t="shared" si="168"/>
        <v>14497199</v>
      </c>
      <c r="LU142" s="35">
        <f t="shared" si="168"/>
        <v>14662802</v>
      </c>
      <c r="LV142" s="35">
        <f t="shared" si="168"/>
        <v>14827219</v>
      </c>
      <c r="LW142" s="35">
        <f t="shared" si="168"/>
        <v>14990472</v>
      </c>
      <c r="LX142" s="35">
        <f t="shared" si="168"/>
        <v>15152691</v>
      </c>
      <c r="LY142" s="35">
        <f t="shared" si="168"/>
        <v>15314011</v>
      </c>
      <c r="LZ142" s="35">
        <f t="shared" si="168"/>
        <v>15474512</v>
      </c>
      <c r="MA142" s="35">
        <f t="shared" si="168"/>
        <v>15634380</v>
      </c>
      <c r="MB142" s="35">
        <f t="shared" si="168"/>
        <v>15793803</v>
      </c>
      <c r="MC142" s="35">
        <f t="shared" si="168"/>
        <v>15952863</v>
      </c>
      <c r="MD142" s="35">
        <f t="shared" si="168"/>
        <v>16111694</v>
      </c>
      <c r="ME142" s="35">
        <f t="shared" si="168"/>
        <v>16270419</v>
      </c>
      <c r="MF142" s="35">
        <f t="shared" si="168"/>
        <v>16428997</v>
      </c>
      <c r="MG142" s="35">
        <f t="shared" si="168"/>
        <v>16587664</v>
      </c>
      <c r="MH142" s="35">
        <f t="shared" si="168"/>
        <v>16746112</v>
      </c>
      <c r="MI142" s="35">
        <f t="shared" si="168"/>
        <v>16904552</v>
      </c>
      <c r="MJ142" s="35">
        <f t="shared" si="168"/>
        <v>17062928</v>
      </c>
      <c r="MK142" s="35">
        <f t="shared" si="168"/>
        <v>17220619</v>
      </c>
      <c r="ML142" s="35">
        <f t="shared" si="168"/>
        <v>17378646</v>
      </c>
      <c r="MM142" s="35">
        <f t="shared" si="168"/>
        <v>17536716</v>
      </c>
      <c r="MN142" s="35">
        <f t="shared" si="168"/>
        <v>17694501</v>
      </c>
      <c r="MO142" s="35">
        <f t="shared" si="168"/>
        <v>17851976</v>
      </c>
      <c r="MP142" s="35">
        <f t="shared" si="168"/>
        <v>18009100</v>
      </c>
      <c r="MQ142" s="35">
        <f t="shared" si="168"/>
        <v>18165709</v>
      </c>
      <c r="MR142" s="35">
        <f t="shared" si="168"/>
        <v>18322036</v>
      </c>
      <c r="MS142" s="35">
        <f t="shared" si="168"/>
        <v>18477778</v>
      </c>
      <c r="MT142" s="35">
        <f t="shared" si="168"/>
        <v>18632815</v>
      </c>
      <c r="MU142" s="35">
        <f t="shared" si="168"/>
        <v>18787250</v>
      </c>
      <c r="MV142" s="35">
        <f t="shared" si="168"/>
        <v>18940889</v>
      </c>
      <c r="MW142" s="35">
        <f t="shared" si="168"/>
        <v>19093612</v>
      </c>
      <c r="MX142" s="35">
        <f t="shared" si="168"/>
        <v>19245469</v>
      </c>
      <c r="MZ142" s="36" t="s">
        <v>1</v>
      </c>
      <c r="NA142" s="49">
        <f>SUM(NA123:NA141)</f>
        <v>42332869305.544586</v>
      </c>
      <c r="NB142" s="49">
        <f t="shared" ref="NB142:OW142" si="169">SUM(NB123:NB141)</f>
        <v>44262776644.062569</v>
      </c>
      <c r="NC142" s="49">
        <f t="shared" si="169"/>
        <v>46258931562.967514</v>
      </c>
      <c r="ND142" s="49">
        <f t="shared" si="169"/>
        <v>48332197929.025238</v>
      </c>
      <c r="NE142" s="49">
        <f t="shared" si="169"/>
        <v>50484764552.368614</v>
      </c>
      <c r="NF142" s="49">
        <f t="shared" si="169"/>
        <v>52741601162.215683</v>
      </c>
      <c r="NG142" s="49">
        <f t="shared" si="169"/>
        <v>55051610712.568184</v>
      </c>
      <c r="NH142" s="49">
        <f t="shared" si="169"/>
        <v>57471133073.888832</v>
      </c>
      <c r="NI142" s="49">
        <f t="shared" si="169"/>
        <v>59998264199.912071</v>
      </c>
      <c r="NJ142" s="49">
        <f t="shared" si="169"/>
        <v>62649670771.213379</v>
      </c>
      <c r="NK142" s="49">
        <f t="shared" si="169"/>
        <v>65480865835.506744</v>
      </c>
      <c r="NL142" s="49">
        <f t="shared" si="169"/>
        <v>68395347451.589584</v>
      </c>
      <c r="NM142" s="49">
        <f t="shared" si="169"/>
        <v>71446569249.350861</v>
      </c>
      <c r="NN142" s="49">
        <f t="shared" si="169"/>
        <v>74630804810.178711</v>
      </c>
      <c r="NO142" s="49">
        <f t="shared" si="169"/>
        <v>77958506906.096298</v>
      </c>
      <c r="NP142" s="49">
        <f t="shared" si="169"/>
        <v>81502119778.406937</v>
      </c>
      <c r="NQ142" s="49">
        <f t="shared" si="169"/>
        <v>85130330177.52449</v>
      </c>
      <c r="NR142" s="49">
        <f t="shared" si="169"/>
        <v>88907692037.864502</v>
      </c>
      <c r="NS142" s="49">
        <f t="shared" si="169"/>
        <v>92823207151.192932</v>
      </c>
      <c r="NT142" s="49">
        <f t="shared" si="169"/>
        <v>96905555716.557327</v>
      </c>
      <c r="NU142" s="49">
        <f t="shared" si="169"/>
        <v>101221999016.79002</v>
      </c>
      <c r="NV142" s="49">
        <f t="shared" si="169"/>
        <v>105620926837.74068</v>
      </c>
      <c r="NW142" s="49">
        <f t="shared" si="169"/>
        <v>110117824748.3932</v>
      </c>
      <c r="NX142" s="49">
        <f t="shared" si="169"/>
        <v>114741489793.01744</v>
      </c>
      <c r="NY142" s="49">
        <f t="shared" si="169"/>
        <v>119535886929.08337</v>
      </c>
      <c r="NZ142" s="49">
        <f t="shared" si="169"/>
        <v>124433894423.54022</v>
      </c>
      <c r="OA142" s="49">
        <f t="shared" si="169"/>
        <v>129478211848.73132</v>
      </c>
      <c r="OB142" s="49">
        <f t="shared" si="169"/>
        <v>134651440458.55301</v>
      </c>
      <c r="OC142" s="49">
        <f t="shared" si="169"/>
        <v>139950753277.50159</v>
      </c>
      <c r="OD142" s="49">
        <f t="shared" si="169"/>
        <v>145448816512.23132</v>
      </c>
      <c r="OE142" s="49">
        <f t="shared" si="169"/>
        <v>151056900433.38321</v>
      </c>
      <c r="OF142" s="49">
        <f t="shared" si="169"/>
        <v>156815831599.99551</v>
      </c>
      <c r="OG142" s="49">
        <f t="shared" si="169"/>
        <v>162728317129.20856</v>
      </c>
      <c r="OH142" s="49">
        <f t="shared" si="169"/>
        <v>168767125537.6539</v>
      </c>
      <c r="OI142" s="49">
        <f t="shared" si="169"/>
        <v>175042412014.18716</v>
      </c>
      <c r="OJ142" s="49">
        <f t="shared" si="169"/>
        <v>181400484880.00763</v>
      </c>
      <c r="OK142" s="49">
        <f t="shared" si="169"/>
        <v>187934939926.39206</v>
      </c>
      <c r="OL142" s="49">
        <f t="shared" si="169"/>
        <v>194655590195.80469</v>
      </c>
      <c r="OM142" s="49">
        <f t="shared" si="169"/>
        <v>201505836359.01712</v>
      </c>
      <c r="ON142" s="49">
        <f t="shared" si="169"/>
        <v>208590997940.00546</v>
      </c>
      <c r="OO142" s="49">
        <f t="shared" si="169"/>
        <v>215835124564.72546</v>
      </c>
      <c r="OP142" s="49">
        <f t="shared" si="169"/>
        <v>223273167546.4234</v>
      </c>
      <c r="OQ142" s="49">
        <f t="shared" si="169"/>
        <v>231016871905.15891</v>
      </c>
      <c r="OR142" s="49">
        <f t="shared" si="169"/>
        <v>239031750674.88528</v>
      </c>
      <c r="OS142" s="49">
        <f t="shared" si="169"/>
        <v>247417252571.59747</v>
      </c>
      <c r="OT142" s="49">
        <f t="shared" si="169"/>
        <v>256012120639.80167</v>
      </c>
      <c r="OU142" s="49">
        <f t="shared" si="169"/>
        <v>264806499483.19623</v>
      </c>
      <c r="OV142" s="49">
        <f t="shared" si="169"/>
        <v>273839625710.00995</v>
      </c>
      <c r="OW142" s="49">
        <f t="shared" si="169"/>
        <v>283161451298.09778</v>
      </c>
    </row>
    <row r="143" spans="2:413">
      <c r="GX143" s="41"/>
      <c r="GY143" s="41"/>
      <c r="GZ143" s="41"/>
      <c r="HA143" s="41"/>
      <c r="HB143" s="41"/>
      <c r="HC143" s="41"/>
    </row>
    <row r="144" spans="2:413">
      <c r="B144" s="198" t="s">
        <v>704</v>
      </c>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GX144" s="41"/>
      <c r="GY144" s="41"/>
      <c r="GZ144" s="41"/>
      <c r="HA144" s="41"/>
      <c r="HB144" s="41"/>
      <c r="HC144" s="41"/>
    </row>
    <row r="145" spans="2:366">
      <c r="B145" s="144" t="s">
        <v>624</v>
      </c>
      <c r="C145" s="144" t="s">
        <v>35</v>
      </c>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t="s">
        <v>99</v>
      </c>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t="s">
        <v>246</v>
      </c>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NB145" s="49"/>
    </row>
    <row r="146" spans="2:366">
      <c r="B146" s="144"/>
      <c r="C146" s="200">
        <v>33025</v>
      </c>
      <c r="D146" s="200">
        <v>33390</v>
      </c>
      <c r="E146" s="200">
        <v>33756</v>
      </c>
      <c r="F146" s="200">
        <v>34121</v>
      </c>
      <c r="G146" s="200">
        <v>34486</v>
      </c>
      <c r="H146" s="200">
        <v>34851</v>
      </c>
      <c r="I146" s="200">
        <v>35217</v>
      </c>
      <c r="J146" s="200">
        <v>35582</v>
      </c>
      <c r="K146" s="200">
        <v>35947</v>
      </c>
      <c r="L146" s="200">
        <v>36312</v>
      </c>
      <c r="M146" s="200">
        <v>36678</v>
      </c>
      <c r="N146" s="200">
        <v>37043</v>
      </c>
      <c r="O146" s="200">
        <v>37408</v>
      </c>
      <c r="P146" s="200">
        <v>37773</v>
      </c>
      <c r="Q146" s="200">
        <v>38139</v>
      </c>
      <c r="R146" s="200">
        <v>38504</v>
      </c>
      <c r="S146" s="200">
        <v>38869</v>
      </c>
      <c r="T146" s="200">
        <v>39234</v>
      </c>
      <c r="U146" s="200">
        <v>39600</v>
      </c>
      <c r="V146" s="200">
        <v>39965</v>
      </c>
      <c r="W146" s="200">
        <v>40330</v>
      </c>
      <c r="X146" s="200">
        <v>40695</v>
      </c>
      <c r="Y146" s="200">
        <v>41061</v>
      </c>
      <c r="Z146" s="144"/>
      <c r="AA146" s="144"/>
      <c r="AB146" s="144"/>
      <c r="AC146" s="200">
        <v>33025</v>
      </c>
      <c r="AD146" s="200">
        <v>33390</v>
      </c>
      <c r="AE146" s="200">
        <v>33756</v>
      </c>
      <c r="AF146" s="200">
        <v>34121</v>
      </c>
      <c r="AG146" s="200">
        <v>34486</v>
      </c>
      <c r="AH146" s="200">
        <v>34851</v>
      </c>
      <c r="AI146" s="200">
        <v>35217</v>
      </c>
      <c r="AJ146" s="200">
        <v>35582</v>
      </c>
      <c r="AK146" s="200">
        <v>35947</v>
      </c>
      <c r="AL146" s="200">
        <v>36312</v>
      </c>
      <c r="AM146" s="200">
        <v>36678</v>
      </c>
      <c r="AN146" s="200">
        <v>37043</v>
      </c>
      <c r="AO146" s="200">
        <v>37408</v>
      </c>
      <c r="AP146" s="200">
        <v>37773</v>
      </c>
      <c r="AQ146" s="200">
        <v>38139</v>
      </c>
      <c r="AR146" s="200">
        <v>38504</v>
      </c>
      <c r="AS146" s="200">
        <v>38869</v>
      </c>
      <c r="AT146" s="200">
        <v>39234</v>
      </c>
      <c r="AU146" s="200">
        <v>39600</v>
      </c>
      <c r="AV146" s="200">
        <v>39965</v>
      </c>
      <c r="AW146" s="200">
        <v>40330</v>
      </c>
      <c r="AX146" s="200">
        <v>40695</v>
      </c>
      <c r="AY146" s="200">
        <v>41061</v>
      </c>
      <c r="AZ146" s="144"/>
      <c r="BA146" s="144" t="s">
        <v>1</v>
      </c>
      <c r="BB146" s="200">
        <v>32660</v>
      </c>
      <c r="BC146" s="200">
        <v>33025</v>
      </c>
      <c r="BD146" s="200">
        <v>33390</v>
      </c>
      <c r="BE146" s="200">
        <v>33756</v>
      </c>
      <c r="BF146" s="200">
        <v>34121</v>
      </c>
      <c r="BG146" s="200">
        <v>34486</v>
      </c>
      <c r="BH146" s="200">
        <v>34851</v>
      </c>
      <c r="BI146" s="200">
        <v>35217</v>
      </c>
      <c r="BJ146" s="200">
        <v>35582</v>
      </c>
      <c r="BK146" s="200">
        <v>35947</v>
      </c>
      <c r="BL146" s="200">
        <v>36312</v>
      </c>
      <c r="BM146" s="200">
        <v>36678</v>
      </c>
      <c r="BN146" s="200">
        <v>37043</v>
      </c>
      <c r="BO146" s="200">
        <v>37408</v>
      </c>
      <c r="BP146" s="200">
        <v>37773</v>
      </c>
      <c r="BQ146" s="200">
        <v>38139</v>
      </c>
      <c r="BR146" s="200">
        <v>38504</v>
      </c>
      <c r="BS146" s="200">
        <v>38869</v>
      </c>
      <c r="BT146" s="200">
        <v>39234</v>
      </c>
      <c r="BU146" s="200">
        <v>39600</v>
      </c>
      <c r="BV146" s="200">
        <v>39965</v>
      </c>
      <c r="BW146" s="200">
        <v>40330</v>
      </c>
      <c r="BX146" s="200">
        <v>40695</v>
      </c>
      <c r="BY146" s="200">
        <v>41061</v>
      </c>
      <c r="IZ146" s="42"/>
      <c r="JA146" s="42"/>
      <c r="JB146" s="42"/>
      <c r="JC146" s="42"/>
      <c r="JD146" s="42"/>
      <c r="JE146" s="42"/>
      <c r="JF146" s="42"/>
      <c r="JG146" s="42"/>
      <c r="JH146" s="42"/>
      <c r="JI146" s="42"/>
      <c r="JJ146" s="42"/>
      <c r="JK146" s="42"/>
      <c r="JL146" s="42"/>
      <c r="JM146" s="42"/>
      <c r="JN146" s="42"/>
      <c r="JO146" s="42"/>
      <c r="JP146" s="42"/>
      <c r="JQ146" s="42"/>
      <c r="JR146" s="42"/>
      <c r="JS146" s="42"/>
      <c r="JT146" s="42"/>
      <c r="JU146" s="42"/>
      <c r="JV146" s="42"/>
      <c r="JY146" s="42"/>
      <c r="JZ146" s="42"/>
      <c r="KA146" s="42"/>
      <c r="KB146" s="42"/>
      <c r="KC146" s="42"/>
      <c r="KD146" s="42"/>
      <c r="KE146" s="42"/>
      <c r="KF146" s="42"/>
      <c r="KG146" s="42"/>
      <c r="KH146" s="42"/>
      <c r="KI146" s="42"/>
      <c r="KJ146" s="42"/>
      <c r="KK146" s="42"/>
      <c r="KL146" s="42"/>
      <c r="KM146" s="42"/>
      <c r="KN146" s="42"/>
      <c r="KO146" s="42"/>
      <c r="KP146" s="42"/>
      <c r="KQ146" s="42"/>
      <c r="KR146" s="42"/>
      <c r="KS146" s="42"/>
      <c r="KT146" s="42"/>
      <c r="KU146" s="42"/>
      <c r="KV146" s="42"/>
      <c r="LB146" s="42"/>
      <c r="LC146" s="42"/>
      <c r="LD146" s="42"/>
      <c r="LE146" s="42"/>
      <c r="LF146" s="42"/>
      <c r="LG146" s="42"/>
      <c r="LH146" s="42"/>
      <c r="LI146" s="42"/>
      <c r="LJ146" s="42"/>
      <c r="LK146" s="42"/>
      <c r="LL146" s="42"/>
      <c r="LM146" s="42"/>
      <c r="LN146" s="42"/>
      <c r="LO146" s="42"/>
      <c r="LP146" s="42"/>
      <c r="LQ146" s="42"/>
      <c r="LR146" s="42"/>
      <c r="LS146" s="42"/>
      <c r="LT146" s="42"/>
      <c r="LU146" s="42"/>
      <c r="LV146" s="42"/>
      <c r="LW146" s="42"/>
      <c r="LX146" s="42"/>
      <c r="MA146" s="42"/>
      <c r="MB146" s="42"/>
      <c r="MC146" s="42"/>
      <c r="MD146" s="42"/>
      <c r="ME146" s="42"/>
      <c r="MF146" s="42"/>
      <c r="MG146" s="42"/>
      <c r="MH146" s="42"/>
      <c r="MI146" s="42"/>
      <c r="MJ146" s="42"/>
      <c r="MK146" s="42"/>
      <c r="ML146" s="42"/>
      <c r="MM146" s="42"/>
      <c r="MN146" s="42"/>
      <c r="MO146" s="42"/>
      <c r="MP146" s="42"/>
      <c r="MQ146" s="42"/>
      <c r="MR146" s="42"/>
      <c r="MS146" s="42"/>
      <c r="MT146" s="42"/>
      <c r="MU146" s="42"/>
      <c r="MV146" s="42"/>
      <c r="MW146" s="42"/>
      <c r="MX146" s="42"/>
    </row>
    <row r="147" spans="2:366">
      <c r="B147" s="144" t="s">
        <v>252</v>
      </c>
      <c r="C147" s="205">
        <v>131758</v>
      </c>
      <c r="D147" s="205">
        <v>132946</v>
      </c>
      <c r="E147" s="205">
        <v>132385</v>
      </c>
      <c r="F147" s="205">
        <v>132575</v>
      </c>
      <c r="G147" s="205">
        <v>132124</v>
      </c>
      <c r="H147" s="205">
        <v>132269</v>
      </c>
      <c r="I147" s="205">
        <v>130388</v>
      </c>
      <c r="J147" s="205">
        <v>130109</v>
      </c>
      <c r="K147" s="205">
        <v>127895</v>
      </c>
      <c r="L147" s="205">
        <v>128409</v>
      </c>
      <c r="M147" s="205">
        <v>128561</v>
      </c>
      <c r="N147" s="205">
        <v>129011</v>
      </c>
      <c r="O147" s="205">
        <v>127625</v>
      </c>
      <c r="P147" s="205">
        <v>127686</v>
      </c>
      <c r="Q147" s="205">
        <v>129525</v>
      </c>
      <c r="R147" s="205">
        <v>132477</v>
      </c>
      <c r="S147" s="205">
        <v>136681</v>
      </c>
      <c r="T147" s="205">
        <v>145930</v>
      </c>
      <c r="U147" s="205">
        <v>149299</v>
      </c>
      <c r="V147" s="205">
        <v>151627</v>
      </c>
      <c r="W147" s="205">
        <v>152773</v>
      </c>
      <c r="X147" s="205">
        <v>149027</v>
      </c>
      <c r="Y147" s="205">
        <v>152641</v>
      </c>
      <c r="Z147" s="144"/>
      <c r="AA147" s="144" t="s">
        <v>252</v>
      </c>
      <c r="AB147" s="144"/>
      <c r="AC147" s="205">
        <v>124796</v>
      </c>
      <c r="AD147" s="205">
        <v>126139</v>
      </c>
      <c r="AE147" s="205">
        <v>125643</v>
      </c>
      <c r="AF147" s="205">
        <v>125909</v>
      </c>
      <c r="AG147" s="205">
        <v>125279</v>
      </c>
      <c r="AH147" s="205">
        <v>125303</v>
      </c>
      <c r="AI147" s="205">
        <v>123803</v>
      </c>
      <c r="AJ147" s="205">
        <v>123266</v>
      </c>
      <c r="AK147" s="205">
        <v>121384</v>
      </c>
      <c r="AL147" s="205">
        <v>122208</v>
      </c>
      <c r="AM147" s="205">
        <v>122578</v>
      </c>
      <c r="AN147" s="205">
        <v>122309</v>
      </c>
      <c r="AO147" s="205">
        <v>121195</v>
      </c>
      <c r="AP147" s="205">
        <v>121273</v>
      </c>
      <c r="AQ147" s="205">
        <v>122284</v>
      </c>
      <c r="AR147" s="205">
        <v>124742</v>
      </c>
      <c r="AS147" s="205">
        <v>130206</v>
      </c>
      <c r="AT147" s="205">
        <v>137923</v>
      </c>
      <c r="AU147" s="205">
        <v>141915</v>
      </c>
      <c r="AV147" s="205">
        <v>143634</v>
      </c>
      <c r="AW147" s="205">
        <v>144664</v>
      </c>
      <c r="AX147" s="205">
        <v>141370</v>
      </c>
      <c r="AY147" s="205">
        <v>144605</v>
      </c>
      <c r="AZ147" s="144"/>
      <c r="BA147" s="144" t="s">
        <v>252</v>
      </c>
      <c r="BB147" s="205">
        <v>249558</v>
      </c>
      <c r="BC147" s="205">
        <v>256554</v>
      </c>
      <c r="BD147" s="205">
        <v>259085</v>
      </c>
      <c r="BE147" s="205">
        <v>258028</v>
      </c>
      <c r="BF147" s="205">
        <v>258484</v>
      </c>
      <c r="BG147" s="205">
        <v>257403</v>
      </c>
      <c r="BH147" s="205">
        <v>257572</v>
      </c>
      <c r="BI147" s="205">
        <v>254191</v>
      </c>
      <c r="BJ147" s="205">
        <v>253375</v>
      </c>
      <c r="BK147" s="205">
        <v>249279</v>
      </c>
      <c r="BL147" s="205">
        <v>250617</v>
      </c>
      <c r="BM147" s="205">
        <v>251139</v>
      </c>
      <c r="BN147" s="205">
        <v>251320</v>
      </c>
      <c r="BO147" s="205">
        <v>248820</v>
      </c>
      <c r="BP147" s="205">
        <v>248959</v>
      </c>
      <c r="BQ147" s="205">
        <v>251809</v>
      </c>
      <c r="BR147" s="205">
        <v>257219</v>
      </c>
      <c r="BS147" s="205">
        <v>266887</v>
      </c>
      <c r="BT147" s="205">
        <v>283853</v>
      </c>
      <c r="BU147" s="205">
        <v>291214</v>
      </c>
      <c r="BV147" s="205">
        <v>295261</v>
      </c>
      <c r="BW147" s="205">
        <v>297437</v>
      </c>
      <c r="BX147" s="205">
        <v>290397</v>
      </c>
      <c r="BY147" s="205">
        <v>297246</v>
      </c>
    </row>
    <row r="148" spans="2:366">
      <c r="B148" s="202" t="s">
        <v>253</v>
      </c>
      <c r="C148" s="205">
        <v>513473</v>
      </c>
      <c r="D148" s="205">
        <v>519356</v>
      </c>
      <c r="E148" s="205">
        <v>526030</v>
      </c>
      <c r="F148" s="205">
        <v>529668</v>
      </c>
      <c r="G148" s="205">
        <v>532654</v>
      </c>
      <c r="H148" s="205">
        <v>532699</v>
      </c>
      <c r="I148" s="205">
        <v>532377</v>
      </c>
      <c r="J148" s="205">
        <v>532783</v>
      </c>
      <c r="K148" s="205">
        <v>531951</v>
      </c>
      <c r="L148" s="205">
        <v>528164</v>
      </c>
      <c r="M148" s="205">
        <v>524660</v>
      </c>
      <c r="N148" s="205">
        <v>524042</v>
      </c>
      <c r="O148" s="205">
        <v>522938</v>
      </c>
      <c r="P148" s="205">
        <v>522930</v>
      </c>
      <c r="Q148" s="205">
        <v>521977</v>
      </c>
      <c r="R148" s="205">
        <v>523566</v>
      </c>
      <c r="S148" s="205">
        <v>527775</v>
      </c>
      <c r="T148" s="205">
        <v>540321</v>
      </c>
      <c r="U148" s="205">
        <v>560953</v>
      </c>
      <c r="V148" s="205">
        <v>580342</v>
      </c>
      <c r="W148" s="205">
        <v>593549</v>
      </c>
      <c r="X148" s="205">
        <v>599500</v>
      </c>
      <c r="Y148" s="205">
        <v>606992</v>
      </c>
      <c r="Z148" s="144"/>
      <c r="AA148" s="202" t="s">
        <v>253</v>
      </c>
      <c r="AB148" s="144"/>
      <c r="AC148" s="205">
        <v>488125</v>
      </c>
      <c r="AD148" s="205">
        <v>493262</v>
      </c>
      <c r="AE148" s="205">
        <v>499890</v>
      </c>
      <c r="AF148" s="205">
        <v>502991</v>
      </c>
      <c r="AG148" s="205">
        <v>505828</v>
      </c>
      <c r="AH148" s="205">
        <v>505930</v>
      </c>
      <c r="AI148" s="205">
        <v>504934</v>
      </c>
      <c r="AJ148" s="205">
        <v>505190</v>
      </c>
      <c r="AK148" s="205">
        <v>503856</v>
      </c>
      <c r="AL148" s="205">
        <v>500902</v>
      </c>
      <c r="AM148" s="205">
        <v>497929</v>
      </c>
      <c r="AN148" s="205">
        <v>498323</v>
      </c>
      <c r="AO148" s="205">
        <v>497284</v>
      </c>
      <c r="AP148" s="205">
        <v>497247</v>
      </c>
      <c r="AQ148" s="205">
        <v>496390</v>
      </c>
      <c r="AR148" s="205">
        <v>496754</v>
      </c>
      <c r="AS148" s="205">
        <v>499876</v>
      </c>
      <c r="AT148" s="205">
        <v>512305</v>
      </c>
      <c r="AU148" s="205">
        <v>530926</v>
      </c>
      <c r="AV148" s="205">
        <v>550081</v>
      </c>
      <c r="AW148" s="205">
        <v>563026</v>
      </c>
      <c r="AX148" s="205">
        <v>568217</v>
      </c>
      <c r="AY148" s="205">
        <v>576045</v>
      </c>
      <c r="AZ148" s="144"/>
      <c r="BA148" s="202" t="s">
        <v>253</v>
      </c>
      <c r="BB148" s="205">
        <v>994292</v>
      </c>
      <c r="BC148" s="205">
        <v>1001598</v>
      </c>
      <c r="BD148" s="205">
        <v>1012618</v>
      </c>
      <c r="BE148" s="205">
        <v>1025920</v>
      </c>
      <c r="BF148" s="205">
        <v>1032659</v>
      </c>
      <c r="BG148" s="205">
        <v>1038482</v>
      </c>
      <c r="BH148" s="205">
        <v>1038629</v>
      </c>
      <c r="BI148" s="205">
        <v>1037311</v>
      </c>
      <c r="BJ148" s="205">
        <v>1037973</v>
      </c>
      <c r="BK148" s="205">
        <v>1035807</v>
      </c>
      <c r="BL148" s="205">
        <v>1029066</v>
      </c>
      <c r="BM148" s="205">
        <v>1022589</v>
      </c>
      <c r="BN148" s="205">
        <v>1022365</v>
      </c>
      <c r="BO148" s="205">
        <v>1020222</v>
      </c>
      <c r="BP148" s="205">
        <v>1020177</v>
      </c>
      <c r="BQ148" s="205">
        <v>1018367</v>
      </c>
      <c r="BR148" s="205">
        <v>1020320</v>
      </c>
      <c r="BS148" s="205">
        <v>1027651</v>
      </c>
      <c r="BT148" s="205">
        <v>1052626</v>
      </c>
      <c r="BU148" s="205">
        <v>1091879</v>
      </c>
      <c r="BV148" s="205">
        <v>1130423</v>
      </c>
      <c r="BW148" s="205">
        <v>1156575</v>
      </c>
      <c r="BX148" s="205">
        <v>1167717</v>
      </c>
      <c r="BY148" s="205">
        <v>1183037</v>
      </c>
      <c r="IX148" s="45"/>
      <c r="IZ148" s="52"/>
      <c r="JA148" s="52"/>
      <c r="JB148" s="52"/>
      <c r="JC148" s="52"/>
      <c r="JD148" s="52"/>
      <c r="JE148" s="52"/>
      <c r="JF148" s="52"/>
      <c r="JG148" s="52"/>
      <c r="JH148" s="52"/>
      <c r="JI148" s="52"/>
      <c r="JJ148" s="52"/>
      <c r="JK148" s="52"/>
      <c r="JL148" s="52"/>
      <c r="JM148" s="52"/>
      <c r="JN148" s="52"/>
      <c r="JO148" s="52"/>
      <c r="JP148" s="52"/>
      <c r="JQ148" s="52"/>
      <c r="JR148" s="52"/>
      <c r="JS148" s="52"/>
      <c r="JT148" s="52"/>
      <c r="JU148" s="52"/>
      <c r="JV148" s="52"/>
      <c r="JX148" s="45"/>
      <c r="JY148" s="52"/>
      <c r="JZ148" s="52"/>
      <c r="KA148" s="52"/>
      <c r="KB148" s="52"/>
      <c r="KC148" s="52"/>
      <c r="KD148" s="52"/>
      <c r="KE148" s="52"/>
      <c r="KF148" s="52"/>
      <c r="KG148" s="52"/>
      <c r="KH148" s="52"/>
      <c r="KI148" s="52"/>
      <c r="KJ148" s="52"/>
      <c r="KK148" s="52"/>
      <c r="KL148" s="52"/>
      <c r="KM148" s="52"/>
      <c r="KN148" s="52"/>
      <c r="KO148" s="52"/>
      <c r="KP148" s="52"/>
      <c r="KQ148" s="52"/>
      <c r="KR148" s="52"/>
      <c r="KS148" s="52"/>
      <c r="KT148" s="52"/>
      <c r="KU148" s="52"/>
      <c r="KV148" s="52"/>
      <c r="KZ148" s="45"/>
      <c r="LB148" s="52"/>
      <c r="LC148" s="52"/>
      <c r="LD148" s="52"/>
      <c r="LE148" s="52"/>
      <c r="LF148" s="52"/>
      <c r="LG148" s="52"/>
      <c r="LH148" s="52"/>
      <c r="LI148" s="52"/>
      <c r="LJ148" s="52"/>
      <c r="LK148" s="52"/>
      <c r="LL148" s="52"/>
      <c r="LM148" s="52"/>
      <c r="LN148" s="52"/>
      <c r="LO148" s="52"/>
      <c r="LP148" s="52"/>
      <c r="LQ148" s="52"/>
      <c r="LR148" s="52"/>
      <c r="LS148" s="52"/>
      <c r="LT148" s="52"/>
      <c r="LU148" s="52"/>
      <c r="LV148" s="52"/>
      <c r="LW148" s="52"/>
      <c r="LX148" s="52"/>
      <c r="LZ148" s="45"/>
      <c r="MA148" s="52"/>
      <c r="MB148" s="52"/>
      <c r="MC148" s="52"/>
      <c r="MD148" s="52"/>
      <c r="ME148" s="52"/>
      <c r="MF148" s="52"/>
      <c r="MG148" s="52"/>
      <c r="MH148" s="52"/>
      <c r="MI148" s="52"/>
      <c r="MJ148" s="52"/>
      <c r="MK148" s="52"/>
      <c r="ML148" s="52"/>
      <c r="MM148" s="52"/>
      <c r="MN148" s="52"/>
      <c r="MO148" s="52"/>
      <c r="MP148" s="52"/>
      <c r="MQ148" s="52"/>
      <c r="MR148" s="52"/>
      <c r="MS148" s="52"/>
      <c r="MT148" s="52"/>
      <c r="MU148" s="52"/>
      <c r="MV148" s="52"/>
      <c r="MW148" s="52"/>
      <c r="MX148" s="52"/>
    </row>
    <row r="149" spans="2:366">
      <c r="B149" s="202" t="s">
        <v>254</v>
      </c>
      <c r="C149" s="205">
        <v>647321</v>
      </c>
      <c r="D149" s="205">
        <v>652418</v>
      </c>
      <c r="E149" s="205">
        <v>655715</v>
      </c>
      <c r="F149" s="205">
        <v>654171</v>
      </c>
      <c r="G149" s="205">
        <v>654927</v>
      </c>
      <c r="H149" s="205">
        <v>660314</v>
      </c>
      <c r="I149" s="205">
        <v>666388</v>
      </c>
      <c r="J149" s="205">
        <v>672513</v>
      </c>
      <c r="K149" s="205">
        <v>678648</v>
      </c>
      <c r="L149" s="205">
        <v>684584</v>
      </c>
      <c r="M149" s="205">
        <v>688195</v>
      </c>
      <c r="N149" s="205">
        <v>689098</v>
      </c>
      <c r="O149" s="205">
        <v>686788</v>
      </c>
      <c r="P149" s="205">
        <v>682601</v>
      </c>
      <c r="Q149" s="205">
        <v>679483</v>
      </c>
      <c r="R149" s="205">
        <v>677441</v>
      </c>
      <c r="S149" s="205">
        <v>678901</v>
      </c>
      <c r="T149" s="205">
        <v>680272</v>
      </c>
      <c r="U149" s="205">
        <v>683671</v>
      </c>
      <c r="V149" s="205">
        <v>689986</v>
      </c>
      <c r="W149" s="205">
        <v>697910</v>
      </c>
      <c r="X149" s="205">
        <v>712205</v>
      </c>
      <c r="Y149" s="205">
        <v>729030</v>
      </c>
      <c r="Z149" s="144"/>
      <c r="AA149" s="202" t="s">
        <v>254</v>
      </c>
      <c r="AB149" s="144"/>
      <c r="AC149" s="205">
        <v>614981</v>
      </c>
      <c r="AD149" s="205">
        <v>619790</v>
      </c>
      <c r="AE149" s="205">
        <v>623041</v>
      </c>
      <c r="AF149" s="205">
        <v>622929</v>
      </c>
      <c r="AG149" s="205">
        <v>623677</v>
      </c>
      <c r="AH149" s="205">
        <v>627920</v>
      </c>
      <c r="AI149" s="205">
        <v>634075</v>
      </c>
      <c r="AJ149" s="205">
        <v>639529</v>
      </c>
      <c r="AK149" s="205">
        <v>645201</v>
      </c>
      <c r="AL149" s="205">
        <v>649805</v>
      </c>
      <c r="AM149" s="205">
        <v>653189</v>
      </c>
      <c r="AN149" s="205">
        <v>653425</v>
      </c>
      <c r="AO149" s="205">
        <v>650643</v>
      </c>
      <c r="AP149" s="205">
        <v>647081</v>
      </c>
      <c r="AQ149" s="205">
        <v>645030</v>
      </c>
      <c r="AR149" s="205">
        <v>643600</v>
      </c>
      <c r="AS149" s="205">
        <v>645407</v>
      </c>
      <c r="AT149" s="205">
        <v>647292</v>
      </c>
      <c r="AU149" s="205">
        <v>651012</v>
      </c>
      <c r="AV149" s="205">
        <v>656114</v>
      </c>
      <c r="AW149" s="205">
        <v>662272</v>
      </c>
      <c r="AX149" s="205">
        <v>675429</v>
      </c>
      <c r="AY149" s="205">
        <v>690185</v>
      </c>
      <c r="AZ149" s="144"/>
      <c r="BA149" s="202" t="s">
        <v>254</v>
      </c>
      <c r="BB149" s="205">
        <v>1240901</v>
      </c>
      <c r="BC149" s="205">
        <v>1262302</v>
      </c>
      <c r="BD149" s="205">
        <v>1272208</v>
      </c>
      <c r="BE149" s="205">
        <v>1278756</v>
      </c>
      <c r="BF149" s="205">
        <v>1277100</v>
      </c>
      <c r="BG149" s="205">
        <v>1278604</v>
      </c>
      <c r="BH149" s="205">
        <v>1288234</v>
      </c>
      <c r="BI149" s="205">
        <v>1300463</v>
      </c>
      <c r="BJ149" s="205">
        <v>1312042</v>
      </c>
      <c r="BK149" s="205">
        <v>1323849</v>
      </c>
      <c r="BL149" s="205">
        <v>1334389</v>
      </c>
      <c r="BM149" s="205">
        <v>1341384</v>
      </c>
      <c r="BN149" s="205">
        <v>1342523</v>
      </c>
      <c r="BO149" s="205">
        <v>1337431</v>
      </c>
      <c r="BP149" s="205">
        <v>1329682</v>
      </c>
      <c r="BQ149" s="205">
        <v>1324513</v>
      </c>
      <c r="BR149" s="205">
        <v>1321041</v>
      </c>
      <c r="BS149" s="205">
        <v>1324308</v>
      </c>
      <c r="BT149" s="205">
        <v>1327564</v>
      </c>
      <c r="BU149" s="205">
        <v>1334683</v>
      </c>
      <c r="BV149" s="205">
        <v>1346100</v>
      </c>
      <c r="BW149" s="205">
        <v>1360182</v>
      </c>
      <c r="BX149" s="205">
        <v>1387634</v>
      </c>
      <c r="BY149" s="205">
        <v>1419215</v>
      </c>
      <c r="IX149" s="45"/>
      <c r="IZ149" s="52"/>
      <c r="JA149" s="52"/>
      <c r="JB149" s="52"/>
      <c r="JC149" s="52"/>
      <c r="JD149" s="52"/>
      <c r="JE149" s="52"/>
      <c r="JF149" s="52"/>
      <c r="JG149" s="52"/>
      <c r="JH149" s="52"/>
      <c r="JI149" s="52"/>
      <c r="JJ149" s="52"/>
      <c r="JK149" s="52"/>
      <c r="JL149" s="52"/>
      <c r="JM149" s="52"/>
      <c r="JN149" s="52"/>
      <c r="JO149" s="52"/>
      <c r="JP149" s="52"/>
      <c r="JQ149" s="52"/>
      <c r="JR149" s="52"/>
      <c r="JS149" s="52"/>
      <c r="JT149" s="52"/>
      <c r="JU149" s="52"/>
      <c r="JV149" s="52"/>
      <c r="JX149" s="45"/>
      <c r="JY149" s="52"/>
      <c r="JZ149" s="52"/>
      <c r="KA149" s="52"/>
      <c r="KB149" s="52"/>
      <c r="KC149" s="52"/>
      <c r="KD149" s="52"/>
      <c r="KE149" s="52"/>
      <c r="KF149" s="52"/>
      <c r="KG149" s="52"/>
      <c r="KH149" s="52"/>
      <c r="KI149" s="52"/>
      <c r="KJ149" s="52"/>
      <c r="KK149" s="52"/>
      <c r="KL149" s="52"/>
      <c r="KM149" s="52"/>
      <c r="KN149" s="52"/>
      <c r="KO149" s="52"/>
      <c r="KP149" s="52"/>
      <c r="KQ149" s="52"/>
      <c r="KR149" s="52"/>
      <c r="KS149" s="52"/>
      <c r="KT149" s="52"/>
      <c r="KU149" s="52"/>
      <c r="KV149" s="52"/>
      <c r="KZ149" s="45"/>
      <c r="LB149" s="52"/>
      <c r="LC149" s="52"/>
      <c r="LD149" s="52"/>
      <c r="LE149" s="52"/>
      <c r="LF149" s="52"/>
      <c r="LG149" s="52"/>
      <c r="LH149" s="52"/>
      <c r="LI149" s="52"/>
      <c r="LJ149" s="52"/>
      <c r="LK149" s="52"/>
      <c r="LL149" s="52"/>
      <c r="LM149" s="52"/>
      <c r="LN149" s="52"/>
      <c r="LO149" s="52"/>
      <c r="LP149" s="52"/>
      <c r="LQ149" s="52"/>
      <c r="LR149" s="52"/>
      <c r="LS149" s="52"/>
      <c r="LT149" s="52"/>
      <c r="LU149" s="52"/>
      <c r="LV149" s="52"/>
      <c r="LW149" s="52"/>
      <c r="LX149" s="52"/>
      <c r="LZ149" s="45"/>
      <c r="MA149" s="52"/>
      <c r="MB149" s="52"/>
      <c r="MC149" s="52"/>
      <c r="MD149" s="52"/>
      <c r="ME149" s="52"/>
      <c r="MF149" s="52"/>
      <c r="MG149" s="52"/>
      <c r="MH149" s="52"/>
      <c r="MI149" s="52"/>
      <c r="MJ149" s="52"/>
      <c r="MK149" s="52"/>
      <c r="ML149" s="52"/>
      <c r="MM149" s="52"/>
      <c r="MN149" s="52"/>
      <c r="MO149" s="52"/>
      <c r="MP149" s="52"/>
      <c r="MQ149" s="52"/>
      <c r="MR149" s="52"/>
      <c r="MS149" s="52"/>
      <c r="MT149" s="52"/>
      <c r="MU149" s="52"/>
      <c r="MV149" s="52"/>
      <c r="MW149" s="52"/>
      <c r="MX149" s="52"/>
    </row>
    <row r="150" spans="2:366">
      <c r="B150" s="202" t="s">
        <v>255</v>
      </c>
      <c r="C150" s="205">
        <v>633992</v>
      </c>
      <c r="D150" s="205">
        <v>638311</v>
      </c>
      <c r="E150" s="205">
        <v>642244</v>
      </c>
      <c r="F150" s="205">
        <v>648741</v>
      </c>
      <c r="G150" s="205">
        <v>655039</v>
      </c>
      <c r="H150" s="205">
        <v>661646</v>
      </c>
      <c r="I150" s="205">
        <v>667360</v>
      </c>
      <c r="J150" s="205">
        <v>667935</v>
      </c>
      <c r="K150" s="205">
        <v>669025</v>
      </c>
      <c r="L150" s="205">
        <v>673203</v>
      </c>
      <c r="M150" s="205">
        <v>680131</v>
      </c>
      <c r="N150" s="205">
        <v>688396</v>
      </c>
      <c r="O150" s="205">
        <v>695811</v>
      </c>
      <c r="P150" s="205">
        <v>703262</v>
      </c>
      <c r="Q150" s="205">
        <v>708387</v>
      </c>
      <c r="R150" s="205">
        <v>710978</v>
      </c>
      <c r="S150" s="205">
        <v>710385</v>
      </c>
      <c r="T150" s="205">
        <v>709912</v>
      </c>
      <c r="U150" s="205">
        <v>710306</v>
      </c>
      <c r="V150" s="205">
        <v>711605</v>
      </c>
      <c r="W150" s="205">
        <v>710019</v>
      </c>
      <c r="X150" s="205">
        <v>711543</v>
      </c>
      <c r="Y150" s="205">
        <v>712989</v>
      </c>
      <c r="Z150" s="144"/>
      <c r="AA150" s="202" t="s">
        <v>255</v>
      </c>
      <c r="AB150" s="144"/>
      <c r="AC150" s="205">
        <v>600548</v>
      </c>
      <c r="AD150" s="205">
        <v>603308</v>
      </c>
      <c r="AE150" s="205">
        <v>608131</v>
      </c>
      <c r="AF150" s="205">
        <v>614271</v>
      </c>
      <c r="AG150" s="205">
        <v>621243</v>
      </c>
      <c r="AH150" s="205">
        <v>629492</v>
      </c>
      <c r="AI150" s="205">
        <v>635261</v>
      </c>
      <c r="AJ150" s="205">
        <v>637066</v>
      </c>
      <c r="AK150" s="205">
        <v>638561</v>
      </c>
      <c r="AL150" s="205">
        <v>642777</v>
      </c>
      <c r="AM150" s="205">
        <v>648099</v>
      </c>
      <c r="AN150" s="205">
        <v>655629</v>
      </c>
      <c r="AO150" s="205">
        <v>662322</v>
      </c>
      <c r="AP150" s="205">
        <v>667589</v>
      </c>
      <c r="AQ150" s="205">
        <v>671148</v>
      </c>
      <c r="AR150" s="205">
        <v>673833</v>
      </c>
      <c r="AS150" s="205">
        <v>673156</v>
      </c>
      <c r="AT150" s="205">
        <v>672906</v>
      </c>
      <c r="AU150" s="205">
        <v>672814</v>
      </c>
      <c r="AV150" s="205">
        <v>674651</v>
      </c>
      <c r="AW150" s="205">
        <v>674485</v>
      </c>
      <c r="AX150" s="205">
        <v>676322</v>
      </c>
      <c r="AY150" s="205">
        <v>678233</v>
      </c>
      <c r="AZ150" s="144"/>
      <c r="BA150" s="202" t="s">
        <v>255</v>
      </c>
      <c r="BB150" s="205">
        <v>1240167</v>
      </c>
      <c r="BC150" s="205">
        <v>1234540</v>
      </c>
      <c r="BD150" s="205">
        <v>1241619</v>
      </c>
      <c r="BE150" s="205">
        <v>1250375</v>
      </c>
      <c r="BF150" s="205">
        <v>1263012</v>
      </c>
      <c r="BG150" s="205">
        <v>1276282</v>
      </c>
      <c r="BH150" s="205">
        <v>1291138</v>
      </c>
      <c r="BI150" s="205">
        <v>1302621</v>
      </c>
      <c r="BJ150" s="205">
        <v>1305001</v>
      </c>
      <c r="BK150" s="205">
        <v>1307586</v>
      </c>
      <c r="BL150" s="205">
        <v>1315980</v>
      </c>
      <c r="BM150" s="205">
        <v>1328230</v>
      </c>
      <c r="BN150" s="205">
        <v>1344025</v>
      </c>
      <c r="BO150" s="205">
        <v>1358133</v>
      </c>
      <c r="BP150" s="205">
        <v>1370851</v>
      </c>
      <c r="BQ150" s="205">
        <v>1379535</v>
      </c>
      <c r="BR150" s="205">
        <v>1384811</v>
      </c>
      <c r="BS150" s="205">
        <v>1383541</v>
      </c>
      <c r="BT150" s="205">
        <v>1382818</v>
      </c>
      <c r="BU150" s="205">
        <v>1383120</v>
      </c>
      <c r="BV150" s="205">
        <v>1386256</v>
      </c>
      <c r="BW150" s="205">
        <v>1384504</v>
      </c>
      <c r="BX150" s="205">
        <v>1387865</v>
      </c>
      <c r="BY150" s="205">
        <v>1391222</v>
      </c>
      <c r="IX150" s="45"/>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X150" s="45"/>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Z150" s="45"/>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Z150" s="45"/>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row>
    <row r="151" spans="2:366">
      <c r="B151" s="202" t="s">
        <v>256</v>
      </c>
      <c r="C151" s="205">
        <v>717426</v>
      </c>
      <c r="D151" s="205">
        <v>698773</v>
      </c>
      <c r="E151" s="205">
        <v>677115</v>
      </c>
      <c r="F151" s="205">
        <v>661526</v>
      </c>
      <c r="G151" s="205">
        <v>652224</v>
      </c>
      <c r="H151" s="205">
        <v>647820</v>
      </c>
      <c r="I151" s="205">
        <v>651540</v>
      </c>
      <c r="J151" s="205">
        <v>650576</v>
      </c>
      <c r="K151" s="205">
        <v>654333</v>
      </c>
      <c r="L151" s="205">
        <v>661460</v>
      </c>
      <c r="M151" s="205">
        <v>671954</v>
      </c>
      <c r="N151" s="205">
        <v>684154</v>
      </c>
      <c r="O151" s="205">
        <v>689986</v>
      </c>
      <c r="P151" s="205">
        <v>693648</v>
      </c>
      <c r="Q151" s="205">
        <v>697859</v>
      </c>
      <c r="R151" s="205">
        <v>705932</v>
      </c>
      <c r="S151" s="205">
        <v>714616</v>
      </c>
      <c r="T151" s="205">
        <v>729591</v>
      </c>
      <c r="U151" s="205">
        <v>743757</v>
      </c>
      <c r="V151" s="205">
        <v>751442</v>
      </c>
      <c r="W151" s="205">
        <v>749321</v>
      </c>
      <c r="X151" s="205">
        <v>746599</v>
      </c>
      <c r="Y151" s="205">
        <v>749299</v>
      </c>
      <c r="Z151" s="144"/>
      <c r="AA151" s="202" t="s">
        <v>256</v>
      </c>
      <c r="AB151" s="144"/>
      <c r="AC151" s="205">
        <v>684977</v>
      </c>
      <c r="AD151" s="205">
        <v>665301</v>
      </c>
      <c r="AE151" s="205">
        <v>644102</v>
      </c>
      <c r="AF151" s="205">
        <v>629060</v>
      </c>
      <c r="AG151" s="205">
        <v>619931</v>
      </c>
      <c r="AH151" s="205">
        <v>615454</v>
      </c>
      <c r="AI151" s="205">
        <v>620152</v>
      </c>
      <c r="AJ151" s="205">
        <v>619415</v>
      </c>
      <c r="AK151" s="205">
        <v>623366</v>
      </c>
      <c r="AL151" s="205">
        <v>631458</v>
      </c>
      <c r="AM151" s="205">
        <v>643833</v>
      </c>
      <c r="AN151" s="205">
        <v>655832</v>
      </c>
      <c r="AO151" s="205">
        <v>661925</v>
      </c>
      <c r="AP151" s="205">
        <v>666720</v>
      </c>
      <c r="AQ151" s="205">
        <v>670030</v>
      </c>
      <c r="AR151" s="205">
        <v>673600</v>
      </c>
      <c r="AS151" s="205">
        <v>678066</v>
      </c>
      <c r="AT151" s="205">
        <v>691130</v>
      </c>
      <c r="AU151" s="205">
        <v>703855</v>
      </c>
      <c r="AV151" s="205">
        <v>710996</v>
      </c>
      <c r="AW151" s="205">
        <v>710727</v>
      </c>
      <c r="AX151" s="205">
        <v>706860</v>
      </c>
      <c r="AY151" s="205">
        <v>709154</v>
      </c>
      <c r="AZ151" s="144"/>
      <c r="BA151" s="202" t="s">
        <v>256</v>
      </c>
      <c r="BB151" s="205">
        <v>1413172</v>
      </c>
      <c r="BC151" s="205">
        <v>1402403</v>
      </c>
      <c r="BD151" s="205">
        <v>1364074</v>
      </c>
      <c r="BE151" s="205">
        <v>1321217</v>
      </c>
      <c r="BF151" s="205">
        <v>1290586</v>
      </c>
      <c r="BG151" s="205">
        <v>1272155</v>
      </c>
      <c r="BH151" s="205">
        <v>1263274</v>
      </c>
      <c r="BI151" s="205">
        <v>1271692</v>
      </c>
      <c r="BJ151" s="205">
        <v>1269991</v>
      </c>
      <c r="BK151" s="205">
        <v>1277699</v>
      </c>
      <c r="BL151" s="205">
        <v>1292918</v>
      </c>
      <c r="BM151" s="205">
        <v>1315787</v>
      </c>
      <c r="BN151" s="205">
        <v>1339986</v>
      </c>
      <c r="BO151" s="205">
        <v>1351911</v>
      </c>
      <c r="BP151" s="205">
        <v>1360368</v>
      </c>
      <c r="BQ151" s="205">
        <v>1367889</v>
      </c>
      <c r="BR151" s="205">
        <v>1379532</v>
      </c>
      <c r="BS151" s="205">
        <v>1392682</v>
      </c>
      <c r="BT151" s="205">
        <v>1420721</v>
      </c>
      <c r="BU151" s="205">
        <v>1447612</v>
      </c>
      <c r="BV151" s="205">
        <v>1462438</v>
      </c>
      <c r="BW151" s="205">
        <v>1460048</v>
      </c>
      <c r="BX151" s="205">
        <v>1453459</v>
      </c>
      <c r="BY151" s="205">
        <v>1458453</v>
      </c>
      <c r="IX151" s="45"/>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X151" s="45"/>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Z151" s="45"/>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Z151" s="45"/>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row>
    <row r="152" spans="2:366">
      <c r="B152" s="202" t="s">
        <v>257</v>
      </c>
      <c r="C152" s="205">
        <v>688523</v>
      </c>
      <c r="D152" s="205">
        <v>707124</v>
      </c>
      <c r="E152" s="205">
        <v>723846</v>
      </c>
      <c r="F152" s="205">
        <v>729572</v>
      </c>
      <c r="G152" s="205">
        <v>727830</v>
      </c>
      <c r="H152" s="205">
        <v>721737</v>
      </c>
      <c r="I152" s="205">
        <v>704790</v>
      </c>
      <c r="J152" s="205">
        <v>684030</v>
      </c>
      <c r="K152" s="205">
        <v>666781</v>
      </c>
      <c r="L152" s="205">
        <v>654635</v>
      </c>
      <c r="M152" s="205">
        <v>649535</v>
      </c>
      <c r="N152" s="205">
        <v>654544</v>
      </c>
      <c r="O152" s="205">
        <v>668791</v>
      </c>
      <c r="P152" s="205">
        <v>686750</v>
      </c>
      <c r="Q152" s="205">
        <v>703491</v>
      </c>
      <c r="R152" s="205">
        <v>719854</v>
      </c>
      <c r="S152" s="205">
        <v>736418</v>
      </c>
      <c r="T152" s="205">
        <v>757626</v>
      </c>
      <c r="U152" s="205">
        <v>782937</v>
      </c>
      <c r="V152" s="205">
        <v>813622</v>
      </c>
      <c r="W152" s="205">
        <v>824068</v>
      </c>
      <c r="X152" s="205">
        <v>823470</v>
      </c>
      <c r="Y152" s="205">
        <v>828175</v>
      </c>
      <c r="Z152" s="144"/>
      <c r="AA152" s="202" t="s">
        <v>257</v>
      </c>
      <c r="AB152" s="144"/>
      <c r="AC152" s="205">
        <v>669837</v>
      </c>
      <c r="AD152" s="205">
        <v>689640</v>
      </c>
      <c r="AE152" s="205">
        <v>704905</v>
      </c>
      <c r="AF152" s="205">
        <v>709923</v>
      </c>
      <c r="AG152" s="205">
        <v>706915</v>
      </c>
      <c r="AH152" s="205">
        <v>701113</v>
      </c>
      <c r="AI152" s="205">
        <v>683966</v>
      </c>
      <c r="AJ152" s="205">
        <v>665351</v>
      </c>
      <c r="AK152" s="205">
        <v>647861</v>
      </c>
      <c r="AL152" s="205">
        <v>636013</v>
      </c>
      <c r="AM152" s="205">
        <v>630318</v>
      </c>
      <c r="AN152" s="205">
        <v>635585</v>
      </c>
      <c r="AO152" s="205">
        <v>646892</v>
      </c>
      <c r="AP152" s="205">
        <v>663262</v>
      </c>
      <c r="AQ152" s="205">
        <v>677235</v>
      </c>
      <c r="AR152" s="205">
        <v>694794</v>
      </c>
      <c r="AS152" s="205">
        <v>712017</v>
      </c>
      <c r="AT152" s="205">
        <v>725515</v>
      </c>
      <c r="AU152" s="205">
        <v>743425</v>
      </c>
      <c r="AV152" s="205">
        <v>767754</v>
      </c>
      <c r="AW152" s="205">
        <v>780986</v>
      </c>
      <c r="AX152" s="205">
        <v>788193</v>
      </c>
      <c r="AY152" s="205">
        <v>795349</v>
      </c>
      <c r="AZ152" s="144"/>
      <c r="BA152" s="202" t="s">
        <v>257</v>
      </c>
      <c r="BB152" s="205">
        <v>1335896</v>
      </c>
      <c r="BC152" s="205">
        <v>1358360</v>
      </c>
      <c r="BD152" s="205">
        <v>1396764</v>
      </c>
      <c r="BE152" s="205">
        <v>1428751</v>
      </c>
      <c r="BF152" s="205">
        <v>1439495</v>
      </c>
      <c r="BG152" s="205">
        <v>1434745</v>
      </c>
      <c r="BH152" s="205">
        <v>1422850</v>
      </c>
      <c r="BI152" s="205">
        <v>1388756</v>
      </c>
      <c r="BJ152" s="205">
        <v>1349381</v>
      </c>
      <c r="BK152" s="205">
        <v>1314642</v>
      </c>
      <c r="BL152" s="205">
        <v>1290648</v>
      </c>
      <c r="BM152" s="205">
        <v>1279853</v>
      </c>
      <c r="BN152" s="205">
        <v>1290129</v>
      </c>
      <c r="BO152" s="205">
        <v>1315683</v>
      </c>
      <c r="BP152" s="205">
        <v>1350012</v>
      </c>
      <c r="BQ152" s="205">
        <v>1380726</v>
      </c>
      <c r="BR152" s="205">
        <v>1414648</v>
      </c>
      <c r="BS152" s="205">
        <v>1448435</v>
      </c>
      <c r="BT152" s="205">
        <v>1483141</v>
      </c>
      <c r="BU152" s="205">
        <v>1526362</v>
      </c>
      <c r="BV152" s="205">
        <v>1581376</v>
      </c>
      <c r="BW152" s="205">
        <v>1605054</v>
      </c>
      <c r="BX152" s="205">
        <v>1611663</v>
      </c>
      <c r="BY152" s="205">
        <v>1623524</v>
      </c>
      <c r="IX152" s="45"/>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X152" s="45"/>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Z152" s="45"/>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Z152" s="45"/>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row>
    <row r="153" spans="2:366">
      <c r="B153" s="202" t="s">
        <v>258</v>
      </c>
      <c r="C153" s="205">
        <v>715830</v>
      </c>
      <c r="D153" s="205">
        <v>702728</v>
      </c>
      <c r="E153" s="205">
        <v>692798</v>
      </c>
      <c r="F153" s="205">
        <v>683466</v>
      </c>
      <c r="G153" s="205">
        <v>680458</v>
      </c>
      <c r="H153" s="205">
        <v>688392</v>
      </c>
      <c r="I153" s="205">
        <v>706329</v>
      </c>
      <c r="J153" s="205">
        <v>721681</v>
      </c>
      <c r="K153" s="205">
        <v>726757</v>
      </c>
      <c r="L153" s="205">
        <v>724828</v>
      </c>
      <c r="M153" s="205">
        <v>716339</v>
      </c>
      <c r="N153" s="205">
        <v>694298</v>
      </c>
      <c r="O153" s="205">
        <v>682089</v>
      </c>
      <c r="P153" s="205">
        <v>676288</v>
      </c>
      <c r="Q153" s="205">
        <v>675089</v>
      </c>
      <c r="R153" s="205">
        <v>680687</v>
      </c>
      <c r="S153" s="205">
        <v>696211</v>
      </c>
      <c r="T153" s="205">
        <v>722526</v>
      </c>
      <c r="U153" s="205">
        <v>759647</v>
      </c>
      <c r="V153" s="205">
        <v>801314</v>
      </c>
      <c r="W153" s="205">
        <v>826369</v>
      </c>
      <c r="X153" s="205">
        <v>841084</v>
      </c>
      <c r="Y153" s="205">
        <v>856944</v>
      </c>
      <c r="Z153" s="144"/>
      <c r="AA153" s="202" t="s">
        <v>258</v>
      </c>
      <c r="AB153" s="144"/>
      <c r="AC153" s="205">
        <v>706777</v>
      </c>
      <c r="AD153" s="205">
        <v>696935</v>
      </c>
      <c r="AE153" s="205">
        <v>688756</v>
      </c>
      <c r="AF153" s="205">
        <v>679247</v>
      </c>
      <c r="AG153" s="205">
        <v>677151</v>
      </c>
      <c r="AH153" s="205">
        <v>684303</v>
      </c>
      <c r="AI153" s="205">
        <v>703453</v>
      </c>
      <c r="AJ153" s="205">
        <v>721422</v>
      </c>
      <c r="AK153" s="205">
        <v>728840</v>
      </c>
      <c r="AL153" s="205">
        <v>727526</v>
      </c>
      <c r="AM153" s="205">
        <v>721080</v>
      </c>
      <c r="AN153" s="205">
        <v>699510</v>
      </c>
      <c r="AO153" s="205">
        <v>681715</v>
      </c>
      <c r="AP153" s="205">
        <v>673022</v>
      </c>
      <c r="AQ153" s="205">
        <v>668629</v>
      </c>
      <c r="AR153" s="205">
        <v>671866</v>
      </c>
      <c r="AS153" s="205">
        <v>685377</v>
      </c>
      <c r="AT153" s="205">
        <v>708492</v>
      </c>
      <c r="AU153" s="205">
        <v>740361</v>
      </c>
      <c r="AV153" s="205">
        <v>775995</v>
      </c>
      <c r="AW153" s="205">
        <v>800887</v>
      </c>
      <c r="AX153" s="205">
        <v>817086</v>
      </c>
      <c r="AY153" s="205">
        <v>835045</v>
      </c>
      <c r="AZ153" s="144"/>
      <c r="BA153" s="202" t="s">
        <v>258</v>
      </c>
      <c r="BB153" s="205">
        <v>1424115</v>
      </c>
      <c r="BC153" s="205">
        <v>1422607</v>
      </c>
      <c r="BD153" s="205">
        <v>1399663</v>
      </c>
      <c r="BE153" s="205">
        <v>1381554</v>
      </c>
      <c r="BF153" s="205">
        <v>1362713</v>
      </c>
      <c r="BG153" s="205">
        <v>1357609</v>
      </c>
      <c r="BH153" s="205">
        <v>1372695</v>
      </c>
      <c r="BI153" s="205">
        <v>1409782</v>
      </c>
      <c r="BJ153" s="205">
        <v>1443103</v>
      </c>
      <c r="BK153" s="205">
        <v>1455597</v>
      </c>
      <c r="BL153" s="205">
        <v>1452354</v>
      </c>
      <c r="BM153" s="205">
        <v>1437419</v>
      </c>
      <c r="BN153" s="205">
        <v>1393808</v>
      </c>
      <c r="BO153" s="205">
        <v>1363804</v>
      </c>
      <c r="BP153" s="205">
        <v>1349310</v>
      </c>
      <c r="BQ153" s="205">
        <v>1343718</v>
      </c>
      <c r="BR153" s="205">
        <v>1352553</v>
      </c>
      <c r="BS153" s="205">
        <v>1381588</v>
      </c>
      <c r="BT153" s="205">
        <v>1431018</v>
      </c>
      <c r="BU153" s="205">
        <v>1500008</v>
      </c>
      <c r="BV153" s="205">
        <v>1577309</v>
      </c>
      <c r="BW153" s="205">
        <v>1627256</v>
      </c>
      <c r="BX153" s="205">
        <v>1658170</v>
      </c>
      <c r="BY153" s="205">
        <v>1691989</v>
      </c>
      <c r="IX153" s="45"/>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X153" s="45"/>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Z153" s="45"/>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Z153" s="45"/>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row>
    <row r="154" spans="2:366">
      <c r="B154" s="202" t="s">
        <v>259</v>
      </c>
      <c r="C154" s="205">
        <v>699153</v>
      </c>
      <c r="D154" s="205">
        <v>713784</v>
      </c>
      <c r="E154" s="205">
        <v>725544</v>
      </c>
      <c r="F154" s="205">
        <v>729883</v>
      </c>
      <c r="G154" s="205">
        <v>733076</v>
      </c>
      <c r="H154" s="205">
        <v>728176</v>
      </c>
      <c r="I154" s="205">
        <v>717855</v>
      </c>
      <c r="J154" s="205">
        <v>707331</v>
      </c>
      <c r="K154" s="205">
        <v>698912</v>
      </c>
      <c r="L154" s="205">
        <v>697610</v>
      </c>
      <c r="M154" s="205">
        <v>704211</v>
      </c>
      <c r="N154" s="205">
        <v>722451</v>
      </c>
      <c r="O154" s="205">
        <v>738914</v>
      </c>
      <c r="P154" s="205">
        <v>747724</v>
      </c>
      <c r="Q154" s="205">
        <v>748782</v>
      </c>
      <c r="R154" s="205">
        <v>745033</v>
      </c>
      <c r="S154" s="205">
        <v>733918</v>
      </c>
      <c r="T154" s="205">
        <v>726262</v>
      </c>
      <c r="U154" s="205">
        <v>728006</v>
      </c>
      <c r="V154" s="205">
        <v>738309</v>
      </c>
      <c r="W154" s="205">
        <v>749576</v>
      </c>
      <c r="X154" s="205">
        <v>769211</v>
      </c>
      <c r="Y154" s="205">
        <v>797266</v>
      </c>
      <c r="Z154" s="144"/>
      <c r="AA154" s="202" t="s">
        <v>259</v>
      </c>
      <c r="AB154" s="144"/>
      <c r="AC154" s="205">
        <v>694449</v>
      </c>
      <c r="AD154" s="205">
        <v>711951</v>
      </c>
      <c r="AE154" s="205">
        <v>724467</v>
      </c>
      <c r="AF154" s="205">
        <v>729572</v>
      </c>
      <c r="AG154" s="205">
        <v>732766</v>
      </c>
      <c r="AH154" s="205">
        <v>728717</v>
      </c>
      <c r="AI154" s="205">
        <v>720913</v>
      </c>
      <c r="AJ154" s="205">
        <v>712581</v>
      </c>
      <c r="AK154" s="205">
        <v>705818</v>
      </c>
      <c r="AL154" s="205">
        <v>707052</v>
      </c>
      <c r="AM154" s="205">
        <v>714004</v>
      </c>
      <c r="AN154" s="205">
        <v>735150</v>
      </c>
      <c r="AO154" s="205">
        <v>751776</v>
      </c>
      <c r="AP154" s="205">
        <v>761226</v>
      </c>
      <c r="AQ154" s="205">
        <v>760318</v>
      </c>
      <c r="AR154" s="205">
        <v>755485</v>
      </c>
      <c r="AS154" s="205">
        <v>740226</v>
      </c>
      <c r="AT154" s="205">
        <v>730822</v>
      </c>
      <c r="AU154" s="205">
        <v>730338</v>
      </c>
      <c r="AV154" s="205">
        <v>738068</v>
      </c>
      <c r="AW154" s="205">
        <v>748621</v>
      </c>
      <c r="AX154" s="205">
        <v>766950</v>
      </c>
      <c r="AY154" s="205">
        <v>791820</v>
      </c>
      <c r="AZ154" s="144"/>
      <c r="BA154" s="202" t="s">
        <v>259</v>
      </c>
      <c r="BB154" s="205">
        <v>1358653</v>
      </c>
      <c r="BC154" s="205">
        <v>1393602</v>
      </c>
      <c r="BD154" s="205">
        <v>1425735</v>
      </c>
      <c r="BE154" s="205">
        <v>1450011</v>
      </c>
      <c r="BF154" s="205">
        <v>1459455</v>
      </c>
      <c r="BG154" s="205">
        <v>1465842</v>
      </c>
      <c r="BH154" s="205">
        <v>1456893</v>
      </c>
      <c r="BI154" s="205">
        <v>1438768</v>
      </c>
      <c r="BJ154" s="205">
        <v>1419912</v>
      </c>
      <c r="BK154" s="205">
        <v>1404730</v>
      </c>
      <c r="BL154" s="205">
        <v>1404662</v>
      </c>
      <c r="BM154" s="205">
        <v>1418215</v>
      </c>
      <c r="BN154" s="205">
        <v>1457601</v>
      </c>
      <c r="BO154" s="205">
        <v>1490690</v>
      </c>
      <c r="BP154" s="205">
        <v>1508950</v>
      </c>
      <c r="BQ154" s="205">
        <v>1509100</v>
      </c>
      <c r="BR154" s="205">
        <v>1500518</v>
      </c>
      <c r="BS154" s="205">
        <v>1474144</v>
      </c>
      <c r="BT154" s="205">
        <v>1457084</v>
      </c>
      <c r="BU154" s="205">
        <v>1458344</v>
      </c>
      <c r="BV154" s="205">
        <v>1476377</v>
      </c>
      <c r="BW154" s="205">
        <v>1498197</v>
      </c>
      <c r="BX154" s="205">
        <v>1536161</v>
      </c>
      <c r="BY154" s="205">
        <v>1589086</v>
      </c>
      <c r="IX154" s="45"/>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X154" s="45"/>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Z154" s="45"/>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Z154" s="45"/>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row>
    <row r="155" spans="2:366">
      <c r="B155" s="202" t="s">
        <v>260</v>
      </c>
      <c r="C155" s="205">
        <v>656292</v>
      </c>
      <c r="D155" s="205">
        <v>664228</v>
      </c>
      <c r="E155" s="205">
        <v>675150</v>
      </c>
      <c r="F155" s="205">
        <v>684410</v>
      </c>
      <c r="G155" s="205">
        <v>693674</v>
      </c>
      <c r="H155" s="205">
        <v>708556</v>
      </c>
      <c r="I155" s="205">
        <v>723767</v>
      </c>
      <c r="J155" s="205">
        <v>734299</v>
      </c>
      <c r="K155" s="205">
        <v>742592</v>
      </c>
      <c r="L155" s="205">
        <v>746944</v>
      </c>
      <c r="M155" s="205">
        <v>744059</v>
      </c>
      <c r="N155" s="205">
        <v>736877</v>
      </c>
      <c r="O155" s="205">
        <v>728346</v>
      </c>
      <c r="P155" s="205">
        <v>720877</v>
      </c>
      <c r="Q155" s="205">
        <v>720531</v>
      </c>
      <c r="R155" s="205">
        <v>729890</v>
      </c>
      <c r="S155" s="205">
        <v>749952</v>
      </c>
      <c r="T155" s="205">
        <v>772462</v>
      </c>
      <c r="U155" s="205">
        <v>788745</v>
      </c>
      <c r="V155" s="205">
        <v>796271</v>
      </c>
      <c r="W155" s="205">
        <v>794307</v>
      </c>
      <c r="X155" s="205">
        <v>782204</v>
      </c>
      <c r="Y155" s="205">
        <v>773887</v>
      </c>
      <c r="Z155" s="144"/>
      <c r="AA155" s="202" t="s">
        <v>260</v>
      </c>
      <c r="AB155" s="144"/>
      <c r="AC155" s="205">
        <v>656478</v>
      </c>
      <c r="AD155" s="205">
        <v>664159</v>
      </c>
      <c r="AE155" s="205">
        <v>676840</v>
      </c>
      <c r="AF155" s="205">
        <v>686977</v>
      </c>
      <c r="AG155" s="205">
        <v>696154</v>
      </c>
      <c r="AH155" s="205">
        <v>710085</v>
      </c>
      <c r="AI155" s="205">
        <v>726422</v>
      </c>
      <c r="AJ155" s="205">
        <v>739458</v>
      </c>
      <c r="AK155" s="205">
        <v>748763</v>
      </c>
      <c r="AL155" s="205">
        <v>753976</v>
      </c>
      <c r="AM155" s="205">
        <v>752101</v>
      </c>
      <c r="AN155" s="205">
        <v>746155</v>
      </c>
      <c r="AO155" s="205">
        <v>737748</v>
      </c>
      <c r="AP155" s="205">
        <v>730935</v>
      </c>
      <c r="AQ155" s="205">
        <v>730858</v>
      </c>
      <c r="AR155" s="205">
        <v>738508</v>
      </c>
      <c r="AS155" s="205">
        <v>758876</v>
      </c>
      <c r="AT155" s="205">
        <v>783223</v>
      </c>
      <c r="AU155" s="205">
        <v>800808</v>
      </c>
      <c r="AV155" s="205">
        <v>808009</v>
      </c>
      <c r="AW155" s="205">
        <v>806239</v>
      </c>
      <c r="AX155" s="205">
        <v>791706</v>
      </c>
      <c r="AY155" s="205">
        <v>780450</v>
      </c>
      <c r="AZ155" s="144"/>
      <c r="BA155" s="202" t="s">
        <v>260</v>
      </c>
      <c r="BB155" s="205">
        <v>1294750</v>
      </c>
      <c r="BC155" s="205">
        <v>1312770</v>
      </c>
      <c r="BD155" s="205">
        <v>1328387</v>
      </c>
      <c r="BE155" s="205">
        <v>1351990</v>
      </c>
      <c r="BF155" s="205">
        <v>1371387</v>
      </c>
      <c r="BG155" s="205">
        <v>1389828</v>
      </c>
      <c r="BH155" s="205">
        <v>1418641</v>
      </c>
      <c r="BI155" s="205">
        <v>1450189</v>
      </c>
      <c r="BJ155" s="205">
        <v>1473757</v>
      </c>
      <c r="BK155" s="205">
        <v>1491355</v>
      </c>
      <c r="BL155" s="205">
        <v>1500920</v>
      </c>
      <c r="BM155" s="205">
        <v>1496160</v>
      </c>
      <c r="BN155" s="205">
        <v>1483032</v>
      </c>
      <c r="BO155" s="205">
        <v>1466094</v>
      </c>
      <c r="BP155" s="205">
        <v>1451812</v>
      </c>
      <c r="BQ155" s="205">
        <v>1451389</v>
      </c>
      <c r="BR155" s="205">
        <v>1468398</v>
      </c>
      <c r="BS155" s="205">
        <v>1508828</v>
      </c>
      <c r="BT155" s="205">
        <v>1555685</v>
      </c>
      <c r="BU155" s="205">
        <v>1589553</v>
      </c>
      <c r="BV155" s="205">
        <v>1604280</v>
      </c>
      <c r="BW155" s="205">
        <v>1600546</v>
      </c>
      <c r="BX155" s="205">
        <v>1573910</v>
      </c>
      <c r="BY155" s="205">
        <v>1554337</v>
      </c>
      <c r="IX155" s="45"/>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X155" s="45"/>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Z155" s="45"/>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Z155" s="45"/>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row>
    <row r="156" spans="2:366">
      <c r="B156" s="202" t="s">
        <v>261</v>
      </c>
      <c r="C156" s="205">
        <v>640461</v>
      </c>
      <c r="D156" s="205">
        <v>655138</v>
      </c>
      <c r="E156" s="205">
        <v>652916</v>
      </c>
      <c r="F156" s="205">
        <v>652319</v>
      </c>
      <c r="G156" s="205">
        <v>657348</v>
      </c>
      <c r="H156" s="205">
        <v>663469</v>
      </c>
      <c r="I156" s="205">
        <v>673445</v>
      </c>
      <c r="J156" s="205">
        <v>683411</v>
      </c>
      <c r="K156" s="205">
        <v>691245</v>
      </c>
      <c r="L156" s="205">
        <v>702161</v>
      </c>
      <c r="M156" s="205">
        <v>715742</v>
      </c>
      <c r="N156" s="205">
        <v>729922</v>
      </c>
      <c r="O156" s="205">
        <v>745106</v>
      </c>
      <c r="P156" s="205">
        <v>755254</v>
      </c>
      <c r="Q156" s="205">
        <v>759473</v>
      </c>
      <c r="R156" s="205">
        <v>758248</v>
      </c>
      <c r="S156" s="205">
        <v>752965</v>
      </c>
      <c r="T156" s="205">
        <v>746834</v>
      </c>
      <c r="U156" s="205">
        <v>744638</v>
      </c>
      <c r="V156" s="205">
        <v>750450</v>
      </c>
      <c r="W156" s="205">
        <v>762854</v>
      </c>
      <c r="X156" s="205">
        <v>786748</v>
      </c>
      <c r="Y156" s="205">
        <v>810931</v>
      </c>
      <c r="Z156" s="144"/>
      <c r="AA156" s="202" t="s">
        <v>261</v>
      </c>
      <c r="AB156" s="144"/>
      <c r="AC156" s="205">
        <v>618755</v>
      </c>
      <c r="AD156" s="205">
        <v>639133</v>
      </c>
      <c r="AE156" s="205">
        <v>641195</v>
      </c>
      <c r="AF156" s="205">
        <v>646133</v>
      </c>
      <c r="AG156" s="205">
        <v>655470</v>
      </c>
      <c r="AH156" s="205">
        <v>665515</v>
      </c>
      <c r="AI156" s="205">
        <v>676241</v>
      </c>
      <c r="AJ156" s="205">
        <v>688647</v>
      </c>
      <c r="AK156" s="205">
        <v>698890</v>
      </c>
      <c r="AL156" s="205">
        <v>710623</v>
      </c>
      <c r="AM156" s="205">
        <v>724739</v>
      </c>
      <c r="AN156" s="205">
        <v>740243</v>
      </c>
      <c r="AO156" s="205">
        <v>755459</v>
      </c>
      <c r="AP156" s="205">
        <v>765722</v>
      </c>
      <c r="AQ156" s="205">
        <v>770759</v>
      </c>
      <c r="AR156" s="205">
        <v>769398</v>
      </c>
      <c r="AS156" s="205">
        <v>763479</v>
      </c>
      <c r="AT156" s="205">
        <v>757398</v>
      </c>
      <c r="AU156" s="205">
        <v>754771</v>
      </c>
      <c r="AV156" s="205">
        <v>761613</v>
      </c>
      <c r="AW156" s="205">
        <v>774248</v>
      </c>
      <c r="AX156" s="205">
        <v>800496</v>
      </c>
      <c r="AY156" s="205">
        <v>824676</v>
      </c>
      <c r="AZ156" s="144"/>
      <c r="BA156" s="202" t="s">
        <v>261</v>
      </c>
      <c r="BB156" s="205">
        <v>1215622</v>
      </c>
      <c r="BC156" s="205">
        <v>1259216</v>
      </c>
      <c r="BD156" s="205">
        <v>1294271</v>
      </c>
      <c r="BE156" s="205">
        <v>1294111</v>
      </c>
      <c r="BF156" s="205">
        <v>1298452</v>
      </c>
      <c r="BG156" s="205">
        <v>1312818</v>
      </c>
      <c r="BH156" s="205">
        <v>1328984</v>
      </c>
      <c r="BI156" s="205">
        <v>1349686</v>
      </c>
      <c r="BJ156" s="205">
        <v>1372058</v>
      </c>
      <c r="BK156" s="205">
        <v>1390135</v>
      </c>
      <c r="BL156" s="205">
        <v>1412784</v>
      </c>
      <c r="BM156" s="205">
        <v>1440481</v>
      </c>
      <c r="BN156" s="205">
        <v>1470165</v>
      </c>
      <c r="BO156" s="205">
        <v>1500565</v>
      </c>
      <c r="BP156" s="205">
        <v>1520976</v>
      </c>
      <c r="BQ156" s="205">
        <v>1530232</v>
      </c>
      <c r="BR156" s="205">
        <v>1527646</v>
      </c>
      <c r="BS156" s="205">
        <v>1516444</v>
      </c>
      <c r="BT156" s="205">
        <v>1504232</v>
      </c>
      <c r="BU156" s="205">
        <v>1499409</v>
      </c>
      <c r="BV156" s="205">
        <v>1512063</v>
      </c>
      <c r="BW156" s="205">
        <v>1537102</v>
      </c>
      <c r="BX156" s="205">
        <v>1587244</v>
      </c>
      <c r="BY156" s="205">
        <v>1635607</v>
      </c>
      <c r="IX156" s="45"/>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X156" s="45"/>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Z156" s="45"/>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Z156" s="45"/>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row>
    <row r="157" spans="2:366">
      <c r="B157" s="202" t="s">
        <v>262</v>
      </c>
      <c r="C157" s="205">
        <v>503478</v>
      </c>
      <c r="D157" s="205">
        <v>526498</v>
      </c>
      <c r="E157" s="205">
        <v>561350</v>
      </c>
      <c r="F157" s="205">
        <v>594671</v>
      </c>
      <c r="G157" s="205">
        <v>615014</v>
      </c>
      <c r="H157" s="205">
        <v>633152</v>
      </c>
      <c r="I157" s="205">
        <v>651628</v>
      </c>
      <c r="J157" s="205">
        <v>647382</v>
      </c>
      <c r="K157" s="205">
        <v>651752</v>
      </c>
      <c r="L157" s="205">
        <v>658616</v>
      </c>
      <c r="M157" s="205">
        <v>663238</v>
      </c>
      <c r="N157" s="205">
        <v>670907</v>
      </c>
      <c r="O157" s="205">
        <v>681079</v>
      </c>
      <c r="P157" s="205">
        <v>692759</v>
      </c>
      <c r="Q157" s="205">
        <v>706985</v>
      </c>
      <c r="R157" s="205">
        <v>719486</v>
      </c>
      <c r="S157" s="205">
        <v>731592</v>
      </c>
      <c r="T157" s="205">
        <v>747698</v>
      </c>
      <c r="U157" s="205">
        <v>762004</v>
      </c>
      <c r="V157" s="205">
        <v>770435</v>
      </c>
      <c r="W157" s="205">
        <v>770567</v>
      </c>
      <c r="X157" s="205">
        <v>764147</v>
      </c>
      <c r="Y157" s="205">
        <v>758763</v>
      </c>
      <c r="Z157" s="144"/>
      <c r="AA157" s="202" t="s">
        <v>262</v>
      </c>
      <c r="AB157" s="144"/>
      <c r="AC157" s="205">
        <v>478641</v>
      </c>
      <c r="AD157" s="205">
        <v>502647</v>
      </c>
      <c r="AE157" s="205">
        <v>538066</v>
      </c>
      <c r="AF157" s="205">
        <v>571916</v>
      </c>
      <c r="AG157" s="205">
        <v>594394</v>
      </c>
      <c r="AH157" s="205">
        <v>614519</v>
      </c>
      <c r="AI157" s="205">
        <v>637156</v>
      </c>
      <c r="AJ157" s="205">
        <v>639732</v>
      </c>
      <c r="AK157" s="205">
        <v>650374</v>
      </c>
      <c r="AL157" s="205">
        <v>661719</v>
      </c>
      <c r="AM157" s="205">
        <v>670207</v>
      </c>
      <c r="AN157" s="205">
        <v>679338</v>
      </c>
      <c r="AO157" s="205">
        <v>689625</v>
      </c>
      <c r="AP157" s="205">
        <v>702917</v>
      </c>
      <c r="AQ157" s="205">
        <v>717332</v>
      </c>
      <c r="AR157" s="205">
        <v>731606</v>
      </c>
      <c r="AS157" s="205">
        <v>746140</v>
      </c>
      <c r="AT157" s="205">
        <v>762152</v>
      </c>
      <c r="AU157" s="205">
        <v>775819</v>
      </c>
      <c r="AV157" s="205">
        <v>783995</v>
      </c>
      <c r="AW157" s="205">
        <v>784237</v>
      </c>
      <c r="AX157" s="205">
        <v>777690</v>
      </c>
      <c r="AY157" s="205">
        <v>772109</v>
      </c>
      <c r="AZ157" s="144"/>
      <c r="BA157" s="202" t="s">
        <v>262</v>
      </c>
      <c r="BB157" s="205">
        <v>938210</v>
      </c>
      <c r="BC157" s="205">
        <v>982119</v>
      </c>
      <c r="BD157" s="205">
        <v>1029145</v>
      </c>
      <c r="BE157" s="205">
        <v>1099416</v>
      </c>
      <c r="BF157" s="205">
        <v>1166587</v>
      </c>
      <c r="BG157" s="205">
        <v>1209408</v>
      </c>
      <c r="BH157" s="205">
        <v>1247671</v>
      </c>
      <c r="BI157" s="205">
        <v>1288784</v>
      </c>
      <c r="BJ157" s="205">
        <v>1287114</v>
      </c>
      <c r="BK157" s="205">
        <v>1302126</v>
      </c>
      <c r="BL157" s="205">
        <v>1320335</v>
      </c>
      <c r="BM157" s="205">
        <v>1333445</v>
      </c>
      <c r="BN157" s="205">
        <v>1350245</v>
      </c>
      <c r="BO157" s="205">
        <v>1370704</v>
      </c>
      <c r="BP157" s="205">
        <v>1395676</v>
      </c>
      <c r="BQ157" s="205">
        <v>1424317</v>
      </c>
      <c r="BR157" s="205">
        <v>1451092</v>
      </c>
      <c r="BS157" s="205">
        <v>1477732</v>
      </c>
      <c r="BT157" s="205">
        <v>1509850</v>
      </c>
      <c r="BU157" s="205">
        <v>1537823</v>
      </c>
      <c r="BV157" s="205">
        <v>1554430</v>
      </c>
      <c r="BW157" s="205">
        <v>1554804</v>
      </c>
      <c r="BX157" s="205">
        <v>1541837</v>
      </c>
      <c r="BY157" s="205">
        <v>1530872</v>
      </c>
      <c r="IX157" s="45"/>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X157" s="45"/>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Z157" s="45"/>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Z157" s="45"/>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row>
    <row r="158" spans="2:366">
      <c r="B158" s="202" t="s">
        <v>263</v>
      </c>
      <c r="C158" s="205">
        <v>420262</v>
      </c>
      <c r="D158" s="205">
        <v>433762</v>
      </c>
      <c r="E158" s="205">
        <v>445722</v>
      </c>
      <c r="F158" s="205">
        <v>455025</v>
      </c>
      <c r="G158" s="205">
        <v>473401</v>
      </c>
      <c r="H158" s="205">
        <v>494305</v>
      </c>
      <c r="I158" s="205">
        <v>514981</v>
      </c>
      <c r="J158" s="205">
        <v>555106</v>
      </c>
      <c r="K158" s="205">
        <v>588896</v>
      </c>
      <c r="L158" s="205">
        <v>610701</v>
      </c>
      <c r="M158" s="205">
        <v>630498</v>
      </c>
      <c r="N158" s="205">
        <v>648130</v>
      </c>
      <c r="O158" s="205">
        <v>644584</v>
      </c>
      <c r="P158" s="205">
        <v>647251</v>
      </c>
      <c r="Q158" s="205">
        <v>652232</v>
      </c>
      <c r="R158" s="205">
        <v>658928</v>
      </c>
      <c r="S158" s="205">
        <v>670162</v>
      </c>
      <c r="T158" s="205">
        <v>681898</v>
      </c>
      <c r="U158" s="205">
        <v>693355</v>
      </c>
      <c r="V158" s="205">
        <v>709117</v>
      </c>
      <c r="W158" s="205">
        <v>723754</v>
      </c>
      <c r="X158" s="205">
        <v>739627</v>
      </c>
      <c r="Y158" s="205">
        <v>754574</v>
      </c>
      <c r="Z158" s="144"/>
      <c r="AA158" s="202" t="s">
        <v>263</v>
      </c>
      <c r="AB158" s="144"/>
      <c r="AC158" s="205">
        <v>400880</v>
      </c>
      <c r="AD158" s="205">
        <v>413172</v>
      </c>
      <c r="AE158" s="205">
        <v>423818</v>
      </c>
      <c r="AF158" s="205">
        <v>433132</v>
      </c>
      <c r="AG158" s="205">
        <v>451716</v>
      </c>
      <c r="AH158" s="205">
        <v>474113</v>
      </c>
      <c r="AI158" s="205">
        <v>494971</v>
      </c>
      <c r="AJ158" s="205">
        <v>534489</v>
      </c>
      <c r="AK158" s="205">
        <v>569538</v>
      </c>
      <c r="AL158" s="205">
        <v>594449</v>
      </c>
      <c r="AM158" s="205">
        <v>619246</v>
      </c>
      <c r="AN158" s="205">
        <v>643855</v>
      </c>
      <c r="AO158" s="205">
        <v>643712</v>
      </c>
      <c r="AP158" s="205">
        <v>650127</v>
      </c>
      <c r="AQ158" s="205">
        <v>657784</v>
      </c>
      <c r="AR158" s="205">
        <v>666528</v>
      </c>
      <c r="AS158" s="205">
        <v>677673</v>
      </c>
      <c r="AT158" s="205">
        <v>691160</v>
      </c>
      <c r="AU158" s="205">
        <v>704460</v>
      </c>
      <c r="AV158" s="205">
        <v>720965</v>
      </c>
      <c r="AW158" s="205">
        <v>736829</v>
      </c>
      <c r="AX158" s="205">
        <v>754436</v>
      </c>
      <c r="AY158" s="205">
        <v>769911</v>
      </c>
      <c r="AZ158" s="144"/>
      <c r="BA158" s="202" t="s">
        <v>263</v>
      </c>
      <c r="BB158" s="144">
        <v>795107</v>
      </c>
      <c r="BC158" s="144">
        <v>821142</v>
      </c>
      <c r="BD158" s="144">
        <v>846934</v>
      </c>
      <c r="BE158" s="144">
        <v>869540</v>
      </c>
      <c r="BF158" s="144">
        <v>888157</v>
      </c>
      <c r="BG158" s="144">
        <v>925117</v>
      </c>
      <c r="BH158" s="144">
        <v>968418</v>
      </c>
      <c r="BI158" s="144">
        <v>1009952</v>
      </c>
      <c r="BJ158" s="144">
        <v>1089595</v>
      </c>
      <c r="BK158" s="144">
        <v>1158434</v>
      </c>
      <c r="BL158" s="144">
        <v>1205150</v>
      </c>
      <c r="BM158" s="144">
        <v>1249744</v>
      </c>
      <c r="BN158" s="144">
        <v>1291985</v>
      </c>
      <c r="BO158" s="144">
        <v>1288296</v>
      </c>
      <c r="BP158" s="144">
        <v>1297378</v>
      </c>
      <c r="BQ158" s="144">
        <v>1310016</v>
      </c>
      <c r="BR158" s="144">
        <v>1325456</v>
      </c>
      <c r="BS158" s="144">
        <v>1347835</v>
      </c>
      <c r="BT158" s="144">
        <v>1373058</v>
      </c>
      <c r="BU158" s="144">
        <v>1397815</v>
      </c>
      <c r="BV158" s="144">
        <v>1430082</v>
      </c>
      <c r="BW158" s="144">
        <v>1460583</v>
      </c>
      <c r="BX158" s="144">
        <v>1494063</v>
      </c>
      <c r="BY158" s="144">
        <v>1524485</v>
      </c>
      <c r="IX158" s="45"/>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X158" s="45"/>
      <c r="KZ158" s="45"/>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Z158" s="45"/>
    </row>
    <row r="159" spans="2:366">
      <c r="B159" s="202" t="s">
        <v>264</v>
      </c>
      <c r="C159" s="205">
        <v>366929</v>
      </c>
      <c r="D159" s="205">
        <v>367302</v>
      </c>
      <c r="E159" s="205">
        <v>373792</v>
      </c>
      <c r="F159" s="205">
        <v>382818</v>
      </c>
      <c r="G159" s="205">
        <v>392735</v>
      </c>
      <c r="H159" s="205">
        <v>405139</v>
      </c>
      <c r="I159" s="205">
        <v>417797</v>
      </c>
      <c r="J159" s="205">
        <v>432327</v>
      </c>
      <c r="K159" s="205">
        <v>446539</v>
      </c>
      <c r="L159" s="205">
        <v>466293</v>
      </c>
      <c r="M159" s="205">
        <v>487075</v>
      </c>
      <c r="N159" s="205">
        <v>509420</v>
      </c>
      <c r="O159" s="205">
        <v>545884</v>
      </c>
      <c r="P159" s="205">
        <v>578102</v>
      </c>
      <c r="Q159" s="205">
        <v>597807</v>
      </c>
      <c r="R159" s="205">
        <v>615600</v>
      </c>
      <c r="S159" s="205">
        <v>628894</v>
      </c>
      <c r="T159" s="205">
        <v>625668</v>
      </c>
      <c r="U159" s="205">
        <v>631294</v>
      </c>
      <c r="V159" s="205">
        <v>639246</v>
      </c>
      <c r="W159" s="205">
        <v>648777</v>
      </c>
      <c r="X159" s="205">
        <v>662069</v>
      </c>
      <c r="Y159" s="205">
        <v>675681</v>
      </c>
      <c r="Z159" s="144"/>
      <c r="AA159" s="202" t="s">
        <v>264</v>
      </c>
      <c r="AB159" s="144"/>
      <c r="AC159" s="205">
        <v>359137</v>
      </c>
      <c r="AD159" s="205">
        <v>358648</v>
      </c>
      <c r="AE159" s="205">
        <v>366030</v>
      </c>
      <c r="AF159" s="205">
        <v>375004</v>
      </c>
      <c r="AG159" s="205">
        <v>384526</v>
      </c>
      <c r="AH159" s="205">
        <v>393968</v>
      </c>
      <c r="AI159" s="205">
        <v>405540</v>
      </c>
      <c r="AJ159" s="205">
        <v>418970</v>
      </c>
      <c r="AK159" s="205">
        <v>431030</v>
      </c>
      <c r="AL159" s="205">
        <v>449965</v>
      </c>
      <c r="AM159" s="205">
        <v>470468</v>
      </c>
      <c r="AN159" s="205">
        <v>492559</v>
      </c>
      <c r="AO159" s="205">
        <v>532020</v>
      </c>
      <c r="AP159" s="205">
        <v>566080</v>
      </c>
      <c r="AQ159" s="205">
        <v>589127</v>
      </c>
      <c r="AR159" s="205">
        <v>610845</v>
      </c>
      <c r="AS159" s="205">
        <v>629098</v>
      </c>
      <c r="AT159" s="205">
        <v>628525</v>
      </c>
      <c r="AU159" s="205">
        <v>637301</v>
      </c>
      <c r="AV159" s="205">
        <v>647926</v>
      </c>
      <c r="AW159" s="205">
        <v>659626</v>
      </c>
      <c r="AX159" s="205">
        <v>673924</v>
      </c>
      <c r="AY159" s="205">
        <v>690004</v>
      </c>
      <c r="AZ159" s="144"/>
      <c r="BA159" s="202" t="s">
        <v>264</v>
      </c>
      <c r="BB159" s="144">
        <v>732153</v>
      </c>
      <c r="BC159" s="144">
        <v>726066</v>
      </c>
      <c r="BD159" s="144">
        <v>725950</v>
      </c>
      <c r="BE159" s="144">
        <v>739822</v>
      </c>
      <c r="BF159" s="144">
        <v>757822</v>
      </c>
      <c r="BG159" s="144">
        <v>777261</v>
      </c>
      <c r="BH159" s="144">
        <v>799107</v>
      </c>
      <c r="BI159" s="144">
        <v>823337</v>
      </c>
      <c r="BJ159" s="144">
        <v>851297</v>
      </c>
      <c r="BK159" s="144">
        <v>877569</v>
      </c>
      <c r="BL159" s="144">
        <v>916258</v>
      </c>
      <c r="BM159" s="144">
        <v>957543</v>
      </c>
      <c r="BN159" s="144">
        <v>1001979</v>
      </c>
      <c r="BO159" s="144">
        <v>1077904</v>
      </c>
      <c r="BP159" s="144">
        <v>1144182</v>
      </c>
      <c r="BQ159" s="144">
        <v>1186934</v>
      </c>
      <c r="BR159" s="144">
        <v>1226445</v>
      </c>
      <c r="BS159" s="144">
        <v>1257992</v>
      </c>
      <c r="BT159" s="144">
        <v>1254193</v>
      </c>
      <c r="BU159" s="144">
        <v>1268595</v>
      </c>
      <c r="BV159" s="144">
        <v>1287172</v>
      </c>
      <c r="BW159" s="144">
        <v>1308403</v>
      </c>
      <c r="BX159" s="144">
        <v>1335993</v>
      </c>
      <c r="BY159" s="144">
        <v>1365685</v>
      </c>
      <c r="IX159" s="45"/>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X159" s="45"/>
      <c r="KZ159" s="45"/>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Z159" s="45"/>
    </row>
    <row r="160" spans="2:366">
      <c r="B160" s="202" t="s">
        <v>265</v>
      </c>
      <c r="C160" s="205">
        <v>367815</v>
      </c>
      <c r="D160" s="205">
        <v>366779</v>
      </c>
      <c r="E160" s="205">
        <v>362370</v>
      </c>
      <c r="F160" s="205">
        <v>357344</v>
      </c>
      <c r="G160" s="205">
        <v>354213</v>
      </c>
      <c r="H160" s="205">
        <v>352124</v>
      </c>
      <c r="I160" s="205">
        <v>352091</v>
      </c>
      <c r="J160" s="205">
        <v>359692</v>
      </c>
      <c r="K160" s="205">
        <v>369909</v>
      </c>
      <c r="L160" s="205">
        <v>382630</v>
      </c>
      <c r="M160" s="205">
        <v>398235</v>
      </c>
      <c r="N160" s="205">
        <v>411183</v>
      </c>
      <c r="O160" s="205">
        <v>423058</v>
      </c>
      <c r="P160" s="205">
        <v>433865</v>
      </c>
      <c r="Q160" s="205">
        <v>450490</v>
      </c>
      <c r="R160" s="205">
        <v>469508</v>
      </c>
      <c r="S160" s="205">
        <v>490907</v>
      </c>
      <c r="T160" s="205">
        <v>528732</v>
      </c>
      <c r="U160" s="205">
        <v>559927</v>
      </c>
      <c r="V160" s="205">
        <v>579498</v>
      </c>
      <c r="W160" s="205">
        <v>597038</v>
      </c>
      <c r="X160" s="205">
        <v>611198</v>
      </c>
      <c r="Y160" s="205">
        <v>608506</v>
      </c>
      <c r="Z160" s="144"/>
      <c r="AA160" s="202" t="s">
        <v>265</v>
      </c>
      <c r="AB160" s="144"/>
      <c r="AC160" s="205">
        <v>370653</v>
      </c>
      <c r="AD160" s="205">
        <v>370089</v>
      </c>
      <c r="AE160" s="205">
        <v>364926</v>
      </c>
      <c r="AF160" s="205">
        <v>358907</v>
      </c>
      <c r="AG160" s="205">
        <v>355876</v>
      </c>
      <c r="AH160" s="205">
        <v>355373</v>
      </c>
      <c r="AI160" s="205">
        <v>354905</v>
      </c>
      <c r="AJ160" s="205">
        <v>361729</v>
      </c>
      <c r="AK160" s="205">
        <v>370363</v>
      </c>
      <c r="AL160" s="205">
        <v>381927</v>
      </c>
      <c r="AM160" s="205">
        <v>394318</v>
      </c>
      <c r="AN160" s="205">
        <v>405285</v>
      </c>
      <c r="AO160" s="205">
        <v>416226</v>
      </c>
      <c r="AP160" s="205">
        <v>427212</v>
      </c>
      <c r="AQ160" s="205">
        <v>444830</v>
      </c>
      <c r="AR160" s="205">
        <v>465778</v>
      </c>
      <c r="AS160" s="205">
        <v>487928</v>
      </c>
      <c r="AT160" s="205">
        <v>526437</v>
      </c>
      <c r="AU160" s="205">
        <v>557688</v>
      </c>
      <c r="AV160" s="205">
        <v>578022</v>
      </c>
      <c r="AW160" s="205">
        <v>597346</v>
      </c>
      <c r="AX160" s="205">
        <v>614802</v>
      </c>
      <c r="AY160" s="205">
        <v>615776</v>
      </c>
      <c r="AZ160" s="144"/>
      <c r="BA160" s="202" t="s">
        <v>265</v>
      </c>
      <c r="BB160" s="144">
        <v>735325</v>
      </c>
      <c r="BC160" s="144">
        <v>738468</v>
      </c>
      <c r="BD160" s="144">
        <v>736868</v>
      </c>
      <c r="BE160" s="144">
        <v>727296</v>
      </c>
      <c r="BF160" s="144">
        <v>716251</v>
      </c>
      <c r="BG160" s="144">
        <v>710089</v>
      </c>
      <c r="BH160" s="144">
        <v>707497</v>
      </c>
      <c r="BI160" s="144">
        <v>706996</v>
      </c>
      <c r="BJ160" s="144">
        <v>721421</v>
      </c>
      <c r="BK160" s="144">
        <v>740272</v>
      </c>
      <c r="BL160" s="144">
        <v>764557</v>
      </c>
      <c r="BM160" s="144">
        <v>792553</v>
      </c>
      <c r="BN160" s="144">
        <v>816468</v>
      </c>
      <c r="BO160" s="144">
        <v>839284</v>
      </c>
      <c r="BP160" s="144">
        <v>861077</v>
      </c>
      <c r="BQ160" s="144">
        <v>895320</v>
      </c>
      <c r="BR160" s="144">
        <v>935286</v>
      </c>
      <c r="BS160" s="144">
        <v>978835</v>
      </c>
      <c r="BT160" s="144">
        <v>1055169</v>
      </c>
      <c r="BU160" s="144">
        <v>1117615</v>
      </c>
      <c r="BV160" s="144">
        <v>1157520</v>
      </c>
      <c r="BW160" s="144">
        <v>1194384</v>
      </c>
      <c r="BX160" s="144">
        <v>1226000</v>
      </c>
      <c r="BY160" s="144">
        <v>1224282</v>
      </c>
      <c r="IX160" s="45"/>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X160" s="45"/>
      <c r="KZ160" s="45"/>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Z160" s="45"/>
    </row>
    <row r="161" spans="2:362">
      <c r="B161" s="202" t="s">
        <v>266</v>
      </c>
      <c r="C161" s="205">
        <v>313789</v>
      </c>
      <c r="D161" s="205">
        <v>320142</v>
      </c>
      <c r="E161" s="205">
        <v>324682</v>
      </c>
      <c r="F161" s="205">
        <v>329264</v>
      </c>
      <c r="G161" s="205">
        <v>331527</v>
      </c>
      <c r="H161" s="205">
        <v>333907</v>
      </c>
      <c r="I161" s="205">
        <v>335788</v>
      </c>
      <c r="J161" s="205">
        <v>335719</v>
      </c>
      <c r="K161" s="205">
        <v>333578</v>
      </c>
      <c r="L161" s="205">
        <v>331808</v>
      </c>
      <c r="M161" s="205">
        <v>329907</v>
      </c>
      <c r="N161" s="205">
        <v>333321</v>
      </c>
      <c r="O161" s="205">
        <v>341402</v>
      </c>
      <c r="P161" s="205">
        <v>350695</v>
      </c>
      <c r="Q161" s="205">
        <v>361124</v>
      </c>
      <c r="R161" s="205">
        <v>372941</v>
      </c>
      <c r="S161" s="205">
        <v>382035</v>
      </c>
      <c r="T161" s="205">
        <v>397118</v>
      </c>
      <c r="U161" s="205">
        <v>410907</v>
      </c>
      <c r="V161" s="205">
        <v>430379</v>
      </c>
      <c r="W161" s="205">
        <v>451241</v>
      </c>
      <c r="X161" s="205">
        <v>474253</v>
      </c>
      <c r="Y161" s="205">
        <v>508941</v>
      </c>
      <c r="Z161" s="144"/>
      <c r="AA161" s="202" t="s">
        <v>266</v>
      </c>
      <c r="AB161" s="144"/>
      <c r="AC161" s="205">
        <v>348562</v>
      </c>
      <c r="AD161" s="205">
        <v>351248</v>
      </c>
      <c r="AE161" s="205">
        <v>352619</v>
      </c>
      <c r="AF161" s="205">
        <v>354675</v>
      </c>
      <c r="AG161" s="205">
        <v>353443</v>
      </c>
      <c r="AH161" s="205">
        <v>352815</v>
      </c>
      <c r="AI161" s="205">
        <v>352999</v>
      </c>
      <c r="AJ161" s="205">
        <v>350416</v>
      </c>
      <c r="AK161" s="205">
        <v>347086</v>
      </c>
      <c r="AL161" s="205">
        <v>344044</v>
      </c>
      <c r="AM161" s="205">
        <v>342887</v>
      </c>
      <c r="AN161" s="205">
        <v>344577</v>
      </c>
      <c r="AO161" s="205">
        <v>352056</v>
      </c>
      <c r="AP161" s="205">
        <v>360951</v>
      </c>
      <c r="AQ161" s="205">
        <v>371550</v>
      </c>
      <c r="AR161" s="205">
        <v>381924</v>
      </c>
      <c r="AS161" s="205">
        <v>391086</v>
      </c>
      <c r="AT161" s="205">
        <v>403520</v>
      </c>
      <c r="AU161" s="205">
        <v>416253</v>
      </c>
      <c r="AV161" s="205">
        <v>435484</v>
      </c>
      <c r="AW161" s="205">
        <v>457154</v>
      </c>
      <c r="AX161" s="205">
        <v>480007</v>
      </c>
      <c r="AY161" s="205">
        <v>515707</v>
      </c>
      <c r="AZ161" s="144"/>
      <c r="BA161" s="202" t="s">
        <v>266</v>
      </c>
      <c r="BB161" s="144">
        <v>649842</v>
      </c>
      <c r="BC161" s="144">
        <v>662351</v>
      </c>
      <c r="BD161" s="144">
        <v>671390</v>
      </c>
      <c r="BE161" s="144">
        <v>677301</v>
      </c>
      <c r="BF161" s="144">
        <v>683939</v>
      </c>
      <c r="BG161" s="144">
        <v>684970</v>
      </c>
      <c r="BH161" s="144">
        <v>686722</v>
      </c>
      <c r="BI161" s="144">
        <v>688787</v>
      </c>
      <c r="BJ161" s="144">
        <v>686135</v>
      </c>
      <c r="BK161" s="144">
        <v>680664</v>
      </c>
      <c r="BL161" s="144">
        <v>675852</v>
      </c>
      <c r="BM161" s="144">
        <v>672794</v>
      </c>
      <c r="BN161" s="144">
        <v>677898</v>
      </c>
      <c r="BO161" s="144">
        <v>693458</v>
      </c>
      <c r="BP161" s="144">
        <v>711646</v>
      </c>
      <c r="BQ161" s="144">
        <v>732674</v>
      </c>
      <c r="BR161" s="144">
        <v>754865</v>
      </c>
      <c r="BS161" s="144">
        <v>773121</v>
      </c>
      <c r="BT161" s="144">
        <v>800638</v>
      </c>
      <c r="BU161" s="144">
        <v>827160</v>
      </c>
      <c r="BV161" s="144">
        <v>865863</v>
      </c>
      <c r="BW161" s="144">
        <v>908395</v>
      </c>
      <c r="BX161" s="144">
        <v>954260</v>
      </c>
      <c r="BY161" s="144">
        <v>1024648</v>
      </c>
      <c r="IX161" s="45"/>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X161" s="45"/>
      <c r="KZ161" s="45"/>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Z161" s="45"/>
    </row>
    <row r="162" spans="2:362">
      <c r="B162" s="202" t="s">
        <v>267</v>
      </c>
      <c r="C162" s="205">
        <v>217888</v>
      </c>
      <c r="D162" s="205">
        <v>228494</v>
      </c>
      <c r="E162" s="205">
        <v>239042</v>
      </c>
      <c r="F162" s="205">
        <v>250148</v>
      </c>
      <c r="G162" s="205">
        <v>263090</v>
      </c>
      <c r="H162" s="205">
        <v>269007</v>
      </c>
      <c r="I162" s="205">
        <v>274750</v>
      </c>
      <c r="J162" s="205">
        <v>280491</v>
      </c>
      <c r="K162" s="205">
        <v>286711</v>
      </c>
      <c r="L162" s="205">
        <v>292814</v>
      </c>
      <c r="M162" s="205">
        <v>297685</v>
      </c>
      <c r="N162" s="205">
        <v>301501</v>
      </c>
      <c r="O162" s="205">
        <v>301422</v>
      </c>
      <c r="P162" s="205">
        <v>299204</v>
      </c>
      <c r="Q162" s="205">
        <v>297740</v>
      </c>
      <c r="R162" s="205">
        <v>297039</v>
      </c>
      <c r="S162" s="205">
        <v>300343</v>
      </c>
      <c r="T162" s="205">
        <v>308311</v>
      </c>
      <c r="U162" s="205">
        <v>317663</v>
      </c>
      <c r="V162" s="205">
        <v>329642</v>
      </c>
      <c r="W162" s="205">
        <v>344030</v>
      </c>
      <c r="X162" s="205">
        <v>357296</v>
      </c>
      <c r="Y162" s="205">
        <v>371237</v>
      </c>
      <c r="Z162" s="144"/>
      <c r="AA162" s="202" t="s">
        <v>267</v>
      </c>
      <c r="AB162" s="144"/>
      <c r="AC162" s="205">
        <v>270638</v>
      </c>
      <c r="AD162" s="205">
        <v>282261</v>
      </c>
      <c r="AE162" s="205">
        <v>292294</v>
      </c>
      <c r="AF162" s="205">
        <v>302977</v>
      </c>
      <c r="AG162" s="205">
        <v>316404</v>
      </c>
      <c r="AH162" s="205">
        <v>321718</v>
      </c>
      <c r="AI162" s="205">
        <v>325411</v>
      </c>
      <c r="AJ162" s="205">
        <v>326911</v>
      </c>
      <c r="AK162" s="205">
        <v>329223</v>
      </c>
      <c r="AL162" s="205">
        <v>331349</v>
      </c>
      <c r="AM162" s="205">
        <v>331527</v>
      </c>
      <c r="AN162" s="205">
        <v>332562</v>
      </c>
      <c r="AO162" s="205">
        <v>329725</v>
      </c>
      <c r="AP162" s="205">
        <v>325975</v>
      </c>
      <c r="AQ162" s="205">
        <v>322990</v>
      </c>
      <c r="AR162" s="205">
        <v>322067</v>
      </c>
      <c r="AS162" s="205">
        <v>323789</v>
      </c>
      <c r="AT162" s="205">
        <v>331936</v>
      </c>
      <c r="AU162" s="205">
        <v>340214</v>
      </c>
      <c r="AV162" s="205">
        <v>350656</v>
      </c>
      <c r="AW162" s="205">
        <v>360864</v>
      </c>
      <c r="AX162" s="205">
        <v>370375</v>
      </c>
      <c r="AY162" s="205">
        <v>384616</v>
      </c>
      <c r="AZ162" s="144"/>
      <c r="BA162" s="202" t="s">
        <v>267</v>
      </c>
      <c r="BB162" s="144">
        <v>478012</v>
      </c>
      <c r="BC162" s="144">
        <v>488526</v>
      </c>
      <c r="BD162" s="144">
        <v>510755</v>
      </c>
      <c r="BE162" s="144">
        <v>531336</v>
      </c>
      <c r="BF162" s="144">
        <v>553125</v>
      </c>
      <c r="BG162" s="144">
        <v>579494</v>
      </c>
      <c r="BH162" s="144">
        <v>590725</v>
      </c>
      <c r="BI162" s="144">
        <v>600161</v>
      </c>
      <c r="BJ162" s="144">
        <v>607402</v>
      </c>
      <c r="BK162" s="144">
        <v>615934</v>
      </c>
      <c r="BL162" s="144">
        <v>624163</v>
      </c>
      <c r="BM162" s="144">
        <v>629212</v>
      </c>
      <c r="BN162" s="144">
        <v>634063</v>
      </c>
      <c r="BO162" s="144">
        <v>631147</v>
      </c>
      <c r="BP162" s="144">
        <v>625179</v>
      </c>
      <c r="BQ162" s="144">
        <v>620730</v>
      </c>
      <c r="BR162" s="144">
        <v>619106</v>
      </c>
      <c r="BS162" s="144">
        <v>624132</v>
      </c>
      <c r="BT162" s="144">
        <v>640247</v>
      </c>
      <c r="BU162" s="144">
        <v>657877</v>
      </c>
      <c r="BV162" s="144">
        <v>680298</v>
      </c>
      <c r="BW162" s="144">
        <v>704894</v>
      </c>
      <c r="BX162" s="144">
        <v>727671</v>
      </c>
      <c r="BY162" s="144">
        <v>755853</v>
      </c>
      <c r="IX162" s="45"/>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X162" s="45"/>
      <c r="KZ162" s="45"/>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Z162" s="45"/>
    </row>
    <row r="163" spans="2:362">
      <c r="B163" s="202" t="s">
        <v>268</v>
      </c>
      <c r="C163" s="205">
        <v>154537</v>
      </c>
      <c r="D163" s="205">
        <v>158993</v>
      </c>
      <c r="E163" s="205">
        <v>161945</v>
      </c>
      <c r="F163" s="205">
        <v>163045</v>
      </c>
      <c r="G163" s="205">
        <v>162872</v>
      </c>
      <c r="H163" s="205">
        <v>168892</v>
      </c>
      <c r="I163" s="205">
        <v>178711</v>
      </c>
      <c r="J163" s="205">
        <v>189031</v>
      </c>
      <c r="K163" s="205">
        <v>199609</v>
      </c>
      <c r="L163" s="205">
        <v>210930</v>
      </c>
      <c r="M163" s="205">
        <v>218191</v>
      </c>
      <c r="N163" s="205">
        <v>225821</v>
      </c>
      <c r="O163" s="205">
        <v>231304</v>
      </c>
      <c r="P163" s="205">
        <v>237596</v>
      </c>
      <c r="Q163" s="205">
        <v>243017</v>
      </c>
      <c r="R163" s="205">
        <v>247212</v>
      </c>
      <c r="S163" s="205">
        <v>249995</v>
      </c>
      <c r="T163" s="205">
        <v>251339</v>
      </c>
      <c r="U163" s="205">
        <v>251539</v>
      </c>
      <c r="V163" s="205">
        <v>252539</v>
      </c>
      <c r="W163" s="205">
        <v>253763</v>
      </c>
      <c r="X163" s="205">
        <v>258411</v>
      </c>
      <c r="Y163" s="205">
        <v>266923</v>
      </c>
      <c r="Z163" s="144"/>
      <c r="AA163" s="202" t="s">
        <v>268</v>
      </c>
      <c r="AB163" s="144"/>
      <c r="AC163" s="205">
        <v>220691</v>
      </c>
      <c r="AD163" s="205">
        <v>225502</v>
      </c>
      <c r="AE163" s="205">
        <v>228893</v>
      </c>
      <c r="AF163" s="205">
        <v>229639</v>
      </c>
      <c r="AG163" s="205">
        <v>227190</v>
      </c>
      <c r="AH163" s="205">
        <v>232527</v>
      </c>
      <c r="AI163" s="205">
        <v>242603</v>
      </c>
      <c r="AJ163" s="205">
        <v>255124</v>
      </c>
      <c r="AK163" s="205">
        <v>267311</v>
      </c>
      <c r="AL163" s="205">
        <v>279199</v>
      </c>
      <c r="AM163" s="205">
        <v>285927</v>
      </c>
      <c r="AN163" s="205">
        <v>290027</v>
      </c>
      <c r="AO163" s="205">
        <v>292051</v>
      </c>
      <c r="AP163" s="205">
        <v>294773</v>
      </c>
      <c r="AQ163" s="205">
        <v>296501</v>
      </c>
      <c r="AR163" s="205">
        <v>296617</v>
      </c>
      <c r="AS163" s="205">
        <v>296686</v>
      </c>
      <c r="AT163" s="205">
        <v>296371</v>
      </c>
      <c r="AU163" s="205">
        <v>295393</v>
      </c>
      <c r="AV163" s="205">
        <v>295026</v>
      </c>
      <c r="AW163" s="205">
        <v>296045</v>
      </c>
      <c r="AX163" s="205">
        <v>299930</v>
      </c>
      <c r="AY163" s="205">
        <v>305304</v>
      </c>
      <c r="AZ163" s="144"/>
      <c r="BA163" s="202" t="s">
        <v>268</v>
      </c>
      <c r="BB163" s="144">
        <v>364578</v>
      </c>
      <c r="BC163" s="144">
        <v>375228</v>
      </c>
      <c r="BD163" s="144">
        <v>384495</v>
      </c>
      <c r="BE163" s="144">
        <v>390838</v>
      </c>
      <c r="BF163" s="144">
        <v>392684</v>
      </c>
      <c r="BG163" s="144">
        <v>390062</v>
      </c>
      <c r="BH163" s="144">
        <v>401419</v>
      </c>
      <c r="BI163" s="144">
        <v>421314</v>
      </c>
      <c r="BJ163" s="144">
        <v>444155</v>
      </c>
      <c r="BK163" s="144">
        <v>466920</v>
      </c>
      <c r="BL163" s="144">
        <v>490129</v>
      </c>
      <c r="BM163" s="144">
        <v>504118</v>
      </c>
      <c r="BN163" s="144">
        <v>515848</v>
      </c>
      <c r="BO163" s="144">
        <v>523355</v>
      </c>
      <c r="BP163" s="144">
        <v>532369</v>
      </c>
      <c r="BQ163" s="144">
        <v>539518</v>
      </c>
      <c r="BR163" s="144">
        <v>543829</v>
      </c>
      <c r="BS163" s="144">
        <v>546681</v>
      </c>
      <c r="BT163" s="144">
        <v>547710</v>
      </c>
      <c r="BU163" s="144">
        <v>546932</v>
      </c>
      <c r="BV163" s="144">
        <v>547565</v>
      </c>
      <c r="BW163" s="144">
        <v>549808</v>
      </c>
      <c r="BX163" s="144">
        <v>558341</v>
      </c>
      <c r="BY163" s="144">
        <v>572227</v>
      </c>
      <c r="IX163" s="45"/>
      <c r="IZ163" s="52"/>
      <c r="JA163" s="52"/>
      <c r="JB163" s="52"/>
      <c r="JC163" s="52"/>
      <c r="JD163" s="52"/>
      <c r="JE163" s="52"/>
      <c r="JF163" s="52"/>
      <c r="JG163" s="52"/>
      <c r="JH163" s="52"/>
      <c r="JI163" s="52"/>
      <c r="JJ163" s="52"/>
      <c r="JK163" s="52"/>
      <c r="JL163" s="52"/>
      <c r="JM163" s="52"/>
      <c r="JN163" s="52"/>
      <c r="JO163" s="52"/>
      <c r="JP163" s="52"/>
      <c r="JQ163" s="52"/>
      <c r="JR163" s="52"/>
      <c r="JS163" s="52"/>
      <c r="JT163" s="52"/>
      <c r="JU163" s="52"/>
      <c r="JV163" s="52"/>
      <c r="JX163" s="45"/>
      <c r="KZ163" s="45"/>
      <c r="LB163" s="52"/>
      <c r="LC163" s="52"/>
      <c r="LD163" s="52"/>
      <c r="LE163" s="52"/>
      <c r="LF163" s="52"/>
      <c r="LG163" s="52"/>
      <c r="LH163" s="52"/>
      <c r="LI163" s="52"/>
      <c r="LJ163" s="52"/>
      <c r="LK163" s="52"/>
      <c r="LL163" s="52"/>
      <c r="LM163" s="52"/>
      <c r="LN163" s="52"/>
      <c r="LO163" s="52"/>
      <c r="LP163" s="52"/>
      <c r="LQ163" s="52"/>
      <c r="LR163" s="52"/>
      <c r="LS163" s="52"/>
      <c r="LT163" s="52"/>
      <c r="LU163" s="52"/>
      <c r="LV163" s="52"/>
      <c r="LW163" s="52"/>
      <c r="LX163" s="52"/>
      <c r="LZ163" s="45"/>
    </row>
    <row r="164" spans="2:362">
      <c r="B164" s="202" t="s">
        <v>269</v>
      </c>
      <c r="C164" s="205">
        <v>80776</v>
      </c>
      <c r="D164" s="205">
        <v>84413</v>
      </c>
      <c r="E164" s="205">
        <v>88310</v>
      </c>
      <c r="F164" s="205">
        <v>93064</v>
      </c>
      <c r="G164" s="205">
        <v>98295</v>
      </c>
      <c r="H164" s="205">
        <v>102233</v>
      </c>
      <c r="I164" s="205">
        <v>105336</v>
      </c>
      <c r="J164" s="205">
        <v>108165</v>
      </c>
      <c r="K164" s="205">
        <v>110161</v>
      </c>
      <c r="L164" s="205">
        <v>111946</v>
      </c>
      <c r="M164" s="205">
        <v>118211</v>
      </c>
      <c r="N164" s="205">
        <v>127383</v>
      </c>
      <c r="O164" s="205">
        <v>135732</v>
      </c>
      <c r="P164" s="205">
        <v>143958</v>
      </c>
      <c r="Q164" s="205">
        <v>152166</v>
      </c>
      <c r="R164" s="205">
        <v>158302</v>
      </c>
      <c r="S164" s="205">
        <v>164408</v>
      </c>
      <c r="T164" s="205">
        <v>170213</v>
      </c>
      <c r="U164" s="205">
        <v>176055</v>
      </c>
      <c r="V164" s="205">
        <v>180966</v>
      </c>
      <c r="W164" s="205">
        <v>186331</v>
      </c>
      <c r="X164" s="205">
        <v>190572</v>
      </c>
      <c r="Y164" s="205">
        <v>192153</v>
      </c>
      <c r="Z164" s="144"/>
      <c r="AA164" s="202" t="s">
        <v>269</v>
      </c>
      <c r="AB164" s="144"/>
      <c r="AC164" s="205">
        <v>139325</v>
      </c>
      <c r="AD164" s="205">
        <v>145415</v>
      </c>
      <c r="AE164" s="205">
        <v>151335</v>
      </c>
      <c r="AF164" s="205">
        <v>158037</v>
      </c>
      <c r="AG164" s="205">
        <v>166739</v>
      </c>
      <c r="AH164" s="205">
        <v>171783</v>
      </c>
      <c r="AI164" s="205">
        <v>175736</v>
      </c>
      <c r="AJ164" s="205">
        <v>178927</v>
      </c>
      <c r="AK164" s="205">
        <v>181053</v>
      </c>
      <c r="AL164" s="205">
        <v>181998</v>
      </c>
      <c r="AM164" s="205">
        <v>188803</v>
      </c>
      <c r="AN164" s="205">
        <v>200436</v>
      </c>
      <c r="AO164" s="205">
        <v>209425</v>
      </c>
      <c r="AP164" s="205">
        <v>218712</v>
      </c>
      <c r="AQ164" s="205">
        <v>227491</v>
      </c>
      <c r="AR164" s="205">
        <v>233586</v>
      </c>
      <c r="AS164" s="205">
        <v>237030</v>
      </c>
      <c r="AT164" s="205">
        <v>240666</v>
      </c>
      <c r="AU164" s="205">
        <v>244587</v>
      </c>
      <c r="AV164" s="205">
        <v>247645</v>
      </c>
      <c r="AW164" s="205">
        <v>250653</v>
      </c>
      <c r="AX164" s="205">
        <v>253460</v>
      </c>
      <c r="AY164" s="205">
        <v>252429</v>
      </c>
      <c r="AZ164" s="144"/>
      <c r="BA164" s="202" t="s">
        <v>269</v>
      </c>
      <c r="BB164" s="144">
        <v>210875</v>
      </c>
      <c r="BC164" s="144">
        <v>220101</v>
      </c>
      <c r="BD164" s="144">
        <v>229828</v>
      </c>
      <c r="BE164" s="144">
        <v>239645</v>
      </c>
      <c r="BF164" s="144">
        <v>251101</v>
      </c>
      <c r="BG164" s="144">
        <v>265034</v>
      </c>
      <c r="BH164" s="144">
        <v>274016</v>
      </c>
      <c r="BI164" s="144">
        <v>281072</v>
      </c>
      <c r="BJ164" s="144">
        <v>287092</v>
      </c>
      <c r="BK164" s="144">
        <v>291214</v>
      </c>
      <c r="BL164" s="144">
        <v>293944</v>
      </c>
      <c r="BM164" s="144">
        <v>307014</v>
      </c>
      <c r="BN164" s="144">
        <v>327819</v>
      </c>
      <c r="BO164" s="144">
        <v>345157</v>
      </c>
      <c r="BP164" s="144">
        <v>362670</v>
      </c>
      <c r="BQ164" s="144">
        <v>379657</v>
      </c>
      <c r="BR164" s="144">
        <v>391888</v>
      </c>
      <c r="BS164" s="144">
        <v>401438</v>
      </c>
      <c r="BT164" s="144">
        <v>410879</v>
      </c>
      <c r="BU164" s="144">
        <v>420642</v>
      </c>
      <c r="BV164" s="144">
        <v>428611</v>
      </c>
      <c r="BW164" s="144">
        <v>436984</v>
      </c>
      <c r="BX164" s="144">
        <v>444032</v>
      </c>
      <c r="BY164" s="144">
        <v>444582</v>
      </c>
      <c r="IX164" s="45"/>
      <c r="IZ164" s="52"/>
      <c r="JA164" s="52"/>
      <c r="JB164" s="52"/>
      <c r="JC164" s="52"/>
      <c r="JD164" s="52"/>
      <c r="JE164" s="52"/>
      <c r="JF164" s="52"/>
      <c r="JG164" s="52"/>
      <c r="JH164" s="52"/>
      <c r="JI164" s="52"/>
      <c r="JJ164" s="52"/>
      <c r="JK164" s="52"/>
      <c r="JL164" s="52"/>
      <c r="JM164" s="52"/>
      <c r="JN164" s="52"/>
      <c r="JO164" s="52"/>
      <c r="JP164" s="52"/>
      <c r="JQ164" s="52"/>
      <c r="JR164" s="52"/>
      <c r="JS164" s="52"/>
      <c r="JT164" s="52"/>
      <c r="JU164" s="52"/>
      <c r="JV164" s="52"/>
      <c r="JX164" s="45"/>
      <c r="KZ164" s="45"/>
      <c r="LB164" s="52"/>
      <c r="LC164" s="52"/>
      <c r="LD164" s="52"/>
      <c r="LE164" s="52"/>
      <c r="LF164" s="52"/>
      <c r="LG164" s="52"/>
      <c r="LH164" s="52"/>
      <c r="LI164" s="52"/>
      <c r="LJ164" s="52"/>
      <c r="LK164" s="52"/>
      <c r="LL164" s="52"/>
      <c r="LM164" s="52"/>
      <c r="LN164" s="52"/>
      <c r="LO164" s="52"/>
      <c r="LP164" s="52"/>
      <c r="LQ164" s="52"/>
      <c r="LR164" s="52"/>
      <c r="LS164" s="52"/>
      <c r="LT164" s="52"/>
      <c r="LU164" s="52"/>
      <c r="LV164" s="52"/>
      <c r="LW164" s="52"/>
      <c r="LX164" s="52"/>
      <c r="LZ164" s="45"/>
    </row>
    <row r="165" spans="2:362">
      <c r="B165" s="202" t="s">
        <v>270</v>
      </c>
      <c r="C165" s="205">
        <v>41566</v>
      </c>
      <c r="D165" s="205">
        <v>44220</v>
      </c>
      <c r="E165" s="205">
        <v>47300</v>
      </c>
      <c r="F165" s="205">
        <v>50270</v>
      </c>
      <c r="G165" s="205">
        <v>53176</v>
      </c>
      <c r="H165" s="205">
        <v>56593</v>
      </c>
      <c r="I165" s="205">
        <v>60003</v>
      </c>
      <c r="J165" s="205">
        <v>63596</v>
      </c>
      <c r="K165" s="205">
        <v>67849</v>
      </c>
      <c r="L165" s="205">
        <v>72373</v>
      </c>
      <c r="M165" s="205">
        <v>77038</v>
      </c>
      <c r="N165" s="205">
        <v>81367</v>
      </c>
      <c r="O165" s="205">
        <v>84624</v>
      </c>
      <c r="P165" s="205">
        <v>87147</v>
      </c>
      <c r="Q165" s="205">
        <v>89793</v>
      </c>
      <c r="R165" s="205">
        <v>96511</v>
      </c>
      <c r="S165" s="205">
        <v>103266</v>
      </c>
      <c r="T165" s="205">
        <v>110923</v>
      </c>
      <c r="U165" s="205">
        <v>117342</v>
      </c>
      <c r="V165" s="205">
        <v>124007</v>
      </c>
      <c r="W165" s="205">
        <v>131584</v>
      </c>
      <c r="X165" s="205">
        <v>139070</v>
      </c>
      <c r="Y165" s="205">
        <v>149086</v>
      </c>
      <c r="Z165" s="144"/>
      <c r="AA165" s="202" t="s">
        <v>270</v>
      </c>
      <c r="AB165" s="144"/>
      <c r="AC165" s="205">
        <v>105609</v>
      </c>
      <c r="AD165" s="205">
        <v>110027</v>
      </c>
      <c r="AE165" s="205">
        <v>115428</v>
      </c>
      <c r="AF165" s="205">
        <v>121529</v>
      </c>
      <c r="AG165" s="205">
        <v>127089</v>
      </c>
      <c r="AH165" s="205">
        <v>133804</v>
      </c>
      <c r="AI165" s="205">
        <v>140902</v>
      </c>
      <c r="AJ165" s="205">
        <v>148637</v>
      </c>
      <c r="AK165" s="205">
        <v>155923</v>
      </c>
      <c r="AL165" s="205">
        <v>165165</v>
      </c>
      <c r="AM165" s="205">
        <v>174084</v>
      </c>
      <c r="AN165" s="205">
        <v>182075</v>
      </c>
      <c r="AO165" s="205">
        <v>187928</v>
      </c>
      <c r="AP165" s="205">
        <v>192316</v>
      </c>
      <c r="AQ165" s="205">
        <v>196485</v>
      </c>
      <c r="AR165" s="205">
        <v>205680</v>
      </c>
      <c r="AS165" s="205">
        <v>215426</v>
      </c>
      <c r="AT165" s="205">
        <v>226213</v>
      </c>
      <c r="AU165" s="205">
        <v>235214</v>
      </c>
      <c r="AV165" s="205">
        <v>244222</v>
      </c>
      <c r="AW165" s="205">
        <v>255010</v>
      </c>
      <c r="AX165" s="205">
        <v>264537</v>
      </c>
      <c r="AY165" s="205">
        <v>274916</v>
      </c>
      <c r="AZ165" s="144"/>
      <c r="BA165" s="202" t="s">
        <v>270</v>
      </c>
      <c r="BB165" s="144">
        <v>143188</v>
      </c>
      <c r="BC165" s="144">
        <v>147175</v>
      </c>
      <c r="BD165" s="144">
        <v>154247</v>
      </c>
      <c r="BE165" s="144">
        <v>162728</v>
      </c>
      <c r="BF165" s="144">
        <v>171799</v>
      </c>
      <c r="BG165" s="144">
        <v>180265</v>
      </c>
      <c r="BH165" s="144">
        <v>190397</v>
      </c>
      <c r="BI165" s="144">
        <v>200905</v>
      </c>
      <c r="BJ165" s="144">
        <v>212233</v>
      </c>
      <c r="BK165" s="144">
        <v>223772</v>
      </c>
      <c r="BL165" s="144">
        <v>237538</v>
      </c>
      <c r="BM165" s="144">
        <v>251122</v>
      </c>
      <c r="BN165" s="144">
        <v>263442</v>
      </c>
      <c r="BO165" s="144">
        <v>272552</v>
      </c>
      <c r="BP165" s="144">
        <v>279463</v>
      </c>
      <c r="BQ165" s="144">
        <v>286278</v>
      </c>
      <c r="BR165" s="144">
        <v>302191</v>
      </c>
      <c r="BS165" s="144">
        <v>318692</v>
      </c>
      <c r="BT165" s="144">
        <v>337136</v>
      </c>
      <c r="BU165" s="144">
        <v>352556</v>
      </c>
      <c r="BV165" s="144">
        <v>368229</v>
      </c>
      <c r="BW165" s="144">
        <v>386594</v>
      </c>
      <c r="BX165" s="144">
        <v>403607</v>
      </c>
      <c r="BY165" s="144">
        <v>424002</v>
      </c>
      <c r="BZ165" s="52"/>
      <c r="IX165" s="45"/>
      <c r="IZ165" s="52"/>
      <c r="JA165" s="52"/>
      <c r="JB165" s="52"/>
      <c r="JC165" s="52"/>
      <c r="JD165" s="52"/>
      <c r="JE165" s="52"/>
      <c r="JF165" s="52"/>
      <c r="JG165" s="52"/>
      <c r="JH165" s="52"/>
      <c r="JI165" s="52"/>
      <c r="JJ165" s="52"/>
      <c r="JK165" s="52"/>
      <c r="JL165" s="52"/>
      <c r="JM165" s="52"/>
      <c r="JN165" s="52"/>
      <c r="JO165" s="52"/>
      <c r="JP165" s="52"/>
      <c r="JQ165" s="52"/>
      <c r="JR165" s="52"/>
      <c r="JS165" s="52"/>
      <c r="JT165" s="52"/>
      <c r="JU165" s="52"/>
      <c r="JV165" s="52"/>
      <c r="JX165" s="45"/>
      <c r="KZ165" s="45"/>
      <c r="LB165" s="52"/>
      <c r="LC165" s="52"/>
      <c r="LD165" s="52"/>
      <c r="LE165" s="52"/>
      <c r="LF165" s="52"/>
      <c r="LG165" s="52"/>
      <c r="LH165" s="52"/>
      <c r="LI165" s="52"/>
      <c r="LJ165" s="52"/>
      <c r="LK165" s="52"/>
      <c r="LL165" s="52"/>
      <c r="LM165" s="52"/>
      <c r="LN165" s="52"/>
      <c r="LO165" s="52"/>
      <c r="LP165" s="52"/>
      <c r="LQ165" s="52"/>
      <c r="LR165" s="52"/>
      <c r="LS165" s="52"/>
      <c r="LT165" s="52"/>
      <c r="LU165" s="52"/>
      <c r="LV165" s="52"/>
      <c r="LW165" s="52"/>
      <c r="LX165" s="52"/>
      <c r="LZ165" s="45"/>
    </row>
    <row r="166" spans="2:362">
      <c r="B166" s="144"/>
      <c r="C166" s="144">
        <f t="shared" ref="C166:Y166" si="170">SUM(C147:C165)</f>
        <v>8511269</v>
      </c>
      <c r="D166" s="144">
        <f t="shared" si="170"/>
        <v>8615409</v>
      </c>
      <c r="E166" s="144">
        <f t="shared" si="170"/>
        <v>8708256</v>
      </c>
      <c r="F166" s="144">
        <f t="shared" si="170"/>
        <v>8781980</v>
      </c>
      <c r="G166" s="144">
        <f t="shared" si="170"/>
        <v>8863677</v>
      </c>
      <c r="H166" s="144">
        <f t="shared" si="170"/>
        <v>8960430</v>
      </c>
      <c r="I166" s="144">
        <f t="shared" si="170"/>
        <v>9065324</v>
      </c>
      <c r="J166" s="144">
        <f t="shared" si="170"/>
        <v>9156177</v>
      </c>
      <c r="K166" s="144">
        <f t="shared" si="170"/>
        <v>9243143</v>
      </c>
      <c r="L166" s="144">
        <f t="shared" si="170"/>
        <v>9340109</v>
      </c>
      <c r="M166" s="144">
        <f t="shared" si="170"/>
        <v>9443465</v>
      </c>
      <c r="N166" s="144">
        <f t="shared" si="170"/>
        <v>9561826</v>
      </c>
      <c r="O166" s="144">
        <f t="shared" si="170"/>
        <v>9675483</v>
      </c>
      <c r="P166" s="144">
        <f t="shared" si="170"/>
        <v>9787597</v>
      </c>
      <c r="Q166" s="144">
        <f t="shared" si="170"/>
        <v>9895951</v>
      </c>
      <c r="R166" s="144">
        <f t="shared" si="170"/>
        <v>10019633</v>
      </c>
      <c r="S166" s="144">
        <f t="shared" si="170"/>
        <v>10159424</v>
      </c>
      <c r="T166" s="144">
        <f t="shared" si="170"/>
        <v>10353636</v>
      </c>
      <c r="U166" s="144">
        <f t="shared" si="170"/>
        <v>10572045</v>
      </c>
      <c r="V166" s="144">
        <f t="shared" si="170"/>
        <v>10800797</v>
      </c>
      <c r="W166" s="144">
        <f t="shared" si="170"/>
        <v>10967831</v>
      </c>
      <c r="X166" s="144">
        <f t="shared" si="170"/>
        <v>11118234</v>
      </c>
      <c r="Y166" s="144">
        <f t="shared" si="170"/>
        <v>11304018</v>
      </c>
      <c r="Z166" s="144"/>
      <c r="AA166" s="144"/>
      <c r="AB166" s="144"/>
      <c r="AC166" s="144">
        <f t="shared" ref="AC166:AY166" si="171">SUM(AC147:AC165)</f>
        <v>8553859</v>
      </c>
      <c r="AD166" s="144">
        <f t="shared" si="171"/>
        <v>8668627</v>
      </c>
      <c r="AE166" s="144">
        <f t="shared" si="171"/>
        <v>8770379</v>
      </c>
      <c r="AF166" s="144">
        <f t="shared" si="171"/>
        <v>8852828</v>
      </c>
      <c r="AG166" s="144">
        <f t="shared" si="171"/>
        <v>8941791</v>
      </c>
      <c r="AH166" s="144">
        <f t="shared" si="171"/>
        <v>9044452</v>
      </c>
      <c r="AI166" s="144">
        <f t="shared" si="171"/>
        <v>9159443</v>
      </c>
      <c r="AJ166" s="144">
        <f t="shared" si="171"/>
        <v>9266860</v>
      </c>
      <c r="AK166" s="144">
        <f t="shared" si="171"/>
        <v>9364441</v>
      </c>
      <c r="AL166" s="144">
        <f t="shared" si="171"/>
        <v>9472155</v>
      </c>
      <c r="AM166" s="144">
        <f t="shared" si="171"/>
        <v>9585337</v>
      </c>
      <c r="AN166" s="144">
        <f t="shared" si="171"/>
        <v>9712875</v>
      </c>
      <c r="AO166" s="144">
        <f t="shared" si="171"/>
        <v>9819727</v>
      </c>
      <c r="AP166" s="144">
        <f t="shared" si="171"/>
        <v>9933140</v>
      </c>
      <c r="AQ166" s="144">
        <f t="shared" si="171"/>
        <v>10036771</v>
      </c>
      <c r="AR166" s="144">
        <f t="shared" si="171"/>
        <v>10157211</v>
      </c>
      <c r="AS166" s="144">
        <f t="shared" si="171"/>
        <v>10291542</v>
      </c>
      <c r="AT166" s="144">
        <f t="shared" si="171"/>
        <v>10473986</v>
      </c>
      <c r="AU166" s="144">
        <f t="shared" si="171"/>
        <v>10677154</v>
      </c>
      <c r="AV166" s="144">
        <f t="shared" si="171"/>
        <v>10890856</v>
      </c>
      <c r="AW166" s="144">
        <f t="shared" si="171"/>
        <v>11063919</v>
      </c>
      <c r="AX166" s="144">
        <f t="shared" si="171"/>
        <v>11221790</v>
      </c>
      <c r="AY166" s="144">
        <f t="shared" si="171"/>
        <v>11406334</v>
      </c>
      <c r="AZ166" s="144"/>
      <c r="BA166" s="144"/>
      <c r="BB166" s="144">
        <f>SUM(BB147:BB165)</f>
        <v>16814416</v>
      </c>
      <c r="BC166" s="144">
        <f t="shared" ref="BC166:BY166" si="172">SUM(BC147:BC165)</f>
        <v>17065128</v>
      </c>
      <c r="BD166" s="144">
        <f t="shared" si="172"/>
        <v>17284036</v>
      </c>
      <c r="BE166" s="144">
        <f t="shared" si="172"/>
        <v>17478635</v>
      </c>
      <c r="BF166" s="144">
        <f t="shared" si="172"/>
        <v>17634808</v>
      </c>
      <c r="BG166" s="144">
        <f t="shared" si="172"/>
        <v>17805468</v>
      </c>
      <c r="BH166" s="144">
        <f t="shared" si="172"/>
        <v>18004882</v>
      </c>
      <c r="BI166" s="144">
        <f t="shared" si="172"/>
        <v>18224767</v>
      </c>
      <c r="BJ166" s="144">
        <f t="shared" si="172"/>
        <v>18423037</v>
      </c>
      <c r="BK166" s="144">
        <f t="shared" si="172"/>
        <v>18607584</v>
      </c>
      <c r="BL166" s="144">
        <f t="shared" si="172"/>
        <v>18812264</v>
      </c>
      <c r="BM166" s="144">
        <f t="shared" si="172"/>
        <v>19028802</v>
      </c>
      <c r="BN166" s="144">
        <f t="shared" si="172"/>
        <v>19274701</v>
      </c>
      <c r="BO166" s="144">
        <f t="shared" si="172"/>
        <v>19495210</v>
      </c>
      <c r="BP166" s="144">
        <f t="shared" si="172"/>
        <v>19720737</v>
      </c>
      <c r="BQ166" s="144">
        <f t="shared" si="172"/>
        <v>19932722</v>
      </c>
      <c r="BR166" s="144">
        <f t="shared" si="172"/>
        <v>20176844</v>
      </c>
      <c r="BS166" s="144">
        <f t="shared" si="172"/>
        <v>20450966</v>
      </c>
      <c r="BT166" s="144">
        <f t="shared" si="172"/>
        <v>20827622</v>
      </c>
      <c r="BU166" s="144">
        <f t="shared" si="172"/>
        <v>21249199</v>
      </c>
      <c r="BV166" s="144">
        <f t="shared" si="172"/>
        <v>21691653</v>
      </c>
      <c r="BW166" s="144">
        <f t="shared" si="172"/>
        <v>22031750</v>
      </c>
      <c r="BX166" s="144">
        <f t="shared" si="172"/>
        <v>22340024</v>
      </c>
      <c r="BY166" s="144">
        <f t="shared" si="172"/>
        <v>22710352</v>
      </c>
    </row>
    <row r="167" spans="2:362">
      <c r="B167" s="144" t="s">
        <v>623</v>
      </c>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row>
    <row r="168" spans="2:362">
      <c r="B168" s="144" t="s">
        <v>252</v>
      </c>
      <c r="C168" s="204">
        <f t="shared" ref="C168:Y168" si="173">$G123*C147</f>
        <v>618046354.42729759</v>
      </c>
      <c r="D168" s="204">
        <f t="shared" si="173"/>
        <v>623618988.11223233</v>
      </c>
      <c r="E168" s="204">
        <f t="shared" si="173"/>
        <v>620987466.64990211</v>
      </c>
      <c r="F168" s="204">
        <f t="shared" si="173"/>
        <v>621878712.777964</v>
      </c>
      <c r="G168" s="204">
        <f t="shared" si="173"/>
        <v>619763175.91609061</v>
      </c>
      <c r="H168" s="204">
        <f t="shared" si="173"/>
        <v>620443337.43487477</v>
      </c>
      <c r="I168" s="204">
        <f t="shared" si="173"/>
        <v>611620000.76706147</v>
      </c>
      <c r="J168" s="204">
        <f t="shared" si="173"/>
        <v>610311276.18953884</v>
      </c>
      <c r="K168" s="204">
        <f t="shared" si="173"/>
        <v>599925913.41306961</v>
      </c>
      <c r="L168" s="204">
        <f t="shared" si="173"/>
        <v>602336968.72793198</v>
      </c>
      <c r="M168" s="204">
        <f t="shared" si="173"/>
        <v>603049965.63038158</v>
      </c>
      <c r="N168" s="204">
        <f t="shared" si="173"/>
        <v>605160811.72315979</v>
      </c>
      <c r="O168" s="204">
        <f t="shared" si="173"/>
        <v>598659405.75740266</v>
      </c>
      <c r="P168" s="204">
        <f t="shared" si="173"/>
        <v>598945542.67220151</v>
      </c>
      <c r="Q168" s="204">
        <f t="shared" si="173"/>
        <v>607571867.03802216</v>
      </c>
      <c r="R168" s="204">
        <f t="shared" si="173"/>
        <v>621419017.4066478</v>
      </c>
      <c r="S168" s="204">
        <f t="shared" si="173"/>
        <v>641139010.68229222</v>
      </c>
      <c r="T168" s="204">
        <f t="shared" si="173"/>
        <v>684523934.04252899</v>
      </c>
      <c r="U168" s="204">
        <f t="shared" si="173"/>
        <v>700327135.12379599</v>
      </c>
      <c r="V168" s="204">
        <f t="shared" si="173"/>
        <v>711247245.57710242</v>
      </c>
      <c r="W168" s="204">
        <f t="shared" si="173"/>
        <v>716622866.9600445</v>
      </c>
      <c r="X168" s="204">
        <f t="shared" si="173"/>
        <v>699051245.92993879</v>
      </c>
      <c r="Y168" s="204">
        <f t="shared" si="173"/>
        <v>716003685.43949616</v>
      </c>
      <c r="Z168" s="144"/>
      <c r="AA168" s="144" t="s">
        <v>252</v>
      </c>
      <c r="AB168" s="144"/>
      <c r="AC168" s="204">
        <f t="shared" ref="AC168:AY168" si="174">$F123*AC147</f>
        <v>506637005.5480721</v>
      </c>
      <c r="AD168" s="204">
        <f t="shared" si="174"/>
        <v>512089211.53585261</v>
      </c>
      <c r="AE168" s="204">
        <f t="shared" si="174"/>
        <v>510075589.66694784</v>
      </c>
      <c r="AF168" s="204">
        <f t="shared" si="174"/>
        <v>511155475.58857822</v>
      </c>
      <c r="AG168" s="204">
        <f t="shared" si="174"/>
        <v>508597851.03734833</v>
      </c>
      <c r="AH168" s="204">
        <f t="shared" si="174"/>
        <v>508695284.35358566</v>
      </c>
      <c r="AI168" s="204">
        <f t="shared" si="174"/>
        <v>502605702.08875257</v>
      </c>
      <c r="AJ168" s="204">
        <f t="shared" si="174"/>
        <v>500425631.63794231</v>
      </c>
      <c r="AK168" s="204">
        <f t="shared" si="174"/>
        <v>492785235.7563318</v>
      </c>
      <c r="AL168" s="204">
        <f t="shared" si="174"/>
        <v>496130446.28048009</v>
      </c>
      <c r="AM168" s="204">
        <f t="shared" si="174"/>
        <v>497632543.2391389</v>
      </c>
      <c r="AN168" s="204">
        <f t="shared" si="174"/>
        <v>496540478.15297884</v>
      </c>
      <c r="AO168" s="204">
        <f t="shared" si="174"/>
        <v>492017948.39096284</v>
      </c>
      <c r="AP168" s="204">
        <f t="shared" si="174"/>
        <v>492334606.66873413</v>
      </c>
      <c r="AQ168" s="204">
        <f t="shared" si="174"/>
        <v>496438985.11523163</v>
      </c>
      <c r="AR168" s="204">
        <f t="shared" si="174"/>
        <v>506417780.58653808</v>
      </c>
      <c r="AS168" s="204">
        <f t="shared" si="174"/>
        <v>528600098.91657001</v>
      </c>
      <c r="AT168" s="204">
        <f t="shared" si="174"/>
        <v>559928969.8083812</v>
      </c>
      <c r="AU168" s="204">
        <f t="shared" si="174"/>
        <v>576135378.07585704</v>
      </c>
      <c r="AV168" s="204">
        <f t="shared" si="174"/>
        <v>583114039.35135567</v>
      </c>
      <c r="AW168" s="204">
        <f t="shared" si="174"/>
        <v>587295552.50654101</v>
      </c>
      <c r="AX168" s="204">
        <f t="shared" si="174"/>
        <v>573922829.85296762</v>
      </c>
      <c r="AY168" s="204">
        <f t="shared" si="174"/>
        <v>587056028.93745768</v>
      </c>
      <c r="AZ168" s="144"/>
      <c r="BA168" s="144" t="s">
        <v>252</v>
      </c>
      <c r="BB168" s="204">
        <f t="shared" ref="BB168:BY168" si="175">$H123*BB147</f>
        <v>1093953671.7122786</v>
      </c>
      <c r="BC168" s="204">
        <f t="shared" si="175"/>
        <v>1124621091.259234</v>
      </c>
      <c r="BD168" s="204">
        <f t="shared" si="175"/>
        <v>1135715893.8426166</v>
      </c>
      <c r="BE168" s="204">
        <f t="shared" si="175"/>
        <v>1131082465.8178692</v>
      </c>
      <c r="BF168" s="204">
        <f t="shared" si="175"/>
        <v>1133081371.3801064</v>
      </c>
      <c r="BG168" s="204">
        <f t="shared" si="175"/>
        <v>1128342737.7994521</v>
      </c>
      <c r="BH168" s="204">
        <f t="shared" si="175"/>
        <v>1129083560.2556319</v>
      </c>
      <c r="BI168" s="204">
        <f t="shared" si="175"/>
        <v>1114262727.5672021</v>
      </c>
      <c r="BJ168" s="204">
        <f t="shared" si="175"/>
        <v>1110685738.6663563</v>
      </c>
      <c r="BK168" s="204">
        <f t="shared" si="175"/>
        <v>1092730657.1248572</v>
      </c>
      <c r="BL168" s="204">
        <f t="shared" si="175"/>
        <v>1098595866.8666847</v>
      </c>
      <c r="BM168" s="204">
        <f t="shared" si="175"/>
        <v>1100884087.7076669</v>
      </c>
      <c r="BN168" s="204">
        <f t="shared" si="175"/>
        <v>1101677512.9418006</v>
      </c>
      <c r="BO168" s="204">
        <f t="shared" si="175"/>
        <v>1090718600.8681314</v>
      </c>
      <c r="BP168" s="204">
        <f t="shared" si="175"/>
        <v>1091327916.3794274</v>
      </c>
      <c r="BQ168" s="204">
        <f t="shared" si="175"/>
        <v>1103821076.1434102</v>
      </c>
      <c r="BR168" s="204">
        <f t="shared" si="175"/>
        <v>1127536161.8708301</v>
      </c>
      <c r="BS168" s="204">
        <f t="shared" si="175"/>
        <v>1169916466.6421227</v>
      </c>
      <c r="BT168" s="204">
        <f t="shared" si="175"/>
        <v>1244288027.5388703</v>
      </c>
      <c r="BU168" s="204">
        <f t="shared" si="175"/>
        <v>1276555448.2485814</v>
      </c>
      <c r="BV168" s="204">
        <f t="shared" si="175"/>
        <v>1294295735.1134369</v>
      </c>
      <c r="BW168" s="204">
        <f t="shared" si="175"/>
        <v>1303834372.1823585</v>
      </c>
      <c r="BX168" s="204">
        <f t="shared" si="175"/>
        <v>1272974075.7829063</v>
      </c>
      <c r="BY168" s="204">
        <f t="shared" si="175"/>
        <v>1302997111.2999301</v>
      </c>
      <c r="IZ168" s="49"/>
      <c r="JA168" s="49"/>
      <c r="JB168" s="49"/>
      <c r="JC168" s="49"/>
      <c r="JD168" s="49"/>
      <c r="JE168" s="49"/>
      <c r="JF168" s="49"/>
      <c r="JG168" s="49"/>
      <c r="JH168" s="49"/>
      <c r="JI168" s="49"/>
      <c r="JJ168" s="49"/>
      <c r="JK168" s="49"/>
      <c r="JL168" s="49"/>
      <c r="JM168" s="49"/>
      <c r="JN168" s="49"/>
      <c r="JO168" s="49"/>
      <c r="JP168" s="49"/>
      <c r="JQ168" s="49"/>
      <c r="JR168" s="49"/>
      <c r="JS168" s="49"/>
      <c r="JT168" s="49"/>
      <c r="JU168" s="49"/>
      <c r="JV168" s="49"/>
      <c r="JY168" s="49"/>
      <c r="JZ168" s="49"/>
      <c r="KA168" s="49"/>
      <c r="KB168" s="49"/>
      <c r="KC168" s="49"/>
      <c r="KD168" s="49"/>
      <c r="KE168" s="49"/>
      <c r="KF168" s="49"/>
      <c r="KG168" s="49"/>
      <c r="KH168" s="49"/>
      <c r="KI168" s="49"/>
      <c r="KJ168" s="49"/>
      <c r="KK168" s="49"/>
      <c r="KL168" s="49"/>
      <c r="KM168" s="49"/>
      <c r="KN168" s="49"/>
      <c r="KO168" s="49"/>
      <c r="KP168" s="49"/>
      <c r="KQ168" s="49"/>
      <c r="KR168" s="49"/>
      <c r="KS168" s="49"/>
      <c r="KT168" s="49"/>
      <c r="KU168" s="49"/>
      <c r="KV168" s="49"/>
      <c r="LB168" s="49"/>
      <c r="LC168" s="49"/>
      <c r="LD168" s="49"/>
      <c r="LE168" s="49"/>
      <c r="LF168" s="49"/>
      <c r="LG168" s="49"/>
      <c r="LH168" s="49"/>
      <c r="LI168" s="49"/>
      <c r="LJ168" s="49"/>
      <c r="LK168" s="49"/>
      <c r="LL168" s="49"/>
      <c r="LM168" s="49"/>
      <c r="LN168" s="49"/>
      <c r="LO168" s="49"/>
      <c r="LP168" s="49"/>
      <c r="LQ168" s="49"/>
      <c r="LR168" s="49"/>
      <c r="LS168" s="49"/>
      <c r="LT168" s="49"/>
      <c r="LU168" s="49"/>
      <c r="LV168" s="49"/>
      <c r="LW168" s="49"/>
      <c r="LX168" s="49"/>
      <c r="MA168" s="49"/>
      <c r="MB168" s="49"/>
      <c r="MC168" s="49"/>
      <c r="MD168" s="49"/>
      <c r="ME168" s="49"/>
      <c r="MF168" s="49"/>
      <c r="MG168" s="49"/>
      <c r="MH168" s="49"/>
      <c r="MI168" s="49"/>
      <c r="MJ168" s="49"/>
      <c r="MK168" s="49"/>
      <c r="ML168" s="49"/>
      <c r="MM168" s="49"/>
      <c r="MN168" s="49"/>
      <c r="MO168" s="49"/>
      <c r="MP168" s="49"/>
      <c r="MQ168" s="49"/>
      <c r="MR168" s="49"/>
      <c r="MS168" s="49"/>
      <c r="MT168" s="49"/>
      <c r="MU168" s="49"/>
      <c r="MV168" s="49"/>
      <c r="MW168" s="49"/>
      <c r="MX168" s="49"/>
    </row>
    <row r="169" spans="2:362">
      <c r="B169" s="202" t="s">
        <v>253</v>
      </c>
      <c r="C169" s="204">
        <f t="shared" ref="C169:Y169" si="176">$G124*C148</f>
        <v>217432165.64977846</v>
      </c>
      <c r="D169" s="204">
        <f t="shared" si="176"/>
        <v>219923345.18700367</v>
      </c>
      <c r="E169" s="204">
        <f t="shared" si="176"/>
        <v>222749476.79187214</v>
      </c>
      <c r="F169" s="204">
        <f t="shared" si="176"/>
        <v>224290002.23066616</v>
      </c>
      <c r="G169" s="204">
        <f t="shared" si="176"/>
        <v>225554435.69967085</v>
      </c>
      <c r="H169" s="204">
        <f t="shared" si="176"/>
        <v>225573491.12703362</v>
      </c>
      <c r="I169" s="204">
        <f t="shared" si="176"/>
        <v>225437138.95790452</v>
      </c>
      <c r="J169" s="204">
        <f t="shared" si="176"/>
        <v>225609061.25811076</v>
      </c>
      <c r="K169" s="204">
        <f t="shared" si="176"/>
        <v>225256747.57887036</v>
      </c>
      <c r="L169" s="204">
        <f t="shared" si="176"/>
        <v>223653127.50280848</v>
      </c>
      <c r="M169" s="204">
        <f t="shared" si="176"/>
        <v>222169344.89216134</v>
      </c>
      <c r="N169" s="204">
        <f t="shared" si="176"/>
        <v>221907650.35637939</v>
      </c>
      <c r="O169" s="204">
        <f t="shared" si="176"/>
        <v>221440157.20507962</v>
      </c>
      <c r="P169" s="204">
        <f t="shared" si="176"/>
        <v>221436769.57354847</v>
      </c>
      <c r="Q169" s="204">
        <f t="shared" si="176"/>
        <v>221033217.96739927</v>
      </c>
      <c r="R169" s="204">
        <f t="shared" si="176"/>
        <v>221706086.28027549</v>
      </c>
      <c r="S169" s="204">
        <f t="shared" si="176"/>
        <v>223488403.91960594</v>
      </c>
      <c r="T169" s="204">
        <f t="shared" si="176"/>
        <v>228801057.06834427</v>
      </c>
      <c r="U169" s="204">
        <f t="shared" si="176"/>
        <v>237537758.78720045</v>
      </c>
      <c r="V169" s="204">
        <f t="shared" si="176"/>
        <v>245748107.25690293</v>
      </c>
      <c r="W169" s="204">
        <f t="shared" si="176"/>
        <v>251340663.4609032</v>
      </c>
      <c r="X169" s="204">
        <f t="shared" si="176"/>
        <v>253860637.86614326</v>
      </c>
      <c r="Y169" s="204">
        <f t="shared" si="176"/>
        <v>257033154.79507262</v>
      </c>
      <c r="Z169" s="144"/>
      <c r="AA169" s="202" t="s">
        <v>253</v>
      </c>
      <c r="AB169" s="144"/>
      <c r="AC169" s="204">
        <f t="shared" ref="AC169:AY169" si="177">$F124*AC148</f>
        <v>165176739.59728092</v>
      </c>
      <c r="AD169" s="204">
        <f t="shared" si="177"/>
        <v>166915050.29907089</v>
      </c>
      <c r="AE169" s="204">
        <f t="shared" si="177"/>
        <v>169157900.85999438</v>
      </c>
      <c r="AF169" s="204">
        <f t="shared" si="177"/>
        <v>170207249.01772276</v>
      </c>
      <c r="AG169" s="204">
        <f t="shared" si="177"/>
        <v>171167262.1500915</v>
      </c>
      <c r="AH169" s="204">
        <f t="shared" si="177"/>
        <v>171201777.95534408</v>
      </c>
      <c r="AI169" s="204">
        <f t="shared" si="177"/>
        <v>170864741.26875994</v>
      </c>
      <c r="AJ169" s="204">
        <f t="shared" si="177"/>
        <v>170951369.17213899</v>
      </c>
      <c r="AK169" s="204">
        <f t="shared" si="177"/>
        <v>170499956.58187467</v>
      </c>
      <c r="AL169" s="204">
        <f t="shared" si="177"/>
        <v>169500351.79053974</v>
      </c>
      <c r="AM169" s="204">
        <f t="shared" si="177"/>
        <v>168494317.58450088</v>
      </c>
      <c r="AN169" s="204">
        <f t="shared" si="177"/>
        <v>168627643.34204522</v>
      </c>
      <c r="AO169" s="204">
        <f t="shared" si="177"/>
        <v>168276055.87481534</v>
      </c>
      <c r="AP169" s="204">
        <f t="shared" si="177"/>
        <v>168263535.43565509</v>
      </c>
      <c r="AQ169" s="204">
        <f t="shared" si="177"/>
        <v>167973534.99348378</v>
      </c>
      <c r="AR169" s="204">
        <f t="shared" si="177"/>
        <v>168096709.04360089</v>
      </c>
      <c r="AS169" s="204">
        <f t="shared" si="177"/>
        <v>169153163.39652833</v>
      </c>
      <c r="AT169" s="204">
        <f t="shared" si="177"/>
        <v>173359015.78363124</v>
      </c>
      <c r="AU169" s="204">
        <f t="shared" si="177"/>
        <v>179660180.58371517</v>
      </c>
      <c r="AV169" s="204">
        <f t="shared" si="177"/>
        <v>186142045.77600387</v>
      </c>
      <c r="AW169" s="204">
        <f t="shared" si="177"/>
        <v>190522507.53085518</v>
      </c>
      <c r="AX169" s="204">
        <f t="shared" si="177"/>
        <v>192279091.30601418</v>
      </c>
      <c r="AY169" s="204">
        <f t="shared" si="177"/>
        <v>194928010.16402701</v>
      </c>
      <c r="AZ169" s="144"/>
      <c r="BA169" s="202" t="s">
        <v>253</v>
      </c>
      <c r="BB169" s="204">
        <f t="shared" ref="BB169:BY169" si="178">$H124*BB148</f>
        <v>379880710.47868854</v>
      </c>
      <c r="BC169" s="204">
        <f t="shared" si="178"/>
        <v>382672051.92642957</v>
      </c>
      <c r="BD169" s="204">
        <f t="shared" si="178"/>
        <v>386882369.85061592</v>
      </c>
      <c r="BE169" s="204">
        <f t="shared" si="178"/>
        <v>391964552.15801412</v>
      </c>
      <c r="BF169" s="204">
        <f t="shared" si="178"/>
        <v>394539264.72526383</v>
      </c>
      <c r="BG169" s="204">
        <f t="shared" si="178"/>
        <v>396764008.9423725</v>
      </c>
      <c r="BH169" s="204">
        <f t="shared" si="178"/>
        <v>396820171.98546284</v>
      </c>
      <c r="BI169" s="204">
        <f t="shared" si="178"/>
        <v>396316614.90523797</v>
      </c>
      <c r="BJ169" s="204">
        <f t="shared" si="178"/>
        <v>396569539.62990326</v>
      </c>
      <c r="BK169" s="204">
        <f t="shared" si="178"/>
        <v>395741994.38273561</v>
      </c>
      <c r="BL169" s="204">
        <f t="shared" si="178"/>
        <v>393166517.69245058</v>
      </c>
      <c r="BM169" s="204">
        <f t="shared" si="178"/>
        <v>390691905.24281764</v>
      </c>
      <c r="BN169" s="204">
        <f t="shared" si="178"/>
        <v>390606323.46287048</v>
      </c>
      <c r="BO169" s="204">
        <f t="shared" si="178"/>
        <v>389787565.63060808</v>
      </c>
      <c r="BP169" s="204">
        <f t="shared" si="178"/>
        <v>389770372.86231512</v>
      </c>
      <c r="BQ169" s="204">
        <f t="shared" si="178"/>
        <v>389078841.51542062</v>
      </c>
      <c r="BR169" s="204">
        <f t="shared" si="178"/>
        <v>389825007.65933496</v>
      </c>
      <c r="BS169" s="204">
        <f t="shared" si="178"/>
        <v>392625900.64501649</v>
      </c>
      <c r="BT169" s="204">
        <f t="shared" si="178"/>
        <v>402167887.04760772</v>
      </c>
      <c r="BU169" s="204">
        <f t="shared" si="178"/>
        <v>417164947.79879546</v>
      </c>
      <c r="BV169" s="204">
        <f t="shared" si="178"/>
        <v>431891126.93398976</v>
      </c>
      <c r="BW169" s="204">
        <f t="shared" si="178"/>
        <v>441882799.74282122</v>
      </c>
      <c r="BX169" s="204">
        <f t="shared" si="178"/>
        <v>446139729.17215741</v>
      </c>
      <c r="BY169" s="204">
        <f t="shared" si="178"/>
        <v>451992911.62211531</v>
      </c>
      <c r="IX169" s="45"/>
      <c r="IZ169" s="49"/>
      <c r="JA169" s="49"/>
      <c r="JB169" s="49"/>
      <c r="JC169" s="49"/>
      <c r="JD169" s="49"/>
      <c r="JE169" s="49"/>
      <c r="JF169" s="49"/>
      <c r="JG169" s="49"/>
      <c r="JH169" s="49"/>
      <c r="JI169" s="49"/>
      <c r="JJ169" s="49"/>
      <c r="JK169" s="49"/>
      <c r="JL169" s="49"/>
      <c r="JM169" s="49"/>
      <c r="JN169" s="49"/>
      <c r="JO169" s="49"/>
      <c r="JP169" s="49"/>
      <c r="JQ169" s="49"/>
      <c r="JR169" s="49"/>
      <c r="JS169" s="49"/>
      <c r="JT169" s="49"/>
      <c r="JU169" s="49"/>
      <c r="JV169" s="49"/>
      <c r="JX169" s="45"/>
      <c r="JY169" s="49"/>
      <c r="JZ169" s="49"/>
      <c r="KA169" s="49"/>
      <c r="KB169" s="49"/>
      <c r="KC169" s="49"/>
      <c r="KD169" s="49"/>
      <c r="KE169" s="49"/>
      <c r="KF169" s="49"/>
      <c r="KG169" s="49"/>
      <c r="KH169" s="49"/>
      <c r="KI169" s="49"/>
      <c r="KJ169" s="49"/>
      <c r="KK169" s="49"/>
      <c r="KL169" s="49"/>
      <c r="KM169" s="49"/>
      <c r="KN169" s="49"/>
      <c r="KO169" s="49"/>
      <c r="KP169" s="49"/>
      <c r="KQ169" s="49"/>
      <c r="KR169" s="49"/>
      <c r="KS169" s="49"/>
      <c r="KT169" s="49"/>
      <c r="KU169" s="49"/>
      <c r="KV169" s="49"/>
      <c r="KZ169" s="45"/>
      <c r="LB169" s="49"/>
      <c r="LC169" s="49"/>
      <c r="LD169" s="49"/>
      <c r="LE169" s="49"/>
      <c r="LF169" s="49"/>
      <c r="LG169" s="49"/>
      <c r="LH169" s="49"/>
      <c r="LI169" s="49"/>
      <c r="LJ169" s="49"/>
      <c r="LK169" s="49"/>
      <c r="LL169" s="49"/>
      <c r="LM169" s="49"/>
      <c r="LN169" s="49"/>
      <c r="LO169" s="49"/>
      <c r="LP169" s="49"/>
      <c r="LQ169" s="49"/>
      <c r="LR169" s="49"/>
      <c r="LS169" s="49"/>
      <c r="LT169" s="49"/>
      <c r="LU169" s="49"/>
      <c r="LV169" s="49"/>
      <c r="LW169" s="49"/>
      <c r="LX169" s="49"/>
      <c r="LZ169" s="45"/>
      <c r="MA169" s="49"/>
      <c r="MB169" s="49"/>
      <c r="MC169" s="49"/>
      <c r="MD169" s="49"/>
      <c r="ME169" s="49"/>
      <c r="MF169" s="49"/>
      <c r="MG169" s="49"/>
      <c r="MH169" s="49"/>
      <c r="MI169" s="49"/>
      <c r="MJ169" s="49"/>
      <c r="MK169" s="49"/>
      <c r="ML169" s="49"/>
      <c r="MM169" s="49"/>
      <c r="MN169" s="49"/>
      <c r="MO169" s="49"/>
      <c r="MP169" s="49"/>
      <c r="MQ169" s="49"/>
      <c r="MR169" s="49"/>
      <c r="MS169" s="49"/>
      <c r="MT169" s="49"/>
      <c r="MU169" s="49"/>
      <c r="MV169" s="49"/>
      <c r="MW169" s="49"/>
      <c r="MX169" s="49"/>
    </row>
    <row r="170" spans="2:362">
      <c r="B170" s="202" t="s">
        <v>254</v>
      </c>
      <c r="C170" s="204">
        <f t="shared" ref="C170:Y170" si="179">$G125*C149</f>
        <v>162060781.40456462</v>
      </c>
      <c r="D170" s="204">
        <f t="shared" si="179"/>
        <v>163336846.60686621</v>
      </c>
      <c r="E170" s="204">
        <f t="shared" si="179"/>
        <v>164162270.77245152</v>
      </c>
      <c r="F170" s="204">
        <f t="shared" si="179"/>
        <v>163775720.90540156</v>
      </c>
      <c r="G170" s="204">
        <f t="shared" si="179"/>
        <v>163964990.14082241</v>
      </c>
      <c r="H170" s="204">
        <f t="shared" si="179"/>
        <v>165313658.62126163</v>
      </c>
      <c r="I170" s="204">
        <f t="shared" si="179"/>
        <v>166834321.76404753</v>
      </c>
      <c r="J170" s="204">
        <f t="shared" si="179"/>
        <v>168367753.06954041</v>
      </c>
      <c r="K170" s="204">
        <f t="shared" si="179"/>
        <v>169903687.93634841</v>
      </c>
      <c r="L170" s="204">
        <f t="shared" si="179"/>
        <v>171389801.93298608</v>
      </c>
      <c r="M170" s="204">
        <f t="shared" si="179"/>
        <v>172293837.92386523</v>
      </c>
      <c r="N170" s="204">
        <f t="shared" si="179"/>
        <v>172519909.51061788</v>
      </c>
      <c r="O170" s="204">
        <f t="shared" si="179"/>
        <v>171941586.84683201</v>
      </c>
      <c r="P170" s="204">
        <f t="shared" si="179"/>
        <v>170893345.72420365</v>
      </c>
      <c r="Q170" s="204">
        <f t="shared" si="179"/>
        <v>170112735.30615845</v>
      </c>
      <c r="R170" s="204">
        <f t="shared" si="179"/>
        <v>169601508.08561698</v>
      </c>
      <c r="S170" s="204">
        <f t="shared" si="179"/>
        <v>169967028.03762019</v>
      </c>
      <c r="T170" s="204">
        <f t="shared" si="179"/>
        <v>170310266.29391909</v>
      </c>
      <c r="U170" s="204">
        <f t="shared" si="179"/>
        <v>171161226.78491831</v>
      </c>
      <c r="V170" s="204">
        <f t="shared" si="179"/>
        <v>172742225.75539792</v>
      </c>
      <c r="W170" s="204">
        <f t="shared" si="179"/>
        <v>174726047.74147555</v>
      </c>
      <c r="X170" s="204">
        <f t="shared" si="179"/>
        <v>178304888.64139733</v>
      </c>
      <c r="Y170" s="204">
        <f t="shared" si="179"/>
        <v>182517130.55403695</v>
      </c>
      <c r="Z170" s="144"/>
      <c r="AA170" s="202" t="s">
        <v>254</v>
      </c>
      <c r="AB170" s="144"/>
      <c r="AC170" s="204">
        <f t="shared" ref="AC170:AY170" si="180">$F125*AC149</f>
        <v>125428086.10620421</v>
      </c>
      <c r="AD170" s="204">
        <f t="shared" si="180"/>
        <v>126408902.85677819</v>
      </c>
      <c r="AE170" s="204">
        <f t="shared" si="180"/>
        <v>127071958.63887759</v>
      </c>
      <c r="AF170" s="204">
        <f t="shared" si="180"/>
        <v>127049115.74512333</v>
      </c>
      <c r="AG170" s="204">
        <f t="shared" si="180"/>
        <v>127201673.64269648</v>
      </c>
      <c r="AH170" s="204">
        <f t="shared" si="180"/>
        <v>128067052.19804798</v>
      </c>
      <c r="AI170" s="204">
        <f t="shared" si="180"/>
        <v>129322391.58249025</v>
      </c>
      <c r="AJ170" s="204">
        <f t="shared" si="180"/>
        <v>130434758.92655981</v>
      </c>
      <c r="AK170" s="204">
        <f t="shared" si="180"/>
        <v>131591588.33168678</v>
      </c>
      <c r="AL170" s="204">
        <f t="shared" si="180"/>
        <v>132530594.42851409</v>
      </c>
      <c r="AM170" s="204">
        <f t="shared" si="180"/>
        <v>133220776.1469467</v>
      </c>
      <c r="AN170" s="204">
        <f t="shared" si="180"/>
        <v>133268909.38735747</v>
      </c>
      <c r="AO170" s="204">
        <f t="shared" si="180"/>
        <v>132701508.22285408</v>
      </c>
      <c r="AP170" s="204">
        <f t="shared" si="180"/>
        <v>131975022.61970489</v>
      </c>
      <c r="AQ170" s="204">
        <f t="shared" si="180"/>
        <v>131556712.12782981</v>
      </c>
      <c r="AR170" s="204">
        <f t="shared" si="180"/>
        <v>131265057.32364582</v>
      </c>
      <c r="AS170" s="204">
        <f t="shared" si="180"/>
        <v>131633602.93984196</v>
      </c>
      <c r="AT170" s="204">
        <f t="shared" si="180"/>
        <v>132018056.99990267</v>
      </c>
      <c r="AU170" s="204">
        <f t="shared" si="180"/>
        <v>132776767.39959806</v>
      </c>
      <c r="AV170" s="204">
        <f t="shared" si="180"/>
        <v>133817342.79186848</v>
      </c>
      <c r="AW170" s="204">
        <f t="shared" si="180"/>
        <v>135073294.0395363</v>
      </c>
      <c r="AX170" s="204">
        <f t="shared" si="180"/>
        <v>137756722.1924375</v>
      </c>
      <c r="AY170" s="204">
        <f t="shared" si="180"/>
        <v>140766273.44456261</v>
      </c>
      <c r="AZ170" s="144"/>
      <c r="BA170" s="202" t="s">
        <v>254</v>
      </c>
      <c r="BB170" s="204">
        <f t="shared" ref="BB170:BY170" si="181">$H125*BB149</f>
        <v>282640212.72562975</v>
      </c>
      <c r="BC170" s="204">
        <f t="shared" si="181"/>
        <v>287514721.8061617</v>
      </c>
      <c r="BD170" s="204">
        <f t="shared" si="181"/>
        <v>289771012.95852607</v>
      </c>
      <c r="BE170" s="204">
        <f t="shared" si="181"/>
        <v>291262451.93143964</v>
      </c>
      <c r="BF170" s="204">
        <f t="shared" si="181"/>
        <v>290885264.55527216</v>
      </c>
      <c r="BG170" s="204">
        <f t="shared" si="181"/>
        <v>291227830.86792666</v>
      </c>
      <c r="BH170" s="204">
        <f t="shared" si="181"/>
        <v>293421257.45759648</v>
      </c>
      <c r="BI170" s="204">
        <f t="shared" si="181"/>
        <v>296206658.67930692</v>
      </c>
      <c r="BJ170" s="204">
        <f t="shared" si="181"/>
        <v>298844009.3004685</v>
      </c>
      <c r="BK170" s="204">
        <f t="shared" si="181"/>
        <v>301533291.51689959</v>
      </c>
      <c r="BL170" s="204">
        <f t="shared" si="181"/>
        <v>303933988.94733775</v>
      </c>
      <c r="BM170" s="204">
        <f t="shared" si="181"/>
        <v>305527241.179398</v>
      </c>
      <c r="BN170" s="204">
        <f t="shared" si="181"/>
        <v>305786671.38559049</v>
      </c>
      <c r="BO170" s="204">
        <f t="shared" si="181"/>
        <v>304626865.75790632</v>
      </c>
      <c r="BP170" s="204">
        <f t="shared" si="181"/>
        <v>302861874.82920945</v>
      </c>
      <c r="BQ170" s="204">
        <f t="shared" si="181"/>
        <v>301684530.8996141</v>
      </c>
      <c r="BR170" s="204">
        <f t="shared" si="181"/>
        <v>300893712.92252856</v>
      </c>
      <c r="BS170" s="204">
        <f t="shared" si="181"/>
        <v>301637838.01790255</v>
      </c>
      <c r="BT170" s="204">
        <f t="shared" si="181"/>
        <v>302379457.64157492</v>
      </c>
      <c r="BU170" s="204">
        <f t="shared" si="181"/>
        <v>304000953.37281674</v>
      </c>
      <c r="BV170" s="204">
        <f t="shared" si="181"/>
        <v>306601405.22891849</v>
      </c>
      <c r="BW170" s="204">
        <f t="shared" si="181"/>
        <v>309808864.54727048</v>
      </c>
      <c r="BX170" s="204">
        <f t="shared" si="181"/>
        <v>316061610.83383483</v>
      </c>
      <c r="BY170" s="204">
        <f t="shared" si="181"/>
        <v>323254820.08911639</v>
      </c>
      <c r="IX170" s="45"/>
      <c r="IZ170" s="49"/>
      <c r="JA170" s="49"/>
      <c r="JB170" s="49"/>
      <c r="JC170" s="49"/>
      <c r="JD170" s="49"/>
      <c r="JE170" s="49"/>
      <c r="JF170" s="49"/>
      <c r="JG170" s="49"/>
      <c r="JH170" s="49"/>
      <c r="JI170" s="49"/>
      <c r="JJ170" s="49"/>
      <c r="JK170" s="49"/>
      <c r="JL170" s="49"/>
      <c r="JM170" s="49"/>
      <c r="JN170" s="49"/>
      <c r="JO170" s="49"/>
      <c r="JP170" s="49"/>
      <c r="JQ170" s="49"/>
      <c r="JR170" s="49"/>
      <c r="JS170" s="49"/>
      <c r="JT170" s="49"/>
      <c r="JU170" s="49"/>
      <c r="JV170" s="49"/>
      <c r="JX170" s="45"/>
      <c r="JY170" s="49"/>
      <c r="JZ170" s="49"/>
      <c r="KA170" s="49"/>
      <c r="KB170" s="49"/>
      <c r="KC170" s="49"/>
      <c r="KD170" s="49"/>
      <c r="KE170" s="49"/>
      <c r="KF170" s="49"/>
      <c r="KG170" s="49"/>
      <c r="KH170" s="49"/>
      <c r="KI170" s="49"/>
      <c r="KJ170" s="49"/>
      <c r="KK170" s="49"/>
      <c r="KL170" s="49"/>
      <c r="KM170" s="49"/>
      <c r="KN170" s="49"/>
      <c r="KO170" s="49"/>
      <c r="KP170" s="49"/>
      <c r="KQ170" s="49"/>
      <c r="KR170" s="49"/>
      <c r="KS170" s="49"/>
      <c r="KT170" s="49"/>
      <c r="KU170" s="49"/>
      <c r="KV170" s="49"/>
      <c r="KZ170" s="45"/>
      <c r="LB170" s="49"/>
      <c r="LC170" s="49"/>
      <c r="LD170" s="49"/>
      <c r="LE170" s="49"/>
      <c r="LF170" s="49"/>
      <c r="LG170" s="49"/>
      <c r="LH170" s="49"/>
      <c r="LI170" s="49"/>
      <c r="LJ170" s="49"/>
      <c r="LK170" s="49"/>
      <c r="LL170" s="49"/>
      <c r="LM170" s="49"/>
      <c r="LN170" s="49"/>
      <c r="LO170" s="49"/>
      <c r="LP170" s="49"/>
      <c r="LQ170" s="49"/>
      <c r="LR170" s="49"/>
      <c r="LS170" s="49"/>
      <c r="LT170" s="49"/>
      <c r="LU170" s="49"/>
      <c r="LV170" s="49"/>
      <c r="LW170" s="49"/>
      <c r="LX170" s="49"/>
      <c r="LZ170" s="45"/>
      <c r="MA170" s="49"/>
      <c r="MB170" s="49"/>
      <c r="MC170" s="49"/>
      <c r="MD170" s="49"/>
      <c r="ME170" s="49"/>
      <c r="MF170" s="49"/>
      <c r="MG170" s="49"/>
      <c r="MH170" s="49"/>
      <c r="MI170" s="49"/>
      <c r="MJ170" s="49"/>
      <c r="MK170" s="49"/>
      <c r="ML170" s="49"/>
      <c r="MM170" s="49"/>
      <c r="MN170" s="49"/>
      <c r="MO170" s="49"/>
      <c r="MP170" s="49"/>
      <c r="MQ170" s="49"/>
      <c r="MR170" s="49"/>
      <c r="MS170" s="49"/>
      <c r="MT170" s="49"/>
      <c r="MU170" s="49"/>
      <c r="MV170" s="49"/>
      <c r="MW170" s="49"/>
      <c r="MX170" s="49"/>
    </row>
    <row r="171" spans="2:362">
      <c r="B171" s="202" t="s">
        <v>255</v>
      </c>
      <c r="C171" s="204">
        <f t="shared" ref="C171:Y171" si="182">$G126*C150</f>
        <v>160308470.95622969</v>
      </c>
      <c r="D171" s="204">
        <f t="shared" si="182"/>
        <v>161400554.58829436</v>
      </c>
      <c r="E171" s="204">
        <f t="shared" si="182"/>
        <v>162395035.93233475</v>
      </c>
      <c r="F171" s="204">
        <f t="shared" si="182"/>
        <v>164037839.21029824</v>
      </c>
      <c r="G171" s="204">
        <f t="shared" si="182"/>
        <v>165630324.21023881</v>
      </c>
      <c r="H171" s="204">
        <f t="shared" si="182"/>
        <v>167300941.61173254</v>
      </c>
      <c r="I171" s="204">
        <f t="shared" si="182"/>
        <v>168745758.90129438</v>
      </c>
      <c r="J171" s="204">
        <f t="shared" si="182"/>
        <v>168891150.91065702</v>
      </c>
      <c r="K171" s="204">
        <f t="shared" si="182"/>
        <v>169166763.58927488</v>
      </c>
      <c r="L171" s="204">
        <f t="shared" si="182"/>
        <v>170223194.57208717</v>
      </c>
      <c r="M171" s="204">
        <f t="shared" si="182"/>
        <v>171974978.64315552</v>
      </c>
      <c r="N171" s="204">
        <f t="shared" si="182"/>
        <v>174064830.7429505</v>
      </c>
      <c r="O171" s="204">
        <f t="shared" si="182"/>
        <v>175939755.52455729</v>
      </c>
      <c r="P171" s="204">
        <f t="shared" si="182"/>
        <v>177823783.11022851</v>
      </c>
      <c r="Q171" s="204">
        <f t="shared" si="182"/>
        <v>179119668.41106933</v>
      </c>
      <c r="R171" s="204">
        <f t="shared" si="182"/>
        <v>179774817.44804075</v>
      </c>
      <c r="S171" s="204">
        <f t="shared" si="182"/>
        <v>179624874.03664592</v>
      </c>
      <c r="T171" s="204">
        <f t="shared" si="182"/>
        <v>179505273.30546588</v>
      </c>
      <c r="U171" s="204">
        <f t="shared" si="182"/>
        <v>179604898.43883783</v>
      </c>
      <c r="V171" s="204">
        <f t="shared" si="182"/>
        <v>179933357.95216313</v>
      </c>
      <c r="W171" s="204">
        <f t="shared" si="182"/>
        <v>179532328.86199075</v>
      </c>
      <c r="X171" s="204">
        <f t="shared" si="182"/>
        <v>179917680.90071884</v>
      </c>
      <c r="Y171" s="204">
        <f t="shared" si="182"/>
        <v>180283310.19730729</v>
      </c>
      <c r="Z171" s="144"/>
      <c r="AA171" s="202" t="s">
        <v>255</v>
      </c>
      <c r="AB171" s="144"/>
      <c r="AC171" s="204">
        <f t="shared" ref="AC171:AY171" si="183">$F126*AC150</f>
        <v>148569361.67184487</v>
      </c>
      <c r="AD171" s="204">
        <f t="shared" si="183"/>
        <v>149252157.11569664</v>
      </c>
      <c r="AE171" s="204">
        <f t="shared" si="183"/>
        <v>150445317.41486225</v>
      </c>
      <c r="AF171" s="204">
        <f t="shared" si="183"/>
        <v>151964289.88777888</v>
      </c>
      <c r="AG171" s="204">
        <f t="shared" si="183"/>
        <v>153689090.55246529</v>
      </c>
      <c r="AH171" s="204">
        <f t="shared" si="183"/>
        <v>155729807.80475995</v>
      </c>
      <c r="AI171" s="204">
        <f t="shared" si="183"/>
        <v>157156998.71620229</v>
      </c>
      <c r="AJ171" s="204">
        <f t="shared" si="183"/>
        <v>157603537.04089519</v>
      </c>
      <c r="AK171" s="204">
        <f t="shared" si="183"/>
        <v>157973384.57298157</v>
      </c>
      <c r="AL171" s="204">
        <f t="shared" si="183"/>
        <v>159016379.35243049</v>
      </c>
      <c r="AM171" s="204">
        <f t="shared" si="183"/>
        <v>160332987.0887273</v>
      </c>
      <c r="AN171" s="204">
        <f t="shared" si="183"/>
        <v>162195831.18010548</v>
      </c>
      <c r="AO171" s="204">
        <f t="shared" si="183"/>
        <v>163851610.13144603</v>
      </c>
      <c r="AP171" s="204">
        <f t="shared" si="183"/>
        <v>165154611.43679649</v>
      </c>
      <c r="AQ171" s="204">
        <f t="shared" si="183"/>
        <v>166035071.21385026</v>
      </c>
      <c r="AR171" s="204">
        <f t="shared" si="183"/>
        <v>166699312.43368432</v>
      </c>
      <c r="AS171" s="204">
        <f t="shared" si="183"/>
        <v>166531829.63821778</v>
      </c>
      <c r="AT171" s="204">
        <f t="shared" si="183"/>
        <v>166469982.22482541</v>
      </c>
      <c r="AU171" s="204">
        <f t="shared" si="183"/>
        <v>166447222.376697</v>
      </c>
      <c r="AV171" s="204">
        <f t="shared" si="183"/>
        <v>166901677.17030415</v>
      </c>
      <c r="AW171" s="204">
        <f t="shared" si="183"/>
        <v>166860610.48781163</v>
      </c>
      <c r="AX171" s="204">
        <f t="shared" si="183"/>
        <v>167315065.28141877</v>
      </c>
      <c r="AY171" s="204">
        <f t="shared" si="183"/>
        <v>167787826.90939003</v>
      </c>
      <c r="AZ171" s="144"/>
      <c r="BA171" s="202" t="s">
        <v>255</v>
      </c>
      <c r="BB171" s="204">
        <f t="shared" ref="BB171:BY171" si="184">$H126*BB150</f>
        <v>310279885.38832164</v>
      </c>
      <c r="BC171" s="204">
        <f t="shared" si="184"/>
        <v>308872054.89849234</v>
      </c>
      <c r="BD171" s="204">
        <f t="shared" si="184"/>
        <v>310643164.19962996</v>
      </c>
      <c r="BE171" s="204">
        <f t="shared" si="184"/>
        <v>312833845.51630759</v>
      </c>
      <c r="BF171" s="204">
        <f t="shared" si="184"/>
        <v>315995522.05797678</v>
      </c>
      <c r="BG171" s="204">
        <f t="shared" si="184"/>
        <v>319315570.147551</v>
      </c>
      <c r="BH171" s="204">
        <f t="shared" si="184"/>
        <v>323032422.77895379</v>
      </c>
      <c r="BI171" s="204">
        <f t="shared" si="184"/>
        <v>325905377.73091924</v>
      </c>
      <c r="BJ171" s="204">
        <f t="shared" si="184"/>
        <v>326500834.73568082</v>
      </c>
      <c r="BK171" s="204">
        <f t="shared" si="184"/>
        <v>327147581.104298</v>
      </c>
      <c r="BL171" s="204">
        <f t="shared" si="184"/>
        <v>329247692.91016734</v>
      </c>
      <c r="BM171" s="204">
        <f t="shared" si="184"/>
        <v>332312545.140558</v>
      </c>
      <c r="BN171" s="204">
        <f t="shared" si="184"/>
        <v>336264328.07762098</v>
      </c>
      <c r="BO171" s="204">
        <f t="shared" si="184"/>
        <v>339794037.07895583</v>
      </c>
      <c r="BP171" s="204">
        <f t="shared" si="184"/>
        <v>342975979.17414838</v>
      </c>
      <c r="BQ171" s="204">
        <f t="shared" si="184"/>
        <v>345148646.66547185</v>
      </c>
      <c r="BR171" s="204">
        <f t="shared" si="184"/>
        <v>346468659.75669974</v>
      </c>
      <c r="BS171" s="204">
        <f t="shared" si="184"/>
        <v>346150915.89281434</v>
      </c>
      <c r="BT171" s="204">
        <f t="shared" si="184"/>
        <v>345970027.06321657</v>
      </c>
      <c r="BU171" s="204">
        <f t="shared" si="184"/>
        <v>346045585.05289644</v>
      </c>
      <c r="BV171" s="204">
        <f t="shared" si="184"/>
        <v>346830187.22387642</v>
      </c>
      <c r="BW171" s="204">
        <f t="shared" si="184"/>
        <v>346391850.80692589</v>
      </c>
      <c r="BX171" s="204">
        <f t="shared" si="184"/>
        <v>347232746.18213755</v>
      </c>
      <c r="BY171" s="204">
        <f t="shared" si="184"/>
        <v>348072640.78927398</v>
      </c>
      <c r="IX171" s="45"/>
      <c r="IZ171" s="49"/>
      <c r="JA171" s="49"/>
      <c r="JB171" s="49"/>
      <c r="JC171" s="49"/>
      <c r="JD171" s="49"/>
      <c r="JE171" s="49"/>
      <c r="JF171" s="49"/>
      <c r="JG171" s="49"/>
      <c r="JH171" s="49"/>
      <c r="JI171" s="49"/>
      <c r="JJ171" s="49"/>
      <c r="JK171" s="49"/>
      <c r="JL171" s="49"/>
      <c r="JM171" s="49"/>
      <c r="JN171" s="49"/>
      <c r="JO171" s="49"/>
      <c r="JP171" s="49"/>
      <c r="JQ171" s="49"/>
      <c r="JR171" s="49"/>
      <c r="JS171" s="49"/>
      <c r="JT171" s="49"/>
      <c r="JU171" s="49"/>
      <c r="JV171" s="49"/>
      <c r="JX171" s="45"/>
      <c r="JY171" s="49"/>
      <c r="JZ171" s="49"/>
      <c r="KA171" s="49"/>
      <c r="KB171" s="49"/>
      <c r="KC171" s="49"/>
      <c r="KD171" s="49"/>
      <c r="KE171" s="49"/>
      <c r="KF171" s="49"/>
      <c r="KG171" s="49"/>
      <c r="KH171" s="49"/>
      <c r="KI171" s="49"/>
      <c r="KJ171" s="49"/>
      <c r="KK171" s="49"/>
      <c r="KL171" s="49"/>
      <c r="KM171" s="49"/>
      <c r="KN171" s="49"/>
      <c r="KO171" s="49"/>
      <c r="KP171" s="49"/>
      <c r="KQ171" s="49"/>
      <c r="KR171" s="49"/>
      <c r="KS171" s="49"/>
      <c r="KT171" s="49"/>
      <c r="KU171" s="49"/>
      <c r="KV171" s="49"/>
      <c r="KZ171" s="45"/>
      <c r="LB171" s="49"/>
      <c r="LC171" s="49"/>
      <c r="LD171" s="49"/>
      <c r="LE171" s="49"/>
      <c r="LF171" s="49"/>
      <c r="LG171" s="49"/>
      <c r="LH171" s="49"/>
      <c r="LI171" s="49"/>
      <c r="LJ171" s="49"/>
      <c r="LK171" s="49"/>
      <c r="LL171" s="49"/>
      <c r="LM171" s="49"/>
      <c r="LN171" s="49"/>
      <c r="LO171" s="49"/>
      <c r="LP171" s="49"/>
      <c r="LQ171" s="49"/>
      <c r="LR171" s="49"/>
      <c r="LS171" s="49"/>
      <c r="LT171" s="49"/>
      <c r="LU171" s="49"/>
      <c r="LV171" s="49"/>
      <c r="LW171" s="49"/>
      <c r="LX171" s="49"/>
      <c r="LZ171" s="45"/>
      <c r="MA171" s="49"/>
      <c r="MB171" s="49"/>
      <c r="MC171" s="49"/>
      <c r="MD171" s="49"/>
      <c r="ME171" s="49"/>
      <c r="MF171" s="49"/>
      <c r="MG171" s="49"/>
      <c r="MH171" s="49"/>
      <c r="MI171" s="49"/>
      <c r="MJ171" s="49"/>
      <c r="MK171" s="49"/>
      <c r="ML171" s="49"/>
      <c r="MM171" s="49"/>
      <c r="MN171" s="49"/>
      <c r="MO171" s="49"/>
      <c r="MP171" s="49"/>
      <c r="MQ171" s="49"/>
      <c r="MR171" s="49"/>
      <c r="MS171" s="49"/>
      <c r="MT171" s="49"/>
      <c r="MU171" s="49"/>
      <c r="MV171" s="49"/>
      <c r="MW171" s="49"/>
      <c r="MX171" s="49"/>
    </row>
    <row r="172" spans="2:362">
      <c r="B172" s="202" t="s">
        <v>256</v>
      </c>
      <c r="C172" s="204">
        <f t="shared" ref="C172:Y172" si="185">$G127*C151</f>
        <v>332900877.42093652</v>
      </c>
      <c r="D172" s="204">
        <f t="shared" si="185"/>
        <v>324245489.87360376</v>
      </c>
      <c r="E172" s="204">
        <f t="shared" si="185"/>
        <v>314195718.60355973</v>
      </c>
      <c r="F172" s="204">
        <f t="shared" si="185"/>
        <v>306962092.03006643</v>
      </c>
      <c r="G172" s="204">
        <f t="shared" si="185"/>
        <v>302645766.77593631</v>
      </c>
      <c r="H172" s="204">
        <f t="shared" si="185"/>
        <v>300602217.3866449</v>
      </c>
      <c r="I172" s="204">
        <f t="shared" si="185"/>
        <v>302328376.2713325</v>
      </c>
      <c r="J172" s="204">
        <f t="shared" si="185"/>
        <v>301881059.82917148</v>
      </c>
      <c r="K172" s="204">
        <f t="shared" si="185"/>
        <v>303624387.49846488</v>
      </c>
      <c r="L172" s="204">
        <f t="shared" si="185"/>
        <v>306931466.63049942</v>
      </c>
      <c r="M172" s="204">
        <f t="shared" si="185"/>
        <v>311800905.16165847</v>
      </c>
      <c r="N172" s="204">
        <f t="shared" si="185"/>
        <v>317461963.86950487</v>
      </c>
      <c r="O172" s="204">
        <f t="shared" si="185"/>
        <v>320168135.54033768</v>
      </c>
      <c r="P172" s="204">
        <f t="shared" si="185"/>
        <v>321867381.19510275</v>
      </c>
      <c r="Q172" s="204">
        <f t="shared" si="185"/>
        <v>323821374.49172086</v>
      </c>
      <c r="R172" s="204">
        <f t="shared" si="185"/>
        <v>327567417.68421632</v>
      </c>
      <c r="S172" s="204">
        <f t="shared" si="185"/>
        <v>331596977.83330959</v>
      </c>
      <c r="T172" s="204">
        <f t="shared" si="185"/>
        <v>338545695.38658828</v>
      </c>
      <c r="U172" s="204">
        <f t="shared" si="185"/>
        <v>345119019.78456801</v>
      </c>
      <c r="V172" s="204">
        <f t="shared" si="185"/>
        <v>348685022.74930567</v>
      </c>
      <c r="W172" s="204">
        <f t="shared" si="185"/>
        <v>347700833.77231044</v>
      </c>
      <c r="X172" s="204">
        <f t="shared" si="185"/>
        <v>346437768.05077291</v>
      </c>
      <c r="Y172" s="204">
        <f t="shared" si="185"/>
        <v>347690625.30578804</v>
      </c>
      <c r="Z172" s="144"/>
      <c r="AA172" s="202" t="s">
        <v>256</v>
      </c>
      <c r="AB172" s="144"/>
      <c r="AC172" s="204">
        <f t="shared" ref="AC172:AY172" si="186">$F127*AC151</f>
        <v>448753396.81273127</v>
      </c>
      <c r="AD172" s="204">
        <f t="shared" si="186"/>
        <v>435862932.11729288</v>
      </c>
      <c r="AE172" s="204">
        <f t="shared" si="186"/>
        <v>421974694.61583942</v>
      </c>
      <c r="AF172" s="204">
        <f t="shared" si="186"/>
        <v>412120132.20738322</v>
      </c>
      <c r="AG172" s="204">
        <f t="shared" si="186"/>
        <v>406139391.59929943</v>
      </c>
      <c r="AH172" s="204">
        <f t="shared" si="186"/>
        <v>403206345.73421109</v>
      </c>
      <c r="AI172" s="204">
        <f t="shared" si="186"/>
        <v>406284176.75368506</v>
      </c>
      <c r="AJ172" s="204">
        <f t="shared" si="186"/>
        <v>405801341.1935845</v>
      </c>
      <c r="AK172" s="204">
        <f t="shared" si="186"/>
        <v>408389785.28850609</v>
      </c>
      <c r="AL172" s="204">
        <f t="shared" si="186"/>
        <v>413691149.40293419</v>
      </c>
      <c r="AM172" s="204">
        <f t="shared" si="186"/>
        <v>421798462.91208494</v>
      </c>
      <c r="AN172" s="204">
        <f t="shared" si="186"/>
        <v>429659445.11784655</v>
      </c>
      <c r="AO172" s="204">
        <f t="shared" si="186"/>
        <v>433651191.47835207</v>
      </c>
      <c r="AP172" s="204">
        <f t="shared" si="186"/>
        <v>436792570.73300886</v>
      </c>
      <c r="AQ172" s="204">
        <f t="shared" si="186"/>
        <v>438961072.36656755</v>
      </c>
      <c r="AR172" s="204">
        <f t="shared" si="186"/>
        <v>441299909.47587407</v>
      </c>
      <c r="AS172" s="204">
        <f t="shared" si="186"/>
        <v>444225748.84006536</v>
      </c>
      <c r="AT172" s="204">
        <f t="shared" si="186"/>
        <v>452784451.3599478</v>
      </c>
      <c r="AU172" s="204">
        <f t="shared" si="186"/>
        <v>461121062.62491292</v>
      </c>
      <c r="AV172" s="204">
        <f t="shared" si="186"/>
        <v>465799391.97997111</v>
      </c>
      <c r="AW172" s="204">
        <f t="shared" si="186"/>
        <v>465623160.27621669</v>
      </c>
      <c r="AX172" s="204">
        <f t="shared" si="186"/>
        <v>463089747.64269054</v>
      </c>
      <c r="AY172" s="204">
        <f t="shared" si="186"/>
        <v>464592630.64794242</v>
      </c>
      <c r="AZ172" s="144"/>
      <c r="BA172" s="202" t="s">
        <v>256</v>
      </c>
      <c r="BB172" s="204">
        <f t="shared" ref="BB172:BY172" si="187">$H127*BB151</f>
        <v>787089018.95929861</v>
      </c>
      <c r="BC172" s="204">
        <f t="shared" si="187"/>
        <v>781091050.10258996</v>
      </c>
      <c r="BD172" s="204">
        <f t="shared" si="187"/>
        <v>759743093.16055393</v>
      </c>
      <c r="BE172" s="204">
        <f t="shared" si="187"/>
        <v>735873193.32844663</v>
      </c>
      <c r="BF172" s="204">
        <f t="shared" si="187"/>
        <v>718812762.08600605</v>
      </c>
      <c r="BG172" s="204">
        <f t="shared" si="187"/>
        <v>708547318.31239688</v>
      </c>
      <c r="BH172" s="204">
        <f t="shared" si="187"/>
        <v>703600901.61479914</v>
      </c>
      <c r="BI172" s="204">
        <f t="shared" si="187"/>
        <v>708289442.96829283</v>
      </c>
      <c r="BJ172" s="204">
        <f t="shared" si="187"/>
        <v>707342043.48595822</v>
      </c>
      <c r="BK172" s="204">
        <f t="shared" si="187"/>
        <v>711635138.84741342</v>
      </c>
      <c r="BL172" s="204">
        <f t="shared" si="187"/>
        <v>720111607.23168766</v>
      </c>
      <c r="BM172" s="204">
        <f t="shared" si="187"/>
        <v>732848866.9386307</v>
      </c>
      <c r="BN172" s="204">
        <f t="shared" si="187"/>
        <v>746326891.67291367</v>
      </c>
      <c r="BO172" s="204">
        <f t="shared" si="187"/>
        <v>752968713.44060338</v>
      </c>
      <c r="BP172" s="204">
        <f t="shared" si="187"/>
        <v>757678976.4753499</v>
      </c>
      <c r="BQ172" s="204">
        <f t="shared" si="187"/>
        <v>761867919.1600287</v>
      </c>
      <c r="BR172" s="204">
        <f t="shared" si="187"/>
        <v>768352676.46327496</v>
      </c>
      <c r="BS172" s="204">
        <f t="shared" si="187"/>
        <v>775676781.80877769</v>
      </c>
      <c r="BT172" s="204">
        <f t="shared" si="187"/>
        <v>791293556.69718456</v>
      </c>
      <c r="BU172" s="204">
        <f t="shared" si="187"/>
        <v>806270934.40409815</v>
      </c>
      <c r="BV172" s="204">
        <f t="shared" si="187"/>
        <v>814528515.07728624</v>
      </c>
      <c r="BW172" s="204">
        <f t="shared" si="187"/>
        <v>813197365.89281845</v>
      </c>
      <c r="BX172" s="204">
        <f t="shared" si="187"/>
        <v>809527515.69346344</v>
      </c>
      <c r="BY172" s="204">
        <f t="shared" si="187"/>
        <v>812309004.82619667</v>
      </c>
      <c r="IX172" s="45"/>
      <c r="IZ172" s="49"/>
      <c r="JA172" s="49"/>
      <c r="JB172" s="49"/>
      <c r="JC172" s="49"/>
      <c r="JD172" s="49"/>
      <c r="JE172" s="49"/>
      <c r="JF172" s="49"/>
      <c r="JG172" s="49"/>
      <c r="JH172" s="49"/>
      <c r="JI172" s="49"/>
      <c r="JJ172" s="49"/>
      <c r="JK172" s="49"/>
      <c r="JL172" s="49"/>
      <c r="JM172" s="49"/>
      <c r="JN172" s="49"/>
      <c r="JO172" s="49"/>
      <c r="JP172" s="49"/>
      <c r="JQ172" s="49"/>
      <c r="JR172" s="49"/>
      <c r="JS172" s="49"/>
      <c r="JT172" s="49"/>
      <c r="JU172" s="49"/>
      <c r="JV172" s="49"/>
      <c r="JX172" s="45"/>
      <c r="JY172" s="49"/>
      <c r="JZ172" s="49"/>
      <c r="KA172" s="49"/>
      <c r="KB172" s="49"/>
      <c r="KC172" s="49"/>
      <c r="KD172" s="49"/>
      <c r="KE172" s="49"/>
      <c r="KF172" s="49"/>
      <c r="KG172" s="49"/>
      <c r="KH172" s="49"/>
      <c r="KI172" s="49"/>
      <c r="KJ172" s="49"/>
      <c r="KK172" s="49"/>
      <c r="KL172" s="49"/>
      <c r="KM172" s="49"/>
      <c r="KN172" s="49"/>
      <c r="KO172" s="49"/>
      <c r="KP172" s="49"/>
      <c r="KQ172" s="49"/>
      <c r="KR172" s="49"/>
      <c r="KS172" s="49"/>
      <c r="KT172" s="49"/>
      <c r="KU172" s="49"/>
      <c r="KV172" s="49"/>
      <c r="KZ172" s="45"/>
      <c r="LB172" s="49"/>
      <c r="LC172" s="49"/>
      <c r="LD172" s="49"/>
      <c r="LE172" s="49"/>
      <c r="LF172" s="49"/>
      <c r="LG172" s="49"/>
      <c r="LH172" s="49"/>
      <c r="LI172" s="49"/>
      <c r="LJ172" s="49"/>
      <c r="LK172" s="49"/>
      <c r="LL172" s="49"/>
      <c r="LM172" s="49"/>
      <c r="LN172" s="49"/>
      <c r="LO172" s="49"/>
      <c r="LP172" s="49"/>
      <c r="LQ172" s="49"/>
      <c r="LR172" s="49"/>
      <c r="LS172" s="49"/>
      <c r="LT172" s="49"/>
      <c r="LU172" s="49"/>
      <c r="LV172" s="49"/>
      <c r="LW172" s="49"/>
      <c r="LX172" s="49"/>
      <c r="LZ172" s="45"/>
      <c r="MA172" s="49"/>
      <c r="MB172" s="49"/>
      <c r="MC172" s="49"/>
      <c r="MD172" s="49"/>
      <c r="ME172" s="49"/>
      <c r="MF172" s="49"/>
      <c r="MG172" s="49"/>
      <c r="MH172" s="49"/>
      <c r="MI172" s="49"/>
      <c r="MJ172" s="49"/>
      <c r="MK172" s="49"/>
      <c r="ML172" s="49"/>
      <c r="MM172" s="49"/>
      <c r="MN172" s="49"/>
      <c r="MO172" s="49"/>
      <c r="MP172" s="49"/>
      <c r="MQ172" s="49"/>
      <c r="MR172" s="49"/>
      <c r="MS172" s="49"/>
      <c r="MT172" s="49"/>
      <c r="MU172" s="49"/>
      <c r="MV172" s="49"/>
      <c r="MW172" s="49"/>
      <c r="MX172" s="49"/>
    </row>
    <row r="173" spans="2:362">
      <c r="B173" s="202" t="s">
        <v>257</v>
      </c>
      <c r="C173" s="204">
        <f t="shared" ref="C173:Y173" si="188">$G128*C152</f>
        <v>400469379.93443978</v>
      </c>
      <c r="D173" s="204">
        <f t="shared" si="188"/>
        <v>411288380.80465114</v>
      </c>
      <c r="E173" s="204">
        <f t="shared" si="188"/>
        <v>421014488.67797375</v>
      </c>
      <c r="F173" s="204">
        <f t="shared" si="188"/>
        <v>424344933.22304279</v>
      </c>
      <c r="G173" s="204">
        <f t="shared" si="188"/>
        <v>423331724.28180802</v>
      </c>
      <c r="H173" s="204">
        <f t="shared" si="188"/>
        <v>419787819.52925724</v>
      </c>
      <c r="I173" s="204">
        <f t="shared" si="188"/>
        <v>409930843.68132049</v>
      </c>
      <c r="J173" s="204">
        <f t="shared" si="188"/>
        <v>397856091.89025617</v>
      </c>
      <c r="K173" s="204">
        <f t="shared" si="188"/>
        <v>387823462.13861513</v>
      </c>
      <c r="L173" s="204">
        <f t="shared" si="188"/>
        <v>380758918.05122268</v>
      </c>
      <c r="M173" s="204">
        <f t="shared" si="188"/>
        <v>377792577.29330224</v>
      </c>
      <c r="N173" s="204">
        <f t="shared" si="188"/>
        <v>380705989.22593427</v>
      </c>
      <c r="O173" s="204">
        <f t="shared" si="188"/>
        <v>388992549.37850142</v>
      </c>
      <c r="P173" s="204">
        <f t="shared" si="188"/>
        <v>399438140.29448038</v>
      </c>
      <c r="Q173" s="204">
        <f t="shared" si="188"/>
        <v>409175299.24121487</v>
      </c>
      <c r="R173" s="204">
        <f t="shared" si="188"/>
        <v>418692599.99059761</v>
      </c>
      <c r="S173" s="204">
        <f t="shared" si="188"/>
        <v>428326809.46396893</v>
      </c>
      <c r="T173" s="204">
        <f t="shared" si="188"/>
        <v>440662133.93337607</v>
      </c>
      <c r="U173" s="204">
        <f t="shared" si="188"/>
        <v>455383908.62430227</v>
      </c>
      <c r="V173" s="204">
        <f t="shared" si="188"/>
        <v>473231392.18445683</v>
      </c>
      <c r="W173" s="204">
        <f t="shared" si="188"/>
        <v>479307156.01920915</v>
      </c>
      <c r="X173" s="204">
        <f t="shared" si="188"/>
        <v>478959338.02445692</v>
      </c>
      <c r="Y173" s="204">
        <f t="shared" si="188"/>
        <v>481695932.78249919</v>
      </c>
      <c r="Z173" s="144"/>
      <c r="AA173" s="202" t="s">
        <v>257</v>
      </c>
      <c r="AB173" s="144"/>
      <c r="AC173" s="204">
        <f t="shared" ref="AC173:AY173" si="189">$F128*AC152</f>
        <v>602246337.89600706</v>
      </c>
      <c r="AD173" s="204">
        <f t="shared" si="189"/>
        <v>620051093.7237004</v>
      </c>
      <c r="AE173" s="204">
        <f t="shared" si="189"/>
        <v>633775761.5876472</v>
      </c>
      <c r="AF173" s="204">
        <f t="shared" si="189"/>
        <v>638287414.60705662</v>
      </c>
      <c r="AG173" s="204">
        <f t="shared" si="189"/>
        <v>635582940.25823569</v>
      </c>
      <c r="AH173" s="204">
        <f t="shared" si="189"/>
        <v>630366397.64791012</v>
      </c>
      <c r="AI173" s="204">
        <f t="shared" si="189"/>
        <v>614949635.12821829</v>
      </c>
      <c r="AJ173" s="204">
        <f t="shared" si="189"/>
        <v>598213002.8132906</v>
      </c>
      <c r="AK173" s="204">
        <f t="shared" si="189"/>
        <v>582487851.09757304</v>
      </c>
      <c r="AL173" s="204">
        <f t="shared" si="189"/>
        <v>571835386.97362661</v>
      </c>
      <c r="AM173" s="204">
        <f t="shared" si="189"/>
        <v>566715047.4069593</v>
      </c>
      <c r="AN173" s="204">
        <f t="shared" si="189"/>
        <v>571450574.79899383</v>
      </c>
      <c r="AO173" s="204">
        <f t="shared" si="189"/>
        <v>581616629.1414535</v>
      </c>
      <c r="AP173" s="204">
        <f t="shared" si="189"/>
        <v>596334795.72729099</v>
      </c>
      <c r="AQ173" s="204">
        <f t="shared" si="189"/>
        <v>608897834.31641173</v>
      </c>
      <c r="AR173" s="204">
        <f t="shared" si="189"/>
        <v>624685023.50888097</v>
      </c>
      <c r="AS173" s="204">
        <f t="shared" si="189"/>
        <v>640170117.16238618</v>
      </c>
      <c r="AT173" s="204">
        <f t="shared" si="189"/>
        <v>652306086.16517377</v>
      </c>
      <c r="AU173" s="204">
        <f t="shared" si="189"/>
        <v>668408857.30459654</v>
      </c>
      <c r="AV173" s="204">
        <f t="shared" si="189"/>
        <v>690282911.96964478</v>
      </c>
      <c r="AW173" s="204">
        <f t="shared" si="189"/>
        <v>702179722.00408602</v>
      </c>
      <c r="AX173" s="204">
        <f t="shared" si="189"/>
        <v>708659491.49609149</v>
      </c>
      <c r="AY173" s="204">
        <f t="shared" si="189"/>
        <v>715093407.20093286</v>
      </c>
      <c r="AZ173" s="144"/>
      <c r="BA173" s="202" t="s">
        <v>257</v>
      </c>
      <c r="BB173" s="204">
        <f t="shared" ref="BB173:BY173" si="190">$H128*BB152</f>
        <v>984408802.5109359</v>
      </c>
      <c r="BC173" s="204">
        <f t="shared" si="190"/>
        <v>1000962306.1815852</v>
      </c>
      <c r="BD173" s="204">
        <f t="shared" si="190"/>
        <v>1029261841.2139754</v>
      </c>
      <c r="BE173" s="204">
        <f t="shared" si="190"/>
        <v>1052832751.1994214</v>
      </c>
      <c r="BF173" s="204">
        <f t="shared" si="190"/>
        <v>1060749900.5689663</v>
      </c>
      <c r="BG173" s="204">
        <f t="shared" si="190"/>
        <v>1057249671.6500033</v>
      </c>
      <c r="BH173" s="204">
        <f t="shared" si="190"/>
        <v>1048484361.5466213</v>
      </c>
      <c r="BI173" s="204">
        <f t="shared" si="190"/>
        <v>1023360823.7017533</v>
      </c>
      <c r="BJ173" s="204">
        <f t="shared" si="190"/>
        <v>994345768.18929708</v>
      </c>
      <c r="BK173" s="204">
        <f t="shared" si="190"/>
        <v>968746936.10174882</v>
      </c>
      <c r="BL173" s="204">
        <f t="shared" si="190"/>
        <v>951065990.27404416</v>
      </c>
      <c r="BM173" s="204">
        <f t="shared" si="190"/>
        <v>943111259.49926412</v>
      </c>
      <c r="BN173" s="204">
        <f t="shared" si="190"/>
        <v>950683544.20900381</v>
      </c>
      <c r="BO173" s="204">
        <f t="shared" si="190"/>
        <v>969514038.90272582</v>
      </c>
      <c r="BP173" s="204">
        <f t="shared" si="190"/>
        <v>994810745.96779513</v>
      </c>
      <c r="BQ173" s="204">
        <f t="shared" si="190"/>
        <v>1017443594.602959</v>
      </c>
      <c r="BR173" s="204">
        <f t="shared" si="190"/>
        <v>1042440387.3164457</v>
      </c>
      <c r="BS173" s="204">
        <f t="shared" si="190"/>
        <v>1067337699.8396039</v>
      </c>
      <c r="BT173" s="204">
        <f t="shared" si="190"/>
        <v>1092912214.5472941</v>
      </c>
      <c r="BU173" s="204">
        <f t="shared" si="190"/>
        <v>1124761350.1486621</v>
      </c>
      <c r="BV173" s="204">
        <f t="shared" si="190"/>
        <v>1165300633.0429418</v>
      </c>
      <c r="BW173" s="204">
        <f t="shared" si="190"/>
        <v>1182748721.5362482</v>
      </c>
      <c r="BX173" s="204">
        <f t="shared" si="190"/>
        <v>1187618829.5205483</v>
      </c>
      <c r="BY173" s="204">
        <f t="shared" si="190"/>
        <v>1196359085.3537736</v>
      </c>
      <c r="IX173" s="45"/>
      <c r="IZ173" s="49"/>
      <c r="JA173" s="49"/>
      <c r="JB173" s="49"/>
      <c r="JC173" s="49"/>
      <c r="JD173" s="49"/>
      <c r="JE173" s="49"/>
      <c r="JF173" s="49"/>
      <c r="JG173" s="49"/>
      <c r="JH173" s="49"/>
      <c r="JI173" s="49"/>
      <c r="JJ173" s="49"/>
      <c r="JK173" s="49"/>
      <c r="JL173" s="49"/>
      <c r="JM173" s="49"/>
      <c r="JN173" s="49"/>
      <c r="JO173" s="49"/>
      <c r="JP173" s="49"/>
      <c r="JQ173" s="49"/>
      <c r="JR173" s="49"/>
      <c r="JS173" s="49"/>
      <c r="JT173" s="49"/>
      <c r="JU173" s="49"/>
      <c r="JV173" s="49"/>
      <c r="JX173" s="45"/>
      <c r="JY173" s="49"/>
      <c r="JZ173" s="49"/>
      <c r="KA173" s="49"/>
      <c r="KB173" s="49"/>
      <c r="KC173" s="49"/>
      <c r="KD173" s="49"/>
      <c r="KE173" s="49"/>
      <c r="KF173" s="49"/>
      <c r="KG173" s="49"/>
      <c r="KH173" s="49"/>
      <c r="KI173" s="49"/>
      <c r="KJ173" s="49"/>
      <c r="KK173" s="49"/>
      <c r="KL173" s="49"/>
      <c r="KM173" s="49"/>
      <c r="KN173" s="49"/>
      <c r="KO173" s="49"/>
      <c r="KP173" s="49"/>
      <c r="KQ173" s="49"/>
      <c r="KR173" s="49"/>
      <c r="KS173" s="49"/>
      <c r="KT173" s="49"/>
      <c r="KU173" s="49"/>
      <c r="KV173" s="49"/>
      <c r="KZ173" s="45"/>
      <c r="LB173" s="49"/>
      <c r="LC173" s="49"/>
      <c r="LD173" s="49"/>
      <c r="LE173" s="49"/>
      <c r="LF173" s="49"/>
      <c r="LG173" s="49"/>
      <c r="LH173" s="49"/>
      <c r="LI173" s="49"/>
      <c r="LJ173" s="49"/>
      <c r="LK173" s="49"/>
      <c r="LL173" s="49"/>
      <c r="LM173" s="49"/>
      <c r="LN173" s="49"/>
      <c r="LO173" s="49"/>
      <c r="LP173" s="49"/>
      <c r="LQ173" s="49"/>
      <c r="LR173" s="49"/>
      <c r="LS173" s="49"/>
      <c r="LT173" s="49"/>
      <c r="LU173" s="49"/>
      <c r="LV173" s="49"/>
      <c r="LW173" s="49"/>
      <c r="LX173" s="49"/>
      <c r="LZ173" s="45"/>
      <c r="MA173" s="49"/>
      <c r="MB173" s="49"/>
      <c r="MC173" s="49"/>
      <c r="MD173" s="49"/>
      <c r="ME173" s="49"/>
      <c r="MF173" s="49"/>
      <c r="MG173" s="49"/>
      <c r="MH173" s="49"/>
      <c r="MI173" s="49"/>
      <c r="MJ173" s="49"/>
      <c r="MK173" s="49"/>
      <c r="ML173" s="49"/>
      <c r="MM173" s="49"/>
      <c r="MN173" s="49"/>
      <c r="MO173" s="49"/>
      <c r="MP173" s="49"/>
      <c r="MQ173" s="49"/>
      <c r="MR173" s="49"/>
      <c r="MS173" s="49"/>
      <c r="MT173" s="49"/>
      <c r="MU173" s="49"/>
      <c r="MV173" s="49"/>
      <c r="MW173" s="49"/>
      <c r="MX173" s="49"/>
    </row>
    <row r="174" spans="2:362">
      <c r="B174" s="202" t="s">
        <v>258</v>
      </c>
      <c r="C174" s="204">
        <f t="shared" ref="C174:Y174" si="191">$G129*C153</f>
        <v>484057169.50414145</v>
      </c>
      <c r="D174" s="204">
        <f t="shared" si="191"/>
        <v>475197360.56229317</v>
      </c>
      <c r="E174" s="204">
        <f t="shared" si="191"/>
        <v>468482515.28733104</v>
      </c>
      <c r="F174" s="204">
        <f t="shared" si="191"/>
        <v>462172048.40858519</v>
      </c>
      <c r="G174" s="204">
        <f t="shared" si="191"/>
        <v>460137984.50253427</v>
      </c>
      <c r="H174" s="204">
        <f t="shared" si="191"/>
        <v>465503098.54196519</v>
      </c>
      <c r="I174" s="204">
        <f t="shared" si="191"/>
        <v>477632421.77429104</v>
      </c>
      <c r="J174" s="204">
        <f t="shared" si="191"/>
        <v>488013721.3373543</v>
      </c>
      <c r="K174" s="204">
        <f t="shared" si="191"/>
        <v>491446204.17881525</v>
      </c>
      <c r="L174" s="204">
        <f t="shared" si="191"/>
        <v>490141779.55289364</v>
      </c>
      <c r="M174" s="204">
        <f t="shared" si="191"/>
        <v>484401364.493563</v>
      </c>
      <c r="N174" s="204">
        <f t="shared" si="191"/>
        <v>469496842.36814106</v>
      </c>
      <c r="O174" s="204">
        <f t="shared" si="191"/>
        <v>461240896.14840162</v>
      </c>
      <c r="P174" s="204">
        <f t="shared" si="191"/>
        <v>457318155.21788251</v>
      </c>
      <c r="Q174" s="204">
        <f t="shared" si="191"/>
        <v>456507369.77128839</v>
      </c>
      <c r="R174" s="204">
        <f t="shared" si="191"/>
        <v>460292838.43687123</v>
      </c>
      <c r="S174" s="204">
        <f t="shared" si="191"/>
        <v>470790447.50520074</v>
      </c>
      <c r="T174" s="204">
        <f t="shared" si="191"/>
        <v>488585125.59287727</v>
      </c>
      <c r="U174" s="204">
        <f t="shared" si="191"/>
        <v>513687015.97070891</v>
      </c>
      <c r="V174" s="204">
        <f t="shared" si="191"/>
        <v>541862993.62144864</v>
      </c>
      <c r="W174" s="204">
        <f t="shared" si="191"/>
        <v>558805636.96124482</v>
      </c>
      <c r="X174" s="204">
        <f t="shared" si="191"/>
        <v>568756185.62399077</v>
      </c>
      <c r="Y174" s="204">
        <f t="shared" si="191"/>
        <v>579481003.95842171</v>
      </c>
      <c r="Z174" s="144"/>
      <c r="AA174" s="202" t="s">
        <v>258</v>
      </c>
      <c r="AB174" s="144"/>
      <c r="AC174" s="204">
        <f t="shared" ref="AC174:AY174" si="192">$F129*AC153</f>
        <v>888015322.74045968</v>
      </c>
      <c r="AD174" s="204">
        <f t="shared" si="192"/>
        <v>875649545.68997335</v>
      </c>
      <c r="AE174" s="204">
        <f t="shared" si="192"/>
        <v>865373210.54509139</v>
      </c>
      <c r="AF174" s="204">
        <f t="shared" si="192"/>
        <v>853425824.4474411</v>
      </c>
      <c r="AG174" s="204">
        <f t="shared" si="192"/>
        <v>850792348.6602211</v>
      </c>
      <c r="AH174" s="204">
        <f t="shared" si="192"/>
        <v>859778330.92653668</v>
      </c>
      <c r="AI174" s="204">
        <f t="shared" si="192"/>
        <v>883838951.78782642</v>
      </c>
      <c r="AJ174" s="204">
        <f t="shared" si="192"/>
        <v>906415729.66022933</v>
      </c>
      <c r="AK174" s="204">
        <f t="shared" si="192"/>
        <v>915735922.11709869</v>
      </c>
      <c r="AL174" s="204">
        <f t="shared" si="192"/>
        <v>914084974.03293502</v>
      </c>
      <c r="AM174" s="204">
        <f t="shared" si="192"/>
        <v>905986030.84380317</v>
      </c>
      <c r="AN174" s="204">
        <f t="shared" si="192"/>
        <v>878884851.10604763</v>
      </c>
      <c r="AO174" s="204">
        <f t="shared" si="192"/>
        <v>856526691.92972112</v>
      </c>
      <c r="AP174" s="204">
        <f t="shared" si="192"/>
        <v>845604552.13091218</v>
      </c>
      <c r="AQ174" s="204">
        <f t="shared" si="192"/>
        <v>840085058.26962519</v>
      </c>
      <c r="AR174" s="204">
        <f t="shared" si="192"/>
        <v>844152119.87422013</v>
      </c>
      <c r="AS174" s="204">
        <f t="shared" si="192"/>
        <v>861127735.98162937</v>
      </c>
      <c r="AT174" s="204">
        <f t="shared" si="192"/>
        <v>890170098.96902955</v>
      </c>
      <c r="AU174" s="204">
        <f t="shared" si="192"/>
        <v>930211243.94179428</v>
      </c>
      <c r="AV174" s="204">
        <f t="shared" si="192"/>
        <v>974982845.18311012</v>
      </c>
      <c r="AW174" s="204">
        <f t="shared" si="192"/>
        <v>1006257883.0149235</v>
      </c>
      <c r="AX174" s="204">
        <f t="shared" si="192"/>
        <v>1026610781.0479279</v>
      </c>
      <c r="AY174" s="204">
        <f t="shared" si="192"/>
        <v>1049174994.6274527</v>
      </c>
      <c r="AZ174" s="144"/>
      <c r="BA174" s="202" t="s">
        <v>258</v>
      </c>
      <c r="BB174" s="204">
        <f t="shared" ref="BB174:BY174" si="193">$H129*BB153</f>
        <v>1370176777.858711</v>
      </c>
      <c r="BC174" s="204">
        <f t="shared" si="193"/>
        <v>1368725893.2173648</v>
      </c>
      <c r="BD174" s="204">
        <f t="shared" si="193"/>
        <v>1346650895.0668008</v>
      </c>
      <c r="BE174" s="204">
        <f t="shared" si="193"/>
        <v>1329227771.7444263</v>
      </c>
      <c r="BF174" s="204">
        <f t="shared" si="193"/>
        <v>1311100372.8534408</v>
      </c>
      <c r="BG174" s="204">
        <f t="shared" si="193"/>
        <v>1306189686.3750377</v>
      </c>
      <c r="BH174" s="204">
        <f t="shared" si="193"/>
        <v>1320704305.5390635</v>
      </c>
      <c r="BI174" s="204">
        <f t="shared" si="193"/>
        <v>1356386638.8902647</v>
      </c>
      <c r="BJ174" s="204">
        <f t="shared" si="193"/>
        <v>1388445609.1384752</v>
      </c>
      <c r="BK174" s="204">
        <f t="shared" si="193"/>
        <v>1400466400.05955</v>
      </c>
      <c r="BL174" s="204">
        <f t="shared" si="193"/>
        <v>1397346228.3805807</v>
      </c>
      <c r="BM174" s="204">
        <f t="shared" si="193"/>
        <v>1382976890.1057081</v>
      </c>
      <c r="BN174" s="204">
        <f t="shared" si="193"/>
        <v>1341017652.6430058</v>
      </c>
      <c r="BO174" s="204">
        <f t="shared" si="193"/>
        <v>1312150051.3307014</v>
      </c>
      <c r="BP174" s="204">
        <f t="shared" si="193"/>
        <v>1298205010.2221642</v>
      </c>
      <c r="BQ174" s="204">
        <f t="shared" si="193"/>
        <v>1292824806.6980205</v>
      </c>
      <c r="BR174" s="204">
        <f t="shared" si="193"/>
        <v>1301325181.9011338</v>
      </c>
      <c r="BS174" s="204">
        <f t="shared" si="193"/>
        <v>1329260483.9976132</v>
      </c>
      <c r="BT174" s="204">
        <f t="shared" si="193"/>
        <v>1376818327.3807361</v>
      </c>
      <c r="BU174" s="204">
        <f t="shared" si="193"/>
        <v>1443195337.5972371</v>
      </c>
      <c r="BV174" s="204">
        <f t="shared" si="193"/>
        <v>1517568569.4677365</v>
      </c>
      <c r="BW174" s="204">
        <f t="shared" si="193"/>
        <v>1565623831.5243185</v>
      </c>
      <c r="BX174" s="204">
        <f t="shared" si="193"/>
        <v>1595366966.6719184</v>
      </c>
      <c r="BY174" s="204">
        <f t="shared" si="193"/>
        <v>1627905075.2168067</v>
      </c>
      <c r="IX174" s="45"/>
      <c r="IZ174" s="49"/>
      <c r="JA174" s="49"/>
      <c r="JB174" s="49"/>
      <c r="JC174" s="49"/>
      <c r="JD174" s="49"/>
      <c r="JE174" s="49"/>
      <c r="JF174" s="49"/>
      <c r="JG174" s="49"/>
      <c r="JH174" s="49"/>
      <c r="JI174" s="49"/>
      <c r="JJ174" s="49"/>
      <c r="JK174" s="49"/>
      <c r="JL174" s="49"/>
      <c r="JM174" s="49"/>
      <c r="JN174" s="49"/>
      <c r="JO174" s="49"/>
      <c r="JP174" s="49"/>
      <c r="JQ174" s="49"/>
      <c r="JR174" s="49"/>
      <c r="JS174" s="49"/>
      <c r="JT174" s="49"/>
      <c r="JU174" s="49"/>
      <c r="JV174" s="49"/>
      <c r="JX174" s="45"/>
      <c r="JY174" s="49"/>
      <c r="JZ174" s="49"/>
      <c r="KA174" s="49"/>
      <c r="KB174" s="49"/>
      <c r="KC174" s="49"/>
      <c r="KD174" s="49"/>
      <c r="KE174" s="49"/>
      <c r="KF174" s="49"/>
      <c r="KG174" s="49"/>
      <c r="KH174" s="49"/>
      <c r="KI174" s="49"/>
      <c r="KJ174" s="49"/>
      <c r="KK174" s="49"/>
      <c r="KL174" s="49"/>
      <c r="KM174" s="49"/>
      <c r="KN174" s="49"/>
      <c r="KO174" s="49"/>
      <c r="KP174" s="49"/>
      <c r="KQ174" s="49"/>
      <c r="KR174" s="49"/>
      <c r="KS174" s="49"/>
      <c r="KT174" s="49"/>
      <c r="KU174" s="49"/>
      <c r="KV174" s="49"/>
      <c r="KZ174" s="45"/>
      <c r="LB174" s="49"/>
      <c r="LC174" s="49"/>
      <c r="LD174" s="49"/>
      <c r="LE174" s="49"/>
      <c r="LF174" s="49"/>
      <c r="LG174" s="49"/>
      <c r="LH174" s="49"/>
      <c r="LI174" s="49"/>
      <c r="LJ174" s="49"/>
      <c r="LK174" s="49"/>
      <c r="LL174" s="49"/>
      <c r="LM174" s="49"/>
      <c r="LN174" s="49"/>
      <c r="LO174" s="49"/>
      <c r="LP174" s="49"/>
      <c r="LQ174" s="49"/>
      <c r="LR174" s="49"/>
      <c r="LS174" s="49"/>
      <c r="LT174" s="49"/>
      <c r="LU174" s="49"/>
      <c r="LV174" s="49"/>
      <c r="LW174" s="49"/>
      <c r="LX174" s="49"/>
      <c r="LZ174" s="45"/>
      <c r="MA174" s="49"/>
      <c r="MB174" s="49"/>
      <c r="MC174" s="49"/>
      <c r="MD174" s="49"/>
      <c r="ME174" s="49"/>
      <c r="MF174" s="49"/>
      <c r="MG174" s="49"/>
      <c r="MH174" s="49"/>
      <c r="MI174" s="49"/>
      <c r="MJ174" s="49"/>
      <c r="MK174" s="49"/>
      <c r="ML174" s="49"/>
      <c r="MM174" s="49"/>
      <c r="MN174" s="49"/>
      <c r="MO174" s="49"/>
      <c r="MP174" s="49"/>
      <c r="MQ174" s="49"/>
      <c r="MR174" s="49"/>
      <c r="MS174" s="49"/>
      <c r="MT174" s="49"/>
      <c r="MU174" s="49"/>
      <c r="MV174" s="49"/>
      <c r="MW174" s="49"/>
      <c r="MX174" s="49"/>
    </row>
    <row r="175" spans="2:362">
      <c r="B175" s="202" t="s">
        <v>259</v>
      </c>
      <c r="C175" s="204">
        <f t="shared" ref="C175:Y175" si="194">$G130*C154</f>
        <v>595069613.99595833</v>
      </c>
      <c r="D175" s="204">
        <f t="shared" si="194"/>
        <v>607522487.00426245</v>
      </c>
      <c r="E175" s="204">
        <f t="shared" si="194"/>
        <v>617531767.7490958</v>
      </c>
      <c r="F175" s="204">
        <f t="shared" si="194"/>
        <v>621224817.84704065</v>
      </c>
      <c r="G175" s="204">
        <f t="shared" si="194"/>
        <v>623942473.74995339</v>
      </c>
      <c r="H175" s="204">
        <f t="shared" si="194"/>
        <v>619771940.10627282</v>
      </c>
      <c r="I175" s="204">
        <f t="shared" si="194"/>
        <v>610987434.44577754</v>
      </c>
      <c r="J175" s="204">
        <f t="shared" si="194"/>
        <v>602030149.53432965</v>
      </c>
      <c r="K175" s="204">
        <f t="shared" si="194"/>
        <v>594864491.83103442</v>
      </c>
      <c r="L175" s="204">
        <f t="shared" si="194"/>
        <v>593756321.46285641</v>
      </c>
      <c r="M175" s="204">
        <f t="shared" si="194"/>
        <v>599374626.07141471</v>
      </c>
      <c r="N175" s="204">
        <f t="shared" si="194"/>
        <v>614899224.77768683</v>
      </c>
      <c r="O175" s="204">
        <f t="shared" si="194"/>
        <v>628911366.69113851</v>
      </c>
      <c r="P175" s="204">
        <f t="shared" si="194"/>
        <v>636409815.95661318</v>
      </c>
      <c r="Q175" s="204">
        <f t="shared" si="194"/>
        <v>637310310.77192211</v>
      </c>
      <c r="R175" s="204">
        <f t="shared" si="194"/>
        <v>634119426.96984899</v>
      </c>
      <c r="S175" s="204">
        <f t="shared" si="194"/>
        <v>624659124.63321435</v>
      </c>
      <c r="T175" s="204">
        <f t="shared" si="194"/>
        <v>618142878.5972923</v>
      </c>
      <c r="U175" s="204">
        <f t="shared" si="194"/>
        <v>619627248.12271655</v>
      </c>
      <c r="V175" s="204">
        <f t="shared" si="194"/>
        <v>628396433.45554125</v>
      </c>
      <c r="W175" s="204">
        <f t="shared" si="194"/>
        <v>637986107.44806135</v>
      </c>
      <c r="X175" s="204">
        <f t="shared" si="194"/>
        <v>654698031.54880989</v>
      </c>
      <c r="Y175" s="204">
        <f t="shared" si="194"/>
        <v>678576464.48216867</v>
      </c>
      <c r="Z175" s="144"/>
      <c r="AA175" s="202" t="s">
        <v>259</v>
      </c>
      <c r="AB175" s="144"/>
      <c r="AC175" s="204">
        <f t="shared" ref="AC175:AY175" si="195">$F130*AC154</f>
        <v>1095606019.6543276</v>
      </c>
      <c r="AD175" s="204">
        <f t="shared" si="195"/>
        <v>1123218265.55862</v>
      </c>
      <c r="AE175" s="204">
        <f t="shared" si="195"/>
        <v>1142964287.1411893</v>
      </c>
      <c r="AF175" s="204">
        <f t="shared" si="195"/>
        <v>1151018253.2788544</v>
      </c>
      <c r="AG175" s="204">
        <f t="shared" si="195"/>
        <v>1156057306.7252209</v>
      </c>
      <c r="AH175" s="204">
        <f t="shared" si="195"/>
        <v>1149669351.9962482</v>
      </c>
      <c r="AI175" s="204">
        <f t="shared" si="195"/>
        <v>1137357275.260041</v>
      </c>
      <c r="AJ175" s="204">
        <f t="shared" si="195"/>
        <v>1124212192.8194876</v>
      </c>
      <c r="AK175" s="204">
        <f t="shared" si="195"/>
        <v>1113542462.5571902</v>
      </c>
      <c r="AL175" s="204">
        <f t="shared" si="195"/>
        <v>1115489297.8586357</v>
      </c>
      <c r="AM175" s="204">
        <f t="shared" si="195"/>
        <v>1126457206.2991934</v>
      </c>
      <c r="AN175" s="204">
        <f t="shared" si="195"/>
        <v>1159818453.6933293</v>
      </c>
      <c r="AO175" s="204">
        <f t="shared" si="195"/>
        <v>1186048667.4063203</v>
      </c>
      <c r="AP175" s="204">
        <f t="shared" si="195"/>
        <v>1200957576.319334</v>
      </c>
      <c r="AQ175" s="204">
        <f t="shared" si="195"/>
        <v>1199525058.9338295</v>
      </c>
      <c r="AR175" s="204">
        <f t="shared" si="195"/>
        <v>1191900216.9468884</v>
      </c>
      <c r="AS175" s="204">
        <f t="shared" si="195"/>
        <v>1167826667.6237481</v>
      </c>
      <c r="AT175" s="204">
        <f t="shared" si="195"/>
        <v>1152990331.1774011</v>
      </c>
      <c r="AU175" s="204">
        <f t="shared" si="195"/>
        <v>1152226742.6150837</v>
      </c>
      <c r="AV175" s="204">
        <f t="shared" si="195"/>
        <v>1164422072.3396969</v>
      </c>
      <c r="AW175" s="204">
        <f t="shared" si="195"/>
        <v>1181071142.7903883</v>
      </c>
      <c r="AX175" s="204">
        <f t="shared" si="195"/>
        <v>1209988115.4323595</v>
      </c>
      <c r="AY175" s="204">
        <f t="shared" si="195"/>
        <v>1249224577.301846</v>
      </c>
      <c r="AZ175" s="144"/>
      <c r="BA175" s="202" t="s">
        <v>259</v>
      </c>
      <c r="BB175" s="204">
        <f t="shared" ref="BB175:BY175" si="196">$H130*BB154</f>
        <v>1649216083.2454455</v>
      </c>
      <c r="BC175" s="204">
        <f t="shared" si="196"/>
        <v>1691639316.3250802</v>
      </c>
      <c r="BD175" s="204">
        <f t="shared" si="196"/>
        <v>1730644316.4265969</v>
      </c>
      <c r="BE175" s="204">
        <f t="shared" si="196"/>
        <v>1760112009.5291524</v>
      </c>
      <c r="BF175" s="204">
        <f t="shared" si="196"/>
        <v>1771575714.1617334</v>
      </c>
      <c r="BG175" s="204">
        <f t="shared" si="196"/>
        <v>1779328645.280782</v>
      </c>
      <c r="BH175" s="204">
        <f t="shared" si="196"/>
        <v>1768465801.9138858</v>
      </c>
      <c r="BI175" s="204">
        <f t="shared" si="196"/>
        <v>1746464568.7006786</v>
      </c>
      <c r="BJ175" s="204">
        <f t="shared" si="196"/>
        <v>1723576002.9920862</v>
      </c>
      <c r="BK175" s="204">
        <f t="shared" si="196"/>
        <v>1705147163.1221323</v>
      </c>
      <c r="BL175" s="204">
        <f t="shared" si="196"/>
        <v>1705064620.5644221</v>
      </c>
      <c r="BM175" s="204">
        <f t="shared" si="196"/>
        <v>1721516080.6327586</v>
      </c>
      <c r="BN175" s="204">
        <f t="shared" si="196"/>
        <v>1769325215.6029866</v>
      </c>
      <c r="BO175" s="204">
        <f t="shared" si="196"/>
        <v>1809490666.9570177</v>
      </c>
      <c r="BP175" s="204">
        <f t="shared" si="196"/>
        <v>1831655771.4245026</v>
      </c>
      <c r="BQ175" s="204">
        <f t="shared" si="196"/>
        <v>1831837850.5959222</v>
      </c>
      <c r="BR175" s="204">
        <f t="shared" si="196"/>
        <v>1821420494.2684329</v>
      </c>
      <c r="BS175" s="204">
        <f t="shared" si="196"/>
        <v>1789406120.4882879</v>
      </c>
      <c r="BT175" s="204">
        <f t="shared" si="196"/>
        <v>1768697649.3921602</v>
      </c>
      <c r="BU175" s="204">
        <f t="shared" si="196"/>
        <v>1770227114.4320853</v>
      </c>
      <c r="BV175" s="204">
        <f t="shared" si="196"/>
        <v>1792116672.420155</v>
      </c>
      <c r="BW175" s="204">
        <f t="shared" si="196"/>
        <v>1818603122.5559995</v>
      </c>
      <c r="BX175" s="204">
        <f t="shared" si="196"/>
        <v>1864686146.9811692</v>
      </c>
      <c r="BY175" s="204">
        <f t="shared" si="196"/>
        <v>1928929747.9637346</v>
      </c>
      <c r="IX175" s="45"/>
      <c r="IZ175" s="49"/>
      <c r="JA175" s="49"/>
      <c r="JB175" s="49"/>
      <c r="JC175" s="49"/>
      <c r="JD175" s="49"/>
      <c r="JE175" s="49"/>
      <c r="JF175" s="49"/>
      <c r="JG175" s="49"/>
      <c r="JH175" s="49"/>
      <c r="JI175" s="49"/>
      <c r="JJ175" s="49"/>
      <c r="JK175" s="49"/>
      <c r="JL175" s="49"/>
      <c r="JM175" s="49"/>
      <c r="JN175" s="49"/>
      <c r="JO175" s="49"/>
      <c r="JP175" s="49"/>
      <c r="JQ175" s="49"/>
      <c r="JR175" s="49"/>
      <c r="JS175" s="49"/>
      <c r="JT175" s="49"/>
      <c r="JU175" s="49"/>
      <c r="JV175" s="49"/>
      <c r="JX175" s="45"/>
      <c r="JY175" s="49"/>
      <c r="JZ175" s="49"/>
      <c r="KA175" s="49"/>
      <c r="KB175" s="49"/>
      <c r="KC175" s="49"/>
      <c r="KD175" s="49"/>
      <c r="KE175" s="49"/>
      <c r="KF175" s="49"/>
      <c r="KG175" s="49"/>
      <c r="KH175" s="49"/>
      <c r="KI175" s="49"/>
      <c r="KJ175" s="49"/>
      <c r="KK175" s="49"/>
      <c r="KL175" s="49"/>
      <c r="KM175" s="49"/>
      <c r="KN175" s="49"/>
      <c r="KO175" s="49"/>
      <c r="KP175" s="49"/>
      <c r="KQ175" s="49"/>
      <c r="KR175" s="49"/>
      <c r="KS175" s="49"/>
      <c r="KT175" s="49"/>
      <c r="KU175" s="49"/>
      <c r="KV175" s="49"/>
      <c r="KZ175" s="45"/>
      <c r="LB175" s="49"/>
      <c r="LC175" s="49"/>
      <c r="LD175" s="49"/>
      <c r="LE175" s="49"/>
      <c r="LF175" s="49"/>
      <c r="LG175" s="49"/>
      <c r="LH175" s="49"/>
      <c r="LI175" s="49"/>
      <c r="LJ175" s="49"/>
      <c r="LK175" s="49"/>
      <c r="LL175" s="49"/>
      <c r="LM175" s="49"/>
      <c r="LN175" s="49"/>
      <c r="LO175" s="49"/>
      <c r="LP175" s="49"/>
      <c r="LQ175" s="49"/>
      <c r="LR175" s="49"/>
      <c r="LS175" s="49"/>
      <c r="LT175" s="49"/>
      <c r="LU175" s="49"/>
      <c r="LV175" s="49"/>
      <c r="LW175" s="49"/>
      <c r="LX175" s="49"/>
      <c r="LZ175" s="45"/>
      <c r="MA175" s="49"/>
      <c r="MB175" s="49"/>
      <c r="MC175" s="49"/>
      <c r="MD175" s="49"/>
      <c r="ME175" s="49"/>
      <c r="MF175" s="49"/>
      <c r="MG175" s="49"/>
      <c r="MH175" s="49"/>
      <c r="MI175" s="49"/>
      <c r="MJ175" s="49"/>
      <c r="MK175" s="49"/>
      <c r="ML175" s="49"/>
      <c r="MM175" s="49"/>
      <c r="MN175" s="49"/>
      <c r="MO175" s="49"/>
      <c r="MP175" s="49"/>
      <c r="MQ175" s="49"/>
      <c r="MR175" s="49"/>
      <c r="MS175" s="49"/>
      <c r="MT175" s="49"/>
      <c r="MU175" s="49"/>
      <c r="MV175" s="49"/>
      <c r="MW175" s="49"/>
      <c r="MX175" s="49"/>
    </row>
    <row r="176" spans="2:362">
      <c r="B176" s="202" t="s">
        <v>260</v>
      </c>
      <c r="C176" s="204">
        <f t="shared" ref="C176:Y176" si="197">$G131*C155</f>
        <v>576528842.88234949</v>
      </c>
      <c r="D176" s="204">
        <f t="shared" si="197"/>
        <v>583500332.55023265</v>
      </c>
      <c r="E176" s="204">
        <f t="shared" si="197"/>
        <v>593094915.48277032</v>
      </c>
      <c r="F176" s="204">
        <f t="shared" si="197"/>
        <v>601229491.38052702</v>
      </c>
      <c r="G176" s="204">
        <f t="shared" si="197"/>
        <v>609367581.13396311</v>
      </c>
      <c r="H176" s="204">
        <f t="shared" si="197"/>
        <v>622440881.18908358</v>
      </c>
      <c r="I176" s="204">
        <f t="shared" si="197"/>
        <v>635803195.87383282</v>
      </c>
      <c r="J176" s="204">
        <f t="shared" si="197"/>
        <v>645055177.87763131</v>
      </c>
      <c r="K176" s="204">
        <f t="shared" si="197"/>
        <v>652340279.16489875</v>
      </c>
      <c r="L176" s="204">
        <f t="shared" si="197"/>
        <v>656163354.14406037</v>
      </c>
      <c r="M176" s="204">
        <f t="shared" si="197"/>
        <v>653628985.73531008</v>
      </c>
      <c r="N176" s="204">
        <f t="shared" si="197"/>
        <v>647319857.86298943</v>
      </c>
      <c r="O176" s="204">
        <f t="shared" si="197"/>
        <v>639825682.16279912</v>
      </c>
      <c r="P176" s="204">
        <f t="shared" si="197"/>
        <v>633264435.14548326</v>
      </c>
      <c r="Q176" s="204">
        <f t="shared" si="197"/>
        <v>632960486.62921715</v>
      </c>
      <c r="R176" s="204">
        <f t="shared" si="197"/>
        <v>641182030.45503843</v>
      </c>
      <c r="S176" s="204">
        <f t="shared" si="197"/>
        <v>658805773.61495161</v>
      </c>
      <c r="T176" s="204">
        <f t="shared" si="197"/>
        <v>678579996.45064318</v>
      </c>
      <c r="U176" s="204">
        <f t="shared" si="197"/>
        <v>692884024.45746529</v>
      </c>
      <c r="V176" s="204">
        <f t="shared" si="197"/>
        <v>699495343.91821229</v>
      </c>
      <c r="W176" s="204">
        <f t="shared" si="197"/>
        <v>697770040.77963829</v>
      </c>
      <c r="X176" s="204">
        <f t="shared" si="197"/>
        <v>687137991.95776474</v>
      </c>
      <c r="Y176" s="204">
        <f t="shared" si="197"/>
        <v>679831807.53642106</v>
      </c>
      <c r="Z176" s="144"/>
      <c r="AA176" s="202" t="s">
        <v>260</v>
      </c>
      <c r="AB176" s="144"/>
      <c r="AC176" s="204">
        <f t="shared" ref="AC176:AY176" si="198">$F131*AC155</f>
        <v>903944084.57288361</v>
      </c>
      <c r="AD176" s="204">
        <f t="shared" si="198"/>
        <v>914520515.94393384</v>
      </c>
      <c r="AE176" s="204">
        <f t="shared" si="198"/>
        <v>931981748.36370838</v>
      </c>
      <c r="AF176" s="204">
        <f t="shared" si="198"/>
        <v>945939994.00989199</v>
      </c>
      <c r="AG176" s="204">
        <f t="shared" si="198"/>
        <v>958576357.85472047</v>
      </c>
      <c r="AH176" s="204">
        <f t="shared" si="198"/>
        <v>977758790.53667605</v>
      </c>
      <c r="AI176" s="204">
        <f t="shared" si="198"/>
        <v>1000254189.4832778</v>
      </c>
      <c r="AJ176" s="204">
        <f t="shared" si="198"/>
        <v>1018204242.7775117</v>
      </c>
      <c r="AK176" s="204">
        <f t="shared" si="198"/>
        <v>1031016857.5291876</v>
      </c>
      <c r="AL176" s="204">
        <f t="shared" si="198"/>
        <v>1038194951.1025876</v>
      </c>
      <c r="AM176" s="204">
        <f t="shared" si="198"/>
        <v>1035613150.7093159</v>
      </c>
      <c r="AN176" s="204">
        <f t="shared" si="198"/>
        <v>1027425745.302173</v>
      </c>
      <c r="AO176" s="204">
        <f t="shared" si="198"/>
        <v>1015849640.818848</v>
      </c>
      <c r="AP176" s="204">
        <f t="shared" si="198"/>
        <v>1006468410.9098563</v>
      </c>
      <c r="AQ176" s="204">
        <f t="shared" si="198"/>
        <v>1006362384.973706</v>
      </c>
      <c r="AR176" s="204">
        <f t="shared" si="198"/>
        <v>1016896130.5782541</v>
      </c>
      <c r="AS176" s="204">
        <f t="shared" si="198"/>
        <v>1044942056.1303374</v>
      </c>
      <c r="AT176" s="204">
        <f t="shared" si="198"/>
        <v>1078466906.3569953</v>
      </c>
      <c r="AU176" s="204">
        <f t="shared" si="198"/>
        <v>1102680751.6453586</v>
      </c>
      <c r="AV176" s="204">
        <f t="shared" si="198"/>
        <v>1112596242.1157312</v>
      </c>
      <c r="AW176" s="204">
        <f t="shared" si="198"/>
        <v>1110159022.5444829</v>
      </c>
      <c r="AX176" s="204">
        <f t="shared" si="198"/>
        <v>1090147659.8162611</v>
      </c>
      <c r="AY176" s="204">
        <f t="shared" si="198"/>
        <v>1074648595.6953728</v>
      </c>
      <c r="AZ176" s="144"/>
      <c r="BA176" s="202" t="s">
        <v>260</v>
      </c>
      <c r="BB176" s="204">
        <f t="shared" ref="BB176:BY176" si="199">$H131*BB155</f>
        <v>1462053483.1308143</v>
      </c>
      <c r="BC176" s="204">
        <f t="shared" si="199"/>
        <v>1482401970.3028684</v>
      </c>
      <c r="BD176" s="204">
        <f t="shared" si="199"/>
        <v>1500036949.4463742</v>
      </c>
      <c r="BE176" s="204">
        <f t="shared" si="199"/>
        <v>1526689854.1479278</v>
      </c>
      <c r="BF176" s="204">
        <f t="shared" si="199"/>
        <v>1548593272.8869033</v>
      </c>
      <c r="BG176" s="204">
        <f t="shared" si="199"/>
        <v>1569417160.3419449</v>
      </c>
      <c r="BH176" s="204">
        <f t="shared" si="199"/>
        <v>1601953284.697572</v>
      </c>
      <c r="BI176" s="204">
        <f t="shared" si="199"/>
        <v>1637577817.0673816</v>
      </c>
      <c r="BJ176" s="204">
        <f t="shared" si="199"/>
        <v>1664191199.1800883</v>
      </c>
      <c r="BK176" s="204">
        <f t="shared" si="199"/>
        <v>1684063156.8523309</v>
      </c>
      <c r="BL176" s="204">
        <f t="shared" si="199"/>
        <v>1694864115.7757881</v>
      </c>
      <c r="BM176" s="204">
        <f t="shared" si="199"/>
        <v>1689489043.6926041</v>
      </c>
      <c r="BN176" s="204">
        <f t="shared" si="199"/>
        <v>1674664685.2245281</v>
      </c>
      <c r="BO176" s="204">
        <f t="shared" si="199"/>
        <v>1655538010.6562564</v>
      </c>
      <c r="BP176" s="204">
        <f t="shared" si="199"/>
        <v>1639410535.9730556</v>
      </c>
      <c r="BQ176" s="204">
        <f t="shared" si="199"/>
        <v>1638932877.2564197</v>
      </c>
      <c r="BR176" s="204">
        <f t="shared" si="199"/>
        <v>1658139726.2192094</v>
      </c>
      <c r="BS176" s="204">
        <f t="shared" si="199"/>
        <v>1703793962.4215486</v>
      </c>
      <c r="BT176" s="204">
        <f t="shared" si="199"/>
        <v>1756705675.1530108</v>
      </c>
      <c r="BU176" s="204">
        <f t="shared" si="199"/>
        <v>1794949990.5549605</v>
      </c>
      <c r="BV176" s="204">
        <f t="shared" si="199"/>
        <v>1811579966.7249296</v>
      </c>
      <c r="BW176" s="204">
        <f t="shared" si="199"/>
        <v>1807363471.1033731</v>
      </c>
      <c r="BX176" s="204">
        <f t="shared" si="199"/>
        <v>1777285651.7740257</v>
      </c>
      <c r="BY176" s="204">
        <f t="shared" si="199"/>
        <v>1755183490.8739915</v>
      </c>
      <c r="IX176" s="45"/>
      <c r="IZ176" s="49"/>
      <c r="JA176" s="49"/>
      <c r="JB176" s="49"/>
      <c r="JC176" s="49"/>
      <c r="JD176" s="49"/>
      <c r="JE176" s="49"/>
      <c r="JF176" s="49"/>
      <c r="JG176" s="49"/>
      <c r="JH176" s="49"/>
      <c r="JI176" s="49"/>
      <c r="JJ176" s="49"/>
      <c r="JK176" s="49"/>
      <c r="JL176" s="49"/>
      <c r="JM176" s="49"/>
      <c r="JN176" s="49"/>
      <c r="JO176" s="49"/>
      <c r="JP176" s="49"/>
      <c r="JQ176" s="49"/>
      <c r="JR176" s="49"/>
      <c r="JS176" s="49"/>
      <c r="JT176" s="49"/>
      <c r="JU176" s="49"/>
      <c r="JV176" s="49"/>
      <c r="JX176" s="45"/>
      <c r="JY176" s="49"/>
      <c r="JZ176" s="49"/>
      <c r="KA176" s="49"/>
      <c r="KB176" s="49"/>
      <c r="KC176" s="49"/>
      <c r="KD176" s="49"/>
      <c r="KE176" s="49"/>
      <c r="KF176" s="49"/>
      <c r="KG176" s="49"/>
      <c r="KH176" s="49"/>
      <c r="KI176" s="49"/>
      <c r="KJ176" s="49"/>
      <c r="KK176" s="49"/>
      <c r="KL176" s="49"/>
      <c r="KM176" s="49"/>
      <c r="KN176" s="49"/>
      <c r="KO176" s="49"/>
      <c r="KP176" s="49"/>
      <c r="KQ176" s="49"/>
      <c r="KR176" s="49"/>
      <c r="KS176" s="49"/>
      <c r="KT176" s="49"/>
      <c r="KU176" s="49"/>
      <c r="KV176" s="49"/>
      <c r="KZ176" s="45"/>
      <c r="LB176" s="49"/>
      <c r="LC176" s="49"/>
      <c r="LD176" s="49"/>
      <c r="LE176" s="49"/>
      <c r="LF176" s="49"/>
      <c r="LG176" s="49"/>
      <c r="LH176" s="49"/>
      <c r="LI176" s="49"/>
      <c r="LJ176" s="49"/>
      <c r="LK176" s="49"/>
      <c r="LL176" s="49"/>
      <c r="LM176" s="49"/>
      <c r="LN176" s="49"/>
      <c r="LO176" s="49"/>
      <c r="LP176" s="49"/>
      <c r="LQ176" s="49"/>
      <c r="LR176" s="49"/>
      <c r="LS176" s="49"/>
      <c r="LT176" s="49"/>
      <c r="LU176" s="49"/>
      <c r="LV176" s="49"/>
      <c r="LW176" s="49"/>
      <c r="LX176" s="49"/>
      <c r="LZ176" s="45"/>
      <c r="MA176" s="49"/>
      <c r="MB176" s="49"/>
      <c r="MC176" s="49"/>
      <c r="MD176" s="49"/>
      <c r="ME176" s="49"/>
      <c r="MF176" s="49"/>
      <c r="MG176" s="49"/>
      <c r="MH176" s="49"/>
      <c r="MI176" s="49"/>
      <c r="MJ176" s="49"/>
      <c r="MK176" s="49"/>
      <c r="ML176" s="49"/>
      <c r="MM176" s="49"/>
      <c r="MN176" s="49"/>
      <c r="MO176" s="49"/>
      <c r="MP176" s="49"/>
      <c r="MQ176" s="49"/>
      <c r="MR176" s="49"/>
      <c r="MS176" s="49"/>
      <c r="MT176" s="49"/>
      <c r="MU176" s="49"/>
      <c r="MV176" s="49"/>
      <c r="MW176" s="49"/>
      <c r="MX176" s="49"/>
    </row>
    <row r="177" spans="2:362">
      <c r="B177" s="202" t="s">
        <v>261</v>
      </c>
      <c r="C177" s="204">
        <f t="shared" ref="C177:Y177" si="200">$G132*C156</f>
        <v>648758399.77029872</v>
      </c>
      <c r="D177" s="204">
        <f t="shared" si="200"/>
        <v>663625545.51910889</v>
      </c>
      <c r="E177" s="204">
        <f t="shared" si="200"/>
        <v>661374758.7197727</v>
      </c>
      <c r="F177" s="204">
        <f t="shared" si="200"/>
        <v>660770024.3726964</v>
      </c>
      <c r="G177" s="204">
        <f t="shared" si="200"/>
        <v>665864176.85418212</v>
      </c>
      <c r="H177" s="204">
        <f t="shared" si="200"/>
        <v>672064476.58358645</v>
      </c>
      <c r="I177" s="204">
        <f t="shared" si="200"/>
        <v>682169719.20742846</v>
      </c>
      <c r="J177" s="204">
        <f t="shared" si="200"/>
        <v>692264832.27771819</v>
      </c>
      <c r="K177" s="204">
        <f t="shared" si="200"/>
        <v>700200324.53064299</v>
      </c>
      <c r="L177" s="204">
        <f t="shared" si="200"/>
        <v>711257745.18840766</v>
      </c>
      <c r="M177" s="204">
        <f t="shared" si="200"/>
        <v>725014691.8678782</v>
      </c>
      <c r="N177" s="204">
        <f t="shared" si="200"/>
        <v>739378398.80513573</v>
      </c>
      <c r="O177" s="204">
        <f t="shared" si="200"/>
        <v>754759112.91905081</v>
      </c>
      <c r="P177" s="204">
        <f t="shared" si="200"/>
        <v>765038583.86399364</v>
      </c>
      <c r="Q177" s="204">
        <f t="shared" si="200"/>
        <v>769312242.50773752</v>
      </c>
      <c r="R177" s="204">
        <f t="shared" si="200"/>
        <v>768071372.19757247</v>
      </c>
      <c r="S177" s="204">
        <f t="shared" si="200"/>
        <v>762719929.05585659</v>
      </c>
      <c r="T177" s="204">
        <f t="shared" si="200"/>
        <v>756509499.77289999</v>
      </c>
      <c r="U177" s="204">
        <f t="shared" si="200"/>
        <v>754285049.81280005</v>
      </c>
      <c r="V177" s="204">
        <f t="shared" si="200"/>
        <v>760172346.33743608</v>
      </c>
      <c r="W177" s="204">
        <f t="shared" si="200"/>
        <v>772737044.56379306</v>
      </c>
      <c r="X177" s="204">
        <f t="shared" si="200"/>
        <v>796940599.8218205</v>
      </c>
      <c r="Y177" s="204">
        <f t="shared" si="200"/>
        <v>821436899.17751145</v>
      </c>
      <c r="Z177" s="144"/>
      <c r="AA177" s="202" t="s">
        <v>261</v>
      </c>
      <c r="AB177" s="144"/>
      <c r="AC177" s="204">
        <f t="shared" ref="AC177:AY177" si="201">$F132*AC156</f>
        <v>717495818.58692169</v>
      </c>
      <c r="AD177" s="204">
        <f t="shared" si="201"/>
        <v>741125736.39148772</v>
      </c>
      <c r="AE177" s="204">
        <f t="shared" si="201"/>
        <v>743516790.00386465</v>
      </c>
      <c r="AF177" s="204">
        <f t="shared" si="201"/>
        <v>749242795.21138978</v>
      </c>
      <c r="AG177" s="204">
        <f t="shared" si="201"/>
        <v>760069792.09730756</v>
      </c>
      <c r="AH177" s="204">
        <f t="shared" si="201"/>
        <v>771717771.50386691</v>
      </c>
      <c r="AI177" s="204">
        <f t="shared" si="201"/>
        <v>784155424.77561963</v>
      </c>
      <c r="AJ177" s="204">
        <f t="shared" si="201"/>
        <v>798541172.16414869</v>
      </c>
      <c r="AK177" s="204">
        <f t="shared" si="201"/>
        <v>810418748.37732816</v>
      </c>
      <c r="AL177" s="204">
        <f t="shared" si="201"/>
        <v>824024098.53931534</v>
      </c>
      <c r="AM177" s="204">
        <f t="shared" si="201"/>
        <v>840392727.43956339</v>
      </c>
      <c r="AN177" s="204">
        <f t="shared" si="201"/>
        <v>858370853.1458149</v>
      </c>
      <c r="AO177" s="204">
        <f t="shared" si="201"/>
        <v>876015019.86061895</v>
      </c>
      <c r="AP177" s="204">
        <f t="shared" si="201"/>
        <v>887915787.67042661</v>
      </c>
      <c r="AQ177" s="204">
        <f t="shared" si="201"/>
        <v>893756591.2812618</v>
      </c>
      <c r="AR177" s="204">
        <f t="shared" si="201"/>
        <v>892178403.13070667</v>
      </c>
      <c r="AS177" s="204">
        <f t="shared" si="201"/>
        <v>885314850.10856378</v>
      </c>
      <c r="AT177" s="204">
        <f t="shared" si="201"/>
        <v>878263445.15373182</v>
      </c>
      <c r="AU177" s="204">
        <f t="shared" si="201"/>
        <v>875217228.93660569</v>
      </c>
      <c r="AV177" s="204">
        <f t="shared" si="201"/>
        <v>883151074.14314425</v>
      </c>
      <c r="AW177" s="204">
        <f t="shared" si="201"/>
        <v>897802365.31306732</v>
      </c>
      <c r="AX177" s="204">
        <f t="shared" si="201"/>
        <v>928239016.72803688</v>
      </c>
      <c r="AY177" s="204">
        <f t="shared" si="201"/>
        <v>956277657.05164111</v>
      </c>
      <c r="AZ177" s="144"/>
      <c r="BA177" s="202" t="s">
        <v>261</v>
      </c>
      <c r="BB177" s="204">
        <f t="shared" ref="BB177:BY177" si="202">$H132*BB156</f>
        <v>1321262701.7834501</v>
      </c>
      <c r="BC177" s="204">
        <f t="shared" si="202"/>
        <v>1368645133.3465083</v>
      </c>
      <c r="BD177" s="204">
        <f t="shared" si="202"/>
        <v>1406746503.6828618</v>
      </c>
      <c r="BE177" s="204">
        <f t="shared" si="202"/>
        <v>1406572599.2682614</v>
      </c>
      <c r="BF177" s="204">
        <f t="shared" si="202"/>
        <v>1411290843.4168882</v>
      </c>
      <c r="BG177" s="204">
        <f t="shared" si="202"/>
        <v>1426905286.0428205</v>
      </c>
      <c r="BH177" s="204">
        <f t="shared" si="202"/>
        <v>1444476153.3330071</v>
      </c>
      <c r="BI177" s="204">
        <f t="shared" si="202"/>
        <v>1466977210.7771146</v>
      </c>
      <c r="BJ177" s="204">
        <f t="shared" si="202"/>
        <v>1491293395.5486138</v>
      </c>
      <c r="BK177" s="204">
        <f t="shared" si="202"/>
        <v>1510941333.6906838</v>
      </c>
      <c r="BL177" s="204">
        <f t="shared" si="202"/>
        <v>1535558590.47996</v>
      </c>
      <c r="BM177" s="204">
        <f t="shared" si="202"/>
        <v>1565662531.5498784</v>
      </c>
      <c r="BN177" s="204">
        <f t="shared" si="202"/>
        <v>1597926148.0686152</v>
      </c>
      <c r="BO177" s="204">
        <f t="shared" si="202"/>
        <v>1630967986.8426888</v>
      </c>
      <c r="BP177" s="204">
        <f t="shared" si="202"/>
        <v>1653152755.6327419</v>
      </c>
      <c r="BQ177" s="204">
        <f t="shared" si="202"/>
        <v>1663213126.0173743</v>
      </c>
      <c r="BR177" s="204">
        <f t="shared" si="202"/>
        <v>1660402395.9163954</v>
      </c>
      <c r="BS177" s="204">
        <f t="shared" si="202"/>
        <v>1648226913.089186</v>
      </c>
      <c r="BT177" s="204">
        <f t="shared" si="202"/>
        <v>1634953658.6448114</v>
      </c>
      <c r="BU177" s="204">
        <f t="shared" si="202"/>
        <v>1629711527.447201</v>
      </c>
      <c r="BV177" s="204">
        <f t="shared" si="202"/>
        <v>1643465192.8369091</v>
      </c>
      <c r="BW177" s="204">
        <f t="shared" si="202"/>
        <v>1670680146.8192785</v>
      </c>
      <c r="BX177" s="204">
        <f t="shared" si="202"/>
        <v>1725179616.5498574</v>
      </c>
      <c r="BY177" s="204">
        <f t="shared" si="202"/>
        <v>1777745486.5705981</v>
      </c>
      <c r="IX177" s="45"/>
      <c r="IZ177" s="49"/>
      <c r="JA177" s="49"/>
      <c r="JB177" s="49"/>
      <c r="JC177" s="49"/>
      <c r="JD177" s="49"/>
      <c r="JE177" s="49"/>
      <c r="JF177" s="49"/>
      <c r="JG177" s="49"/>
      <c r="JH177" s="49"/>
      <c r="JI177" s="49"/>
      <c r="JJ177" s="49"/>
      <c r="JK177" s="49"/>
      <c r="JL177" s="49"/>
      <c r="JM177" s="49"/>
      <c r="JN177" s="49"/>
      <c r="JO177" s="49"/>
      <c r="JP177" s="49"/>
      <c r="JQ177" s="49"/>
      <c r="JR177" s="49"/>
      <c r="JS177" s="49"/>
      <c r="JT177" s="49"/>
      <c r="JU177" s="49"/>
      <c r="JV177" s="49"/>
      <c r="JX177" s="45"/>
      <c r="JY177" s="49"/>
      <c r="JZ177" s="49"/>
      <c r="KA177" s="49"/>
      <c r="KB177" s="49"/>
      <c r="KC177" s="49"/>
      <c r="KD177" s="49"/>
      <c r="KE177" s="49"/>
      <c r="KF177" s="49"/>
      <c r="KG177" s="49"/>
      <c r="KH177" s="49"/>
      <c r="KI177" s="49"/>
      <c r="KJ177" s="49"/>
      <c r="KK177" s="49"/>
      <c r="KL177" s="49"/>
      <c r="KM177" s="49"/>
      <c r="KN177" s="49"/>
      <c r="KO177" s="49"/>
      <c r="KP177" s="49"/>
      <c r="KQ177" s="49"/>
      <c r="KR177" s="49"/>
      <c r="KS177" s="49"/>
      <c r="KT177" s="49"/>
      <c r="KU177" s="49"/>
      <c r="KV177" s="49"/>
      <c r="KZ177" s="45"/>
      <c r="LB177" s="49"/>
      <c r="LC177" s="49"/>
      <c r="LD177" s="49"/>
      <c r="LE177" s="49"/>
      <c r="LF177" s="49"/>
      <c r="LG177" s="49"/>
      <c r="LH177" s="49"/>
      <c r="LI177" s="49"/>
      <c r="LJ177" s="49"/>
      <c r="LK177" s="49"/>
      <c r="LL177" s="49"/>
      <c r="LM177" s="49"/>
      <c r="LN177" s="49"/>
      <c r="LO177" s="49"/>
      <c r="LP177" s="49"/>
      <c r="LQ177" s="49"/>
      <c r="LR177" s="49"/>
      <c r="LS177" s="49"/>
      <c r="LT177" s="49"/>
      <c r="LU177" s="49"/>
      <c r="LV177" s="49"/>
      <c r="LW177" s="49"/>
      <c r="LX177" s="49"/>
      <c r="LZ177" s="45"/>
      <c r="MA177" s="49"/>
      <c r="MB177" s="49"/>
      <c r="MC177" s="49"/>
      <c r="MD177" s="49"/>
      <c r="ME177" s="49"/>
      <c r="MF177" s="49"/>
      <c r="MG177" s="49"/>
      <c r="MH177" s="49"/>
      <c r="MI177" s="49"/>
      <c r="MJ177" s="49"/>
      <c r="MK177" s="49"/>
      <c r="ML177" s="49"/>
      <c r="MM177" s="49"/>
      <c r="MN177" s="49"/>
      <c r="MO177" s="49"/>
      <c r="MP177" s="49"/>
      <c r="MQ177" s="49"/>
      <c r="MR177" s="49"/>
      <c r="MS177" s="49"/>
      <c r="MT177" s="49"/>
      <c r="MU177" s="49"/>
      <c r="MV177" s="49"/>
      <c r="MW177" s="49"/>
      <c r="MX177" s="49"/>
    </row>
    <row r="178" spans="2:362">
      <c r="B178" s="202" t="s">
        <v>262</v>
      </c>
      <c r="C178" s="204">
        <f t="shared" ref="C178:Y178" si="203">$G133*C157</f>
        <v>593419533.94733465</v>
      </c>
      <c r="D178" s="204">
        <f t="shared" si="203"/>
        <v>620551836.99030304</v>
      </c>
      <c r="E178" s="204">
        <f t="shared" si="203"/>
        <v>661629813.77803266</v>
      </c>
      <c r="F178" s="204">
        <f t="shared" si="203"/>
        <v>700903292.0445292</v>
      </c>
      <c r="G178" s="204">
        <f t="shared" si="203"/>
        <v>724880374.61634088</v>
      </c>
      <c r="H178" s="204">
        <f t="shared" si="203"/>
        <v>746258555.0070169</v>
      </c>
      <c r="I178" s="204">
        <f t="shared" si="203"/>
        <v>768035115.8680892</v>
      </c>
      <c r="J178" s="204">
        <f t="shared" si="203"/>
        <v>763030608.53879106</v>
      </c>
      <c r="K178" s="204">
        <f t="shared" si="203"/>
        <v>768181267.28326416</v>
      </c>
      <c r="L178" s="204">
        <f t="shared" si="203"/>
        <v>776271455.2974664</v>
      </c>
      <c r="M178" s="204">
        <f t="shared" si="203"/>
        <v>781719131.4340694</v>
      </c>
      <c r="N178" s="204">
        <f t="shared" si="203"/>
        <v>790758125.006464</v>
      </c>
      <c r="O178" s="204">
        <f t="shared" si="203"/>
        <v>802747255.61259234</v>
      </c>
      <c r="P178" s="204">
        <f t="shared" si="203"/>
        <v>816513776.00971961</v>
      </c>
      <c r="Q178" s="204">
        <f t="shared" si="203"/>
        <v>833281114.97971392</v>
      </c>
      <c r="R178" s="204">
        <f t="shared" si="203"/>
        <v>848015299.18215311</v>
      </c>
      <c r="S178" s="204">
        <f t="shared" si="203"/>
        <v>862283920.40883315</v>
      </c>
      <c r="T178" s="204">
        <f t="shared" si="203"/>
        <v>881267103.41535139</v>
      </c>
      <c r="U178" s="204">
        <f t="shared" si="203"/>
        <v>898128733.62094235</v>
      </c>
      <c r="V178" s="204">
        <f t="shared" si="203"/>
        <v>908065851.21239614</v>
      </c>
      <c r="W178" s="204">
        <f t="shared" si="203"/>
        <v>908221431.75113082</v>
      </c>
      <c r="X178" s="204">
        <f t="shared" si="203"/>
        <v>900654560.09449065</v>
      </c>
      <c r="Y178" s="204">
        <f t="shared" si="203"/>
        <v>894308759.93882859</v>
      </c>
      <c r="Z178" s="144"/>
      <c r="AA178" s="202" t="s">
        <v>262</v>
      </c>
      <c r="AB178" s="144"/>
      <c r="AC178" s="204">
        <f t="shared" ref="AC178:AY178" si="204">$F133*AC157</f>
        <v>562420440.72097266</v>
      </c>
      <c r="AD178" s="204">
        <f t="shared" si="204"/>
        <v>590628356.67457402</v>
      </c>
      <c r="AE178" s="204">
        <f t="shared" si="204"/>
        <v>632246959.32227051</v>
      </c>
      <c r="AF178" s="204">
        <f t="shared" si="204"/>
        <v>672021930.37239981</v>
      </c>
      <c r="AG178" s="204">
        <f t="shared" si="204"/>
        <v>698434391.20740151</v>
      </c>
      <c r="AH178" s="204">
        <f t="shared" si="204"/>
        <v>722081992.16408837</v>
      </c>
      <c r="AI178" s="204">
        <f t="shared" si="204"/>
        <v>748681283.73459876</v>
      </c>
      <c r="AJ178" s="204">
        <f t="shared" si="204"/>
        <v>751708176.65705466</v>
      </c>
      <c r="AK178" s="204">
        <f t="shared" si="204"/>
        <v>764212910.53934348</v>
      </c>
      <c r="AL178" s="204">
        <f t="shared" si="204"/>
        <v>777543694.78051674</v>
      </c>
      <c r="AM178" s="204">
        <f t="shared" si="204"/>
        <v>787517400.9628948</v>
      </c>
      <c r="AN178" s="204">
        <f t="shared" si="204"/>
        <v>798246655.33981454</v>
      </c>
      <c r="AO178" s="204">
        <f t="shared" si="204"/>
        <v>810334251.4164077</v>
      </c>
      <c r="AP178" s="204">
        <f t="shared" si="204"/>
        <v>825952830.89050865</v>
      </c>
      <c r="AQ178" s="204">
        <f t="shared" si="204"/>
        <v>842890975.87389457</v>
      </c>
      <c r="AR178" s="204">
        <f t="shared" si="204"/>
        <v>859663440.77107465</v>
      </c>
      <c r="AS178" s="204">
        <f t="shared" si="204"/>
        <v>876741415.04707408</v>
      </c>
      <c r="AT178" s="204">
        <f t="shared" si="204"/>
        <v>895556092.63805389</v>
      </c>
      <c r="AU178" s="204">
        <f t="shared" si="204"/>
        <v>911615310.6392982</v>
      </c>
      <c r="AV178" s="204">
        <f t="shared" si="204"/>
        <v>921222405.56709301</v>
      </c>
      <c r="AW178" s="204">
        <f t="shared" si="204"/>
        <v>921506764.29660952</v>
      </c>
      <c r="AX178" s="204">
        <f t="shared" si="204"/>
        <v>913813803.13072479</v>
      </c>
      <c r="AY178" s="204">
        <f t="shared" si="204"/>
        <v>907255926.81076109</v>
      </c>
      <c r="AZ178" s="144"/>
      <c r="BA178" s="202" t="s">
        <v>262</v>
      </c>
      <c r="BB178" s="204">
        <f t="shared" ref="BB178:BY178" si="205">$H133*BB157</f>
        <v>1104106570.9679618</v>
      </c>
      <c r="BC178" s="204">
        <f t="shared" si="205"/>
        <v>1155779666.9961774</v>
      </c>
      <c r="BD178" s="204">
        <f t="shared" si="205"/>
        <v>1211120918.5351074</v>
      </c>
      <c r="BE178" s="204">
        <f t="shared" si="205"/>
        <v>1293817407.4325712</v>
      </c>
      <c r="BF178" s="204">
        <f t="shared" si="205"/>
        <v>1372865746.8006115</v>
      </c>
      <c r="BG178" s="204">
        <f t="shared" si="205"/>
        <v>1423258460.0262423</v>
      </c>
      <c r="BH178" s="204">
        <f t="shared" si="205"/>
        <v>1468287216.6211913</v>
      </c>
      <c r="BI178" s="204">
        <f t="shared" si="205"/>
        <v>1516669917.1383524</v>
      </c>
      <c r="BJ178" s="204">
        <f t="shared" si="205"/>
        <v>1514704623.682179</v>
      </c>
      <c r="BK178" s="204">
        <f t="shared" si="205"/>
        <v>1532371081.9840209</v>
      </c>
      <c r="BL178" s="204">
        <f t="shared" si="205"/>
        <v>1553799841.5908847</v>
      </c>
      <c r="BM178" s="204">
        <f t="shared" si="205"/>
        <v>1569227983.6330607</v>
      </c>
      <c r="BN178" s="204">
        <f t="shared" si="205"/>
        <v>1588998600.4376798</v>
      </c>
      <c r="BO178" s="204">
        <f t="shared" si="205"/>
        <v>1613075210.5094478</v>
      </c>
      <c r="BP178" s="204">
        <f t="shared" si="205"/>
        <v>1642462820.2025998</v>
      </c>
      <c r="BQ178" s="204">
        <f t="shared" si="205"/>
        <v>1676168191.3871889</v>
      </c>
      <c r="BR178" s="204">
        <f t="shared" si="205"/>
        <v>1707677611.9195507</v>
      </c>
      <c r="BS178" s="204">
        <f t="shared" si="205"/>
        <v>1739028161.4240181</v>
      </c>
      <c r="BT178" s="204">
        <f t="shared" si="205"/>
        <v>1776825344.1937063</v>
      </c>
      <c r="BU178" s="204">
        <f t="shared" si="205"/>
        <v>1809744597.995826</v>
      </c>
      <c r="BV178" s="204">
        <f t="shared" si="205"/>
        <v>1829288088.0716779</v>
      </c>
      <c r="BW178" s="204">
        <f t="shared" si="205"/>
        <v>1829728219.6600664</v>
      </c>
      <c r="BX178" s="204">
        <f t="shared" si="205"/>
        <v>1814468363.2252154</v>
      </c>
      <c r="BY178" s="204">
        <f t="shared" si="205"/>
        <v>1801564505.2929149</v>
      </c>
      <c r="IX178" s="45"/>
      <c r="IZ178" s="49"/>
      <c r="JA178" s="49"/>
      <c r="JB178" s="49"/>
      <c r="JC178" s="49"/>
      <c r="JD178" s="49"/>
      <c r="JE178" s="49"/>
      <c r="JF178" s="49"/>
      <c r="JG178" s="49"/>
      <c r="JH178" s="49"/>
      <c r="JI178" s="49"/>
      <c r="JJ178" s="49"/>
      <c r="JK178" s="49"/>
      <c r="JL178" s="49"/>
      <c r="JM178" s="49"/>
      <c r="JN178" s="49"/>
      <c r="JO178" s="49"/>
      <c r="JP178" s="49"/>
      <c r="JQ178" s="49"/>
      <c r="JR178" s="49"/>
      <c r="JS178" s="49"/>
      <c r="JT178" s="49"/>
      <c r="JU178" s="49"/>
      <c r="JV178" s="49"/>
      <c r="JX178" s="45"/>
      <c r="JY178" s="49"/>
      <c r="JZ178" s="49"/>
      <c r="KA178" s="49"/>
      <c r="KB178" s="49"/>
      <c r="KC178" s="49"/>
      <c r="KD178" s="49"/>
      <c r="KE178" s="49"/>
      <c r="KF178" s="49"/>
      <c r="KG178" s="49"/>
      <c r="KH178" s="49"/>
      <c r="KI178" s="49"/>
      <c r="KJ178" s="49"/>
      <c r="KK178" s="49"/>
      <c r="KL178" s="49"/>
      <c r="KM178" s="49"/>
      <c r="KN178" s="49"/>
      <c r="KO178" s="49"/>
      <c r="KP178" s="49"/>
      <c r="KQ178" s="49"/>
      <c r="KR178" s="49"/>
      <c r="KS178" s="49"/>
      <c r="KT178" s="49"/>
      <c r="KU178" s="49"/>
      <c r="KV178" s="49"/>
      <c r="KZ178" s="45"/>
      <c r="LB178" s="49"/>
      <c r="LC178" s="49"/>
      <c r="LD178" s="49"/>
      <c r="LE178" s="49"/>
      <c r="LF178" s="49"/>
      <c r="LG178" s="49"/>
      <c r="LH178" s="49"/>
      <c r="LI178" s="49"/>
      <c r="LJ178" s="49"/>
      <c r="LK178" s="49"/>
      <c r="LL178" s="49"/>
      <c r="LM178" s="49"/>
      <c r="LN178" s="49"/>
      <c r="LO178" s="49"/>
      <c r="LP178" s="49"/>
      <c r="LQ178" s="49"/>
      <c r="LR178" s="49"/>
      <c r="LS178" s="49"/>
      <c r="LT178" s="49"/>
      <c r="LU178" s="49"/>
      <c r="LV178" s="49"/>
      <c r="LW178" s="49"/>
      <c r="LX178" s="49"/>
      <c r="LZ178" s="45"/>
      <c r="MA178" s="49"/>
      <c r="MB178" s="49"/>
      <c r="MC178" s="49"/>
      <c r="MD178" s="49"/>
      <c r="ME178" s="49"/>
      <c r="MF178" s="49"/>
      <c r="MG178" s="49"/>
      <c r="MH178" s="49"/>
      <c r="MI178" s="49"/>
      <c r="MJ178" s="49"/>
      <c r="MK178" s="49"/>
      <c r="ML178" s="49"/>
      <c r="MM178" s="49"/>
      <c r="MN178" s="49"/>
      <c r="MO178" s="49"/>
      <c r="MP178" s="49"/>
      <c r="MQ178" s="49"/>
      <c r="MR178" s="49"/>
      <c r="MS178" s="49"/>
      <c r="MT178" s="49"/>
      <c r="MU178" s="49"/>
      <c r="MV178" s="49"/>
      <c r="MW178" s="49"/>
      <c r="MX178" s="49"/>
    </row>
    <row r="179" spans="2:362">
      <c r="B179" s="202" t="s">
        <v>263</v>
      </c>
      <c r="C179" s="204">
        <f t="shared" ref="C179:Y179" si="206">$G134*C158</f>
        <v>601042610.94452024</v>
      </c>
      <c r="D179" s="204">
        <f t="shared" si="206"/>
        <v>620349793.72038639</v>
      </c>
      <c r="E179" s="204">
        <f t="shared" si="206"/>
        <v>637454527.49811661</v>
      </c>
      <c r="F179" s="204">
        <f t="shared" si="206"/>
        <v>650759321.67321897</v>
      </c>
      <c r="G179" s="204">
        <f t="shared" si="206"/>
        <v>677039972.83539045</v>
      </c>
      <c r="H179" s="204">
        <f t="shared" si="206"/>
        <v>706936072.74255371</v>
      </c>
      <c r="I179" s="204">
        <f t="shared" si="206"/>
        <v>736506095.7850579</v>
      </c>
      <c r="J179" s="204">
        <f t="shared" si="206"/>
        <v>793891333.4799931</v>
      </c>
      <c r="K179" s="204">
        <f t="shared" si="206"/>
        <v>842216496.8871423</v>
      </c>
      <c r="L179" s="204">
        <f t="shared" si="206"/>
        <v>873401172.47438383</v>
      </c>
      <c r="M179" s="204">
        <f t="shared" si="206"/>
        <v>901714083.39392602</v>
      </c>
      <c r="N179" s="204">
        <f t="shared" si="206"/>
        <v>926930694.2608943</v>
      </c>
      <c r="O179" s="204">
        <f t="shared" si="206"/>
        <v>921859340.91843343</v>
      </c>
      <c r="P179" s="204">
        <f t="shared" si="206"/>
        <v>925673582.1379323</v>
      </c>
      <c r="Q179" s="204">
        <f t="shared" si="206"/>
        <v>932797217.5013833</v>
      </c>
      <c r="R179" s="204">
        <f t="shared" si="206"/>
        <v>942373580.1582129</v>
      </c>
      <c r="S179" s="204">
        <f t="shared" si="206"/>
        <v>958440016.55110765</v>
      </c>
      <c r="T179" s="204">
        <f t="shared" si="206"/>
        <v>975224394.11092722</v>
      </c>
      <c r="U179" s="204">
        <f t="shared" si="206"/>
        <v>991609756.5600456</v>
      </c>
      <c r="V179" s="204">
        <f t="shared" si="206"/>
        <v>1014151965.0721345</v>
      </c>
      <c r="W179" s="204">
        <f t="shared" si="206"/>
        <v>1035085241.6862346</v>
      </c>
      <c r="X179" s="204">
        <f t="shared" si="206"/>
        <v>1057786198.1455919</v>
      </c>
      <c r="Y179" s="204">
        <f t="shared" si="206"/>
        <v>1079162824.8826933</v>
      </c>
      <c r="Z179" s="144"/>
      <c r="AA179" s="202" t="s">
        <v>263</v>
      </c>
      <c r="AB179" s="144"/>
      <c r="AC179" s="204">
        <f t="shared" ref="AC179:AY179" si="207">$F134*AC158</f>
        <v>560414517.5343585</v>
      </c>
      <c r="AD179" s="204">
        <f t="shared" si="207"/>
        <v>577598251.44358897</v>
      </c>
      <c r="AE179" s="204">
        <f t="shared" si="207"/>
        <v>592480941.90874267</v>
      </c>
      <c r="AF179" s="204">
        <f t="shared" si="207"/>
        <v>605501548.61477685</v>
      </c>
      <c r="AG179" s="204">
        <f t="shared" si="207"/>
        <v>631481251.75252008</v>
      </c>
      <c r="AH179" s="204">
        <f t="shared" si="207"/>
        <v>662791379.3448596</v>
      </c>
      <c r="AI179" s="204">
        <f t="shared" si="207"/>
        <v>691950045.29659486</v>
      </c>
      <c r="AJ179" s="204">
        <f t="shared" si="207"/>
        <v>747194659.40536249</v>
      </c>
      <c r="AK179" s="204">
        <f t="shared" si="207"/>
        <v>796191786.78777552</v>
      </c>
      <c r="AL179" s="204">
        <f t="shared" si="207"/>
        <v>831016387.78133571</v>
      </c>
      <c r="AM179" s="204">
        <f t="shared" si="207"/>
        <v>865681621.24596226</v>
      </c>
      <c r="AN179" s="204">
        <f t="shared" si="207"/>
        <v>900084038.08392632</v>
      </c>
      <c r="AO179" s="204">
        <f t="shared" si="207"/>
        <v>899884129.69236922</v>
      </c>
      <c r="AP179" s="204">
        <f t="shared" si="207"/>
        <v>908852048.09683669</v>
      </c>
      <c r="AQ179" s="204">
        <f t="shared" si="207"/>
        <v>919556233.79021263</v>
      </c>
      <c r="AR179" s="204">
        <f t="shared" si="207"/>
        <v>931780002.85157871</v>
      </c>
      <c r="AS179" s="204">
        <f t="shared" si="207"/>
        <v>947360275.74601209</v>
      </c>
      <c r="AT179" s="204">
        <f t="shared" si="207"/>
        <v>966214572.7874856</v>
      </c>
      <c r="AU179" s="204">
        <f t="shared" si="207"/>
        <v>984807451.16307664</v>
      </c>
      <c r="AV179" s="204">
        <f t="shared" si="207"/>
        <v>1007880793.8389512</v>
      </c>
      <c r="AW179" s="204">
        <f t="shared" si="207"/>
        <v>1030058043.6547691</v>
      </c>
      <c r="AX179" s="204">
        <f t="shared" si="207"/>
        <v>1054671939.1103355</v>
      </c>
      <c r="AY179" s="204">
        <f t="shared" si="207"/>
        <v>1076305382.1826868</v>
      </c>
      <c r="AZ179" s="144"/>
      <c r="BA179" s="202" t="s">
        <v>263</v>
      </c>
      <c r="BB179" s="204">
        <f t="shared" ref="BB179:BY179" si="208">$H134*BB158</f>
        <v>1124203097.2851536</v>
      </c>
      <c r="BC179" s="204">
        <f t="shared" si="208"/>
        <v>1161014026.6793344</v>
      </c>
      <c r="BD179" s="204">
        <f t="shared" si="208"/>
        <v>1197481377.9731586</v>
      </c>
      <c r="BE179" s="204">
        <f t="shared" si="208"/>
        <v>1229444038.617862</v>
      </c>
      <c r="BF179" s="204">
        <f t="shared" si="208"/>
        <v>1255766645.5904553</v>
      </c>
      <c r="BG179" s="204">
        <f t="shared" si="208"/>
        <v>1308024450.4842107</v>
      </c>
      <c r="BH179" s="204">
        <f t="shared" si="208"/>
        <v>1369247805.7251337</v>
      </c>
      <c r="BI179" s="204">
        <f t="shared" si="208"/>
        <v>1427972796.7548208</v>
      </c>
      <c r="BJ179" s="204">
        <f t="shared" si="208"/>
        <v>1540580165.6713083</v>
      </c>
      <c r="BK179" s="204">
        <f t="shared" si="208"/>
        <v>1637911741.1875756</v>
      </c>
      <c r="BL179" s="204">
        <f t="shared" si="208"/>
        <v>1703963570.5549099</v>
      </c>
      <c r="BM179" s="204">
        <f t="shared" si="208"/>
        <v>1767015100.6261258</v>
      </c>
      <c r="BN179" s="204">
        <f t="shared" si="208"/>
        <v>1826739720.1206367</v>
      </c>
      <c r="BO179" s="204">
        <f t="shared" si="208"/>
        <v>1821523836.9427941</v>
      </c>
      <c r="BP179" s="204">
        <f t="shared" si="208"/>
        <v>1834364891.7059188</v>
      </c>
      <c r="BQ179" s="204">
        <f t="shared" si="208"/>
        <v>1852233780.7277608</v>
      </c>
      <c r="BR179" s="204">
        <f t="shared" si="208"/>
        <v>1874064422.1660614</v>
      </c>
      <c r="BS179" s="204">
        <f t="shared" si="208"/>
        <v>1905706127.1367688</v>
      </c>
      <c r="BT179" s="204">
        <f t="shared" si="208"/>
        <v>1941368968.3931324</v>
      </c>
      <c r="BU179" s="204">
        <f t="shared" si="208"/>
        <v>1976372931.4817338</v>
      </c>
      <c r="BV179" s="204">
        <f t="shared" si="208"/>
        <v>2021995295.9434981</v>
      </c>
      <c r="BW179" s="204">
        <f t="shared" si="208"/>
        <v>2065120710.0956745</v>
      </c>
      <c r="BX179" s="204">
        <f t="shared" si="208"/>
        <v>2112458137.2559271</v>
      </c>
      <c r="BY179" s="204">
        <f t="shared" si="208"/>
        <v>2155471853.1779461</v>
      </c>
      <c r="IX179" s="45"/>
      <c r="IZ179" s="49"/>
      <c r="JA179" s="49"/>
      <c r="JB179" s="49"/>
      <c r="JC179" s="49"/>
      <c r="JD179" s="49"/>
      <c r="JE179" s="49"/>
      <c r="JF179" s="49"/>
      <c r="JG179" s="49"/>
      <c r="JH179" s="49"/>
      <c r="JI179" s="49"/>
      <c r="JJ179" s="49"/>
      <c r="JK179" s="49"/>
      <c r="JL179" s="49"/>
      <c r="JM179" s="49"/>
      <c r="JN179" s="49"/>
      <c r="JO179" s="49"/>
      <c r="JP179" s="49"/>
      <c r="JQ179" s="49"/>
      <c r="JR179" s="49"/>
      <c r="JS179" s="49"/>
      <c r="JT179" s="49"/>
      <c r="JU179" s="49"/>
      <c r="JV179" s="49"/>
      <c r="JX179" s="45"/>
      <c r="JY179" s="49"/>
      <c r="JZ179" s="49"/>
      <c r="KA179" s="49"/>
      <c r="KB179" s="49"/>
      <c r="KC179" s="49"/>
      <c r="KD179" s="49"/>
      <c r="KE179" s="49"/>
      <c r="KF179" s="49"/>
      <c r="KG179" s="49"/>
      <c r="KH179" s="49"/>
      <c r="KI179" s="49"/>
      <c r="KJ179" s="49"/>
      <c r="KK179" s="49"/>
      <c r="KL179" s="49"/>
      <c r="KM179" s="49"/>
      <c r="KN179" s="49"/>
      <c r="KO179" s="49"/>
      <c r="KP179" s="49"/>
      <c r="KQ179" s="49"/>
      <c r="KR179" s="49"/>
      <c r="KS179" s="49"/>
      <c r="KT179" s="49"/>
      <c r="KU179" s="49"/>
      <c r="KV179" s="49"/>
      <c r="KZ179" s="45"/>
      <c r="LB179" s="49"/>
      <c r="LC179" s="49"/>
      <c r="LD179" s="49"/>
      <c r="LE179" s="49"/>
      <c r="LF179" s="49"/>
      <c r="LG179" s="49"/>
      <c r="LH179" s="49"/>
      <c r="LI179" s="49"/>
      <c r="LJ179" s="49"/>
      <c r="LK179" s="49"/>
      <c r="LL179" s="49"/>
      <c r="LM179" s="49"/>
      <c r="LN179" s="49"/>
      <c r="LO179" s="49"/>
      <c r="LP179" s="49"/>
      <c r="LQ179" s="49"/>
      <c r="LR179" s="49"/>
      <c r="LS179" s="49"/>
      <c r="LT179" s="49"/>
      <c r="LU179" s="49"/>
      <c r="LV179" s="49"/>
      <c r="LW179" s="49"/>
      <c r="LX179" s="49"/>
      <c r="LZ179" s="45"/>
      <c r="MA179" s="49"/>
      <c r="MB179" s="49"/>
      <c r="MC179" s="49"/>
      <c r="MD179" s="49"/>
      <c r="ME179" s="49"/>
      <c r="MF179" s="49"/>
      <c r="MG179" s="49"/>
      <c r="MH179" s="49"/>
      <c r="MI179" s="49"/>
      <c r="MJ179" s="49"/>
      <c r="MK179" s="49"/>
      <c r="ML179" s="49"/>
      <c r="MM179" s="49"/>
      <c r="MN179" s="49"/>
      <c r="MO179" s="49"/>
      <c r="MP179" s="49"/>
      <c r="MQ179" s="49"/>
      <c r="MR179" s="49"/>
      <c r="MS179" s="49"/>
      <c r="MT179" s="49"/>
      <c r="MU179" s="49"/>
      <c r="MV179" s="49"/>
      <c r="MW179" s="49"/>
      <c r="MX179" s="49"/>
    </row>
    <row r="180" spans="2:362">
      <c r="B180" s="202" t="s">
        <v>264</v>
      </c>
      <c r="C180" s="204">
        <f t="shared" ref="C180:Y180" si="209">$G135*C159</f>
        <v>700859749.12511945</v>
      </c>
      <c r="D180" s="204">
        <f t="shared" si="209"/>
        <v>701572204.9038223</v>
      </c>
      <c r="E180" s="204">
        <f t="shared" si="209"/>
        <v>713968553.43943012</v>
      </c>
      <c r="F180" s="204">
        <f t="shared" si="209"/>
        <v>731208837.24257278</v>
      </c>
      <c r="G180" s="204">
        <f t="shared" si="209"/>
        <v>750150992.62433279</v>
      </c>
      <c r="H180" s="204">
        <f t="shared" si="209"/>
        <v>773843489.88714921</v>
      </c>
      <c r="I180" s="204">
        <f t="shared" si="209"/>
        <v>798021144.70436394</v>
      </c>
      <c r="J180" s="204">
        <f t="shared" si="209"/>
        <v>825774448.89887559</v>
      </c>
      <c r="K180" s="204">
        <f t="shared" si="209"/>
        <v>852920351.11583364</v>
      </c>
      <c r="L180" s="204">
        <f t="shared" si="209"/>
        <v>890651856.35040927</v>
      </c>
      <c r="M180" s="204">
        <f t="shared" si="209"/>
        <v>930346912.63191938</v>
      </c>
      <c r="N180" s="204">
        <f t="shared" si="209"/>
        <v>973027406.93517911</v>
      </c>
      <c r="O180" s="204">
        <f t="shared" si="209"/>
        <v>1042676167.0279992</v>
      </c>
      <c r="P180" s="204">
        <f t="shared" si="209"/>
        <v>1104214773.6720996</v>
      </c>
      <c r="Q180" s="204">
        <f t="shared" si="209"/>
        <v>1141852685.5201969</v>
      </c>
      <c r="R180" s="204">
        <f t="shared" si="209"/>
        <v>1175838545.2265248</v>
      </c>
      <c r="S180" s="204">
        <f t="shared" si="209"/>
        <v>1201231003.9988468</v>
      </c>
      <c r="T180" s="204">
        <f t="shared" si="209"/>
        <v>1195069121.0441673</v>
      </c>
      <c r="U180" s="204">
        <f t="shared" si="209"/>
        <v>1205815169.8671763</v>
      </c>
      <c r="V180" s="204">
        <f t="shared" si="209"/>
        <v>1221004039.4442415</v>
      </c>
      <c r="W180" s="204">
        <f t="shared" si="209"/>
        <v>1239208908.1488452</v>
      </c>
      <c r="X180" s="204">
        <f t="shared" si="209"/>
        <v>1264597546.7829437</v>
      </c>
      <c r="Y180" s="204">
        <f t="shared" si="209"/>
        <v>1290597407.5328193</v>
      </c>
      <c r="Z180" s="144"/>
      <c r="AA180" s="202" t="s">
        <v>264</v>
      </c>
      <c r="AB180" s="144"/>
      <c r="AC180" s="204">
        <f t="shared" ref="AC180:AY180" si="210">$F135*AC159</f>
        <v>610557856.05429554</v>
      </c>
      <c r="AD180" s="204">
        <f t="shared" si="210"/>
        <v>609726522.07419729</v>
      </c>
      <c r="AE180" s="204">
        <f t="shared" si="210"/>
        <v>622276435.04165208</v>
      </c>
      <c r="AF180" s="204">
        <f t="shared" si="210"/>
        <v>637532858.63552094</v>
      </c>
      <c r="AG180" s="204">
        <f t="shared" si="210"/>
        <v>653720920.30933619</v>
      </c>
      <c r="AH180" s="204">
        <f t="shared" si="210"/>
        <v>669772976.42403519</v>
      </c>
      <c r="AI180" s="204">
        <f t="shared" si="210"/>
        <v>689446180.55020511</v>
      </c>
      <c r="AJ180" s="204">
        <f t="shared" si="210"/>
        <v>712278113.78685081</v>
      </c>
      <c r="AK180" s="204">
        <f t="shared" si="210"/>
        <v>732780951.82363009</v>
      </c>
      <c r="AL180" s="204">
        <f t="shared" si="210"/>
        <v>764971767.59696472</v>
      </c>
      <c r="AM180" s="204">
        <f t="shared" si="210"/>
        <v>799828292.32897842</v>
      </c>
      <c r="AN180" s="204">
        <f t="shared" si="210"/>
        <v>837384527.40945041</v>
      </c>
      <c r="AO180" s="204">
        <f t="shared" si="210"/>
        <v>904470969.51304471</v>
      </c>
      <c r="AP180" s="204">
        <f t="shared" si="210"/>
        <v>962375336.3068012</v>
      </c>
      <c r="AQ180" s="204">
        <f t="shared" si="210"/>
        <v>1001556837.8187126</v>
      </c>
      <c r="AR180" s="204">
        <f t="shared" si="210"/>
        <v>1038478946.9798049</v>
      </c>
      <c r="AS180" s="204">
        <f t="shared" si="210"/>
        <v>1069510315.3616732</v>
      </c>
      <c r="AT180" s="204">
        <f t="shared" si="210"/>
        <v>1068536175.5445029</v>
      </c>
      <c r="AU180" s="204">
        <f t="shared" si="210"/>
        <v>1083455985.3795588</v>
      </c>
      <c r="AV180" s="204">
        <f t="shared" si="210"/>
        <v>1101519223.6996899</v>
      </c>
      <c r="AW180" s="204">
        <f t="shared" si="210"/>
        <v>1121410036.7204459</v>
      </c>
      <c r="AX180" s="204">
        <f t="shared" si="210"/>
        <v>1145717630.2735031</v>
      </c>
      <c r="AY180" s="204">
        <f t="shared" si="210"/>
        <v>1173054747.6558754</v>
      </c>
      <c r="AZ180" s="144"/>
      <c r="BA180" s="202" t="s">
        <v>264</v>
      </c>
      <c r="BB180" s="204">
        <f t="shared" ref="BB180:BY180" si="211">$H135*BB159</f>
        <v>1320904741.1381712</v>
      </c>
      <c r="BC180" s="204">
        <f t="shared" si="211"/>
        <v>1309922955.6926317</v>
      </c>
      <c r="BD180" s="204">
        <f t="shared" si="211"/>
        <v>1309713675.7334266</v>
      </c>
      <c r="BE180" s="204">
        <f t="shared" si="211"/>
        <v>1334740672.2342517</v>
      </c>
      <c r="BF180" s="204">
        <f t="shared" si="211"/>
        <v>1367215148.6626582</v>
      </c>
      <c r="BG180" s="204">
        <f t="shared" si="211"/>
        <v>1402285779.0677578</v>
      </c>
      <c r="BH180" s="204">
        <f t="shared" si="211"/>
        <v>1441698968.6263671</v>
      </c>
      <c r="BI180" s="204">
        <f t="shared" si="211"/>
        <v>1485413222.174161</v>
      </c>
      <c r="BJ180" s="204">
        <f t="shared" si="211"/>
        <v>1535856908.8929524</v>
      </c>
      <c r="BK180" s="204">
        <f t="shared" si="211"/>
        <v>1583255211.3777909</v>
      </c>
      <c r="BL180" s="204">
        <f t="shared" si="211"/>
        <v>1653055490.185492</v>
      </c>
      <c r="BM180" s="204">
        <f t="shared" si="211"/>
        <v>1727539310.1492009</v>
      </c>
      <c r="BN180" s="204">
        <f t="shared" si="211"/>
        <v>1807707967.6254604</v>
      </c>
      <c r="BO180" s="204">
        <f t="shared" si="211"/>
        <v>1944687113.3380582</v>
      </c>
      <c r="BP180" s="204">
        <f t="shared" si="211"/>
        <v>2064261743.8226097</v>
      </c>
      <c r="BQ180" s="204">
        <f t="shared" si="211"/>
        <v>2141392233.6152337</v>
      </c>
      <c r="BR180" s="204">
        <f t="shared" si="211"/>
        <v>2212675513.513165</v>
      </c>
      <c r="BS180" s="204">
        <f t="shared" si="211"/>
        <v>2269590641.7291064</v>
      </c>
      <c r="BT180" s="204">
        <f t="shared" si="211"/>
        <v>2262736723.0651331</v>
      </c>
      <c r="BU180" s="204">
        <f t="shared" si="211"/>
        <v>2288719912.483017</v>
      </c>
      <c r="BV180" s="204">
        <f t="shared" si="211"/>
        <v>2322235376.2947121</v>
      </c>
      <c r="BW180" s="204">
        <f t="shared" si="211"/>
        <v>2360539021.2420173</v>
      </c>
      <c r="BX180" s="204">
        <f t="shared" si="211"/>
        <v>2410315177.056447</v>
      </c>
      <c r="BY180" s="204">
        <f t="shared" si="211"/>
        <v>2463883630.0626826</v>
      </c>
      <c r="IX180" s="45"/>
      <c r="IZ180" s="49"/>
      <c r="JA180" s="49"/>
      <c r="JB180" s="49"/>
      <c r="JC180" s="49"/>
      <c r="JD180" s="49"/>
      <c r="JE180" s="49"/>
      <c r="JF180" s="49"/>
      <c r="JG180" s="49"/>
      <c r="JH180" s="49"/>
      <c r="JI180" s="49"/>
      <c r="JJ180" s="49"/>
      <c r="JK180" s="49"/>
      <c r="JL180" s="49"/>
      <c r="JM180" s="49"/>
      <c r="JN180" s="49"/>
      <c r="JO180" s="49"/>
      <c r="JP180" s="49"/>
      <c r="JQ180" s="49"/>
      <c r="JR180" s="49"/>
      <c r="JS180" s="49"/>
      <c r="JT180" s="49"/>
      <c r="JU180" s="49"/>
      <c r="JV180" s="49"/>
      <c r="JX180" s="45"/>
      <c r="JY180" s="49"/>
      <c r="JZ180" s="49"/>
      <c r="KA180" s="49"/>
      <c r="KB180" s="49"/>
      <c r="KC180" s="49"/>
      <c r="KD180" s="49"/>
      <c r="KE180" s="49"/>
      <c r="KF180" s="49"/>
      <c r="KG180" s="49"/>
      <c r="KH180" s="49"/>
      <c r="KI180" s="49"/>
      <c r="KJ180" s="49"/>
      <c r="KK180" s="49"/>
      <c r="KL180" s="49"/>
      <c r="KM180" s="49"/>
      <c r="KN180" s="49"/>
      <c r="KO180" s="49"/>
      <c r="KP180" s="49"/>
      <c r="KQ180" s="49"/>
      <c r="KR180" s="49"/>
      <c r="KS180" s="49"/>
      <c r="KT180" s="49"/>
      <c r="KU180" s="49"/>
      <c r="KV180" s="49"/>
      <c r="KZ180" s="45"/>
      <c r="LB180" s="49"/>
      <c r="LC180" s="49"/>
      <c r="LD180" s="49"/>
      <c r="LE180" s="49"/>
      <c r="LF180" s="49"/>
      <c r="LG180" s="49"/>
      <c r="LH180" s="49"/>
      <c r="LI180" s="49"/>
      <c r="LJ180" s="49"/>
      <c r="LK180" s="49"/>
      <c r="LL180" s="49"/>
      <c r="LM180" s="49"/>
      <c r="LN180" s="49"/>
      <c r="LO180" s="49"/>
      <c r="LP180" s="49"/>
      <c r="LQ180" s="49"/>
      <c r="LR180" s="49"/>
      <c r="LS180" s="49"/>
      <c r="LT180" s="49"/>
      <c r="LU180" s="49"/>
      <c r="LV180" s="49"/>
      <c r="LW180" s="49"/>
      <c r="LX180" s="49"/>
      <c r="LZ180" s="45"/>
      <c r="MA180" s="49"/>
      <c r="MB180" s="49"/>
      <c r="MC180" s="49"/>
      <c r="MD180" s="49"/>
      <c r="ME180" s="49"/>
      <c r="MF180" s="49"/>
      <c r="MG180" s="49"/>
      <c r="MH180" s="49"/>
      <c r="MI180" s="49"/>
      <c r="MJ180" s="49"/>
      <c r="MK180" s="49"/>
      <c r="ML180" s="49"/>
      <c r="MM180" s="49"/>
      <c r="MN180" s="49"/>
      <c r="MO180" s="49"/>
      <c r="MP180" s="49"/>
      <c r="MQ180" s="49"/>
      <c r="MR180" s="49"/>
      <c r="MS180" s="49"/>
      <c r="MT180" s="49"/>
      <c r="MU180" s="49"/>
      <c r="MV180" s="49"/>
      <c r="MW180" s="49"/>
      <c r="MX180" s="49"/>
    </row>
    <row r="181" spans="2:362">
      <c r="B181" s="202" t="s">
        <v>265</v>
      </c>
      <c r="C181" s="204">
        <f t="shared" ref="C181:Y181" si="212">$G136*C160</f>
        <v>957258277.3037982</v>
      </c>
      <c r="D181" s="204">
        <f t="shared" si="212"/>
        <v>954562031.70400834</v>
      </c>
      <c r="E181" s="204">
        <f t="shared" si="212"/>
        <v>943087372.58289456</v>
      </c>
      <c r="F181" s="204">
        <f t="shared" si="212"/>
        <v>930006937.84877849</v>
      </c>
      <c r="G181" s="204">
        <f t="shared" si="212"/>
        <v>921858342.31505048</v>
      </c>
      <c r="H181" s="204">
        <f t="shared" si="212"/>
        <v>916421607.7031188</v>
      </c>
      <c r="I181" s="204">
        <f t="shared" si="212"/>
        <v>916335723.43208301</v>
      </c>
      <c r="J181" s="204">
        <f t="shared" si="212"/>
        <v>936117733.86065769</v>
      </c>
      <c r="K181" s="204">
        <f t="shared" si="212"/>
        <v>962708024.68406868</v>
      </c>
      <c r="L181" s="204">
        <f t="shared" si="212"/>
        <v>995815109.89152789</v>
      </c>
      <c r="M181" s="204">
        <f t="shared" si="212"/>
        <v>1036427959.8767807</v>
      </c>
      <c r="N181" s="204">
        <f t="shared" si="212"/>
        <v>1070125824.7668194</v>
      </c>
      <c r="O181" s="204">
        <f t="shared" si="212"/>
        <v>1101031149.5713613</v>
      </c>
      <c r="P181" s="204">
        <f t="shared" si="212"/>
        <v>1129156947.0587454</v>
      </c>
      <c r="Q181" s="204">
        <f t="shared" si="212"/>
        <v>1172424401.785104</v>
      </c>
      <c r="R181" s="204">
        <f t="shared" si="212"/>
        <v>1221919767.4383907</v>
      </c>
      <c r="S181" s="204">
        <f t="shared" si="212"/>
        <v>1277611813.3745923</v>
      </c>
      <c r="T181" s="204">
        <f t="shared" si="212"/>
        <v>1376053405.8572702</v>
      </c>
      <c r="U181" s="204">
        <f t="shared" si="212"/>
        <v>1457240067.5227597</v>
      </c>
      <c r="V181" s="204">
        <f t="shared" si="212"/>
        <v>1508174645.3543127</v>
      </c>
      <c r="W181" s="204">
        <f t="shared" si="212"/>
        <v>1553823436.6866634</v>
      </c>
      <c r="X181" s="204">
        <f t="shared" si="212"/>
        <v>1590675596.6220162</v>
      </c>
      <c r="Y181" s="204">
        <f t="shared" si="212"/>
        <v>1583669522.1484308</v>
      </c>
      <c r="Z181" s="144"/>
      <c r="AA181" s="202" t="s">
        <v>265</v>
      </c>
      <c r="AB181" s="144"/>
      <c r="AC181" s="204">
        <f t="shared" ref="AC181:AY181" si="213">$F136*AC160</f>
        <v>812668647.15240455</v>
      </c>
      <c r="AD181" s="204">
        <f t="shared" si="213"/>
        <v>811432058.97695756</v>
      </c>
      <c r="AE181" s="204">
        <f t="shared" si="213"/>
        <v>800112015.09427512</v>
      </c>
      <c r="AF181" s="204">
        <f t="shared" si="213"/>
        <v>786915163.62616265</v>
      </c>
      <c r="AG181" s="204">
        <f t="shared" si="213"/>
        <v>780269598.44924796</v>
      </c>
      <c r="AH181" s="204">
        <f t="shared" si="213"/>
        <v>779166754.73958516</v>
      </c>
      <c r="AI181" s="204">
        <f t="shared" si="213"/>
        <v>778140649.65783119</v>
      </c>
      <c r="AJ181" s="204">
        <f t="shared" si="213"/>
        <v>793102489.56784952</v>
      </c>
      <c r="AK181" s="204">
        <f t="shared" si="213"/>
        <v>812032812.80687332</v>
      </c>
      <c r="AL181" s="204">
        <f t="shared" si="213"/>
        <v>837387255.46798861</v>
      </c>
      <c r="AM181" s="204">
        <f t="shared" si="213"/>
        <v>864554922.27998114</v>
      </c>
      <c r="AN181" s="204">
        <f t="shared" si="213"/>
        <v>888600423.20219254</v>
      </c>
      <c r="AO181" s="204">
        <f t="shared" si="213"/>
        <v>912588918.28652871</v>
      </c>
      <c r="AP181" s="204">
        <f t="shared" si="213"/>
        <v>936676077.32103348</v>
      </c>
      <c r="AQ181" s="204">
        <f t="shared" si="213"/>
        <v>975304110.07817042</v>
      </c>
      <c r="AR181" s="204">
        <f t="shared" si="213"/>
        <v>1021233275.147787</v>
      </c>
      <c r="AS181" s="204">
        <f t="shared" si="213"/>
        <v>1069797863.9530193</v>
      </c>
      <c r="AT181" s="204">
        <f t="shared" si="213"/>
        <v>1154230087.4428923</v>
      </c>
      <c r="AU181" s="204">
        <f t="shared" si="213"/>
        <v>1222748912.0366762</v>
      </c>
      <c r="AV181" s="204">
        <f t="shared" si="213"/>
        <v>1267331862.3195474</v>
      </c>
      <c r="AW181" s="204">
        <f t="shared" si="213"/>
        <v>1309700355.0541887</v>
      </c>
      <c r="AX181" s="204">
        <f t="shared" si="213"/>
        <v>1347973197.5907185</v>
      </c>
      <c r="AY181" s="204">
        <f t="shared" si="213"/>
        <v>1350108723.9788132</v>
      </c>
      <c r="AZ181" s="144"/>
      <c r="BA181" s="202" t="s">
        <v>265</v>
      </c>
      <c r="BB181" s="204">
        <f t="shared" ref="BB181:BY181" si="214">$H136*BB160</f>
        <v>1762530117.9481883</v>
      </c>
      <c r="BC181" s="204">
        <f t="shared" si="214"/>
        <v>1770063701.2762558</v>
      </c>
      <c r="BD181" s="204">
        <f t="shared" si="214"/>
        <v>1766228596.813988</v>
      </c>
      <c r="BE181" s="204">
        <f t="shared" si="214"/>
        <v>1743285084.3684704</v>
      </c>
      <c r="BF181" s="204">
        <f t="shared" si="214"/>
        <v>1716810878.8773777</v>
      </c>
      <c r="BG181" s="204">
        <f t="shared" si="214"/>
        <v>1702040932.8170688</v>
      </c>
      <c r="BH181" s="204">
        <f t="shared" si="214"/>
        <v>1695828063.5881948</v>
      </c>
      <c r="BI181" s="204">
        <f t="shared" si="214"/>
        <v>1694627196.5034473</v>
      </c>
      <c r="BJ181" s="204">
        <f t="shared" si="214"/>
        <v>1729203060.1710808</v>
      </c>
      <c r="BK181" s="204">
        <f t="shared" si="214"/>
        <v>1774387781.5574627</v>
      </c>
      <c r="BL181" s="204">
        <f t="shared" si="214"/>
        <v>1832597476.4738219</v>
      </c>
      <c r="BM181" s="204">
        <f t="shared" si="214"/>
        <v>1899702216.8023534</v>
      </c>
      <c r="BN181" s="204">
        <f t="shared" si="214"/>
        <v>1957025043.8118131</v>
      </c>
      <c r="BO181" s="204">
        <f t="shared" si="214"/>
        <v>2011713633.4437525</v>
      </c>
      <c r="BP181" s="204">
        <f t="shared" si="214"/>
        <v>2063950153.1601295</v>
      </c>
      <c r="BQ181" s="204">
        <f t="shared" si="214"/>
        <v>2146028579.4735281</v>
      </c>
      <c r="BR181" s="204">
        <f t="shared" si="214"/>
        <v>2241824695.060401</v>
      </c>
      <c r="BS181" s="204">
        <f t="shared" si="214"/>
        <v>2346209047.7024651</v>
      </c>
      <c r="BT181" s="204">
        <f t="shared" si="214"/>
        <v>2529177087.7166858</v>
      </c>
      <c r="BU181" s="204">
        <f t="shared" si="214"/>
        <v>2678856420.9984217</v>
      </c>
      <c r="BV181" s="204">
        <f t="shared" si="214"/>
        <v>2774506323.2276707</v>
      </c>
      <c r="BW181" s="204">
        <f t="shared" si="214"/>
        <v>2862867130.038322</v>
      </c>
      <c r="BX181" s="204">
        <f t="shared" si="214"/>
        <v>2938648794.2127342</v>
      </c>
      <c r="BY181" s="204">
        <f t="shared" si="214"/>
        <v>2934530850.7963743</v>
      </c>
      <c r="IX181" s="45"/>
      <c r="IZ181" s="49"/>
      <c r="JA181" s="49"/>
      <c r="JB181" s="49"/>
      <c r="JC181" s="49"/>
      <c r="JD181" s="49"/>
      <c r="JE181" s="49"/>
      <c r="JF181" s="49"/>
      <c r="JG181" s="49"/>
      <c r="JH181" s="49"/>
      <c r="JI181" s="49"/>
      <c r="JJ181" s="49"/>
      <c r="JK181" s="49"/>
      <c r="JL181" s="49"/>
      <c r="JM181" s="49"/>
      <c r="JN181" s="49"/>
      <c r="JO181" s="49"/>
      <c r="JP181" s="49"/>
      <c r="JQ181" s="49"/>
      <c r="JR181" s="49"/>
      <c r="JS181" s="49"/>
      <c r="JT181" s="49"/>
      <c r="JU181" s="49"/>
      <c r="JV181" s="49"/>
      <c r="JX181" s="45"/>
      <c r="JY181" s="49"/>
      <c r="JZ181" s="49"/>
      <c r="KA181" s="49"/>
      <c r="KB181" s="49"/>
      <c r="KC181" s="49"/>
      <c r="KD181" s="49"/>
      <c r="KE181" s="49"/>
      <c r="KF181" s="49"/>
      <c r="KG181" s="49"/>
      <c r="KH181" s="49"/>
      <c r="KI181" s="49"/>
      <c r="KJ181" s="49"/>
      <c r="KK181" s="49"/>
      <c r="KL181" s="49"/>
      <c r="KM181" s="49"/>
      <c r="KN181" s="49"/>
      <c r="KO181" s="49"/>
      <c r="KP181" s="49"/>
      <c r="KQ181" s="49"/>
      <c r="KR181" s="49"/>
      <c r="KS181" s="49"/>
      <c r="KT181" s="49"/>
      <c r="KU181" s="49"/>
      <c r="KV181" s="49"/>
      <c r="KZ181" s="45"/>
      <c r="LB181" s="49"/>
      <c r="LC181" s="49"/>
      <c r="LD181" s="49"/>
      <c r="LE181" s="49"/>
      <c r="LF181" s="49"/>
      <c r="LG181" s="49"/>
      <c r="LH181" s="49"/>
      <c r="LI181" s="49"/>
      <c r="LJ181" s="49"/>
      <c r="LK181" s="49"/>
      <c r="LL181" s="49"/>
      <c r="LM181" s="49"/>
      <c r="LN181" s="49"/>
      <c r="LO181" s="49"/>
      <c r="LP181" s="49"/>
      <c r="LQ181" s="49"/>
      <c r="LR181" s="49"/>
      <c r="LS181" s="49"/>
      <c r="LT181" s="49"/>
      <c r="LU181" s="49"/>
      <c r="LV181" s="49"/>
      <c r="LW181" s="49"/>
      <c r="LX181" s="49"/>
      <c r="LZ181" s="45"/>
      <c r="MA181" s="49"/>
      <c r="MB181" s="49"/>
      <c r="MC181" s="49"/>
      <c r="MD181" s="49"/>
      <c r="ME181" s="49"/>
      <c r="MF181" s="49"/>
      <c r="MG181" s="49"/>
      <c r="MH181" s="49"/>
      <c r="MI181" s="49"/>
      <c r="MJ181" s="49"/>
      <c r="MK181" s="49"/>
      <c r="ML181" s="49"/>
      <c r="MM181" s="49"/>
      <c r="MN181" s="49"/>
      <c r="MO181" s="49"/>
      <c r="MP181" s="49"/>
      <c r="MQ181" s="49"/>
      <c r="MR181" s="49"/>
      <c r="MS181" s="49"/>
      <c r="MT181" s="49"/>
      <c r="MU181" s="49"/>
      <c r="MV181" s="49"/>
      <c r="MW181" s="49"/>
      <c r="MX181" s="49"/>
    </row>
    <row r="182" spans="2:362">
      <c r="B182" s="202" t="s">
        <v>266</v>
      </c>
      <c r="C182" s="204">
        <f t="shared" ref="C182:Y182" si="215">$G137*C161</f>
        <v>1140189371.3276136</v>
      </c>
      <c r="D182" s="204">
        <f t="shared" si="215"/>
        <v>1163273746.7392576</v>
      </c>
      <c r="E182" s="204">
        <f t="shared" si="215"/>
        <v>1179770372.6433759</v>
      </c>
      <c r="F182" s="204">
        <f t="shared" si="215"/>
        <v>1196419610.5051975</v>
      </c>
      <c r="G182" s="204">
        <f t="shared" si="215"/>
        <v>1204642488.1309726</v>
      </c>
      <c r="H182" s="204">
        <f t="shared" si="215"/>
        <v>1213290499.0674927</v>
      </c>
      <c r="I182" s="204">
        <f t="shared" si="215"/>
        <v>1220125334.6017761</v>
      </c>
      <c r="J182" s="204">
        <f t="shared" si="215"/>
        <v>1219874614.9569778</v>
      </c>
      <c r="K182" s="204">
        <f t="shared" si="215"/>
        <v>1212095038.7321503</v>
      </c>
      <c r="L182" s="204">
        <f t="shared" si="215"/>
        <v>1205663534.8003685</v>
      </c>
      <c r="M182" s="204">
        <f t="shared" si="215"/>
        <v>1198756026.9052742</v>
      </c>
      <c r="N182" s="204">
        <f t="shared" si="215"/>
        <v>1211161198.8957279</v>
      </c>
      <c r="O182" s="204">
        <f t="shared" si="215"/>
        <v>1240524466.2814503</v>
      </c>
      <c r="P182" s="204">
        <f t="shared" si="215"/>
        <v>1274291678.7323248</v>
      </c>
      <c r="Q182" s="204">
        <f t="shared" si="215"/>
        <v>1312186681.2772696</v>
      </c>
      <c r="R182" s="204">
        <f t="shared" si="215"/>
        <v>1355125145.6625044</v>
      </c>
      <c r="S182" s="204">
        <f t="shared" si="215"/>
        <v>1388169268.1233087</v>
      </c>
      <c r="T182" s="204">
        <f t="shared" si="215"/>
        <v>1442975129.028995</v>
      </c>
      <c r="U182" s="204">
        <f t="shared" si="215"/>
        <v>1493079088.1902034</v>
      </c>
      <c r="V182" s="204">
        <f t="shared" si="215"/>
        <v>1563832898.6758842</v>
      </c>
      <c r="W182" s="204">
        <f t="shared" si="215"/>
        <v>1639637438.237936</v>
      </c>
      <c r="X182" s="204">
        <f t="shared" si="215"/>
        <v>1723254256.5871804</v>
      </c>
      <c r="Y182" s="204">
        <f t="shared" si="215"/>
        <v>1849297199.1779413</v>
      </c>
      <c r="Z182" s="144"/>
      <c r="AA182" s="202" t="s">
        <v>266</v>
      </c>
      <c r="AB182" s="144"/>
      <c r="AC182" s="204">
        <f t="shared" ref="AC182:AY182" si="216">$F137*AC161</f>
        <v>1045981245.3496898</v>
      </c>
      <c r="AD182" s="204">
        <f t="shared" si="216"/>
        <v>1054041520.4944539</v>
      </c>
      <c r="AE182" s="204">
        <f t="shared" si="216"/>
        <v>1058155681.7839072</v>
      </c>
      <c r="AF182" s="204">
        <f t="shared" si="216"/>
        <v>1064325423.2945681</v>
      </c>
      <c r="AG182" s="204">
        <f t="shared" si="216"/>
        <v>1060628379.7434328</v>
      </c>
      <c r="AH182" s="204">
        <f t="shared" si="216"/>
        <v>1058743847.803406</v>
      </c>
      <c r="AI182" s="204">
        <f t="shared" si="216"/>
        <v>1059296003.6584457</v>
      </c>
      <c r="AJ182" s="204">
        <f t="shared" si="216"/>
        <v>1051544815.7586223</v>
      </c>
      <c r="AK182" s="204">
        <f t="shared" si="216"/>
        <v>1041551995.1212193</v>
      </c>
      <c r="AL182" s="204">
        <f t="shared" si="216"/>
        <v>1032423418.4308349</v>
      </c>
      <c r="AM182" s="204">
        <f t="shared" si="216"/>
        <v>1028951438.4075691</v>
      </c>
      <c r="AN182" s="204">
        <f t="shared" si="216"/>
        <v>1034022869.902227</v>
      </c>
      <c r="AO182" s="204">
        <f t="shared" si="216"/>
        <v>1056466204.9013673</v>
      </c>
      <c r="AP182" s="204">
        <f t="shared" si="216"/>
        <v>1083158739.3066826</v>
      </c>
      <c r="AQ182" s="204">
        <f t="shared" si="216"/>
        <v>1114964717.0651913</v>
      </c>
      <c r="AR182" s="204">
        <f t="shared" si="216"/>
        <v>1146095504.240092</v>
      </c>
      <c r="AS182" s="204">
        <f t="shared" si="216"/>
        <v>1173589264.8046224</v>
      </c>
      <c r="AT182" s="204">
        <f t="shared" si="216"/>
        <v>1210901796.8783367</v>
      </c>
      <c r="AU182" s="204">
        <f t="shared" si="216"/>
        <v>1249111582.2164907</v>
      </c>
      <c r="AV182" s="204">
        <f t="shared" si="216"/>
        <v>1306820871.6092527</v>
      </c>
      <c r="AW182" s="204">
        <f t="shared" si="216"/>
        <v>1371849226.9283285</v>
      </c>
      <c r="AX182" s="204">
        <f t="shared" si="216"/>
        <v>1440427584.2936652</v>
      </c>
      <c r="AY182" s="204">
        <f t="shared" si="216"/>
        <v>1547557823.5595174</v>
      </c>
      <c r="AZ182" s="144"/>
      <c r="BA182" s="202" t="s">
        <v>266</v>
      </c>
      <c r="BB182" s="204">
        <f t="shared" ref="BB182:BY182" si="217">$H137*BB161</f>
        <v>2154437296.797194</v>
      </c>
      <c r="BC182" s="204">
        <f t="shared" si="217"/>
        <v>2195908694.6841207</v>
      </c>
      <c r="BD182" s="204">
        <f t="shared" si="217"/>
        <v>2225875915.5251093</v>
      </c>
      <c r="BE182" s="204">
        <f t="shared" si="217"/>
        <v>2245472800.4007688</v>
      </c>
      <c r="BF182" s="204">
        <f t="shared" si="217"/>
        <v>2267479926.4039202</v>
      </c>
      <c r="BG182" s="204">
        <f t="shared" si="217"/>
        <v>2270898026.2697306</v>
      </c>
      <c r="BH182" s="204">
        <f t="shared" si="217"/>
        <v>2276706475.31425</v>
      </c>
      <c r="BI182" s="204">
        <f t="shared" si="217"/>
        <v>2283552621.0202618</v>
      </c>
      <c r="BJ182" s="204">
        <f t="shared" si="217"/>
        <v>2274760379.6583519</v>
      </c>
      <c r="BK182" s="204">
        <f t="shared" si="217"/>
        <v>2256622237.6934166</v>
      </c>
      <c r="BL182" s="204">
        <f t="shared" si="217"/>
        <v>2240668894.7697706</v>
      </c>
      <c r="BM182" s="204">
        <f t="shared" si="217"/>
        <v>2230530631.5402384</v>
      </c>
      <c r="BN182" s="204">
        <f t="shared" si="217"/>
        <v>2247452049.3046374</v>
      </c>
      <c r="BO182" s="204">
        <f t="shared" si="217"/>
        <v>2299038503.1475167</v>
      </c>
      <c r="BP182" s="204">
        <f t="shared" si="217"/>
        <v>2359337630.5571756</v>
      </c>
      <c r="BQ182" s="204">
        <f t="shared" si="217"/>
        <v>2429052280.3905988</v>
      </c>
      <c r="BR182" s="204">
        <f t="shared" si="217"/>
        <v>2502622652.9630494</v>
      </c>
      <c r="BS182" s="204">
        <f t="shared" si="217"/>
        <v>2563147222.4589109</v>
      </c>
      <c r="BT182" s="204">
        <f t="shared" si="217"/>
        <v>2654375014.9007173</v>
      </c>
      <c r="BU182" s="204">
        <f t="shared" si="217"/>
        <v>2742304059.1694093</v>
      </c>
      <c r="BV182" s="204">
        <f t="shared" si="217"/>
        <v>2870617074.7915783</v>
      </c>
      <c r="BW182" s="204">
        <f t="shared" si="217"/>
        <v>3011624469.0618443</v>
      </c>
      <c r="BX182" s="204">
        <f t="shared" si="217"/>
        <v>3163681840.8808455</v>
      </c>
      <c r="BY182" s="204">
        <f t="shared" si="217"/>
        <v>3397040922.6991353</v>
      </c>
      <c r="IX182" s="45"/>
      <c r="IZ182" s="49"/>
      <c r="JA182" s="49"/>
      <c r="JB182" s="49"/>
      <c r="JC182" s="49"/>
      <c r="JD182" s="49"/>
      <c r="JE182" s="49"/>
      <c r="JF182" s="49"/>
      <c r="JG182" s="49"/>
      <c r="JH182" s="49"/>
      <c r="JI182" s="49"/>
      <c r="JJ182" s="49"/>
      <c r="JK182" s="49"/>
      <c r="JL182" s="49"/>
      <c r="JM182" s="49"/>
      <c r="JN182" s="49"/>
      <c r="JO182" s="49"/>
      <c r="JP182" s="49"/>
      <c r="JQ182" s="49"/>
      <c r="JR182" s="49"/>
      <c r="JS182" s="49"/>
      <c r="JT182" s="49"/>
      <c r="JU182" s="49"/>
      <c r="JV182" s="49"/>
      <c r="JX182" s="45"/>
      <c r="JY182" s="49"/>
      <c r="JZ182" s="49"/>
      <c r="KA182" s="49"/>
      <c r="KB182" s="49"/>
      <c r="KC182" s="49"/>
      <c r="KD182" s="49"/>
      <c r="KE182" s="49"/>
      <c r="KF182" s="49"/>
      <c r="KG182" s="49"/>
      <c r="KH182" s="49"/>
      <c r="KI182" s="49"/>
      <c r="KJ182" s="49"/>
      <c r="KK182" s="49"/>
      <c r="KL182" s="49"/>
      <c r="KM182" s="49"/>
      <c r="KN182" s="49"/>
      <c r="KO182" s="49"/>
      <c r="KP182" s="49"/>
      <c r="KQ182" s="49"/>
      <c r="KR182" s="49"/>
      <c r="KS182" s="49"/>
      <c r="KT182" s="49"/>
      <c r="KU182" s="49"/>
      <c r="KV182" s="49"/>
      <c r="KZ182" s="45"/>
      <c r="LB182" s="49"/>
      <c r="LC182" s="49"/>
      <c r="LD182" s="49"/>
      <c r="LE182" s="49"/>
      <c r="LF182" s="49"/>
      <c r="LG182" s="49"/>
      <c r="LH182" s="49"/>
      <c r="LI182" s="49"/>
      <c r="LJ182" s="49"/>
      <c r="LK182" s="49"/>
      <c r="LL182" s="49"/>
      <c r="LM182" s="49"/>
      <c r="LN182" s="49"/>
      <c r="LO182" s="49"/>
      <c r="LP182" s="49"/>
      <c r="LQ182" s="49"/>
      <c r="LR182" s="49"/>
      <c r="LS182" s="49"/>
      <c r="LT182" s="49"/>
      <c r="LU182" s="49"/>
      <c r="LV182" s="49"/>
      <c r="LW182" s="49"/>
      <c r="LX182" s="49"/>
      <c r="LZ182" s="45"/>
      <c r="MA182" s="49"/>
      <c r="MB182" s="49"/>
      <c r="MC182" s="49"/>
      <c r="MD182" s="49"/>
      <c r="ME182" s="49"/>
      <c r="MF182" s="49"/>
      <c r="MG182" s="49"/>
      <c r="MH182" s="49"/>
      <c r="MI182" s="49"/>
      <c r="MJ182" s="49"/>
      <c r="MK182" s="49"/>
      <c r="ML182" s="49"/>
      <c r="MM182" s="49"/>
      <c r="MN182" s="49"/>
      <c r="MO182" s="49"/>
      <c r="MP182" s="49"/>
      <c r="MQ182" s="49"/>
      <c r="MR182" s="49"/>
      <c r="MS182" s="49"/>
      <c r="MT182" s="49"/>
      <c r="MU182" s="49"/>
      <c r="MV182" s="49"/>
      <c r="MW182" s="49"/>
      <c r="MX182" s="49"/>
    </row>
    <row r="183" spans="2:362">
      <c r="B183" s="202" t="s">
        <v>267</v>
      </c>
      <c r="C183" s="204">
        <f t="shared" ref="C183:Y183" si="218">$G138*C162</f>
        <v>1071583435.3223433</v>
      </c>
      <c r="D183" s="204">
        <f t="shared" si="218"/>
        <v>1123744242.3196483</v>
      </c>
      <c r="E183" s="204">
        <f t="shared" si="218"/>
        <v>1175619802.5881352</v>
      </c>
      <c r="F183" s="204">
        <f t="shared" si="218"/>
        <v>1230239633.1097331</v>
      </c>
      <c r="G183" s="204">
        <f t="shared" si="218"/>
        <v>1293888998.0125353</v>
      </c>
      <c r="H183" s="204">
        <f t="shared" si="218"/>
        <v>1322989082.3990197</v>
      </c>
      <c r="I183" s="204">
        <f t="shared" si="218"/>
        <v>1351233426.59905</v>
      </c>
      <c r="J183" s="204">
        <f t="shared" si="218"/>
        <v>1379467934.7049832</v>
      </c>
      <c r="K183" s="204">
        <f t="shared" si="218"/>
        <v>1410058187.3471892</v>
      </c>
      <c r="L183" s="204">
        <f t="shared" si="218"/>
        <v>1440073028.4847107</v>
      </c>
      <c r="M183" s="204">
        <f t="shared" si="218"/>
        <v>1464028835.6583738</v>
      </c>
      <c r="N183" s="204">
        <f t="shared" si="218"/>
        <v>1482796103.1957788</v>
      </c>
      <c r="O183" s="204">
        <f t="shared" si="218"/>
        <v>1482407577.4789405</v>
      </c>
      <c r="P183" s="204">
        <f t="shared" si="218"/>
        <v>1471499349.1251764</v>
      </c>
      <c r="Q183" s="204">
        <f t="shared" si="218"/>
        <v>1464299328.2460461</v>
      </c>
      <c r="R183" s="204">
        <f t="shared" si="218"/>
        <v>1460851777.2649872</v>
      </c>
      <c r="S183" s="204">
        <f t="shared" si="218"/>
        <v>1477101004.713516</v>
      </c>
      <c r="T183" s="204">
        <f t="shared" si="218"/>
        <v>1516288003.5966506</v>
      </c>
      <c r="U183" s="204">
        <f t="shared" si="218"/>
        <v>1562281579.5950284</v>
      </c>
      <c r="V183" s="204">
        <f t="shared" si="218"/>
        <v>1621194865.1900423</v>
      </c>
      <c r="W183" s="204">
        <f t="shared" si="218"/>
        <v>1691955726.1250999</v>
      </c>
      <c r="X183" s="204">
        <f t="shared" si="218"/>
        <v>1757198538.2716441</v>
      </c>
      <c r="Y183" s="204">
        <f t="shared" si="218"/>
        <v>1825761032.1759839</v>
      </c>
      <c r="Z183" s="144"/>
      <c r="AA183" s="202" t="s">
        <v>267</v>
      </c>
      <c r="AB183" s="144"/>
      <c r="AC183" s="204">
        <f t="shared" ref="AC183:AY183" si="219">$F138*AC162</f>
        <v>1158045887.5361698</v>
      </c>
      <c r="AD183" s="204">
        <f t="shared" si="219"/>
        <v>1207780098.3669951</v>
      </c>
      <c r="AE183" s="204">
        <f t="shared" si="219"/>
        <v>1250710782.1203866</v>
      </c>
      <c r="AF183" s="204">
        <f t="shared" si="219"/>
        <v>1296422781.9746161</v>
      </c>
      <c r="AG183" s="204">
        <f t="shared" si="219"/>
        <v>1353876214.7222278</v>
      </c>
      <c r="AH183" s="204">
        <f t="shared" si="219"/>
        <v>1376614543.5835376</v>
      </c>
      <c r="AI183" s="204">
        <f t="shared" si="219"/>
        <v>1392416697.9841433</v>
      </c>
      <c r="AJ183" s="204">
        <f t="shared" si="219"/>
        <v>1398835119.7553072</v>
      </c>
      <c r="AK183" s="204">
        <f t="shared" si="219"/>
        <v>1408728047.1785944</v>
      </c>
      <c r="AL183" s="204">
        <f t="shared" si="219"/>
        <v>1417825090.3022573</v>
      </c>
      <c r="AM183" s="204">
        <f t="shared" si="219"/>
        <v>1418586743.0191021</v>
      </c>
      <c r="AN183" s="204">
        <f t="shared" si="219"/>
        <v>1423015454.0412052</v>
      </c>
      <c r="AO183" s="204">
        <f t="shared" si="219"/>
        <v>1410876078.9980106</v>
      </c>
      <c r="AP183" s="204">
        <f t="shared" si="219"/>
        <v>1394830024.5701008</v>
      </c>
      <c r="AQ183" s="204">
        <f t="shared" si="219"/>
        <v>1382057365.2454846</v>
      </c>
      <c r="AR183" s="204">
        <f t="shared" si="219"/>
        <v>1378107896.3822951</v>
      </c>
      <c r="AS183" s="204">
        <f t="shared" si="219"/>
        <v>1385476244.5755913</v>
      </c>
      <c r="AT183" s="204">
        <f t="shared" si="219"/>
        <v>1420336832.6887062</v>
      </c>
      <c r="AU183" s="204">
        <f t="shared" si="219"/>
        <v>1455757962.969836</v>
      </c>
      <c r="AV183" s="204">
        <f t="shared" si="219"/>
        <v>1500438736.3928316</v>
      </c>
      <c r="AW183" s="204">
        <f t="shared" si="219"/>
        <v>1544118236.0195255</v>
      </c>
      <c r="AX183" s="204">
        <f t="shared" si="219"/>
        <v>1584815308.9965522</v>
      </c>
      <c r="AY183" s="204">
        <f t="shared" si="219"/>
        <v>1645751805.2919822</v>
      </c>
      <c r="AZ183" s="144"/>
      <c r="BA183" s="202" t="s">
        <v>267</v>
      </c>
      <c r="BB183" s="204">
        <f t="shared" ref="BB183:BY183" si="220">$H138*BB162</f>
        <v>2195391493.0791044</v>
      </c>
      <c r="BC183" s="204">
        <f t="shared" si="220"/>
        <v>2243679707.9319401</v>
      </c>
      <c r="BD183" s="204">
        <f t="shared" si="220"/>
        <v>2345772035.1112905</v>
      </c>
      <c r="BE183" s="204">
        <f t="shared" si="220"/>
        <v>2440295503.8088565</v>
      </c>
      <c r="BF183" s="204">
        <f t="shared" si="220"/>
        <v>2540367019.2576332</v>
      </c>
      <c r="BG183" s="204">
        <f t="shared" si="220"/>
        <v>2661473347.7201047</v>
      </c>
      <c r="BH183" s="204">
        <f t="shared" si="220"/>
        <v>2713054567.1429882</v>
      </c>
      <c r="BI183" s="204">
        <f t="shared" si="220"/>
        <v>2756391793.2559195</v>
      </c>
      <c r="BJ183" s="204">
        <f t="shared" si="220"/>
        <v>2789647924.4856496</v>
      </c>
      <c r="BK183" s="204">
        <f t="shared" si="220"/>
        <v>2828833301.0430393</v>
      </c>
      <c r="BL183" s="204">
        <f t="shared" si="220"/>
        <v>2866627073.1586928</v>
      </c>
      <c r="BM183" s="204">
        <f t="shared" si="220"/>
        <v>2889815887.7670217</v>
      </c>
      <c r="BN183" s="204">
        <f t="shared" si="220"/>
        <v>2912095337.0965924</v>
      </c>
      <c r="BO183" s="204">
        <f t="shared" si="220"/>
        <v>2898702866.6276112</v>
      </c>
      <c r="BP183" s="204">
        <f t="shared" si="220"/>
        <v>2871293311.1547441</v>
      </c>
      <c r="BQ183" s="204">
        <f t="shared" si="220"/>
        <v>2850860148.9062881</v>
      </c>
      <c r="BR183" s="204">
        <f t="shared" si="220"/>
        <v>2843401516.5188994</v>
      </c>
      <c r="BS183" s="204">
        <f t="shared" si="220"/>
        <v>2866484697.7867661</v>
      </c>
      <c r="BT183" s="204">
        <f t="shared" si="220"/>
        <v>2940496927.4190135</v>
      </c>
      <c r="BU183" s="204">
        <f t="shared" si="220"/>
        <v>3021467179.2599392</v>
      </c>
      <c r="BV183" s="204">
        <f t="shared" si="220"/>
        <v>3124441315.1944485</v>
      </c>
      <c r="BW183" s="204">
        <f t="shared" si="220"/>
        <v>3237404690.933496</v>
      </c>
      <c r="BX183" s="204">
        <f t="shared" si="220"/>
        <v>3342013847.2681966</v>
      </c>
      <c r="BY183" s="204">
        <f t="shared" si="220"/>
        <v>3471446838.6114163</v>
      </c>
      <c r="IX183" s="45"/>
      <c r="IZ183" s="49"/>
      <c r="JA183" s="49"/>
      <c r="JB183" s="49"/>
      <c r="JC183" s="49"/>
      <c r="JD183" s="49"/>
      <c r="JE183" s="49"/>
      <c r="JF183" s="49"/>
      <c r="JG183" s="49"/>
      <c r="JH183" s="49"/>
      <c r="JI183" s="49"/>
      <c r="JJ183" s="49"/>
      <c r="JK183" s="49"/>
      <c r="JL183" s="49"/>
      <c r="JM183" s="49"/>
      <c r="JN183" s="49"/>
      <c r="JO183" s="49"/>
      <c r="JP183" s="49"/>
      <c r="JQ183" s="49"/>
      <c r="JR183" s="49"/>
      <c r="JS183" s="49"/>
      <c r="JT183" s="49"/>
      <c r="JU183" s="49"/>
      <c r="JV183" s="49"/>
      <c r="JX183" s="45"/>
      <c r="JY183" s="49"/>
      <c r="JZ183" s="49"/>
      <c r="KA183" s="49"/>
      <c r="KB183" s="49"/>
      <c r="KC183" s="49"/>
      <c r="KD183" s="49"/>
      <c r="KE183" s="49"/>
      <c r="KF183" s="49"/>
      <c r="KG183" s="49"/>
      <c r="KH183" s="49"/>
      <c r="KI183" s="49"/>
      <c r="KJ183" s="49"/>
      <c r="KK183" s="49"/>
      <c r="KL183" s="49"/>
      <c r="KM183" s="49"/>
      <c r="KN183" s="49"/>
      <c r="KO183" s="49"/>
      <c r="KP183" s="49"/>
      <c r="KQ183" s="49"/>
      <c r="KR183" s="49"/>
      <c r="KS183" s="49"/>
      <c r="KT183" s="49"/>
      <c r="KU183" s="49"/>
      <c r="KV183" s="49"/>
      <c r="KZ183" s="45"/>
      <c r="LB183" s="49"/>
      <c r="LC183" s="49"/>
      <c r="LD183" s="49"/>
      <c r="LE183" s="49"/>
      <c r="LF183" s="49"/>
      <c r="LG183" s="49"/>
      <c r="LH183" s="49"/>
      <c r="LI183" s="49"/>
      <c r="LJ183" s="49"/>
      <c r="LK183" s="49"/>
      <c r="LL183" s="49"/>
      <c r="LM183" s="49"/>
      <c r="LN183" s="49"/>
      <c r="LO183" s="49"/>
      <c r="LP183" s="49"/>
      <c r="LQ183" s="49"/>
      <c r="LR183" s="49"/>
      <c r="LS183" s="49"/>
      <c r="LT183" s="49"/>
      <c r="LU183" s="49"/>
      <c r="LV183" s="49"/>
      <c r="LW183" s="49"/>
      <c r="LX183" s="49"/>
      <c r="LZ183" s="45"/>
      <c r="MA183" s="49"/>
      <c r="MB183" s="49"/>
      <c r="MC183" s="49"/>
      <c r="MD183" s="49"/>
      <c r="ME183" s="49"/>
      <c r="MF183" s="49"/>
      <c r="MG183" s="49"/>
      <c r="MH183" s="49"/>
      <c r="MI183" s="49"/>
      <c r="MJ183" s="49"/>
      <c r="MK183" s="49"/>
      <c r="ML183" s="49"/>
      <c r="MM183" s="49"/>
      <c r="MN183" s="49"/>
      <c r="MO183" s="49"/>
      <c r="MP183" s="49"/>
      <c r="MQ183" s="49"/>
      <c r="MR183" s="49"/>
      <c r="MS183" s="49"/>
      <c r="MT183" s="49"/>
      <c r="MU183" s="49"/>
      <c r="MV183" s="49"/>
      <c r="MW183" s="49"/>
      <c r="MX183" s="49"/>
    </row>
    <row r="184" spans="2:362">
      <c r="B184" s="202" t="s">
        <v>268</v>
      </c>
      <c r="C184" s="204">
        <f t="shared" ref="C184:Y184" si="221">$G139*C163</f>
        <v>1092891300.731369</v>
      </c>
      <c r="D184" s="204">
        <f t="shared" si="221"/>
        <v>1124404295.2638044</v>
      </c>
      <c r="E184" s="204">
        <f t="shared" si="221"/>
        <v>1145280946.9378953</v>
      </c>
      <c r="F184" s="204">
        <f t="shared" si="221"/>
        <v>1153060187.0603547</v>
      </c>
      <c r="G184" s="204">
        <f t="shared" si="221"/>
        <v>1151836724.7501862</v>
      </c>
      <c r="H184" s="204">
        <f t="shared" si="221"/>
        <v>1194410384.329464</v>
      </c>
      <c r="I184" s="204">
        <f t="shared" si="221"/>
        <v>1263850710.4771264</v>
      </c>
      <c r="J184" s="204">
        <f t="shared" si="221"/>
        <v>1336834126.8987453</v>
      </c>
      <c r="K184" s="204">
        <f t="shared" si="221"/>
        <v>1411642128.7309046</v>
      </c>
      <c r="L184" s="204">
        <f t="shared" si="221"/>
        <v>1491704653.6639616</v>
      </c>
      <c r="M184" s="204">
        <f t="shared" si="221"/>
        <v>1543054710.5086687</v>
      </c>
      <c r="N184" s="204">
        <f t="shared" si="221"/>
        <v>1597014348.8126369</v>
      </c>
      <c r="O184" s="204">
        <f t="shared" si="221"/>
        <v>1635790324.8048594</v>
      </c>
      <c r="P184" s="204">
        <f t="shared" si="221"/>
        <v>1680287578.3053269</v>
      </c>
      <c r="Q184" s="204">
        <f t="shared" si="221"/>
        <v>1718625088.0361018</v>
      </c>
      <c r="R184" s="204">
        <f t="shared" si="221"/>
        <v>1748292281.0485721</v>
      </c>
      <c r="S184" s="204">
        <f t="shared" si="221"/>
        <v>1767973758.5583942</v>
      </c>
      <c r="T184" s="204">
        <f t="shared" si="221"/>
        <v>1777478575.5807445</v>
      </c>
      <c r="U184" s="204">
        <f t="shared" si="221"/>
        <v>1778892982.8757372</v>
      </c>
      <c r="V184" s="204">
        <f t="shared" si="221"/>
        <v>1785965019.3507004</v>
      </c>
      <c r="W184" s="204">
        <f t="shared" si="221"/>
        <v>1794621191.9960551</v>
      </c>
      <c r="X184" s="204">
        <f t="shared" si="221"/>
        <v>1827492017.5316834</v>
      </c>
      <c r="Y184" s="204">
        <f t="shared" si="221"/>
        <v>1887689192.0065691</v>
      </c>
      <c r="Z184" s="144"/>
      <c r="AA184" s="202" t="s">
        <v>268</v>
      </c>
      <c r="AB184" s="144"/>
      <c r="AC184" s="204">
        <f t="shared" ref="AC184:AY184" si="222">$F139*AC163</f>
        <v>1293269069.7704523</v>
      </c>
      <c r="AD184" s="204">
        <f t="shared" si="222"/>
        <v>1321461961.6177213</v>
      </c>
      <c r="AE184" s="204">
        <f t="shared" si="222"/>
        <v>1341333526.0022752</v>
      </c>
      <c r="AF184" s="204">
        <f t="shared" si="222"/>
        <v>1345705152.9650819</v>
      </c>
      <c r="AG184" s="204">
        <f t="shared" si="222"/>
        <v>1331353793.1367798</v>
      </c>
      <c r="AH184" s="204">
        <f t="shared" si="222"/>
        <v>1362629092.1991107</v>
      </c>
      <c r="AI184" s="204">
        <f t="shared" si="222"/>
        <v>1421675356.6458125</v>
      </c>
      <c r="AJ184" s="204">
        <f t="shared" si="222"/>
        <v>1495049540.5617666</v>
      </c>
      <c r="AK184" s="204">
        <f t="shared" si="222"/>
        <v>1566466454.4970541</v>
      </c>
      <c r="AL184" s="204">
        <f t="shared" si="222"/>
        <v>1636131201.5933614</v>
      </c>
      <c r="AM184" s="204">
        <f t="shared" si="222"/>
        <v>1675557885.5152955</v>
      </c>
      <c r="AN184" s="204">
        <f t="shared" si="222"/>
        <v>1699584253.5414445</v>
      </c>
      <c r="AO184" s="204">
        <f t="shared" si="222"/>
        <v>1711445075.2206948</v>
      </c>
      <c r="AP184" s="204">
        <f t="shared" si="222"/>
        <v>1727396239.5541527</v>
      </c>
      <c r="AQ184" s="204">
        <f t="shared" si="222"/>
        <v>1737522474.6637101</v>
      </c>
      <c r="AR184" s="204">
        <f t="shared" si="222"/>
        <v>1738202245.0761573</v>
      </c>
      <c r="AS184" s="204">
        <f t="shared" si="222"/>
        <v>1738606591.269768</v>
      </c>
      <c r="AT184" s="204">
        <f t="shared" si="222"/>
        <v>1736760662.9945884</v>
      </c>
      <c r="AU184" s="204">
        <f t="shared" si="222"/>
        <v>1731029495.2068875</v>
      </c>
      <c r="AV184" s="204">
        <f t="shared" si="222"/>
        <v>1728878842.2640591</v>
      </c>
      <c r="AW184" s="204">
        <f t="shared" si="222"/>
        <v>1734850273.7320213</v>
      </c>
      <c r="AX184" s="204">
        <f t="shared" si="222"/>
        <v>1757616722.4592383</v>
      </c>
      <c r="AY184" s="204">
        <f t="shared" si="222"/>
        <v>1789108844.8427808</v>
      </c>
      <c r="AZ184" s="144"/>
      <c r="BA184" s="202" t="s">
        <v>268</v>
      </c>
      <c r="BB184" s="204">
        <f t="shared" ref="BB184:BY184" si="223">$H139*BB163</f>
        <v>2340956107.8416419</v>
      </c>
      <c r="BC184" s="204">
        <f t="shared" si="223"/>
        <v>2409339780.3301454</v>
      </c>
      <c r="BD184" s="204">
        <f t="shared" si="223"/>
        <v>2468843206.8983102</v>
      </c>
      <c r="BE184" s="204">
        <f t="shared" si="223"/>
        <v>2509571623.2921672</v>
      </c>
      <c r="BF184" s="204">
        <f t="shared" si="223"/>
        <v>2521424793.1901741</v>
      </c>
      <c r="BG184" s="204">
        <f t="shared" si="223"/>
        <v>2504588925.6535683</v>
      </c>
      <c r="BH184" s="204">
        <f t="shared" si="223"/>
        <v>2577512246.6349702</v>
      </c>
      <c r="BI184" s="204">
        <f t="shared" si="223"/>
        <v>2705258083.6451831</v>
      </c>
      <c r="BJ184" s="204">
        <f t="shared" si="223"/>
        <v>2851920192.8761597</v>
      </c>
      <c r="BK184" s="204">
        <f t="shared" si="223"/>
        <v>2998094305.9466548</v>
      </c>
      <c r="BL184" s="204">
        <f t="shared" si="223"/>
        <v>3147119343.954699</v>
      </c>
      <c r="BM184" s="204">
        <f t="shared" si="223"/>
        <v>3236942742.4938226</v>
      </c>
      <c r="BN184" s="204">
        <f t="shared" si="223"/>
        <v>3312261097.2628503</v>
      </c>
      <c r="BO184" s="204">
        <f t="shared" si="223"/>
        <v>3360463560.1146054</v>
      </c>
      <c r="BP184" s="204">
        <f t="shared" si="223"/>
        <v>3418342473.1485367</v>
      </c>
      <c r="BQ184" s="204">
        <f t="shared" si="223"/>
        <v>3464246217.2443399</v>
      </c>
      <c r="BR184" s="204">
        <f t="shared" si="223"/>
        <v>3491927157.3474326</v>
      </c>
      <c r="BS184" s="204">
        <f t="shared" si="223"/>
        <v>3510239855.3697062</v>
      </c>
      <c r="BT184" s="204">
        <f t="shared" si="223"/>
        <v>3516847066.5425391</v>
      </c>
      <c r="BU184" s="204">
        <f t="shared" si="223"/>
        <v>3511851526.8997169</v>
      </c>
      <c r="BV184" s="204">
        <f t="shared" si="223"/>
        <v>3515916021.2363577</v>
      </c>
      <c r="BW184" s="204">
        <f t="shared" si="223"/>
        <v>3530318328.9726686</v>
      </c>
      <c r="BX184" s="204">
        <f t="shared" si="223"/>
        <v>3585108739.990922</v>
      </c>
      <c r="BY184" s="204">
        <f t="shared" si="223"/>
        <v>3674270775.3125515</v>
      </c>
      <c r="IX184" s="45"/>
      <c r="IZ184" s="49"/>
      <c r="JA184" s="49"/>
      <c r="JB184" s="49"/>
      <c r="JC184" s="49"/>
      <c r="JD184" s="49"/>
      <c r="JE184" s="49"/>
      <c r="JF184" s="49"/>
      <c r="JG184" s="49"/>
      <c r="JH184" s="49"/>
      <c r="JI184" s="49"/>
      <c r="JJ184" s="49"/>
      <c r="JK184" s="49"/>
      <c r="JL184" s="49"/>
      <c r="JM184" s="49"/>
      <c r="JN184" s="49"/>
      <c r="JO184" s="49"/>
      <c r="JP184" s="49"/>
      <c r="JQ184" s="49"/>
      <c r="JR184" s="49"/>
      <c r="JS184" s="49"/>
      <c r="JT184" s="49"/>
      <c r="JU184" s="49"/>
      <c r="JV184" s="49"/>
      <c r="JX184" s="45"/>
      <c r="JY184" s="49"/>
      <c r="JZ184" s="49"/>
      <c r="KA184" s="49"/>
      <c r="KB184" s="49"/>
      <c r="KC184" s="49"/>
      <c r="KD184" s="49"/>
      <c r="KE184" s="49"/>
      <c r="KF184" s="49"/>
      <c r="KG184" s="49"/>
      <c r="KH184" s="49"/>
      <c r="KI184" s="49"/>
      <c r="KJ184" s="49"/>
      <c r="KK184" s="49"/>
      <c r="KL184" s="49"/>
      <c r="KM184" s="49"/>
      <c r="KN184" s="49"/>
      <c r="KO184" s="49"/>
      <c r="KP184" s="49"/>
      <c r="KQ184" s="49"/>
      <c r="KR184" s="49"/>
      <c r="KS184" s="49"/>
      <c r="KT184" s="49"/>
      <c r="KU184" s="49"/>
      <c r="KV184" s="49"/>
      <c r="KZ184" s="45"/>
      <c r="LB184" s="49"/>
      <c r="LC184" s="49"/>
      <c r="LD184" s="49"/>
      <c r="LE184" s="49"/>
      <c r="LF184" s="49"/>
      <c r="LG184" s="49"/>
      <c r="LH184" s="49"/>
      <c r="LI184" s="49"/>
      <c r="LJ184" s="49"/>
      <c r="LK184" s="49"/>
      <c r="LL184" s="49"/>
      <c r="LM184" s="49"/>
      <c r="LN184" s="49"/>
      <c r="LO184" s="49"/>
      <c r="LP184" s="49"/>
      <c r="LQ184" s="49"/>
      <c r="LR184" s="49"/>
      <c r="LS184" s="49"/>
      <c r="LT184" s="49"/>
      <c r="LU184" s="49"/>
      <c r="LV184" s="49"/>
      <c r="LW184" s="49"/>
      <c r="LX184" s="49"/>
      <c r="LZ184" s="45"/>
      <c r="MA184" s="49"/>
      <c r="MB184" s="49"/>
      <c r="MC184" s="49"/>
      <c r="MD184" s="49"/>
      <c r="ME184" s="49"/>
      <c r="MF184" s="49"/>
      <c r="MG184" s="49"/>
      <c r="MH184" s="49"/>
      <c r="MI184" s="49"/>
      <c r="MJ184" s="49"/>
      <c r="MK184" s="49"/>
      <c r="ML184" s="49"/>
      <c r="MM184" s="49"/>
      <c r="MN184" s="49"/>
      <c r="MO184" s="49"/>
      <c r="MP184" s="49"/>
      <c r="MQ184" s="49"/>
      <c r="MR184" s="49"/>
      <c r="MS184" s="49"/>
      <c r="MT184" s="49"/>
      <c r="MU184" s="49"/>
      <c r="MV184" s="49"/>
      <c r="MW184" s="49"/>
      <c r="MX184" s="49"/>
    </row>
    <row r="185" spans="2:362">
      <c r="B185" s="202" t="s">
        <v>269</v>
      </c>
      <c r="C185" s="204">
        <f t="shared" ref="C185:Y185" si="224">$G140*C164</f>
        <v>768878138.5023818</v>
      </c>
      <c r="D185" s="204">
        <f t="shared" si="224"/>
        <v>803497453.51839101</v>
      </c>
      <c r="E185" s="204">
        <f t="shared" si="224"/>
        <v>840591616.45965803</v>
      </c>
      <c r="F185" s="204">
        <f t="shared" si="224"/>
        <v>885843258.90840912</v>
      </c>
      <c r="G185" s="204">
        <f t="shared" si="224"/>
        <v>935635295.43542159</v>
      </c>
      <c r="H185" s="204">
        <f t="shared" si="224"/>
        <v>973119722.85721004</v>
      </c>
      <c r="I185" s="204">
        <f t="shared" si="224"/>
        <v>1002656080.9805745</v>
      </c>
      <c r="J185" s="204">
        <f t="shared" si="224"/>
        <v>1029584330.136552</v>
      </c>
      <c r="K185" s="204">
        <f t="shared" si="224"/>
        <v>1048583547.2858384</v>
      </c>
      <c r="L185" s="204">
        <f t="shared" si="224"/>
        <v>1065574330.1573194</v>
      </c>
      <c r="M185" s="204">
        <f t="shared" si="224"/>
        <v>1125208646.5101645</v>
      </c>
      <c r="N185" s="204">
        <f t="shared" si="224"/>
        <v>1212513666.3965645</v>
      </c>
      <c r="O185" s="204">
        <f t="shared" si="224"/>
        <v>1291984840.7349372</v>
      </c>
      <c r="P185" s="204">
        <f t="shared" si="224"/>
        <v>1370285221.6317456</v>
      </c>
      <c r="Q185" s="204">
        <f t="shared" si="224"/>
        <v>1448414266.9029591</v>
      </c>
      <c r="R185" s="204">
        <f t="shared" si="224"/>
        <v>1506820677.9390419</v>
      </c>
      <c r="S185" s="204">
        <f t="shared" si="224"/>
        <v>1564941529.5991333</v>
      </c>
      <c r="T185" s="204">
        <f t="shared" si="224"/>
        <v>1620197268.8534455</v>
      </c>
      <c r="U185" s="204">
        <f t="shared" si="224"/>
        <v>1675805198.0048137</v>
      </c>
      <c r="V185" s="204">
        <f t="shared" si="224"/>
        <v>1722551267.8545859</v>
      </c>
      <c r="W185" s="204">
        <f t="shared" si="224"/>
        <v>1773618802.9276927</v>
      </c>
      <c r="X185" s="204">
        <f t="shared" si="224"/>
        <v>1813987380.046993</v>
      </c>
      <c r="Y185" s="204">
        <f t="shared" si="224"/>
        <v>1829036359.1617334</v>
      </c>
      <c r="Z185" s="144"/>
      <c r="AA185" s="202" t="s">
        <v>269</v>
      </c>
      <c r="AB185" s="144"/>
      <c r="AC185" s="204">
        <f t="shared" ref="AC185:AY185" si="225">$F140*AC164</f>
        <v>1136140279.3776691</v>
      </c>
      <c r="AD185" s="204">
        <f t="shared" si="225"/>
        <v>1185801821.1067917</v>
      </c>
      <c r="AE185" s="204">
        <f t="shared" si="225"/>
        <v>1234077080.0618665</v>
      </c>
      <c r="AF185" s="204">
        <f t="shared" si="225"/>
        <v>1288729239.7775609</v>
      </c>
      <c r="AG185" s="204">
        <f t="shared" si="225"/>
        <v>1359690608.5996997</v>
      </c>
      <c r="AH185" s="204">
        <f t="shared" si="225"/>
        <v>1400822433.966152</v>
      </c>
      <c r="AI185" s="204">
        <f t="shared" si="225"/>
        <v>1433057585.765039</v>
      </c>
      <c r="AJ185" s="204">
        <f t="shared" si="225"/>
        <v>1459078928.8943706</v>
      </c>
      <c r="AK185" s="204">
        <f t="shared" si="225"/>
        <v>1476415618.1745207</v>
      </c>
      <c r="AL185" s="204">
        <f t="shared" si="225"/>
        <v>1484121719.4773157</v>
      </c>
      <c r="AM185" s="204">
        <f t="shared" si="225"/>
        <v>1539613803.461992</v>
      </c>
      <c r="AN185" s="204">
        <f t="shared" si="225"/>
        <v>1634476318.2296247</v>
      </c>
      <c r="AO185" s="204">
        <f t="shared" si="225"/>
        <v>1707778058.5585382</v>
      </c>
      <c r="AP185" s="204">
        <f t="shared" si="225"/>
        <v>1783509871.0443118</v>
      </c>
      <c r="AQ185" s="204">
        <f t="shared" si="225"/>
        <v>1855099144.4170487</v>
      </c>
      <c r="AR185" s="204">
        <f t="shared" si="225"/>
        <v>1904801459.1689374</v>
      </c>
      <c r="AS185" s="204">
        <f t="shared" si="225"/>
        <v>1932885917.2502344</v>
      </c>
      <c r="AT185" s="204">
        <f t="shared" si="225"/>
        <v>1962536059.4057498</v>
      </c>
      <c r="AU185" s="204">
        <f t="shared" si="225"/>
        <v>1994510263.8589337</v>
      </c>
      <c r="AV185" s="204">
        <f t="shared" si="225"/>
        <v>2019447044.5826869</v>
      </c>
      <c r="AW185" s="204">
        <f t="shared" si="225"/>
        <v>2043976095.078779</v>
      </c>
      <c r="AX185" s="204">
        <f t="shared" si="225"/>
        <v>2066866070.0596733</v>
      </c>
      <c r="AY185" s="204">
        <f t="shared" si="225"/>
        <v>2058458672.7653015</v>
      </c>
      <c r="AZ185" s="144"/>
      <c r="BA185" s="202" t="s">
        <v>269</v>
      </c>
      <c r="BB185" s="204">
        <f t="shared" ref="BB185:BY185" si="226">$H140*BB164</f>
        <v>1843054039.5540032</v>
      </c>
      <c r="BC185" s="204">
        <f t="shared" si="226"/>
        <v>1923689565.6662745</v>
      </c>
      <c r="BD185" s="204">
        <f t="shared" si="226"/>
        <v>2008703847.3153169</v>
      </c>
      <c r="BE185" s="204">
        <f t="shared" si="226"/>
        <v>2094504731.7553959</v>
      </c>
      <c r="BF185" s="204">
        <f t="shared" si="226"/>
        <v>2194630527.0233541</v>
      </c>
      <c r="BG185" s="204">
        <f t="shared" si="226"/>
        <v>2316405379.1068439</v>
      </c>
      <c r="BH185" s="204">
        <f t="shared" si="226"/>
        <v>2394908337.6523046</v>
      </c>
      <c r="BI185" s="204">
        <f t="shared" si="226"/>
        <v>2456577996.4695807</v>
      </c>
      <c r="BJ185" s="204">
        <f t="shared" si="226"/>
        <v>2509192983.1589231</v>
      </c>
      <c r="BK185" s="204">
        <f t="shared" si="226"/>
        <v>2545219390.9884033</v>
      </c>
      <c r="BL185" s="204">
        <f t="shared" si="226"/>
        <v>2569079675.6498489</v>
      </c>
      <c r="BM185" s="204">
        <f t="shared" si="226"/>
        <v>2683311880.9703984</v>
      </c>
      <c r="BN185" s="204">
        <f t="shared" si="226"/>
        <v>2865148226.1650448</v>
      </c>
      <c r="BO185" s="204">
        <f t="shared" si="226"/>
        <v>3016682883.8427558</v>
      </c>
      <c r="BP185" s="204">
        <f t="shared" si="226"/>
        <v>3169747046.9474826</v>
      </c>
      <c r="BQ185" s="204">
        <f t="shared" si="226"/>
        <v>3318213953.7401505</v>
      </c>
      <c r="BR185" s="204">
        <f t="shared" si="226"/>
        <v>3425113273.0420356</v>
      </c>
      <c r="BS185" s="204">
        <f t="shared" si="226"/>
        <v>3508580569.2020388</v>
      </c>
      <c r="BT185" s="204">
        <f t="shared" si="226"/>
        <v>3591095201.9817867</v>
      </c>
      <c r="BU185" s="204">
        <f t="shared" si="226"/>
        <v>3676424124.7472439</v>
      </c>
      <c r="BV185" s="204">
        <f t="shared" si="226"/>
        <v>3746073431.878036</v>
      </c>
      <c r="BW185" s="204">
        <f t="shared" si="226"/>
        <v>3819253711.5374823</v>
      </c>
      <c r="BX185" s="204">
        <f t="shared" si="226"/>
        <v>3880853450.1066661</v>
      </c>
      <c r="BY185" s="204">
        <f t="shared" si="226"/>
        <v>3885660467.1630011</v>
      </c>
      <c r="IX185" s="45"/>
      <c r="IZ185" s="49"/>
      <c r="JA185" s="49"/>
      <c r="JB185" s="49"/>
      <c r="JC185" s="49"/>
      <c r="JD185" s="49"/>
      <c r="JE185" s="49"/>
      <c r="JF185" s="49"/>
      <c r="JG185" s="49"/>
      <c r="JH185" s="49"/>
      <c r="JI185" s="49"/>
      <c r="JJ185" s="49"/>
      <c r="JK185" s="49"/>
      <c r="JL185" s="49"/>
      <c r="JM185" s="49"/>
      <c r="JN185" s="49"/>
      <c r="JO185" s="49"/>
      <c r="JP185" s="49"/>
      <c r="JQ185" s="49"/>
      <c r="JR185" s="49"/>
      <c r="JS185" s="49"/>
      <c r="JT185" s="49"/>
      <c r="JU185" s="49"/>
      <c r="JV185" s="49"/>
      <c r="JX185" s="45"/>
      <c r="JY185" s="49"/>
      <c r="JZ185" s="49"/>
      <c r="KA185" s="49"/>
      <c r="KB185" s="49"/>
      <c r="KC185" s="49"/>
      <c r="KD185" s="49"/>
      <c r="KE185" s="49"/>
      <c r="KF185" s="49"/>
      <c r="KG185" s="49"/>
      <c r="KH185" s="49"/>
      <c r="KI185" s="49"/>
      <c r="KJ185" s="49"/>
      <c r="KK185" s="49"/>
      <c r="KL185" s="49"/>
      <c r="KM185" s="49"/>
      <c r="KN185" s="49"/>
      <c r="KO185" s="49"/>
      <c r="KP185" s="49"/>
      <c r="KQ185" s="49"/>
      <c r="KR185" s="49"/>
      <c r="KS185" s="49"/>
      <c r="KT185" s="49"/>
      <c r="KU185" s="49"/>
      <c r="KV185" s="49"/>
      <c r="KZ185" s="45"/>
      <c r="LB185" s="49"/>
      <c r="LC185" s="49"/>
      <c r="LD185" s="49"/>
      <c r="LE185" s="49"/>
      <c r="LF185" s="49"/>
      <c r="LG185" s="49"/>
      <c r="LH185" s="49"/>
      <c r="LI185" s="49"/>
      <c r="LJ185" s="49"/>
      <c r="LK185" s="49"/>
      <c r="LL185" s="49"/>
      <c r="LM185" s="49"/>
      <c r="LN185" s="49"/>
      <c r="LO185" s="49"/>
      <c r="LP185" s="49"/>
      <c r="LQ185" s="49"/>
      <c r="LR185" s="49"/>
      <c r="LS185" s="49"/>
      <c r="LT185" s="49"/>
      <c r="LU185" s="49"/>
      <c r="LV185" s="49"/>
      <c r="LW185" s="49"/>
      <c r="LX185" s="49"/>
      <c r="LZ185" s="45"/>
      <c r="MA185" s="49"/>
      <c r="MB185" s="49"/>
      <c r="MC185" s="49"/>
      <c r="MD185" s="49"/>
      <c r="ME185" s="49"/>
      <c r="MF185" s="49"/>
      <c r="MG185" s="49"/>
      <c r="MH185" s="49"/>
      <c r="MI185" s="49"/>
      <c r="MJ185" s="49"/>
      <c r="MK185" s="49"/>
      <c r="ML185" s="49"/>
      <c r="MM185" s="49"/>
      <c r="MN185" s="49"/>
      <c r="MO185" s="49"/>
      <c r="MP185" s="49"/>
      <c r="MQ185" s="49"/>
      <c r="MR185" s="49"/>
      <c r="MS185" s="49"/>
      <c r="MT185" s="49"/>
      <c r="MU185" s="49"/>
      <c r="MV185" s="49"/>
      <c r="MW185" s="49"/>
      <c r="MX185" s="49"/>
    </row>
    <row r="186" spans="2:362">
      <c r="B186" s="202" t="s">
        <v>270</v>
      </c>
      <c r="C186" s="204">
        <f t="shared" ref="C186:Y186" si="227">$G141*C165</f>
        <v>573506623.37154651</v>
      </c>
      <c r="D186" s="204">
        <f t="shared" si="227"/>
        <v>610125171.66650105</v>
      </c>
      <c r="E186" s="204">
        <f t="shared" si="227"/>
        <v>652621452.28008819</v>
      </c>
      <c r="F186" s="204">
        <f t="shared" si="227"/>
        <v>693600008.58604729</v>
      </c>
      <c r="G186" s="204">
        <f t="shared" si="227"/>
        <v>733695525.29484081</v>
      </c>
      <c r="H186" s="204">
        <f t="shared" si="227"/>
        <v>780841561.28725231</v>
      </c>
      <c r="I186" s="204">
        <f t="shared" si="227"/>
        <v>827891014.82372379</v>
      </c>
      <c r="J186" s="204">
        <f t="shared" si="227"/>
        <v>877465409.70834017</v>
      </c>
      <c r="K186" s="204">
        <f t="shared" si="227"/>
        <v>936146150.43872535</v>
      </c>
      <c r="L186" s="204">
        <f t="shared" si="227"/>
        <v>998566011.96335781</v>
      </c>
      <c r="M186" s="204">
        <f t="shared" si="227"/>
        <v>1062931320.1004955</v>
      </c>
      <c r="N186" s="204">
        <f t="shared" si="227"/>
        <v>1122660670.3525145</v>
      </c>
      <c r="O186" s="204">
        <f t="shared" si="227"/>
        <v>1167599107.3520124</v>
      </c>
      <c r="P186" s="204">
        <f t="shared" si="227"/>
        <v>1202410183.971519</v>
      </c>
      <c r="Q186" s="204">
        <f t="shared" si="227"/>
        <v>1238918352.316828</v>
      </c>
      <c r="R186" s="204">
        <f t="shared" si="227"/>
        <v>1331609915.0317886</v>
      </c>
      <c r="S186" s="204">
        <f t="shared" si="227"/>
        <v>1424811985.0138602</v>
      </c>
      <c r="T186" s="204">
        <f t="shared" si="227"/>
        <v>1530459394.3184826</v>
      </c>
      <c r="U186" s="204">
        <f t="shared" si="227"/>
        <v>1619025506.4154358</v>
      </c>
      <c r="V186" s="204">
        <f t="shared" si="227"/>
        <v>1710985801.9639938</v>
      </c>
      <c r="W186" s="204">
        <f t="shared" si="227"/>
        <v>1815529411.7721591</v>
      </c>
      <c r="X186" s="204">
        <f t="shared" si="227"/>
        <v>1918817449.653105</v>
      </c>
      <c r="Y186" s="204">
        <f t="shared" si="227"/>
        <v>2057013146.6094975</v>
      </c>
      <c r="Z186" s="144"/>
      <c r="AA186" s="202" t="s">
        <v>270</v>
      </c>
      <c r="AB186" s="144"/>
      <c r="AC186" s="204">
        <f t="shared" ref="AC186:AY186" si="228">$F141*AC165</f>
        <v>1228750062.2341876</v>
      </c>
      <c r="AD186" s="204">
        <f t="shared" si="228"/>
        <v>1280153046.591114</v>
      </c>
      <c r="AE186" s="204">
        <f t="shared" si="228"/>
        <v>1342993136.7929609</v>
      </c>
      <c r="AF186" s="204">
        <f t="shared" si="228"/>
        <v>1413977656.3859007</v>
      </c>
      <c r="AG186" s="204">
        <f t="shared" si="228"/>
        <v>1478667695.5494387</v>
      </c>
      <c r="AH186" s="204">
        <f t="shared" si="228"/>
        <v>1556796043.2082801</v>
      </c>
      <c r="AI186" s="204">
        <f t="shared" si="228"/>
        <v>1639380557.2339621</v>
      </c>
      <c r="AJ186" s="204">
        <f t="shared" si="228"/>
        <v>1729376502.0055387</v>
      </c>
      <c r="AK186" s="204">
        <f t="shared" si="228"/>
        <v>1814148377.0676858</v>
      </c>
      <c r="AL186" s="204">
        <f t="shared" si="228"/>
        <v>1921678114.8283725</v>
      </c>
      <c r="AM186" s="204">
        <f t="shared" si="228"/>
        <v>2025449780.1700263</v>
      </c>
      <c r="AN186" s="204">
        <f t="shared" si="228"/>
        <v>2118424259.118917</v>
      </c>
      <c r="AO186" s="204">
        <f t="shared" si="228"/>
        <v>2186523323.7275839</v>
      </c>
      <c r="AP186" s="204">
        <f t="shared" si="228"/>
        <v>2237577261.1106062</v>
      </c>
      <c r="AQ186" s="204">
        <f t="shared" si="228"/>
        <v>2286083155.5841298</v>
      </c>
      <c r="AR186" s="204">
        <f t="shared" si="228"/>
        <v>2393066053.0857</v>
      </c>
      <c r="AS186" s="204">
        <f t="shared" si="228"/>
        <v>2506459780.0079737</v>
      </c>
      <c r="AT186" s="204">
        <f t="shared" si="228"/>
        <v>2631965436.9247155</v>
      </c>
      <c r="AU186" s="204">
        <f t="shared" si="228"/>
        <v>2736691163.9950404</v>
      </c>
      <c r="AV186" s="204">
        <f t="shared" si="228"/>
        <v>2841498335.3592758</v>
      </c>
      <c r="AW186" s="204">
        <f t="shared" si="228"/>
        <v>2967015627.175148</v>
      </c>
      <c r="AX186" s="204">
        <f t="shared" si="228"/>
        <v>3077861311.1879225</v>
      </c>
      <c r="AY186" s="204">
        <f t="shared" si="228"/>
        <v>3198619929.2595701</v>
      </c>
      <c r="AZ186" s="144"/>
      <c r="BA186" s="202" t="s">
        <v>270</v>
      </c>
      <c r="BB186" s="204">
        <f t="shared" ref="BB186:BY186" si="229">$H141*BB165</f>
        <v>1772675990.2759495</v>
      </c>
      <c r="BC186" s="204">
        <f t="shared" si="229"/>
        <v>1822035288.3542116</v>
      </c>
      <c r="BD186" s="204">
        <f t="shared" si="229"/>
        <v>1909587070.6490374</v>
      </c>
      <c r="BE186" s="204">
        <f t="shared" si="229"/>
        <v>2014582357.0803747</v>
      </c>
      <c r="BF186" s="204">
        <f t="shared" si="229"/>
        <v>2126881878.7427566</v>
      </c>
      <c r="BG186" s="204">
        <f t="shared" si="229"/>
        <v>2231691464.2783895</v>
      </c>
      <c r="BH186" s="204">
        <f t="shared" si="229"/>
        <v>2357126229.2969379</v>
      </c>
      <c r="BI186" s="204">
        <f t="shared" si="229"/>
        <v>2487215896.7678132</v>
      </c>
      <c r="BJ186" s="204">
        <f t="shared" si="229"/>
        <v>2627457213.2038689</v>
      </c>
      <c r="BK186" s="204">
        <f t="shared" si="229"/>
        <v>2770310722.2395015</v>
      </c>
      <c r="BL186" s="204">
        <f t="shared" si="229"/>
        <v>2940734624.2573991</v>
      </c>
      <c r="BM186" s="204">
        <f t="shared" si="229"/>
        <v>3108905355.4074154</v>
      </c>
      <c r="BN186" s="204">
        <f t="shared" si="229"/>
        <v>3261427691.0793967</v>
      </c>
      <c r="BO186" s="204">
        <f t="shared" si="229"/>
        <v>3374210035.0706105</v>
      </c>
      <c r="BP186" s="204">
        <f t="shared" si="229"/>
        <v>3459768627.7515411</v>
      </c>
      <c r="BQ186" s="204">
        <f t="shared" si="229"/>
        <v>3544138734.6999626</v>
      </c>
      <c r="BR186" s="204">
        <f t="shared" si="229"/>
        <v>3741142624.9230342</v>
      </c>
      <c r="BS186" s="204">
        <f t="shared" si="229"/>
        <v>3945425990.2577233</v>
      </c>
      <c r="BT186" s="204">
        <f t="shared" si="229"/>
        <v>4173763811.6160049</v>
      </c>
      <c r="BU186" s="204">
        <f t="shared" si="229"/>
        <v>4364664332.4002542</v>
      </c>
      <c r="BV186" s="204">
        <f t="shared" si="229"/>
        <v>4558697008.2920542</v>
      </c>
      <c r="BW186" s="204">
        <f t="shared" si="229"/>
        <v>4786056804.9329576</v>
      </c>
      <c r="BX186" s="204">
        <f t="shared" si="229"/>
        <v>4996678760.8410282</v>
      </c>
      <c r="BY186" s="204">
        <f t="shared" si="229"/>
        <v>5249170078.7006111</v>
      </c>
      <c r="IX186" s="45"/>
      <c r="IZ186" s="49"/>
      <c r="JA186" s="49"/>
      <c r="JB186" s="49"/>
      <c r="JC186" s="49"/>
      <c r="JD186" s="49"/>
      <c r="JE186" s="49"/>
      <c r="JF186" s="49"/>
      <c r="JG186" s="49"/>
      <c r="JH186" s="49"/>
      <c r="JI186" s="49"/>
      <c r="JJ186" s="49"/>
      <c r="JK186" s="49"/>
      <c r="JL186" s="49"/>
      <c r="JM186" s="49"/>
      <c r="JN186" s="49"/>
      <c r="JO186" s="49"/>
      <c r="JP186" s="49"/>
      <c r="JQ186" s="49"/>
      <c r="JR186" s="49"/>
      <c r="JS186" s="49"/>
      <c r="JT186" s="49"/>
      <c r="JU186" s="49"/>
      <c r="JV186" s="49"/>
      <c r="JX186" s="45"/>
      <c r="JY186" s="49"/>
      <c r="JZ186" s="49"/>
      <c r="KA186" s="49"/>
      <c r="KB186" s="49"/>
      <c r="KC186" s="49"/>
      <c r="KD186" s="49"/>
      <c r="KE186" s="49"/>
      <c r="KF186" s="49"/>
      <c r="KG186" s="49"/>
      <c r="KH186" s="49"/>
      <c r="KI186" s="49"/>
      <c r="KJ186" s="49"/>
      <c r="KK186" s="49"/>
      <c r="KL186" s="49"/>
      <c r="KM186" s="49"/>
      <c r="KN186" s="49"/>
      <c r="KO186" s="49"/>
      <c r="KP186" s="49"/>
      <c r="KQ186" s="49"/>
      <c r="KR186" s="49"/>
      <c r="KS186" s="49"/>
      <c r="KT186" s="49"/>
      <c r="KU186" s="49"/>
      <c r="KV186" s="49"/>
      <c r="KZ186" s="45"/>
      <c r="LB186" s="49"/>
      <c r="LC186" s="49"/>
      <c r="LD186" s="49"/>
      <c r="LE186" s="49"/>
      <c r="LF186" s="49"/>
      <c r="LG186" s="49"/>
      <c r="LH186" s="49"/>
      <c r="LI186" s="49"/>
      <c r="LJ186" s="49"/>
      <c r="LK186" s="49"/>
      <c r="LL186" s="49"/>
      <c r="LM186" s="49"/>
      <c r="LN186" s="49"/>
      <c r="LO186" s="49"/>
      <c r="LP186" s="49"/>
      <c r="LQ186" s="49"/>
      <c r="LR186" s="49"/>
      <c r="LS186" s="49"/>
      <c r="LT186" s="49"/>
      <c r="LU186" s="49"/>
      <c r="LV186" s="49"/>
      <c r="LW186" s="49"/>
      <c r="LX186" s="49"/>
      <c r="LZ186" s="45"/>
      <c r="MA186" s="49"/>
      <c r="MB186" s="49"/>
      <c r="MC186" s="49"/>
      <c r="MD186" s="49"/>
      <c r="ME186" s="49"/>
      <c r="MF186" s="49"/>
      <c r="MG186" s="49"/>
      <c r="MH186" s="49"/>
      <c r="MI186" s="49"/>
      <c r="MJ186" s="49"/>
      <c r="MK186" s="49"/>
      <c r="ML186" s="49"/>
      <c r="MM186" s="49"/>
      <c r="MN186" s="49"/>
      <c r="MO186" s="49"/>
      <c r="MP186" s="49"/>
      <c r="MQ186" s="49"/>
      <c r="MR186" s="49"/>
      <c r="MS186" s="49"/>
      <c r="MT186" s="49"/>
      <c r="MU186" s="49"/>
      <c r="MV186" s="49"/>
      <c r="MW186" s="49"/>
      <c r="MX186" s="49"/>
    </row>
    <row r="187" spans="2:362">
      <c r="B187" s="202" t="s">
        <v>245</v>
      </c>
      <c r="C187" s="204">
        <f t="shared" ref="C187:Y187" si="230">SUM(C168:C186)</f>
        <v>11695261096.52202</v>
      </c>
      <c r="D187" s="204">
        <f t="shared" si="230"/>
        <v>11955740107.63467</v>
      </c>
      <c r="E187" s="204">
        <f t="shared" si="230"/>
        <v>12196012872.874689</v>
      </c>
      <c r="F187" s="204">
        <f t="shared" si="230"/>
        <v>12422726769.365129</v>
      </c>
      <c r="G187" s="204">
        <f t="shared" si="230"/>
        <v>12653831347.28027</v>
      </c>
      <c r="H187" s="204">
        <f t="shared" si="230"/>
        <v>12906912837.411991</v>
      </c>
      <c r="I187" s="204">
        <f t="shared" si="230"/>
        <v>13176143858.916134</v>
      </c>
      <c r="J187" s="204">
        <f t="shared" si="230"/>
        <v>13462320815.358223</v>
      </c>
      <c r="K187" s="204">
        <f t="shared" si="230"/>
        <v>13739103454.36515</v>
      </c>
      <c r="L187" s="204">
        <f t="shared" si="230"/>
        <v>14044333830.84926</v>
      </c>
      <c r="M187" s="204">
        <f t="shared" si="230"/>
        <v>14365688904.732363</v>
      </c>
      <c r="N187" s="204">
        <f t="shared" si="230"/>
        <v>14729903517.865076</v>
      </c>
      <c r="O187" s="204">
        <f t="shared" si="230"/>
        <v>15048498877.956688</v>
      </c>
      <c r="P187" s="204">
        <f t="shared" si="230"/>
        <v>15356769043.398331</v>
      </c>
      <c r="Q187" s="204">
        <f t="shared" si="230"/>
        <v>15669723708.701353</v>
      </c>
      <c r="R187" s="204">
        <f t="shared" si="230"/>
        <v>16033274103.9069</v>
      </c>
      <c r="S187" s="204">
        <f t="shared" si="230"/>
        <v>16413682679.124258</v>
      </c>
      <c r="T187" s="204">
        <f t="shared" si="230"/>
        <v>16899178256.249971</v>
      </c>
      <c r="U187" s="204">
        <f t="shared" si="230"/>
        <v>17351495368.559456</v>
      </c>
      <c r="V187" s="204">
        <f t="shared" si="230"/>
        <v>17817440822.926258</v>
      </c>
      <c r="W187" s="204">
        <f t="shared" si="230"/>
        <v>18268230315.900486</v>
      </c>
      <c r="X187" s="204">
        <f t="shared" si="230"/>
        <v>18698527912.101463</v>
      </c>
      <c r="Y187" s="204">
        <f t="shared" si="230"/>
        <v>19221085457.86322</v>
      </c>
      <c r="Z187" s="144"/>
      <c r="AA187" s="202" t="s">
        <v>1</v>
      </c>
      <c r="AB187" s="144"/>
      <c r="AC187" s="204">
        <f t="shared" ref="AC187:AY187" si="231">SUM(AC168:AC186)</f>
        <v>14010120178.916933</v>
      </c>
      <c r="AD187" s="204">
        <f t="shared" si="231"/>
        <v>14303717048.5788</v>
      </c>
      <c r="AE187" s="204">
        <f t="shared" si="231"/>
        <v>14570723816.96636</v>
      </c>
      <c r="AF187" s="204">
        <f t="shared" si="231"/>
        <v>14821542299.647808</v>
      </c>
      <c r="AG187" s="204">
        <f t="shared" si="231"/>
        <v>15075996868.047688</v>
      </c>
      <c r="AH187" s="204">
        <f t="shared" si="231"/>
        <v>15345609974.090242</v>
      </c>
      <c r="AI187" s="204">
        <f t="shared" si="231"/>
        <v>15640833847.371506</v>
      </c>
      <c r="AJ187" s="204">
        <f t="shared" si="231"/>
        <v>15948971324.598515</v>
      </c>
      <c r="AK187" s="204">
        <f t="shared" si="231"/>
        <v>16226970746.206455</v>
      </c>
      <c r="AL187" s="204">
        <f t="shared" si="231"/>
        <v>16537596280.020948</v>
      </c>
      <c r="AM187" s="204">
        <f t="shared" si="231"/>
        <v>16862385137.062037</v>
      </c>
      <c r="AN187" s="204">
        <f t="shared" si="231"/>
        <v>17220081584.095493</v>
      </c>
      <c r="AO187" s="204">
        <f t="shared" si="231"/>
        <v>17506921973.569939</v>
      </c>
      <c r="AP187" s="204">
        <f t="shared" si="231"/>
        <v>17792129897.852753</v>
      </c>
      <c r="AQ187" s="204">
        <f t="shared" si="231"/>
        <v>18064627318.128353</v>
      </c>
      <c r="AR187" s="204">
        <f t="shared" si="231"/>
        <v>18395019486.605721</v>
      </c>
      <c r="AS187" s="204">
        <f t="shared" si="231"/>
        <v>18739953538.753857</v>
      </c>
      <c r="AT187" s="204">
        <f t="shared" si="231"/>
        <v>19183795061.30405</v>
      </c>
      <c r="AU187" s="204">
        <f t="shared" si="231"/>
        <v>19614613562.970016</v>
      </c>
      <c r="AV187" s="204">
        <f t="shared" si="231"/>
        <v>20056247758.45422</v>
      </c>
      <c r="AW187" s="204">
        <f t="shared" si="231"/>
        <v>20487329919.167728</v>
      </c>
      <c r="AX187" s="204">
        <f t="shared" si="231"/>
        <v>20887772087.89854</v>
      </c>
      <c r="AY187" s="204">
        <f t="shared" si="231"/>
        <v>21345771858.327915</v>
      </c>
      <c r="AZ187" s="144"/>
      <c r="BA187" s="202" t="s">
        <v>245</v>
      </c>
      <c r="BB187" s="204">
        <f t="shared" ref="BB187:BY187" si="232">SUM(BB168:BB186)</f>
        <v>25259220802.680946</v>
      </c>
      <c r="BC187" s="204">
        <f t="shared" si="232"/>
        <v>25788578976.977409</v>
      </c>
      <c r="BD187" s="204">
        <f t="shared" si="232"/>
        <v>26339422684.403294</v>
      </c>
      <c r="BE187" s="204">
        <f t="shared" si="232"/>
        <v>26844165713.631989</v>
      </c>
      <c r="BF187" s="204">
        <f t="shared" si="232"/>
        <v>27320066853.241501</v>
      </c>
      <c r="BG187" s="204">
        <f t="shared" si="232"/>
        <v>27803954681.184204</v>
      </c>
      <c r="BH187" s="204">
        <f t="shared" si="232"/>
        <v>28324412131.724937</v>
      </c>
      <c r="BI187" s="204">
        <f t="shared" si="232"/>
        <v>28885427404.717693</v>
      </c>
      <c r="BJ187" s="204">
        <f t="shared" si="232"/>
        <v>29475117592.667404</v>
      </c>
      <c r="BK187" s="204">
        <f t="shared" si="232"/>
        <v>30025159426.820518</v>
      </c>
      <c r="BL187" s="204">
        <f t="shared" si="232"/>
        <v>30636601209.718643</v>
      </c>
      <c r="BM187" s="204">
        <f t="shared" si="232"/>
        <v>31278011561.078918</v>
      </c>
      <c r="BN187" s="204">
        <f t="shared" si="232"/>
        <v>31993134706.193043</v>
      </c>
      <c r="BO187" s="204">
        <f t="shared" si="232"/>
        <v>32595654180.502747</v>
      </c>
      <c r="BP187" s="204">
        <f t="shared" si="232"/>
        <v>33185378637.391449</v>
      </c>
      <c r="BQ187" s="204">
        <f t="shared" si="232"/>
        <v>33768187389.739693</v>
      </c>
      <c r="BR187" s="204">
        <f t="shared" si="232"/>
        <v>34457253871.74791</v>
      </c>
      <c r="BS187" s="204">
        <f t="shared" si="232"/>
        <v>35178445395.910378</v>
      </c>
      <c r="BT187" s="204">
        <f t="shared" si="232"/>
        <v>36102872626.935188</v>
      </c>
      <c r="BU187" s="204">
        <f t="shared" si="232"/>
        <v>36983288274.492889</v>
      </c>
      <c r="BV187" s="204">
        <f t="shared" si="232"/>
        <v>37887947939.000214</v>
      </c>
      <c r="BW187" s="204">
        <f t="shared" si="232"/>
        <v>38763047633.185944</v>
      </c>
      <c r="BX187" s="204">
        <f t="shared" si="232"/>
        <v>39586299999.999992</v>
      </c>
      <c r="BY187" s="204">
        <f t="shared" si="232"/>
        <v>40557789296.422165</v>
      </c>
      <c r="IX187" s="45"/>
      <c r="IZ187" s="49"/>
      <c r="JA187" s="49"/>
      <c r="JB187" s="49"/>
      <c r="JC187" s="49"/>
      <c r="JD187" s="49"/>
      <c r="JE187" s="49"/>
      <c r="JF187" s="49"/>
      <c r="JG187" s="49"/>
      <c r="JH187" s="49"/>
      <c r="JI187" s="49"/>
      <c r="JJ187" s="49"/>
      <c r="JK187" s="49"/>
      <c r="JL187" s="49"/>
      <c r="JM187" s="49"/>
      <c r="JN187" s="49"/>
      <c r="JO187" s="49"/>
      <c r="JP187" s="49"/>
      <c r="JQ187" s="49"/>
      <c r="JR187" s="49"/>
      <c r="JS187" s="49"/>
      <c r="JT187" s="49"/>
      <c r="JU187" s="49"/>
      <c r="JV187" s="49"/>
      <c r="JX187" s="45"/>
      <c r="JY187" s="49"/>
      <c r="JZ187" s="49"/>
      <c r="KA187" s="49"/>
      <c r="KB187" s="49"/>
      <c r="KC187" s="49"/>
      <c r="KD187" s="49"/>
      <c r="KE187" s="49"/>
      <c r="KF187" s="49"/>
      <c r="KG187" s="49"/>
      <c r="KH187" s="49"/>
      <c r="KI187" s="49"/>
      <c r="KJ187" s="49"/>
      <c r="KK187" s="49"/>
      <c r="KL187" s="49"/>
      <c r="KM187" s="49"/>
      <c r="KN187" s="49"/>
      <c r="KO187" s="49"/>
      <c r="KP187" s="49"/>
      <c r="KQ187" s="49"/>
      <c r="KR187" s="49"/>
      <c r="KS187" s="49"/>
      <c r="KT187" s="49"/>
      <c r="KU187" s="49"/>
      <c r="KV187" s="49"/>
      <c r="KZ187" s="45"/>
      <c r="LB187" s="49"/>
      <c r="LC187" s="49"/>
      <c r="LD187" s="49"/>
      <c r="LE187" s="49"/>
      <c r="LF187" s="49"/>
      <c r="LG187" s="49"/>
      <c r="LH187" s="49"/>
      <c r="LI187" s="49"/>
      <c r="LJ187" s="49"/>
      <c r="LK187" s="49"/>
      <c r="LL187" s="49"/>
      <c r="LM187" s="49"/>
      <c r="LN187" s="49"/>
      <c r="LO187" s="49"/>
      <c r="LP187" s="49"/>
      <c r="LQ187" s="49"/>
      <c r="LR187" s="49"/>
      <c r="LS187" s="49"/>
      <c r="LT187" s="49"/>
      <c r="LU187" s="49"/>
      <c r="LV187" s="49"/>
      <c r="LW187" s="49"/>
      <c r="LX187" s="49"/>
      <c r="LZ187" s="45"/>
      <c r="MA187" s="49"/>
      <c r="MB187" s="49"/>
      <c r="MC187" s="49"/>
      <c r="MD187" s="49"/>
      <c r="ME187" s="49"/>
      <c r="MF187" s="49"/>
      <c r="MG187" s="49"/>
      <c r="MH187" s="49"/>
      <c r="MI187" s="49"/>
      <c r="MJ187" s="49"/>
      <c r="MK187" s="49"/>
      <c r="ML187" s="49"/>
      <c r="MM187" s="49"/>
      <c r="MN187" s="49"/>
      <c r="MO187" s="49"/>
      <c r="MP187" s="49"/>
      <c r="MQ187" s="49"/>
      <c r="MR187" s="49"/>
      <c r="MS187" s="49"/>
      <c r="MT187" s="49"/>
      <c r="MU187" s="49"/>
      <c r="MV187" s="49"/>
      <c r="MW187" s="49"/>
      <c r="MX187" s="49"/>
    </row>
    <row r="188" spans="2:362">
      <c r="B188" s="45"/>
      <c r="BA188" s="45"/>
      <c r="JX188" s="45"/>
      <c r="LZ188" s="45"/>
    </row>
    <row r="189" spans="2:362">
      <c r="B189" s="45"/>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JY189" s="49"/>
      <c r="JZ189" s="49"/>
      <c r="KA189" s="49"/>
      <c r="KB189" s="49"/>
      <c r="KC189" s="49"/>
      <c r="KD189" s="49"/>
      <c r="KE189" s="49"/>
      <c r="KF189" s="49"/>
      <c r="KG189" s="49"/>
      <c r="KH189" s="49"/>
      <c r="KI189" s="49"/>
      <c r="KJ189" s="49"/>
      <c r="KK189" s="49"/>
      <c r="KL189" s="49"/>
      <c r="KM189" s="49"/>
      <c r="KN189" s="49"/>
      <c r="KO189" s="49"/>
      <c r="KP189" s="49"/>
      <c r="KQ189" s="49"/>
      <c r="KR189" s="49"/>
      <c r="KS189" s="49"/>
      <c r="KT189" s="49"/>
      <c r="KU189" s="49"/>
      <c r="MA189" s="49"/>
      <c r="MB189" s="49"/>
      <c r="MC189" s="49"/>
      <c r="MD189" s="49"/>
      <c r="ME189" s="49"/>
      <c r="MF189" s="49"/>
      <c r="MG189" s="49"/>
      <c r="MH189" s="49"/>
      <c r="MI189" s="49"/>
      <c r="MJ189" s="49"/>
      <c r="MK189" s="49"/>
      <c r="ML189" s="49"/>
      <c r="MM189" s="49"/>
      <c r="MN189" s="49"/>
      <c r="MO189" s="49"/>
      <c r="MP189" s="49"/>
      <c r="MQ189" s="49"/>
      <c r="MR189" s="49"/>
      <c r="MS189" s="49"/>
      <c r="MT189" s="49"/>
      <c r="MU189" s="49"/>
      <c r="MV189" s="49"/>
      <c r="MW189" s="49"/>
    </row>
    <row r="190" spans="2:362">
      <c r="B190" s="206" t="s">
        <v>704</v>
      </c>
      <c r="BA190" s="45"/>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JX190" s="45"/>
      <c r="JY190" s="49"/>
      <c r="JZ190" s="49"/>
      <c r="KA190" s="49"/>
      <c r="KB190" s="49"/>
      <c r="KC190" s="49"/>
      <c r="KD190" s="49"/>
      <c r="KE190" s="49"/>
      <c r="KF190" s="49"/>
      <c r="KG190" s="49"/>
      <c r="KH190" s="49"/>
      <c r="KI190" s="49"/>
      <c r="KJ190" s="49"/>
      <c r="KK190" s="49"/>
      <c r="KL190" s="49"/>
      <c r="KM190" s="49"/>
      <c r="KN190" s="49"/>
      <c r="KO190" s="49"/>
      <c r="KP190" s="49"/>
      <c r="KQ190" s="49"/>
      <c r="KR190" s="49"/>
      <c r="KS190" s="49"/>
      <c r="KT190" s="49"/>
      <c r="KU190" s="49"/>
      <c r="LZ190" s="45"/>
      <c r="MA190" s="49"/>
      <c r="MB190" s="49"/>
      <c r="MC190" s="49"/>
      <c r="MD190" s="49"/>
      <c r="ME190" s="49"/>
      <c r="MF190" s="49"/>
      <c r="MG190" s="49"/>
      <c r="MH190" s="49"/>
      <c r="MI190" s="49"/>
      <c r="MJ190" s="49"/>
      <c r="MK190" s="49"/>
      <c r="ML190" s="49"/>
      <c r="MM190" s="49"/>
      <c r="MN190" s="49"/>
      <c r="MO190" s="49"/>
      <c r="MP190" s="49"/>
      <c r="MQ190" s="49"/>
      <c r="MR190" s="49"/>
      <c r="MS190" s="49"/>
      <c r="MT190" s="49"/>
      <c r="MU190" s="49"/>
      <c r="MV190" s="49"/>
      <c r="MW190" s="49"/>
    </row>
    <row r="191" spans="2:362">
      <c r="B191" s="37" t="s">
        <v>623</v>
      </c>
      <c r="C191" s="53">
        <v>33025</v>
      </c>
      <c r="D191" s="53">
        <v>33390</v>
      </c>
      <c r="E191" s="53">
        <v>33756</v>
      </c>
      <c r="F191" s="53">
        <v>34121</v>
      </c>
      <c r="G191" s="53">
        <v>34486</v>
      </c>
      <c r="H191" s="53">
        <v>34851</v>
      </c>
      <c r="I191" s="53">
        <v>35217</v>
      </c>
      <c r="J191" s="53">
        <v>35582</v>
      </c>
      <c r="K191" s="53">
        <v>35947</v>
      </c>
      <c r="L191" s="53">
        <v>36312</v>
      </c>
      <c r="M191" s="53">
        <v>36678</v>
      </c>
      <c r="N191" s="53">
        <v>37043</v>
      </c>
      <c r="O191" s="53">
        <v>37408</v>
      </c>
      <c r="P191" s="53">
        <v>37773</v>
      </c>
      <c r="Q191" s="53">
        <v>38139</v>
      </c>
      <c r="R191" s="53">
        <v>38504</v>
      </c>
      <c r="S191" s="53">
        <v>38869</v>
      </c>
      <c r="T191" s="53">
        <v>39234</v>
      </c>
      <c r="U191" s="53">
        <v>39600</v>
      </c>
      <c r="V191" s="53">
        <v>39965</v>
      </c>
      <c r="W191" s="53">
        <v>40330</v>
      </c>
      <c r="X191" s="53">
        <v>40695</v>
      </c>
      <c r="Y191" s="53">
        <v>41061</v>
      </c>
    </row>
    <row r="192" spans="2:362">
      <c r="B192" s="37" t="s">
        <v>252</v>
      </c>
      <c r="C192" s="48">
        <f t="shared" ref="C192:C210" si="233">C168+AC168</f>
        <v>1124683359.9753697</v>
      </c>
      <c r="D192" s="48">
        <f t="shared" ref="D192:D210" si="234">D168+AD168</f>
        <v>1135708199.6480849</v>
      </c>
      <c r="E192" s="48">
        <f t="shared" ref="E192:E210" si="235">E168+AE168</f>
        <v>1131063056.3168499</v>
      </c>
      <c r="F192" s="48">
        <f t="shared" ref="F192:F210" si="236">F168+AF168</f>
        <v>1133034188.3665423</v>
      </c>
      <c r="G192" s="48">
        <f t="shared" ref="G192:G210" si="237">G168+AG168</f>
        <v>1128361026.953439</v>
      </c>
      <c r="H192" s="48">
        <f t="shared" ref="H192:H210" si="238">H168+AH168</f>
        <v>1129138621.7884605</v>
      </c>
      <c r="I192" s="48">
        <f t="shared" ref="I192:I210" si="239">I168+AI168</f>
        <v>1114225702.855814</v>
      </c>
      <c r="J192" s="48">
        <f t="shared" ref="J192:J210" si="240">J168+AJ168</f>
        <v>1110736907.8274813</v>
      </c>
      <c r="K192" s="48">
        <f t="shared" ref="K192:K210" si="241">K168+AK168</f>
        <v>1092711149.1694014</v>
      </c>
      <c r="L192" s="48">
        <f t="shared" ref="L192:L210" si="242">L168+AL168</f>
        <v>1098467415.0084121</v>
      </c>
      <c r="M192" s="48">
        <f t="shared" ref="M192:M210" si="243">M168+AM168</f>
        <v>1100682508.8695204</v>
      </c>
      <c r="N192" s="48">
        <f t="shared" ref="N192:N210" si="244">N168+AN168</f>
        <v>1101701289.8761387</v>
      </c>
      <c r="O192" s="48">
        <f t="shared" ref="O192:O210" si="245">O168+AO168</f>
        <v>1090677354.1483655</v>
      </c>
      <c r="P192" s="48">
        <f t="shared" ref="P192:P210" si="246">P168+AP168</f>
        <v>1091280149.3409357</v>
      </c>
      <c r="Q192" s="48">
        <f t="shared" ref="Q192:Q210" si="247">Q168+AQ168</f>
        <v>1104010852.1532538</v>
      </c>
      <c r="R192" s="48">
        <f t="shared" ref="R192:R210" si="248">R168+AR168</f>
        <v>1127836797.993186</v>
      </c>
      <c r="S192" s="48">
        <f t="shared" ref="S192:S210" si="249">S168+AS168</f>
        <v>1169739109.5988622</v>
      </c>
      <c r="T192" s="48">
        <f t="shared" ref="T192:T210" si="250">T168+AT168</f>
        <v>1244452903.8509102</v>
      </c>
      <c r="U192" s="48">
        <f t="shared" ref="U192:U210" si="251">U168+AU168</f>
        <v>1276462513.1996531</v>
      </c>
      <c r="V192" s="48">
        <f t="shared" ref="V192:V210" si="252">V168+AV168</f>
        <v>1294361284.9284582</v>
      </c>
      <c r="W192" s="48">
        <f t="shared" ref="W192:W210" si="253">W168+AW168</f>
        <v>1303918419.4665856</v>
      </c>
      <c r="X192" s="48">
        <f t="shared" ref="X192:X210" si="254">X168+AX168</f>
        <v>1272974075.7829065</v>
      </c>
      <c r="Y192" s="48">
        <f t="shared" ref="Y192:Y210" si="255">Y168+AY168</f>
        <v>1303059714.3769538</v>
      </c>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IW192" s="49"/>
      <c r="IX192" s="49"/>
      <c r="IZ192" s="49"/>
      <c r="JA192" s="49"/>
      <c r="JB192" s="49"/>
      <c r="JC192" s="49"/>
      <c r="JD192" s="49"/>
      <c r="JE192" s="49"/>
      <c r="JF192" s="49"/>
      <c r="JG192" s="49"/>
      <c r="JH192" s="49"/>
      <c r="JI192" s="49"/>
      <c r="JJ192" s="49"/>
      <c r="JK192" s="49"/>
      <c r="JL192" s="49"/>
      <c r="JM192" s="49"/>
      <c r="JN192" s="49"/>
      <c r="JO192" s="49"/>
      <c r="JP192" s="49"/>
      <c r="JQ192" s="49"/>
      <c r="JR192" s="49"/>
      <c r="JS192" s="49"/>
      <c r="JT192" s="49"/>
      <c r="JU192" s="49"/>
      <c r="JV192" s="49"/>
      <c r="KY192" s="49"/>
      <c r="KZ192" s="49"/>
      <c r="LB192" s="49"/>
      <c r="LC192" s="49"/>
      <c r="LD192" s="49"/>
      <c r="LE192" s="49"/>
      <c r="LF192" s="49"/>
      <c r="LG192" s="49"/>
      <c r="LH192" s="49"/>
      <c r="LI192" s="49"/>
      <c r="LJ192" s="49"/>
      <c r="LK192" s="49"/>
      <c r="LL192" s="49"/>
      <c r="LM192" s="49"/>
      <c r="LN192" s="49"/>
      <c r="LO192" s="49"/>
      <c r="LP192" s="49"/>
      <c r="LQ192" s="49"/>
      <c r="LR192" s="49"/>
      <c r="LS192" s="49"/>
      <c r="LT192" s="49"/>
      <c r="LU192" s="49"/>
      <c r="LV192" s="49"/>
      <c r="LW192" s="49"/>
      <c r="LX192" s="49"/>
    </row>
    <row r="193" spans="2:336">
      <c r="B193" s="54" t="s">
        <v>253</v>
      </c>
      <c r="C193" s="48">
        <f t="shared" si="233"/>
        <v>382608905.24705935</v>
      </c>
      <c r="D193" s="48">
        <f t="shared" si="234"/>
        <v>386838395.48607457</v>
      </c>
      <c r="E193" s="48">
        <f t="shared" si="235"/>
        <v>391907377.65186656</v>
      </c>
      <c r="F193" s="48">
        <f t="shared" si="236"/>
        <v>394497251.24838889</v>
      </c>
      <c r="G193" s="48">
        <f t="shared" si="237"/>
        <v>396721697.84976232</v>
      </c>
      <c r="H193" s="48">
        <f t="shared" si="238"/>
        <v>396775269.08237767</v>
      </c>
      <c r="I193" s="48">
        <f t="shared" si="239"/>
        <v>396301880.22666442</v>
      </c>
      <c r="J193" s="48">
        <f t="shared" si="240"/>
        <v>396560430.43024975</v>
      </c>
      <c r="K193" s="48">
        <f t="shared" si="241"/>
        <v>395756704.16074502</v>
      </c>
      <c r="L193" s="48">
        <f t="shared" si="242"/>
        <v>393153479.29334819</v>
      </c>
      <c r="M193" s="48">
        <f t="shared" si="243"/>
        <v>390663662.47666222</v>
      </c>
      <c r="N193" s="48">
        <f t="shared" si="244"/>
        <v>390535293.69842458</v>
      </c>
      <c r="O193" s="48">
        <f t="shared" si="245"/>
        <v>389716213.07989496</v>
      </c>
      <c r="P193" s="48">
        <f t="shared" si="246"/>
        <v>389700305.00920355</v>
      </c>
      <c r="Q193" s="48">
        <f t="shared" si="247"/>
        <v>389006752.96088302</v>
      </c>
      <c r="R193" s="48">
        <f t="shared" si="248"/>
        <v>389802795.32387638</v>
      </c>
      <c r="S193" s="48">
        <f t="shared" si="249"/>
        <v>392641567.31613427</v>
      </c>
      <c r="T193" s="48">
        <f t="shared" si="250"/>
        <v>402160072.8519755</v>
      </c>
      <c r="U193" s="48">
        <f t="shared" si="251"/>
        <v>417197939.37091565</v>
      </c>
      <c r="V193" s="48">
        <f t="shared" si="252"/>
        <v>431890153.03290677</v>
      </c>
      <c r="W193" s="48">
        <f t="shared" si="253"/>
        <v>441863170.99175835</v>
      </c>
      <c r="X193" s="48">
        <f t="shared" si="254"/>
        <v>446139729.17215741</v>
      </c>
      <c r="Y193" s="48">
        <f t="shared" si="255"/>
        <v>451961164.95909965</v>
      </c>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IW193" s="49"/>
      <c r="IX193" s="49"/>
      <c r="IZ193" s="49"/>
      <c r="JA193" s="49"/>
      <c r="JB193" s="49"/>
      <c r="JC193" s="49"/>
      <c r="JD193" s="49"/>
      <c r="JE193" s="49"/>
      <c r="JF193" s="49"/>
      <c r="JG193" s="49"/>
      <c r="JH193" s="49"/>
      <c r="JI193" s="49"/>
      <c r="JJ193" s="49"/>
      <c r="JK193" s="49"/>
      <c r="JL193" s="49"/>
      <c r="JM193" s="49"/>
      <c r="JN193" s="49"/>
      <c r="JO193" s="49"/>
      <c r="JP193" s="49"/>
      <c r="JQ193" s="49"/>
      <c r="JR193" s="49"/>
      <c r="JS193" s="49"/>
      <c r="JT193" s="49"/>
      <c r="JU193" s="49"/>
      <c r="JV193" s="49"/>
      <c r="KY193" s="49"/>
      <c r="KZ193" s="49"/>
      <c r="LB193" s="49"/>
      <c r="LC193" s="49"/>
      <c r="LD193" s="49"/>
      <c r="LE193" s="49"/>
      <c r="LF193" s="49"/>
      <c r="LG193" s="49"/>
      <c r="LH193" s="49"/>
      <c r="LI193" s="49"/>
      <c r="LJ193" s="49"/>
      <c r="LK193" s="49"/>
      <c r="LL193" s="49"/>
      <c r="LM193" s="49"/>
      <c r="LN193" s="49"/>
      <c r="LO193" s="49"/>
      <c r="LP193" s="49"/>
      <c r="LQ193" s="49"/>
      <c r="LR193" s="49"/>
      <c r="LS193" s="49"/>
      <c r="LT193" s="49"/>
      <c r="LU193" s="49"/>
      <c r="LV193" s="49"/>
      <c r="LW193" s="49"/>
      <c r="LX193" s="49"/>
    </row>
    <row r="194" spans="2:336">
      <c r="B194" s="54" t="s">
        <v>254</v>
      </c>
      <c r="C194" s="48">
        <f t="shared" si="233"/>
        <v>287488867.51076883</v>
      </c>
      <c r="D194" s="48">
        <f t="shared" si="234"/>
        <v>289745749.46364439</v>
      </c>
      <c r="E194" s="48">
        <f t="shared" si="235"/>
        <v>291234229.41132909</v>
      </c>
      <c r="F194" s="48">
        <f t="shared" si="236"/>
        <v>290824836.65052485</v>
      </c>
      <c r="G194" s="48">
        <f t="shared" si="237"/>
        <v>291166663.78351891</v>
      </c>
      <c r="H194" s="48">
        <f t="shared" si="238"/>
        <v>293380710.81930959</v>
      </c>
      <c r="I194" s="48">
        <f t="shared" si="239"/>
        <v>296156713.34653777</v>
      </c>
      <c r="J194" s="48">
        <f t="shared" si="240"/>
        <v>298802511.99610019</v>
      </c>
      <c r="K194" s="48">
        <f t="shared" si="241"/>
        <v>301495276.26803517</v>
      </c>
      <c r="L194" s="48">
        <f t="shared" si="242"/>
        <v>303920396.36150014</v>
      </c>
      <c r="M194" s="48">
        <f t="shared" si="243"/>
        <v>305514614.07081193</v>
      </c>
      <c r="N194" s="48">
        <f t="shared" si="244"/>
        <v>305788818.89797533</v>
      </c>
      <c r="O194" s="48">
        <f t="shared" si="245"/>
        <v>304643095.06968606</v>
      </c>
      <c r="P194" s="48">
        <f t="shared" si="246"/>
        <v>302868368.34390855</v>
      </c>
      <c r="Q194" s="48">
        <f t="shared" si="247"/>
        <v>301669447.43398827</v>
      </c>
      <c r="R194" s="48">
        <f t="shared" si="248"/>
        <v>300866565.40926278</v>
      </c>
      <c r="S194" s="48">
        <f t="shared" si="249"/>
        <v>301600630.97746217</v>
      </c>
      <c r="T194" s="48">
        <f t="shared" si="250"/>
        <v>302328323.29382175</v>
      </c>
      <c r="U194" s="48">
        <f t="shared" si="251"/>
        <v>303937994.18451637</v>
      </c>
      <c r="V194" s="48">
        <f t="shared" si="252"/>
        <v>306559568.54726636</v>
      </c>
      <c r="W194" s="48">
        <f t="shared" si="253"/>
        <v>309799341.78101182</v>
      </c>
      <c r="X194" s="48">
        <f t="shared" si="254"/>
        <v>316061610.83383483</v>
      </c>
      <c r="Y194" s="48">
        <f t="shared" si="255"/>
        <v>323283403.99859953</v>
      </c>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IW194" s="49"/>
      <c r="IX194" s="49"/>
      <c r="IZ194" s="49"/>
      <c r="JA194" s="49"/>
      <c r="JB194" s="49"/>
      <c r="JC194" s="49"/>
      <c r="JD194" s="49"/>
      <c r="JE194" s="49"/>
      <c r="JF194" s="49"/>
      <c r="JG194" s="49"/>
      <c r="JH194" s="49"/>
      <c r="JI194" s="49"/>
      <c r="JJ194" s="49"/>
      <c r="JK194" s="49"/>
      <c r="JL194" s="49"/>
      <c r="JM194" s="49"/>
      <c r="JN194" s="49"/>
      <c r="JO194" s="49"/>
      <c r="JP194" s="49"/>
      <c r="JQ194" s="49"/>
      <c r="JR194" s="49"/>
      <c r="JS194" s="49"/>
      <c r="JT194" s="49"/>
      <c r="JU194" s="49"/>
      <c r="JV194" s="49"/>
      <c r="KY194" s="49"/>
      <c r="KZ194" s="49"/>
      <c r="LB194" s="49"/>
      <c r="LC194" s="49"/>
      <c r="LD194" s="49"/>
      <c r="LE194" s="49"/>
      <c r="LF194" s="49"/>
      <c r="LG194" s="49"/>
      <c r="LH194" s="49"/>
      <c r="LI194" s="49"/>
      <c r="LJ194" s="49"/>
      <c r="LK194" s="49"/>
      <c r="LL194" s="49"/>
      <c r="LM194" s="49"/>
      <c r="LN194" s="49"/>
      <c r="LO194" s="49"/>
      <c r="LP194" s="49"/>
      <c r="LQ194" s="49"/>
      <c r="LR194" s="49"/>
      <c r="LS194" s="49"/>
      <c r="LT194" s="49"/>
      <c r="LU194" s="49"/>
      <c r="LV194" s="49"/>
      <c r="LW194" s="49"/>
      <c r="LX194" s="49"/>
    </row>
    <row r="195" spans="2:336">
      <c r="B195" s="54" t="s">
        <v>255</v>
      </c>
      <c r="C195" s="48">
        <f t="shared" si="233"/>
        <v>308877832.62807453</v>
      </c>
      <c r="D195" s="48">
        <f t="shared" si="234"/>
        <v>310652711.703991</v>
      </c>
      <c r="E195" s="48">
        <f t="shared" si="235"/>
        <v>312840353.347197</v>
      </c>
      <c r="F195" s="48">
        <f t="shared" si="236"/>
        <v>316002129.09807712</v>
      </c>
      <c r="G195" s="48">
        <f t="shared" si="237"/>
        <v>319319414.76270413</v>
      </c>
      <c r="H195" s="48">
        <f t="shared" si="238"/>
        <v>323030749.41649246</v>
      </c>
      <c r="I195" s="48">
        <f t="shared" si="239"/>
        <v>325902757.61749667</v>
      </c>
      <c r="J195" s="48">
        <f t="shared" si="240"/>
        <v>326494687.95155221</v>
      </c>
      <c r="K195" s="48">
        <f t="shared" si="241"/>
        <v>327140148.16225648</v>
      </c>
      <c r="L195" s="48">
        <f t="shared" si="242"/>
        <v>329239573.92451763</v>
      </c>
      <c r="M195" s="48">
        <f t="shared" si="243"/>
        <v>332307965.73188281</v>
      </c>
      <c r="N195" s="48">
        <f t="shared" si="244"/>
        <v>336260661.92305601</v>
      </c>
      <c r="O195" s="48">
        <f t="shared" si="245"/>
        <v>339791365.65600336</v>
      </c>
      <c r="P195" s="48">
        <f t="shared" si="246"/>
        <v>342978394.54702497</v>
      </c>
      <c r="Q195" s="48">
        <f t="shared" si="247"/>
        <v>345154739.62491959</v>
      </c>
      <c r="R195" s="48">
        <f t="shared" si="248"/>
        <v>346474129.88172507</v>
      </c>
      <c r="S195" s="48">
        <f t="shared" si="249"/>
        <v>346156703.6748637</v>
      </c>
      <c r="T195" s="48">
        <f t="shared" si="250"/>
        <v>345975255.53029132</v>
      </c>
      <c r="U195" s="48">
        <f t="shared" si="251"/>
        <v>346052120.81553483</v>
      </c>
      <c r="V195" s="48">
        <f t="shared" si="252"/>
        <v>346835035.12246728</v>
      </c>
      <c r="W195" s="48">
        <f t="shared" si="253"/>
        <v>346392939.34980237</v>
      </c>
      <c r="X195" s="48">
        <f t="shared" si="254"/>
        <v>347232746.18213761</v>
      </c>
      <c r="Y195" s="48">
        <f t="shared" si="255"/>
        <v>348071137.10669732</v>
      </c>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IW195" s="49"/>
      <c r="IX195" s="49"/>
      <c r="IZ195" s="49"/>
      <c r="JA195" s="49"/>
      <c r="JB195" s="49"/>
      <c r="JC195" s="49"/>
      <c r="JD195" s="49"/>
      <c r="JE195" s="49"/>
      <c r="JF195" s="49"/>
      <c r="JG195" s="49"/>
      <c r="JH195" s="49"/>
      <c r="JI195" s="49"/>
      <c r="JJ195" s="49"/>
      <c r="JK195" s="49"/>
      <c r="JL195" s="49"/>
      <c r="JM195" s="49"/>
      <c r="JN195" s="49"/>
      <c r="JO195" s="49"/>
      <c r="JP195" s="49"/>
      <c r="JQ195" s="49"/>
      <c r="JR195" s="49"/>
      <c r="JS195" s="49"/>
      <c r="JT195" s="49"/>
      <c r="JU195" s="49"/>
      <c r="JV195" s="49"/>
      <c r="KY195" s="49"/>
      <c r="KZ195" s="49"/>
      <c r="LB195" s="49"/>
      <c r="LC195" s="49"/>
      <c r="LD195" s="49"/>
      <c r="LE195" s="49"/>
      <c r="LF195" s="49"/>
      <c r="LG195" s="49"/>
      <c r="LH195" s="49"/>
      <c r="LI195" s="49"/>
      <c r="LJ195" s="49"/>
      <c r="LK195" s="49"/>
      <c r="LL195" s="49"/>
      <c r="LM195" s="49"/>
      <c r="LN195" s="49"/>
      <c r="LO195" s="49"/>
      <c r="LP195" s="49"/>
      <c r="LQ195" s="49"/>
      <c r="LR195" s="49"/>
      <c r="LS195" s="49"/>
      <c r="LT195" s="49"/>
      <c r="LU195" s="49"/>
      <c r="LV195" s="49"/>
      <c r="LW195" s="49"/>
      <c r="LX195" s="49"/>
    </row>
    <row r="196" spans="2:336">
      <c r="B196" s="54" t="s">
        <v>256</v>
      </c>
      <c r="C196" s="48">
        <f t="shared" si="233"/>
        <v>781654274.23366785</v>
      </c>
      <c r="D196" s="48">
        <f t="shared" si="234"/>
        <v>760108421.9908967</v>
      </c>
      <c r="E196" s="48">
        <f t="shared" si="235"/>
        <v>736170413.21939921</v>
      </c>
      <c r="F196" s="48">
        <f t="shared" si="236"/>
        <v>719082224.23744965</v>
      </c>
      <c r="G196" s="48">
        <f t="shared" si="237"/>
        <v>708785158.3752358</v>
      </c>
      <c r="H196" s="48">
        <f t="shared" si="238"/>
        <v>703808563.12085605</v>
      </c>
      <c r="I196" s="48">
        <f t="shared" si="239"/>
        <v>708612553.0250175</v>
      </c>
      <c r="J196" s="48">
        <f t="shared" si="240"/>
        <v>707682401.02275598</v>
      </c>
      <c r="K196" s="48">
        <f t="shared" si="241"/>
        <v>712014172.78697097</v>
      </c>
      <c r="L196" s="48">
        <f t="shared" si="242"/>
        <v>720622616.03343368</v>
      </c>
      <c r="M196" s="48">
        <f t="shared" si="243"/>
        <v>733599368.07374334</v>
      </c>
      <c r="N196" s="48">
        <f t="shared" si="244"/>
        <v>747121408.98735142</v>
      </c>
      <c r="O196" s="48">
        <f t="shared" si="245"/>
        <v>753819327.01868975</v>
      </c>
      <c r="P196" s="48">
        <f t="shared" si="246"/>
        <v>758659951.92811155</v>
      </c>
      <c r="Q196" s="48">
        <f t="shared" si="247"/>
        <v>762782446.85828841</v>
      </c>
      <c r="R196" s="48">
        <f t="shared" si="248"/>
        <v>768867327.16009045</v>
      </c>
      <c r="S196" s="48">
        <f t="shared" si="249"/>
        <v>775822726.67337489</v>
      </c>
      <c r="T196" s="48">
        <f t="shared" si="250"/>
        <v>791330146.74653602</v>
      </c>
      <c r="U196" s="48">
        <f t="shared" si="251"/>
        <v>806240082.40948093</v>
      </c>
      <c r="V196" s="48">
        <f t="shared" si="252"/>
        <v>814484414.72927678</v>
      </c>
      <c r="W196" s="48">
        <f t="shared" si="253"/>
        <v>813323994.04852712</v>
      </c>
      <c r="X196" s="48">
        <f t="shared" si="254"/>
        <v>809527515.69346344</v>
      </c>
      <c r="Y196" s="48">
        <f t="shared" si="255"/>
        <v>812283255.95373046</v>
      </c>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IW196" s="49"/>
      <c r="IX196" s="49"/>
      <c r="IZ196" s="49"/>
      <c r="JA196" s="49"/>
      <c r="JB196" s="49"/>
      <c r="JC196" s="49"/>
      <c r="JD196" s="49"/>
      <c r="JE196" s="49"/>
      <c r="JF196" s="49"/>
      <c r="JG196" s="49"/>
      <c r="JH196" s="49"/>
      <c r="JI196" s="49"/>
      <c r="JJ196" s="49"/>
      <c r="JK196" s="49"/>
      <c r="JL196" s="49"/>
      <c r="JM196" s="49"/>
      <c r="JN196" s="49"/>
      <c r="JO196" s="49"/>
      <c r="JP196" s="49"/>
      <c r="JQ196" s="49"/>
      <c r="JR196" s="49"/>
      <c r="JS196" s="49"/>
      <c r="JT196" s="49"/>
      <c r="JU196" s="49"/>
      <c r="JV196" s="49"/>
      <c r="KY196" s="49"/>
      <c r="KZ196" s="49"/>
      <c r="LB196" s="49"/>
      <c r="LC196" s="49"/>
      <c r="LD196" s="49"/>
      <c r="LE196" s="49"/>
      <c r="LF196" s="49"/>
      <c r="LG196" s="49"/>
      <c r="LH196" s="49"/>
      <c r="LI196" s="49"/>
      <c r="LJ196" s="49"/>
      <c r="LK196" s="49"/>
      <c r="LL196" s="49"/>
      <c r="LM196" s="49"/>
      <c r="LN196" s="49"/>
      <c r="LO196" s="49"/>
      <c r="LP196" s="49"/>
      <c r="LQ196" s="49"/>
      <c r="LR196" s="49"/>
      <c r="LS196" s="49"/>
      <c r="LT196" s="49"/>
      <c r="LU196" s="49"/>
      <c r="LV196" s="49"/>
      <c r="LW196" s="49"/>
      <c r="LX196" s="49"/>
    </row>
    <row r="197" spans="2:336">
      <c r="B197" s="54" t="s">
        <v>257</v>
      </c>
      <c r="C197" s="48">
        <f t="shared" si="233"/>
        <v>1002715717.8304468</v>
      </c>
      <c r="D197" s="48">
        <f t="shared" si="234"/>
        <v>1031339474.5283515</v>
      </c>
      <c r="E197" s="48">
        <f t="shared" si="235"/>
        <v>1054790250.2656209</v>
      </c>
      <c r="F197" s="48">
        <f t="shared" si="236"/>
        <v>1062632347.8300993</v>
      </c>
      <c r="G197" s="48">
        <f t="shared" si="237"/>
        <v>1058914664.5400437</v>
      </c>
      <c r="H197" s="48">
        <f t="shared" si="238"/>
        <v>1050154217.1771674</v>
      </c>
      <c r="I197" s="48">
        <f t="shared" si="239"/>
        <v>1024880478.8095388</v>
      </c>
      <c r="J197" s="48">
        <f t="shared" si="240"/>
        <v>996069094.70354676</v>
      </c>
      <c r="K197" s="48">
        <f t="shared" si="241"/>
        <v>970311313.23618817</v>
      </c>
      <c r="L197" s="48">
        <f t="shared" si="242"/>
        <v>952594305.0248493</v>
      </c>
      <c r="M197" s="48">
        <f t="shared" si="243"/>
        <v>944507624.70026159</v>
      </c>
      <c r="N197" s="48">
        <f t="shared" si="244"/>
        <v>952156564.02492809</v>
      </c>
      <c r="O197" s="48">
        <f t="shared" si="245"/>
        <v>970609178.51995492</v>
      </c>
      <c r="P197" s="48">
        <f t="shared" si="246"/>
        <v>995772936.02177143</v>
      </c>
      <c r="Q197" s="48">
        <f t="shared" si="247"/>
        <v>1018073133.5576266</v>
      </c>
      <c r="R197" s="48">
        <f t="shared" si="248"/>
        <v>1043377623.4994786</v>
      </c>
      <c r="S197" s="48">
        <f t="shared" si="249"/>
        <v>1068496926.6263552</v>
      </c>
      <c r="T197" s="48">
        <f t="shared" si="250"/>
        <v>1092968220.0985498</v>
      </c>
      <c r="U197" s="48">
        <f t="shared" si="251"/>
        <v>1123792765.9288988</v>
      </c>
      <c r="V197" s="48">
        <f t="shared" si="252"/>
        <v>1163514304.1541016</v>
      </c>
      <c r="W197" s="48">
        <f t="shared" si="253"/>
        <v>1181486878.0232952</v>
      </c>
      <c r="X197" s="48">
        <f t="shared" si="254"/>
        <v>1187618829.5205483</v>
      </c>
      <c r="Y197" s="48">
        <f t="shared" si="255"/>
        <v>1196789339.9834321</v>
      </c>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c r="GJ197" s="49"/>
      <c r="GK197" s="49"/>
      <c r="GL197" s="49"/>
      <c r="GM197" s="49"/>
      <c r="GN197" s="49"/>
      <c r="GO197" s="49"/>
      <c r="GP197" s="49"/>
      <c r="GQ197" s="49"/>
      <c r="GR197" s="49"/>
      <c r="GS197" s="49"/>
      <c r="GT197" s="49"/>
      <c r="GU197" s="49"/>
      <c r="GV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IW197" s="49"/>
      <c r="IX197" s="49"/>
      <c r="IZ197" s="49"/>
      <c r="JA197" s="49"/>
      <c r="JB197" s="49"/>
      <c r="JC197" s="49"/>
      <c r="JD197" s="49"/>
      <c r="JE197" s="49"/>
      <c r="JF197" s="49"/>
      <c r="JG197" s="49"/>
      <c r="JH197" s="49"/>
      <c r="JI197" s="49"/>
      <c r="JJ197" s="49"/>
      <c r="JK197" s="49"/>
      <c r="JL197" s="49"/>
      <c r="JM197" s="49"/>
      <c r="JN197" s="49"/>
      <c r="JO197" s="49"/>
      <c r="JP197" s="49"/>
      <c r="JQ197" s="49"/>
      <c r="JR197" s="49"/>
      <c r="JS197" s="49"/>
      <c r="JT197" s="49"/>
      <c r="JU197" s="49"/>
      <c r="JV197" s="49"/>
      <c r="KY197" s="49"/>
      <c r="KZ197" s="49"/>
      <c r="LB197" s="49"/>
      <c r="LC197" s="49"/>
      <c r="LD197" s="49"/>
      <c r="LE197" s="49"/>
      <c r="LF197" s="49"/>
      <c r="LG197" s="49"/>
      <c r="LH197" s="49"/>
      <c r="LI197" s="49"/>
      <c r="LJ197" s="49"/>
      <c r="LK197" s="49"/>
      <c r="LL197" s="49"/>
      <c r="LM197" s="49"/>
      <c r="LN197" s="49"/>
      <c r="LO197" s="49"/>
      <c r="LP197" s="49"/>
      <c r="LQ197" s="49"/>
      <c r="LR197" s="49"/>
      <c r="LS197" s="49"/>
      <c r="LT197" s="49"/>
      <c r="LU197" s="49"/>
      <c r="LV197" s="49"/>
      <c r="LW197" s="49"/>
      <c r="LX197" s="49"/>
    </row>
    <row r="198" spans="2:336">
      <c r="B198" s="54" t="s">
        <v>258</v>
      </c>
      <c r="C198" s="48">
        <f t="shared" si="233"/>
        <v>1372072492.2446012</v>
      </c>
      <c r="D198" s="48">
        <f t="shared" si="234"/>
        <v>1350846906.2522664</v>
      </c>
      <c r="E198" s="48">
        <f t="shared" si="235"/>
        <v>1333855725.8324225</v>
      </c>
      <c r="F198" s="48">
        <f t="shared" si="236"/>
        <v>1315597872.8560262</v>
      </c>
      <c r="G198" s="48">
        <f t="shared" si="237"/>
        <v>1310930333.1627555</v>
      </c>
      <c r="H198" s="48">
        <f t="shared" si="238"/>
        <v>1325281429.4685018</v>
      </c>
      <c r="I198" s="48">
        <f t="shared" si="239"/>
        <v>1361471373.5621176</v>
      </c>
      <c r="J198" s="48">
        <f t="shared" si="240"/>
        <v>1394429450.9975836</v>
      </c>
      <c r="K198" s="48">
        <f t="shared" si="241"/>
        <v>1407182126.2959139</v>
      </c>
      <c r="L198" s="48">
        <f t="shared" si="242"/>
        <v>1404226753.5858288</v>
      </c>
      <c r="M198" s="48">
        <f t="shared" si="243"/>
        <v>1390387395.3373661</v>
      </c>
      <c r="N198" s="48">
        <f t="shared" si="244"/>
        <v>1348381693.4741888</v>
      </c>
      <c r="O198" s="48">
        <f t="shared" si="245"/>
        <v>1317767588.0781226</v>
      </c>
      <c r="P198" s="48">
        <f t="shared" si="246"/>
        <v>1302922707.3487947</v>
      </c>
      <c r="Q198" s="48">
        <f t="shared" si="247"/>
        <v>1296592428.0409136</v>
      </c>
      <c r="R198" s="48">
        <f t="shared" si="248"/>
        <v>1304444958.3110914</v>
      </c>
      <c r="S198" s="48">
        <f t="shared" si="249"/>
        <v>1331918183.4868302</v>
      </c>
      <c r="T198" s="48">
        <f t="shared" si="250"/>
        <v>1378755224.5619068</v>
      </c>
      <c r="U198" s="48">
        <f t="shared" si="251"/>
        <v>1443898259.9125032</v>
      </c>
      <c r="V198" s="48">
        <f t="shared" si="252"/>
        <v>1516845838.8045588</v>
      </c>
      <c r="W198" s="48">
        <f t="shared" si="253"/>
        <v>1565063519.9761682</v>
      </c>
      <c r="X198" s="48">
        <f t="shared" si="254"/>
        <v>1595366966.6719186</v>
      </c>
      <c r="Y198" s="48">
        <f t="shared" si="255"/>
        <v>1628655998.5858746</v>
      </c>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s="49"/>
      <c r="FY198" s="49"/>
      <c r="FZ198" s="49"/>
      <c r="GA198" s="49"/>
      <c r="GB198" s="49"/>
      <c r="GC198" s="49"/>
      <c r="GD198" s="49"/>
      <c r="GE198" s="49"/>
      <c r="GF198" s="49"/>
      <c r="GG198" s="49"/>
      <c r="GH198" s="49"/>
      <c r="GI198" s="49"/>
      <c r="GJ198" s="49"/>
      <c r="GK198" s="49"/>
      <c r="GL198" s="49"/>
      <c r="GM198" s="49"/>
      <c r="GN198" s="49"/>
      <c r="GO198" s="49"/>
      <c r="GP198" s="49"/>
      <c r="GQ198" s="49"/>
      <c r="GR198" s="49"/>
      <c r="GS198" s="49"/>
      <c r="GT198" s="49"/>
      <c r="GU198" s="49"/>
      <c r="GV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IW198" s="49"/>
      <c r="IX198" s="49"/>
      <c r="IZ198" s="49"/>
      <c r="JA198" s="49"/>
      <c r="JB198" s="49"/>
      <c r="JC198" s="49"/>
      <c r="JD198" s="49"/>
      <c r="JE198" s="49"/>
      <c r="JF198" s="49"/>
      <c r="JG198" s="49"/>
      <c r="JH198" s="49"/>
      <c r="JI198" s="49"/>
      <c r="JJ198" s="49"/>
      <c r="JK198" s="49"/>
      <c r="JL198" s="49"/>
      <c r="JM198" s="49"/>
      <c r="JN198" s="49"/>
      <c r="JO198" s="49"/>
      <c r="JP198" s="49"/>
      <c r="JQ198" s="49"/>
      <c r="JR198" s="49"/>
      <c r="JS198" s="49"/>
      <c r="JT198" s="49"/>
      <c r="JU198" s="49"/>
      <c r="JV198" s="49"/>
      <c r="KY198" s="49"/>
      <c r="KZ198" s="49"/>
      <c r="LB198" s="49"/>
      <c r="LC198" s="49"/>
      <c r="LD198" s="49"/>
      <c r="LE198" s="49"/>
      <c r="LF198" s="49"/>
      <c r="LG198" s="49"/>
      <c r="LH198" s="49"/>
      <c r="LI198" s="49"/>
      <c r="LJ198" s="49"/>
      <c r="LK198" s="49"/>
      <c r="LL198" s="49"/>
      <c r="LM198" s="49"/>
      <c r="LN198" s="49"/>
      <c r="LO198" s="49"/>
      <c r="LP198" s="49"/>
      <c r="LQ198" s="49"/>
      <c r="LR198" s="49"/>
      <c r="LS198" s="49"/>
      <c r="LT198" s="49"/>
      <c r="LU198" s="49"/>
      <c r="LV198" s="49"/>
      <c r="LW198" s="49"/>
      <c r="LX198" s="49"/>
    </row>
    <row r="199" spans="2:336">
      <c r="B199" s="54" t="s">
        <v>259</v>
      </c>
      <c r="C199" s="48">
        <f t="shared" si="233"/>
        <v>1690675633.650286</v>
      </c>
      <c r="D199" s="48">
        <f t="shared" si="234"/>
        <v>1730740752.5628824</v>
      </c>
      <c r="E199" s="48">
        <f t="shared" si="235"/>
        <v>1760496054.890285</v>
      </c>
      <c r="F199" s="48">
        <f t="shared" si="236"/>
        <v>1772243071.125895</v>
      </c>
      <c r="G199" s="48">
        <f t="shared" si="237"/>
        <v>1779999780.4751744</v>
      </c>
      <c r="H199" s="48">
        <f t="shared" si="238"/>
        <v>1769441292.1025209</v>
      </c>
      <c r="I199" s="48">
        <f t="shared" si="239"/>
        <v>1748344709.7058187</v>
      </c>
      <c r="J199" s="48">
        <f t="shared" si="240"/>
        <v>1726242342.3538172</v>
      </c>
      <c r="K199" s="48">
        <f t="shared" si="241"/>
        <v>1708406954.3882246</v>
      </c>
      <c r="L199" s="48">
        <f t="shared" si="242"/>
        <v>1709245619.3214922</v>
      </c>
      <c r="M199" s="48">
        <f t="shared" si="243"/>
        <v>1725831832.3706081</v>
      </c>
      <c r="N199" s="48">
        <f t="shared" si="244"/>
        <v>1774717678.4710162</v>
      </c>
      <c r="O199" s="48">
        <f t="shared" si="245"/>
        <v>1814960034.0974588</v>
      </c>
      <c r="P199" s="48">
        <f t="shared" si="246"/>
        <v>1837367392.2759471</v>
      </c>
      <c r="Q199" s="48">
        <f t="shared" si="247"/>
        <v>1836835369.7057517</v>
      </c>
      <c r="R199" s="48">
        <f t="shared" si="248"/>
        <v>1826019643.9167376</v>
      </c>
      <c r="S199" s="48">
        <f t="shared" si="249"/>
        <v>1792485792.2569623</v>
      </c>
      <c r="T199" s="48">
        <f t="shared" si="250"/>
        <v>1771133209.7746935</v>
      </c>
      <c r="U199" s="48">
        <f t="shared" si="251"/>
        <v>1771853990.7378001</v>
      </c>
      <c r="V199" s="48">
        <f t="shared" si="252"/>
        <v>1792818505.795238</v>
      </c>
      <c r="W199" s="48">
        <f t="shared" si="253"/>
        <v>1819057250.2384496</v>
      </c>
      <c r="X199" s="48">
        <f t="shared" si="254"/>
        <v>1864686146.9811692</v>
      </c>
      <c r="Y199" s="48">
        <f t="shared" si="255"/>
        <v>1927801041.7840147</v>
      </c>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s="49"/>
      <c r="FY199" s="49"/>
      <c r="FZ199" s="49"/>
      <c r="GA199" s="49"/>
      <c r="GB199" s="49"/>
      <c r="GC199" s="49"/>
      <c r="GD199" s="49"/>
      <c r="GE199" s="49"/>
      <c r="GF199" s="49"/>
      <c r="GG199" s="49"/>
      <c r="GH199" s="49"/>
      <c r="GI199" s="49"/>
      <c r="GJ199" s="49"/>
      <c r="GK199" s="49"/>
      <c r="GL199" s="49"/>
      <c r="GM199" s="49"/>
      <c r="GN199" s="49"/>
      <c r="GO199" s="49"/>
      <c r="GP199" s="49"/>
      <c r="GQ199" s="49"/>
      <c r="GR199" s="49"/>
      <c r="GS199" s="49"/>
      <c r="GT199" s="49"/>
      <c r="GU199" s="49"/>
      <c r="GV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IW199" s="49"/>
      <c r="IX199" s="49"/>
      <c r="IZ199" s="49"/>
      <c r="JA199" s="49"/>
      <c r="JB199" s="49"/>
      <c r="JC199" s="49"/>
      <c r="JD199" s="49"/>
      <c r="JE199" s="49"/>
      <c r="JF199" s="49"/>
      <c r="JG199" s="49"/>
      <c r="JH199" s="49"/>
      <c r="JI199" s="49"/>
      <c r="JJ199" s="49"/>
      <c r="JK199" s="49"/>
      <c r="JL199" s="49"/>
      <c r="JM199" s="49"/>
      <c r="JN199" s="49"/>
      <c r="JO199" s="49"/>
      <c r="JP199" s="49"/>
      <c r="JQ199" s="49"/>
      <c r="JR199" s="49"/>
      <c r="JS199" s="49"/>
      <c r="JT199" s="49"/>
      <c r="JU199" s="49"/>
      <c r="JV199" s="49"/>
      <c r="KY199" s="49"/>
      <c r="KZ199" s="49"/>
      <c r="LB199" s="49"/>
      <c r="LC199" s="49"/>
      <c r="LD199" s="49"/>
      <c r="LE199" s="49"/>
      <c r="LF199" s="49"/>
      <c r="LG199" s="49"/>
      <c r="LH199" s="49"/>
      <c r="LI199" s="49"/>
      <c r="LJ199" s="49"/>
      <c r="LK199" s="49"/>
      <c r="LL199" s="49"/>
      <c r="LM199" s="49"/>
      <c r="LN199" s="49"/>
      <c r="LO199" s="49"/>
      <c r="LP199" s="49"/>
      <c r="LQ199" s="49"/>
      <c r="LR199" s="49"/>
      <c r="LS199" s="49"/>
      <c r="LT199" s="49"/>
      <c r="LU199" s="49"/>
      <c r="LV199" s="49"/>
      <c r="LW199" s="49"/>
      <c r="LX199" s="49"/>
    </row>
    <row r="200" spans="2:336">
      <c r="B200" s="54" t="s">
        <v>260</v>
      </c>
      <c r="C200" s="48">
        <f t="shared" si="233"/>
        <v>1480472927.4552331</v>
      </c>
      <c r="D200" s="48">
        <f t="shared" si="234"/>
        <v>1498020848.4941664</v>
      </c>
      <c r="E200" s="48">
        <f t="shared" si="235"/>
        <v>1525076663.8464787</v>
      </c>
      <c r="F200" s="48">
        <f t="shared" si="236"/>
        <v>1547169485.390419</v>
      </c>
      <c r="G200" s="48">
        <f t="shared" si="237"/>
        <v>1567943938.9886837</v>
      </c>
      <c r="H200" s="48">
        <f t="shared" si="238"/>
        <v>1600199671.7257595</v>
      </c>
      <c r="I200" s="48">
        <f t="shared" si="239"/>
        <v>1636057385.3571105</v>
      </c>
      <c r="J200" s="48">
        <f t="shared" si="240"/>
        <v>1663259420.655143</v>
      </c>
      <c r="K200" s="48">
        <f t="shared" si="241"/>
        <v>1683357136.6940863</v>
      </c>
      <c r="L200" s="48">
        <f t="shared" si="242"/>
        <v>1694358305.2466478</v>
      </c>
      <c r="M200" s="48">
        <f t="shared" si="243"/>
        <v>1689242136.4446259</v>
      </c>
      <c r="N200" s="48">
        <f t="shared" si="244"/>
        <v>1674745603.1651626</v>
      </c>
      <c r="O200" s="48">
        <f t="shared" si="245"/>
        <v>1655675322.981647</v>
      </c>
      <c r="P200" s="48">
        <f t="shared" si="246"/>
        <v>1639732846.0553396</v>
      </c>
      <c r="Q200" s="48">
        <f t="shared" si="247"/>
        <v>1639322871.6029232</v>
      </c>
      <c r="R200" s="48">
        <f t="shared" si="248"/>
        <v>1658078161.0332925</v>
      </c>
      <c r="S200" s="48">
        <f t="shared" si="249"/>
        <v>1703747829.7452888</v>
      </c>
      <c r="T200" s="48">
        <f t="shared" si="250"/>
        <v>1757046902.8076386</v>
      </c>
      <c r="U200" s="48">
        <f t="shared" si="251"/>
        <v>1795564776.1028237</v>
      </c>
      <c r="V200" s="48">
        <f t="shared" si="252"/>
        <v>1812091586.0339437</v>
      </c>
      <c r="W200" s="48">
        <f t="shared" si="253"/>
        <v>1807929063.3241212</v>
      </c>
      <c r="X200" s="48">
        <f t="shared" si="254"/>
        <v>1777285651.7740259</v>
      </c>
      <c r="Y200" s="48">
        <f t="shared" si="255"/>
        <v>1754480403.2317939</v>
      </c>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s="49"/>
      <c r="FY200" s="49"/>
      <c r="FZ200" s="49"/>
      <c r="GA200" s="49"/>
      <c r="GB200" s="49"/>
      <c r="GC200" s="49"/>
      <c r="GD200" s="49"/>
      <c r="GE200" s="49"/>
      <c r="GF200" s="49"/>
      <c r="GG200" s="49"/>
      <c r="GH200" s="49"/>
      <c r="GI200" s="49"/>
      <c r="GJ200" s="49"/>
      <c r="GK200" s="49"/>
      <c r="GL200" s="49"/>
      <c r="GM200" s="49"/>
      <c r="GN200" s="49"/>
      <c r="GO200" s="49"/>
      <c r="GP200" s="49"/>
      <c r="GQ200" s="49"/>
      <c r="GR200" s="49"/>
      <c r="GS200" s="49"/>
      <c r="GT200" s="49"/>
      <c r="GU200" s="49"/>
      <c r="GV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IW200" s="49"/>
      <c r="IX200" s="49"/>
      <c r="IZ200" s="49"/>
      <c r="JA200" s="49"/>
      <c r="JB200" s="49"/>
      <c r="JC200" s="49"/>
      <c r="JD200" s="49"/>
      <c r="JE200" s="49"/>
      <c r="JF200" s="49"/>
      <c r="JG200" s="49"/>
      <c r="JH200" s="49"/>
      <c r="JI200" s="49"/>
      <c r="JJ200" s="49"/>
      <c r="JK200" s="49"/>
      <c r="JL200" s="49"/>
      <c r="JM200" s="49"/>
      <c r="JN200" s="49"/>
      <c r="JO200" s="49"/>
      <c r="JP200" s="49"/>
      <c r="JQ200" s="49"/>
      <c r="JR200" s="49"/>
      <c r="JS200" s="49"/>
      <c r="JT200" s="49"/>
      <c r="JU200" s="49"/>
      <c r="JV200" s="49"/>
      <c r="KY200" s="49"/>
      <c r="KZ200" s="49"/>
      <c r="LB200" s="49"/>
      <c r="LC200" s="49"/>
      <c r="LD200" s="49"/>
      <c r="LE200" s="49"/>
      <c r="LF200" s="49"/>
      <c r="LG200" s="49"/>
      <c r="LH200" s="49"/>
      <c r="LI200" s="49"/>
      <c r="LJ200" s="49"/>
      <c r="LK200" s="49"/>
      <c r="LL200" s="49"/>
      <c r="LM200" s="49"/>
      <c r="LN200" s="49"/>
      <c r="LO200" s="49"/>
      <c r="LP200" s="49"/>
      <c r="LQ200" s="49"/>
      <c r="LR200" s="49"/>
      <c r="LS200" s="49"/>
      <c r="LT200" s="49"/>
      <c r="LU200" s="49"/>
      <c r="LV200" s="49"/>
      <c r="LW200" s="49"/>
      <c r="LX200" s="49"/>
    </row>
    <row r="201" spans="2:336">
      <c r="B201" s="54" t="s">
        <v>261</v>
      </c>
      <c r="C201" s="48">
        <f t="shared" si="233"/>
        <v>1366254218.3572204</v>
      </c>
      <c r="D201" s="48">
        <f t="shared" si="234"/>
        <v>1404751281.9105966</v>
      </c>
      <c r="E201" s="48">
        <f t="shared" si="235"/>
        <v>1404891548.7236373</v>
      </c>
      <c r="F201" s="48">
        <f t="shared" si="236"/>
        <v>1410012819.5840862</v>
      </c>
      <c r="G201" s="48">
        <f t="shared" si="237"/>
        <v>1425933968.9514897</v>
      </c>
      <c r="H201" s="48">
        <f t="shared" si="238"/>
        <v>1443782248.0874534</v>
      </c>
      <c r="I201" s="48">
        <f t="shared" si="239"/>
        <v>1466325143.983048</v>
      </c>
      <c r="J201" s="48">
        <f t="shared" si="240"/>
        <v>1490806004.4418669</v>
      </c>
      <c r="K201" s="48">
        <f t="shared" si="241"/>
        <v>1510619072.9079711</v>
      </c>
      <c r="L201" s="48">
        <f t="shared" si="242"/>
        <v>1535281843.7277231</v>
      </c>
      <c r="M201" s="48">
        <f t="shared" si="243"/>
        <v>1565407419.3074417</v>
      </c>
      <c r="N201" s="48">
        <f t="shared" si="244"/>
        <v>1597749251.9509506</v>
      </c>
      <c r="O201" s="48">
        <f t="shared" si="245"/>
        <v>1630774132.7796698</v>
      </c>
      <c r="P201" s="48">
        <f t="shared" si="246"/>
        <v>1652954371.5344203</v>
      </c>
      <c r="Q201" s="48">
        <f t="shared" si="247"/>
        <v>1663068833.7889993</v>
      </c>
      <c r="R201" s="48">
        <f t="shared" si="248"/>
        <v>1660249775.328279</v>
      </c>
      <c r="S201" s="48">
        <f t="shared" si="249"/>
        <v>1648034779.1644204</v>
      </c>
      <c r="T201" s="48">
        <f t="shared" si="250"/>
        <v>1634772944.9266319</v>
      </c>
      <c r="U201" s="48">
        <f t="shared" si="251"/>
        <v>1629502278.7494059</v>
      </c>
      <c r="V201" s="48">
        <f t="shared" si="252"/>
        <v>1643323420.4805803</v>
      </c>
      <c r="W201" s="48">
        <f t="shared" si="253"/>
        <v>1670539409.8768604</v>
      </c>
      <c r="X201" s="48">
        <f t="shared" si="254"/>
        <v>1725179616.5498574</v>
      </c>
      <c r="Y201" s="48">
        <f t="shared" si="255"/>
        <v>1777714556.2291527</v>
      </c>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IW201" s="49"/>
      <c r="IX201" s="49"/>
      <c r="IZ201" s="49"/>
      <c r="JA201" s="49"/>
      <c r="JB201" s="49"/>
      <c r="JC201" s="49"/>
      <c r="JD201" s="49"/>
      <c r="JE201" s="49"/>
      <c r="JF201" s="49"/>
      <c r="JG201" s="49"/>
      <c r="JH201" s="49"/>
      <c r="JI201" s="49"/>
      <c r="JJ201" s="49"/>
      <c r="JK201" s="49"/>
      <c r="JL201" s="49"/>
      <c r="JM201" s="49"/>
      <c r="JN201" s="49"/>
      <c r="JO201" s="49"/>
      <c r="JP201" s="49"/>
      <c r="JQ201" s="49"/>
      <c r="JR201" s="49"/>
      <c r="JS201" s="49"/>
      <c r="JT201" s="49"/>
      <c r="JU201" s="49"/>
      <c r="JV201" s="49"/>
      <c r="KY201" s="49"/>
      <c r="KZ201" s="49"/>
      <c r="LB201" s="49"/>
      <c r="LC201" s="49"/>
      <c r="LD201" s="49"/>
      <c r="LE201" s="49"/>
      <c r="LF201" s="49"/>
      <c r="LG201" s="49"/>
      <c r="LH201" s="49"/>
      <c r="LI201" s="49"/>
      <c r="LJ201" s="49"/>
      <c r="LK201" s="49"/>
      <c r="LL201" s="49"/>
      <c r="LM201" s="49"/>
      <c r="LN201" s="49"/>
      <c r="LO201" s="49"/>
      <c r="LP201" s="49"/>
      <c r="LQ201" s="49"/>
      <c r="LR201" s="49"/>
      <c r="LS201" s="49"/>
      <c r="LT201" s="49"/>
      <c r="LU201" s="49"/>
      <c r="LV201" s="49"/>
      <c r="LW201" s="49"/>
      <c r="LX201" s="49"/>
    </row>
    <row r="202" spans="2:336">
      <c r="B202" s="54" t="s">
        <v>262</v>
      </c>
      <c r="C202" s="48">
        <f t="shared" si="233"/>
        <v>1155839974.6683073</v>
      </c>
      <c r="D202" s="48">
        <f t="shared" si="234"/>
        <v>1211180193.6648769</v>
      </c>
      <c r="E202" s="48">
        <f t="shared" si="235"/>
        <v>1293876773.1003032</v>
      </c>
      <c r="F202" s="48">
        <f t="shared" si="236"/>
        <v>1372925222.416929</v>
      </c>
      <c r="G202" s="48">
        <f t="shared" si="237"/>
        <v>1423314765.8237424</v>
      </c>
      <c r="H202" s="48">
        <f t="shared" si="238"/>
        <v>1468340547.1711054</v>
      </c>
      <c r="I202" s="48">
        <f t="shared" si="239"/>
        <v>1516716399.6026878</v>
      </c>
      <c r="J202" s="48">
        <f t="shared" si="240"/>
        <v>1514738785.1958456</v>
      </c>
      <c r="K202" s="48">
        <f t="shared" si="241"/>
        <v>1532394177.8226075</v>
      </c>
      <c r="L202" s="48">
        <f t="shared" si="242"/>
        <v>1553815150.0779831</v>
      </c>
      <c r="M202" s="48">
        <f t="shared" si="243"/>
        <v>1569236532.3969641</v>
      </c>
      <c r="N202" s="48">
        <f t="shared" si="244"/>
        <v>1589004780.3462787</v>
      </c>
      <c r="O202" s="48">
        <f t="shared" si="245"/>
        <v>1613081507.029</v>
      </c>
      <c r="P202" s="48">
        <f t="shared" si="246"/>
        <v>1642466606.9002283</v>
      </c>
      <c r="Q202" s="48">
        <f t="shared" si="247"/>
        <v>1676172090.8536086</v>
      </c>
      <c r="R202" s="48">
        <f t="shared" si="248"/>
        <v>1707678739.9532278</v>
      </c>
      <c r="S202" s="48">
        <f t="shared" si="249"/>
        <v>1739025335.4559073</v>
      </c>
      <c r="T202" s="48">
        <f t="shared" si="250"/>
        <v>1776823196.0534053</v>
      </c>
      <c r="U202" s="48">
        <f t="shared" si="251"/>
        <v>1809744044.2602406</v>
      </c>
      <c r="V202" s="48">
        <f t="shared" si="252"/>
        <v>1829288256.779489</v>
      </c>
      <c r="W202" s="48">
        <f t="shared" si="253"/>
        <v>1829728196.0477405</v>
      </c>
      <c r="X202" s="48">
        <f t="shared" si="254"/>
        <v>1814468363.2252154</v>
      </c>
      <c r="Y202" s="48">
        <f t="shared" si="255"/>
        <v>1801564686.7495897</v>
      </c>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IW202" s="49"/>
      <c r="IX202" s="49"/>
      <c r="IZ202" s="49"/>
      <c r="JA202" s="49"/>
      <c r="JB202" s="49"/>
      <c r="JC202" s="49"/>
      <c r="JD202" s="49"/>
      <c r="JE202" s="49"/>
      <c r="JF202" s="49"/>
      <c r="JG202" s="49"/>
      <c r="JH202" s="49"/>
      <c r="JI202" s="49"/>
      <c r="JJ202" s="49"/>
      <c r="JK202" s="49"/>
      <c r="JL202" s="49"/>
      <c r="JM202" s="49"/>
      <c r="JN202" s="49"/>
      <c r="JO202" s="49"/>
      <c r="JP202" s="49"/>
      <c r="JQ202" s="49"/>
      <c r="JR202" s="49"/>
      <c r="JS202" s="49"/>
      <c r="JT202" s="49"/>
      <c r="JU202" s="49"/>
      <c r="JV202" s="49"/>
      <c r="KY202" s="49"/>
      <c r="KZ202" s="49"/>
      <c r="LB202" s="49"/>
      <c r="LC202" s="49"/>
      <c r="LD202" s="49"/>
      <c r="LE202" s="49"/>
      <c r="LF202" s="49"/>
      <c r="LG202" s="49"/>
      <c r="LH202" s="49"/>
      <c r="LI202" s="49"/>
      <c r="LJ202" s="49"/>
      <c r="LK202" s="49"/>
      <c r="LL202" s="49"/>
      <c r="LM202" s="49"/>
      <c r="LN202" s="49"/>
      <c r="LO202" s="49"/>
      <c r="LP202" s="49"/>
      <c r="LQ202" s="49"/>
      <c r="LR202" s="49"/>
      <c r="LS202" s="49"/>
      <c r="LT202" s="49"/>
      <c r="LU202" s="49"/>
      <c r="LV202" s="49"/>
      <c r="LW202" s="49"/>
      <c r="LX202" s="49"/>
    </row>
    <row r="203" spans="2:336">
      <c r="B203" s="54" t="s">
        <v>263</v>
      </c>
      <c r="C203" s="48">
        <f t="shared" si="233"/>
        <v>1161457128.4788787</v>
      </c>
      <c r="D203" s="48">
        <f t="shared" si="234"/>
        <v>1197948045.1639752</v>
      </c>
      <c r="E203" s="48">
        <f t="shared" si="235"/>
        <v>1229935469.4068594</v>
      </c>
      <c r="F203" s="48">
        <f t="shared" si="236"/>
        <v>1256260870.2879958</v>
      </c>
      <c r="G203" s="48">
        <f t="shared" si="237"/>
        <v>1308521224.5879107</v>
      </c>
      <c r="H203" s="48">
        <f t="shared" si="238"/>
        <v>1369727452.0874133</v>
      </c>
      <c r="I203" s="48">
        <f t="shared" si="239"/>
        <v>1428456141.0816526</v>
      </c>
      <c r="J203" s="48">
        <f t="shared" si="240"/>
        <v>1541085992.8853555</v>
      </c>
      <c r="K203" s="48">
        <f t="shared" si="241"/>
        <v>1638408283.6749177</v>
      </c>
      <c r="L203" s="48">
        <f t="shared" si="242"/>
        <v>1704417560.2557197</v>
      </c>
      <c r="M203" s="48">
        <f t="shared" si="243"/>
        <v>1767395704.6398883</v>
      </c>
      <c r="N203" s="48">
        <f t="shared" si="244"/>
        <v>1827014732.3448205</v>
      </c>
      <c r="O203" s="48">
        <f t="shared" si="245"/>
        <v>1821743470.6108027</v>
      </c>
      <c r="P203" s="48">
        <f t="shared" si="246"/>
        <v>1834525630.2347689</v>
      </c>
      <c r="Q203" s="48">
        <f t="shared" si="247"/>
        <v>1852353451.2915959</v>
      </c>
      <c r="R203" s="48">
        <f t="shared" si="248"/>
        <v>1874153583.0097916</v>
      </c>
      <c r="S203" s="48">
        <f t="shared" si="249"/>
        <v>1905800292.2971196</v>
      </c>
      <c r="T203" s="48">
        <f t="shared" si="250"/>
        <v>1941438966.8984127</v>
      </c>
      <c r="U203" s="48">
        <f t="shared" si="251"/>
        <v>1976417207.7231221</v>
      </c>
      <c r="V203" s="48">
        <f t="shared" si="252"/>
        <v>2022032758.9110856</v>
      </c>
      <c r="W203" s="48">
        <f t="shared" si="253"/>
        <v>2065143285.3410037</v>
      </c>
      <c r="X203" s="48">
        <f t="shared" si="254"/>
        <v>2112458137.2559273</v>
      </c>
      <c r="Y203" s="48">
        <f t="shared" si="255"/>
        <v>2155468207.0653801</v>
      </c>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IW203" s="49"/>
      <c r="IX203" s="49"/>
      <c r="IZ203" s="49"/>
      <c r="JA203" s="49"/>
      <c r="JB203" s="49"/>
      <c r="JC203" s="49"/>
      <c r="JD203" s="49"/>
      <c r="JE203" s="49"/>
      <c r="JF203" s="49"/>
      <c r="JG203" s="49"/>
      <c r="JH203" s="49"/>
      <c r="JI203" s="49"/>
      <c r="JJ203" s="49"/>
      <c r="JK203" s="49"/>
      <c r="JL203" s="49"/>
      <c r="JM203" s="49"/>
      <c r="JN203" s="49"/>
      <c r="JO203" s="49"/>
      <c r="JP203" s="49"/>
      <c r="JQ203" s="49"/>
      <c r="JR203" s="49"/>
      <c r="JS203" s="49"/>
      <c r="JT203" s="49"/>
      <c r="JU203" s="49"/>
      <c r="JV203" s="49"/>
      <c r="KY203" s="49"/>
      <c r="KZ203" s="49"/>
      <c r="LB203" s="49"/>
      <c r="LC203" s="49"/>
      <c r="LD203" s="49"/>
      <c r="LE203" s="49"/>
      <c r="LF203" s="49"/>
      <c r="LG203" s="49"/>
      <c r="LH203" s="49"/>
      <c r="LI203" s="49"/>
      <c r="LJ203" s="49"/>
      <c r="LK203" s="49"/>
      <c r="LL203" s="49"/>
      <c r="LM203" s="49"/>
      <c r="LN203" s="49"/>
      <c r="LO203" s="49"/>
      <c r="LP203" s="49"/>
      <c r="LQ203" s="49"/>
      <c r="LR203" s="49"/>
      <c r="LS203" s="49"/>
      <c r="LT203" s="49"/>
      <c r="LU203" s="49"/>
      <c r="LV203" s="49"/>
      <c r="LW203" s="49"/>
      <c r="LX203" s="49"/>
    </row>
    <row r="204" spans="2:336">
      <c r="B204" s="54" t="s">
        <v>264</v>
      </c>
      <c r="C204" s="48">
        <f t="shared" si="233"/>
        <v>1311417605.179415</v>
      </c>
      <c r="D204" s="48">
        <f t="shared" si="234"/>
        <v>1311298726.9780197</v>
      </c>
      <c r="E204" s="48">
        <f t="shared" si="235"/>
        <v>1336244988.4810822</v>
      </c>
      <c r="F204" s="48">
        <f t="shared" si="236"/>
        <v>1368741695.8780937</v>
      </c>
      <c r="G204" s="48">
        <f t="shared" si="237"/>
        <v>1403871912.9336691</v>
      </c>
      <c r="H204" s="48">
        <f t="shared" si="238"/>
        <v>1443616466.3111844</v>
      </c>
      <c r="I204" s="48">
        <f t="shared" si="239"/>
        <v>1487467325.2545691</v>
      </c>
      <c r="J204" s="48">
        <f t="shared" si="240"/>
        <v>1538052562.6857264</v>
      </c>
      <c r="K204" s="48">
        <f t="shared" si="241"/>
        <v>1585701302.9394636</v>
      </c>
      <c r="L204" s="48">
        <f t="shared" si="242"/>
        <v>1655623623.9473739</v>
      </c>
      <c r="M204" s="48">
        <f t="shared" si="243"/>
        <v>1730175204.9608979</v>
      </c>
      <c r="N204" s="48">
        <f t="shared" si="244"/>
        <v>1810411934.3446295</v>
      </c>
      <c r="O204" s="48">
        <f t="shared" si="245"/>
        <v>1947147136.5410438</v>
      </c>
      <c r="P204" s="48">
        <f t="shared" si="246"/>
        <v>2066590109.9789009</v>
      </c>
      <c r="Q204" s="48">
        <f t="shared" si="247"/>
        <v>2143409523.3389096</v>
      </c>
      <c r="R204" s="48">
        <f t="shared" si="248"/>
        <v>2214317492.2063298</v>
      </c>
      <c r="S204" s="48">
        <f t="shared" si="249"/>
        <v>2270741319.3605199</v>
      </c>
      <c r="T204" s="48">
        <f t="shared" si="250"/>
        <v>2263605296.5886703</v>
      </c>
      <c r="U204" s="48">
        <f t="shared" si="251"/>
        <v>2289271155.2467351</v>
      </c>
      <c r="V204" s="48">
        <f t="shared" si="252"/>
        <v>2322523263.1439314</v>
      </c>
      <c r="W204" s="48">
        <f t="shared" si="253"/>
        <v>2360618944.8692913</v>
      </c>
      <c r="X204" s="48">
        <f t="shared" si="254"/>
        <v>2410315177.056447</v>
      </c>
      <c r="Y204" s="48">
        <f t="shared" si="255"/>
        <v>2463652155.188695</v>
      </c>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IW204" s="49"/>
      <c r="IX204" s="49"/>
      <c r="IZ204" s="49"/>
      <c r="JA204" s="49"/>
      <c r="JB204" s="49"/>
      <c r="JC204" s="49"/>
      <c r="JD204" s="49"/>
      <c r="JE204" s="49"/>
      <c r="JF204" s="49"/>
      <c r="JG204" s="49"/>
      <c r="JH204" s="49"/>
      <c r="JI204" s="49"/>
      <c r="JJ204" s="49"/>
      <c r="JK204" s="49"/>
      <c r="JL204" s="49"/>
      <c r="JM204" s="49"/>
      <c r="JN204" s="49"/>
      <c r="JO204" s="49"/>
      <c r="JP204" s="49"/>
      <c r="JQ204" s="49"/>
      <c r="JR204" s="49"/>
      <c r="JS204" s="49"/>
      <c r="JT204" s="49"/>
      <c r="JU204" s="49"/>
      <c r="JV204" s="49"/>
      <c r="KY204" s="49"/>
      <c r="KZ204" s="49"/>
      <c r="LB204" s="49"/>
      <c r="LC204" s="49"/>
      <c r="LD204" s="49"/>
      <c r="LE204" s="49"/>
      <c r="LF204" s="49"/>
      <c r="LG204" s="49"/>
      <c r="LH204" s="49"/>
      <c r="LI204" s="49"/>
      <c r="LJ204" s="49"/>
      <c r="LK204" s="49"/>
      <c r="LL204" s="49"/>
      <c r="LM204" s="49"/>
      <c r="LN204" s="49"/>
      <c r="LO204" s="49"/>
      <c r="LP204" s="49"/>
      <c r="LQ204" s="49"/>
      <c r="LR204" s="49"/>
      <c r="LS204" s="49"/>
      <c r="LT204" s="49"/>
      <c r="LU204" s="49"/>
      <c r="LV204" s="49"/>
      <c r="LW204" s="49"/>
      <c r="LX204" s="49"/>
    </row>
    <row r="205" spans="2:336">
      <c r="B205" s="54" t="s">
        <v>265</v>
      </c>
      <c r="C205" s="48">
        <f t="shared" si="233"/>
        <v>1769926924.4562027</v>
      </c>
      <c r="D205" s="48">
        <f t="shared" si="234"/>
        <v>1765994090.6809659</v>
      </c>
      <c r="E205" s="48">
        <f t="shared" si="235"/>
        <v>1743199387.6771698</v>
      </c>
      <c r="F205" s="48">
        <f t="shared" si="236"/>
        <v>1716922101.4749413</v>
      </c>
      <c r="G205" s="48">
        <f t="shared" si="237"/>
        <v>1702127940.7642984</v>
      </c>
      <c r="H205" s="48">
        <f t="shared" si="238"/>
        <v>1695588362.442704</v>
      </c>
      <c r="I205" s="48">
        <f t="shared" si="239"/>
        <v>1694476373.0899143</v>
      </c>
      <c r="J205" s="48">
        <f t="shared" si="240"/>
        <v>1729220223.4285073</v>
      </c>
      <c r="K205" s="48">
        <f t="shared" si="241"/>
        <v>1774740837.490942</v>
      </c>
      <c r="L205" s="48">
        <f t="shared" si="242"/>
        <v>1833202365.3595166</v>
      </c>
      <c r="M205" s="48">
        <f t="shared" si="243"/>
        <v>1900982882.1567619</v>
      </c>
      <c r="N205" s="48">
        <f t="shared" si="244"/>
        <v>1958726247.9690118</v>
      </c>
      <c r="O205" s="48">
        <f t="shared" si="245"/>
        <v>2013620067.8578901</v>
      </c>
      <c r="P205" s="48">
        <f t="shared" si="246"/>
        <v>2065833024.3797789</v>
      </c>
      <c r="Q205" s="48">
        <f t="shared" si="247"/>
        <v>2147728511.8632746</v>
      </c>
      <c r="R205" s="48">
        <f t="shared" si="248"/>
        <v>2243153042.5861778</v>
      </c>
      <c r="S205" s="48">
        <f t="shared" si="249"/>
        <v>2347409677.3276114</v>
      </c>
      <c r="T205" s="48">
        <f t="shared" si="250"/>
        <v>2530283493.3001623</v>
      </c>
      <c r="U205" s="48">
        <f t="shared" si="251"/>
        <v>2679988979.5594358</v>
      </c>
      <c r="V205" s="48">
        <f t="shared" si="252"/>
        <v>2775506507.6738601</v>
      </c>
      <c r="W205" s="48">
        <f t="shared" si="253"/>
        <v>2863523791.7408524</v>
      </c>
      <c r="X205" s="48">
        <f t="shared" si="254"/>
        <v>2938648794.2127347</v>
      </c>
      <c r="Y205" s="48">
        <f t="shared" si="255"/>
        <v>2933778246.127244</v>
      </c>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IW205" s="49"/>
      <c r="IX205" s="49"/>
      <c r="IZ205" s="49"/>
      <c r="JA205" s="49"/>
      <c r="JB205" s="49"/>
      <c r="JC205" s="49"/>
      <c r="JD205" s="49"/>
      <c r="JE205" s="49"/>
      <c r="JF205" s="49"/>
      <c r="JG205" s="49"/>
      <c r="JH205" s="49"/>
      <c r="JI205" s="49"/>
      <c r="JJ205" s="49"/>
      <c r="JK205" s="49"/>
      <c r="JL205" s="49"/>
      <c r="JM205" s="49"/>
      <c r="JN205" s="49"/>
      <c r="JO205" s="49"/>
      <c r="JP205" s="49"/>
      <c r="JQ205" s="49"/>
      <c r="JR205" s="49"/>
      <c r="JS205" s="49"/>
      <c r="JT205" s="49"/>
      <c r="JU205" s="49"/>
      <c r="JV205" s="49"/>
      <c r="KY205" s="49"/>
      <c r="KZ205" s="49"/>
      <c r="LB205" s="49"/>
      <c r="LC205" s="49"/>
      <c r="LD205" s="49"/>
      <c r="LE205" s="49"/>
      <c r="LF205" s="49"/>
      <c r="LG205" s="49"/>
      <c r="LH205" s="49"/>
      <c r="LI205" s="49"/>
      <c r="LJ205" s="49"/>
      <c r="LK205" s="49"/>
      <c r="LL205" s="49"/>
      <c r="LM205" s="49"/>
      <c r="LN205" s="49"/>
      <c r="LO205" s="49"/>
      <c r="LP205" s="49"/>
      <c r="LQ205" s="49"/>
      <c r="LR205" s="49"/>
      <c r="LS205" s="49"/>
      <c r="LT205" s="49"/>
      <c r="LU205" s="49"/>
      <c r="LV205" s="49"/>
      <c r="LW205" s="49"/>
      <c r="LX205" s="49"/>
    </row>
    <row r="206" spans="2:336">
      <c r="B206" s="54" t="s">
        <v>266</v>
      </c>
      <c r="C206" s="48">
        <f t="shared" si="233"/>
        <v>2186170616.6773033</v>
      </c>
      <c r="D206" s="48">
        <f t="shared" si="234"/>
        <v>2217315267.2337112</v>
      </c>
      <c r="E206" s="48">
        <f t="shared" si="235"/>
        <v>2237926054.4272833</v>
      </c>
      <c r="F206" s="48">
        <f t="shared" si="236"/>
        <v>2260745033.7997656</v>
      </c>
      <c r="G206" s="48">
        <f t="shared" si="237"/>
        <v>2265270867.8744054</v>
      </c>
      <c r="H206" s="48">
        <f t="shared" si="238"/>
        <v>2272034346.8708987</v>
      </c>
      <c r="I206" s="48">
        <f t="shared" si="239"/>
        <v>2279421338.260222</v>
      </c>
      <c r="J206" s="48">
        <f t="shared" si="240"/>
        <v>2271419430.7156</v>
      </c>
      <c r="K206" s="48">
        <f t="shared" si="241"/>
        <v>2253647033.8533697</v>
      </c>
      <c r="L206" s="48">
        <f t="shared" si="242"/>
        <v>2238086953.2312036</v>
      </c>
      <c r="M206" s="48">
        <f t="shared" si="243"/>
        <v>2227707465.3128433</v>
      </c>
      <c r="N206" s="48">
        <f t="shared" si="244"/>
        <v>2245184068.797955</v>
      </c>
      <c r="O206" s="48">
        <f t="shared" si="245"/>
        <v>2296990671.1828175</v>
      </c>
      <c r="P206" s="48">
        <f t="shared" si="246"/>
        <v>2357450418.0390072</v>
      </c>
      <c r="Q206" s="48">
        <f t="shared" si="247"/>
        <v>2427151398.3424606</v>
      </c>
      <c r="R206" s="48">
        <f t="shared" si="248"/>
        <v>2501220649.9025965</v>
      </c>
      <c r="S206" s="48">
        <f t="shared" si="249"/>
        <v>2561758532.9279308</v>
      </c>
      <c r="T206" s="48">
        <f t="shared" si="250"/>
        <v>2653876925.9073315</v>
      </c>
      <c r="U206" s="48">
        <f t="shared" si="251"/>
        <v>2742190670.4066944</v>
      </c>
      <c r="V206" s="48">
        <f t="shared" si="252"/>
        <v>2870653770.2851372</v>
      </c>
      <c r="W206" s="48">
        <f t="shared" si="253"/>
        <v>3011486665.1662645</v>
      </c>
      <c r="X206" s="48">
        <f t="shared" si="254"/>
        <v>3163681840.8808455</v>
      </c>
      <c r="Y206" s="48">
        <f t="shared" si="255"/>
        <v>3396855022.7374587</v>
      </c>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IW206" s="49"/>
      <c r="IX206" s="49"/>
      <c r="IZ206" s="49"/>
      <c r="JA206" s="49"/>
      <c r="JB206" s="49"/>
      <c r="JC206" s="49"/>
      <c r="JD206" s="49"/>
      <c r="JE206" s="49"/>
      <c r="JF206" s="49"/>
      <c r="JG206" s="49"/>
      <c r="JH206" s="49"/>
      <c r="JI206" s="49"/>
      <c r="JJ206" s="49"/>
      <c r="JK206" s="49"/>
      <c r="JL206" s="49"/>
      <c r="JM206" s="49"/>
      <c r="JN206" s="49"/>
      <c r="JO206" s="49"/>
      <c r="JP206" s="49"/>
      <c r="JQ206" s="49"/>
      <c r="JR206" s="49"/>
      <c r="JS206" s="49"/>
      <c r="JT206" s="49"/>
      <c r="JU206" s="49"/>
      <c r="JV206" s="49"/>
      <c r="KY206" s="49"/>
      <c r="KZ206" s="49"/>
      <c r="LB206" s="49"/>
      <c r="LC206" s="49"/>
      <c r="LD206" s="49"/>
      <c r="LE206" s="49"/>
      <c r="LF206" s="49"/>
      <c r="LG206" s="49"/>
      <c r="LH206" s="49"/>
      <c r="LI206" s="49"/>
      <c r="LJ206" s="49"/>
      <c r="LK206" s="49"/>
      <c r="LL206" s="49"/>
      <c r="LM206" s="49"/>
      <c r="LN206" s="49"/>
      <c r="LO206" s="49"/>
      <c r="LP206" s="49"/>
      <c r="LQ206" s="49"/>
      <c r="LR206" s="49"/>
      <c r="LS206" s="49"/>
      <c r="LT206" s="49"/>
      <c r="LU206" s="49"/>
      <c r="LV206" s="49"/>
      <c r="LW206" s="49"/>
      <c r="LX206" s="49"/>
    </row>
    <row r="207" spans="2:336">
      <c r="B207" s="54" t="s">
        <v>267</v>
      </c>
      <c r="C207" s="48">
        <f t="shared" si="233"/>
        <v>2229629322.8585129</v>
      </c>
      <c r="D207" s="48">
        <f t="shared" si="234"/>
        <v>2331524340.6866436</v>
      </c>
      <c r="E207" s="48">
        <f t="shared" si="235"/>
        <v>2426330584.7085218</v>
      </c>
      <c r="F207" s="48">
        <f t="shared" si="236"/>
        <v>2526662415.0843492</v>
      </c>
      <c r="G207" s="48">
        <f t="shared" si="237"/>
        <v>2647765212.7347631</v>
      </c>
      <c r="H207" s="48">
        <f t="shared" si="238"/>
        <v>2699603625.9825573</v>
      </c>
      <c r="I207" s="48">
        <f t="shared" si="239"/>
        <v>2743650124.5831933</v>
      </c>
      <c r="J207" s="48">
        <f t="shared" si="240"/>
        <v>2778303054.4602904</v>
      </c>
      <c r="K207" s="48">
        <f t="shared" si="241"/>
        <v>2818786234.5257835</v>
      </c>
      <c r="L207" s="48">
        <f t="shared" si="242"/>
        <v>2857898118.7869682</v>
      </c>
      <c r="M207" s="48">
        <f t="shared" si="243"/>
        <v>2882615578.6774759</v>
      </c>
      <c r="N207" s="48">
        <f t="shared" si="244"/>
        <v>2905811557.2369843</v>
      </c>
      <c r="O207" s="48">
        <f t="shared" si="245"/>
        <v>2893283656.4769511</v>
      </c>
      <c r="P207" s="48">
        <f t="shared" si="246"/>
        <v>2866329373.6952772</v>
      </c>
      <c r="Q207" s="48">
        <f t="shared" si="247"/>
        <v>2846356693.4915304</v>
      </c>
      <c r="R207" s="48">
        <f t="shared" si="248"/>
        <v>2838959673.6472826</v>
      </c>
      <c r="S207" s="48">
        <f t="shared" si="249"/>
        <v>2862577249.2891073</v>
      </c>
      <c r="T207" s="48">
        <f t="shared" si="250"/>
        <v>2936624836.2853565</v>
      </c>
      <c r="U207" s="48">
        <f t="shared" si="251"/>
        <v>3018039542.5648642</v>
      </c>
      <c r="V207" s="48">
        <f t="shared" si="252"/>
        <v>3121633601.5828738</v>
      </c>
      <c r="W207" s="48">
        <f t="shared" si="253"/>
        <v>3236073962.1446257</v>
      </c>
      <c r="X207" s="48">
        <f t="shared" si="254"/>
        <v>3342013847.2681961</v>
      </c>
      <c r="Y207" s="48">
        <f t="shared" si="255"/>
        <v>3471512837.4679661</v>
      </c>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IW207" s="49"/>
      <c r="IX207" s="49"/>
      <c r="IZ207" s="49"/>
      <c r="JA207" s="49"/>
      <c r="JB207" s="49"/>
      <c r="JC207" s="49"/>
      <c r="JD207" s="49"/>
      <c r="JE207" s="49"/>
      <c r="JF207" s="49"/>
      <c r="JG207" s="49"/>
      <c r="JH207" s="49"/>
      <c r="JI207" s="49"/>
      <c r="JJ207" s="49"/>
      <c r="JK207" s="49"/>
      <c r="JL207" s="49"/>
      <c r="JM207" s="49"/>
      <c r="JN207" s="49"/>
      <c r="JO207" s="49"/>
      <c r="JP207" s="49"/>
      <c r="JQ207" s="49"/>
      <c r="JR207" s="49"/>
      <c r="JS207" s="49"/>
      <c r="JT207" s="49"/>
      <c r="JU207" s="49"/>
      <c r="JV207" s="49"/>
      <c r="KY207" s="49"/>
      <c r="KZ207" s="49"/>
      <c r="LB207" s="49"/>
      <c r="LC207" s="49"/>
      <c r="LD207" s="49"/>
      <c r="LE207" s="49"/>
      <c r="LF207" s="49"/>
      <c r="LG207" s="49"/>
      <c r="LH207" s="49"/>
      <c r="LI207" s="49"/>
      <c r="LJ207" s="49"/>
      <c r="LK207" s="49"/>
      <c r="LL207" s="49"/>
      <c r="LM207" s="49"/>
      <c r="LN207" s="49"/>
      <c r="LO207" s="49"/>
      <c r="LP207" s="49"/>
      <c r="LQ207" s="49"/>
      <c r="LR207" s="49"/>
      <c r="LS207" s="49"/>
      <c r="LT207" s="49"/>
      <c r="LU207" s="49"/>
      <c r="LV207" s="49"/>
      <c r="LW207" s="49"/>
      <c r="LX207" s="49"/>
    </row>
    <row r="208" spans="2:336">
      <c r="B208" s="54" t="s">
        <v>268</v>
      </c>
      <c r="C208" s="48">
        <f t="shared" si="233"/>
        <v>2386160370.5018215</v>
      </c>
      <c r="D208" s="48">
        <f t="shared" si="234"/>
        <v>2445866256.881526</v>
      </c>
      <c r="E208" s="48">
        <f t="shared" si="235"/>
        <v>2486614472.9401703</v>
      </c>
      <c r="F208" s="48">
        <f t="shared" si="236"/>
        <v>2498765340.0254364</v>
      </c>
      <c r="G208" s="48">
        <f t="shared" si="237"/>
        <v>2483190517.8869658</v>
      </c>
      <c r="H208" s="48">
        <f t="shared" si="238"/>
        <v>2557039476.5285749</v>
      </c>
      <c r="I208" s="48">
        <f t="shared" si="239"/>
        <v>2685526067.1229391</v>
      </c>
      <c r="J208" s="48">
        <f t="shared" si="240"/>
        <v>2831883667.4605122</v>
      </c>
      <c r="K208" s="48">
        <f t="shared" si="241"/>
        <v>2978108583.2279587</v>
      </c>
      <c r="L208" s="48">
        <f t="shared" si="242"/>
        <v>3127835855.2573233</v>
      </c>
      <c r="M208" s="48">
        <f t="shared" si="243"/>
        <v>3218612596.0239639</v>
      </c>
      <c r="N208" s="48">
        <f t="shared" si="244"/>
        <v>3296598602.3540812</v>
      </c>
      <c r="O208" s="48">
        <f t="shared" si="245"/>
        <v>3347235400.0255542</v>
      </c>
      <c r="P208" s="48">
        <f t="shared" si="246"/>
        <v>3407683817.8594799</v>
      </c>
      <c r="Q208" s="48">
        <f t="shared" si="247"/>
        <v>3456147562.6998119</v>
      </c>
      <c r="R208" s="48">
        <f t="shared" si="248"/>
        <v>3486494526.1247292</v>
      </c>
      <c r="S208" s="48">
        <f t="shared" si="249"/>
        <v>3506580349.8281622</v>
      </c>
      <c r="T208" s="48">
        <f t="shared" si="250"/>
        <v>3514239238.5753326</v>
      </c>
      <c r="U208" s="48">
        <f t="shared" si="251"/>
        <v>3509922478.0826244</v>
      </c>
      <c r="V208" s="48">
        <f t="shared" si="252"/>
        <v>3514843861.6147594</v>
      </c>
      <c r="W208" s="48">
        <f t="shared" si="253"/>
        <v>3529471465.7280765</v>
      </c>
      <c r="X208" s="48">
        <f t="shared" si="254"/>
        <v>3585108739.990922</v>
      </c>
      <c r="Y208" s="48">
        <f t="shared" si="255"/>
        <v>3676798036.84935</v>
      </c>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IW208" s="49"/>
      <c r="IX208" s="49"/>
      <c r="IZ208" s="49"/>
      <c r="JA208" s="49"/>
      <c r="JB208" s="49"/>
      <c r="JC208" s="49"/>
      <c r="JD208" s="49"/>
      <c r="JE208" s="49"/>
      <c r="JF208" s="49"/>
      <c r="JG208" s="49"/>
      <c r="JH208" s="49"/>
      <c r="JI208" s="49"/>
      <c r="JJ208" s="49"/>
      <c r="JK208" s="49"/>
      <c r="JL208" s="49"/>
      <c r="JM208" s="49"/>
      <c r="JN208" s="49"/>
      <c r="JO208" s="49"/>
      <c r="JP208" s="49"/>
      <c r="JQ208" s="49"/>
      <c r="JR208" s="49"/>
      <c r="JS208" s="49"/>
      <c r="JT208" s="49"/>
      <c r="JU208" s="49"/>
      <c r="JV208" s="49"/>
      <c r="KY208" s="49"/>
      <c r="KZ208" s="49"/>
      <c r="LB208" s="49"/>
      <c r="LC208" s="49"/>
      <c r="LD208" s="49"/>
      <c r="LE208" s="49"/>
      <c r="LF208" s="49"/>
      <c r="LG208" s="49"/>
      <c r="LH208" s="49"/>
      <c r="LI208" s="49"/>
      <c r="LJ208" s="49"/>
      <c r="LK208" s="49"/>
      <c r="LL208" s="49"/>
      <c r="LM208" s="49"/>
      <c r="LN208" s="49"/>
      <c r="LO208" s="49"/>
      <c r="LP208" s="49"/>
      <c r="LQ208" s="49"/>
      <c r="LR208" s="49"/>
      <c r="LS208" s="49"/>
      <c r="LT208" s="49"/>
      <c r="LU208" s="49"/>
      <c r="LV208" s="49"/>
      <c r="LW208" s="49"/>
      <c r="LX208" s="49"/>
    </row>
    <row r="209" spans="1:413">
      <c r="B209" s="54" t="s">
        <v>269</v>
      </c>
      <c r="C209" s="48">
        <f t="shared" si="233"/>
        <v>1905018417.8800509</v>
      </c>
      <c r="D209" s="48">
        <f t="shared" si="234"/>
        <v>1989299274.6251826</v>
      </c>
      <c r="E209" s="48">
        <f t="shared" si="235"/>
        <v>2074668696.5215244</v>
      </c>
      <c r="F209" s="48">
        <f t="shared" si="236"/>
        <v>2174572498.6859703</v>
      </c>
      <c r="G209" s="48">
        <f t="shared" si="237"/>
        <v>2295325904.0351214</v>
      </c>
      <c r="H209" s="48">
        <f t="shared" si="238"/>
        <v>2373942156.8233619</v>
      </c>
      <c r="I209" s="48">
        <f t="shared" si="239"/>
        <v>2435713666.7456136</v>
      </c>
      <c r="J209" s="48">
        <f t="shared" si="240"/>
        <v>2488663259.0309224</v>
      </c>
      <c r="K209" s="48">
        <f t="shared" si="241"/>
        <v>2524999165.4603591</v>
      </c>
      <c r="L209" s="48">
        <f t="shared" si="242"/>
        <v>2549696049.634635</v>
      </c>
      <c r="M209" s="48">
        <f t="shared" si="243"/>
        <v>2664822449.9721565</v>
      </c>
      <c r="N209" s="48">
        <f t="shared" si="244"/>
        <v>2846989984.6261892</v>
      </c>
      <c r="O209" s="48">
        <f t="shared" si="245"/>
        <v>2999762899.2934752</v>
      </c>
      <c r="P209" s="48">
        <f t="shared" si="246"/>
        <v>3153795092.6760573</v>
      </c>
      <c r="Q209" s="48">
        <f t="shared" si="247"/>
        <v>3303513411.3200078</v>
      </c>
      <c r="R209" s="48">
        <f t="shared" si="248"/>
        <v>3411622137.1079793</v>
      </c>
      <c r="S209" s="48">
        <f t="shared" si="249"/>
        <v>3497827446.8493676</v>
      </c>
      <c r="T209" s="48">
        <f t="shared" si="250"/>
        <v>3582733328.2591953</v>
      </c>
      <c r="U209" s="48">
        <f t="shared" si="251"/>
        <v>3670315461.8637476</v>
      </c>
      <c r="V209" s="48">
        <f t="shared" si="252"/>
        <v>3741998312.437273</v>
      </c>
      <c r="W209" s="48">
        <f t="shared" si="253"/>
        <v>3817594898.0064716</v>
      </c>
      <c r="X209" s="48">
        <f t="shared" si="254"/>
        <v>3880853450.1066666</v>
      </c>
      <c r="Y209" s="48">
        <f t="shared" si="255"/>
        <v>3887495031.9270349</v>
      </c>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IW209" s="49"/>
      <c r="IX209" s="49"/>
      <c r="IZ209" s="49"/>
      <c r="JA209" s="49"/>
      <c r="JB209" s="49"/>
      <c r="JC209" s="49"/>
      <c r="JD209" s="49"/>
      <c r="JE209" s="49"/>
      <c r="JF209" s="49"/>
      <c r="JG209" s="49"/>
      <c r="JH209" s="49"/>
      <c r="JI209" s="49"/>
      <c r="JJ209" s="49"/>
      <c r="JK209" s="49"/>
      <c r="JL209" s="49"/>
      <c r="JM209" s="49"/>
      <c r="JN209" s="49"/>
      <c r="JO209" s="49"/>
      <c r="JP209" s="49"/>
      <c r="JQ209" s="49"/>
      <c r="JR209" s="49"/>
      <c r="JS209" s="49"/>
      <c r="JT209" s="49"/>
      <c r="JU209" s="49"/>
      <c r="JV209" s="49"/>
      <c r="KY209" s="49"/>
      <c r="KZ209" s="49"/>
      <c r="LB209" s="49"/>
      <c r="LC209" s="49"/>
      <c r="LD209" s="49"/>
      <c r="LE209" s="49"/>
      <c r="LF209" s="49"/>
      <c r="LG209" s="49"/>
      <c r="LH209" s="49"/>
      <c r="LI209" s="49"/>
      <c r="LJ209" s="49"/>
      <c r="LK209" s="49"/>
      <c r="LL209" s="49"/>
      <c r="LM209" s="49"/>
      <c r="LN209" s="49"/>
      <c r="LO209" s="49"/>
      <c r="LP209" s="49"/>
      <c r="LQ209" s="49"/>
      <c r="LR209" s="49"/>
      <c r="LS209" s="49"/>
      <c r="LT209" s="49"/>
      <c r="LU209" s="49"/>
      <c r="LV209" s="49"/>
      <c r="LW209" s="49"/>
      <c r="LX209" s="49"/>
    </row>
    <row r="210" spans="1:413">
      <c r="B210" s="54" t="s">
        <v>270</v>
      </c>
      <c r="C210" s="48">
        <f t="shared" si="233"/>
        <v>1802256685.6057341</v>
      </c>
      <c r="D210" s="48">
        <f t="shared" si="234"/>
        <v>1890278218.2576151</v>
      </c>
      <c r="E210" s="48">
        <f t="shared" si="235"/>
        <v>1995614589.0730491</v>
      </c>
      <c r="F210" s="48">
        <f t="shared" si="236"/>
        <v>2107577664.9719481</v>
      </c>
      <c r="G210" s="48">
        <f t="shared" si="237"/>
        <v>2212363220.8442793</v>
      </c>
      <c r="H210" s="48">
        <f t="shared" si="238"/>
        <v>2337637604.4955325</v>
      </c>
      <c r="I210" s="48">
        <f t="shared" si="239"/>
        <v>2467271572.0576859</v>
      </c>
      <c r="J210" s="48">
        <f t="shared" si="240"/>
        <v>2606841911.7138786</v>
      </c>
      <c r="K210" s="48">
        <f t="shared" si="241"/>
        <v>2750294527.5064111</v>
      </c>
      <c r="L210" s="48">
        <f t="shared" si="242"/>
        <v>2920244126.7917304</v>
      </c>
      <c r="M210" s="48">
        <f t="shared" si="243"/>
        <v>3088381100.2705216</v>
      </c>
      <c r="N210" s="48">
        <f t="shared" si="244"/>
        <v>3241084929.4714317</v>
      </c>
      <c r="O210" s="48">
        <f t="shared" si="245"/>
        <v>3354122431.0795965</v>
      </c>
      <c r="P210" s="48">
        <f t="shared" si="246"/>
        <v>3439987445.0821252</v>
      </c>
      <c r="Q210" s="48">
        <f t="shared" si="247"/>
        <v>3525001507.9009581</v>
      </c>
      <c r="R210" s="48">
        <f t="shared" si="248"/>
        <v>3724675968.1174889</v>
      </c>
      <c r="S210" s="48">
        <f t="shared" si="249"/>
        <v>3931271765.0218339</v>
      </c>
      <c r="T210" s="48">
        <f t="shared" si="250"/>
        <v>4162424831.2431984</v>
      </c>
      <c r="U210" s="48">
        <f t="shared" si="251"/>
        <v>4355716670.4104767</v>
      </c>
      <c r="V210" s="48">
        <f t="shared" si="252"/>
        <v>4552484137.3232698</v>
      </c>
      <c r="W210" s="48">
        <f t="shared" si="253"/>
        <v>4782545038.9473076</v>
      </c>
      <c r="X210" s="48">
        <f t="shared" si="254"/>
        <v>4996678760.8410273</v>
      </c>
      <c r="Y210" s="48">
        <f t="shared" si="255"/>
        <v>5255633075.8690681</v>
      </c>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IW210" s="49"/>
      <c r="IX210" s="49"/>
      <c r="IZ210" s="49"/>
      <c r="JA210" s="49"/>
      <c r="JB210" s="49"/>
      <c r="JC210" s="49"/>
      <c r="JD210" s="49"/>
      <c r="JE210" s="49"/>
      <c r="JF210" s="49"/>
      <c r="JG210" s="49"/>
      <c r="JH210" s="49"/>
      <c r="JI210" s="49"/>
      <c r="JJ210" s="49"/>
      <c r="JK210" s="49"/>
      <c r="JL210" s="49"/>
      <c r="JM210" s="49"/>
      <c r="JN210" s="49"/>
      <c r="JO210" s="49"/>
      <c r="JP210" s="49"/>
      <c r="JQ210" s="49"/>
      <c r="JR210" s="49"/>
      <c r="JS210" s="49"/>
      <c r="JT210" s="49"/>
      <c r="JU210" s="49"/>
      <c r="JV210" s="49"/>
      <c r="KY210" s="49"/>
      <c r="KZ210" s="49"/>
      <c r="LB210" s="49"/>
      <c r="LC210" s="49"/>
      <c r="LD210" s="49"/>
      <c r="LE210" s="49"/>
      <c r="LF210" s="49"/>
      <c r="LG210" s="49"/>
      <c r="LH210" s="49"/>
      <c r="LI210" s="49"/>
      <c r="LJ210" s="49"/>
      <c r="LK210" s="49"/>
      <c r="LL210" s="49"/>
      <c r="LM210" s="49"/>
      <c r="LN210" s="49"/>
      <c r="LO210" s="49"/>
      <c r="LP210" s="49"/>
      <c r="LQ210" s="49"/>
      <c r="LR210" s="49"/>
      <c r="LS210" s="49"/>
      <c r="LT210" s="49"/>
      <c r="LU210" s="49"/>
      <c r="LV210" s="49"/>
      <c r="LW210" s="49"/>
      <c r="LX210" s="49"/>
    </row>
    <row r="211" spans="1:413">
      <c r="B211" s="54" t="s">
        <v>245</v>
      </c>
      <c r="C211" s="48">
        <f t="shared" ref="C211:Y211" si="256">SUM(C192:C210)</f>
        <v>25705381275.438957</v>
      </c>
      <c r="D211" s="48">
        <f t="shared" si="256"/>
        <v>26259457156.213474</v>
      </c>
      <c r="E211" s="48">
        <f t="shared" si="256"/>
        <v>26766736689.841053</v>
      </c>
      <c r="F211" s="48">
        <f t="shared" si="256"/>
        <v>27244269069.012936</v>
      </c>
      <c r="G211" s="48">
        <f t="shared" si="256"/>
        <v>27729828215.327965</v>
      </c>
      <c r="H211" s="48">
        <f t="shared" si="256"/>
        <v>28252522811.502232</v>
      </c>
      <c r="I211" s="48">
        <f t="shared" si="256"/>
        <v>28816977706.287643</v>
      </c>
      <c r="J211" s="48">
        <f t="shared" si="256"/>
        <v>29411292139.95673</v>
      </c>
      <c r="K211" s="48">
        <f t="shared" si="256"/>
        <v>29966074200.571602</v>
      </c>
      <c r="L211" s="48">
        <f t="shared" si="256"/>
        <v>30581930110.870209</v>
      </c>
      <c r="M211" s="48">
        <f t="shared" si="256"/>
        <v>31228074041.794399</v>
      </c>
      <c r="N211" s="48">
        <f t="shared" si="256"/>
        <v>31949985101.960575</v>
      </c>
      <c r="O211" s="48">
        <f t="shared" si="256"/>
        <v>32555420851.526627</v>
      </c>
      <c r="P211" s="48">
        <f t="shared" si="256"/>
        <v>33148898941.25108</v>
      </c>
      <c r="Q211" s="48">
        <f t="shared" si="256"/>
        <v>33734351026.829708</v>
      </c>
      <c r="R211" s="48">
        <f t="shared" si="256"/>
        <v>34428293590.512619</v>
      </c>
      <c r="S211" s="48">
        <f t="shared" si="256"/>
        <v>35153636217.878113</v>
      </c>
      <c r="T211" s="48">
        <f t="shared" si="256"/>
        <v>36082973317.554016</v>
      </c>
      <c r="U211" s="48">
        <f t="shared" si="256"/>
        <v>36966108931.529472</v>
      </c>
      <c r="V211" s="48">
        <f t="shared" si="256"/>
        <v>37873688581.380478</v>
      </c>
      <c r="W211" s="48">
        <f t="shared" si="256"/>
        <v>38755560235.068207</v>
      </c>
      <c r="X211" s="48">
        <f>SUM(X192:X210)</f>
        <v>39586300000</v>
      </c>
      <c r="Y211" s="48">
        <f t="shared" si="256"/>
        <v>40566857316.191132</v>
      </c>
    </row>
    <row r="212" spans="1:413">
      <c r="B212" s="54" t="s">
        <v>271</v>
      </c>
      <c r="C212" s="48">
        <f t="shared" ref="C212:Y212" si="257">C211/BC166</f>
        <v>1506.3104874126323</v>
      </c>
      <c r="D212" s="48">
        <f t="shared" si="257"/>
        <v>1519.2896587471512</v>
      </c>
      <c r="E212" s="48">
        <f t="shared" si="257"/>
        <v>1531.3974283369985</v>
      </c>
      <c r="F212" s="48">
        <f t="shared" si="257"/>
        <v>1544.9144140958572</v>
      </c>
      <c r="G212" s="48">
        <f t="shared" si="257"/>
        <v>1557.3771054671499</v>
      </c>
      <c r="H212" s="48">
        <f t="shared" si="257"/>
        <v>1569.1590098453426</v>
      </c>
      <c r="I212" s="48">
        <f t="shared" si="257"/>
        <v>1581.1986900182396</v>
      </c>
      <c r="J212" s="48">
        <f t="shared" si="257"/>
        <v>1596.4410286944942</v>
      </c>
      <c r="K212" s="48">
        <f t="shared" si="257"/>
        <v>1610.4226212587084</v>
      </c>
      <c r="L212" s="48">
        <f t="shared" si="257"/>
        <v>1625.6379408066041</v>
      </c>
      <c r="M212" s="48">
        <f t="shared" si="257"/>
        <v>1641.095116854671</v>
      </c>
      <c r="N212" s="48">
        <f t="shared" si="257"/>
        <v>1657.6124891359184</v>
      </c>
      <c r="O212" s="48">
        <f t="shared" si="257"/>
        <v>1669.918962223368</v>
      </c>
      <c r="P212" s="48">
        <f t="shared" si="257"/>
        <v>1680.9158268908043</v>
      </c>
      <c r="Q212" s="48">
        <f t="shared" si="257"/>
        <v>1692.4106515321746</v>
      </c>
      <c r="R212" s="48">
        <f t="shared" si="257"/>
        <v>1706.326994970701</v>
      </c>
      <c r="S212" s="48">
        <f t="shared" si="257"/>
        <v>1718.9230189849277</v>
      </c>
      <c r="T212" s="48">
        <f t="shared" si="257"/>
        <v>1732.4576621159158</v>
      </c>
      <c r="U212" s="48">
        <f t="shared" si="257"/>
        <v>1739.6471712429948</v>
      </c>
      <c r="V212" s="48">
        <f t="shared" si="257"/>
        <v>1746.002878682435</v>
      </c>
      <c r="W212" s="48">
        <f t="shared" si="257"/>
        <v>1759.0777053601373</v>
      </c>
      <c r="X212" s="48">
        <f t="shared" si="257"/>
        <v>1771.9900390438256</v>
      </c>
      <c r="Y212" s="48">
        <f t="shared" si="257"/>
        <v>1786.2716225706731</v>
      </c>
    </row>
    <row r="213" spans="1:413">
      <c r="B213" s="37"/>
      <c r="C213" s="37"/>
      <c r="D213" s="37"/>
      <c r="E213" s="37"/>
      <c r="F213" s="37"/>
      <c r="G213" s="37"/>
      <c r="H213" s="37"/>
      <c r="I213" s="37"/>
      <c r="J213" s="37"/>
      <c r="K213" s="37"/>
    </row>
    <row r="214" spans="1:413">
      <c r="B214" s="37" t="s">
        <v>231</v>
      </c>
      <c r="C214" s="149"/>
      <c r="D214" s="149">
        <f t="shared" ref="D214:Y214" si="258">(D212-C212)/C212</f>
        <v>8.6165312151633873E-3</v>
      </c>
      <c r="E214" s="149">
        <f t="shared" si="258"/>
        <v>7.9693622082781107E-3</v>
      </c>
      <c r="F214" s="149">
        <f t="shared" si="258"/>
        <v>8.8265694513652848E-3</v>
      </c>
      <c r="G214" s="149">
        <f t="shared" si="258"/>
        <v>8.0669137769592177E-3</v>
      </c>
      <c r="H214" s="149">
        <f t="shared" si="258"/>
        <v>7.565222537837763E-3</v>
      </c>
      <c r="I214" s="149">
        <f t="shared" si="258"/>
        <v>7.6726960730918647E-3</v>
      </c>
      <c r="J214" s="149">
        <f t="shared" si="258"/>
        <v>9.6397364685893785E-3</v>
      </c>
      <c r="K214" s="149">
        <f t="shared" si="258"/>
        <v>8.7579762189197892E-3</v>
      </c>
      <c r="L214" s="41">
        <f t="shared" si="258"/>
        <v>9.4480289503157538E-3</v>
      </c>
      <c r="M214" s="41">
        <f t="shared" si="258"/>
        <v>9.5083755491074586E-3</v>
      </c>
      <c r="N214" s="41">
        <f t="shared" si="258"/>
        <v>1.0064847620109093E-2</v>
      </c>
      <c r="O214" s="41">
        <f t="shared" si="258"/>
        <v>7.4242159540344266E-3</v>
      </c>
      <c r="P214" s="41">
        <f t="shared" si="258"/>
        <v>6.5852684568566185E-3</v>
      </c>
      <c r="Q214" s="41">
        <f t="shared" si="258"/>
        <v>6.8384296569045525E-3</v>
      </c>
      <c r="R214" s="41">
        <f t="shared" si="258"/>
        <v>8.2227935790451494E-3</v>
      </c>
      <c r="S214" s="41">
        <f t="shared" si="258"/>
        <v>7.3819520240567945E-3</v>
      </c>
      <c r="T214" s="41">
        <f t="shared" si="258"/>
        <v>7.8739088263421481E-3</v>
      </c>
      <c r="U214" s="41">
        <f t="shared" si="258"/>
        <v>4.1498902306785065E-3</v>
      </c>
      <c r="V214" s="41">
        <f t="shared" si="258"/>
        <v>3.6534462530692655E-3</v>
      </c>
      <c r="W214" s="41">
        <f t="shared" si="258"/>
        <v>7.4884336316608903E-3</v>
      </c>
      <c r="X214" s="41">
        <f t="shared" si="258"/>
        <v>7.3403998267630539E-3</v>
      </c>
      <c r="Y214" s="41">
        <f t="shared" si="258"/>
        <v>8.0596296887503437E-3</v>
      </c>
    </row>
    <row r="215" spans="1:413">
      <c r="B215" s="37"/>
      <c r="C215" s="149"/>
      <c r="D215" s="149">
        <f>AVERAGE(D214:X214)</f>
        <v>7.7664285004356397E-3</v>
      </c>
      <c r="E215" s="37"/>
      <c r="F215" s="37"/>
      <c r="G215" s="37"/>
      <c r="H215" s="37"/>
      <c r="I215" s="37"/>
      <c r="J215" s="37"/>
      <c r="K215" s="37"/>
    </row>
    <row r="216" spans="1:413">
      <c r="B216" s="37"/>
      <c r="C216" s="149"/>
      <c r="D216" s="149"/>
      <c r="E216" s="149"/>
      <c r="F216" s="149"/>
      <c r="G216" s="149"/>
      <c r="H216" s="149"/>
      <c r="I216" s="149"/>
      <c r="J216" s="149"/>
      <c r="K216" s="149"/>
      <c r="L216" s="41"/>
      <c r="M216" s="41"/>
      <c r="N216" s="41"/>
      <c r="O216" s="41"/>
      <c r="P216" s="41"/>
      <c r="Q216" s="41"/>
      <c r="R216" s="41"/>
      <c r="S216" s="41"/>
      <c r="T216" s="41"/>
      <c r="U216" s="41"/>
      <c r="V216" s="41"/>
      <c r="W216" s="41"/>
      <c r="X216" s="41"/>
      <c r="Y216" s="41"/>
    </row>
    <row r="217" spans="1:413">
      <c r="B217" s="37"/>
      <c r="C217" s="149"/>
      <c r="D217" s="149"/>
      <c r="E217" s="37"/>
      <c r="F217" s="37"/>
      <c r="G217" s="37"/>
      <c r="H217" s="37"/>
      <c r="I217" s="37"/>
      <c r="J217" s="37"/>
      <c r="K217" s="37"/>
    </row>
    <row r="218" spans="1:413" ht="23.25">
      <c r="B218" s="46" t="s">
        <v>272</v>
      </c>
      <c r="AI218" s="34" t="s">
        <v>563</v>
      </c>
      <c r="GW218" s="34" t="s">
        <v>402</v>
      </c>
      <c r="IY218" s="34" t="s">
        <v>404</v>
      </c>
      <c r="LA218" s="34" t="s">
        <v>403</v>
      </c>
      <c r="MZ218" s="34" t="s">
        <v>564</v>
      </c>
    </row>
    <row r="219" spans="1:413">
      <c r="A219" s="35" t="s">
        <v>694</v>
      </c>
      <c r="B219" s="36"/>
      <c r="C219" s="38" t="s">
        <v>246</v>
      </c>
      <c r="D219" s="38" t="s">
        <v>35</v>
      </c>
      <c r="E219" s="38" t="s">
        <v>99</v>
      </c>
      <c r="F219" s="50" t="s">
        <v>273</v>
      </c>
      <c r="G219" s="50" t="s">
        <v>274</v>
      </c>
      <c r="H219" s="50" t="s">
        <v>275</v>
      </c>
      <c r="I219" s="122" t="s">
        <v>273</v>
      </c>
      <c r="J219" s="122" t="s">
        <v>274</v>
      </c>
      <c r="K219" s="122" t="s">
        <v>275</v>
      </c>
      <c r="AI219" s="36"/>
      <c r="AJ219" s="35">
        <v>2012</v>
      </c>
      <c r="AK219" s="35">
        <v>2013</v>
      </c>
      <c r="AL219" s="35">
        <v>2014</v>
      </c>
      <c r="AM219" s="35">
        <v>2015</v>
      </c>
      <c r="AN219" s="35">
        <v>2016</v>
      </c>
      <c r="AO219" s="35">
        <v>2017</v>
      </c>
      <c r="AP219" s="35">
        <v>2018</v>
      </c>
      <c r="AQ219" s="35">
        <v>2019</v>
      </c>
      <c r="AR219" s="35">
        <v>2020</v>
      </c>
      <c r="AS219" s="35">
        <v>2021</v>
      </c>
      <c r="AT219" s="35">
        <v>2022</v>
      </c>
      <c r="AU219" s="35">
        <v>2023</v>
      </c>
      <c r="AV219" s="35">
        <v>2024</v>
      </c>
      <c r="AW219" s="35">
        <v>2025</v>
      </c>
      <c r="AX219" s="35">
        <v>2026</v>
      </c>
      <c r="AY219" s="35">
        <v>2027</v>
      </c>
      <c r="AZ219" s="35">
        <v>2028</v>
      </c>
      <c r="BA219" s="35">
        <v>2029</v>
      </c>
      <c r="BB219" s="35">
        <v>2030</v>
      </c>
      <c r="BC219" s="35">
        <v>2031</v>
      </c>
      <c r="BD219" s="35">
        <v>2032</v>
      </c>
      <c r="BE219" s="35">
        <v>2033</v>
      </c>
      <c r="BF219" s="35">
        <v>2034</v>
      </c>
      <c r="BG219" s="35">
        <v>2035</v>
      </c>
      <c r="BH219" s="35">
        <v>2036</v>
      </c>
      <c r="BI219" s="35">
        <v>2037</v>
      </c>
      <c r="BJ219" s="35">
        <v>2038</v>
      </c>
      <c r="BK219" s="35">
        <v>2039</v>
      </c>
      <c r="BL219" s="35">
        <v>2040</v>
      </c>
      <c r="BM219" s="35">
        <v>2041</v>
      </c>
      <c r="BN219" s="35">
        <v>2042</v>
      </c>
      <c r="BO219" s="35">
        <v>2043</v>
      </c>
      <c r="BP219" s="35">
        <v>2044</v>
      </c>
      <c r="BQ219" s="35">
        <v>2045</v>
      </c>
      <c r="BR219" s="35">
        <v>2046</v>
      </c>
      <c r="BS219" s="35">
        <v>2047</v>
      </c>
      <c r="BT219" s="35">
        <v>2048</v>
      </c>
      <c r="BU219" s="35">
        <v>2049</v>
      </c>
      <c r="BV219" s="35">
        <v>2050</v>
      </c>
      <c r="BW219" s="35">
        <v>2051</v>
      </c>
      <c r="BX219" s="35">
        <v>2052</v>
      </c>
      <c r="BY219" s="35">
        <v>2053</v>
      </c>
      <c r="BZ219" s="35">
        <v>2054</v>
      </c>
      <c r="CA219" s="35">
        <v>2055</v>
      </c>
      <c r="CB219" s="35">
        <v>2056</v>
      </c>
      <c r="CC219" s="35">
        <v>2057</v>
      </c>
      <c r="CD219" s="35">
        <v>2058</v>
      </c>
      <c r="CE219" s="35">
        <v>2059</v>
      </c>
      <c r="CF219" s="35">
        <v>2060</v>
      </c>
      <c r="GW219" s="36"/>
      <c r="GX219" s="35">
        <v>2012</v>
      </c>
      <c r="GY219" s="35">
        <v>2013</v>
      </c>
      <c r="GZ219" s="35">
        <v>2014</v>
      </c>
      <c r="HA219" s="35">
        <v>2015</v>
      </c>
      <c r="HB219" s="35">
        <v>2016</v>
      </c>
      <c r="HC219" s="35">
        <v>2017</v>
      </c>
      <c r="HD219" s="35">
        <v>2018</v>
      </c>
      <c r="HE219" s="35">
        <v>2019</v>
      </c>
      <c r="HF219" s="35">
        <v>2020</v>
      </c>
      <c r="HG219" s="35">
        <v>2021</v>
      </c>
      <c r="HH219" s="35">
        <v>2022</v>
      </c>
      <c r="HI219" s="35">
        <v>2023</v>
      </c>
      <c r="HJ219" s="35">
        <v>2024</v>
      </c>
      <c r="HK219" s="35">
        <v>2025</v>
      </c>
      <c r="HL219" s="35">
        <v>2026</v>
      </c>
      <c r="HM219" s="35">
        <v>2027</v>
      </c>
      <c r="HN219" s="35">
        <v>2028</v>
      </c>
      <c r="HO219" s="35">
        <v>2029</v>
      </c>
      <c r="HP219" s="35">
        <v>2030</v>
      </c>
      <c r="HQ219" s="35">
        <v>2031</v>
      </c>
      <c r="HR219" s="35">
        <v>2032</v>
      </c>
      <c r="HS219" s="35">
        <v>2033</v>
      </c>
      <c r="HT219" s="35">
        <v>2034</v>
      </c>
      <c r="HU219" s="35">
        <v>2035</v>
      </c>
      <c r="HV219" s="35">
        <v>2036</v>
      </c>
      <c r="HW219" s="35">
        <v>2037</v>
      </c>
      <c r="HX219" s="35">
        <v>2038</v>
      </c>
      <c r="HY219" s="35">
        <v>2039</v>
      </c>
      <c r="HZ219" s="35">
        <v>2040</v>
      </c>
      <c r="IA219" s="35">
        <v>2041</v>
      </c>
      <c r="IB219" s="35">
        <v>2042</v>
      </c>
      <c r="IC219" s="35">
        <v>2043</v>
      </c>
      <c r="ID219" s="35">
        <v>2044</v>
      </c>
      <c r="IE219" s="35">
        <v>2045</v>
      </c>
      <c r="IF219" s="35">
        <v>2046</v>
      </c>
      <c r="IG219" s="35">
        <v>2047</v>
      </c>
      <c r="IH219" s="35">
        <v>2048</v>
      </c>
      <c r="II219" s="35">
        <v>2049</v>
      </c>
      <c r="IJ219" s="35">
        <v>2050</v>
      </c>
      <c r="IK219" s="35">
        <v>2051</v>
      </c>
      <c r="IL219" s="35">
        <v>2052</v>
      </c>
      <c r="IM219" s="35">
        <v>2053</v>
      </c>
      <c r="IN219" s="35">
        <v>2054</v>
      </c>
      <c r="IO219" s="35">
        <v>2055</v>
      </c>
      <c r="IP219" s="35">
        <v>2056</v>
      </c>
      <c r="IQ219" s="35">
        <v>2057</v>
      </c>
      <c r="IR219" s="35">
        <v>2058</v>
      </c>
      <c r="IS219" s="35">
        <v>2059</v>
      </c>
      <c r="IT219" s="35">
        <v>2060</v>
      </c>
      <c r="IY219" s="36"/>
      <c r="IZ219" s="35">
        <v>2012</v>
      </c>
      <c r="JA219" s="35">
        <v>2013</v>
      </c>
      <c r="JB219" s="35">
        <v>2014</v>
      </c>
      <c r="JC219" s="35">
        <v>2015</v>
      </c>
      <c r="JD219" s="35">
        <v>2016</v>
      </c>
      <c r="JE219" s="35">
        <v>2017</v>
      </c>
      <c r="JF219" s="35">
        <v>2018</v>
      </c>
      <c r="JG219" s="35">
        <v>2019</v>
      </c>
      <c r="JH219" s="35">
        <v>2020</v>
      </c>
      <c r="JI219" s="35">
        <v>2021</v>
      </c>
      <c r="JJ219" s="35">
        <v>2022</v>
      </c>
      <c r="JK219" s="35">
        <v>2023</v>
      </c>
      <c r="JL219" s="35">
        <v>2024</v>
      </c>
      <c r="JM219" s="35">
        <v>2025</v>
      </c>
      <c r="JN219" s="35">
        <v>2026</v>
      </c>
      <c r="JO219" s="35">
        <v>2027</v>
      </c>
      <c r="JP219" s="35">
        <v>2028</v>
      </c>
      <c r="JQ219" s="35">
        <v>2029</v>
      </c>
      <c r="JR219" s="35">
        <v>2030</v>
      </c>
      <c r="JS219" s="35">
        <v>2031</v>
      </c>
      <c r="JT219" s="35">
        <v>2032</v>
      </c>
      <c r="JU219" s="35">
        <v>2033</v>
      </c>
      <c r="JV219" s="35">
        <v>2034</v>
      </c>
      <c r="JW219" s="35">
        <v>2035</v>
      </c>
      <c r="JX219" s="35">
        <v>2036</v>
      </c>
      <c r="JY219" s="35">
        <v>2037</v>
      </c>
      <c r="JZ219" s="35">
        <v>2038</v>
      </c>
      <c r="KA219" s="35">
        <v>2039</v>
      </c>
      <c r="KB219" s="35">
        <v>2040</v>
      </c>
      <c r="KC219" s="35">
        <v>2041</v>
      </c>
      <c r="KD219" s="35">
        <v>2042</v>
      </c>
      <c r="KE219" s="35">
        <v>2043</v>
      </c>
      <c r="KF219" s="35">
        <v>2044</v>
      </c>
      <c r="KG219" s="35">
        <v>2045</v>
      </c>
      <c r="KH219" s="35">
        <v>2046</v>
      </c>
      <c r="KI219" s="35">
        <v>2047</v>
      </c>
      <c r="KJ219" s="35">
        <v>2048</v>
      </c>
      <c r="KK219" s="35">
        <v>2049</v>
      </c>
      <c r="KL219" s="35">
        <v>2050</v>
      </c>
      <c r="KM219" s="35">
        <v>2051</v>
      </c>
      <c r="KN219" s="35">
        <v>2052</v>
      </c>
      <c r="KO219" s="35">
        <v>2053</v>
      </c>
      <c r="KP219" s="35">
        <v>2054</v>
      </c>
      <c r="KQ219" s="35">
        <v>2055</v>
      </c>
      <c r="KR219" s="35">
        <v>2056</v>
      </c>
      <c r="KS219" s="35">
        <v>2057</v>
      </c>
      <c r="KT219" s="35">
        <v>2058</v>
      </c>
      <c r="KU219" s="35">
        <v>2059</v>
      </c>
      <c r="KV219" s="35">
        <v>2060</v>
      </c>
      <c r="LA219" s="36"/>
      <c r="LB219" s="35">
        <v>2012</v>
      </c>
      <c r="LC219" s="35">
        <v>2013</v>
      </c>
      <c r="LD219" s="35">
        <v>2014</v>
      </c>
      <c r="LE219" s="35">
        <v>2015</v>
      </c>
      <c r="LF219" s="35">
        <v>2016</v>
      </c>
      <c r="LG219" s="35">
        <v>2017</v>
      </c>
      <c r="LH219" s="35">
        <v>2018</v>
      </c>
      <c r="LI219" s="35">
        <v>2019</v>
      </c>
      <c r="LJ219" s="35">
        <v>2020</v>
      </c>
      <c r="LK219" s="35">
        <v>2021</v>
      </c>
      <c r="LL219" s="35">
        <v>2022</v>
      </c>
      <c r="LM219" s="35">
        <v>2023</v>
      </c>
      <c r="LN219" s="35">
        <v>2024</v>
      </c>
      <c r="LO219" s="35">
        <v>2025</v>
      </c>
      <c r="LP219" s="35">
        <v>2026</v>
      </c>
      <c r="LQ219" s="35">
        <v>2027</v>
      </c>
      <c r="LR219" s="35">
        <v>2028</v>
      </c>
      <c r="LS219" s="35">
        <v>2029</v>
      </c>
      <c r="LT219" s="35">
        <v>2030</v>
      </c>
      <c r="LU219" s="35">
        <v>2031</v>
      </c>
      <c r="LV219" s="35">
        <v>2032</v>
      </c>
      <c r="LW219" s="35">
        <v>2033</v>
      </c>
      <c r="LX219" s="35">
        <v>2034</v>
      </c>
      <c r="LY219" s="35">
        <v>2035</v>
      </c>
      <c r="LZ219" s="35">
        <v>2036</v>
      </c>
      <c r="MA219" s="35">
        <v>2037</v>
      </c>
      <c r="MB219" s="35">
        <v>2038</v>
      </c>
      <c r="MC219" s="35">
        <v>2039</v>
      </c>
      <c r="MD219" s="35">
        <v>2040</v>
      </c>
      <c r="ME219" s="35">
        <v>2041</v>
      </c>
      <c r="MF219" s="35">
        <v>2042</v>
      </c>
      <c r="MG219" s="35">
        <v>2043</v>
      </c>
      <c r="MH219" s="35">
        <v>2044</v>
      </c>
      <c r="MI219" s="35">
        <v>2045</v>
      </c>
      <c r="MJ219" s="35">
        <v>2046</v>
      </c>
      <c r="MK219" s="35">
        <v>2047</v>
      </c>
      <c r="ML219" s="35">
        <v>2048</v>
      </c>
      <c r="MM219" s="35">
        <v>2049</v>
      </c>
      <c r="MN219" s="35">
        <v>2050</v>
      </c>
      <c r="MO219" s="35">
        <v>2051</v>
      </c>
      <c r="MP219" s="35">
        <v>2052</v>
      </c>
      <c r="MQ219" s="35">
        <v>2053</v>
      </c>
      <c r="MR219" s="35">
        <v>2054</v>
      </c>
      <c r="MS219" s="35">
        <v>2055</v>
      </c>
      <c r="MT219" s="35">
        <v>2056</v>
      </c>
      <c r="MU219" s="35">
        <v>2057</v>
      </c>
      <c r="MV219" s="35">
        <v>2058</v>
      </c>
      <c r="MW219" s="35">
        <v>2059</v>
      </c>
      <c r="MX219" s="35">
        <v>2060</v>
      </c>
      <c r="MZ219" s="36"/>
      <c r="NA219" s="35">
        <v>2012</v>
      </c>
      <c r="NB219" s="35">
        <v>2013</v>
      </c>
      <c r="NC219" s="35">
        <v>2014</v>
      </c>
      <c r="ND219" s="35">
        <v>2015</v>
      </c>
      <c r="NE219" s="35">
        <v>2016</v>
      </c>
      <c r="NF219" s="35">
        <v>2017</v>
      </c>
      <c r="NG219" s="35">
        <v>2018</v>
      </c>
      <c r="NH219" s="35">
        <v>2019</v>
      </c>
      <c r="NI219" s="35">
        <v>2020</v>
      </c>
      <c r="NJ219" s="35">
        <v>2021</v>
      </c>
      <c r="NK219" s="35">
        <v>2022</v>
      </c>
      <c r="NL219" s="35">
        <v>2023</v>
      </c>
      <c r="NM219" s="35">
        <v>2024</v>
      </c>
      <c r="NN219" s="35">
        <v>2025</v>
      </c>
      <c r="NO219" s="35">
        <v>2026</v>
      </c>
      <c r="NP219" s="35">
        <v>2027</v>
      </c>
      <c r="NQ219" s="35">
        <v>2028</v>
      </c>
      <c r="NR219" s="35">
        <v>2029</v>
      </c>
      <c r="NS219" s="35">
        <v>2030</v>
      </c>
      <c r="NT219" s="35">
        <v>2031</v>
      </c>
      <c r="NU219" s="35">
        <v>2032</v>
      </c>
      <c r="NV219" s="35">
        <v>2033</v>
      </c>
      <c r="NW219" s="35">
        <v>2034</v>
      </c>
      <c r="NX219" s="35">
        <v>2035</v>
      </c>
      <c r="NY219" s="35">
        <v>2036</v>
      </c>
      <c r="NZ219" s="35">
        <v>2037</v>
      </c>
      <c r="OA219" s="35">
        <v>2038</v>
      </c>
      <c r="OB219" s="35">
        <v>2039</v>
      </c>
      <c r="OC219" s="35">
        <v>2040</v>
      </c>
      <c r="OD219" s="35">
        <v>2041</v>
      </c>
      <c r="OE219" s="35">
        <v>2042</v>
      </c>
      <c r="OF219" s="35">
        <v>2043</v>
      </c>
      <c r="OG219" s="35">
        <v>2044</v>
      </c>
      <c r="OH219" s="35">
        <v>2045</v>
      </c>
      <c r="OI219" s="35">
        <v>2046</v>
      </c>
      <c r="OJ219" s="35">
        <v>2047</v>
      </c>
      <c r="OK219" s="35">
        <v>2048</v>
      </c>
      <c r="OL219" s="35">
        <v>2049</v>
      </c>
      <c r="OM219" s="35">
        <v>2050</v>
      </c>
      <c r="ON219" s="35">
        <v>2051</v>
      </c>
      <c r="OO219" s="35">
        <v>2052</v>
      </c>
      <c r="OP219" s="35">
        <v>2053</v>
      </c>
      <c r="OQ219" s="35">
        <v>2054</v>
      </c>
      <c r="OR219" s="35">
        <v>2055</v>
      </c>
      <c r="OS219" s="35">
        <v>2056</v>
      </c>
      <c r="OT219" s="35">
        <v>2057</v>
      </c>
      <c r="OU219" s="35">
        <v>2058</v>
      </c>
      <c r="OV219" s="35">
        <v>2059</v>
      </c>
      <c r="OW219" s="35">
        <v>2060</v>
      </c>
    </row>
    <row r="220" spans="1:413">
      <c r="B220" s="36" t="s">
        <v>276</v>
      </c>
      <c r="C220" s="39">
        <v>91370915.354743943</v>
      </c>
      <c r="D220" s="39">
        <v>52046214.355455995</v>
      </c>
      <c r="E220" s="39">
        <v>39324700.999287955</v>
      </c>
      <c r="F220" s="40">
        <f t="shared" ref="F220:F240" si="259">C220/Z268</f>
        <v>61.725302090710997</v>
      </c>
      <c r="G220" s="40">
        <f t="shared" ref="G220:G240" si="260">D220/Z245</f>
        <v>68.51494650108144</v>
      </c>
      <c r="H220" s="40">
        <f t="shared" ref="H220:H240" si="261">E220/AY245</f>
        <v>54.568377158520718</v>
      </c>
      <c r="I220" s="341">
        <f>F220/F$240</f>
        <v>0.29652733802648024</v>
      </c>
      <c r="J220" s="341">
        <f t="shared" ref="J220:K235" si="262">G220/G$240</f>
        <v>0.36582237157532527</v>
      </c>
      <c r="K220" s="341">
        <f t="shared" si="262"/>
        <v>0.2384525635558491</v>
      </c>
      <c r="AG220" s="35">
        <v>0</v>
      </c>
      <c r="AH220" s="35">
        <v>4</v>
      </c>
      <c r="AI220" s="36" t="s">
        <v>276</v>
      </c>
      <c r="AJ220" s="35">
        <f>$I220*AJ$240</f>
        <v>64.459714557916229</v>
      </c>
      <c r="AK220" s="35">
        <f t="shared" ref="AK220:CF225" si="263">$I220*AK$240</f>
        <v>65.878282565992606</v>
      </c>
      <c r="AL220" s="35">
        <f t="shared" si="263"/>
        <v>67.277831855765314</v>
      </c>
      <c r="AM220" s="35">
        <f t="shared" si="263"/>
        <v>68.660443467505047</v>
      </c>
      <c r="AN220" s="35">
        <f t="shared" si="263"/>
        <v>70.028141510129743</v>
      </c>
      <c r="AO220" s="35">
        <f t="shared" si="263"/>
        <v>71.382884887366615</v>
      </c>
      <c r="AP220" s="35">
        <f t="shared" si="263"/>
        <v>72.72656142895147</v>
      </c>
      <c r="AQ220" s="35">
        <f t="shared" si="263"/>
        <v>74.060984029228948</v>
      </c>
      <c r="AR220" s="35">
        <f t="shared" si="263"/>
        <v>75.387888444462121</v>
      </c>
      <c r="AS220" s="35">
        <f t="shared" si="263"/>
        <v>76.708932445766024</v>
      </c>
      <c r="AT220" s="35">
        <f t="shared" si="263"/>
        <v>78.025696066350051</v>
      </c>
      <c r="AU220" s="35">
        <f t="shared" si="263"/>
        <v>79.33968271948109</v>
      </c>
      <c r="AV220" s="35">
        <f t="shared" si="263"/>
        <v>80.652320997257661</v>
      </c>
      <c r="AW220" s="35">
        <f t="shared" si="263"/>
        <v>81.96496699005219</v>
      </c>
      <c r="AX220" s="35">
        <f t="shared" si="263"/>
        <v>83.278906992559413</v>
      </c>
      <c r="AY220" s="35">
        <f t="shared" si="263"/>
        <v>84.595360485065811</v>
      </c>
      <c r="AZ220" s="35">
        <f t="shared" si="263"/>
        <v>85.915483298132969</v>
      </c>
      <c r="BA220" s="35">
        <f t="shared" si="263"/>
        <v>87.2403708856843</v>
      </c>
      <c r="BB220" s="35">
        <f t="shared" si="263"/>
        <v>88.571061645804505</v>
      </c>
      <c r="BC220" s="35">
        <f t="shared" si="263"/>
        <v>89.90854024070245</v>
      </c>
      <c r="BD220" s="35">
        <f t="shared" si="263"/>
        <v>91.253740877520769</v>
      </c>
      <c r="BE220" s="35">
        <f t="shared" si="263"/>
        <v>92.607550520253156</v>
      </c>
      <c r="BF220" s="35">
        <f t="shared" si="263"/>
        <v>93.970812010176971</v>
      </c>
      <c r="BG220" s="35">
        <f t="shared" si="263"/>
        <v>95.344327078128771</v>
      </c>
      <c r="BH220" s="35">
        <f t="shared" si="263"/>
        <v>96.728859236820583</v>
      </c>
      <c r="BI220" s="35">
        <f t="shared" si="263"/>
        <v>98.125136545375554</v>
      </c>
      <c r="BJ220" s="35">
        <f t="shared" si="263"/>
        <v>99.53385424148594</v>
      </c>
      <c r="BK220" s="35">
        <f t="shared" si="263"/>
        <v>100.95567723918772</v>
      </c>
      <c r="BL220" s="35">
        <f t="shared" si="263"/>
        <v>102.39124249230353</v>
      </c>
      <c r="BM220" s="35">
        <f t="shared" si="263"/>
        <v>103.84116122521888</v>
      </c>
      <c r="BN220" s="35">
        <f t="shared" si="263"/>
        <v>105.30602103390092</v>
      </c>
      <c r="BO220" s="35">
        <f t="shared" si="263"/>
        <v>106.78638786100758</v>
      </c>
      <c r="BP220" s="35">
        <f t="shared" si="263"/>
        <v>108.28280784962288</v>
      </c>
      <c r="BQ220" s="35">
        <f t="shared" si="263"/>
        <v>109.7958090806373</v>
      </c>
      <c r="BR220" s="35">
        <f t="shared" si="263"/>
        <v>111.32590319910763</v>
      </c>
      <c r="BS220" s="35">
        <f t="shared" si="263"/>
        <v>112.87358693511423</v>
      </c>
      <c r="BT220" s="35">
        <f t="shared" si="263"/>
        <v>114.43934352470758</v>
      </c>
      <c r="BU220" s="35">
        <f t="shared" si="263"/>
        <v>116.02364403652724</v>
      </c>
      <c r="BV220" s="35">
        <f t="shared" si="263"/>
        <v>117.62694860960104</v>
      </c>
      <c r="BW220" s="35">
        <f t="shared" si="263"/>
        <v>119.24970760770638</v>
      </c>
      <c r="BX220" s="35">
        <f t="shared" si="263"/>
        <v>120.89236269551184</v>
      </c>
      <c r="BY220" s="35">
        <f t="shared" si="263"/>
        <v>122.55534784152641</v>
      </c>
      <c r="BZ220" s="35">
        <f t="shared" si="263"/>
        <v>124.23909025267348</v>
      </c>
      <c r="CA220" s="35">
        <f t="shared" si="263"/>
        <v>125.9440112450838</v>
      </c>
      <c r="CB220" s="35">
        <f t="shared" si="263"/>
        <v>127.67052705547357</v>
      </c>
      <c r="CC220" s="35">
        <f t="shared" si="263"/>
        <v>129.41904959724047</v>
      </c>
      <c r="CD220" s="35">
        <f t="shared" si="263"/>
        <v>131.18998716518126</v>
      </c>
      <c r="CE220" s="35">
        <f t="shared" si="263"/>
        <v>132.98374509250647</v>
      </c>
      <c r="CF220" s="35">
        <f t="shared" si="263"/>
        <v>134.80072636360595</v>
      </c>
      <c r="GU220" s="35">
        <v>0</v>
      </c>
      <c r="GV220" s="35">
        <v>4</v>
      </c>
      <c r="GW220" s="36" t="s">
        <v>276</v>
      </c>
      <c r="GX220" s="35">
        <f>SUMIF(Population!$B$4:$B$104,"&lt;="&amp;$GV220,Population!C$4:C$104)-SUMIF(Population!$B$4:$B$104,"&lt;"&amp;$GU220,Population!C$4:C$104)</f>
        <v>1480283</v>
      </c>
      <c r="GY220" s="35">
        <f>SUMIF(Population!$B$4:$B$104,"&lt;="&amp;$GV220,Population!D$4:D$104)-SUMIF(Population!$B$4:$B$104,"&lt;"&amp;$GU220,Population!D$4:D$104)</f>
        <v>1502071</v>
      </c>
      <c r="GZ220" s="35">
        <f>SUMIF(Population!$B$4:$B$104,"&lt;="&amp;$GV220,Population!E$4:E$104)-SUMIF(Population!$B$4:$B$104,"&lt;"&amp;$GU220,Population!E$4:E$104)</f>
        <v>1523312</v>
      </c>
      <c r="HA220" s="35">
        <f>SUMIF(Population!$B$4:$B$104,"&lt;="&amp;$GV220,Population!F$4:F$104)-SUMIF(Population!$B$4:$B$104,"&lt;"&amp;$GU220,Population!F$4:F$104)</f>
        <v>1543002</v>
      </c>
      <c r="HB220" s="35">
        <f>SUMIF(Population!$B$4:$B$104,"&lt;="&amp;$GV220,Population!G$4:G$104)-SUMIF(Population!$B$4:$B$104,"&lt;"&amp;$GU220,Population!G$4:G$104)</f>
        <v>1568271</v>
      </c>
      <c r="HC220" s="35">
        <f>SUMIF(Population!$B$4:$B$104,"&lt;="&amp;$GV220,Population!H$4:H$104)-SUMIF(Population!$B$4:$B$104,"&lt;"&amp;$GU220,Population!H$4:H$104)</f>
        <v>1591371</v>
      </c>
      <c r="HD220" s="35">
        <f>SUMIF(Population!$B$4:$B$104,"&lt;="&amp;$GV220,Population!I$4:I$104)-SUMIF(Population!$B$4:$B$104,"&lt;"&amp;$GU220,Population!I$4:I$104)</f>
        <v>1611822</v>
      </c>
      <c r="HE220" s="35">
        <f>SUMIF(Population!$B$4:$B$104,"&lt;="&amp;$GV220,Population!J$4:J$104)-SUMIF(Population!$B$4:$B$104,"&lt;"&amp;$GU220,Population!J$4:J$104)</f>
        <v>1630740</v>
      </c>
      <c r="HF220" s="35">
        <f>SUMIF(Population!$B$4:$B$104,"&lt;="&amp;$GV220,Population!K$4:K$104)-SUMIF(Population!$B$4:$B$104,"&lt;"&amp;$GU220,Population!K$4:K$104)</f>
        <v>1647823</v>
      </c>
      <c r="HG220" s="35">
        <f>SUMIF(Population!$B$4:$B$104,"&lt;="&amp;$GV220,Population!L$4:L$104)-SUMIF(Population!$B$4:$B$104,"&lt;"&amp;$GU220,Population!L$4:L$104)</f>
        <v>1662854</v>
      </c>
      <c r="HH220" s="35">
        <f>SUMIF(Population!$B$4:$B$104,"&lt;="&amp;$GV220,Population!M$4:M$104)-SUMIF(Population!$B$4:$B$104,"&lt;"&amp;$GU220,Population!M$4:M$104)</f>
        <v>1675711</v>
      </c>
      <c r="HI220" s="35">
        <f>SUMIF(Population!$B$4:$B$104,"&lt;="&amp;$GV220,Population!N$4:N$104)-SUMIF(Population!$B$4:$B$104,"&lt;"&amp;$GU220,Population!N$4:N$104)</f>
        <v>1686513</v>
      </c>
      <c r="HJ220" s="35">
        <f>SUMIF(Population!$B$4:$B$104,"&lt;="&amp;$GV220,Population!O$4:O$104)-SUMIF(Population!$B$4:$B$104,"&lt;"&amp;$GU220,Population!O$4:O$104)</f>
        <v>1695500</v>
      </c>
      <c r="HK220" s="35">
        <f>SUMIF(Population!$B$4:$B$104,"&lt;="&amp;$GV220,Population!P$4:P$104)-SUMIF(Population!$B$4:$B$104,"&lt;"&amp;$GU220,Population!P$4:P$104)</f>
        <v>1702867</v>
      </c>
      <c r="HL220" s="35">
        <f>SUMIF(Population!$B$4:$B$104,"&lt;="&amp;$GV220,Population!Q$4:Q$104)-SUMIF(Population!$B$4:$B$104,"&lt;"&amp;$GU220,Population!Q$4:Q$104)</f>
        <v>1708878</v>
      </c>
      <c r="HM220" s="35">
        <f>SUMIF(Population!$B$4:$B$104,"&lt;="&amp;$GV220,Population!R$4:R$104)-SUMIF(Population!$B$4:$B$104,"&lt;"&amp;$GU220,Population!R$4:R$104)</f>
        <v>1713811</v>
      </c>
      <c r="HN220" s="35">
        <f>SUMIF(Population!$B$4:$B$104,"&lt;="&amp;$GV220,Population!S$4:S$104)-SUMIF(Population!$B$4:$B$104,"&lt;"&amp;$GU220,Population!S$4:S$104)</f>
        <v>1718052</v>
      </c>
      <c r="HO220" s="35">
        <f>SUMIF(Population!$B$4:$B$104,"&lt;="&amp;$GV220,Population!T$4:T$104)-SUMIF(Population!$B$4:$B$104,"&lt;"&amp;$GU220,Population!T$4:T$104)</f>
        <v>1721990</v>
      </c>
      <c r="HP220" s="35">
        <f>SUMIF(Population!$B$4:$B$104,"&lt;="&amp;$GV220,Population!U$4:U$104)-SUMIF(Population!$B$4:$B$104,"&lt;"&amp;$GU220,Population!U$4:U$104)</f>
        <v>1725934</v>
      </c>
      <c r="HQ220" s="35">
        <f>SUMIF(Population!$B$4:$B$104,"&lt;="&amp;$GV220,Population!V$4:V$104)-SUMIF(Population!$B$4:$B$104,"&lt;"&amp;$GU220,Population!V$4:V$104)</f>
        <v>1730216</v>
      </c>
      <c r="HR220" s="35">
        <f>SUMIF(Population!$B$4:$B$104,"&lt;="&amp;$GV220,Population!W$4:W$104)-SUMIF(Population!$B$4:$B$104,"&lt;"&amp;$GU220,Population!W$4:W$104)</f>
        <v>1735204</v>
      </c>
      <c r="HS220" s="35">
        <f>SUMIF(Population!$B$4:$B$104,"&lt;="&amp;$GV220,Population!X$4:X$104)-SUMIF(Population!$B$4:$B$104,"&lt;"&amp;$GU220,Population!X$4:X$104)</f>
        <v>1741163</v>
      </c>
      <c r="HT220" s="35">
        <f>SUMIF(Population!$B$4:$B$104,"&lt;="&amp;$GV220,Population!Y$4:Y$104)-SUMIF(Population!$B$4:$B$104,"&lt;"&amp;$GU220,Population!Y$4:Y$104)</f>
        <v>1748295</v>
      </c>
      <c r="HU220" s="35">
        <f>SUMIF(Population!$B$4:$B$104,"&lt;="&amp;$GV220,Population!Z$4:Z$104)-SUMIF(Population!$B$4:$B$104,"&lt;"&amp;$GU220,Population!Z$4:Z$104)</f>
        <v>1756816</v>
      </c>
      <c r="HV220" s="35">
        <f>SUMIF(Population!$B$4:$B$104,"&lt;="&amp;$GV220,Population!AA$4:AA$104)-SUMIF(Population!$B$4:$B$104,"&lt;"&amp;$GU220,Population!AA$4:AA$104)</f>
        <v>1766841</v>
      </c>
      <c r="HW220" s="35">
        <f>SUMIF(Population!$B$4:$B$104,"&lt;="&amp;$GV220,Population!AB$4:AB$104)-SUMIF(Population!$B$4:$B$104,"&lt;"&amp;$GU220,Population!AB$4:AB$104)</f>
        <v>1778415</v>
      </c>
      <c r="HX220" s="35">
        <f>SUMIF(Population!$B$4:$B$104,"&lt;="&amp;$GV220,Population!AC$4:AC$104)-SUMIF(Population!$B$4:$B$104,"&lt;"&amp;$GU220,Population!AC$4:AC$104)</f>
        <v>1791456</v>
      </c>
      <c r="HY220" s="35">
        <f>SUMIF(Population!$B$4:$B$104,"&lt;="&amp;$GV220,Population!AD$4:AD$104)-SUMIF(Population!$B$4:$B$104,"&lt;"&amp;$GU220,Population!AD$4:AD$104)</f>
        <v>1805811</v>
      </c>
      <c r="HZ220" s="35">
        <f>SUMIF(Population!$B$4:$B$104,"&lt;="&amp;$GV220,Population!AE$4:AE$104)-SUMIF(Population!$B$4:$B$104,"&lt;"&amp;$GU220,Population!AE$4:AE$104)</f>
        <v>1821303</v>
      </c>
      <c r="IA220" s="35">
        <f>SUMIF(Population!$B$4:$B$104,"&lt;="&amp;$GV220,Population!AF$4:AF$104)-SUMIF(Population!$B$4:$B$104,"&lt;"&amp;$GU220,Population!AF$4:AF$104)</f>
        <v>1837713</v>
      </c>
      <c r="IB220" s="35">
        <f>SUMIF(Population!$B$4:$B$104,"&lt;="&amp;$GV220,Population!AG$4:AG$104)-SUMIF(Population!$B$4:$B$104,"&lt;"&amp;$GU220,Population!AG$4:AG$104)</f>
        <v>1854783</v>
      </c>
      <c r="IC220" s="35">
        <f>SUMIF(Population!$B$4:$B$104,"&lt;="&amp;$GV220,Population!AH$4:AH$104)-SUMIF(Population!$B$4:$B$104,"&lt;"&amp;$GU220,Population!AH$4:AH$104)</f>
        <v>1872266</v>
      </c>
      <c r="ID220" s="35">
        <f>SUMIF(Population!$B$4:$B$104,"&lt;="&amp;$GV220,Population!AI$4:AI$104)-SUMIF(Population!$B$4:$B$104,"&lt;"&amp;$GU220,Population!AI$4:AI$104)</f>
        <v>1889928</v>
      </c>
      <c r="IE220" s="35">
        <f>SUMIF(Population!$B$4:$B$104,"&lt;="&amp;$GV220,Population!AJ$4:AJ$104)-SUMIF(Population!$B$4:$B$104,"&lt;"&amp;$GU220,Population!AJ$4:AJ$104)</f>
        <v>1907519</v>
      </c>
      <c r="IF220" s="35">
        <f>SUMIF(Population!$B$4:$B$104,"&lt;="&amp;$GV220,Population!AK$4:AK$104)-SUMIF(Population!$B$4:$B$104,"&lt;"&amp;$GU220,Population!AK$4:AK$104)</f>
        <v>1924819</v>
      </c>
      <c r="IG220" s="35">
        <f>SUMIF(Population!$B$4:$B$104,"&lt;="&amp;$GV220,Population!AL$4:AL$104)-SUMIF(Population!$B$4:$B$104,"&lt;"&amp;$GU220,Population!AL$4:AL$104)</f>
        <v>1941652</v>
      </c>
      <c r="IH220" s="35">
        <f>SUMIF(Population!$B$4:$B$104,"&lt;="&amp;$GV220,Population!AM$4:AM$104)-SUMIF(Population!$B$4:$B$104,"&lt;"&amp;$GU220,Population!AM$4:AM$104)</f>
        <v>1957894</v>
      </c>
      <c r="II220" s="35">
        <f>SUMIF(Population!$B$4:$B$104,"&lt;="&amp;$GV220,Population!AN$4:AN$104)-SUMIF(Population!$B$4:$B$104,"&lt;"&amp;$GU220,Population!AN$4:AN$104)</f>
        <v>1973443</v>
      </c>
      <c r="IJ220" s="35">
        <f>SUMIF(Population!$B$4:$B$104,"&lt;="&amp;$GV220,Population!AO$4:AO$104)-SUMIF(Population!$B$4:$B$104,"&lt;"&amp;$GU220,Population!AO$4:AO$104)</f>
        <v>1988241</v>
      </c>
      <c r="IK220" s="35">
        <f>SUMIF(Population!$B$4:$B$104,"&lt;="&amp;$GV220,Population!AP$4:AP$104)-SUMIF(Population!$B$4:$B$104,"&lt;"&amp;$GU220,Population!AP$4:AP$104)</f>
        <v>2002262</v>
      </c>
      <c r="IL220" s="35">
        <f>SUMIF(Population!$B$4:$B$104,"&lt;="&amp;$GV220,Population!AQ$4:AQ$104)-SUMIF(Population!$B$4:$B$104,"&lt;"&amp;$GU220,Population!AQ$4:AQ$104)</f>
        <v>2015492</v>
      </c>
      <c r="IM220" s="35">
        <f>SUMIF(Population!$B$4:$B$104,"&lt;="&amp;$GV220,Population!AR$4:AR$104)-SUMIF(Population!$B$4:$B$104,"&lt;"&amp;$GU220,Population!AR$4:AR$104)</f>
        <v>2027918</v>
      </c>
      <c r="IN220" s="35">
        <f>SUMIF(Population!$B$4:$B$104,"&lt;="&amp;$GV220,Population!AS$4:AS$104)-SUMIF(Population!$B$4:$B$104,"&lt;"&amp;$GU220,Population!AS$4:AS$104)</f>
        <v>2039520</v>
      </c>
      <c r="IO220" s="35">
        <f>SUMIF(Population!$B$4:$B$104,"&lt;="&amp;$GV220,Population!AT$4:AT$104)-SUMIF(Population!$B$4:$B$104,"&lt;"&amp;$GU220,Population!AT$4:AT$104)</f>
        <v>2050312</v>
      </c>
      <c r="IP220" s="35">
        <f>SUMIF(Population!$B$4:$B$104,"&lt;="&amp;$GV220,Population!AU$4:AU$104)-SUMIF(Population!$B$4:$B$104,"&lt;"&amp;$GU220,Population!AU$4:AU$104)</f>
        <v>2060319</v>
      </c>
      <c r="IQ220" s="35">
        <f>SUMIF(Population!$B$4:$B$104,"&lt;="&amp;$GV220,Population!AV$4:AV$104)-SUMIF(Population!$B$4:$B$104,"&lt;"&amp;$GU220,Population!AV$4:AV$104)</f>
        <v>2069595</v>
      </c>
      <c r="IR220" s="35">
        <f>SUMIF(Population!$B$4:$B$104,"&lt;="&amp;$GV220,Population!AW$4:AW$104)-SUMIF(Population!$B$4:$B$104,"&lt;"&amp;$GU220,Population!AW$4:AW$104)</f>
        <v>2078219</v>
      </c>
      <c r="IS220" s="35">
        <f>SUMIF(Population!$B$4:$B$104,"&lt;="&amp;$GV220,Population!AX$4:AX$104)-SUMIF(Population!$B$4:$B$104,"&lt;"&amp;$GU220,Population!AX$4:AX$104)</f>
        <v>2086310</v>
      </c>
      <c r="IT220" s="35">
        <f>SUMIF(Population!$B$4:$B$104,"&lt;="&amp;$GV220,Population!AY$4:AY$104)-SUMIF(Population!$B$4:$B$104,"&lt;"&amp;$GU220,Population!AY$4:AY$104)</f>
        <v>2093999</v>
      </c>
      <c r="IW220" s="35">
        <v>0</v>
      </c>
      <c r="IX220" s="35">
        <v>4</v>
      </c>
      <c r="IY220" s="36" t="s">
        <v>276</v>
      </c>
      <c r="IZ220" s="35">
        <f>SUMIF(Population!$B$214:$B$314,"&lt;="&amp;$GV220,Population!C$214:C$314)-SUMIF(Population!$B$214:$B$314,"&lt;"&amp;$GU220,Population!C$214:C$314)</f>
        <v>720650</v>
      </c>
      <c r="JA220" s="35">
        <f>SUMIF(Population!$B$214:$B$314,"&lt;="&amp;$GV220,Population!D$214:D$314)-SUMIF(Population!$B$214:$B$314,"&lt;"&amp;$GU220,Population!D$214:D$314)</f>
        <v>730534</v>
      </c>
      <c r="JB220" s="35">
        <f>SUMIF(Population!$B$214:$B$314,"&lt;="&amp;$GV220,Population!E$214:E$314)-SUMIF(Population!$B$214:$B$314,"&lt;"&amp;$GU220,Population!E$214:E$314)</f>
        <v>740453</v>
      </c>
      <c r="JC220" s="35">
        <f>SUMIF(Population!$B$214:$B$314,"&lt;="&amp;$GV220,Population!F$214:F$314)-SUMIF(Population!$B$214:$B$314,"&lt;"&amp;$GU220,Population!F$214:F$314)</f>
        <v>749931</v>
      </c>
      <c r="JD220" s="35">
        <f>SUMIF(Population!$B$214:$B$314,"&lt;="&amp;$GV220,Population!G$214:G$314)-SUMIF(Population!$B$214:$B$314,"&lt;"&amp;$GU220,Population!G$214:G$314)</f>
        <v>762138</v>
      </c>
      <c r="JE220" s="35">
        <f>SUMIF(Population!$B$214:$B$314,"&lt;="&amp;$GV220,Population!H$214:H$314)-SUMIF(Population!$B$214:$B$314,"&lt;"&amp;$GU220,Population!H$214:H$314)</f>
        <v>773515</v>
      </c>
      <c r="JF220" s="35">
        <f>SUMIF(Population!$B$214:$B$314,"&lt;="&amp;$GV220,Population!I$214:I$314)-SUMIF(Population!$B$214:$B$314,"&lt;"&amp;$GU220,Population!I$214:I$314)</f>
        <v>783521</v>
      </c>
      <c r="JG220" s="35">
        <f>SUMIF(Population!$B$214:$B$314,"&lt;="&amp;$GV220,Population!J$214:J$314)-SUMIF(Population!$B$214:$B$314,"&lt;"&amp;$GU220,Population!J$214:J$314)</f>
        <v>792753</v>
      </c>
      <c r="JH220" s="35">
        <f>SUMIF(Population!$B$214:$B$314,"&lt;="&amp;$GV220,Population!K$214:K$314)-SUMIF(Population!$B$214:$B$314,"&lt;"&amp;$GU220,Population!K$214:K$314)</f>
        <v>801071</v>
      </c>
      <c r="JI220" s="35">
        <f>SUMIF(Population!$B$214:$B$314,"&lt;="&amp;$GV220,Population!L$214:L$314)-SUMIF(Population!$B$214:$B$314,"&lt;"&amp;$GU220,Population!L$214:L$314)</f>
        <v>808378</v>
      </c>
      <c r="JJ220" s="35">
        <f>SUMIF(Population!$B$214:$B$314,"&lt;="&amp;$GV220,Population!M$214:M$314)-SUMIF(Population!$B$214:$B$314,"&lt;"&amp;$GU220,Population!M$214:M$314)</f>
        <v>814621</v>
      </c>
      <c r="JK220" s="35">
        <f>SUMIF(Population!$B$214:$B$314,"&lt;="&amp;$GV220,Population!N$214:N$314)-SUMIF(Population!$B$214:$B$314,"&lt;"&amp;$GU220,Population!N$214:N$314)</f>
        <v>819865</v>
      </c>
      <c r="JL220" s="35">
        <f>SUMIF(Population!$B$214:$B$314,"&lt;="&amp;$GV220,Population!O$214:O$314)-SUMIF(Population!$B$214:$B$314,"&lt;"&amp;$GU220,Population!O$214:O$314)</f>
        <v>824224</v>
      </c>
      <c r="JM220" s="35">
        <f>SUMIF(Population!$B$214:$B$314,"&lt;="&amp;$GV220,Population!P$214:P$314)-SUMIF(Population!$B$214:$B$314,"&lt;"&amp;$GU220,Population!P$214:P$314)</f>
        <v>827795</v>
      </c>
      <c r="JN220" s="35">
        <f>SUMIF(Population!$B$214:$B$314,"&lt;="&amp;$GV220,Population!Q$214:Q$314)-SUMIF(Population!$B$214:$B$314,"&lt;"&amp;$GU220,Population!Q$214:Q$314)</f>
        <v>830708</v>
      </c>
      <c r="JO220" s="35">
        <f>SUMIF(Population!$B$214:$B$314,"&lt;="&amp;$GV220,Population!R$214:R$314)-SUMIF(Population!$B$214:$B$314,"&lt;"&amp;$GU220,Population!R$214:R$314)</f>
        <v>833096</v>
      </c>
      <c r="JP220" s="35">
        <f>SUMIF(Population!$B$214:$B$314,"&lt;="&amp;$GV220,Population!S$214:S$314)-SUMIF(Population!$B$214:$B$314,"&lt;"&amp;$GU220,Population!S$214:S$314)</f>
        <v>835146</v>
      </c>
      <c r="JQ220" s="35">
        <f>SUMIF(Population!$B$214:$B$314,"&lt;="&amp;$GV220,Population!T$214:T$314)-SUMIF(Population!$B$214:$B$314,"&lt;"&amp;$GU220,Population!T$214:T$314)</f>
        <v>837051</v>
      </c>
      <c r="JR220" s="35">
        <f>SUMIF(Population!$B$214:$B$314,"&lt;="&amp;$GV220,Population!U$214:U$314)-SUMIF(Population!$B$214:$B$314,"&lt;"&amp;$GU220,Population!U$214:U$314)</f>
        <v>838959</v>
      </c>
      <c r="JS220" s="35">
        <f>SUMIF(Population!$B$214:$B$314,"&lt;="&amp;$GV220,Population!V$214:V$314)-SUMIF(Population!$B$214:$B$314,"&lt;"&amp;$GU220,Population!V$214:V$314)</f>
        <v>841031</v>
      </c>
      <c r="JT220" s="35">
        <f>SUMIF(Population!$B$214:$B$314,"&lt;="&amp;$GV220,Population!W$214:W$314)-SUMIF(Population!$B$214:$B$314,"&lt;"&amp;$GU220,Population!W$214:W$314)</f>
        <v>843447</v>
      </c>
      <c r="JU220" s="35">
        <f>SUMIF(Population!$B$214:$B$314,"&lt;="&amp;$GV220,Population!X$214:X$314)-SUMIF(Population!$B$214:$B$314,"&lt;"&amp;$GU220,Population!X$214:X$314)</f>
        <v>846337</v>
      </c>
      <c r="JV220" s="35">
        <f>SUMIF(Population!$B$214:$B$314,"&lt;="&amp;$GV220,Population!Y$214:Y$314)-SUMIF(Population!$B$214:$B$314,"&lt;"&amp;$GU220,Population!Y$214:Y$314)</f>
        <v>849797</v>
      </c>
      <c r="JW220" s="35">
        <f>SUMIF(Population!$B$214:$B$314,"&lt;="&amp;$GV220,Population!Z$214:Z$314)-SUMIF(Population!$B$214:$B$314,"&lt;"&amp;$GU220,Population!Z$214:Z$314)</f>
        <v>853934</v>
      </c>
      <c r="JX220" s="35">
        <f>SUMIF(Population!$B$214:$B$314,"&lt;="&amp;$GV220,Population!AA$214:AA$314)-SUMIF(Population!$B$214:$B$314,"&lt;"&amp;$GU220,Population!AA$214:AA$314)</f>
        <v>858802</v>
      </c>
      <c r="JY220" s="35">
        <f>SUMIF(Population!$B$214:$B$314,"&lt;="&amp;$GV220,Population!AB$214:AB$314)-SUMIF(Population!$B$214:$B$314,"&lt;"&amp;$GU220,Population!AB$214:AB$314)</f>
        <v>864425</v>
      </c>
      <c r="JZ220" s="35">
        <f>SUMIF(Population!$B$214:$B$314,"&lt;="&amp;$GV220,Population!AC$214:AC$314)-SUMIF(Population!$B$214:$B$314,"&lt;"&amp;$GU220,Population!AC$214:AC$314)</f>
        <v>870761</v>
      </c>
      <c r="KA220" s="35">
        <f>SUMIF(Population!$B$214:$B$314,"&lt;="&amp;$GV220,Population!AD$214:AD$314)-SUMIF(Population!$B$214:$B$314,"&lt;"&amp;$GU220,Population!AD$214:AD$314)</f>
        <v>877738</v>
      </c>
      <c r="KB220" s="35">
        <f>SUMIF(Population!$B$214:$B$314,"&lt;="&amp;$GV220,Population!AE$214:AE$314)-SUMIF(Population!$B$214:$B$314,"&lt;"&amp;$GU220,Population!AE$214:AE$314)</f>
        <v>885267</v>
      </c>
      <c r="KC220" s="35">
        <f>SUMIF(Population!$B$214:$B$314,"&lt;="&amp;$GV220,Population!AF$214:AF$314)-SUMIF(Population!$B$214:$B$314,"&lt;"&amp;$GU220,Population!AF$214:AF$314)</f>
        <v>893243</v>
      </c>
      <c r="KD220" s="35">
        <f>SUMIF(Population!$B$214:$B$314,"&lt;="&amp;$GV220,Population!AG$214:AG$314)-SUMIF(Population!$B$214:$B$314,"&lt;"&amp;$GU220,Population!AG$214:AG$314)</f>
        <v>901541</v>
      </c>
      <c r="KE220" s="35">
        <f>SUMIF(Population!$B$214:$B$314,"&lt;="&amp;$GV220,Population!AH$214:AH$314)-SUMIF(Population!$B$214:$B$314,"&lt;"&amp;$GU220,Population!AH$214:AH$314)</f>
        <v>910041</v>
      </c>
      <c r="KF220" s="35">
        <f>SUMIF(Population!$B$214:$B$314,"&lt;="&amp;$GV220,Population!AI$214:AI$314)-SUMIF(Population!$B$214:$B$314,"&lt;"&amp;$GU220,Population!AI$214:AI$314)</f>
        <v>918627</v>
      </c>
      <c r="KG220" s="35">
        <f>SUMIF(Population!$B$214:$B$314,"&lt;="&amp;$GV220,Population!AJ$214:AJ$314)-SUMIF(Population!$B$214:$B$314,"&lt;"&amp;$GU220,Population!AJ$214:AJ$314)</f>
        <v>927178</v>
      </c>
      <c r="KH220" s="35">
        <f>SUMIF(Population!$B$214:$B$314,"&lt;="&amp;$GV220,Population!AK$214:AK$314)-SUMIF(Population!$B$214:$B$314,"&lt;"&amp;$GU220,Population!AK$214:AK$314)</f>
        <v>935589</v>
      </c>
      <c r="KI220" s="35">
        <f>SUMIF(Population!$B$214:$B$314,"&lt;="&amp;$GV220,Population!AL$214:AL$314)-SUMIF(Population!$B$214:$B$314,"&lt;"&amp;$GU220,Population!AL$214:AL$314)</f>
        <v>943773</v>
      </c>
      <c r="KJ220" s="35">
        <f>SUMIF(Population!$B$214:$B$314,"&lt;="&amp;$GV220,Population!AM$214:AM$314)-SUMIF(Population!$B$214:$B$314,"&lt;"&amp;$GU220,Population!AM$214:AM$314)</f>
        <v>951669</v>
      </c>
      <c r="KK220" s="35">
        <f>SUMIF(Population!$B$214:$B$314,"&lt;="&amp;$GV220,Population!AN$214:AN$314)-SUMIF(Population!$B$214:$B$314,"&lt;"&amp;$GU220,Population!AN$214:AN$314)</f>
        <v>959229</v>
      </c>
      <c r="KL220" s="35">
        <f>SUMIF(Population!$B$214:$B$314,"&lt;="&amp;$GV220,Population!AO$214:AO$314)-SUMIF(Population!$B$214:$B$314,"&lt;"&amp;$GU220,Population!AO$214:AO$314)</f>
        <v>966422</v>
      </c>
      <c r="KM220" s="35">
        <f>SUMIF(Population!$B$214:$B$314,"&lt;="&amp;$GV220,Population!AP$214:AP$314)-SUMIF(Population!$B$214:$B$314,"&lt;"&amp;$GU220,Population!AP$214:AP$314)</f>
        <v>973237</v>
      </c>
      <c r="KN220" s="35">
        <f>SUMIF(Population!$B$214:$B$314,"&lt;="&amp;$GV220,Population!AQ$214:AQ$314)-SUMIF(Population!$B$214:$B$314,"&lt;"&amp;$GU220,Population!AQ$214:AQ$314)</f>
        <v>979668</v>
      </c>
      <c r="KO220" s="35">
        <f>SUMIF(Population!$B$214:$B$314,"&lt;="&amp;$GV220,Population!AR$214:AR$314)-SUMIF(Population!$B$214:$B$314,"&lt;"&amp;$GU220,Population!AR$214:AR$314)</f>
        <v>985708</v>
      </c>
      <c r="KP220" s="35">
        <f>SUMIF(Population!$B$214:$B$314,"&lt;="&amp;$GV220,Population!AS$214:AS$314)-SUMIF(Population!$B$214:$B$314,"&lt;"&amp;$GU220,Population!AS$214:AS$314)</f>
        <v>991348</v>
      </c>
      <c r="KQ220" s="35">
        <f>SUMIF(Population!$B$214:$B$314,"&lt;="&amp;$GV220,Population!AT$214:AT$314)-SUMIF(Population!$B$214:$B$314,"&lt;"&amp;$GU220,Population!AT$214:AT$314)</f>
        <v>996594</v>
      </c>
      <c r="KR220" s="35">
        <f>SUMIF(Population!$B$214:$B$314,"&lt;="&amp;$GV220,Population!AU$214:AU$314)-SUMIF(Population!$B$214:$B$314,"&lt;"&amp;$GU220,Population!AU$214:AU$314)</f>
        <v>1001459</v>
      </c>
      <c r="KS220" s="35">
        <f>SUMIF(Population!$B$214:$B$314,"&lt;="&amp;$GV220,Population!AV$214:AV$314)-SUMIF(Population!$B$214:$B$314,"&lt;"&amp;$GU220,Population!AV$214:AV$314)</f>
        <v>1005969</v>
      </c>
      <c r="KT220" s="35">
        <f>SUMIF(Population!$B$214:$B$314,"&lt;="&amp;$GV220,Population!AW$214:AW$314)-SUMIF(Population!$B$214:$B$314,"&lt;"&amp;$GU220,Population!AW$214:AW$314)</f>
        <v>1010162</v>
      </c>
      <c r="KU220" s="35">
        <f>SUMIF(Population!$B$214:$B$314,"&lt;="&amp;$GV220,Population!AX$214:AX$314)-SUMIF(Population!$B$214:$B$314,"&lt;"&amp;$GU220,Population!AX$214:AX$314)</f>
        <v>1014096</v>
      </c>
      <c r="KV220" s="35">
        <f>SUMIF(Population!$B$214:$B$314,"&lt;="&amp;$GV220,Population!AY$214:AY$314)-SUMIF(Population!$B$214:$B$314,"&lt;"&amp;$GU220,Population!AY$214:AY$314)</f>
        <v>1017836</v>
      </c>
      <c r="KY220" s="35">
        <v>0</v>
      </c>
      <c r="KZ220" s="35">
        <v>4</v>
      </c>
      <c r="LA220" s="36" t="s">
        <v>276</v>
      </c>
      <c r="LB220" s="35">
        <f>SUMIF(Population!$B$110:$B$210,"&lt;="&amp;$GV220,Population!C$110:C$210)-SUMIF(Population!$B$110:$B$210,"&lt;"&amp;$GU220,Population!C$110:C$210)</f>
        <v>759633</v>
      </c>
      <c r="LC220" s="35">
        <f>SUMIF(Population!$B$110:$B$210,"&lt;="&amp;$GV220,Population!D$110:D$210)-SUMIF(Population!$B$110:$B$210,"&lt;"&amp;$GU220,Population!D$110:D$210)</f>
        <v>771537</v>
      </c>
      <c r="LD220" s="35">
        <f>SUMIF(Population!$B$110:$B$210,"&lt;="&amp;$GV220,Population!E$110:E$210)-SUMIF(Population!$B$110:$B$210,"&lt;"&amp;$GU220,Population!E$110:E$210)</f>
        <v>782859</v>
      </c>
      <c r="LE220" s="35">
        <f>SUMIF(Population!$B$110:$B$210,"&lt;="&amp;$GV220,Population!F$110:F$210)-SUMIF(Population!$B$110:$B$210,"&lt;"&amp;$GU220,Population!F$110:F$210)</f>
        <v>793071</v>
      </c>
      <c r="LF220" s="35">
        <f>SUMIF(Population!$B$110:$B$210,"&lt;="&amp;$GV220,Population!G$110:G$210)-SUMIF(Population!$B$110:$B$210,"&lt;"&amp;$GU220,Population!G$110:G$210)</f>
        <v>806133</v>
      </c>
      <c r="LG220" s="35">
        <f>SUMIF(Population!$B$110:$B$210,"&lt;="&amp;$GV220,Population!H$110:H$210)-SUMIF(Population!$B$110:$B$210,"&lt;"&amp;$GU220,Population!H$110:H$210)</f>
        <v>817856</v>
      </c>
      <c r="LH220" s="35">
        <f>SUMIF(Population!$B$110:$B$210,"&lt;="&amp;$GV220,Population!I$110:I$210)-SUMIF(Population!$B$110:$B$210,"&lt;"&amp;$GU220,Population!I$110:I$210)</f>
        <v>828301</v>
      </c>
      <c r="LI220" s="35">
        <f>SUMIF(Population!$B$110:$B$210,"&lt;="&amp;$GV220,Population!J$110:J$210)-SUMIF(Population!$B$110:$B$210,"&lt;"&amp;$GU220,Population!J$110:J$210)</f>
        <v>837987</v>
      </c>
      <c r="LJ220" s="35">
        <f>SUMIF(Population!$B$110:$B$210,"&lt;="&amp;$GV220,Population!K$110:K$210)-SUMIF(Population!$B$110:$B$210,"&lt;"&amp;$GU220,Population!K$110:K$210)</f>
        <v>846752</v>
      </c>
      <c r="LK220" s="35">
        <f>SUMIF(Population!$B$110:$B$210,"&lt;="&amp;$GV220,Population!L$110:L$210)-SUMIF(Population!$B$110:$B$210,"&lt;"&amp;$GU220,Population!L$110:L$210)</f>
        <v>854476</v>
      </c>
      <c r="LL220" s="35">
        <f>SUMIF(Population!$B$110:$B$210,"&lt;="&amp;$GV220,Population!M$110:M$210)-SUMIF(Population!$B$110:$B$210,"&lt;"&amp;$GU220,Population!M$110:M$210)</f>
        <v>861090</v>
      </c>
      <c r="LM220" s="35">
        <f>SUMIF(Population!$B$110:$B$210,"&lt;="&amp;$GV220,Population!N$110:N$210)-SUMIF(Population!$B$110:$B$210,"&lt;"&amp;$GU220,Population!N$110:N$210)</f>
        <v>866648</v>
      </c>
      <c r="LN220" s="35">
        <f>SUMIF(Population!$B$110:$B$210,"&lt;="&amp;$GV220,Population!O$110:O$210)-SUMIF(Population!$B$110:$B$210,"&lt;"&amp;$GU220,Population!O$110:O$210)</f>
        <v>871276</v>
      </c>
      <c r="LO220" s="35">
        <f>SUMIF(Population!$B$110:$B$210,"&lt;="&amp;$GV220,Population!P$110:P$210)-SUMIF(Population!$B$110:$B$210,"&lt;"&amp;$GU220,Population!P$110:P$210)</f>
        <v>875072</v>
      </c>
      <c r="LP220" s="35">
        <f>SUMIF(Population!$B$110:$B$210,"&lt;="&amp;$GV220,Population!Q$110:Q$210)-SUMIF(Population!$B$110:$B$210,"&lt;"&amp;$GU220,Population!Q$110:Q$210)</f>
        <v>878170</v>
      </c>
      <c r="LQ220" s="35">
        <f>SUMIF(Population!$B$110:$B$210,"&lt;="&amp;$GV220,Population!R$110:R$210)-SUMIF(Population!$B$110:$B$210,"&lt;"&amp;$GU220,Population!R$110:R$210)</f>
        <v>880715</v>
      </c>
      <c r="LR220" s="35">
        <f>SUMIF(Population!$B$110:$B$210,"&lt;="&amp;$GV220,Population!S$110:S$210)-SUMIF(Population!$B$110:$B$210,"&lt;"&amp;$GU220,Population!S$110:S$210)</f>
        <v>882906</v>
      </c>
      <c r="LS220" s="35">
        <f>SUMIF(Population!$B$110:$B$210,"&lt;="&amp;$GV220,Population!T$110:T$210)-SUMIF(Population!$B$110:$B$210,"&lt;"&amp;$GU220,Population!T$110:T$210)</f>
        <v>884939</v>
      </c>
      <c r="LT220" s="35">
        <f>SUMIF(Population!$B$110:$B$210,"&lt;="&amp;$GV220,Population!U$110:U$210)-SUMIF(Population!$B$110:$B$210,"&lt;"&amp;$GU220,Population!U$110:U$210)</f>
        <v>886975</v>
      </c>
      <c r="LU220" s="35">
        <f>SUMIF(Population!$B$110:$B$210,"&lt;="&amp;$GV220,Population!V$110:V$210)-SUMIF(Population!$B$110:$B$210,"&lt;"&amp;$GU220,Population!V$110:V$210)</f>
        <v>889185</v>
      </c>
      <c r="LV220" s="35">
        <f>SUMIF(Population!$B$110:$B$210,"&lt;="&amp;$GV220,Population!W$110:W$210)-SUMIF(Population!$B$110:$B$210,"&lt;"&amp;$GU220,Population!W$110:W$210)</f>
        <v>891757</v>
      </c>
      <c r="LW220" s="35">
        <f>SUMIF(Population!$B$110:$B$210,"&lt;="&amp;$GV220,Population!X$110:X$210)-SUMIF(Population!$B$110:$B$210,"&lt;"&amp;$GU220,Population!X$110:X$210)</f>
        <v>894826</v>
      </c>
      <c r="LX220" s="35">
        <f>SUMIF(Population!$B$110:$B$210,"&lt;="&amp;$GV220,Population!Y$110:Y$210)-SUMIF(Population!$B$110:$B$210,"&lt;"&amp;$GU220,Population!Y$110:Y$210)</f>
        <v>898498</v>
      </c>
      <c r="LY220" s="35">
        <f>SUMIF(Population!$B$110:$B$210,"&lt;="&amp;$GV220,Population!Z$110:Z$210)-SUMIF(Population!$B$110:$B$210,"&lt;"&amp;$GU220,Population!Z$110:Z$210)</f>
        <v>902882</v>
      </c>
      <c r="LZ220" s="35">
        <f>SUMIF(Population!$B$110:$B$210,"&lt;="&amp;$GV220,Population!AA$110:AA$210)-SUMIF(Population!$B$110:$B$210,"&lt;"&amp;$GU220,Population!AA$110:AA$210)</f>
        <v>908039</v>
      </c>
      <c r="MA220" s="35">
        <f>SUMIF(Population!$B$110:$B$210,"&lt;="&amp;$GV220,Population!AB$110:AB$210)-SUMIF(Population!$B$110:$B$210,"&lt;"&amp;$GU220,Population!AB$110:AB$210)</f>
        <v>913990</v>
      </c>
      <c r="MB220" s="35">
        <f>SUMIF(Population!$B$110:$B$210,"&lt;="&amp;$GV220,Population!AC$110:AC$210)-SUMIF(Population!$B$110:$B$210,"&lt;"&amp;$GU220,Population!AC$110:AC$210)</f>
        <v>920695</v>
      </c>
      <c r="MC220" s="35">
        <f>SUMIF(Population!$B$110:$B$210,"&lt;="&amp;$GV220,Population!AD$110:AD$210)-SUMIF(Population!$B$110:$B$210,"&lt;"&amp;$GU220,Population!AD$110:AD$210)</f>
        <v>928073</v>
      </c>
      <c r="MD220" s="35">
        <f>SUMIF(Population!$B$110:$B$210,"&lt;="&amp;$GV220,Population!AE$110:AE$210)-SUMIF(Population!$B$110:$B$210,"&lt;"&amp;$GU220,Population!AE$110:AE$210)</f>
        <v>936036</v>
      </c>
      <c r="ME220" s="35">
        <f>SUMIF(Population!$B$110:$B$210,"&lt;="&amp;$GV220,Population!AF$110:AF$210)-SUMIF(Population!$B$110:$B$210,"&lt;"&amp;$GU220,Population!AF$110:AF$210)</f>
        <v>944470</v>
      </c>
      <c r="MF220" s="35">
        <f>SUMIF(Population!$B$110:$B$210,"&lt;="&amp;$GV220,Population!AG$110:AG$210)-SUMIF(Population!$B$110:$B$210,"&lt;"&amp;$GU220,Population!AG$110:AG$210)</f>
        <v>953242</v>
      </c>
      <c r="MG220" s="35">
        <f>SUMIF(Population!$B$110:$B$210,"&lt;="&amp;$GV220,Population!AH$110:AH$210)-SUMIF(Population!$B$110:$B$210,"&lt;"&amp;$GU220,Population!AH$110:AH$210)</f>
        <v>962225</v>
      </c>
      <c r="MH220" s="35">
        <f>SUMIF(Population!$B$110:$B$210,"&lt;="&amp;$GV220,Population!AI$110:AI$210)-SUMIF(Population!$B$110:$B$210,"&lt;"&amp;$GU220,Population!AI$110:AI$210)</f>
        <v>971301</v>
      </c>
      <c r="MI220" s="35">
        <f>SUMIF(Population!$B$110:$B$210,"&lt;="&amp;$GV220,Population!AJ$110:AJ$210)-SUMIF(Population!$B$110:$B$210,"&lt;"&amp;$GU220,Population!AJ$110:AJ$210)</f>
        <v>980341</v>
      </c>
      <c r="MJ220" s="35">
        <f>SUMIF(Population!$B$110:$B$210,"&lt;="&amp;$GV220,Population!AK$110:AK$210)-SUMIF(Population!$B$110:$B$210,"&lt;"&amp;$GU220,Population!AK$110:AK$210)</f>
        <v>989230</v>
      </c>
      <c r="MK220" s="35">
        <f>SUMIF(Population!$B$110:$B$210,"&lt;="&amp;$GV220,Population!AL$110:AL$210)-SUMIF(Population!$B$110:$B$210,"&lt;"&amp;$GU220,Population!AL$110:AL$210)</f>
        <v>997879</v>
      </c>
      <c r="ML220" s="35">
        <f>SUMIF(Population!$B$110:$B$210,"&lt;="&amp;$GV220,Population!AM$110:AM$210)-SUMIF(Population!$B$110:$B$210,"&lt;"&amp;$GU220,Population!AM$110:AM$210)</f>
        <v>1006225</v>
      </c>
      <c r="MM220" s="35">
        <f>SUMIF(Population!$B$110:$B$210,"&lt;="&amp;$GV220,Population!AN$110:AN$210)-SUMIF(Population!$B$110:$B$210,"&lt;"&amp;$GU220,Population!AN$110:AN$210)</f>
        <v>1014214</v>
      </c>
      <c r="MN220" s="35">
        <f>SUMIF(Population!$B$110:$B$210,"&lt;="&amp;$GV220,Population!AO$110:AO$210)-SUMIF(Population!$B$110:$B$210,"&lt;"&amp;$GU220,Population!AO$110:AO$210)</f>
        <v>1021819</v>
      </c>
      <c r="MO220" s="35">
        <f>SUMIF(Population!$B$110:$B$210,"&lt;="&amp;$GV220,Population!AP$110:AP$210)-SUMIF(Population!$B$110:$B$210,"&lt;"&amp;$GU220,Population!AP$110:AP$210)</f>
        <v>1029025</v>
      </c>
      <c r="MP220" s="35">
        <f>SUMIF(Population!$B$110:$B$210,"&lt;="&amp;$GV220,Population!AQ$110:AQ$210)-SUMIF(Population!$B$110:$B$210,"&lt;"&amp;$GU220,Population!AQ$110:AQ$210)</f>
        <v>1035824</v>
      </c>
      <c r="MQ220" s="35">
        <f>SUMIF(Population!$B$110:$B$210,"&lt;="&amp;$GV220,Population!AR$110:AR$210)-SUMIF(Population!$B$110:$B$210,"&lt;"&amp;$GU220,Population!AR$110:AR$210)</f>
        <v>1042210</v>
      </c>
      <c r="MR220" s="35">
        <f>SUMIF(Population!$B$110:$B$210,"&lt;="&amp;$GV220,Population!AS$110:AS$210)-SUMIF(Population!$B$110:$B$210,"&lt;"&amp;$GU220,Population!AS$110:AS$210)</f>
        <v>1048172</v>
      </c>
      <c r="MS220" s="35">
        <f>SUMIF(Population!$B$110:$B$210,"&lt;="&amp;$GV220,Population!AT$110:AT$210)-SUMIF(Population!$B$110:$B$210,"&lt;"&amp;$GU220,Population!AT$110:AT$210)</f>
        <v>1053718</v>
      </c>
      <c r="MT220" s="35">
        <f>SUMIF(Population!$B$110:$B$210,"&lt;="&amp;$GV220,Population!AU$110:AU$210)-SUMIF(Population!$B$110:$B$210,"&lt;"&amp;$GU220,Population!AU$110:AU$210)</f>
        <v>1058860</v>
      </c>
      <c r="MU220" s="35">
        <f>SUMIF(Population!$B$110:$B$210,"&lt;="&amp;$GV220,Population!AV$110:AV$210)-SUMIF(Population!$B$110:$B$210,"&lt;"&amp;$GU220,Population!AV$110:AV$210)</f>
        <v>1063626</v>
      </c>
      <c r="MV220" s="35">
        <f>SUMIF(Population!$B$110:$B$210,"&lt;="&amp;$GV220,Population!AW$110:AW$210)-SUMIF(Population!$B$110:$B$210,"&lt;"&amp;$GU220,Population!AW$110:AW$210)</f>
        <v>1068057</v>
      </c>
      <c r="MW220" s="35">
        <f>SUMIF(Population!$B$110:$B$210,"&lt;="&amp;$GV220,Population!AX$110:AX$210)-SUMIF(Population!$B$110:$B$210,"&lt;"&amp;$GU220,Population!AX$110:AX$210)</f>
        <v>1072214</v>
      </c>
      <c r="MX220" s="35">
        <f>SUMIF(Population!$B$110:$B$210,"&lt;="&amp;$GV220,Population!AY$110:AY$210)-SUMIF(Population!$B$110:$B$210,"&lt;"&amp;$GU220,Population!AY$110:AY$210)</f>
        <v>1076163</v>
      </c>
      <c r="MZ220" s="36" t="s">
        <v>276</v>
      </c>
      <c r="NA220" s="75">
        <f t="shared" ref="NA220:NA239" si="264">GX220*AJ220</f>
        <v>95418619.644935906</v>
      </c>
      <c r="NB220" s="75">
        <f t="shared" ref="NB220:NB239" si="265">GY220*AK220</f>
        <v>98953857.772183076</v>
      </c>
      <c r="NC220" s="75">
        <f t="shared" ref="NC220:NC239" si="266">GZ220*AL220</f>
        <v>102485128.59986956</v>
      </c>
      <c r="ND220" s="75">
        <f t="shared" ref="ND220:ND239" si="267">HA220*AM220</f>
        <v>105943201.59124722</v>
      </c>
      <c r="NE220" s="75">
        <f t="shared" ref="NE220:NE239" si="268">HB220*AN220</f>
        <v>109823103.51423268</v>
      </c>
      <c r="NF220" s="75">
        <f t="shared" ref="NF220:NF239" si="269">HC220*AO220</f>
        <v>113596652.90609349</v>
      </c>
      <c r="NG220" s="75">
        <f t="shared" ref="NG220:NG239" si="270">HD220*AP220</f>
        <v>117222271.69553542</v>
      </c>
      <c r="NH220" s="75">
        <f t="shared" ref="NH220:NH239" si="271">HE220*AQ220</f>
        <v>120774209.09582481</v>
      </c>
      <c r="NI220" s="75">
        <f t="shared" ref="NI220:NI239" si="272">HF220*AR220</f>
        <v>124225896.5002189</v>
      </c>
      <c r="NJ220" s="75">
        <f t="shared" ref="NJ220:NJ239" si="273">HG220*AS220</f>
        <v>127555755.15317182</v>
      </c>
      <c r="NK220" s="75">
        <f t="shared" ref="NK220:NK239" si="274">HH220*AT220</f>
        <v>130748517.18103951</v>
      </c>
      <c r="NL220" s="75">
        <f t="shared" ref="NL220:NL239" si="275">HI220*AU220</f>
        <v>133807406.32228021</v>
      </c>
      <c r="NM220" s="75">
        <f t="shared" ref="NM220:NM239" si="276">HJ220*AV220</f>
        <v>136746010.25085035</v>
      </c>
      <c r="NN220" s="75">
        <f t="shared" ref="NN220:NN239" si="277">HK220*AW220</f>
        <v>139575437.4434492</v>
      </c>
      <c r="NO220" s="75">
        <f t="shared" ref="NO220:NO239" si="278">HL220*AX220</f>
        <v>142313492.02363095</v>
      </c>
      <c r="NP220" s="75">
        <f t="shared" ref="NP220:NP239" si="279">HM220*AY220</f>
        <v>144980459.34827113</v>
      </c>
      <c r="NQ220" s="75">
        <f t="shared" ref="NQ220:NQ239" si="280">HN220*AZ220</f>
        <v>147607267.91132393</v>
      </c>
      <c r="NR220" s="75">
        <f t="shared" ref="NR220:NR239" si="281">HO220*BA220</f>
        <v>150227046.2614395</v>
      </c>
      <c r="NS220" s="75">
        <f t="shared" ref="NS220:NS239" si="282">HP220*BB220</f>
        <v>152867806.71058995</v>
      </c>
      <c r="NT220" s="75">
        <f t="shared" ref="NT220:NT239" si="283">HQ220*BC220</f>
        <v>155561194.86110723</v>
      </c>
      <c r="NU220" s="75">
        <f t="shared" ref="NU220:NU239" si="284">HR220*BD220</f>
        <v>158343856.18563756</v>
      </c>
      <c r="NV220" s="75">
        <f t="shared" ref="NV220:NV239" si="285">HS220*BE220</f>
        <v>161244840.48649555</v>
      </c>
      <c r="NW220" s="75">
        <f t="shared" ref="NW220:NW239" si="286">HT220*BF220</f>
        <v>164288700.78333235</v>
      </c>
      <c r="NX220" s="75">
        <f t="shared" ref="NX220:NX239" si="287">HU220*BG220</f>
        <v>167502439.32008988</v>
      </c>
      <c r="NY220" s="75">
        <f t="shared" ref="NY220:NY239" si="288">HV220*BH220</f>
        <v>170904514.38284332</v>
      </c>
      <c r="NZ220" s="75">
        <f t="shared" ref="NZ220:NZ239" si="289">HW220*BI220</f>
        <v>174507214.70934406</v>
      </c>
      <c r="OA220" s="75">
        <f t="shared" ref="OA220:OA239" si="290">HX220*BJ220</f>
        <v>178310520.38403544</v>
      </c>
      <c r="OB220" s="75">
        <f t="shared" ref="OB220:OB239" si="291">HY220*BK220</f>
        <v>182306872.47097483</v>
      </c>
      <c r="OC220" s="75">
        <f t="shared" ref="OC220:OC239" si="292">HZ220*BL220</f>
        <v>186485477.12495992</v>
      </c>
      <c r="OD220" s="75">
        <f t="shared" ref="OD220:OD239" si="293">IA220*BM220</f>
        <v>190830251.91868067</v>
      </c>
      <c r="OE220" s="75">
        <f t="shared" ref="OE220:OE239" si="294">IB220*BN220</f>
        <v>195319817.61132184</v>
      </c>
      <c r="OF220" s="75">
        <f t="shared" ref="OF220:OF239" si="295">IC220*BO220</f>
        <v>199932523.25497723</v>
      </c>
      <c r="OG220" s="75">
        <f t="shared" ref="OG220:OG239" si="296">ID220*BP220</f>
        <v>204646710.47362208</v>
      </c>
      <c r="OH220" s="75">
        <f t="shared" ref="OH220:OH239" si="297">IE220*BQ220</f>
        <v>209437591.94168818</v>
      </c>
      <c r="OI220" s="75">
        <f t="shared" ref="OI220:OI239" si="298">IF220*BR220</f>
        <v>214282213.66980314</v>
      </c>
      <c r="OJ220" s="75">
        <f t="shared" ref="OJ220:OJ239" si="299">IG220*BS220</f>
        <v>219161225.81973842</v>
      </c>
      <c r="OK220" s="75">
        <f t="shared" ref="OK220:OK239" si="300">IH220*BT220</f>
        <v>224060104.05096382</v>
      </c>
      <c r="OL220" s="75">
        <f t="shared" ref="OL220:OL239" si="301">II220*BU220</f>
        <v>228966048.15837643</v>
      </c>
      <c r="OM220" s="75">
        <f t="shared" ref="OM220:OM239" si="302">IJ220*BV220</f>
        <v>233870721.93050179</v>
      </c>
      <c r="ON220" s="75">
        <f t="shared" ref="ON220:ON239" si="303">IK220*BW220</f>
        <v>238769158.05402139</v>
      </c>
      <c r="OO220" s="75">
        <f t="shared" ref="OO220:OO239" si="304">IL220*BX220</f>
        <v>243657589.87390253</v>
      </c>
      <c r="OP220" s="75">
        <f t="shared" ref="OP220:OP239" si="305">IM220*BY220</f>
        <v>248532195.88409257</v>
      </c>
      <c r="OQ220" s="75">
        <f t="shared" ref="OQ220:OQ239" si="306">IN220*BZ220</f>
        <v>253388109.35213262</v>
      </c>
      <c r="OR220" s="75">
        <f t="shared" ref="OR220:OR239" si="307">IO220*CA220</f>
        <v>258224517.58393025</v>
      </c>
      <c r="OS220" s="75">
        <f t="shared" ref="OS220:OS239" si="308">IP220*CB220</f>
        <v>263042012.63240626</v>
      </c>
      <c r="OT220" s="75">
        <f t="shared" ref="OT220:OT239" si="309">IQ220*CC220</f>
        <v>267845017.9512009</v>
      </c>
      <c r="OU220" s="75">
        <f t="shared" ref="OU220:OU239" si="310">IR220*CD220</f>
        <v>272641523.93643582</v>
      </c>
      <c r="OV220" s="75">
        <f t="shared" ref="OV220:OV239" si="311">IS220*CE220</f>
        <v>277445317.22394717</v>
      </c>
      <c r="OW220" s="75">
        <f t="shared" ref="OW220:OW239" si="312">IT220*CF220</f>
        <v>282272586.20466447</v>
      </c>
    </row>
    <row r="221" spans="1:413">
      <c r="B221" s="36" t="s">
        <v>277</v>
      </c>
      <c r="C221" s="39">
        <v>26994327.133273922</v>
      </c>
      <c r="D221" s="39">
        <v>14808186.295631252</v>
      </c>
      <c r="E221" s="39">
        <v>12186140.837642666</v>
      </c>
      <c r="F221" s="40">
        <f t="shared" si="259"/>
        <v>19.020604442085183</v>
      </c>
      <c r="G221" s="40">
        <f t="shared" si="260"/>
        <v>20.312176859157034</v>
      </c>
      <c r="H221" s="40">
        <f t="shared" si="261"/>
        <v>17.656339731583078</v>
      </c>
      <c r="I221" s="341">
        <f t="shared" ref="I221:K240" si="313">F221/F$240</f>
        <v>9.1374671517645667E-2</v>
      </c>
      <c r="J221" s="341">
        <f t="shared" si="262"/>
        <v>0.10845295938977319</v>
      </c>
      <c r="K221" s="341">
        <f t="shared" si="262"/>
        <v>7.7154566275232636E-2</v>
      </c>
      <c r="AG221" s="35">
        <v>5</v>
      </c>
      <c r="AH221" s="35">
        <v>9</v>
      </c>
      <c r="AI221" s="36" t="s">
        <v>277</v>
      </c>
      <c r="AJ221" s="35">
        <f t="shared" ref="AJ221:AY239" si="314">$I221*AJ$240</f>
        <v>19.863211544174099</v>
      </c>
      <c r="AK221" s="35">
        <f t="shared" si="314"/>
        <v>20.300342186583347</v>
      </c>
      <c r="AL221" s="35">
        <f t="shared" si="314"/>
        <v>20.731612225551274</v>
      </c>
      <c r="AM221" s="35">
        <f t="shared" si="314"/>
        <v>21.157662932039319</v>
      </c>
      <c r="AN221" s="35">
        <f t="shared" si="314"/>
        <v>21.579118033656286</v>
      </c>
      <c r="AO221" s="35">
        <f t="shared" si="314"/>
        <v>21.996581165081523</v>
      </c>
      <c r="AP221" s="35">
        <f t="shared" si="314"/>
        <v>22.410634059598515</v>
      </c>
      <c r="AQ221" s="35">
        <f t="shared" si="314"/>
        <v>22.821835359207483</v>
      </c>
      <c r="AR221" s="35">
        <f t="shared" si="314"/>
        <v>23.230719935868063</v>
      </c>
      <c r="AS221" s="35">
        <f t="shared" si="314"/>
        <v>23.637798630476386</v>
      </c>
      <c r="AT221" s="35">
        <f t="shared" si="314"/>
        <v>24.043558329052665</v>
      </c>
      <c r="AU221" s="35">
        <f t="shared" si="314"/>
        <v>24.448462307240661</v>
      </c>
      <c r="AV221" s="35">
        <f t="shared" si="314"/>
        <v>24.852950784598562</v>
      </c>
      <c r="AW221" s="35">
        <f t="shared" si="314"/>
        <v>25.257441639333319</v>
      </c>
      <c r="AX221" s="35">
        <f t="shared" si="314"/>
        <v>25.662331242167415</v>
      </c>
      <c r="AY221" s="35">
        <f t="shared" si="314"/>
        <v>26.067995375014711</v>
      </c>
      <c r="AZ221" s="35">
        <f t="shared" si="263"/>
        <v>26.474790206175236</v>
      </c>
      <c r="BA221" s="35">
        <f t="shared" si="263"/>
        <v>26.883053298934318</v>
      </c>
      <c r="BB221" s="35">
        <f t="shared" si="263"/>
        <v>27.293104634864406</v>
      </c>
      <c r="BC221" s="35">
        <f t="shared" si="263"/>
        <v>27.705247636869053</v>
      </c>
      <c r="BD221" s="35">
        <f t="shared" si="263"/>
        <v>28.119770180161929</v>
      </c>
      <c r="BE221" s="35">
        <f t="shared" si="263"/>
        <v>28.5369455820166</v>
      </c>
      <c r="BF221" s="35">
        <f t="shared" si="263"/>
        <v>28.957033563325499</v>
      </c>
      <c r="BG221" s="35">
        <f t="shared" si="263"/>
        <v>29.380281176830273</v>
      </c>
      <c r="BH221" s="35">
        <f t="shared" si="263"/>
        <v>29.806923698386868</v>
      </c>
      <c r="BI221" s="35">
        <f t="shared" si="263"/>
        <v>30.237185478855015</v>
      </c>
      <c r="BJ221" s="35">
        <f t="shared" si="263"/>
        <v>30.671280755195724</v>
      </c>
      <c r="BK221" s="35">
        <f t="shared" si="263"/>
        <v>31.109414420158625</v>
      </c>
      <c r="BL221" s="35">
        <f t="shared" si="263"/>
        <v>31.551782750575057</v>
      </c>
      <c r="BM221" s="35">
        <f t="shared" si="263"/>
        <v>31.998574094770074</v>
      </c>
      <c r="BN221" s="35">
        <f t="shared" si="263"/>
        <v>32.44996951998975</v>
      </c>
      <c r="BO221" s="35">
        <f t="shared" si="263"/>
        <v>32.906143421029562</v>
      </c>
      <c r="BP221" s="35">
        <f t="shared" si="263"/>
        <v>33.367264091461486</v>
      </c>
      <c r="BQ221" s="35">
        <f t="shared" si="263"/>
        <v>33.833494259006407</v>
      </c>
      <c r="BR221" s="35">
        <f t="shared" si="263"/>
        <v>34.304991586695706</v>
      </c>
      <c r="BS221" s="35">
        <f t="shared" si="263"/>
        <v>34.781909141522227</v>
      </c>
      <c r="BT221" s="35">
        <f t="shared" si="263"/>
        <v>35.264395832303855</v>
      </c>
      <c r="BU221" s="35">
        <f t="shared" si="263"/>
        <v>35.75259681848015</v>
      </c>
      <c r="BV221" s="35">
        <f t="shared" si="263"/>
        <v>36.246653891539211</v>
      </c>
      <c r="BW221" s="35">
        <f t="shared" si="263"/>
        <v>36.746705830733219</v>
      </c>
      <c r="BX221" s="35">
        <f t="shared" si="263"/>
        <v>37.252888734690657</v>
      </c>
      <c r="BY221" s="35">
        <f t="shared" si="263"/>
        <v>37.765336330474341</v>
      </c>
      <c r="BZ221" s="35">
        <f t="shared" si="263"/>
        <v>38.284180261569666</v>
      </c>
      <c r="CA221" s="35">
        <f t="shared" si="263"/>
        <v>38.809550356218821</v>
      </c>
      <c r="CB221" s="35">
        <f t="shared" si="263"/>
        <v>39.34157487744627</v>
      </c>
      <c r="CC221" s="35">
        <f t="shared" si="263"/>
        <v>39.880380756049213</v>
      </c>
      <c r="CD221" s="35">
        <f t="shared" si="263"/>
        <v>40.426093807755755</v>
      </c>
      <c r="CE221" s="35">
        <f t="shared" si="263"/>
        <v>40.97883893568347</v>
      </c>
      <c r="CF221" s="35">
        <f t="shared" si="263"/>
        <v>41.53874031916267</v>
      </c>
      <c r="GU221" s="35">
        <v>5</v>
      </c>
      <c r="GV221" s="35">
        <v>9</v>
      </c>
      <c r="GW221" s="36" t="s">
        <v>277</v>
      </c>
      <c r="GX221" s="35">
        <f>SUMIF(Population!$B$4:$B$104,"&lt;="&amp;$GV221,Population!C$4:C$104)-SUMIF(Population!$B$4:$B$104,"&lt;"&amp;$GU221,Population!C$4:C$104)</f>
        <v>1419215</v>
      </c>
      <c r="GY221" s="35">
        <f>SUMIF(Population!$B$4:$B$104,"&lt;="&amp;$GV221,Population!D$4:D$104)-SUMIF(Population!$B$4:$B$104,"&lt;"&amp;$GU221,Population!D$4:D$104)</f>
        <v>1456676</v>
      </c>
      <c r="GZ221" s="35">
        <f>SUMIF(Population!$B$4:$B$104,"&lt;="&amp;$GV221,Population!E$4:E$104)-SUMIF(Population!$B$4:$B$104,"&lt;"&amp;$GU221,Population!E$4:E$104)</f>
        <v>1492376</v>
      </c>
      <c r="HA221" s="35">
        <f>SUMIF(Population!$B$4:$B$104,"&lt;="&amp;$GV221,Population!F$4:F$104)-SUMIF(Population!$B$4:$B$104,"&lt;"&amp;$GU221,Population!F$4:F$104)</f>
        <v>1525315</v>
      </c>
      <c r="HB221" s="35">
        <f>SUMIF(Population!$B$4:$B$104,"&lt;="&amp;$GV221,Population!G$4:G$104)-SUMIF(Population!$B$4:$B$104,"&lt;"&amp;$GU221,Population!G$4:G$104)</f>
        <v>1543529</v>
      </c>
      <c r="HC221" s="35">
        <f>SUMIF(Population!$B$4:$B$104,"&lt;="&amp;$GV221,Population!H$4:H$104)-SUMIF(Population!$B$4:$B$104,"&lt;"&amp;$GU221,Population!H$4:H$104)</f>
        <v>1563357</v>
      </c>
      <c r="HD221" s="35">
        <f>SUMIF(Population!$B$4:$B$104,"&lt;="&amp;$GV221,Population!I$4:I$104)-SUMIF(Population!$B$4:$B$104,"&lt;"&amp;$GU221,Population!I$4:I$104)</f>
        <v>1580726</v>
      </c>
      <c r="HE221" s="35">
        <f>SUMIF(Population!$B$4:$B$104,"&lt;="&amp;$GV221,Population!J$4:J$104)-SUMIF(Population!$B$4:$B$104,"&lt;"&amp;$GU221,Population!J$4:J$104)</f>
        <v>1598363</v>
      </c>
      <c r="HF221" s="35">
        <f>SUMIF(Population!$B$4:$B$104,"&lt;="&amp;$GV221,Population!K$4:K$104)-SUMIF(Population!$B$4:$B$104,"&lt;"&amp;$GU221,Population!K$4:K$104)</f>
        <v>1615321</v>
      </c>
      <c r="HG221" s="35">
        <f>SUMIF(Population!$B$4:$B$104,"&lt;="&amp;$GV221,Population!L$4:L$104)-SUMIF(Population!$B$4:$B$104,"&lt;"&amp;$GU221,Population!L$4:L$104)</f>
        <v>1638779</v>
      </c>
      <c r="HH221" s="35">
        <f>SUMIF(Population!$B$4:$B$104,"&lt;="&amp;$GV221,Population!M$4:M$104)-SUMIF(Population!$B$4:$B$104,"&lt;"&amp;$GU221,Population!M$4:M$104)</f>
        <v>1661025</v>
      </c>
      <c r="HI221" s="35">
        <f>SUMIF(Population!$B$4:$B$104,"&lt;="&amp;$GV221,Population!N$4:N$104)-SUMIF(Population!$B$4:$B$104,"&lt;"&amp;$GU221,Population!N$4:N$104)</f>
        <v>1681502</v>
      </c>
      <c r="HJ221" s="35">
        <f>SUMIF(Population!$B$4:$B$104,"&lt;="&amp;$GV221,Population!O$4:O$104)-SUMIF(Population!$B$4:$B$104,"&lt;"&amp;$GU221,Population!O$4:O$104)</f>
        <v>1700439</v>
      </c>
      <c r="HK221" s="35">
        <f>SUMIF(Population!$B$4:$B$104,"&lt;="&amp;$GV221,Population!P$4:P$104)-SUMIF(Population!$B$4:$B$104,"&lt;"&amp;$GU221,Population!P$4:P$104)</f>
        <v>1717547</v>
      </c>
      <c r="HL221" s="35">
        <f>SUMIF(Population!$B$4:$B$104,"&lt;="&amp;$GV221,Population!Q$4:Q$104)-SUMIF(Population!$B$4:$B$104,"&lt;"&amp;$GU221,Population!Q$4:Q$104)</f>
        <v>1732602</v>
      </c>
      <c r="HM221" s="35">
        <f>SUMIF(Population!$B$4:$B$104,"&lt;="&amp;$GV221,Population!R$4:R$104)-SUMIF(Population!$B$4:$B$104,"&lt;"&amp;$GU221,Population!R$4:R$104)</f>
        <v>1745483</v>
      </c>
      <c r="HN221" s="35">
        <f>SUMIF(Population!$B$4:$B$104,"&lt;="&amp;$GV221,Population!S$4:S$104)-SUMIF(Population!$B$4:$B$104,"&lt;"&amp;$GU221,Population!S$4:S$104)</f>
        <v>1756307</v>
      </c>
      <c r="HO221" s="35">
        <f>SUMIF(Population!$B$4:$B$104,"&lt;="&amp;$GV221,Population!T$4:T$104)-SUMIF(Population!$B$4:$B$104,"&lt;"&amp;$GU221,Population!T$4:T$104)</f>
        <v>1765318</v>
      </c>
      <c r="HP221" s="35">
        <f>SUMIF(Population!$B$4:$B$104,"&lt;="&amp;$GV221,Population!U$4:U$104)-SUMIF(Population!$B$4:$B$104,"&lt;"&amp;$GU221,Population!U$4:U$104)</f>
        <v>1772711</v>
      </c>
      <c r="HQ221" s="35">
        <f>SUMIF(Population!$B$4:$B$104,"&lt;="&amp;$GV221,Population!V$4:V$104)-SUMIF(Population!$B$4:$B$104,"&lt;"&amp;$GU221,Population!V$4:V$104)</f>
        <v>1778745</v>
      </c>
      <c r="HR221" s="35">
        <f>SUMIF(Population!$B$4:$B$104,"&lt;="&amp;$GV221,Population!W$4:W$104)-SUMIF(Population!$B$4:$B$104,"&lt;"&amp;$GU221,Population!W$4:W$104)</f>
        <v>1783700</v>
      </c>
      <c r="HS221" s="35">
        <f>SUMIF(Population!$B$4:$B$104,"&lt;="&amp;$GV221,Population!X$4:X$104)-SUMIF(Population!$B$4:$B$104,"&lt;"&amp;$GU221,Population!X$4:X$104)</f>
        <v>1787962</v>
      </c>
      <c r="HT221" s="35">
        <f>SUMIF(Population!$B$4:$B$104,"&lt;="&amp;$GV221,Population!Y$4:Y$104)-SUMIF(Population!$B$4:$B$104,"&lt;"&amp;$GU221,Population!Y$4:Y$104)</f>
        <v>1791922</v>
      </c>
      <c r="HU221" s="35">
        <f>SUMIF(Population!$B$4:$B$104,"&lt;="&amp;$GV221,Population!Z$4:Z$104)-SUMIF(Population!$B$4:$B$104,"&lt;"&amp;$GU221,Population!Z$4:Z$104)</f>
        <v>1795884</v>
      </c>
      <c r="HV221" s="35">
        <f>SUMIF(Population!$B$4:$B$104,"&lt;="&amp;$GV221,Population!AA$4:AA$104)-SUMIF(Population!$B$4:$B$104,"&lt;"&amp;$GU221,Population!AA$4:AA$104)</f>
        <v>1800189</v>
      </c>
      <c r="HW221" s="35">
        <f>SUMIF(Population!$B$4:$B$104,"&lt;="&amp;$GV221,Population!AB$4:AB$104)-SUMIF(Population!$B$4:$B$104,"&lt;"&amp;$GU221,Population!AB$4:AB$104)</f>
        <v>1805193</v>
      </c>
      <c r="HX221" s="35">
        <f>SUMIF(Population!$B$4:$B$104,"&lt;="&amp;$GV221,Population!AC$4:AC$104)-SUMIF(Population!$B$4:$B$104,"&lt;"&amp;$GU221,Population!AC$4:AC$104)</f>
        <v>1811168</v>
      </c>
      <c r="HY221" s="35">
        <f>SUMIF(Population!$B$4:$B$104,"&lt;="&amp;$GV221,Population!AD$4:AD$104)-SUMIF(Population!$B$4:$B$104,"&lt;"&amp;$GU221,Population!AD$4:AD$104)</f>
        <v>1818318</v>
      </c>
      <c r="HZ221" s="35">
        <f>SUMIF(Population!$B$4:$B$104,"&lt;="&amp;$GV221,Population!AE$4:AE$104)-SUMIF(Population!$B$4:$B$104,"&lt;"&amp;$GU221,Population!AE$4:AE$104)</f>
        <v>1826856</v>
      </c>
      <c r="IA221" s="35">
        <f>SUMIF(Population!$B$4:$B$104,"&lt;="&amp;$GV221,Population!AF$4:AF$104)-SUMIF(Population!$B$4:$B$104,"&lt;"&amp;$GU221,Population!AF$4:AF$104)</f>
        <v>1836896</v>
      </c>
      <c r="IB221" s="35">
        <f>SUMIF(Population!$B$4:$B$104,"&lt;="&amp;$GV221,Population!AG$4:AG$104)-SUMIF(Population!$B$4:$B$104,"&lt;"&amp;$GU221,Population!AG$4:AG$104)</f>
        <v>1848482</v>
      </c>
      <c r="IC221" s="35">
        <f>SUMIF(Population!$B$4:$B$104,"&lt;="&amp;$GV221,Population!AH$4:AH$104)-SUMIF(Population!$B$4:$B$104,"&lt;"&amp;$GU221,Population!AH$4:AH$104)</f>
        <v>1861535</v>
      </c>
      <c r="ID221" s="35">
        <f>SUMIF(Population!$B$4:$B$104,"&lt;="&amp;$GV221,Population!AI$4:AI$104)-SUMIF(Population!$B$4:$B$104,"&lt;"&amp;$GU221,Population!AI$4:AI$104)</f>
        <v>1875902</v>
      </c>
      <c r="IE221" s="35">
        <f>SUMIF(Population!$B$4:$B$104,"&lt;="&amp;$GV221,Population!AJ$4:AJ$104)-SUMIF(Population!$B$4:$B$104,"&lt;"&amp;$GU221,Population!AJ$4:AJ$104)</f>
        <v>1891408</v>
      </c>
      <c r="IF221" s="35">
        <f>SUMIF(Population!$B$4:$B$104,"&lt;="&amp;$GV221,Population!AK$4:AK$104)-SUMIF(Population!$B$4:$B$104,"&lt;"&amp;$GU221,Population!AK$4:AK$104)</f>
        <v>1907830</v>
      </c>
      <c r="IG221" s="35">
        <f>SUMIF(Population!$B$4:$B$104,"&lt;="&amp;$GV221,Population!AL$4:AL$104)-SUMIF(Population!$B$4:$B$104,"&lt;"&amp;$GU221,Population!AL$4:AL$104)</f>
        <v>1924909</v>
      </c>
      <c r="IH221" s="35">
        <f>SUMIF(Population!$B$4:$B$104,"&lt;="&amp;$GV221,Population!AM$4:AM$104)-SUMIF(Population!$B$4:$B$104,"&lt;"&amp;$GU221,Population!AM$4:AM$104)</f>
        <v>1942400</v>
      </c>
      <c r="II221" s="35">
        <f>SUMIF(Population!$B$4:$B$104,"&lt;="&amp;$GV221,Population!AN$4:AN$104)-SUMIF(Population!$B$4:$B$104,"&lt;"&amp;$GU221,Population!AN$4:AN$104)</f>
        <v>1960074</v>
      </c>
      <c r="IJ221" s="35">
        <f>SUMIF(Population!$B$4:$B$104,"&lt;="&amp;$GV221,Population!AO$4:AO$104)-SUMIF(Population!$B$4:$B$104,"&lt;"&amp;$GU221,Population!AO$4:AO$104)</f>
        <v>1977679</v>
      </c>
      <c r="IK221" s="35">
        <f>SUMIF(Population!$B$4:$B$104,"&lt;="&amp;$GV221,Population!AP$4:AP$104)-SUMIF(Population!$B$4:$B$104,"&lt;"&amp;$GU221,Population!AP$4:AP$104)</f>
        <v>1994991</v>
      </c>
      <c r="IL221" s="35">
        <f>SUMIF(Population!$B$4:$B$104,"&lt;="&amp;$GV221,Population!AQ$4:AQ$104)-SUMIF(Population!$B$4:$B$104,"&lt;"&amp;$GU221,Population!AQ$4:AQ$104)</f>
        <v>2011835</v>
      </c>
      <c r="IM221" s="35">
        <f>SUMIF(Population!$B$4:$B$104,"&lt;="&amp;$GV221,Population!AR$4:AR$104)-SUMIF(Population!$B$4:$B$104,"&lt;"&amp;$GU221,Population!AR$4:AR$104)</f>
        <v>2028084</v>
      </c>
      <c r="IN221" s="35">
        <f>SUMIF(Population!$B$4:$B$104,"&lt;="&amp;$GV221,Population!AS$4:AS$104)-SUMIF(Population!$B$4:$B$104,"&lt;"&amp;$GU221,Population!AS$4:AS$104)</f>
        <v>2043641</v>
      </c>
      <c r="IO221" s="35">
        <f>SUMIF(Population!$B$4:$B$104,"&lt;="&amp;$GV221,Population!AT$4:AT$104)-SUMIF(Population!$B$4:$B$104,"&lt;"&amp;$GU221,Population!AT$4:AT$104)</f>
        <v>2058446</v>
      </c>
      <c r="IP221" s="35">
        <f>SUMIF(Population!$B$4:$B$104,"&lt;="&amp;$GV221,Population!AU$4:AU$104)-SUMIF(Population!$B$4:$B$104,"&lt;"&amp;$GU221,Population!AU$4:AU$104)</f>
        <v>2072473</v>
      </c>
      <c r="IQ221" s="35">
        <f>SUMIF(Population!$B$4:$B$104,"&lt;="&amp;$GV221,Population!AV$4:AV$104)-SUMIF(Population!$B$4:$B$104,"&lt;"&amp;$GU221,Population!AV$4:AV$104)</f>
        <v>2085706</v>
      </c>
      <c r="IR221" s="35">
        <f>SUMIF(Population!$B$4:$B$104,"&lt;="&amp;$GV221,Population!AW$4:AW$104)-SUMIF(Population!$B$4:$B$104,"&lt;"&amp;$GU221,Population!AW$4:AW$104)</f>
        <v>2098135</v>
      </c>
      <c r="IS221" s="35">
        <f>SUMIF(Population!$B$4:$B$104,"&lt;="&amp;$GV221,Population!AX$4:AX$104)-SUMIF(Population!$B$4:$B$104,"&lt;"&amp;$GU221,Population!AX$4:AX$104)</f>
        <v>2109738</v>
      </c>
      <c r="IT221" s="35">
        <f>SUMIF(Population!$B$4:$B$104,"&lt;="&amp;$GV221,Population!AY$4:AY$104)-SUMIF(Population!$B$4:$B$104,"&lt;"&amp;$GU221,Population!AY$4:AY$104)</f>
        <v>2120532</v>
      </c>
      <c r="IW221" s="35">
        <v>5</v>
      </c>
      <c r="IX221" s="35">
        <v>9</v>
      </c>
      <c r="IY221" s="36" t="s">
        <v>277</v>
      </c>
      <c r="IZ221" s="35">
        <f>SUMIF(Population!$B$214:$B$314,"&lt;="&amp;$GV221,Population!C$214:C$314)-SUMIF(Population!$B$214:$B$314,"&lt;"&amp;$GU221,Population!C$214:C$314)</f>
        <v>690185</v>
      </c>
      <c r="JA221" s="35">
        <f>SUMIF(Population!$B$214:$B$314,"&lt;="&amp;$GV221,Population!D$214:D$314)-SUMIF(Population!$B$214:$B$314,"&lt;"&amp;$GU221,Population!D$214:D$314)</f>
        <v>707472</v>
      </c>
      <c r="JB221" s="35">
        <f>SUMIF(Population!$B$214:$B$314,"&lt;="&amp;$GV221,Population!E$214:E$314)-SUMIF(Population!$B$214:$B$314,"&lt;"&amp;$GU221,Population!E$214:E$314)</f>
        <v>724322</v>
      </c>
      <c r="JC221" s="35">
        <f>SUMIF(Population!$B$214:$B$314,"&lt;="&amp;$GV221,Population!F$214:F$314)-SUMIF(Population!$B$214:$B$314,"&lt;"&amp;$GU221,Population!F$214:F$314)</f>
        <v>739892</v>
      </c>
      <c r="JD221" s="35">
        <f>SUMIF(Population!$B$214:$B$314,"&lt;="&amp;$GV221,Population!G$214:G$314)-SUMIF(Population!$B$214:$B$314,"&lt;"&amp;$GU221,Population!G$214:G$314)</f>
        <v>748164</v>
      </c>
      <c r="JE221" s="35">
        <f>SUMIF(Population!$B$214:$B$314,"&lt;="&amp;$GV221,Population!H$214:H$314)-SUMIF(Population!$B$214:$B$314,"&lt;"&amp;$GU221,Population!H$214:H$314)</f>
        <v>757374</v>
      </c>
      <c r="JF221" s="35">
        <f>SUMIF(Population!$B$214:$B$314,"&lt;="&amp;$GV221,Population!I$214:I$314)-SUMIF(Population!$B$214:$B$314,"&lt;"&amp;$GU221,Population!I$214:I$314)</f>
        <v>765304</v>
      </c>
      <c r="JG221" s="35">
        <f>SUMIF(Population!$B$214:$B$314,"&lt;="&amp;$GV221,Population!J$214:J$314)-SUMIF(Population!$B$214:$B$314,"&lt;"&amp;$GU221,Population!J$214:J$314)</f>
        <v>773628</v>
      </c>
      <c r="JH221" s="35">
        <f>SUMIF(Population!$B$214:$B$314,"&lt;="&amp;$GV221,Population!K$214:K$314)-SUMIF(Population!$B$214:$B$314,"&lt;"&amp;$GU221,Population!K$214:K$314)</f>
        <v>781895</v>
      </c>
      <c r="JI221" s="35">
        <f>SUMIF(Population!$B$214:$B$314,"&lt;="&amp;$GV221,Population!L$214:L$314)-SUMIF(Population!$B$214:$B$314,"&lt;"&amp;$GU221,Population!L$214:L$314)</f>
        <v>793298</v>
      </c>
      <c r="JJ221" s="35">
        <f>SUMIF(Population!$B$214:$B$314,"&lt;="&amp;$GV221,Population!M$214:M$314)-SUMIF(Population!$B$214:$B$314,"&lt;"&amp;$GU221,Population!M$214:M$314)</f>
        <v>804294</v>
      </c>
      <c r="JK221" s="35">
        <f>SUMIF(Population!$B$214:$B$314,"&lt;="&amp;$GV221,Population!N$214:N$314)-SUMIF(Population!$B$214:$B$314,"&lt;"&amp;$GU221,Population!N$214:N$314)</f>
        <v>814312</v>
      </c>
      <c r="JL221" s="35">
        <f>SUMIF(Population!$B$214:$B$314,"&lt;="&amp;$GV221,Population!O$214:O$314)-SUMIF(Population!$B$214:$B$314,"&lt;"&amp;$GU221,Population!O$214:O$314)</f>
        <v>823552</v>
      </c>
      <c r="JM221" s="35">
        <f>SUMIF(Population!$B$214:$B$314,"&lt;="&amp;$GV221,Population!P$214:P$314)-SUMIF(Population!$B$214:$B$314,"&lt;"&amp;$GU221,Population!P$214:P$314)</f>
        <v>831880</v>
      </c>
      <c r="JN221" s="35">
        <f>SUMIF(Population!$B$214:$B$314,"&lt;="&amp;$GV221,Population!Q$214:Q$314)-SUMIF(Population!$B$214:$B$314,"&lt;"&amp;$GU221,Population!Q$214:Q$314)</f>
        <v>839196</v>
      </c>
      <c r="JO221" s="35">
        <f>SUMIF(Population!$B$214:$B$314,"&lt;="&amp;$GV221,Population!R$214:R$314)-SUMIF(Population!$B$214:$B$314,"&lt;"&amp;$GU221,Population!R$214:R$314)</f>
        <v>845451</v>
      </c>
      <c r="JP221" s="35">
        <f>SUMIF(Population!$B$214:$B$314,"&lt;="&amp;$GV221,Population!S$214:S$314)-SUMIF(Population!$B$214:$B$314,"&lt;"&amp;$GU221,Population!S$214:S$314)</f>
        <v>850703</v>
      </c>
      <c r="JQ221" s="35">
        <f>SUMIF(Population!$B$214:$B$314,"&lt;="&amp;$GV221,Population!T$214:T$314)-SUMIF(Population!$B$214:$B$314,"&lt;"&amp;$GU221,Population!T$214:T$314)</f>
        <v>855072</v>
      </c>
      <c r="JR221" s="35">
        <f>SUMIF(Population!$B$214:$B$314,"&lt;="&amp;$GV221,Population!U$214:U$314)-SUMIF(Population!$B$214:$B$314,"&lt;"&amp;$GU221,Population!U$214:U$314)</f>
        <v>858655</v>
      </c>
      <c r="JS221" s="35">
        <f>SUMIF(Population!$B$214:$B$314,"&lt;="&amp;$GV221,Population!V$214:V$314)-SUMIF(Population!$B$214:$B$314,"&lt;"&amp;$GU221,Population!V$214:V$314)</f>
        <v>861577</v>
      </c>
      <c r="JT221" s="35">
        <f>SUMIF(Population!$B$214:$B$314,"&lt;="&amp;$GV221,Population!W$214:W$314)-SUMIF(Population!$B$214:$B$314,"&lt;"&amp;$GU221,Population!W$214:W$314)</f>
        <v>863974</v>
      </c>
      <c r="JU221" s="35">
        <f>SUMIF(Population!$B$214:$B$314,"&lt;="&amp;$GV221,Population!X$214:X$314)-SUMIF(Population!$B$214:$B$314,"&lt;"&amp;$GU221,Population!X$214:X$314)</f>
        <v>866034</v>
      </c>
      <c r="JV221" s="35">
        <f>SUMIF(Population!$B$214:$B$314,"&lt;="&amp;$GV221,Population!Y$214:Y$314)-SUMIF(Population!$B$214:$B$314,"&lt;"&amp;$GU221,Population!Y$214:Y$314)</f>
        <v>867949</v>
      </c>
      <c r="JW221" s="35">
        <f>SUMIF(Population!$B$214:$B$314,"&lt;="&amp;$GV221,Population!Z$214:Z$314)-SUMIF(Population!$B$214:$B$314,"&lt;"&amp;$GU221,Population!Z$214:Z$314)</f>
        <v>869864</v>
      </c>
      <c r="JX221" s="35">
        <f>SUMIF(Population!$B$214:$B$314,"&lt;="&amp;$GV221,Population!AA$214:AA$314)-SUMIF(Population!$B$214:$B$314,"&lt;"&amp;$GU221,Population!AA$214:AA$314)</f>
        <v>871947</v>
      </c>
      <c r="JY221" s="35">
        <f>SUMIF(Population!$B$214:$B$314,"&lt;="&amp;$GV221,Population!AB$214:AB$314)-SUMIF(Population!$B$214:$B$314,"&lt;"&amp;$GU221,Population!AB$214:AB$314)</f>
        <v>874369</v>
      </c>
      <c r="JZ221" s="35">
        <f>SUMIF(Population!$B$214:$B$314,"&lt;="&amp;$GV221,Population!AC$214:AC$314)-SUMIF(Population!$B$214:$B$314,"&lt;"&amp;$GU221,Population!AC$214:AC$314)</f>
        <v>877265</v>
      </c>
      <c r="KA221" s="35">
        <f>SUMIF(Population!$B$214:$B$314,"&lt;="&amp;$GV221,Population!AD$214:AD$314)-SUMIF(Population!$B$214:$B$314,"&lt;"&amp;$GU221,Population!AD$214:AD$314)</f>
        <v>880733</v>
      </c>
      <c r="KB221" s="35">
        <f>SUMIF(Population!$B$214:$B$314,"&lt;="&amp;$GV221,Population!AE$214:AE$314)-SUMIF(Population!$B$214:$B$314,"&lt;"&amp;$GU221,Population!AE$214:AE$314)</f>
        <v>884878</v>
      </c>
      <c r="KC221" s="35">
        <f>SUMIF(Population!$B$214:$B$314,"&lt;="&amp;$GV221,Population!AF$214:AF$314)-SUMIF(Population!$B$214:$B$314,"&lt;"&amp;$GU221,Population!AF$214:AF$314)</f>
        <v>889753</v>
      </c>
      <c r="KD221" s="35">
        <f>SUMIF(Population!$B$214:$B$314,"&lt;="&amp;$GV221,Population!AG$214:AG$314)-SUMIF(Population!$B$214:$B$314,"&lt;"&amp;$GU221,Population!AG$214:AG$314)</f>
        <v>895381</v>
      </c>
      <c r="KE221" s="35">
        <f>SUMIF(Population!$B$214:$B$314,"&lt;="&amp;$GV221,Population!AH$214:AH$314)-SUMIF(Population!$B$214:$B$314,"&lt;"&amp;$GU221,Population!AH$214:AH$314)</f>
        <v>901722</v>
      </c>
      <c r="KF221" s="35">
        <f>SUMIF(Population!$B$214:$B$314,"&lt;="&amp;$GV221,Population!AI$214:AI$314)-SUMIF(Population!$B$214:$B$314,"&lt;"&amp;$GU221,Population!AI$214:AI$314)</f>
        <v>908704</v>
      </c>
      <c r="KG221" s="35">
        <f>SUMIF(Population!$B$214:$B$314,"&lt;="&amp;$GV221,Population!AJ$214:AJ$314)-SUMIF(Population!$B$214:$B$314,"&lt;"&amp;$GU221,Population!AJ$214:AJ$314)</f>
        <v>916238</v>
      </c>
      <c r="KH221" s="35">
        <f>SUMIF(Population!$B$214:$B$314,"&lt;="&amp;$GV221,Population!AK$214:AK$314)-SUMIF(Population!$B$214:$B$314,"&lt;"&amp;$GU221,Population!AK$214:AK$314)</f>
        <v>924219</v>
      </c>
      <c r="KI221" s="35">
        <f>SUMIF(Population!$B$214:$B$314,"&lt;="&amp;$GV221,Population!AL$214:AL$314)-SUMIF(Population!$B$214:$B$314,"&lt;"&amp;$GU221,Population!AL$214:AL$314)</f>
        <v>932521</v>
      </c>
      <c r="KJ221" s="35">
        <f>SUMIF(Population!$B$214:$B$314,"&lt;="&amp;$GV221,Population!AM$214:AM$314)-SUMIF(Population!$B$214:$B$314,"&lt;"&amp;$GU221,Population!AM$214:AM$314)</f>
        <v>941024</v>
      </c>
      <c r="KK221" s="35">
        <f>SUMIF(Population!$B$214:$B$314,"&lt;="&amp;$GV221,Population!AN$214:AN$314)-SUMIF(Population!$B$214:$B$314,"&lt;"&amp;$GU221,Population!AN$214:AN$314)</f>
        <v>949615</v>
      </c>
      <c r="KL221" s="35">
        <f>SUMIF(Population!$B$214:$B$314,"&lt;="&amp;$GV221,Population!AO$214:AO$314)-SUMIF(Population!$B$214:$B$314,"&lt;"&amp;$GU221,Population!AO$214:AO$314)</f>
        <v>958173</v>
      </c>
      <c r="KM221" s="35">
        <f>SUMIF(Population!$B$214:$B$314,"&lt;="&amp;$GV221,Population!AP$214:AP$314)-SUMIF(Population!$B$214:$B$314,"&lt;"&amp;$GU221,Population!AP$214:AP$314)</f>
        <v>966589</v>
      </c>
      <c r="KN221" s="35">
        <f>SUMIF(Population!$B$214:$B$314,"&lt;="&amp;$GV221,Population!AQ$214:AQ$314)-SUMIF(Population!$B$214:$B$314,"&lt;"&amp;$GU221,Population!AQ$214:AQ$314)</f>
        <v>974778</v>
      </c>
      <c r="KO221" s="35">
        <f>SUMIF(Population!$B$214:$B$314,"&lt;="&amp;$GV221,Population!AR$214:AR$314)-SUMIF(Population!$B$214:$B$314,"&lt;"&amp;$GU221,Population!AR$214:AR$314)</f>
        <v>982677</v>
      </c>
      <c r="KP221" s="35">
        <f>SUMIF(Population!$B$214:$B$314,"&lt;="&amp;$GV221,Population!AS$214:AS$314)-SUMIF(Population!$B$214:$B$314,"&lt;"&amp;$GU221,Population!AS$214:AS$314)</f>
        <v>990240</v>
      </c>
      <c r="KQ221" s="35">
        <f>SUMIF(Population!$B$214:$B$314,"&lt;="&amp;$GV221,Population!AT$214:AT$314)-SUMIF(Population!$B$214:$B$314,"&lt;"&amp;$GU221,Population!AT$214:AT$314)</f>
        <v>997436</v>
      </c>
      <c r="KR221" s="35">
        <f>SUMIF(Population!$B$214:$B$314,"&lt;="&amp;$GV221,Population!AU$214:AU$314)-SUMIF(Population!$B$214:$B$314,"&lt;"&amp;$GU221,Population!AU$214:AU$314)</f>
        <v>1004254</v>
      </c>
      <c r="KS221" s="35">
        <f>SUMIF(Population!$B$214:$B$314,"&lt;="&amp;$GV221,Population!AV$214:AV$314)-SUMIF(Population!$B$214:$B$314,"&lt;"&amp;$GU221,Population!AV$214:AV$314)</f>
        <v>1010685</v>
      </c>
      <c r="KT221" s="35">
        <f>SUMIF(Population!$B$214:$B$314,"&lt;="&amp;$GV221,Population!AW$214:AW$314)-SUMIF(Population!$B$214:$B$314,"&lt;"&amp;$GU221,Population!AW$214:AW$314)</f>
        <v>1016726</v>
      </c>
      <c r="KU221" s="35">
        <f>SUMIF(Population!$B$214:$B$314,"&lt;="&amp;$GV221,Population!AX$214:AX$314)-SUMIF(Population!$B$214:$B$314,"&lt;"&amp;$GU221,Population!AX$214:AX$314)</f>
        <v>1022366</v>
      </c>
      <c r="KV221" s="35">
        <f>SUMIF(Population!$B$214:$B$314,"&lt;="&amp;$GV221,Population!AY$214:AY$314)-SUMIF(Population!$B$214:$B$314,"&lt;"&amp;$GU221,Population!AY$214:AY$314)</f>
        <v>1027613</v>
      </c>
      <c r="KY221" s="35">
        <v>5</v>
      </c>
      <c r="KZ221" s="35">
        <v>9</v>
      </c>
      <c r="LA221" s="36" t="s">
        <v>277</v>
      </c>
      <c r="LB221" s="35">
        <f>SUMIF(Population!$B$110:$B$210,"&lt;="&amp;$GV221,Population!C$110:C$210)-SUMIF(Population!$B$110:$B$210,"&lt;"&amp;$GU221,Population!C$110:C$210)</f>
        <v>729030</v>
      </c>
      <c r="LC221" s="35">
        <f>SUMIF(Population!$B$110:$B$210,"&lt;="&amp;$GV221,Population!D$110:D$210)-SUMIF(Population!$B$110:$B$210,"&lt;"&amp;$GU221,Population!D$110:D$210)</f>
        <v>749204</v>
      </c>
      <c r="LD221" s="35">
        <f>SUMIF(Population!$B$110:$B$210,"&lt;="&amp;$GV221,Population!E$110:E$210)-SUMIF(Population!$B$110:$B$210,"&lt;"&amp;$GU221,Population!E$110:E$210)</f>
        <v>768054</v>
      </c>
      <c r="LE221" s="35">
        <f>SUMIF(Population!$B$110:$B$210,"&lt;="&amp;$GV221,Population!F$110:F$210)-SUMIF(Population!$B$110:$B$210,"&lt;"&amp;$GU221,Population!F$110:F$210)</f>
        <v>785423</v>
      </c>
      <c r="LF221" s="35">
        <f>SUMIF(Population!$B$110:$B$210,"&lt;="&amp;$GV221,Population!G$110:G$210)-SUMIF(Population!$B$110:$B$210,"&lt;"&amp;$GU221,Population!G$110:G$210)</f>
        <v>795365</v>
      </c>
      <c r="LG221" s="35">
        <f>SUMIF(Population!$B$110:$B$210,"&lt;="&amp;$GV221,Population!H$110:H$210)-SUMIF(Population!$B$110:$B$210,"&lt;"&amp;$GU221,Population!H$110:H$210)</f>
        <v>805983</v>
      </c>
      <c r="LH221" s="35">
        <f>SUMIF(Population!$B$110:$B$210,"&lt;="&amp;$GV221,Population!I$110:I$210)-SUMIF(Population!$B$110:$B$210,"&lt;"&amp;$GU221,Population!I$110:I$210)</f>
        <v>815422</v>
      </c>
      <c r="LI221" s="35">
        <f>SUMIF(Population!$B$110:$B$210,"&lt;="&amp;$GV221,Population!J$110:J$210)-SUMIF(Population!$B$110:$B$210,"&lt;"&amp;$GU221,Population!J$110:J$210)</f>
        <v>824735</v>
      </c>
      <c r="LJ221" s="35">
        <f>SUMIF(Population!$B$110:$B$210,"&lt;="&amp;$GV221,Population!K$110:K$210)-SUMIF(Population!$B$110:$B$210,"&lt;"&amp;$GU221,Population!K$110:K$210)</f>
        <v>833426</v>
      </c>
      <c r="LK221" s="35">
        <f>SUMIF(Population!$B$110:$B$210,"&lt;="&amp;$GV221,Population!L$110:L$210)-SUMIF(Population!$B$110:$B$210,"&lt;"&amp;$GU221,Population!L$110:L$210)</f>
        <v>845481</v>
      </c>
      <c r="LL221" s="35">
        <f>SUMIF(Population!$B$110:$B$210,"&lt;="&amp;$GV221,Population!M$110:M$210)-SUMIF(Population!$B$110:$B$210,"&lt;"&amp;$GU221,Population!M$110:M$210)</f>
        <v>856731</v>
      </c>
      <c r="LM221" s="35">
        <f>SUMIF(Population!$B$110:$B$210,"&lt;="&amp;$GV221,Population!N$110:N$210)-SUMIF(Population!$B$110:$B$210,"&lt;"&amp;$GU221,Population!N$110:N$210)</f>
        <v>867190</v>
      </c>
      <c r="LN221" s="35">
        <f>SUMIF(Population!$B$110:$B$210,"&lt;="&amp;$GV221,Population!O$110:O$210)-SUMIF(Population!$B$110:$B$210,"&lt;"&amp;$GU221,Population!O$110:O$210)</f>
        <v>876887</v>
      </c>
      <c r="LO221" s="35">
        <f>SUMIF(Population!$B$110:$B$210,"&lt;="&amp;$GV221,Population!P$110:P$210)-SUMIF(Population!$B$110:$B$210,"&lt;"&amp;$GU221,Population!P$110:P$210)</f>
        <v>885667</v>
      </c>
      <c r="LP221" s="35">
        <f>SUMIF(Population!$B$110:$B$210,"&lt;="&amp;$GV221,Population!Q$110:Q$210)-SUMIF(Population!$B$110:$B$210,"&lt;"&amp;$GU221,Population!Q$110:Q$210)</f>
        <v>893406</v>
      </c>
      <c r="LQ221" s="35">
        <f>SUMIF(Population!$B$110:$B$210,"&lt;="&amp;$GV221,Population!R$110:R$210)-SUMIF(Population!$B$110:$B$210,"&lt;"&amp;$GU221,Population!R$110:R$210)</f>
        <v>900032</v>
      </c>
      <c r="LR221" s="35">
        <f>SUMIF(Population!$B$110:$B$210,"&lt;="&amp;$GV221,Population!S$110:S$210)-SUMIF(Population!$B$110:$B$210,"&lt;"&amp;$GU221,Population!S$110:S$210)</f>
        <v>905604</v>
      </c>
      <c r="LS221" s="35">
        <f>SUMIF(Population!$B$110:$B$210,"&lt;="&amp;$GV221,Population!T$110:T$210)-SUMIF(Population!$B$110:$B$210,"&lt;"&amp;$GU221,Population!T$110:T$210)</f>
        <v>910246</v>
      </c>
      <c r="LT221" s="35">
        <f>SUMIF(Population!$B$110:$B$210,"&lt;="&amp;$GV221,Population!U$110:U$210)-SUMIF(Population!$B$110:$B$210,"&lt;"&amp;$GU221,Population!U$110:U$210)</f>
        <v>914056</v>
      </c>
      <c r="LU221" s="35">
        <f>SUMIF(Population!$B$110:$B$210,"&lt;="&amp;$GV221,Population!V$110:V$210)-SUMIF(Population!$B$110:$B$210,"&lt;"&amp;$GU221,Population!V$110:V$210)</f>
        <v>917168</v>
      </c>
      <c r="LV221" s="35">
        <f>SUMIF(Population!$B$110:$B$210,"&lt;="&amp;$GV221,Population!W$110:W$210)-SUMIF(Population!$B$110:$B$210,"&lt;"&amp;$GU221,Population!W$110:W$210)</f>
        <v>919726</v>
      </c>
      <c r="LW221" s="35">
        <f>SUMIF(Population!$B$110:$B$210,"&lt;="&amp;$GV221,Population!X$110:X$210)-SUMIF(Population!$B$110:$B$210,"&lt;"&amp;$GU221,Population!X$110:X$210)</f>
        <v>921928</v>
      </c>
      <c r="LX221" s="35">
        <f>SUMIF(Population!$B$110:$B$210,"&lt;="&amp;$GV221,Population!Y$110:Y$210)-SUMIF(Population!$B$110:$B$210,"&lt;"&amp;$GU221,Population!Y$110:Y$210)</f>
        <v>923973</v>
      </c>
      <c r="LY221" s="35">
        <f>SUMIF(Population!$B$110:$B$210,"&lt;="&amp;$GV221,Population!Z$110:Z$210)-SUMIF(Population!$B$110:$B$210,"&lt;"&amp;$GU221,Population!Z$110:Z$210)</f>
        <v>926020</v>
      </c>
      <c r="LZ221" s="35">
        <f>SUMIF(Population!$B$110:$B$210,"&lt;="&amp;$GV221,Population!AA$110:AA$210)-SUMIF(Population!$B$110:$B$210,"&lt;"&amp;$GU221,Population!AA$110:AA$210)</f>
        <v>928242</v>
      </c>
      <c r="MA221" s="35">
        <f>SUMIF(Population!$B$110:$B$210,"&lt;="&amp;$GV221,Population!AB$110:AB$210)-SUMIF(Population!$B$110:$B$210,"&lt;"&amp;$GU221,Population!AB$110:AB$210)</f>
        <v>930824</v>
      </c>
      <c r="MB221" s="35">
        <f>SUMIF(Population!$B$110:$B$210,"&lt;="&amp;$GV221,Population!AC$110:AC$210)-SUMIF(Population!$B$110:$B$210,"&lt;"&amp;$GU221,Population!AC$110:AC$210)</f>
        <v>933903</v>
      </c>
      <c r="MC221" s="35">
        <f>SUMIF(Population!$B$110:$B$210,"&lt;="&amp;$GV221,Population!AD$110:AD$210)-SUMIF(Population!$B$110:$B$210,"&lt;"&amp;$GU221,Population!AD$110:AD$210)</f>
        <v>937585</v>
      </c>
      <c r="MD221" s="35">
        <f>SUMIF(Population!$B$110:$B$210,"&lt;="&amp;$GV221,Population!AE$110:AE$210)-SUMIF(Population!$B$110:$B$210,"&lt;"&amp;$GU221,Population!AE$110:AE$210)</f>
        <v>941978</v>
      </c>
      <c r="ME221" s="35">
        <f>SUMIF(Population!$B$110:$B$210,"&lt;="&amp;$GV221,Population!AF$110:AF$210)-SUMIF(Population!$B$110:$B$210,"&lt;"&amp;$GU221,Population!AF$110:AF$210)</f>
        <v>947143</v>
      </c>
      <c r="MF221" s="35">
        <f>SUMIF(Population!$B$110:$B$210,"&lt;="&amp;$GV221,Population!AG$110:AG$210)-SUMIF(Population!$B$110:$B$210,"&lt;"&amp;$GU221,Population!AG$110:AG$210)</f>
        <v>953101</v>
      </c>
      <c r="MG221" s="35">
        <f>SUMIF(Population!$B$110:$B$210,"&lt;="&amp;$GV221,Population!AH$110:AH$210)-SUMIF(Population!$B$110:$B$210,"&lt;"&amp;$GU221,Population!AH$110:AH$210)</f>
        <v>959813</v>
      </c>
      <c r="MH221" s="35">
        <f>SUMIF(Population!$B$110:$B$210,"&lt;="&amp;$GV221,Population!AI$110:AI$210)-SUMIF(Population!$B$110:$B$210,"&lt;"&amp;$GU221,Population!AI$110:AI$210)</f>
        <v>967198</v>
      </c>
      <c r="MI221" s="35">
        <f>SUMIF(Population!$B$110:$B$210,"&lt;="&amp;$GV221,Population!AJ$110:AJ$210)-SUMIF(Population!$B$110:$B$210,"&lt;"&amp;$GU221,Population!AJ$110:AJ$210)</f>
        <v>975170</v>
      </c>
      <c r="MJ221" s="35">
        <f>SUMIF(Population!$B$110:$B$210,"&lt;="&amp;$GV221,Population!AK$110:AK$210)-SUMIF(Population!$B$110:$B$210,"&lt;"&amp;$GU221,Population!AK$110:AK$210)</f>
        <v>983611</v>
      </c>
      <c r="MK221" s="35">
        <f>SUMIF(Population!$B$110:$B$210,"&lt;="&amp;$GV221,Population!AL$110:AL$210)-SUMIF(Population!$B$110:$B$210,"&lt;"&amp;$GU221,Population!AL$110:AL$210)</f>
        <v>992388</v>
      </c>
      <c r="ML221" s="35">
        <f>SUMIF(Population!$B$110:$B$210,"&lt;="&amp;$GV221,Population!AM$110:AM$210)-SUMIF(Population!$B$110:$B$210,"&lt;"&amp;$GU221,Population!AM$110:AM$210)</f>
        <v>1001376</v>
      </c>
      <c r="MM221" s="35">
        <f>SUMIF(Population!$B$110:$B$210,"&lt;="&amp;$GV221,Population!AN$110:AN$210)-SUMIF(Population!$B$110:$B$210,"&lt;"&amp;$GU221,Population!AN$110:AN$210)</f>
        <v>1010459</v>
      </c>
      <c r="MN221" s="35">
        <f>SUMIF(Population!$B$110:$B$210,"&lt;="&amp;$GV221,Population!AO$110:AO$210)-SUMIF(Population!$B$110:$B$210,"&lt;"&amp;$GU221,Population!AO$110:AO$210)</f>
        <v>1019506</v>
      </c>
      <c r="MO221" s="35">
        <f>SUMIF(Population!$B$110:$B$210,"&lt;="&amp;$GV221,Population!AP$110:AP$210)-SUMIF(Population!$B$110:$B$210,"&lt;"&amp;$GU221,Population!AP$110:AP$210)</f>
        <v>1028402</v>
      </c>
      <c r="MP221" s="35">
        <f>SUMIF(Population!$B$110:$B$210,"&lt;="&amp;$GV221,Population!AQ$110:AQ$210)-SUMIF(Population!$B$110:$B$210,"&lt;"&amp;$GU221,Population!AQ$110:AQ$210)</f>
        <v>1037057</v>
      </c>
      <c r="MQ221" s="35">
        <f>SUMIF(Population!$B$110:$B$210,"&lt;="&amp;$GV221,Population!AR$110:AR$210)-SUMIF(Population!$B$110:$B$210,"&lt;"&amp;$GU221,Population!AR$110:AR$210)</f>
        <v>1045407</v>
      </c>
      <c r="MR221" s="35">
        <f>SUMIF(Population!$B$110:$B$210,"&lt;="&amp;$GV221,Population!AS$110:AS$210)-SUMIF(Population!$B$110:$B$210,"&lt;"&amp;$GU221,Population!AS$110:AS$210)</f>
        <v>1053401</v>
      </c>
      <c r="MS221" s="35">
        <f>SUMIF(Population!$B$110:$B$210,"&lt;="&amp;$GV221,Population!AT$110:AT$210)-SUMIF(Population!$B$110:$B$210,"&lt;"&amp;$GU221,Population!AT$110:AT$210)</f>
        <v>1061010</v>
      </c>
      <c r="MT221" s="35">
        <f>SUMIF(Population!$B$110:$B$210,"&lt;="&amp;$GV221,Population!AU$110:AU$210)-SUMIF(Population!$B$110:$B$210,"&lt;"&amp;$GU221,Population!AU$110:AU$210)</f>
        <v>1068219</v>
      </c>
      <c r="MU221" s="35">
        <f>SUMIF(Population!$B$110:$B$210,"&lt;="&amp;$GV221,Population!AV$110:AV$210)-SUMIF(Population!$B$110:$B$210,"&lt;"&amp;$GU221,Population!AV$110:AV$210)</f>
        <v>1075021</v>
      </c>
      <c r="MV221" s="35">
        <f>SUMIF(Population!$B$110:$B$210,"&lt;="&amp;$GV221,Population!AW$110:AW$210)-SUMIF(Population!$B$110:$B$210,"&lt;"&amp;$GU221,Population!AW$110:AW$210)</f>
        <v>1081409</v>
      </c>
      <c r="MW221" s="35">
        <f>SUMIF(Population!$B$110:$B$210,"&lt;="&amp;$GV221,Population!AX$110:AX$210)-SUMIF(Population!$B$110:$B$210,"&lt;"&amp;$GU221,Population!AX$110:AX$210)</f>
        <v>1087372</v>
      </c>
      <c r="MX221" s="35">
        <f>SUMIF(Population!$B$110:$B$210,"&lt;="&amp;$GV221,Population!AY$110:AY$210)-SUMIF(Population!$B$110:$B$210,"&lt;"&amp;$GU221,Population!AY$110:AY$210)</f>
        <v>1092919</v>
      </c>
      <c r="MZ221" s="36" t="s">
        <v>277</v>
      </c>
      <c r="NA221" s="75">
        <f t="shared" si="264"/>
        <v>28190167.771665044</v>
      </c>
      <c r="NB221" s="75">
        <f t="shared" si="265"/>
        <v>29571021.254983485</v>
      </c>
      <c r="NC221" s="75">
        <f t="shared" si="266"/>
        <v>30939360.526719309</v>
      </c>
      <c r="ND221" s="75">
        <f t="shared" si="267"/>
        <v>32272100.635183554</v>
      </c>
      <c r="NE221" s="75">
        <f t="shared" si="268"/>
        <v>33307994.479371455</v>
      </c>
      <c r="NF221" s="75">
        <f t="shared" si="269"/>
        <v>34388509.140498355</v>
      </c>
      <c r="NG221" s="75">
        <f t="shared" si="270"/>
        <v>35425071.934492923</v>
      </c>
      <c r="NH221" s="75">
        <f t="shared" si="271"/>
        <v>36477577.23024895</v>
      </c>
      <c r="NI221" s="75">
        <f t="shared" si="272"/>
        <v>37525069.757526338</v>
      </c>
      <c r="NJ221" s="75">
        <f t="shared" si="273"/>
        <v>38737128.001853459</v>
      </c>
      <c r="NK221" s="75">
        <f t="shared" si="274"/>
        <v>39936951.473514706</v>
      </c>
      <c r="NL221" s="75">
        <f t="shared" si="275"/>
        <v>41110138.266549788</v>
      </c>
      <c r="NM221" s="75">
        <f t="shared" si="276"/>
        <v>42260926.779211991</v>
      </c>
      <c r="NN221" s="75">
        <f t="shared" si="277"/>
        <v>43380843.115312025</v>
      </c>
      <c r="NO221" s="75">
        <f t="shared" si="278"/>
        <v>44462606.434841745</v>
      </c>
      <c r="NP221" s="75">
        <f t="shared" si="279"/>
        <v>45501242.771166801</v>
      </c>
      <c r="NQ221" s="75">
        <f t="shared" si="280"/>
        <v>46497859.362637013</v>
      </c>
      <c r="NR221" s="75">
        <f t="shared" si="281"/>
        <v>47457137.88356813</v>
      </c>
      <c r="NS221" s="75">
        <f t="shared" si="282"/>
        <v>48382786.810375117</v>
      </c>
      <c r="NT221" s="75">
        <f t="shared" si="283"/>
        <v>49280570.707842648</v>
      </c>
      <c r="NU221" s="75">
        <f t="shared" si="284"/>
        <v>50157234.070354834</v>
      </c>
      <c r="NV221" s="75">
        <f t="shared" si="285"/>
        <v>51022974.296713561</v>
      </c>
      <c r="NW221" s="75">
        <f t="shared" si="286"/>
        <v>51888745.496861354</v>
      </c>
      <c r="NX221" s="75">
        <f t="shared" si="287"/>
        <v>52763576.880970657</v>
      </c>
      <c r="NY221" s="75">
        <f t="shared" si="288"/>
        <v>53658096.165675357</v>
      </c>
      <c r="NZ221" s="75">
        <f t="shared" si="289"/>
        <v>54583955.56613072</v>
      </c>
      <c r="OA221" s="75">
        <f t="shared" si="290"/>
        <v>55550842.222826332</v>
      </c>
      <c r="OB221" s="75">
        <f t="shared" si="291"/>
        <v>56566808.209633991</v>
      </c>
      <c r="OC221" s="75">
        <f t="shared" si="292"/>
        <v>57640563.628584549</v>
      </c>
      <c r="OD221" s="75">
        <f t="shared" si="293"/>
        <v>58778052.760386772</v>
      </c>
      <c r="OE221" s="75">
        <f t="shared" si="294"/>
        <v>59983184.558249697</v>
      </c>
      <c r="OF221" s="75">
        <f t="shared" si="295"/>
        <v>61255937.693266265</v>
      </c>
      <c r="OG221" s="75">
        <f t="shared" si="296"/>
        <v>62593717.443700783</v>
      </c>
      <c r="OH221" s="75">
        <f t="shared" si="297"/>
        <v>63992941.709438793</v>
      </c>
      <c r="OI221" s="75">
        <f t="shared" si="298"/>
        <v>65448092.098845668</v>
      </c>
      <c r="OJ221" s="75">
        <f t="shared" si="299"/>
        <v>66952009.943698406</v>
      </c>
      <c r="OK221" s="75">
        <f t="shared" si="300"/>
        <v>68497562.464667007</v>
      </c>
      <c r="OL221" s="75">
        <f t="shared" si="301"/>
        <v>70077735.456385657</v>
      </c>
      <c r="OM221" s="75">
        <f t="shared" si="302"/>
        <v>71684246.221565381</v>
      </c>
      <c r="ON221" s="75">
        <f t="shared" si="303"/>
        <v>73309347.411960289</v>
      </c>
      <c r="OO221" s="75">
        <f t="shared" si="304"/>
        <v>74946665.407556385</v>
      </c>
      <c r="OP221" s="75">
        <f t="shared" si="305"/>
        <v>76591274.366453722</v>
      </c>
      <c r="OQ221" s="75">
        <f t="shared" si="306"/>
        <v>78239120.433934495</v>
      </c>
      <c r="OR221" s="75">
        <f t="shared" si="307"/>
        <v>79887363.692557201</v>
      </c>
      <c r="OS221" s="75">
        <f t="shared" si="308"/>
        <v>81534351.710985705</v>
      </c>
      <c r="OT221" s="75">
        <f t="shared" si="309"/>
        <v>83178749.425176382</v>
      </c>
      <c r="OU221" s="75">
        <f t="shared" si="310"/>
        <v>84819402.331335619</v>
      </c>
      <c r="OV221" s="75">
        <f t="shared" si="311"/>
        <v>86454613.698490977</v>
      </c>
      <c r="OW221" s="75">
        <f t="shared" si="312"/>
        <v>88084228.086474657</v>
      </c>
    </row>
    <row r="222" spans="1:413">
      <c r="B222" s="36" t="s">
        <v>238</v>
      </c>
      <c r="C222" s="39">
        <v>29285474.828549441</v>
      </c>
      <c r="D222" s="39">
        <v>14595827.935517149</v>
      </c>
      <c r="E222" s="39">
        <v>14689646.893032292</v>
      </c>
      <c r="F222" s="40">
        <f t="shared" si="259"/>
        <v>21.050180940604331</v>
      </c>
      <c r="G222" s="40">
        <f t="shared" si="260"/>
        <v>20.471322749042621</v>
      </c>
      <c r="H222" s="40">
        <f t="shared" si="261"/>
        <v>21.658702677446087</v>
      </c>
      <c r="I222" s="341">
        <f t="shared" si="313"/>
        <v>0.10112472370114978</v>
      </c>
      <c r="J222" s="341">
        <f t="shared" si="262"/>
        <v>0.10930268824219945</v>
      </c>
      <c r="K222" s="341">
        <f t="shared" si="262"/>
        <v>9.4644067602155477E-2</v>
      </c>
      <c r="AG222" s="35">
        <v>10</v>
      </c>
      <c r="AH222" s="35">
        <v>14</v>
      </c>
      <c r="AI222" s="36" t="s">
        <v>238</v>
      </c>
      <c r="AJ222" s="35">
        <f t="shared" si="314"/>
        <v>21.982697676064369</v>
      </c>
      <c r="AK222" s="35">
        <f t="shared" si="263"/>
        <v>22.466471950715576</v>
      </c>
      <c r="AL222" s="35">
        <f t="shared" si="263"/>
        <v>22.943760271503614</v>
      </c>
      <c r="AM222" s="35">
        <f t="shared" si="263"/>
        <v>23.415272335631393</v>
      </c>
      <c r="AN222" s="35">
        <f t="shared" si="263"/>
        <v>23.881698425001524</v>
      </c>
      <c r="AO222" s="35">
        <f t="shared" si="263"/>
        <v>24.343706584589182</v>
      </c>
      <c r="AP222" s="35">
        <f t="shared" si="263"/>
        <v>24.80194062100491</v>
      </c>
      <c r="AQ222" s="35">
        <f t="shared" si="263"/>
        <v>25.257018785641382</v>
      </c>
      <c r="AR222" s="35">
        <f t="shared" si="263"/>
        <v>25.709533023489861</v>
      </c>
      <c r="AS222" s="35">
        <f t="shared" si="263"/>
        <v>26.160048684265085</v>
      </c>
      <c r="AT222" s="35">
        <f t="shared" si="263"/>
        <v>26.609104606722376</v>
      </c>
      <c r="AU222" s="35">
        <f t="shared" si="263"/>
        <v>27.057213499916596</v>
      </c>
      <c r="AV222" s="35">
        <f t="shared" si="263"/>
        <v>27.504862556638155</v>
      </c>
      <c r="AW222" s="35">
        <f t="shared" si="263"/>
        <v>27.952514244412431</v>
      </c>
      <c r="AX222" s="35">
        <f t="shared" si="263"/>
        <v>28.400607228343535</v>
      </c>
      <c r="AY222" s="35">
        <f t="shared" si="263"/>
        <v>28.849557387816635</v>
      </c>
      <c r="AZ222" s="35">
        <f t="shared" si="263"/>
        <v>29.299758895750045</v>
      </c>
      <c r="BA222" s="35">
        <f t="shared" si="263"/>
        <v>29.751585334815999</v>
      </c>
      <c r="BB222" s="35">
        <f t="shared" si="263"/>
        <v>30.205390829932988</v>
      </c>
      <c r="BC222" s="35">
        <f t="shared" si="263"/>
        <v>30.661511180472733</v>
      </c>
      <c r="BD222" s="35">
        <f t="shared" si="263"/>
        <v>31.120264979114786</v>
      </c>
      <c r="BE222" s="35">
        <f t="shared" si="263"/>
        <v>31.581954707206698</v>
      </c>
      <c r="BF222" s="35">
        <f t="shared" si="263"/>
        <v>32.046867798925255</v>
      </c>
      <c r="BG222" s="35">
        <f t="shared" si="263"/>
        <v>32.515277668552812</v>
      </c>
      <c r="BH222" s="35">
        <f t="shared" si="263"/>
        <v>32.987444696844022</v>
      </c>
      <c r="BI222" s="35">
        <f t="shared" si="263"/>
        <v>33.463617173815436</v>
      </c>
      <c r="BJ222" s="35">
        <f t="shared" si="263"/>
        <v>33.944032196390381</v>
      </c>
      <c r="BK222" s="35">
        <f t="shared" si="263"/>
        <v>34.428916520215168</v>
      </c>
      <c r="BL222" s="35">
        <f t="shared" si="263"/>
        <v>34.918487365663978</v>
      </c>
      <c r="BM222" s="35">
        <f t="shared" si="263"/>
        <v>35.412953178600567</v>
      </c>
      <c r="BN222" s="35">
        <f t="shared" si="263"/>
        <v>35.912514346888734</v>
      </c>
      <c r="BO222" s="35">
        <f t="shared" si="263"/>
        <v>36.417363873963843</v>
      </c>
      <c r="BP222" s="35">
        <f t="shared" si="263"/>
        <v>36.927688011012165</v>
      </c>
      <c r="BQ222" s="35">
        <f t="shared" si="263"/>
        <v>37.443666849469786</v>
      </c>
      <c r="BR222" s="35">
        <f t="shared" si="263"/>
        <v>37.965474875660099</v>
      </c>
      <c r="BS222" s="35">
        <f t="shared" si="263"/>
        <v>38.493281489451824</v>
      </c>
      <c r="BT222" s="35">
        <f t="shared" si="263"/>
        <v>39.027251488844399</v>
      </c>
      <c r="BU222" s="35">
        <f t="shared" si="263"/>
        <v>39.567545522384897</v>
      </c>
      <c r="BV222" s="35">
        <f t="shared" si="263"/>
        <v>40.114320511294686</v>
      </c>
      <c r="BW222" s="35">
        <f t="shared" si="263"/>
        <v>40.667730043141304</v>
      </c>
      <c r="BX222" s="35">
        <f t="shared" si="263"/>
        <v>41.227924738835021</v>
      </c>
      <c r="BY222" s="35">
        <f t="shared" si="263"/>
        <v>41.795052594664703</v>
      </c>
      <c r="BZ222" s="35">
        <f t="shared" si="263"/>
        <v>42.369259301015504</v>
      </c>
      <c r="CA222" s="35">
        <f t="shared" si="263"/>
        <v>42.950688539335474</v>
      </c>
      <c r="CB222" s="35">
        <f t="shared" si="263"/>
        <v>43.539482258839811</v>
      </c>
      <c r="CC222" s="35">
        <f t="shared" si="263"/>
        <v>44.135780934362337</v>
      </c>
      <c r="CD222" s="35">
        <f t="shared" si="263"/>
        <v>44.739723806685319</v>
      </c>
      <c r="CE222" s="35">
        <f t="shared" si="263"/>
        <v>45.351449106601194</v>
      </c>
      <c r="CF222" s="35">
        <f t="shared" si="263"/>
        <v>45.971094263884105</v>
      </c>
      <c r="GU222" s="35">
        <v>10</v>
      </c>
      <c r="GV222" s="35">
        <v>14</v>
      </c>
      <c r="GW222" s="36" t="s">
        <v>238</v>
      </c>
      <c r="GX222" s="35">
        <f>SUMIF(Population!$B$4:$B$104,"&lt;="&amp;$GV222,Population!C$4:C$104)-SUMIF(Population!$B$4:$B$104,"&lt;"&amp;$GU222,Population!C$4:C$104)</f>
        <v>1391222</v>
      </c>
      <c r="GY222" s="35">
        <f>SUMIF(Population!$B$4:$B$104,"&lt;="&amp;$GV222,Population!D$4:D$104)-SUMIF(Population!$B$4:$B$104,"&lt;"&amp;$GU222,Population!D$4:D$104)</f>
        <v>1400748</v>
      </c>
      <c r="GZ222" s="35">
        <f>SUMIF(Population!$B$4:$B$104,"&lt;="&amp;$GV222,Population!E$4:E$104)-SUMIF(Population!$B$4:$B$104,"&lt;"&amp;$GU222,Population!E$4:E$104)</f>
        <v>1412652</v>
      </c>
      <c r="HA222" s="35">
        <f>SUMIF(Population!$B$4:$B$104,"&lt;="&amp;$GV222,Population!F$4:F$104)-SUMIF(Population!$B$4:$B$104,"&lt;"&amp;$GU222,Population!F$4:F$104)</f>
        <v>1429662</v>
      </c>
      <c r="HB222" s="35">
        <f>SUMIF(Population!$B$4:$B$104,"&lt;="&amp;$GV222,Population!G$4:G$104)-SUMIF(Population!$B$4:$B$104,"&lt;"&amp;$GU222,Population!G$4:G$104)</f>
        <v>1456380</v>
      </c>
      <c r="HC222" s="35">
        <f>SUMIF(Population!$B$4:$B$104,"&lt;="&amp;$GV222,Population!H$4:H$104)-SUMIF(Population!$B$4:$B$104,"&lt;"&amp;$GU222,Population!H$4:H$104)</f>
        <v>1486934</v>
      </c>
      <c r="HD222" s="35">
        <f>SUMIF(Population!$B$4:$B$104,"&lt;="&amp;$GV222,Population!I$4:I$104)-SUMIF(Population!$B$4:$B$104,"&lt;"&amp;$GU222,Population!I$4:I$104)</f>
        <v>1520797</v>
      </c>
      <c r="HE222" s="35">
        <f>SUMIF(Population!$B$4:$B$104,"&lt;="&amp;$GV222,Population!J$4:J$104)-SUMIF(Population!$B$4:$B$104,"&lt;"&amp;$GU222,Population!J$4:J$104)</f>
        <v>1553592</v>
      </c>
      <c r="HF222" s="35">
        <f>SUMIF(Population!$B$4:$B$104,"&lt;="&amp;$GV222,Population!K$4:K$104)-SUMIF(Population!$B$4:$B$104,"&lt;"&amp;$GU222,Population!K$4:K$104)</f>
        <v>1584325</v>
      </c>
      <c r="HG222" s="35">
        <f>SUMIF(Population!$B$4:$B$104,"&lt;="&amp;$GV222,Population!L$4:L$104)-SUMIF(Population!$B$4:$B$104,"&lt;"&amp;$GU222,Population!L$4:L$104)</f>
        <v>1601048</v>
      </c>
      <c r="HH222" s="35">
        <f>SUMIF(Population!$B$4:$B$104,"&lt;="&amp;$GV222,Population!M$4:M$104)-SUMIF(Population!$B$4:$B$104,"&lt;"&amp;$GU222,Population!M$4:M$104)</f>
        <v>1620118</v>
      </c>
      <c r="HI222" s="35">
        <f>SUMIF(Population!$B$4:$B$104,"&lt;="&amp;$GV222,Population!N$4:N$104)-SUMIF(Population!$B$4:$B$104,"&lt;"&amp;$GU222,Population!N$4:N$104)</f>
        <v>1637499</v>
      </c>
      <c r="HJ222" s="35">
        <f>SUMIF(Population!$B$4:$B$104,"&lt;="&amp;$GV222,Population!O$4:O$104)-SUMIF(Population!$B$4:$B$104,"&lt;"&amp;$GU222,Population!O$4:O$104)</f>
        <v>1655148</v>
      </c>
      <c r="HK222" s="35">
        <f>SUMIF(Population!$B$4:$B$104,"&lt;="&amp;$GV222,Population!P$4:P$104)-SUMIF(Population!$B$4:$B$104,"&lt;"&amp;$GU222,Population!P$4:P$104)</f>
        <v>1672119</v>
      </c>
      <c r="HL222" s="35">
        <f>SUMIF(Population!$B$4:$B$104,"&lt;="&amp;$GV222,Population!Q$4:Q$104)-SUMIF(Population!$B$4:$B$104,"&lt;"&amp;$GU222,Population!Q$4:Q$104)</f>
        <v>1695588</v>
      </c>
      <c r="HM222" s="35">
        <f>SUMIF(Population!$B$4:$B$104,"&lt;="&amp;$GV222,Population!R$4:R$104)-SUMIF(Population!$B$4:$B$104,"&lt;"&amp;$GU222,Population!R$4:R$104)</f>
        <v>1717844</v>
      </c>
      <c r="HN222" s="35">
        <f>SUMIF(Population!$B$4:$B$104,"&lt;="&amp;$GV222,Population!S$4:S$104)-SUMIF(Population!$B$4:$B$104,"&lt;"&amp;$GU222,Population!S$4:S$104)</f>
        <v>1738331</v>
      </c>
      <c r="HO222" s="35">
        <f>SUMIF(Population!$B$4:$B$104,"&lt;="&amp;$GV222,Population!T$4:T$104)-SUMIF(Population!$B$4:$B$104,"&lt;"&amp;$GU222,Population!T$4:T$104)</f>
        <v>1757281</v>
      </c>
      <c r="HP222" s="35">
        <f>SUMIF(Population!$B$4:$B$104,"&lt;="&amp;$GV222,Population!U$4:U$104)-SUMIF(Population!$B$4:$B$104,"&lt;"&amp;$GU222,Population!U$4:U$104)</f>
        <v>1774398</v>
      </c>
      <c r="HQ222" s="35">
        <f>SUMIF(Population!$B$4:$B$104,"&lt;="&amp;$GV222,Population!V$4:V$104)-SUMIF(Population!$B$4:$B$104,"&lt;"&amp;$GU222,Population!V$4:V$104)</f>
        <v>1789466</v>
      </c>
      <c r="HR222" s="35">
        <f>SUMIF(Population!$B$4:$B$104,"&lt;="&amp;$GV222,Population!W$4:W$104)-SUMIF(Population!$B$4:$B$104,"&lt;"&amp;$GU222,Population!W$4:W$104)</f>
        <v>1802359</v>
      </c>
      <c r="HS222" s="35">
        <f>SUMIF(Population!$B$4:$B$104,"&lt;="&amp;$GV222,Population!X$4:X$104)-SUMIF(Population!$B$4:$B$104,"&lt;"&amp;$GU222,Population!X$4:X$104)</f>
        <v>1813197</v>
      </c>
      <c r="HT222" s="35">
        <f>SUMIF(Population!$B$4:$B$104,"&lt;="&amp;$GV222,Population!Y$4:Y$104)-SUMIF(Population!$B$4:$B$104,"&lt;"&amp;$GU222,Population!Y$4:Y$104)</f>
        <v>1822218</v>
      </c>
      <c r="HU222" s="35">
        <f>SUMIF(Population!$B$4:$B$104,"&lt;="&amp;$GV222,Population!Z$4:Z$104)-SUMIF(Population!$B$4:$B$104,"&lt;"&amp;$GU222,Population!Z$4:Z$104)</f>
        <v>1829622</v>
      </c>
      <c r="HV222" s="35">
        <f>SUMIF(Population!$B$4:$B$104,"&lt;="&amp;$GV222,Population!AA$4:AA$104)-SUMIF(Population!$B$4:$B$104,"&lt;"&amp;$GU222,Population!AA$4:AA$104)</f>
        <v>1835667</v>
      </c>
      <c r="HW222" s="35">
        <f>SUMIF(Population!$B$4:$B$104,"&lt;="&amp;$GV222,Population!AB$4:AB$104)-SUMIF(Population!$B$4:$B$104,"&lt;"&amp;$GU222,Population!AB$4:AB$104)</f>
        <v>1840634</v>
      </c>
      <c r="HX222" s="35">
        <f>SUMIF(Population!$B$4:$B$104,"&lt;="&amp;$GV222,Population!AC$4:AC$104)-SUMIF(Population!$B$4:$B$104,"&lt;"&amp;$GU222,Population!AC$4:AC$104)</f>
        <v>1844909</v>
      </c>
      <c r="HY222" s="35">
        <f>SUMIF(Population!$B$4:$B$104,"&lt;="&amp;$GV222,Population!AD$4:AD$104)-SUMIF(Population!$B$4:$B$104,"&lt;"&amp;$GU222,Population!AD$4:AD$104)</f>
        <v>1848877</v>
      </c>
      <c r="HZ222" s="35">
        <f>SUMIF(Population!$B$4:$B$104,"&lt;="&amp;$GV222,Population!AE$4:AE$104)-SUMIF(Population!$B$4:$B$104,"&lt;"&amp;$GU222,Population!AE$4:AE$104)</f>
        <v>1852846</v>
      </c>
      <c r="IA222" s="35">
        <f>SUMIF(Population!$B$4:$B$104,"&lt;="&amp;$GV222,Population!AF$4:AF$104)-SUMIF(Population!$B$4:$B$104,"&lt;"&amp;$GU222,Population!AF$4:AF$104)</f>
        <v>1857159</v>
      </c>
      <c r="IB222" s="35">
        <f>SUMIF(Population!$B$4:$B$104,"&lt;="&amp;$GV222,Population!AG$4:AG$104)-SUMIF(Population!$B$4:$B$104,"&lt;"&amp;$GU222,Population!AG$4:AG$104)</f>
        <v>1862175</v>
      </c>
      <c r="IC222" s="35">
        <f>SUMIF(Population!$B$4:$B$104,"&lt;="&amp;$GV222,Population!AH$4:AH$104)-SUMIF(Population!$B$4:$B$104,"&lt;"&amp;$GU222,Population!AH$4:AH$104)</f>
        <v>1868161</v>
      </c>
      <c r="ID222" s="35">
        <f>SUMIF(Population!$B$4:$B$104,"&lt;="&amp;$GV222,Population!AI$4:AI$104)-SUMIF(Population!$B$4:$B$104,"&lt;"&amp;$GU222,Population!AI$4:AI$104)</f>
        <v>1875319</v>
      </c>
      <c r="IE222" s="35">
        <f>SUMIF(Population!$B$4:$B$104,"&lt;="&amp;$GV222,Population!AJ$4:AJ$104)-SUMIF(Population!$B$4:$B$104,"&lt;"&amp;$GU222,Population!AJ$4:AJ$104)</f>
        <v>1883865</v>
      </c>
      <c r="IF222" s="35">
        <f>SUMIF(Population!$B$4:$B$104,"&lt;="&amp;$GV222,Population!AK$4:AK$104)-SUMIF(Population!$B$4:$B$104,"&lt;"&amp;$GU222,Population!AK$4:AK$104)</f>
        <v>1893913</v>
      </c>
      <c r="IG222" s="35">
        <f>SUMIF(Population!$B$4:$B$104,"&lt;="&amp;$GV222,Population!AL$4:AL$104)-SUMIF(Population!$B$4:$B$104,"&lt;"&amp;$GU222,Population!AL$4:AL$104)</f>
        <v>1905503</v>
      </c>
      <c r="IH222" s="35">
        <f>SUMIF(Population!$B$4:$B$104,"&lt;="&amp;$GV222,Population!AM$4:AM$104)-SUMIF(Population!$B$4:$B$104,"&lt;"&amp;$GU222,Population!AM$4:AM$104)</f>
        <v>1918562</v>
      </c>
      <c r="II222" s="35">
        <f>SUMIF(Population!$B$4:$B$104,"&lt;="&amp;$GV222,Population!AN$4:AN$104)-SUMIF(Population!$B$4:$B$104,"&lt;"&amp;$GU222,Population!AN$4:AN$104)</f>
        <v>1932935</v>
      </c>
      <c r="IJ222" s="35">
        <f>SUMIF(Population!$B$4:$B$104,"&lt;="&amp;$GV222,Population!AO$4:AO$104)-SUMIF(Population!$B$4:$B$104,"&lt;"&amp;$GU222,Population!AO$4:AO$104)</f>
        <v>1948447</v>
      </c>
      <c r="IK222" s="35">
        <f>SUMIF(Population!$B$4:$B$104,"&lt;="&amp;$GV222,Population!AP$4:AP$104)-SUMIF(Population!$B$4:$B$104,"&lt;"&amp;$GU222,Population!AP$4:AP$104)</f>
        <v>1964875</v>
      </c>
      <c r="IL222" s="35">
        <f>SUMIF(Population!$B$4:$B$104,"&lt;="&amp;$GV222,Population!AQ$4:AQ$104)-SUMIF(Population!$B$4:$B$104,"&lt;"&amp;$GU222,Population!AQ$4:AQ$104)</f>
        <v>1981962</v>
      </c>
      <c r="IM222" s="35">
        <f>SUMIF(Population!$B$4:$B$104,"&lt;="&amp;$GV222,Population!AR$4:AR$104)-SUMIF(Population!$B$4:$B$104,"&lt;"&amp;$GU222,Population!AR$4:AR$104)</f>
        <v>1999463</v>
      </c>
      <c r="IN222" s="35">
        <f>SUMIF(Population!$B$4:$B$104,"&lt;="&amp;$GV222,Population!AS$4:AS$104)-SUMIF(Population!$B$4:$B$104,"&lt;"&amp;$GU222,Population!AS$4:AS$104)</f>
        <v>2017142</v>
      </c>
      <c r="IO222" s="35">
        <f>SUMIF(Population!$B$4:$B$104,"&lt;="&amp;$GV222,Population!AT$4:AT$104)-SUMIF(Population!$B$4:$B$104,"&lt;"&amp;$GU222,Population!AT$4:AT$104)</f>
        <v>2034750</v>
      </c>
      <c r="IP222" s="35">
        <f>SUMIF(Population!$B$4:$B$104,"&lt;="&amp;$GV222,Population!AU$4:AU$104)-SUMIF(Population!$B$4:$B$104,"&lt;"&amp;$GU222,Population!AU$4:AU$104)</f>
        <v>2052063</v>
      </c>
      <c r="IQ222" s="35">
        <f>SUMIF(Population!$B$4:$B$104,"&lt;="&amp;$GV222,Population!AV$4:AV$104)-SUMIF(Population!$B$4:$B$104,"&lt;"&amp;$GU222,Population!AV$4:AV$104)</f>
        <v>2068908</v>
      </c>
      <c r="IR222" s="35">
        <f>SUMIF(Population!$B$4:$B$104,"&lt;="&amp;$GV222,Population!AW$4:AW$104)-SUMIF(Population!$B$4:$B$104,"&lt;"&amp;$GU222,Population!AW$4:AW$104)</f>
        <v>2085158</v>
      </c>
      <c r="IS222" s="35">
        <f>SUMIF(Population!$B$4:$B$104,"&lt;="&amp;$GV222,Population!AX$4:AX$104)-SUMIF(Population!$B$4:$B$104,"&lt;"&amp;$GU222,Population!AX$4:AX$104)</f>
        <v>2100716</v>
      </c>
      <c r="IT222" s="35">
        <f>SUMIF(Population!$B$4:$B$104,"&lt;="&amp;$GV222,Population!AY$4:AY$104)-SUMIF(Population!$B$4:$B$104,"&lt;"&amp;$GU222,Population!AY$4:AY$104)</f>
        <v>2115521</v>
      </c>
      <c r="IW222" s="35">
        <v>10</v>
      </c>
      <c r="IX222" s="35">
        <v>14</v>
      </c>
      <c r="IY222" s="36" t="s">
        <v>238</v>
      </c>
      <c r="IZ222" s="35">
        <f>SUMIF(Population!$B$214:$B$314,"&lt;="&amp;$GV222,Population!C$214:C$314)-SUMIF(Population!$B$214:$B$314,"&lt;"&amp;$GU222,Population!C$214:C$314)</f>
        <v>678233</v>
      </c>
      <c r="JA222" s="35">
        <f>SUMIF(Population!$B$214:$B$314,"&lt;="&amp;$GV222,Population!D$214:D$314)-SUMIF(Population!$B$214:$B$314,"&lt;"&amp;$GU222,Population!D$214:D$314)</f>
        <v>682701</v>
      </c>
      <c r="JB222" s="35">
        <f>SUMIF(Population!$B$214:$B$314,"&lt;="&amp;$GV222,Population!E$214:E$314)-SUMIF(Population!$B$214:$B$314,"&lt;"&amp;$GU222,Population!E$214:E$314)</f>
        <v>687319</v>
      </c>
      <c r="JC222" s="35">
        <f>SUMIF(Population!$B$214:$B$314,"&lt;="&amp;$GV222,Population!F$214:F$314)-SUMIF(Population!$B$214:$B$314,"&lt;"&amp;$GU222,Population!F$214:F$314)</f>
        <v>694113</v>
      </c>
      <c r="JD222" s="35">
        <f>SUMIF(Population!$B$214:$B$314,"&lt;="&amp;$GV222,Population!G$214:G$314)-SUMIF(Population!$B$214:$B$314,"&lt;"&amp;$GU222,Population!G$214:G$314)</f>
        <v>706380</v>
      </c>
      <c r="JE222" s="35">
        <f>SUMIF(Population!$B$214:$B$314,"&lt;="&amp;$GV222,Population!H$214:H$314)-SUMIF(Population!$B$214:$B$314,"&lt;"&amp;$GU222,Population!H$214:H$314)</f>
        <v>720055</v>
      </c>
      <c r="JF222" s="35">
        <f>SUMIF(Population!$B$214:$B$314,"&lt;="&amp;$GV222,Population!I$214:I$314)-SUMIF(Population!$B$214:$B$314,"&lt;"&amp;$GU222,Population!I$214:I$314)</f>
        <v>735756</v>
      </c>
      <c r="JG222" s="35">
        <f>SUMIF(Population!$B$214:$B$314,"&lt;="&amp;$GV222,Population!J$214:J$314)-SUMIF(Population!$B$214:$B$314,"&lt;"&amp;$GU222,Population!J$214:J$314)</f>
        <v>751326</v>
      </c>
      <c r="JH222" s="35">
        <f>SUMIF(Population!$B$214:$B$314,"&lt;="&amp;$GV222,Population!K$214:K$314)-SUMIF(Population!$B$214:$B$314,"&lt;"&amp;$GU222,Population!K$214:K$314)</f>
        <v>765923</v>
      </c>
      <c r="JI222" s="35">
        <f>SUMIF(Population!$B$214:$B$314,"&lt;="&amp;$GV222,Population!L$214:L$314)-SUMIF(Population!$B$214:$B$314,"&lt;"&amp;$GU222,Population!L$214:L$314)</f>
        <v>773537</v>
      </c>
      <c r="JJ222" s="35">
        <f>SUMIF(Population!$B$214:$B$314,"&lt;="&amp;$GV222,Population!M$214:M$314)-SUMIF(Population!$B$214:$B$314,"&lt;"&amp;$GU222,Population!M$214:M$314)</f>
        <v>782414</v>
      </c>
      <c r="JK222" s="35">
        <f>SUMIF(Population!$B$214:$B$314,"&lt;="&amp;$GV222,Population!N$214:N$314)-SUMIF(Population!$B$214:$B$314,"&lt;"&amp;$GU222,Population!N$214:N$314)</f>
        <v>790349</v>
      </c>
      <c r="JL222" s="35">
        <f>SUMIF(Population!$B$214:$B$314,"&lt;="&amp;$GV222,Population!O$214:O$314)-SUMIF(Population!$B$214:$B$314,"&lt;"&amp;$GU222,Population!O$214:O$314)</f>
        <v>798678</v>
      </c>
      <c r="JM222" s="35">
        <f>SUMIF(Population!$B$214:$B$314,"&lt;="&amp;$GV222,Population!P$214:P$314)-SUMIF(Population!$B$214:$B$314,"&lt;"&amp;$GU222,Population!P$214:P$314)</f>
        <v>806950</v>
      </c>
      <c r="JN222" s="35">
        <f>SUMIF(Population!$B$214:$B$314,"&lt;="&amp;$GV222,Population!Q$214:Q$314)-SUMIF(Population!$B$214:$B$314,"&lt;"&amp;$GU222,Population!Q$214:Q$314)</f>
        <v>818358</v>
      </c>
      <c r="JO222" s="35">
        <f>SUMIF(Population!$B$214:$B$314,"&lt;="&amp;$GV222,Population!R$214:R$314)-SUMIF(Population!$B$214:$B$314,"&lt;"&amp;$GU222,Population!R$214:R$314)</f>
        <v>829357</v>
      </c>
      <c r="JP222" s="35">
        <f>SUMIF(Population!$B$214:$B$314,"&lt;="&amp;$GV222,Population!S$214:S$314)-SUMIF(Population!$B$214:$B$314,"&lt;"&amp;$GU222,Population!S$214:S$314)</f>
        <v>839379</v>
      </c>
      <c r="JQ222" s="35">
        <f>SUMIF(Population!$B$214:$B$314,"&lt;="&amp;$GV222,Population!T$214:T$314)-SUMIF(Population!$B$214:$B$314,"&lt;"&amp;$GU222,Population!T$214:T$314)</f>
        <v>848623</v>
      </c>
      <c r="JR222" s="35">
        <f>SUMIF(Population!$B$214:$B$314,"&lt;="&amp;$GV222,Population!U$214:U$314)-SUMIF(Population!$B$214:$B$314,"&lt;"&amp;$GU222,Population!U$214:U$314)</f>
        <v>856954</v>
      </c>
      <c r="JS222" s="35">
        <f>SUMIF(Population!$B$214:$B$314,"&lt;="&amp;$GV222,Population!V$214:V$314)-SUMIF(Population!$B$214:$B$314,"&lt;"&amp;$GU222,Population!V$214:V$314)</f>
        <v>864276</v>
      </c>
      <c r="JT222" s="35">
        <f>SUMIF(Population!$B$214:$B$314,"&lt;="&amp;$GV222,Population!W$214:W$314)-SUMIF(Population!$B$214:$B$314,"&lt;"&amp;$GU222,Population!W$214:W$314)</f>
        <v>870535</v>
      </c>
      <c r="JU222" s="35">
        <f>SUMIF(Population!$B$214:$B$314,"&lt;="&amp;$GV222,Population!X$214:X$314)-SUMIF(Population!$B$214:$B$314,"&lt;"&amp;$GU222,Population!X$214:X$314)</f>
        <v>875793</v>
      </c>
      <c r="JV222" s="35">
        <f>SUMIF(Population!$B$214:$B$314,"&lt;="&amp;$GV222,Population!Y$214:Y$314)-SUMIF(Population!$B$214:$B$314,"&lt;"&amp;$GU222,Population!Y$214:Y$314)</f>
        <v>880166</v>
      </c>
      <c r="JW222" s="35">
        <f>SUMIF(Population!$B$214:$B$314,"&lt;="&amp;$GV222,Population!Z$214:Z$314)-SUMIF(Population!$B$214:$B$314,"&lt;"&amp;$GU222,Population!Z$214:Z$314)</f>
        <v>883753</v>
      </c>
      <c r="JX222" s="35">
        <f>SUMIF(Population!$B$214:$B$314,"&lt;="&amp;$GV222,Population!AA$214:AA$314)-SUMIF(Population!$B$214:$B$314,"&lt;"&amp;$GU222,Population!AA$214:AA$314)</f>
        <v>886679</v>
      </c>
      <c r="JY222" s="35">
        <f>SUMIF(Population!$B$214:$B$314,"&lt;="&amp;$GV222,Population!AB$214:AB$314)-SUMIF(Population!$B$214:$B$314,"&lt;"&amp;$GU222,Population!AB$214:AB$314)</f>
        <v>889082</v>
      </c>
      <c r="JZ222" s="35">
        <f>SUMIF(Population!$B$214:$B$314,"&lt;="&amp;$GV222,Population!AC$214:AC$314)-SUMIF(Population!$B$214:$B$314,"&lt;"&amp;$GU222,Population!AC$214:AC$314)</f>
        <v>891148</v>
      </c>
      <c r="KA222" s="35">
        <f>SUMIF(Population!$B$214:$B$314,"&lt;="&amp;$GV222,Population!AD$214:AD$314)-SUMIF(Population!$B$214:$B$314,"&lt;"&amp;$GU222,Population!AD$214:AD$314)</f>
        <v>893065</v>
      </c>
      <c r="KB222" s="35">
        <f>SUMIF(Population!$B$214:$B$314,"&lt;="&amp;$GV222,Population!AE$214:AE$314)-SUMIF(Population!$B$214:$B$314,"&lt;"&amp;$GU222,Population!AE$214:AE$314)</f>
        <v>894982</v>
      </c>
      <c r="KC222" s="35">
        <f>SUMIF(Population!$B$214:$B$314,"&lt;="&amp;$GV222,Population!AF$214:AF$314)-SUMIF(Population!$B$214:$B$314,"&lt;"&amp;$GU222,Population!AF$214:AF$314)</f>
        <v>897068</v>
      </c>
      <c r="KD222" s="35">
        <f>SUMIF(Population!$B$214:$B$314,"&lt;="&amp;$GV222,Population!AG$214:AG$314)-SUMIF(Population!$B$214:$B$314,"&lt;"&amp;$GU222,Population!AG$214:AG$314)</f>
        <v>899495</v>
      </c>
      <c r="KE222" s="35">
        <f>SUMIF(Population!$B$214:$B$314,"&lt;="&amp;$GV222,Population!AH$214:AH$314)-SUMIF(Population!$B$214:$B$314,"&lt;"&amp;$GU222,Population!AH$214:AH$314)</f>
        <v>902397</v>
      </c>
      <c r="KF222" s="35">
        <f>SUMIF(Population!$B$214:$B$314,"&lt;="&amp;$GV222,Population!AI$214:AI$314)-SUMIF(Population!$B$214:$B$314,"&lt;"&amp;$GU222,Population!AI$214:AI$314)</f>
        <v>905870</v>
      </c>
      <c r="KG222" s="35">
        <f>SUMIF(Population!$B$214:$B$314,"&lt;="&amp;$GV222,Population!AJ$214:AJ$314)-SUMIF(Population!$B$214:$B$314,"&lt;"&amp;$GU222,Population!AJ$214:AJ$314)</f>
        <v>910018</v>
      </c>
      <c r="KH222" s="35">
        <f>SUMIF(Population!$B$214:$B$314,"&lt;="&amp;$GV222,Population!AK$214:AK$314)-SUMIF(Population!$B$214:$B$314,"&lt;"&amp;$GU222,Population!AK$214:AK$314)</f>
        <v>914895</v>
      </c>
      <c r="KI222" s="35">
        <f>SUMIF(Population!$B$214:$B$314,"&lt;="&amp;$GV222,Population!AL$214:AL$314)-SUMIF(Population!$B$214:$B$314,"&lt;"&amp;$GU222,Population!AL$214:AL$314)</f>
        <v>920523</v>
      </c>
      <c r="KJ222" s="35">
        <f>SUMIF(Population!$B$214:$B$314,"&lt;="&amp;$GV222,Population!AM$214:AM$314)-SUMIF(Population!$B$214:$B$314,"&lt;"&amp;$GU222,Population!AM$214:AM$314)</f>
        <v>926866</v>
      </c>
      <c r="KK222" s="35">
        <f>SUMIF(Population!$B$214:$B$314,"&lt;="&amp;$GV222,Population!AN$214:AN$314)-SUMIF(Population!$B$214:$B$314,"&lt;"&amp;$GU222,Population!AN$214:AN$314)</f>
        <v>933851</v>
      </c>
      <c r="KL222" s="35">
        <f>SUMIF(Population!$B$214:$B$314,"&lt;="&amp;$GV222,Population!AO$214:AO$314)-SUMIF(Population!$B$214:$B$314,"&lt;"&amp;$GU222,Population!AO$214:AO$314)</f>
        <v>941388</v>
      </c>
      <c r="KM222" s="35">
        <f>SUMIF(Population!$B$214:$B$314,"&lt;="&amp;$GV222,Population!AP$214:AP$314)-SUMIF(Population!$B$214:$B$314,"&lt;"&amp;$GU222,Population!AP$214:AP$314)</f>
        <v>949373</v>
      </c>
      <c r="KN222" s="35">
        <f>SUMIF(Population!$B$214:$B$314,"&lt;="&amp;$GV222,Population!AQ$214:AQ$314)-SUMIF(Population!$B$214:$B$314,"&lt;"&amp;$GU222,Population!AQ$214:AQ$314)</f>
        <v>957679</v>
      </c>
      <c r="KO222" s="35">
        <f>SUMIF(Population!$B$214:$B$314,"&lt;="&amp;$GV222,Population!AR$214:AR$314)-SUMIF(Population!$B$214:$B$314,"&lt;"&amp;$GU222,Population!AR$214:AR$314)</f>
        <v>966186</v>
      </c>
      <c r="KP222" s="35">
        <f>SUMIF(Population!$B$214:$B$314,"&lt;="&amp;$GV222,Population!AS$214:AS$314)-SUMIF(Population!$B$214:$B$314,"&lt;"&amp;$GU222,Population!AS$214:AS$314)</f>
        <v>974778</v>
      </c>
      <c r="KQ222" s="35">
        <f>SUMIF(Population!$B$214:$B$314,"&lt;="&amp;$GV222,Population!AT$214:AT$314)-SUMIF(Population!$B$214:$B$314,"&lt;"&amp;$GU222,Population!AT$214:AT$314)</f>
        <v>983337</v>
      </c>
      <c r="KR222" s="35">
        <f>SUMIF(Population!$B$214:$B$314,"&lt;="&amp;$GV222,Population!AU$214:AU$314)-SUMIF(Population!$B$214:$B$314,"&lt;"&amp;$GU222,Population!AU$214:AU$314)</f>
        <v>991753</v>
      </c>
      <c r="KS222" s="35">
        <f>SUMIF(Population!$B$214:$B$314,"&lt;="&amp;$GV222,Population!AV$214:AV$314)-SUMIF(Population!$B$214:$B$314,"&lt;"&amp;$GU222,Population!AV$214:AV$314)</f>
        <v>999943</v>
      </c>
      <c r="KT222" s="35">
        <f>SUMIF(Population!$B$214:$B$314,"&lt;="&amp;$GV222,Population!AW$214:AW$314)-SUMIF(Population!$B$214:$B$314,"&lt;"&amp;$GU222,Population!AW$214:AW$314)</f>
        <v>1007843</v>
      </c>
      <c r="KU222" s="35">
        <f>SUMIF(Population!$B$214:$B$314,"&lt;="&amp;$GV222,Population!AX$214:AX$314)-SUMIF(Population!$B$214:$B$314,"&lt;"&amp;$GU222,Population!AX$214:AX$314)</f>
        <v>1015407</v>
      </c>
      <c r="KV222" s="35">
        <f>SUMIF(Population!$B$214:$B$314,"&lt;="&amp;$GV222,Population!AY$214:AY$314)-SUMIF(Population!$B$214:$B$314,"&lt;"&amp;$GU222,Population!AY$214:AY$314)</f>
        <v>1022603</v>
      </c>
      <c r="KY222" s="35">
        <v>10</v>
      </c>
      <c r="KZ222" s="35">
        <v>14</v>
      </c>
      <c r="LA222" s="36" t="s">
        <v>238</v>
      </c>
      <c r="LB222" s="35">
        <f>SUMIF(Population!$B$110:$B$210,"&lt;="&amp;$GV222,Population!C$110:C$210)-SUMIF(Population!$B$110:$B$210,"&lt;"&amp;$GU222,Population!C$110:C$210)</f>
        <v>712989</v>
      </c>
      <c r="LC222" s="35">
        <f>SUMIF(Population!$B$110:$B$210,"&lt;="&amp;$GV222,Population!D$110:D$210)-SUMIF(Population!$B$110:$B$210,"&lt;"&amp;$GU222,Population!D$110:D$210)</f>
        <v>718047</v>
      </c>
      <c r="LD222" s="35">
        <f>SUMIF(Population!$B$110:$B$210,"&lt;="&amp;$GV222,Population!E$110:E$210)-SUMIF(Population!$B$110:$B$210,"&lt;"&amp;$GU222,Population!E$110:E$210)</f>
        <v>725333</v>
      </c>
      <c r="LE222" s="35">
        <f>SUMIF(Population!$B$110:$B$210,"&lt;="&amp;$GV222,Population!F$110:F$210)-SUMIF(Population!$B$110:$B$210,"&lt;"&amp;$GU222,Population!F$110:F$210)</f>
        <v>735549</v>
      </c>
      <c r="LF222" s="35">
        <f>SUMIF(Population!$B$110:$B$210,"&lt;="&amp;$GV222,Population!G$110:G$210)-SUMIF(Population!$B$110:$B$210,"&lt;"&amp;$GU222,Population!G$110:G$210)</f>
        <v>750000</v>
      </c>
      <c r="LG222" s="35">
        <f>SUMIF(Population!$B$110:$B$210,"&lt;="&amp;$GV222,Population!H$110:H$210)-SUMIF(Population!$B$110:$B$210,"&lt;"&amp;$GU222,Population!H$110:H$210)</f>
        <v>766879</v>
      </c>
      <c r="LH222" s="35">
        <f>SUMIF(Population!$B$110:$B$210,"&lt;="&amp;$GV222,Population!I$110:I$210)-SUMIF(Population!$B$110:$B$210,"&lt;"&amp;$GU222,Population!I$110:I$210)</f>
        <v>785041</v>
      </c>
      <c r="LI222" s="35">
        <f>SUMIF(Population!$B$110:$B$210,"&lt;="&amp;$GV222,Population!J$110:J$210)-SUMIF(Population!$B$110:$B$210,"&lt;"&amp;$GU222,Population!J$110:J$210)</f>
        <v>802266</v>
      </c>
      <c r="LJ222" s="35">
        <f>SUMIF(Population!$B$110:$B$210,"&lt;="&amp;$GV222,Population!K$110:K$210)-SUMIF(Population!$B$110:$B$210,"&lt;"&amp;$GU222,Population!K$110:K$210)</f>
        <v>818402</v>
      </c>
      <c r="LK222" s="35">
        <f>SUMIF(Population!$B$110:$B$210,"&lt;="&amp;$GV222,Population!L$110:L$210)-SUMIF(Population!$B$110:$B$210,"&lt;"&amp;$GU222,Population!L$110:L$210)</f>
        <v>827511</v>
      </c>
      <c r="LL222" s="35">
        <f>SUMIF(Population!$B$110:$B$210,"&lt;="&amp;$GV222,Population!M$110:M$210)-SUMIF(Population!$B$110:$B$210,"&lt;"&amp;$GU222,Population!M$110:M$210)</f>
        <v>837704</v>
      </c>
      <c r="LM222" s="35">
        <f>SUMIF(Population!$B$110:$B$210,"&lt;="&amp;$GV222,Population!N$110:N$210)-SUMIF(Population!$B$110:$B$210,"&lt;"&amp;$GU222,Population!N$110:N$210)</f>
        <v>847150</v>
      </c>
      <c r="LN222" s="35">
        <f>SUMIF(Population!$B$110:$B$210,"&lt;="&amp;$GV222,Population!O$110:O$210)-SUMIF(Population!$B$110:$B$210,"&lt;"&amp;$GU222,Population!O$110:O$210)</f>
        <v>856470</v>
      </c>
      <c r="LO222" s="35">
        <f>SUMIF(Population!$B$110:$B$210,"&lt;="&amp;$GV222,Population!P$110:P$210)-SUMIF(Population!$B$110:$B$210,"&lt;"&amp;$GU222,Population!P$110:P$210)</f>
        <v>865169</v>
      </c>
      <c r="LP222" s="35">
        <f>SUMIF(Population!$B$110:$B$210,"&lt;="&amp;$GV222,Population!Q$110:Q$210)-SUMIF(Population!$B$110:$B$210,"&lt;"&amp;$GU222,Population!Q$110:Q$210)</f>
        <v>877230</v>
      </c>
      <c r="LQ222" s="35">
        <f>SUMIF(Population!$B$110:$B$210,"&lt;="&amp;$GV222,Population!R$110:R$210)-SUMIF(Population!$B$110:$B$210,"&lt;"&amp;$GU222,Population!R$110:R$210)</f>
        <v>888487</v>
      </c>
      <c r="LR222" s="35">
        <f>SUMIF(Population!$B$110:$B$210,"&lt;="&amp;$GV222,Population!S$110:S$210)-SUMIF(Population!$B$110:$B$210,"&lt;"&amp;$GU222,Population!S$110:S$210)</f>
        <v>898952</v>
      </c>
      <c r="LS222" s="35">
        <f>SUMIF(Population!$B$110:$B$210,"&lt;="&amp;$GV222,Population!T$110:T$210)-SUMIF(Population!$B$110:$B$210,"&lt;"&amp;$GU222,Population!T$110:T$210)</f>
        <v>908658</v>
      </c>
      <c r="LT222" s="35">
        <f>SUMIF(Population!$B$110:$B$210,"&lt;="&amp;$GV222,Population!U$110:U$210)-SUMIF(Population!$B$110:$B$210,"&lt;"&amp;$GU222,Population!U$110:U$210)</f>
        <v>917444</v>
      </c>
      <c r="LU222" s="35">
        <f>SUMIF(Population!$B$110:$B$210,"&lt;="&amp;$GV222,Population!V$110:V$210)-SUMIF(Population!$B$110:$B$210,"&lt;"&amp;$GU222,Population!V$110:V$210)</f>
        <v>925190</v>
      </c>
      <c r="LV222" s="35">
        <f>SUMIF(Population!$B$110:$B$210,"&lt;="&amp;$GV222,Population!W$110:W$210)-SUMIF(Population!$B$110:$B$210,"&lt;"&amp;$GU222,Population!W$110:W$210)</f>
        <v>931824</v>
      </c>
      <c r="LW222" s="35">
        <f>SUMIF(Population!$B$110:$B$210,"&lt;="&amp;$GV222,Population!X$110:X$210)-SUMIF(Population!$B$110:$B$210,"&lt;"&amp;$GU222,Population!X$110:X$210)</f>
        <v>937404</v>
      </c>
      <c r="LX222" s="35">
        <f>SUMIF(Population!$B$110:$B$210,"&lt;="&amp;$GV222,Population!Y$110:Y$210)-SUMIF(Population!$B$110:$B$210,"&lt;"&amp;$GU222,Population!Y$110:Y$210)</f>
        <v>942052</v>
      </c>
      <c r="LY222" s="35">
        <f>SUMIF(Population!$B$110:$B$210,"&lt;="&amp;$GV222,Population!Z$110:Z$210)-SUMIF(Population!$B$110:$B$210,"&lt;"&amp;$GU222,Population!Z$110:Z$210)</f>
        <v>945869</v>
      </c>
      <c r="LZ222" s="35">
        <f>SUMIF(Population!$B$110:$B$210,"&lt;="&amp;$GV222,Population!AA$110:AA$210)-SUMIF(Population!$B$110:$B$210,"&lt;"&amp;$GU222,Population!AA$110:AA$210)</f>
        <v>948988</v>
      </c>
      <c r="MA222" s="35">
        <f>SUMIF(Population!$B$110:$B$210,"&lt;="&amp;$GV222,Population!AB$110:AB$210)-SUMIF(Population!$B$110:$B$210,"&lt;"&amp;$GU222,Population!AB$110:AB$210)</f>
        <v>951552</v>
      </c>
      <c r="MB222" s="35">
        <f>SUMIF(Population!$B$110:$B$210,"&lt;="&amp;$GV222,Population!AC$110:AC$210)-SUMIF(Population!$B$110:$B$210,"&lt;"&amp;$GU222,Population!AC$110:AC$210)</f>
        <v>953761</v>
      </c>
      <c r="MC222" s="35">
        <f>SUMIF(Population!$B$110:$B$210,"&lt;="&amp;$GV222,Population!AD$110:AD$210)-SUMIF(Population!$B$110:$B$210,"&lt;"&amp;$GU222,Population!AD$110:AD$210)</f>
        <v>955812</v>
      </c>
      <c r="MD222" s="35">
        <f>SUMIF(Population!$B$110:$B$210,"&lt;="&amp;$GV222,Population!AE$110:AE$210)-SUMIF(Population!$B$110:$B$210,"&lt;"&amp;$GU222,Population!AE$110:AE$210)</f>
        <v>957864</v>
      </c>
      <c r="ME222" s="35">
        <f>SUMIF(Population!$B$110:$B$210,"&lt;="&amp;$GV222,Population!AF$110:AF$210)-SUMIF(Population!$B$110:$B$210,"&lt;"&amp;$GU222,Population!AF$110:AF$210)</f>
        <v>960091</v>
      </c>
      <c r="MF222" s="35">
        <f>SUMIF(Population!$B$110:$B$210,"&lt;="&amp;$GV222,Population!AG$110:AG$210)-SUMIF(Population!$B$110:$B$210,"&lt;"&amp;$GU222,Population!AG$110:AG$210)</f>
        <v>962680</v>
      </c>
      <c r="MG222" s="35">
        <f>SUMIF(Population!$B$110:$B$210,"&lt;="&amp;$GV222,Population!AH$110:AH$210)-SUMIF(Population!$B$110:$B$210,"&lt;"&amp;$GU222,Population!AH$110:AH$210)</f>
        <v>965764</v>
      </c>
      <c r="MH222" s="35">
        <f>SUMIF(Population!$B$110:$B$210,"&lt;="&amp;$GV222,Population!AI$110:AI$210)-SUMIF(Population!$B$110:$B$210,"&lt;"&amp;$GU222,Population!AI$110:AI$210)</f>
        <v>969449</v>
      </c>
      <c r="MI222" s="35">
        <f>SUMIF(Population!$B$110:$B$210,"&lt;="&amp;$GV222,Population!AJ$110:AJ$210)-SUMIF(Population!$B$110:$B$210,"&lt;"&amp;$GU222,Population!AJ$110:AJ$210)</f>
        <v>973847</v>
      </c>
      <c r="MJ222" s="35">
        <f>SUMIF(Population!$B$110:$B$210,"&lt;="&amp;$GV222,Population!AK$110:AK$210)-SUMIF(Population!$B$110:$B$210,"&lt;"&amp;$GU222,Population!AK$110:AK$210)</f>
        <v>979018</v>
      </c>
      <c r="MK222" s="35">
        <f>SUMIF(Population!$B$110:$B$210,"&lt;="&amp;$GV222,Population!AL$110:AL$210)-SUMIF(Population!$B$110:$B$210,"&lt;"&amp;$GU222,Population!AL$110:AL$210)</f>
        <v>984980</v>
      </c>
      <c r="ML222" s="35">
        <f>SUMIF(Population!$B$110:$B$210,"&lt;="&amp;$GV222,Population!AM$110:AM$210)-SUMIF(Population!$B$110:$B$210,"&lt;"&amp;$GU222,Population!AM$110:AM$210)</f>
        <v>991696</v>
      </c>
      <c r="MM222" s="35">
        <f>SUMIF(Population!$B$110:$B$210,"&lt;="&amp;$GV222,Population!AN$110:AN$210)-SUMIF(Population!$B$110:$B$210,"&lt;"&amp;$GU222,Population!AN$110:AN$210)</f>
        <v>999084</v>
      </c>
      <c r="MN222" s="35">
        <f>SUMIF(Population!$B$110:$B$210,"&lt;="&amp;$GV222,Population!AO$110:AO$210)-SUMIF(Population!$B$110:$B$210,"&lt;"&amp;$GU222,Population!AO$110:AO$210)</f>
        <v>1007059</v>
      </c>
      <c r="MO222" s="35">
        <f>SUMIF(Population!$B$110:$B$210,"&lt;="&amp;$GV222,Population!AP$110:AP$210)-SUMIF(Population!$B$110:$B$210,"&lt;"&amp;$GU222,Population!AP$110:AP$210)</f>
        <v>1015502</v>
      </c>
      <c r="MP222" s="35">
        <f>SUMIF(Population!$B$110:$B$210,"&lt;="&amp;$GV222,Population!AQ$110:AQ$210)-SUMIF(Population!$B$110:$B$210,"&lt;"&amp;$GU222,Population!AQ$110:AQ$210)</f>
        <v>1024283</v>
      </c>
      <c r="MQ222" s="35">
        <f>SUMIF(Population!$B$110:$B$210,"&lt;="&amp;$GV222,Population!AR$110:AR$210)-SUMIF(Population!$B$110:$B$210,"&lt;"&amp;$GU222,Population!AR$110:AR$210)</f>
        <v>1033277</v>
      </c>
      <c r="MR222" s="35">
        <f>SUMIF(Population!$B$110:$B$210,"&lt;="&amp;$GV222,Population!AS$110:AS$210)-SUMIF(Population!$B$110:$B$210,"&lt;"&amp;$GU222,Population!AS$110:AS$210)</f>
        <v>1042364</v>
      </c>
      <c r="MS222" s="35">
        <f>SUMIF(Population!$B$110:$B$210,"&lt;="&amp;$GV222,Population!AT$110:AT$210)-SUMIF(Population!$B$110:$B$210,"&lt;"&amp;$GU222,Population!AT$110:AT$210)</f>
        <v>1051413</v>
      </c>
      <c r="MT222" s="35">
        <f>SUMIF(Population!$B$110:$B$210,"&lt;="&amp;$GV222,Population!AU$110:AU$210)-SUMIF(Population!$B$110:$B$210,"&lt;"&amp;$GU222,Population!AU$110:AU$210)</f>
        <v>1060310</v>
      </c>
      <c r="MU222" s="35">
        <f>SUMIF(Population!$B$110:$B$210,"&lt;="&amp;$GV222,Population!AV$110:AV$210)-SUMIF(Population!$B$110:$B$210,"&lt;"&amp;$GU222,Population!AV$110:AV$210)</f>
        <v>1068965</v>
      </c>
      <c r="MV222" s="35">
        <f>SUMIF(Population!$B$110:$B$210,"&lt;="&amp;$GV222,Population!AW$110:AW$210)-SUMIF(Population!$B$110:$B$210,"&lt;"&amp;$GU222,Population!AW$110:AW$210)</f>
        <v>1077315</v>
      </c>
      <c r="MW222" s="35">
        <f>SUMIF(Population!$B$110:$B$210,"&lt;="&amp;$GV222,Population!AX$110:AX$210)-SUMIF(Population!$B$110:$B$210,"&lt;"&amp;$GU222,Population!AX$110:AX$210)</f>
        <v>1085309</v>
      </c>
      <c r="MX222" s="35">
        <f>SUMIF(Population!$B$110:$B$210,"&lt;="&amp;$GV222,Population!AY$110:AY$210)-SUMIF(Population!$B$110:$B$210,"&lt;"&amp;$GU222,Population!AY$110:AY$210)</f>
        <v>1092918</v>
      </c>
      <c r="MZ222" s="36" t="s">
        <v>238</v>
      </c>
      <c r="NA222" s="75">
        <f t="shared" si="264"/>
        <v>30582812.626289625</v>
      </c>
      <c r="NB222" s="75">
        <f t="shared" si="265"/>
        <v>31469865.652020942</v>
      </c>
      <c r="NC222" s="75">
        <f t="shared" si="266"/>
        <v>32411548.835060123</v>
      </c>
      <c r="ND222" s="75">
        <f t="shared" si="267"/>
        <v>33475925.07790345</v>
      </c>
      <c r="NE222" s="75">
        <f t="shared" si="268"/>
        <v>34780827.952203721</v>
      </c>
      <c r="NF222" s="75">
        <f t="shared" si="269"/>
        <v>36197485.006649531</v>
      </c>
      <c r="NG222" s="75">
        <f t="shared" si="270"/>
        <v>37718716.890602402</v>
      </c>
      <c r="NH222" s="75">
        <f t="shared" si="271"/>
        <v>39239102.329222165</v>
      </c>
      <c r="NI222" s="75">
        <f t="shared" si="272"/>
        <v>40732255.907440573</v>
      </c>
      <c r="NJ222" s="75">
        <f t="shared" si="273"/>
        <v>41883493.625845246</v>
      </c>
      <c r="NK222" s="75">
        <f t="shared" si="274"/>
        <v>43109889.337233841</v>
      </c>
      <c r="NL222" s="75">
        <f t="shared" si="275"/>
        <v>44306160.048899926</v>
      </c>
      <c r="NM222" s="75">
        <f t="shared" si="276"/>
        <v>45524618.250894532</v>
      </c>
      <c r="NN222" s="75">
        <f t="shared" si="277"/>
        <v>46739930.165852666</v>
      </c>
      <c r="NO222" s="75">
        <f t="shared" si="278"/>
        <v>48155728.809092559</v>
      </c>
      <c r="NP222" s="75">
        <f t="shared" si="279"/>
        <v>49559039.061316483</v>
      </c>
      <c r="NQ222" s="75">
        <f t="shared" si="280"/>
        <v>50932679.181008071</v>
      </c>
      <c r="NR222" s="75">
        <f t="shared" si="281"/>
        <v>52281895.628750794</v>
      </c>
      <c r="NS222" s="75">
        <f t="shared" si="282"/>
        <v>53596385.077851437</v>
      </c>
      <c r="NT222" s="75">
        <f t="shared" si="283"/>
        <v>54867731.76607582</v>
      </c>
      <c r="NU222" s="75">
        <f t="shared" si="284"/>
        <v>56089889.667492345</v>
      </c>
      <c r="NV222" s="75">
        <f t="shared" si="285"/>
        <v>57264305.529243067</v>
      </c>
      <c r="NW222" s="75">
        <f t="shared" si="286"/>
        <v>58396379.346821979</v>
      </c>
      <c r="NX222" s="75">
        <f t="shared" si="287"/>
        <v>59490667.358492933</v>
      </c>
      <c r="NY222" s="75">
        <f t="shared" si="288"/>
        <v>60553963.644321576</v>
      </c>
      <c r="NZ222" s="75">
        <f t="shared" si="289"/>
        <v>61594271.533108599</v>
      </c>
      <c r="OA222" s="75">
        <f t="shared" si="290"/>
        <v>62623650.495410383</v>
      </c>
      <c r="OB222" s="75">
        <f t="shared" si="291"/>
        <v>63654831.889145859</v>
      </c>
      <c r="OC222" s="75">
        <f t="shared" si="292"/>
        <v>64698579.641521037</v>
      </c>
      <c r="OD222" s="75">
        <f t="shared" si="293"/>
        <v>65767484.712216653</v>
      </c>
      <c r="OE222" s="75">
        <f t="shared" si="294"/>
        <v>66875386.403917529</v>
      </c>
      <c r="OF222" s="75">
        <f t="shared" si="295"/>
        <v>68033498.912148163</v>
      </c>
      <c r="OG222" s="75">
        <f t="shared" si="296"/>
        <v>69251194.953123316</v>
      </c>
      <c r="OH222" s="75">
        <f t="shared" si="297"/>
        <v>70538813.449376404</v>
      </c>
      <c r="OI222" s="75">
        <f t="shared" si="298"/>
        <v>71903306.418186039</v>
      </c>
      <c r="OJ222" s="75">
        <f t="shared" si="299"/>
        <v>73349063.357994914</v>
      </c>
      <c r="OK222" s="75">
        <f t="shared" si="300"/>
        <v>74876201.670940295</v>
      </c>
      <c r="OL222" s="75">
        <f t="shared" si="301"/>
        <v>76481493.604311049</v>
      </c>
      <c r="OM222" s="75">
        <f t="shared" si="302"/>
        <v>78160627.457270592</v>
      </c>
      <c r="ON222" s="75">
        <f t="shared" si="303"/>
        <v>79907006.068517268</v>
      </c>
      <c r="OO222" s="75">
        <f t="shared" si="304"/>
        <v>81712180.171230942</v>
      </c>
      <c r="OP222" s="75">
        <f t="shared" si="305"/>
        <v>83567661.246086076</v>
      </c>
      <c r="OQ222" s="75">
        <f t="shared" si="306"/>
        <v>85464812.444969013</v>
      </c>
      <c r="OR222" s="75">
        <f t="shared" si="307"/>
        <v>87393913.505412862</v>
      </c>
      <c r="OS222" s="75">
        <f t="shared" si="308"/>
        <v>89345760.582521603</v>
      </c>
      <c r="OT222" s="75">
        <f t="shared" si="309"/>
        <v>91312870.261349708</v>
      </c>
      <c r="OU222" s="75">
        <f t="shared" si="310"/>
        <v>93289393.013300344</v>
      </c>
      <c r="OV222" s="75">
        <f t="shared" si="311"/>
        <v>95270514.761422828</v>
      </c>
      <c r="OW222" s="75">
        <f t="shared" si="312"/>
        <v>97252815.308226362</v>
      </c>
    </row>
    <row r="223" spans="1:413">
      <c r="B223" s="36" t="s">
        <v>163</v>
      </c>
      <c r="C223" s="39">
        <v>77242329.912039891</v>
      </c>
      <c r="D223" s="39">
        <v>36235855.137503043</v>
      </c>
      <c r="E223" s="39">
        <v>41006474.774536856</v>
      </c>
      <c r="F223" s="40">
        <f t="shared" si="259"/>
        <v>52.961823186650435</v>
      </c>
      <c r="G223" s="40">
        <f t="shared" si="260"/>
        <v>48.359673691681216</v>
      </c>
      <c r="H223" s="40">
        <f t="shared" si="261"/>
        <v>57.824499015075503</v>
      </c>
      <c r="I223" s="341">
        <f t="shared" si="313"/>
        <v>0.25442772922337714</v>
      </c>
      <c r="J223" s="341">
        <f t="shared" si="262"/>
        <v>0.25820717116403863</v>
      </c>
      <c r="K223" s="341">
        <f t="shared" si="262"/>
        <v>0.2526811450965864</v>
      </c>
      <c r="AG223" s="35">
        <v>15</v>
      </c>
      <c r="AH223" s="35">
        <v>19</v>
      </c>
      <c r="AI223" s="36" t="s">
        <v>163</v>
      </c>
      <c r="AJ223" s="35">
        <f t="shared" si="314"/>
        <v>55.308016152942777</v>
      </c>
      <c r="AK223" s="35">
        <f t="shared" si="263"/>
        <v>56.52518229838455</v>
      </c>
      <c r="AL223" s="35">
        <f t="shared" si="263"/>
        <v>57.726029917032314</v>
      </c>
      <c r="AM223" s="35">
        <f t="shared" si="263"/>
        <v>58.912344592481908</v>
      </c>
      <c r="AN223" s="35">
        <f t="shared" si="263"/>
        <v>60.085863059832072</v>
      </c>
      <c r="AO223" s="35">
        <f t="shared" si="263"/>
        <v>61.248266106528582</v>
      </c>
      <c r="AP223" s="35">
        <f t="shared" si="263"/>
        <v>62.40117353678928</v>
      </c>
      <c r="AQ223" s="35">
        <f t="shared" si="263"/>
        <v>63.546140858428387</v>
      </c>
      <c r="AR223" s="35">
        <f t="shared" si="263"/>
        <v>64.684657392894096</v>
      </c>
      <c r="AS223" s="35">
        <f t="shared" si="263"/>
        <v>65.81814554846477</v>
      </c>
      <c r="AT223" s="35">
        <f t="shared" si="263"/>
        <v>66.947961032388989</v>
      </c>
      <c r="AU223" s="35">
        <f t="shared" si="263"/>
        <v>68.075393810125306</v>
      </c>
      <c r="AV223" s="35">
        <f t="shared" si="263"/>
        <v>69.201669648734679</v>
      </c>
      <c r="AW223" s="35">
        <f t="shared" si="263"/>
        <v>70.327952107018689</v>
      </c>
      <c r="AX223" s="35">
        <f t="shared" si="263"/>
        <v>71.45534485737555</v>
      </c>
      <c r="AY223" s="35">
        <f t="shared" si="263"/>
        <v>72.584894243802367</v>
      </c>
      <c r="AZ223" s="35">
        <f t="shared" si="263"/>
        <v>73.717591997271086</v>
      </c>
      <c r="BA223" s="35">
        <f t="shared" si="263"/>
        <v>74.854378044117183</v>
      </c>
      <c r="BB223" s="35">
        <f t="shared" si="263"/>
        <v>75.99614335536711</v>
      </c>
      <c r="BC223" s="35">
        <f t="shared" si="263"/>
        <v>77.143732795347745</v>
      </c>
      <c r="BD223" s="35">
        <f t="shared" si="263"/>
        <v>78.297947936701632</v>
      </c>
      <c r="BE223" s="35">
        <f t="shared" si="263"/>
        <v>79.459549816290732</v>
      </c>
      <c r="BF223" s="35">
        <f t="shared" si="263"/>
        <v>80.629261612604168</v>
      </c>
      <c r="BG223" s="35">
        <f t="shared" si="263"/>
        <v>81.807771230364466</v>
      </c>
      <c r="BH223" s="35">
        <f t="shared" si="263"/>
        <v>82.99573378220596</v>
      </c>
      <c r="BI223" s="35">
        <f t="shared" si="263"/>
        <v>84.19377396071404</v>
      </c>
      <c r="BJ223" s="35">
        <f t="shared" si="263"/>
        <v>85.402488296881387</v>
      </c>
      <c r="BK223" s="35">
        <f t="shared" si="263"/>
        <v>86.622447303259875</v>
      </c>
      <c r="BL223" s="35">
        <f t="shared" si="263"/>
        <v>87.854197501852425</v>
      </c>
      <c r="BM223" s="35">
        <f t="shared" si="263"/>
        <v>89.098263338173894</v>
      </c>
      <c r="BN223" s="35">
        <f t="shared" si="263"/>
        <v>90.355148983976562</v>
      </c>
      <c r="BO223" s="35">
        <f t="shared" si="263"/>
        <v>91.625340031942358</v>
      </c>
      <c r="BP223" s="35">
        <f t="shared" si="263"/>
        <v>92.909305086233118</v>
      </c>
      <c r="BQ223" s="35">
        <f t="shared" si="263"/>
        <v>94.207497253205588</v>
      </c>
      <c r="BR223" s="35">
        <f t="shared" si="263"/>
        <v>95.520355536868067</v>
      </c>
      <c r="BS223" s="35">
        <f t="shared" si="263"/>
        <v>96.848306143813275</v>
      </c>
      <c r="BT223" s="35">
        <f t="shared" si="263"/>
        <v>98.191763702425291</v>
      </c>
      <c r="BU223" s="35">
        <f t="shared" si="263"/>
        <v>99.551132401151193</v>
      </c>
      <c r="BV223" s="35">
        <f t="shared" si="263"/>
        <v>100.9268070505631</v>
      </c>
      <c r="BW223" s="35">
        <f t="shared" si="263"/>
        <v>102.31917407382851</v>
      </c>
      <c r="BX223" s="35">
        <f t="shared" si="263"/>
        <v>103.72861243006615</v>
      </c>
      <c r="BY223" s="35">
        <f t="shared" si="263"/>
        <v>105.15549447490112</v>
      </c>
      <c r="BZ223" s="35">
        <f t="shared" si="263"/>
        <v>106.60018676235215</v>
      </c>
      <c r="CA223" s="35">
        <f t="shared" si="263"/>
        <v>108.06305079199346</v>
      </c>
      <c r="CB223" s="35">
        <f t="shared" si="263"/>
        <v>109.54444370513694</v>
      </c>
      <c r="CC223" s="35">
        <f t="shared" si="263"/>
        <v>111.04471893358119</v>
      </c>
      <c r="CD223" s="35">
        <f t="shared" si="263"/>
        <v>112.56422680427643</v>
      </c>
      <c r="CE223" s="35">
        <f t="shared" si="263"/>
        <v>114.10331510305926</v>
      </c>
      <c r="CF223" s="35">
        <f t="shared" si="263"/>
        <v>115.66232960042061</v>
      </c>
      <c r="GU223" s="35">
        <v>15</v>
      </c>
      <c r="GV223" s="35">
        <v>19</v>
      </c>
      <c r="GW223" s="36" t="s">
        <v>163</v>
      </c>
      <c r="GX223" s="35">
        <f>SUMIF(Population!$B$4:$B$104,"&lt;="&amp;$GV223,Population!C$4:C$104)-SUMIF(Population!$B$4:$B$104,"&lt;"&amp;$GU223,Population!C$4:C$104)</f>
        <v>1458453</v>
      </c>
      <c r="GY223" s="35">
        <f>SUMIF(Population!$B$4:$B$104,"&lt;="&amp;$GV223,Population!D$4:D$104)-SUMIF(Population!$B$4:$B$104,"&lt;"&amp;$GU223,Population!D$4:D$104)</f>
        <v>1467596</v>
      </c>
      <c r="GZ223" s="35">
        <f>SUMIF(Population!$B$4:$B$104,"&lt;="&amp;$GV223,Population!E$4:E$104)-SUMIF(Population!$B$4:$B$104,"&lt;"&amp;$GU223,Population!E$4:E$104)</f>
        <v>1474615</v>
      </c>
      <c r="HA223" s="35">
        <f>SUMIF(Population!$B$4:$B$104,"&lt;="&amp;$GV223,Population!F$4:F$104)-SUMIF(Population!$B$4:$B$104,"&lt;"&amp;$GU223,Population!F$4:F$104)</f>
        <v>1476444</v>
      </c>
      <c r="HB223" s="35">
        <f>SUMIF(Population!$B$4:$B$104,"&lt;="&amp;$GV223,Population!G$4:G$104)-SUMIF(Population!$B$4:$B$104,"&lt;"&amp;$GU223,Population!G$4:G$104)</f>
        <v>1481409</v>
      </c>
      <c r="HC223" s="35">
        <f>SUMIF(Population!$B$4:$B$104,"&lt;="&amp;$GV223,Population!H$4:H$104)-SUMIF(Population!$B$4:$B$104,"&lt;"&amp;$GU223,Population!H$4:H$104)</f>
        <v>1482584</v>
      </c>
      <c r="HD223" s="35">
        <f>SUMIF(Population!$B$4:$B$104,"&lt;="&amp;$GV223,Population!I$4:I$104)-SUMIF(Population!$B$4:$B$104,"&lt;"&amp;$GU223,Population!I$4:I$104)</f>
        <v>1487139</v>
      </c>
      <c r="HE223" s="35">
        <f>SUMIF(Population!$B$4:$B$104,"&lt;="&amp;$GV223,Population!J$4:J$104)-SUMIF(Population!$B$4:$B$104,"&lt;"&amp;$GU223,Population!J$4:J$104)</f>
        <v>1495521</v>
      </c>
      <c r="HF223" s="35">
        <f>SUMIF(Population!$B$4:$B$104,"&lt;="&amp;$GV223,Population!K$4:K$104)-SUMIF(Population!$B$4:$B$104,"&lt;"&amp;$GU223,Population!K$4:K$104)</f>
        <v>1510137</v>
      </c>
      <c r="HG223" s="35">
        <f>SUMIF(Population!$B$4:$B$104,"&lt;="&amp;$GV223,Population!L$4:L$104)-SUMIF(Population!$B$4:$B$104,"&lt;"&amp;$GU223,Population!L$4:L$104)</f>
        <v>1535373</v>
      </c>
      <c r="HH223" s="35">
        <f>SUMIF(Population!$B$4:$B$104,"&lt;="&amp;$GV223,Population!M$4:M$104)-SUMIF(Population!$B$4:$B$104,"&lt;"&amp;$GU223,Population!M$4:M$104)</f>
        <v>1565224</v>
      </c>
      <c r="HI223" s="35">
        <f>SUMIF(Population!$B$4:$B$104,"&lt;="&amp;$GV223,Population!N$4:N$104)-SUMIF(Population!$B$4:$B$104,"&lt;"&amp;$GU223,Population!N$4:N$104)</f>
        <v>1599096</v>
      </c>
      <c r="HJ223" s="35">
        <f>SUMIF(Population!$B$4:$B$104,"&lt;="&amp;$GV223,Population!O$4:O$104)-SUMIF(Population!$B$4:$B$104,"&lt;"&amp;$GU223,Population!O$4:O$104)</f>
        <v>1631901</v>
      </c>
      <c r="HK223" s="35">
        <f>SUMIF(Population!$B$4:$B$104,"&lt;="&amp;$GV223,Population!P$4:P$104)-SUMIF(Population!$B$4:$B$104,"&lt;"&amp;$GU223,Population!P$4:P$104)</f>
        <v>1662645</v>
      </c>
      <c r="HL223" s="35">
        <f>SUMIF(Population!$B$4:$B$104,"&lt;="&amp;$GV223,Population!Q$4:Q$104)-SUMIF(Population!$B$4:$B$104,"&lt;"&amp;$GU223,Population!Q$4:Q$104)</f>
        <v>1679387</v>
      </c>
      <c r="HM223" s="35">
        <f>SUMIF(Population!$B$4:$B$104,"&lt;="&amp;$GV223,Population!R$4:R$104)-SUMIF(Population!$B$4:$B$104,"&lt;"&amp;$GU223,Population!R$4:R$104)</f>
        <v>1698475</v>
      </c>
      <c r="HN223" s="35">
        <f>SUMIF(Population!$B$4:$B$104,"&lt;="&amp;$GV223,Population!S$4:S$104)-SUMIF(Population!$B$4:$B$104,"&lt;"&amp;$GU223,Population!S$4:S$104)</f>
        <v>1715878</v>
      </c>
      <c r="HO223" s="35">
        <f>SUMIF(Population!$B$4:$B$104,"&lt;="&amp;$GV223,Population!T$4:T$104)-SUMIF(Population!$B$4:$B$104,"&lt;"&amp;$GU223,Population!T$4:T$104)</f>
        <v>1733548</v>
      </c>
      <c r="HP223" s="35">
        <f>SUMIF(Population!$B$4:$B$104,"&lt;="&amp;$GV223,Population!U$4:U$104)-SUMIF(Population!$B$4:$B$104,"&lt;"&amp;$GU223,Population!U$4:U$104)</f>
        <v>1750541</v>
      </c>
      <c r="HQ223" s="35">
        <f>SUMIF(Population!$B$4:$B$104,"&lt;="&amp;$GV223,Population!V$4:V$104)-SUMIF(Population!$B$4:$B$104,"&lt;"&amp;$GU223,Population!V$4:V$104)</f>
        <v>1774029</v>
      </c>
      <c r="HR223" s="35">
        <f>SUMIF(Population!$B$4:$B$104,"&lt;="&amp;$GV223,Population!W$4:W$104)-SUMIF(Population!$B$4:$B$104,"&lt;"&amp;$GU223,Population!W$4:W$104)</f>
        <v>1796301</v>
      </c>
      <c r="HS223" s="35">
        <f>SUMIF(Population!$B$4:$B$104,"&lt;="&amp;$GV223,Population!X$4:X$104)-SUMIF(Population!$B$4:$B$104,"&lt;"&amp;$GU223,Population!X$4:X$104)</f>
        <v>1816805</v>
      </c>
      <c r="HT223" s="35">
        <f>SUMIF(Population!$B$4:$B$104,"&lt;="&amp;$GV223,Population!Y$4:Y$104)-SUMIF(Population!$B$4:$B$104,"&lt;"&amp;$GU223,Population!Y$4:Y$104)</f>
        <v>1835776</v>
      </c>
      <c r="HU223" s="35">
        <f>SUMIF(Population!$B$4:$B$104,"&lt;="&amp;$GV223,Population!Z$4:Z$104)-SUMIF(Population!$B$4:$B$104,"&lt;"&amp;$GU223,Population!Z$4:Z$104)</f>
        <v>1852913</v>
      </c>
      <c r="HV223" s="35">
        <f>SUMIF(Population!$B$4:$B$104,"&lt;="&amp;$GV223,Population!AA$4:AA$104)-SUMIF(Population!$B$4:$B$104,"&lt;"&amp;$GU223,Population!AA$4:AA$104)</f>
        <v>1868000</v>
      </c>
      <c r="HW223" s="35">
        <f>SUMIF(Population!$B$4:$B$104,"&lt;="&amp;$GV223,Population!AB$4:AB$104)-SUMIF(Population!$B$4:$B$104,"&lt;"&amp;$GU223,Population!AB$4:AB$104)</f>
        <v>1880915</v>
      </c>
      <c r="HX223" s="35">
        <f>SUMIF(Population!$B$4:$B$104,"&lt;="&amp;$GV223,Population!AC$4:AC$104)-SUMIF(Population!$B$4:$B$104,"&lt;"&amp;$GU223,Population!AC$4:AC$104)</f>
        <v>1891771</v>
      </c>
      <c r="HY223" s="35">
        <f>SUMIF(Population!$B$4:$B$104,"&lt;="&amp;$GV223,Population!AD$4:AD$104)-SUMIF(Population!$B$4:$B$104,"&lt;"&amp;$GU223,Population!AD$4:AD$104)</f>
        <v>1900811</v>
      </c>
      <c r="HZ223" s="35">
        <f>SUMIF(Population!$B$4:$B$104,"&lt;="&amp;$GV223,Population!AE$4:AE$104)-SUMIF(Population!$B$4:$B$104,"&lt;"&amp;$GU223,Population!AE$4:AE$104)</f>
        <v>1908240</v>
      </c>
      <c r="IA223" s="35">
        <f>SUMIF(Population!$B$4:$B$104,"&lt;="&amp;$GV223,Population!AF$4:AF$104)-SUMIF(Population!$B$4:$B$104,"&lt;"&amp;$GU223,Population!AF$4:AF$104)</f>
        <v>1914305</v>
      </c>
      <c r="IB223" s="35">
        <f>SUMIF(Population!$B$4:$B$104,"&lt;="&amp;$GV223,Population!AG$4:AG$104)-SUMIF(Population!$B$4:$B$104,"&lt;"&amp;$GU223,Population!AG$4:AG$104)</f>
        <v>1919294</v>
      </c>
      <c r="IC223" s="35">
        <f>SUMIF(Population!$B$4:$B$104,"&lt;="&amp;$GV223,Population!AH$4:AH$104)-SUMIF(Population!$B$4:$B$104,"&lt;"&amp;$GU223,Population!AH$4:AH$104)</f>
        <v>1923587</v>
      </c>
      <c r="ID223" s="35">
        <f>SUMIF(Population!$B$4:$B$104,"&lt;="&amp;$GV223,Population!AI$4:AI$104)-SUMIF(Population!$B$4:$B$104,"&lt;"&amp;$GU223,Population!AI$4:AI$104)</f>
        <v>1927576</v>
      </c>
      <c r="IE223" s="35">
        <f>SUMIF(Population!$B$4:$B$104,"&lt;="&amp;$GV223,Population!AJ$4:AJ$104)-SUMIF(Population!$B$4:$B$104,"&lt;"&amp;$GU223,Population!AJ$4:AJ$104)</f>
        <v>1931562</v>
      </c>
      <c r="IF223" s="35">
        <f>SUMIF(Population!$B$4:$B$104,"&lt;="&amp;$GV223,Population!AK$4:AK$104)-SUMIF(Population!$B$4:$B$104,"&lt;"&amp;$GU223,Population!AK$4:AK$104)</f>
        <v>1935894</v>
      </c>
      <c r="IG223" s="35">
        <f>SUMIF(Population!$B$4:$B$104,"&lt;="&amp;$GV223,Population!AL$4:AL$104)-SUMIF(Population!$B$4:$B$104,"&lt;"&amp;$GU223,Population!AL$4:AL$104)</f>
        <v>1940931</v>
      </c>
      <c r="IH223" s="35">
        <f>SUMIF(Population!$B$4:$B$104,"&lt;="&amp;$GV223,Population!AM$4:AM$104)-SUMIF(Population!$B$4:$B$104,"&lt;"&amp;$GU223,Population!AM$4:AM$104)</f>
        <v>1946937</v>
      </c>
      <c r="II223" s="35">
        <f>SUMIF(Population!$B$4:$B$104,"&lt;="&amp;$GV223,Population!AN$4:AN$104)-SUMIF(Population!$B$4:$B$104,"&lt;"&amp;$GU223,Population!AN$4:AN$104)</f>
        <v>1954111</v>
      </c>
      <c r="IJ223" s="35">
        <f>SUMIF(Population!$B$4:$B$104,"&lt;="&amp;$GV223,Population!AO$4:AO$104)-SUMIF(Population!$B$4:$B$104,"&lt;"&amp;$GU223,Population!AO$4:AO$104)</f>
        <v>1962671</v>
      </c>
      <c r="IK223" s="35">
        <f>SUMIF(Population!$B$4:$B$104,"&lt;="&amp;$GV223,Population!AP$4:AP$104)-SUMIF(Population!$B$4:$B$104,"&lt;"&amp;$GU223,Population!AP$4:AP$104)</f>
        <v>1972736</v>
      </c>
      <c r="IL223" s="35">
        <f>SUMIF(Population!$B$4:$B$104,"&lt;="&amp;$GV223,Population!AQ$4:AQ$104)-SUMIF(Population!$B$4:$B$104,"&lt;"&amp;$GU223,Population!AQ$4:AQ$104)</f>
        <v>1984342</v>
      </c>
      <c r="IM223" s="35">
        <f>SUMIF(Population!$B$4:$B$104,"&lt;="&amp;$GV223,Population!AR$4:AR$104)-SUMIF(Population!$B$4:$B$104,"&lt;"&amp;$GU223,Population!AR$4:AR$104)</f>
        <v>1997412</v>
      </c>
      <c r="IN223" s="35">
        <f>SUMIF(Population!$B$4:$B$104,"&lt;="&amp;$GV223,Population!AS$4:AS$104)-SUMIF(Population!$B$4:$B$104,"&lt;"&amp;$GU223,Population!AS$4:AS$104)</f>
        <v>2011797</v>
      </c>
      <c r="IO223" s="35">
        <f>SUMIF(Population!$B$4:$B$104,"&lt;="&amp;$GV223,Population!AT$4:AT$104)-SUMIF(Population!$B$4:$B$104,"&lt;"&amp;$GU223,Population!AT$4:AT$104)</f>
        <v>2027318</v>
      </c>
      <c r="IP223" s="35">
        <f>SUMIF(Population!$B$4:$B$104,"&lt;="&amp;$GV223,Population!AU$4:AU$104)-SUMIF(Population!$B$4:$B$104,"&lt;"&amp;$GU223,Population!AU$4:AU$104)</f>
        <v>2043751</v>
      </c>
      <c r="IQ223" s="35">
        <f>SUMIF(Population!$B$4:$B$104,"&lt;="&amp;$GV223,Population!AV$4:AV$104)-SUMIF(Population!$B$4:$B$104,"&lt;"&amp;$GU223,Population!AV$4:AV$104)</f>
        <v>2060842</v>
      </c>
      <c r="IR223" s="35">
        <f>SUMIF(Population!$B$4:$B$104,"&lt;="&amp;$GV223,Population!AW$4:AW$104)-SUMIF(Population!$B$4:$B$104,"&lt;"&amp;$GU223,Population!AW$4:AW$104)</f>
        <v>2078345</v>
      </c>
      <c r="IS223" s="35">
        <f>SUMIF(Population!$B$4:$B$104,"&lt;="&amp;$GV223,Population!AX$4:AX$104)-SUMIF(Population!$B$4:$B$104,"&lt;"&amp;$GU223,Population!AX$4:AX$104)</f>
        <v>2096026</v>
      </c>
      <c r="IT223" s="35">
        <f>SUMIF(Population!$B$4:$B$104,"&lt;="&amp;$GV223,Population!AY$4:AY$104)-SUMIF(Population!$B$4:$B$104,"&lt;"&amp;$GU223,Population!AY$4:AY$104)</f>
        <v>2113638</v>
      </c>
      <c r="IW223" s="35">
        <v>15</v>
      </c>
      <c r="IX223" s="35">
        <v>19</v>
      </c>
      <c r="IY223" s="36" t="s">
        <v>163</v>
      </c>
      <c r="IZ223" s="35">
        <f>SUMIF(Population!$B$214:$B$314,"&lt;="&amp;$GV223,Population!C$214:C$314)-SUMIF(Population!$B$214:$B$314,"&lt;"&amp;$GU223,Population!C$214:C$314)</f>
        <v>709154</v>
      </c>
      <c r="JA223" s="35">
        <f>SUMIF(Population!$B$214:$B$314,"&lt;="&amp;$GV223,Population!D$214:D$314)-SUMIF(Population!$B$214:$B$314,"&lt;"&amp;$GU223,Population!D$214:D$314)</f>
        <v>712404</v>
      </c>
      <c r="JB223" s="35">
        <f>SUMIF(Population!$B$214:$B$314,"&lt;="&amp;$GV223,Population!E$214:E$314)-SUMIF(Population!$B$214:$B$314,"&lt;"&amp;$GU223,Population!E$214:E$314)</f>
        <v>715546</v>
      </c>
      <c r="JC223" s="35">
        <f>SUMIF(Population!$B$214:$B$314,"&lt;="&amp;$GV223,Population!F$214:F$314)-SUMIF(Population!$B$214:$B$314,"&lt;"&amp;$GU223,Population!F$214:F$314)</f>
        <v>716524</v>
      </c>
      <c r="JD223" s="35">
        <f>SUMIF(Population!$B$214:$B$314,"&lt;="&amp;$GV223,Population!G$214:G$314)-SUMIF(Population!$B$214:$B$314,"&lt;"&amp;$GU223,Population!G$214:G$314)</f>
        <v>718686</v>
      </c>
      <c r="JE223" s="35">
        <f>SUMIF(Population!$B$214:$B$314,"&lt;="&amp;$GV223,Population!H$214:H$314)-SUMIF(Population!$B$214:$B$314,"&lt;"&amp;$GU223,Population!H$214:H$314)</f>
        <v>719017</v>
      </c>
      <c r="JF223" s="35">
        <f>SUMIF(Population!$B$214:$B$314,"&lt;="&amp;$GV223,Population!I$214:I$314)-SUMIF(Population!$B$214:$B$314,"&lt;"&amp;$GU223,Population!I$214:I$314)</f>
        <v>721264</v>
      </c>
      <c r="JG223" s="35">
        <f>SUMIF(Population!$B$214:$B$314,"&lt;="&amp;$GV223,Population!J$214:J$314)-SUMIF(Population!$B$214:$B$314,"&lt;"&amp;$GU223,Population!J$214:J$314)</f>
        <v>724320</v>
      </c>
      <c r="JH223" s="35">
        <f>SUMIF(Population!$B$214:$B$314,"&lt;="&amp;$GV223,Population!K$214:K$314)-SUMIF(Population!$B$214:$B$314,"&lt;"&amp;$GU223,Population!K$214:K$314)</f>
        <v>730051</v>
      </c>
      <c r="JI223" s="35">
        <f>SUMIF(Population!$B$214:$B$314,"&lt;="&amp;$GV223,Population!L$214:L$314)-SUMIF(Population!$B$214:$B$314,"&lt;"&amp;$GU223,Population!L$214:L$314)</f>
        <v>741655</v>
      </c>
      <c r="JJ223" s="35">
        <f>SUMIF(Population!$B$214:$B$314,"&lt;="&amp;$GV223,Population!M$214:M$314)-SUMIF(Population!$B$214:$B$314,"&lt;"&amp;$GU223,Population!M$214:M$314)</f>
        <v>755016</v>
      </c>
      <c r="JK223" s="35">
        <f>SUMIF(Population!$B$214:$B$314,"&lt;="&amp;$GV223,Population!N$214:N$314)-SUMIF(Population!$B$214:$B$314,"&lt;"&amp;$GU223,Population!N$214:N$314)</f>
        <v>770718</v>
      </c>
      <c r="JL223" s="35">
        <f>SUMIF(Population!$B$214:$B$314,"&lt;="&amp;$GV223,Population!O$214:O$314)-SUMIF(Population!$B$214:$B$314,"&lt;"&amp;$GU223,Population!O$214:O$314)</f>
        <v>786289</v>
      </c>
      <c r="JM223" s="35">
        <f>SUMIF(Population!$B$214:$B$314,"&lt;="&amp;$GV223,Population!P$214:P$314)-SUMIF(Population!$B$214:$B$314,"&lt;"&amp;$GU223,Population!P$214:P$314)</f>
        <v>800888</v>
      </c>
      <c r="JN223" s="35">
        <f>SUMIF(Population!$B$214:$B$314,"&lt;="&amp;$GV223,Population!Q$214:Q$314)-SUMIF(Population!$B$214:$B$314,"&lt;"&amp;$GU223,Population!Q$214:Q$314)</f>
        <v>808507</v>
      </c>
      <c r="JO223" s="35">
        <f>SUMIF(Population!$B$214:$B$314,"&lt;="&amp;$GV223,Population!R$214:R$314)-SUMIF(Population!$B$214:$B$314,"&lt;"&amp;$GU223,Population!R$214:R$314)</f>
        <v>817388</v>
      </c>
      <c r="JP223" s="35">
        <f>SUMIF(Population!$B$214:$B$314,"&lt;="&amp;$GV223,Population!S$214:S$314)-SUMIF(Population!$B$214:$B$314,"&lt;"&amp;$GU223,Population!S$214:S$314)</f>
        <v>825329</v>
      </c>
      <c r="JQ223" s="35">
        <f>SUMIF(Population!$B$214:$B$314,"&lt;="&amp;$GV223,Population!T$214:T$314)-SUMIF(Population!$B$214:$B$314,"&lt;"&amp;$GU223,Population!T$214:T$314)</f>
        <v>833664</v>
      </c>
      <c r="JR223" s="35">
        <f>SUMIF(Population!$B$214:$B$314,"&lt;="&amp;$GV223,Population!U$214:U$314)-SUMIF(Population!$B$214:$B$314,"&lt;"&amp;$GU223,Population!U$214:U$314)</f>
        <v>841943</v>
      </c>
      <c r="JS223" s="35">
        <f>SUMIF(Population!$B$214:$B$314,"&lt;="&amp;$GV223,Population!V$214:V$314)-SUMIF(Population!$B$214:$B$314,"&lt;"&amp;$GU223,Population!V$214:V$314)</f>
        <v>853356</v>
      </c>
      <c r="JT223" s="35">
        <f>SUMIF(Population!$B$214:$B$314,"&lt;="&amp;$GV223,Population!W$214:W$314)-SUMIF(Population!$B$214:$B$314,"&lt;"&amp;$GU223,Population!W$214:W$314)</f>
        <v>864358</v>
      </c>
      <c r="JU223" s="35">
        <f>SUMIF(Population!$B$214:$B$314,"&lt;="&amp;$GV223,Population!X$214:X$314)-SUMIF(Population!$B$214:$B$314,"&lt;"&amp;$GU223,Population!X$214:X$314)</f>
        <v>874384</v>
      </c>
      <c r="JV223" s="35">
        <f>SUMIF(Population!$B$214:$B$314,"&lt;="&amp;$GV223,Population!Y$214:Y$314)-SUMIF(Population!$B$214:$B$314,"&lt;"&amp;$GU223,Population!Y$214:Y$314)</f>
        <v>883634</v>
      </c>
      <c r="JW223" s="35">
        <f>SUMIF(Population!$B$214:$B$314,"&lt;="&amp;$GV223,Population!Z$214:Z$314)-SUMIF(Population!$B$214:$B$314,"&lt;"&amp;$GU223,Population!Z$214:Z$314)</f>
        <v>891971</v>
      </c>
      <c r="JX223" s="35">
        <f>SUMIF(Population!$B$214:$B$314,"&lt;="&amp;$GV223,Population!AA$214:AA$314)-SUMIF(Population!$B$214:$B$314,"&lt;"&amp;$GU223,Population!AA$214:AA$314)</f>
        <v>899299</v>
      </c>
      <c r="JY223" s="35">
        <f>SUMIF(Population!$B$214:$B$314,"&lt;="&amp;$GV223,Population!AB$214:AB$314)-SUMIF(Population!$B$214:$B$314,"&lt;"&amp;$GU223,Population!AB$214:AB$314)</f>
        <v>905565</v>
      </c>
      <c r="JZ223" s="35">
        <f>SUMIF(Population!$B$214:$B$314,"&lt;="&amp;$GV223,Population!AC$214:AC$314)-SUMIF(Population!$B$214:$B$314,"&lt;"&amp;$GU223,Population!AC$214:AC$314)</f>
        <v>910827</v>
      </c>
      <c r="KA223" s="35">
        <f>SUMIF(Population!$B$214:$B$314,"&lt;="&amp;$GV223,Population!AD$214:AD$314)-SUMIF(Population!$B$214:$B$314,"&lt;"&amp;$GU223,Population!AD$214:AD$314)</f>
        <v>915205</v>
      </c>
      <c r="KB223" s="35">
        <f>SUMIF(Population!$B$214:$B$314,"&lt;="&amp;$GV223,Population!AE$214:AE$314)-SUMIF(Population!$B$214:$B$314,"&lt;"&amp;$GU223,Population!AE$214:AE$314)</f>
        <v>918802</v>
      </c>
      <c r="KC223" s="35">
        <f>SUMIF(Population!$B$214:$B$314,"&lt;="&amp;$GV223,Population!AF$214:AF$314)-SUMIF(Population!$B$214:$B$314,"&lt;"&amp;$GU223,Population!AF$214:AF$314)</f>
        <v>921735</v>
      </c>
      <c r="KD223" s="35">
        <f>SUMIF(Population!$B$214:$B$314,"&lt;="&amp;$GV223,Population!AG$214:AG$314)-SUMIF(Population!$B$214:$B$314,"&lt;"&amp;$GU223,Population!AG$214:AG$314)</f>
        <v>924145</v>
      </c>
      <c r="KE223" s="35">
        <f>SUMIF(Population!$B$214:$B$314,"&lt;="&amp;$GV223,Population!AH$214:AH$314)-SUMIF(Population!$B$214:$B$314,"&lt;"&amp;$GU223,Population!AH$214:AH$314)</f>
        <v>926215</v>
      </c>
      <c r="KF223" s="35">
        <f>SUMIF(Population!$B$214:$B$314,"&lt;="&amp;$GV223,Population!AI$214:AI$314)-SUMIF(Population!$B$214:$B$314,"&lt;"&amp;$GU223,Population!AI$214:AI$314)</f>
        <v>928140</v>
      </c>
      <c r="KG223" s="35">
        <f>SUMIF(Population!$B$214:$B$314,"&lt;="&amp;$GV223,Population!AJ$214:AJ$314)-SUMIF(Population!$B$214:$B$314,"&lt;"&amp;$GU223,Population!AJ$214:AJ$314)</f>
        <v>930061</v>
      </c>
      <c r="KH223" s="35">
        <f>SUMIF(Population!$B$214:$B$314,"&lt;="&amp;$GV223,Population!AK$214:AK$314)-SUMIF(Population!$B$214:$B$314,"&lt;"&amp;$GU223,Population!AK$214:AK$314)</f>
        <v>932154</v>
      </c>
      <c r="KI223" s="35">
        <f>SUMIF(Population!$B$214:$B$314,"&lt;="&amp;$GV223,Population!AL$214:AL$314)-SUMIF(Population!$B$214:$B$314,"&lt;"&amp;$GU223,Population!AL$214:AL$314)</f>
        <v>934589</v>
      </c>
      <c r="KJ223" s="35">
        <f>SUMIF(Population!$B$214:$B$314,"&lt;="&amp;$GV223,Population!AM$214:AM$314)-SUMIF(Population!$B$214:$B$314,"&lt;"&amp;$GU223,Population!AM$214:AM$314)</f>
        <v>937499</v>
      </c>
      <c r="KK223" s="35">
        <f>SUMIF(Population!$B$214:$B$314,"&lt;="&amp;$GV223,Population!AN$214:AN$314)-SUMIF(Population!$B$214:$B$314,"&lt;"&amp;$GU223,Population!AN$214:AN$314)</f>
        <v>940977</v>
      </c>
      <c r="KL223" s="35">
        <f>SUMIF(Population!$B$214:$B$314,"&lt;="&amp;$GV223,Population!AO$214:AO$314)-SUMIF(Population!$B$214:$B$314,"&lt;"&amp;$GU223,Population!AO$214:AO$314)</f>
        <v>945129</v>
      </c>
      <c r="KM223" s="35">
        <f>SUMIF(Population!$B$214:$B$314,"&lt;="&amp;$GV223,Population!AP$214:AP$314)-SUMIF(Population!$B$214:$B$314,"&lt;"&amp;$GU223,Population!AP$214:AP$314)</f>
        <v>950012</v>
      </c>
      <c r="KN223" s="35">
        <f>SUMIF(Population!$B$214:$B$314,"&lt;="&amp;$GV223,Population!AQ$214:AQ$314)-SUMIF(Population!$B$214:$B$314,"&lt;"&amp;$GU223,Population!AQ$214:AQ$314)</f>
        <v>955646</v>
      </c>
      <c r="KO223" s="35">
        <f>SUMIF(Population!$B$214:$B$314,"&lt;="&amp;$GV223,Population!AR$214:AR$314)-SUMIF(Population!$B$214:$B$314,"&lt;"&amp;$GU223,Population!AR$214:AR$314)</f>
        <v>961991</v>
      </c>
      <c r="KP223" s="35">
        <f>SUMIF(Population!$B$214:$B$314,"&lt;="&amp;$GV223,Population!AS$214:AS$314)-SUMIF(Population!$B$214:$B$314,"&lt;"&amp;$GU223,Population!AS$214:AS$314)</f>
        <v>968981</v>
      </c>
      <c r="KQ223" s="35">
        <f>SUMIF(Population!$B$214:$B$314,"&lt;="&amp;$GV223,Population!AT$214:AT$314)-SUMIF(Population!$B$214:$B$314,"&lt;"&amp;$GU223,Population!AT$214:AT$314)</f>
        <v>976522</v>
      </c>
      <c r="KR223" s="35">
        <f>SUMIF(Population!$B$214:$B$314,"&lt;="&amp;$GV223,Population!AU$214:AU$314)-SUMIF(Population!$B$214:$B$314,"&lt;"&amp;$GU223,Population!AU$214:AU$314)</f>
        <v>984510</v>
      </c>
      <c r="KS223" s="35">
        <f>SUMIF(Population!$B$214:$B$314,"&lt;="&amp;$GV223,Population!AV$214:AV$314)-SUMIF(Population!$B$214:$B$314,"&lt;"&amp;$GU223,Population!AV$214:AV$314)</f>
        <v>992817</v>
      </c>
      <c r="KT223" s="35">
        <f>SUMIF(Population!$B$214:$B$314,"&lt;="&amp;$GV223,Population!AW$214:AW$314)-SUMIF(Population!$B$214:$B$314,"&lt;"&amp;$GU223,Population!AW$214:AW$314)</f>
        <v>1001325</v>
      </c>
      <c r="KU223" s="35">
        <f>SUMIF(Population!$B$214:$B$314,"&lt;="&amp;$GV223,Population!AX$214:AX$314)-SUMIF(Population!$B$214:$B$314,"&lt;"&amp;$GU223,Population!AX$214:AX$314)</f>
        <v>1009917</v>
      </c>
      <c r="KV223" s="35">
        <f>SUMIF(Population!$B$214:$B$314,"&lt;="&amp;$GV223,Population!AY$214:AY$314)-SUMIF(Population!$B$214:$B$314,"&lt;"&amp;$GU223,Population!AY$214:AY$314)</f>
        <v>1018478</v>
      </c>
      <c r="KY223" s="35">
        <v>15</v>
      </c>
      <c r="KZ223" s="35">
        <v>19</v>
      </c>
      <c r="LA223" s="36" t="s">
        <v>163</v>
      </c>
      <c r="LB223" s="35">
        <f>SUMIF(Population!$B$110:$B$210,"&lt;="&amp;$GV223,Population!C$110:C$210)-SUMIF(Population!$B$110:$B$210,"&lt;"&amp;$GU223,Population!C$110:C$210)</f>
        <v>749299</v>
      </c>
      <c r="LC223" s="35">
        <f>SUMIF(Population!$B$110:$B$210,"&lt;="&amp;$GV223,Population!D$110:D$210)-SUMIF(Population!$B$110:$B$210,"&lt;"&amp;$GU223,Population!D$110:D$210)</f>
        <v>755192</v>
      </c>
      <c r="LD223" s="35">
        <f>SUMIF(Population!$B$110:$B$210,"&lt;="&amp;$GV223,Population!E$110:E$210)-SUMIF(Population!$B$110:$B$210,"&lt;"&amp;$GU223,Population!E$110:E$210)</f>
        <v>759069</v>
      </c>
      <c r="LE223" s="35">
        <f>SUMIF(Population!$B$110:$B$210,"&lt;="&amp;$GV223,Population!F$110:F$210)-SUMIF(Population!$B$110:$B$210,"&lt;"&amp;$GU223,Population!F$110:F$210)</f>
        <v>759920</v>
      </c>
      <c r="LF223" s="35">
        <f>SUMIF(Population!$B$110:$B$210,"&lt;="&amp;$GV223,Population!G$110:G$210)-SUMIF(Population!$B$110:$B$210,"&lt;"&amp;$GU223,Population!G$110:G$210)</f>
        <v>762723</v>
      </c>
      <c r="LG223" s="35">
        <f>SUMIF(Population!$B$110:$B$210,"&lt;="&amp;$GV223,Population!H$110:H$210)-SUMIF(Population!$B$110:$B$210,"&lt;"&amp;$GU223,Population!H$110:H$210)</f>
        <v>763567</v>
      </c>
      <c r="LH223" s="35">
        <f>SUMIF(Population!$B$110:$B$210,"&lt;="&amp;$GV223,Population!I$110:I$210)-SUMIF(Population!$B$110:$B$210,"&lt;"&amp;$GU223,Population!I$110:I$210)</f>
        <v>765875</v>
      </c>
      <c r="LI223" s="35">
        <f>SUMIF(Population!$B$110:$B$210,"&lt;="&amp;$GV223,Population!J$110:J$210)-SUMIF(Population!$B$110:$B$210,"&lt;"&amp;$GU223,Population!J$110:J$210)</f>
        <v>771201</v>
      </c>
      <c r="LJ223" s="35">
        <f>SUMIF(Population!$B$110:$B$210,"&lt;="&amp;$GV223,Population!K$110:K$210)-SUMIF(Population!$B$110:$B$210,"&lt;"&amp;$GU223,Population!K$110:K$210)</f>
        <v>780086</v>
      </c>
      <c r="LK223" s="35">
        <f>SUMIF(Population!$B$110:$B$210,"&lt;="&amp;$GV223,Population!L$110:L$210)-SUMIF(Population!$B$110:$B$210,"&lt;"&amp;$GU223,Population!L$110:L$210)</f>
        <v>793718</v>
      </c>
      <c r="LL223" s="35">
        <f>SUMIF(Population!$B$110:$B$210,"&lt;="&amp;$GV223,Population!M$110:M$210)-SUMIF(Population!$B$110:$B$210,"&lt;"&amp;$GU223,Population!M$110:M$210)</f>
        <v>810208</v>
      </c>
      <c r="LM223" s="35">
        <f>SUMIF(Population!$B$110:$B$210,"&lt;="&amp;$GV223,Population!N$110:N$210)-SUMIF(Population!$B$110:$B$210,"&lt;"&amp;$GU223,Population!N$110:N$210)</f>
        <v>828378</v>
      </c>
      <c r="LN223" s="35">
        <f>SUMIF(Population!$B$110:$B$210,"&lt;="&amp;$GV223,Population!O$110:O$210)-SUMIF(Population!$B$110:$B$210,"&lt;"&amp;$GU223,Population!O$110:O$210)</f>
        <v>845612</v>
      </c>
      <c r="LO223" s="35">
        <f>SUMIF(Population!$B$110:$B$210,"&lt;="&amp;$GV223,Population!P$110:P$210)-SUMIF(Population!$B$110:$B$210,"&lt;"&amp;$GU223,Population!P$110:P$210)</f>
        <v>861757</v>
      </c>
      <c r="LP223" s="35">
        <f>SUMIF(Population!$B$110:$B$210,"&lt;="&amp;$GV223,Population!Q$110:Q$210)-SUMIF(Population!$B$110:$B$210,"&lt;"&amp;$GU223,Population!Q$110:Q$210)</f>
        <v>870880</v>
      </c>
      <c r="LQ223" s="35">
        <f>SUMIF(Population!$B$110:$B$210,"&lt;="&amp;$GV223,Population!R$110:R$210)-SUMIF(Population!$B$110:$B$210,"&lt;"&amp;$GU223,Population!R$110:R$210)</f>
        <v>881087</v>
      </c>
      <c r="LR223" s="35">
        <f>SUMIF(Population!$B$110:$B$210,"&lt;="&amp;$GV223,Population!S$110:S$210)-SUMIF(Population!$B$110:$B$210,"&lt;"&amp;$GU223,Population!S$110:S$210)</f>
        <v>890549</v>
      </c>
      <c r="LS223" s="35">
        <f>SUMIF(Population!$B$110:$B$210,"&lt;="&amp;$GV223,Population!T$110:T$210)-SUMIF(Population!$B$110:$B$210,"&lt;"&amp;$GU223,Population!T$110:T$210)</f>
        <v>899884</v>
      </c>
      <c r="LT223" s="35">
        <f>SUMIF(Population!$B$110:$B$210,"&lt;="&amp;$GV223,Population!U$110:U$210)-SUMIF(Population!$B$110:$B$210,"&lt;"&amp;$GU223,Population!U$110:U$210)</f>
        <v>908598</v>
      </c>
      <c r="LU223" s="35">
        <f>SUMIF(Population!$B$110:$B$210,"&lt;="&amp;$GV223,Population!V$110:V$210)-SUMIF(Population!$B$110:$B$210,"&lt;"&amp;$GU223,Population!V$110:V$210)</f>
        <v>920673</v>
      </c>
      <c r="LV223" s="35">
        <f>SUMIF(Population!$B$110:$B$210,"&lt;="&amp;$GV223,Population!W$110:W$210)-SUMIF(Population!$B$110:$B$210,"&lt;"&amp;$GU223,Population!W$110:W$210)</f>
        <v>931943</v>
      </c>
      <c r="LW223" s="35">
        <f>SUMIF(Population!$B$110:$B$210,"&lt;="&amp;$GV223,Population!X$110:X$210)-SUMIF(Population!$B$110:$B$210,"&lt;"&amp;$GU223,Population!X$110:X$210)</f>
        <v>942421</v>
      </c>
      <c r="LX223" s="35">
        <f>SUMIF(Population!$B$110:$B$210,"&lt;="&amp;$GV223,Population!Y$110:Y$210)-SUMIF(Population!$B$110:$B$210,"&lt;"&amp;$GU223,Population!Y$110:Y$210)</f>
        <v>952142</v>
      </c>
      <c r="LY223" s="35">
        <f>SUMIF(Population!$B$110:$B$210,"&lt;="&amp;$GV223,Population!Z$110:Z$210)-SUMIF(Population!$B$110:$B$210,"&lt;"&amp;$GU223,Population!Z$110:Z$210)</f>
        <v>960942</v>
      </c>
      <c r="LZ223" s="35">
        <f>SUMIF(Population!$B$110:$B$210,"&lt;="&amp;$GV223,Population!AA$110:AA$210)-SUMIF(Population!$B$110:$B$210,"&lt;"&amp;$GU223,Population!AA$110:AA$210)</f>
        <v>968701</v>
      </c>
      <c r="MA223" s="35">
        <f>SUMIF(Population!$B$110:$B$210,"&lt;="&amp;$GV223,Population!AB$110:AB$210)-SUMIF(Population!$B$110:$B$210,"&lt;"&amp;$GU223,Population!AB$110:AB$210)</f>
        <v>975350</v>
      </c>
      <c r="MB223" s="35">
        <f>SUMIF(Population!$B$110:$B$210,"&lt;="&amp;$GV223,Population!AC$110:AC$210)-SUMIF(Population!$B$110:$B$210,"&lt;"&amp;$GU223,Population!AC$110:AC$210)</f>
        <v>980944</v>
      </c>
      <c r="MC223" s="35">
        <f>SUMIF(Population!$B$110:$B$210,"&lt;="&amp;$GV223,Population!AD$110:AD$210)-SUMIF(Population!$B$110:$B$210,"&lt;"&amp;$GU223,Population!AD$110:AD$210)</f>
        <v>985606</v>
      </c>
      <c r="MD223" s="35">
        <f>SUMIF(Population!$B$110:$B$210,"&lt;="&amp;$GV223,Population!AE$110:AE$210)-SUMIF(Population!$B$110:$B$210,"&lt;"&amp;$GU223,Population!AE$110:AE$210)</f>
        <v>989438</v>
      </c>
      <c r="ME223" s="35">
        <f>SUMIF(Population!$B$110:$B$210,"&lt;="&amp;$GV223,Population!AF$110:AF$210)-SUMIF(Population!$B$110:$B$210,"&lt;"&amp;$GU223,Population!AF$110:AF$210)</f>
        <v>992570</v>
      </c>
      <c r="MF223" s="35">
        <f>SUMIF(Population!$B$110:$B$210,"&lt;="&amp;$GV223,Population!AG$110:AG$210)-SUMIF(Population!$B$110:$B$210,"&lt;"&amp;$GU223,Population!AG$110:AG$210)</f>
        <v>995149</v>
      </c>
      <c r="MG223" s="35">
        <f>SUMIF(Population!$B$110:$B$210,"&lt;="&amp;$GV223,Population!AH$110:AH$210)-SUMIF(Population!$B$110:$B$210,"&lt;"&amp;$GU223,Population!AH$110:AH$210)</f>
        <v>997372</v>
      </c>
      <c r="MH223" s="35">
        <f>SUMIF(Population!$B$110:$B$210,"&lt;="&amp;$GV223,Population!AI$110:AI$210)-SUMIF(Population!$B$110:$B$210,"&lt;"&amp;$GU223,Population!AI$110:AI$210)</f>
        <v>999436</v>
      </c>
      <c r="MI223" s="35">
        <f>SUMIF(Population!$B$110:$B$210,"&lt;="&amp;$GV223,Population!AJ$110:AJ$210)-SUMIF(Population!$B$110:$B$210,"&lt;"&amp;$GU223,Population!AJ$110:AJ$210)</f>
        <v>1001501</v>
      </c>
      <c r="MJ223" s="35">
        <f>SUMIF(Population!$B$110:$B$210,"&lt;="&amp;$GV223,Population!AK$110:AK$210)-SUMIF(Population!$B$110:$B$210,"&lt;"&amp;$GU223,Population!AK$110:AK$210)</f>
        <v>1003740</v>
      </c>
      <c r="MK223" s="35">
        <f>SUMIF(Population!$B$110:$B$210,"&lt;="&amp;$GV223,Population!AL$110:AL$210)-SUMIF(Population!$B$110:$B$210,"&lt;"&amp;$GU223,Population!AL$110:AL$210)</f>
        <v>1006342</v>
      </c>
      <c r="ML223" s="35">
        <f>SUMIF(Population!$B$110:$B$210,"&lt;="&amp;$GV223,Population!AM$110:AM$210)-SUMIF(Population!$B$110:$B$210,"&lt;"&amp;$GU223,Population!AM$110:AM$210)</f>
        <v>1009438</v>
      </c>
      <c r="MM223" s="35">
        <f>SUMIF(Population!$B$110:$B$210,"&lt;="&amp;$GV223,Population!AN$110:AN$210)-SUMIF(Population!$B$110:$B$210,"&lt;"&amp;$GU223,Population!AN$110:AN$210)</f>
        <v>1013134</v>
      </c>
      <c r="MN223" s="35">
        <f>SUMIF(Population!$B$110:$B$210,"&lt;="&amp;$GV223,Population!AO$110:AO$210)-SUMIF(Population!$B$110:$B$210,"&lt;"&amp;$GU223,Population!AO$110:AO$210)</f>
        <v>1017542</v>
      </c>
      <c r="MO223" s="35">
        <f>SUMIF(Population!$B$110:$B$210,"&lt;="&amp;$GV223,Population!AP$110:AP$210)-SUMIF(Population!$B$110:$B$210,"&lt;"&amp;$GU223,Population!AP$110:AP$210)</f>
        <v>1022724</v>
      </c>
      <c r="MP223" s="35">
        <f>SUMIF(Population!$B$110:$B$210,"&lt;="&amp;$GV223,Population!AQ$110:AQ$210)-SUMIF(Population!$B$110:$B$210,"&lt;"&amp;$GU223,Population!AQ$110:AQ$210)</f>
        <v>1028696</v>
      </c>
      <c r="MQ223" s="35">
        <f>SUMIF(Population!$B$110:$B$210,"&lt;="&amp;$GV223,Population!AR$110:AR$210)-SUMIF(Population!$B$110:$B$210,"&lt;"&amp;$GU223,Population!AR$110:AR$210)</f>
        <v>1035421</v>
      </c>
      <c r="MR223" s="35">
        <f>SUMIF(Population!$B$110:$B$210,"&lt;="&amp;$GV223,Population!AS$110:AS$210)-SUMIF(Population!$B$110:$B$210,"&lt;"&amp;$GU223,Population!AS$110:AS$210)</f>
        <v>1042816</v>
      </c>
      <c r="MS223" s="35">
        <f>SUMIF(Population!$B$110:$B$210,"&lt;="&amp;$GV223,Population!AT$110:AT$210)-SUMIF(Population!$B$110:$B$210,"&lt;"&amp;$GU223,Population!AT$110:AT$210)</f>
        <v>1050796</v>
      </c>
      <c r="MT223" s="35">
        <f>SUMIF(Population!$B$110:$B$210,"&lt;="&amp;$GV223,Population!AU$110:AU$210)-SUMIF(Population!$B$110:$B$210,"&lt;"&amp;$GU223,Population!AU$110:AU$210)</f>
        <v>1059241</v>
      </c>
      <c r="MU223" s="35">
        <f>SUMIF(Population!$B$110:$B$210,"&lt;="&amp;$GV223,Population!AV$110:AV$210)-SUMIF(Population!$B$110:$B$210,"&lt;"&amp;$GU223,Population!AV$110:AV$210)</f>
        <v>1068025</v>
      </c>
      <c r="MV223" s="35">
        <f>SUMIF(Population!$B$110:$B$210,"&lt;="&amp;$GV223,Population!AW$110:AW$210)-SUMIF(Population!$B$110:$B$210,"&lt;"&amp;$GU223,Population!AW$110:AW$210)</f>
        <v>1077020</v>
      </c>
      <c r="MW223" s="35">
        <f>SUMIF(Population!$B$110:$B$210,"&lt;="&amp;$GV223,Population!AX$110:AX$210)-SUMIF(Population!$B$110:$B$210,"&lt;"&amp;$GU223,Population!AX$110:AX$210)</f>
        <v>1086109</v>
      </c>
      <c r="MX223" s="35">
        <f>SUMIF(Population!$B$110:$B$210,"&lt;="&amp;$GV223,Population!AY$110:AY$210)-SUMIF(Population!$B$110:$B$210,"&lt;"&amp;$GU223,Population!AY$110:AY$210)</f>
        <v>1095160</v>
      </c>
      <c r="MZ223" s="36" t="s">
        <v>163</v>
      </c>
      <c r="NA223" s="75">
        <f t="shared" si="264"/>
        <v>80664142.082307845</v>
      </c>
      <c r="NB223" s="75">
        <f t="shared" si="265"/>
        <v>82956131.440379977</v>
      </c>
      <c r="NC223" s="75">
        <f t="shared" si="266"/>
        <v>85123669.606104612</v>
      </c>
      <c r="ND223" s="75">
        <f t="shared" si="267"/>
        <v>86980777.699502364</v>
      </c>
      <c r="NE223" s="75">
        <f t="shared" si="268"/>
        <v>89011738.309602767</v>
      </c>
      <c r="NF223" s="75">
        <f t="shared" si="269"/>
        <v>90805699.357281566</v>
      </c>
      <c r="NG223" s="75">
        <f t="shared" si="270"/>
        <v>92799218.812327266</v>
      </c>
      <c r="NH223" s="75">
        <f t="shared" si="271"/>
        <v>95034588.122737676</v>
      </c>
      <c r="NI223" s="75">
        <f t="shared" si="272"/>
        <v>97682694.461332917</v>
      </c>
      <c r="NJ223" s="75">
        <f t="shared" si="273"/>
        <v>101055403.58518299</v>
      </c>
      <c r="NK223" s="75">
        <f t="shared" si="274"/>
        <v>104788555.35896002</v>
      </c>
      <c r="NL223" s="75">
        <f t="shared" si="275"/>
        <v>108859089.94019614</v>
      </c>
      <c r="NM223" s="75">
        <f t="shared" si="276"/>
        <v>112930273.90143977</v>
      </c>
      <c r="NN223" s="75">
        <f t="shared" si="277"/>
        <v>116930417.93097408</v>
      </c>
      <c r="NO223" s="75">
        <f t="shared" si="278"/>
        <v>120001177.23399335</v>
      </c>
      <c r="NP223" s="75">
        <f t="shared" si="279"/>
        <v>123283628.25074223</v>
      </c>
      <c r="NQ223" s="75">
        <f t="shared" si="280"/>
        <v>126490394.32109351</v>
      </c>
      <c r="NR223" s="75">
        <f t="shared" si="281"/>
        <v>129763657.34962325</v>
      </c>
      <c r="NS223" s="75">
        <f t="shared" si="282"/>
        <v>133034364.7854477</v>
      </c>
      <c r="NT223" s="75">
        <f t="shared" si="283"/>
        <v>136855219.14719796</v>
      </c>
      <c r="NU223" s="75">
        <f t="shared" si="284"/>
        <v>140646682.17664507</v>
      </c>
      <c r="NV223" s="75">
        <f t="shared" si="285"/>
        <v>144362507.4039861</v>
      </c>
      <c r="NW223" s="75">
        <f t="shared" si="286"/>
        <v>148017263.36614004</v>
      </c>
      <c r="NX223" s="75">
        <f t="shared" si="287"/>
        <v>151582682.81376833</v>
      </c>
      <c r="NY223" s="75">
        <f t="shared" si="288"/>
        <v>155036030.70516074</v>
      </c>
      <c r="NZ223" s="75">
        <f t="shared" si="289"/>
        <v>158361332.34931645</v>
      </c>
      <c r="OA223" s="75">
        <f t="shared" si="290"/>
        <v>161561950.68787959</v>
      </c>
      <c r="OB223" s="75">
        <f t="shared" si="291"/>
        <v>164652900.68095672</v>
      </c>
      <c r="OC223" s="75">
        <f t="shared" si="292"/>
        <v>167646893.84093487</v>
      </c>
      <c r="OD223" s="75">
        <f t="shared" si="293"/>
        <v>170561250.99958298</v>
      </c>
      <c r="OE223" s="75">
        <f t="shared" si="294"/>
        <v>173418095.31405231</v>
      </c>
      <c r="OF223" s="75">
        <f t="shared" si="295"/>
        <v>176249312.9560239</v>
      </c>
      <c r="OG223" s="75">
        <f t="shared" si="296"/>
        <v>179089746.66090089</v>
      </c>
      <c r="OH223" s="75">
        <f t="shared" si="297"/>
        <v>181967621.8093963</v>
      </c>
      <c r="OI223" s="75">
        <f t="shared" si="298"/>
        <v>184917283.16168967</v>
      </c>
      <c r="OJ223" s="75">
        <f t="shared" si="299"/>
        <v>187975879.69201764</v>
      </c>
      <c r="OK223" s="75">
        <f t="shared" si="300"/>
        <v>191173177.84750879</v>
      </c>
      <c r="OL223" s="75">
        <f t="shared" si="301"/>
        <v>194533962.88754597</v>
      </c>
      <c r="OM223" s="75">
        <f t="shared" si="302"/>
        <v>198086117.32073572</v>
      </c>
      <c r="ON223" s="75">
        <f t="shared" si="303"/>
        <v>201848718.18570817</v>
      </c>
      <c r="OO223" s="75">
        <f t="shared" si="304"/>
        <v>205833042.24670231</v>
      </c>
      <c r="OP223" s="75">
        <f t="shared" si="305"/>
        <v>210038846.53010118</v>
      </c>
      <c r="OQ223" s="75">
        <f t="shared" si="306"/>
        <v>214457935.92793977</v>
      </c>
      <c r="OR223" s="75">
        <f t="shared" si="307"/>
        <v>219078168.00552261</v>
      </c>
      <c r="OS223" s="75">
        <f t="shared" si="308"/>
        <v>223881566.36681733</v>
      </c>
      <c r="OT223" s="75">
        <f t="shared" si="309"/>
        <v>228845620.65651932</v>
      </c>
      <c r="OU223" s="75">
        <f t="shared" si="310"/>
        <v>233947297.9575339</v>
      </c>
      <c r="OV223" s="75">
        <f t="shared" si="311"/>
        <v>239163515.14220488</v>
      </c>
      <c r="OW223" s="75">
        <f t="shared" si="312"/>
        <v>244468295.0119738</v>
      </c>
    </row>
    <row r="224" spans="1:413">
      <c r="B224" s="36" t="s">
        <v>37</v>
      </c>
      <c r="C224" s="39">
        <v>89436999.59425813</v>
      </c>
      <c r="D224" s="39">
        <v>35387631.274599805</v>
      </c>
      <c r="E224" s="39">
        <v>54049368.319658332</v>
      </c>
      <c r="F224" s="40">
        <f t="shared" si="259"/>
        <v>55.088190623765421</v>
      </c>
      <c r="G224" s="40">
        <f t="shared" si="260"/>
        <v>42.729654088326505</v>
      </c>
      <c r="H224" s="40">
        <f t="shared" si="261"/>
        <v>67.956794211922485</v>
      </c>
      <c r="I224" s="341">
        <f t="shared" si="313"/>
        <v>0.26464276348707794</v>
      </c>
      <c r="J224" s="341">
        <f t="shared" si="262"/>
        <v>0.22814676495351519</v>
      </c>
      <c r="K224" s="341">
        <f t="shared" si="262"/>
        <v>0.29695718719646613</v>
      </c>
      <c r="AG224" s="35">
        <v>20</v>
      </c>
      <c r="AH224" s="35">
        <v>24</v>
      </c>
      <c r="AI224" s="36" t="s">
        <v>37</v>
      </c>
      <c r="AJ224" s="35">
        <f t="shared" si="314"/>
        <v>57.528581033131616</v>
      </c>
      <c r="AK224" s="35">
        <f t="shared" si="263"/>
        <v>58.794615255642888</v>
      </c>
      <c r="AL224" s="35">
        <f t="shared" si="263"/>
        <v>60.04367577784253</v>
      </c>
      <c r="AM224" s="35">
        <f t="shared" si="263"/>
        <v>61.277619872829995</v>
      </c>
      <c r="AN224" s="35">
        <f t="shared" si="263"/>
        <v>62.498254003986382</v>
      </c>
      <c r="AO224" s="35">
        <f t="shared" si="263"/>
        <v>63.707326440794098</v>
      </c>
      <c r="AP224" s="35">
        <f t="shared" si="263"/>
        <v>64.90652202108835</v>
      </c>
      <c r="AQ224" s="35">
        <f t="shared" si="263"/>
        <v>66.097458704860514</v>
      </c>
      <c r="AR224" s="35">
        <f t="shared" si="263"/>
        <v>67.281685608415543</v>
      </c>
      <c r="AS224" s="35">
        <f t="shared" si="263"/>
        <v>68.460682248387641</v>
      </c>
      <c r="AT224" s="35">
        <f t="shared" si="263"/>
        <v>69.635858762397589</v>
      </c>
      <c r="AU224" s="35">
        <f t="shared" si="263"/>
        <v>70.808556906805038</v>
      </c>
      <c r="AV224" s="35">
        <f t="shared" si="263"/>
        <v>71.980051662066657</v>
      </c>
      <c r="AW224" s="35">
        <f t="shared" si="263"/>
        <v>73.15155330277662</v>
      </c>
      <c r="AX224" s="35">
        <f t="shared" si="263"/>
        <v>74.324209812742936</v>
      </c>
      <c r="AY224" s="35">
        <f t="shared" si="263"/>
        <v>75.499109545690985</v>
      </c>
      <c r="AZ224" s="35">
        <f t="shared" si="263"/>
        <v>76.677284049659406</v>
      </c>
      <c r="BA224" s="35">
        <f t="shared" si="263"/>
        <v>77.859710988142908</v>
      </c>
      <c r="BB224" s="35">
        <f t="shared" si="263"/>
        <v>79.047317103817434</v>
      </c>
      <c r="BC224" s="35">
        <f t="shared" si="263"/>
        <v>80.240981181518734</v>
      </c>
      <c r="BD224" s="35">
        <f t="shared" si="263"/>
        <v>81.441536976277831</v>
      </c>
      <c r="BE224" s="35">
        <f t="shared" si="263"/>
        <v>82.649776079871572</v>
      </c>
      <c r="BF224" s="35">
        <f t="shared" si="263"/>
        <v>83.86645070572591</v>
      </c>
      <c r="BG224" s="35">
        <f t="shared" si="263"/>
        <v>85.092276377291626</v>
      </c>
      <c r="BH224" s="35">
        <f t="shared" si="263"/>
        <v>86.327934509359736</v>
      </c>
      <c r="BI224" s="35">
        <f t="shared" si="263"/>
        <v>87.574074875336009</v>
      </c>
      <c r="BJ224" s="35">
        <f t="shared" si="263"/>
        <v>88.831317956371961</v>
      </c>
      <c r="BK224" s="35">
        <f t="shared" si="263"/>
        <v>90.10025717056233</v>
      </c>
      <c r="BL224" s="35">
        <f t="shared" si="263"/>
        <v>91.38146098225495</v>
      </c>
      <c r="BM224" s="35">
        <f t="shared" si="263"/>
        <v>92.675474892959315</v>
      </c>
      <c r="BN224" s="35">
        <f t="shared" si="263"/>
        <v>93.982823316449853</v>
      </c>
      <c r="BO224" s="35">
        <f t="shared" si="263"/>
        <v>95.304011341498381</v>
      </c>
      <c r="BP224" s="35">
        <f t="shared" si="263"/>
        <v>96.639526386283535</v>
      </c>
      <c r="BQ224" s="35">
        <f t="shared" si="263"/>
        <v>97.989839748956527</v>
      </c>
      <c r="BR224" s="35">
        <f t="shared" si="263"/>
        <v>99.355408059124102</v>
      </c>
      <c r="BS224" s="35">
        <f t="shared" si="263"/>
        <v>100.73667463517322</v>
      </c>
      <c r="BT224" s="35">
        <f t="shared" si="263"/>
        <v>102.13407075242796</v>
      </c>
      <c r="BU224" s="35">
        <f t="shared" si="263"/>
        <v>103.54801682712177</v>
      </c>
      <c r="BV224" s="35">
        <f t="shared" si="263"/>
        <v>104.97892352110028</v>
      </c>
      <c r="BW224" s="35">
        <f t="shared" si="263"/>
        <v>106.42719277205808</v>
      </c>
      <c r="BX224" s="35">
        <f t="shared" si="263"/>
        <v>107.89321875396644</v>
      </c>
      <c r="BY224" s="35">
        <f t="shared" si="263"/>
        <v>109.37738877217892</v>
      </c>
      <c r="BZ224" s="35">
        <f t="shared" si="263"/>
        <v>110.88008409751369</v>
      </c>
      <c r="CA224" s="35">
        <f t="shared" si="263"/>
        <v>112.40168074341319</v>
      </c>
      <c r="CB224" s="35">
        <f t="shared" si="263"/>
        <v>113.94255019007743</v>
      </c>
      <c r="CC224" s="35">
        <f t="shared" si="263"/>
        <v>115.50306005925961</v>
      </c>
      <c r="CD224" s="35">
        <f t="shared" si="263"/>
        <v>117.08357474320785</v>
      </c>
      <c r="CE224" s="35">
        <f t="shared" si="263"/>
        <v>118.68445599103329</v>
      </c>
      <c r="CF224" s="35">
        <f t="shared" si="263"/>
        <v>120.30606345558718</v>
      </c>
      <c r="GU224" s="35">
        <v>20</v>
      </c>
      <c r="GV224" s="35">
        <v>24</v>
      </c>
      <c r="GW224" s="36" t="s">
        <v>37</v>
      </c>
      <c r="GX224" s="35">
        <f>SUMIF(Population!$B$4:$B$104,"&lt;="&amp;$GV224,Population!C$4:C$104)-SUMIF(Population!$B$4:$B$104,"&lt;"&amp;$GU224,Population!C$4:C$104)</f>
        <v>1623524</v>
      </c>
      <c r="GY224" s="35">
        <f>SUMIF(Population!$B$4:$B$104,"&lt;="&amp;$GV224,Population!D$4:D$104)-SUMIF(Population!$B$4:$B$104,"&lt;"&amp;$GU224,Population!D$4:D$104)</f>
        <v>1634538</v>
      </c>
      <c r="GZ224" s="35">
        <f>SUMIF(Population!$B$4:$B$104,"&lt;="&amp;$GV224,Population!E$4:E$104)-SUMIF(Population!$B$4:$B$104,"&lt;"&amp;$GU224,Population!E$4:E$104)</f>
        <v>1640739</v>
      </c>
      <c r="HA224" s="35">
        <f>SUMIF(Population!$B$4:$B$104,"&lt;="&amp;$GV224,Population!F$4:F$104)-SUMIF(Population!$B$4:$B$104,"&lt;"&amp;$GU224,Population!F$4:F$104)</f>
        <v>1643173</v>
      </c>
      <c r="HB224" s="35">
        <f>SUMIF(Population!$B$4:$B$104,"&lt;="&amp;$GV224,Population!G$4:G$104)-SUMIF(Population!$B$4:$B$104,"&lt;"&amp;$GU224,Population!G$4:G$104)</f>
        <v>1644770</v>
      </c>
      <c r="HC224" s="35">
        <f>SUMIF(Population!$B$4:$B$104,"&lt;="&amp;$GV224,Population!H$4:H$104)-SUMIF(Population!$B$4:$B$104,"&lt;"&amp;$GU224,Population!H$4:H$104)</f>
        <v>1649346</v>
      </c>
      <c r="HD224" s="35">
        <f>SUMIF(Population!$B$4:$B$104,"&lt;="&amp;$GV224,Population!I$4:I$104)-SUMIF(Population!$B$4:$B$104,"&lt;"&amp;$GU224,Population!I$4:I$104)</f>
        <v>1648252</v>
      </c>
      <c r="HE224" s="35">
        <f>SUMIF(Population!$B$4:$B$104,"&lt;="&amp;$GV224,Population!J$4:J$104)-SUMIF(Population!$B$4:$B$104,"&lt;"&amp;$GU224,Population!J$4:J$104)</f>
        <v>1647170</v>
      </c>
      <c r="HF224" s="35">
        <f>SUMIF(Population!$B$4:$B$104,"&lt;="&amp;$GV224,Population!K$4:K$104)-SUMIF(Population!$B$4:$B$104,"&lt;"&amp;$GU224,Population!K$4:K$104)</f>
        <v>1643143</v>
      </c>
      <c r="HG224" s="35">
        <f>SUMIF(Population!$B$4:$B$104,"&lt;="&amp;$GV224,Population!L$4:L$104)-SUMIF(Population!$B$4:$B$104,"&lt;"&amp;$GU224,Population!L$4:L$104)</f>
        <v>1644409</v>
      </c>
      <c r="HH224" s="35">
        <f>SUMIF(Population!$B$4:$B$104,"&lt;="&amp;$GV224,Population!M$4:M$104)-SUMIF(Population!$B$4:$B$104,"&lt;"&amp;$GU224,Population!M$4:M$104)</f>
        <v>1643889</v>
      </c>
      <c r="HI224" s="35">
        <f>SUMIF(Population!$B$4:$B$104,"&lt;="&amp;$GV224,Population!N$4:N$104)-SUMIF(Population!$B$4:$B$104,"&lt;"&amp;$GU224,Population!N$4:N$104)</f>
        <v>1648514</v>
      </c>
      <c r="HJ224" s="35">
        <f>SUMIF(Population!$B$4:$B$104,"&lt;="&amp;$GV224,Population!O$4:O$104)-SUMIF(Population!$B$4:$B$104,"&lt;"&amp;$GU224,Population!O$4:O$104)</f>
        <v>1656957</v>
      </c>
      <c r="HK224" s="35">
        <f>SUMIF(Population!$B$4:$B$104,"&lt;="&amp;$GV224,Population!P$4:P$104)-SUMIF(Population!$B$4:$B$104,"&lt;"&amp;$GU224,Population!P$4:P$104)</f>
        <v>1671623</v>
      </c>
      <c r="HL224" s="35">
        <f>SUMIF(Population!$B$4:$B$104,"&lt;="&amp;$GV224,Population!Q$4:Q$104)-SUMIF(Population!$B$4:$B$104,"&lt;"&amp;$GU224,Population!Q$4:Q$104)</f>
        <v>1696895</v>
      </c>
      <c r="HM224" s="35">
        <f>SUMIF(Population!$B$4:$B$104,"&lt;="&amp;$GV224,Population!R$4:R$104)-SUMIF(Population!$B$4:$B$104,"&lt;"&amp;$GU224,Population!R$4:R$104)</f>
        <v>1726775</v>
      </c>
      <c r="HN224" s="35">
        <f>SUMIF(Population!$B$4:$B$104,"&lt;="&amp;$GV224,Population!S$4:S$104)-SUMIF(Population!$B$4:$B$104,"&lt;"&amp;$GU224,Population!S$4:S$104)</f>
        <v>1760666</v>
      </c>
      <c r="HO224" s="35">
        <f>SUMIF(Population!$B$4:$B$104,"&lt;="&amp;$GV224,Population!T$4:T$104)-SUMIF(Population!$B$4:$B$104,"&lt;"&amp;$GU224,Population!T$4:T$104)</f>
        <v>1793493</v>
      </c>
      <c r="HP224" s="35">
        <f>SUMIF(Population!$B$4:$B$104,"&lt;="&amp;$GV224,Population!U$4:U$104)-SUMIF(Population!$B$4:$B$104,"&lt;"&amp;$GU224,Population!U$4:U$104)</f>
        <v>1824265</v>
      </c>
      <c r="HQ224" s="35">
        <f>SUMIF(Population!$B$4:$B$104,"&lt;="&amp;$GV224,Population!V$4:V$104)-SUMIF(Population!$B$4:$B$104,"&lt;"&amp;$GU224,Population!V$4:V$104)</f>
        <v>1841052</v>
      </c>
      <c r="HR224" s="35">
        <f>SUMIF(Population!$B$4:$B$104,"&lt;="&amp;$GV224,Population!W$4:W$104)-SUMIF(Population!$B$4:$B$104,"&lt;"&amp;$GU224,Population!W$4:W$104)</f>
        <v>1860181</v>
      </c>
      <c r="HS224" s="35">
        <f>SUMIF(Population!$B$4:$B$104,"&lt;="&amp;$GV224,Population!X$4:X$104)-SUMIF(Population!$B$4:$B$104,"&lt;"&amp;$GU224,Population!X$4:X$104)</f>
        <v>1877626</v>
      </c>
      <c r="HT224" s="35">
        <f>SUMIF(Population!$B$4:$B$104,"&lt;="&amp;$GV224,Population!Y$4:Y$104)-SUMIF(Population!$B$4:$B$104,"&lt;"&amp;$GU224,Population!Y$4:Y$104)</f>
        <v>1895339</v>
      </c>
      <c r="HU224" s="35">
        <f>SUMIF(Population!$B$4:$B$104,"&lt;="&amp;$GV224,Population!Z$4:Z$104)-SUMIF(Population!$B$4:$B$104,"&lt;"&amp;$GU224,Population!Z$4:Z$104)</f>
        <v>1912377</v>
      </c>
      <c r="HV224" s="35">
        <f>SUMIF(Population!$B$4:$B$104,"&lt;="&amp;$GV224,Population!AA$4:AA$104)-SUMIF(Population!$B$4:$B$104,"&lt;"&amp;$GU224,Population!AA$4:AA$104)</f>
        <v>1935900</v>
      </c>
      <c r="HW224" s="35">
        <f>SUMIF(Population!$B$4:$B$104,"&lt;="&amp;$GV224,Population!AB$4:AB$104)-SUMIF(Population!$B$4:$B$104,"&lt;"&amp;$GU224,Population!AB$4:AB$104)</f>
        <v>1958208</v>
      </c>
      <c r="HX224" s="35">
        <f>SUMIF(Population!$B$4:$B$104,"&lt;="&amp;$GV224,Population!AC$4:AC$104)-SUMIF(Population!$B$4:$B$104,"&lt;"&amp;$GU224,Population!AC$4:AC$104)</f>
        <v>1978750</v>
      </c>
      <c r="HY224" s="35">
        <f>SUMIF(Population!$B$4:$B$104,"&lt;="&amp;$GV224,Population!AD$4:AD$104)-SUMIF(Population!$B$4:$B$104,"&lt;"&amp;$GU224,Population!AD$4:AD$104)</f>
        <v>1997758</v>
      </c>
      <c r="HZ224" s="35">
        <f>SUMIF(Population!$B$4:$B$104,"&lt;="&amp;$GV224,Population!AE$4:AE$104)-SUMIF(Population!$B$4:$B$104,"&lt;"&amp;$GU224,Population!AE$4:AE$104)</f>
        <v>2014931</v>
      </c>
      <c r="IA224" s="35">
        <f>SUMIF(Population!$B$4:$B$104,"&lt;="&amp;$GV224,Population!AF$4:AF$104)-SUMIF(Population!$B$4:$B$104,"&lt;"&amp;$GU224,Population!AF$4:AF$104)</f>
        <v>2030058</v>
      </c>
      <c r="IB224" s="35">
        <f>SUMIF(Population!$B$4:$B$104,"&lt;="&amp;$GV224,Population!AG$4:AG$104)-SUMIF(Population!$B$4:$B$104,"&lt;"&amp;$GU224,Population!AG$4:AG$104)</f>
        <v>2043012</v>
      </c>
      <c r="IC224" s="35">
        <f>SUMIF(Population!$B$4:$B$104,"&lt;="&amp;$GV224,Population!AH$4:AH$104)-SUMIF(Population!$B$4:$B$104,"&lt;"&amp;$GU224,Population!AH$4:AH$104)</f>
        <v>2053907</v>
      </c>
      <c r="ID224" s="35">
        <f>SUMIF(Population!$B$4:$B$104,"&lt;="&amp;$GV224,Population!AI$4:AI$104)-SUMIF(Population!$B$4:$B$104,"&lt;"&amp;$GU224,Population!AI$4:AI$104)</f>
        <v>2062989</v>
      </c>
      <c r="IE224" s="35">
        <f>SUMIF(Population!$B$4:$B$104,"&lt;="&amp;$GV224,Population!AJ$4:AJ$104)-SUMIF(Population!$B$4:$B$104,"&lt;"&amp;$GU224,Population!AJ$4:AJ$104)</f>
        <v>2070458</v>
      </c>
      <c r="IF224" s="35">
        <f>SUMIF(Population!$B$4:$B$104,"&lt;="&amp;$GV224,Population!AK$4:AK$104)-SUMIF(Population!$B$4:$B$104,"&lt;"&amp;$GU224,Population!AK$4:AK$104)</f>
        <v>2076564</v>
      </c>
      <c r="IG224" s="35">
        <f>SUMIF(Population!$B$4:$B$104,"&lt;="&amp;$GV224,Population!AL$4:AL$104)-SUMIF(Population!$B$4:$B$104,"&lt;"&amp;$GU224,Population!AL$4:AL$104)</f>
        <v>2081595</v>
      </c>
      <c r="IH224" s="35">
        <f>SUMIF(Population!$B$4:$B$104,"&lt;="&amp;$GV224,Population!AM$4:AM$104)-SUMIF(Population!$B$4:$B$104,"&lt;"&amp;$GU224,Population!AM$4:AM$104)</f>
        <v>2085929</v>
      </c>
      <c r="II224" s="35">
        <f>SUMIF(Population!$B$4:$B$104,"&lt;="&amp;$GV224,Population!AN$4:AN$104)-SUMIF(Population!$B$4:$B$104,"&lt;"&amp;$GU224,Population!AN$4:AN$104)</f>
        <v>2089959</v>
      </c>
      <c r="IJ224" s="35">
        <f>SUMIF(Population!$B$4:$B$104,"&lt;="&amp;$GV224,Population!AO$4:AO$104)-SUMIF(Population!$B$4:$B$104,"&lt;"&amp;$GU224,Population!AO$4:AO$104)</f>
        <v>2093985</v>
      </c>
      <c r="IK224" s="35">
        <f>SUMIF(Population!$B$4:$B$104,"&lt;="&amp;$GV224,Population!AP$4:AP$104)-SUMIF(Population!$B$4:$B$104,"&lt;"&amp;$GU224,Population!AP$4:AP$104)</f>
        <v>2098354</v>
      </c>
      <c r="IL224" s="35">
        <f>SUMIF(Population!$B$4:$B$104,"&lt;="&amp;$GV224,Population!AQ$4:AQ$104)-SUMIF(Population!$B$4:$B$104,"&lt;"&amp;$GU224,Population!AQ$4:AQ$104)</f>
        <v>2103425</v>
      </c>
      <c r="IM224" s="35">
        <f>SUMIF(Population!$B$4:$B$104,"&lt;="&amp;$GV224,Population!AR$4:AR$104)-SUMIF(Population!$B$4:$B$104,"&lt;"&amp;$GU224,Population!AR$4:AR$104)</f>
        <v>2109464</v>
      </c>
      <c r="IN224" s="35">
        <f>SUMIF(Population!$B$4:$B$104,"&lt;="&amp;$GV224,Population!AS$4:AS$104)-SUMIF(Population!$B$4:$B$104,"&lt;"&amp;$GU224,Population!AS$4:AS$104)</f>
        <v>2116670</v>
      </c>
      <c r="IO224" s="35">
        <f>SUMIF(Population!$B$4:$B$104,"&lt;="&amp;$GV224,Population!AT$4:AT$104)-SUMIF(Population!$B$4:$B$104,"&lt;"&amp;$GU224,Population!AT$4:AT$104)</f>
        <v>2125252</v>
      </c>
      <c r="IP224" s="35">
        <f>SUMIF(Population!$B$4:$B$104,"&lt;="&amp;$GV224,Population!AU$4:AU$104)-SUMIF(Population!$B$4:$B$104,"&lt;"&amp;$GU224,Population!AU$4:AU$104)</f>
        <v>2135336</v>
      </c>
      <c r="IQ224" s="35">
        <f>SUMIF(Population!$B$4:$B$104,"&lt;="&amp;$GV224,Population!AV$4:AV$104)-SUMIF(Population!$B$4:$B$104,"&lt;"&amp;$GU224,Population!AV$4:AV$104)</f>
        <v>2146957</v>
      </c>
      <c r="IR224" s="35">
        <f>SUMIF(Population!$B$4:$B$104,"&lt;="&amp;$GV224,Population!AW$4:AW$104)-SUMIF(Population!$B$4:$B$104,"&lt;"&amp;$GU224,Population!AW$4:AW$104)</f>
        <v>2160036</v>
      </c>
      <c r="IS224" s="35">
        <f>SUMIF(Population!$B$4:$B$104,"&lt;="&amp;$GV224,Population!AX$4:AX$104)-SUMIF(Population!$B$4:$B$104,"&lt;"&amp;$GU224,Population!AX$4:AX$104)</f>
        <v>2174430</v>
      </c>
      <c r="IT224" s="35">
        <f>SUMIF(Population!$B$4:$B$104,"&lt;="&amp;$GV224,Population!AY$4:AY$104)-SUMIF(Population!$B$4:$B$104,"&lt;"&amp;$GU224,Population!AY$4:AY$104)</f>
        <v>2189957</v>
      </c>
      <c r="IW224" s="35">
        <v>20</v>
      </c>
      <c r="IX224" s="35">
        <v>24</v>
      </c>
      <c r="IY224" s="36" t="s">
        <v>37</v>
      </c>
      <c r="IZ224" s="35">
        <f>SUMIF(Population!$B$214:$B$314,"&lt;="&amp;$GV224,Population!C$214:C$314)-SUMIF(Population!$B$214:$B$314,"&lt;"&amp;$GU224,Population!C$214:C$314)</f>
        <v>795349</v>
      </c>
      <c r="JA224" s="35">
        <f>SUMIF(Population!$B$214:$B$314,"&lt;="&amp;$GV224,Population!D$214:D$314)-SUMIF(Population!$B$214:$B$314,"&lt;"&amp;$GU224,Population!D$214:D$314)</f>
        <v>800508</v>
      </c>
      <c r="JB224" s="35">
        <f>SUMIF(Population!$B$214:$B$314,"&lt;="&amp;$GV224,Population!E$214:E$314)-SUMIF(Population!$B$214:$B$314,"&lt;"&amp;$GU224,Population!E$214:E$314)</f>
        <v>802504</v>
      </c>
      <c r="JC224" s="35">
        <f>SUMIF(Population!$B$214:$B$314,"&lt;="&amp;$GV224,Population!F$214:F$314)-SUMIF(Population!$B$214:$B$314,"&lt;"&amp;$GU224,Population!F$214:F$314)</f>
        <v>802679</v>
      </c>
      <c r="JD224" s="35">
        <f>SUMIF(Population!$B$214:$B$314,"&lt;="&amp;$GV224,Population!G$214:G$314)-SUMIF(Population!$B$214:$B$314,"&lt;"&amp;$GU224,Population!G$214:G$314)</f>
        <v>801498</v>
      </c>
      <c r="JE224" s="35">
        <f>SUMIF(Population!$B$214:$B$314,"&lt;="&amp;$GV224,Population!H$214:H$314)-SUMIF(Population!$B$214:$B$314,"&lt;"&amp;$GU224,Population!H$214:H$314)</f>
        <v>802447</v>
      </c>
      <c r="JF224" s="35">
        <f>SUMIF(Population!$B$214:$B$314,"&lt;="&amp;$GV224,Population!I$214:I$314)-SUMIF(Population!$B$214:$B$314,"&lt;"&amp;$GU224,Population!I$214:I$314)</f>
        <v>800696</v>
      </c>
      <c r="JG224" s="35">
        <f>SUMIF(Population!$B$214:$B$314,"&lt;="&amp;$GV224,Population!J$214:J$314)-SUMIF(Population!$B$214:$B$314,"&lt;"&amp;$GU224,Population!J$214:J$314)</f>
        <v>799913</v>
      </c>
      <c r="JH224" s="35">
        <f>SUMIF(Population!$B$214:$B$314,"&lt;="&amp;$GV224,Population!K$214:K$314)-SUMIF(Population!$B$214:$B$314,"&lt;"&amp;$GU224,Population!K$214:K$314)</f>
        <v>798076</v>
      </c>
      <c r="JI224" s="35">
        <f>SUMIF(Population!$B$214:$B$314,"&lt;="&amp;$GV224,Population!L$214:L$314)-SUMIF(Population!$B$214:$B$314,"&lt;"&amp;$GU224,Population!L$214:L$314)</f>
        <v>798472</v>
      </c>
      <c r="JJ224" s="35">
        <f>SUMIF(Population!$B$214:$B$314,"&lt;="&amp;$GV224,Population!M$214:M$314)-SUMIF(Population!$B$214:$B$314,"&lt;"&amp;$GU224,Population!M$214:M$314)</f>
        <v>797993</v>
      </c>
      <c r="JK224" s="35">
        <f>SUMIF(Population!$B$214:$B$314,"&lt;="&amp;$GV224,Population!N$214:N$314)-SUMIF(Population!$B$214:$B$314,"&lt;"&amp;$GU224,Population!N$214:N$314)</f>
        <v>800256</v>
      </c>
      <c r="JL224" s="35">
        <f>SUMIF(Population!$B$214:$B$314,"&lt;="&amp;$GV224,Population!O$214:O$314)-SUMIF(Population!$B$214:$B$314,"&lt;"&amp;$GU224,Population!O$214:O$314)</f>
        <v>803328</v>
      </c>
      <c r="JM224" s="35">
        <f>SUMIF(Population!$B$214:$B$314,"&lt;="&amp;$GV224,Population!P$214:P$314)-SUMIF(Population!$B$214:$B$314,"&lt;"&amp;$GU224,Population!P$214:P$314)</f>
        <v>809071</v>
      </c>
      <c r="JN224" s="35">
        <f>SUMIF(Population!$B$214:$B$314,"&lt;="&amp;$GV224,Population!Q$214:Q$314)-SUMIF(Population!$B$214:$B$314,"&lt;"&amp;$GU224,Population!Q$214:Q$314)</f>
        <v>820683</v>
      </c>
      <c r="JO224" s="35">
        <f>SUMIF(Population!$B$214:$B$314,"&lt;="&amp;$GV224,Population!R$214:R$314)-SUMIF(Population!$B$214:$B$314,"&lt;"&amp;$GU224,Population!R$214:R$314)</f>
        <v>834050</v>
      </c>
      <c r="JP224" s="35">
        <f>SUMIF(Population!$B$214:$B$314,"&lt;="&amp;$GV224,Population!S$214:S$314)-SUMIF(Population!$B$214:$B$314,"&lt;"&amp;$GU224,Population!S$214:S$314)</f>
        <v>849755</v>
      </c>
      <c r="JQ224" s="35">
        <f>SUMIF(Population!$B$214:$B$314,"&lt;="&amp;$GV224,Population!T$214:T$314)-SUMIF(Population!$B$214:$B$314,"&lt;"&amp;$GU224,Population!T$214:T$314)</f>
        <v>865328</v>
      </c>
      <c r="JR224" s="35">
        <f>SUMIF(Population!$B$214:$B$314,"&lt;="&amp;$GV224,Population!U$214:U$314)-SUMIF(Population!$B$214:$B$314,"&lt;"&amp;$GU224,Population!U$214:U$314)</f>
        <v>879931</v>
      </c>
      <c r="JS224" s="35">
        <f>SUMIF(Population!$B$214:$B$314,"&lt;="&amp;$GV224,Population!V$214:V$314)-SUMIF(Population!$B$214:$B$314,"&lt;"&amp;$GU224,Population!V$214:V$314)</f>
        <v>887561</v>
      </c>
      <c r="JT224" s="35">
        <f>SUMIF(Population!$B$214:$B$314,"&lt;="&amp;$GV224,Population!W$214:W$314)-SUMIF(Population!$B$214:$B$314,"&lt;"&amp;$GU224,Population!W$214:W$314)</f>
        <v>896451</v>
      </c>
      <c r="JU224" s="35">
        <f>SUMIF(Population!$B$214:$B$314,"&lt;="&amp;$GV224,Population!X$214:X$314)-SUMIF(Population!$B$214:$B$314,"&lt;"&amp;$GU224,Population!X$214:X$314)</f>
        <v>904401</v>
      </c>
      <c r="JV224" s="35">
        <f>SUMIF(Population!$B$214:$B$314,"&lt;="&amp;$GV224,Population!Y$214:Y$314)-SUMIF(Population!$B$214:$B$314,"&lt;"&amp;$GU224,Population!Y$214:Y$314)</f>
        <v>912746</v>
      </c>
      <c r="JW224" s="35">
        <f>SUMIF(Population!$B$214:$B$314,"&lt;="&amp;$GV224,Population!Z$214:Z$314)-SUMIF(Population!$B$214:$B$314,"&lt;"&amp;$GU224,Population!Z$214:Z$314)</f>
        <v>921037</v>
      </c>
      <c r="JX224" s="35">
        <f>SUMIF(Population!$B$214:$B$314,"&lt;="&amp;$GV224,Population!AA$214:AA$314)-SUMIF(Population!$B$214:$B$314,"&lt;"&amp;$GU224,Population!AA$214:AA$314)</f>
        <v>932458</v>
      </c>
      <c r="JY224" s="35">
        <f>SUMIF(Population!$B$214:$B$314,"&lt;="&amp;$GV224,Population!AB$214:AB$314)-SUMIF(Population!$B$214:$B$314,"&lt;"&amp;$GU224,Population!AB$214:AB$314)</f>
        <v>943467</v>
      </c>
      <c r="JZ224" s="35">
        <f>SUMIF(Population!$B$214:$B$314,"&lt;="&amp;$GV224,Population!AC$214:AC$314)-SUMIF(Population!$B$214:$B$314,"&lt;"&amp;$GU224,Population!AC$214:AC$314)</f>
        <v>953501</v>
      </c>
      <c r="KA224" s="35">
        <f>SUMIF(Population!$B$214:$B$314,"&lt;="&amp;$GV224,Population!AD$214:AD$314)-SUMIF(Population!$B$214:$B$314,"&lt;"&amp;$GU224,Population!AD$214:AD$314)</f>
        <v>962760</v>
      </c>
      <c r="KB224" s="35">
        <f>SUMIF(Population!$B$214:$B$314,"&lt;="&amp;$GV224,Population!AE$214:AE$314)-SUMIF(Population!$B$214:$B$314,"&lt;"&amp;$GU224,Population!AE$214:AE$314)</f>
        <v>971105</v>
      </c>
      <c r="KC224" s="35">
        <f>SUMIF(Population!$B$214:$B$314,"&lt;="&amp;$GV224,Population!AF$214:AF$314)-SUMIF(Population!$B$214:$B$314,"&lt;"&amp;$GU224,Population!AF$214:AF$314)</f>
        <v>978444</v>
      </c>
      <c r="KD224" s="35">
        <f>SUMIF(Population!$B$214:$B$314,"&lt;="&amp;$GV224,Population!AG$214:AG$314)-SUMIF(Population!$B$214:$B$314,"&lt;"&amp;$GU224,Population!AG$214:AG$314)</f>
        <v>984719</v>
      </c>
      <c r="KE224" s="35">
        <f>SUMIF(Population!$B$214:$B$314,"&lt;="&amp;$GV224,Population!AH$214:AH$314)-SUMIF(Population!$B$214:$B$314,"&lt;"&amp;$GU224,Population!AH$214:AH$314)</f>
        <v>989991</v>
      </c>
      <c r="KF224" s="35">
        <f>SUMIF(Population!$B$214:$B$314,"&lt;="&amp;$GV224,Population!AI$214:AI$314)-SUMIF(Population!$B$214:$B$314,"&lt;"&amp;$GU224,Population!AI$214:AI$314)</f>
        <v>994380</v>
      </c>
      <c r="KG224" s="35">
        <f>SUMIF(Population!$B$214:$B$314,"&lt;="&amp;$GV224,Population!AJ$214:AJ$314)-SUMIF(Population!$B$214:$B$314,"&lt;"&amp;$GU224,Population!AJ$214:AJ$314)</f>
        <v>997988</v>
      </c>
      <c r="KH224" s="35">
        <f>SUMIF(Population!$B$214:$B$314,"&lt;="&amp;$GV224,Population!AK$214:AK$314)-SUMIF(Population!$B$214:$B$314,"&lt;"&amp;$GU224,Population!AK$214:AK$314)</f>
        <v>1000930</v>
      </c>
      <c r="KI224" s="35">
        <f>SUMIF(Population!$B$214:$B$314,"&lt;="&amp;$GV224,Population!AL$214:AL$314)-SUMIF(Population!$B$214:$B$314,"&lt;"&amp;$GU224,Population!AL$214:AL$314)</f>
        <v>1003352</v>
      </c>
      <c r="KJ224" s="35">
        <f>SUMIF(Population!$B$214:$B$314,"&lt;="&amp;$GV224,Population!AM$214:AM$314)-SUMIF(Population!$B$214:$B$314,"&lt;"&amp;$GU224,Population!AM$214:AM$314)</f>
        <v>1005434</v>
      </c>
      <c r="KK224" s="35">
        <f>SUMIF(Population!$B$214:$B$314,"&lt;="&amp;$GV224,Population!AN$214:AN$314)-SUMIF(Population!$B$214:$B$314,"&lt;"&amp;$GU224,Population!AN$214:AN$314)</f>
        <v>1007369</v>
      </c>
      <c r="KL224" s="35">
        <f>SUMIF(Population!$B$214:$B$314,"&lt;="&amp;$GV224,Population!AO$214:AO$314)-SUMIF(Population!$B$214:$B$314,"&lt;"&amp;$GU224,Population!AO$214:AO$314)</f>
        <v>1009302</v>
      </c>
      <c r="KM224" s="35">
        <f>SUMIF(Population!$B$214:$B$314,"&lt;="&amp;$GV224,Population!AP$214:AP$314)-SUMIF(Population!$B$214:$B$314,"&lt;"&amp;$GU224,Population!AP$214:AP$314)</f>
        <v>1011406</v>
      </c>
      <c r="KN224" s="35">
        <f>SUMIF(Population!$B$214:$B$314,"&lt;="&amp;$GV224,Population!AQ$214:AQ$314)-SUMIF(Population!$B$214:$B$314,"&lt;"&amp;$GU224,Population!AQ$214:AQ$314)</f>
        <v>1013851</v>
      </c>
      <c r="KO224" s="35">
        <f>SUMIF(Population!$B$214:$B$314,"&lt;="&amp;$GV224,Population!AR$214:AR$314)-SUMIF(Population!$B$214:$B$314,"&lt;"&amp;$GU224,Population!AR$214:AR$314)</f>
        <v>1016770</v>
      </c>
      <c r="KP224" s="35">
        <f>SUMIF(Population!$B$214:$B$314,"&lt;="&amp;$GV224,Population!AS$214:AS$314)-SUMIF(Population!$B$214:$B$314,"&lt;"&amp;$GU224,Population!AS$214:AS$314)</f>
        <v>1020257</v>
      </c>
      <c r="KQ224" s="35">
        <f>SUMIF(Population!$B$214:$B$314,"&lt;="&amp;$GV224,Population!AT$214:AT$314)-SUMIF(Population!$B$214:$B$314,"&lt;"&amp;$GU224,Population!AT$214:AT$314)</f>
        <v>1024416</v>
      </c>
      <c r="KR224" s="35">
        <f>SUMIF(Population!$B$214:$B$314,"&lt;="&amp;$GV224,Population!AU$214:AU$314)-SUMIF(Population!$B$214:$B$314,"&lt;"&amp;$GU224,Population!AU$214:AU$314)</f>
        <v>1029305</v>
      </c>
      <c r="KS224" s="35">
        <f>SUMIF(Population!$B$214:$B$314,"&lt;="&amp;$GV224,Population!AV$214:AV$314)-SUMIF(Population!$B$214:$B$314,"&lt;"&amp;$GU224,Population!AV$214:AV$314)</f>
        <v>1034945</v>
      </c>
      <c r="KT224" s="35">
        <f>SUMIF(Population!$B$214:$B$314,"&lt;="&amp;$GV224,Population!AW$214:AW$314)-SUMIF(Population!$B$214:$B$314,"&lt;"&amp;$GU224,Population!AW$214:AW$314)</f>
        <v>1041294</v>
      </c>
      <c r="KU224" s="35">
        <f>SUMIF(Population!$B$214:$B$314,"&lt;="&amp;$GV224,Population!AX$214:AX$314)-SUMIF(Population!$B$214:$B$314,"&lt;"&amp;$GU224,Population!AX$214:AX$314)</f>
        <v>1048287</v>
      </c>
      <c r="KV224" s="35">
        <f>SUMIF(Population!$B$214:$B$314,"&lt;="&amp;$GV224,Population!AY$214:AY$314)-SUMIF(Population!$B$214:$B$314,"&lt;"&amp;$GU224,Population!AY$214:AY$314)</f>
        <v>1055829</v>
      </c>
      <c r="KY224" s="35">
        <v>20</v>
      </c>
      <c r="KZ224" s="35">
        <v>24</v>
      </c>
      <c r="LA224" s="36" t="s">
        <v>37</v>
      </c>
      <c r="LB224" s="35">
        <f>SUMIF(Population!$B$110:$B$210,"&lt;="&amp;$GV224,Population!C$110:C$210)-SUMIF(Population!$B$110:$B$210,"&lt;"&amp;$GU224,Population!C$110:C$210)</f>
        <v>828175</v>
      </c>
      <c r="LC224" s="35">
        <f>SUMIF(Population!$B$110:$B$210,"&lt;="&amp;$GV224,Population!D$110:D$210)-SUMIF(Population!$B$110:$B$210,"&lt;"&amp;$GU224,Population!D$110:D$210)</f>
        <v>834030</v>
      </c>
      <c r="LD224" s="35">
        <f>SUMIF(Population!$B$110:$B$210,"&lt;="&amp;$GV224,Population!E$110:E$210)-SUMIF(Population!$B$110:$B$210,"&lt;"&amp;$GU224,Population!E$110:E$210)</f>
        <v>838235</v>
      </c>
      <c r="LE224" s="35">
        <f>SUMIF(Population!$B$110:$B$210,"&lt;="&amp;$GV224,Population!F$110:F$210)-SUMIF(Population!$B$110:$B$210,"&lt;"&amp;$GU224,Population!F$110:F$210)</f>
        <v>840494</v>
      </c>
      <c r="LF224" s="35">
        <f>SUMIF(Population!$B$110:$B$210,"&lt;="&amp;$GV224,Population!G$110:G$210)-SUMIF(Population!$B$110:$B$210,"&lt;"&amp;$GU224,Population!G$110:G$210)</f>
        <v>843272</v>
      </c>
      <c r="LG224" s="35">
        <f>SUMIF(Population!$B$110:$B$210,"&lt;="&amp;$GV224,Population!H$110:H$210)-SUMIF(Population!$B$110:$B$210,"&lt;"&amp;$GU224,Population!H$110:H$210)</f>
        <v>846899</v>
      </c>
      <c r="LH224" s="35">
        <f>SUMIF(Population!$B$110:$B$210,"&lt;="&amp;$GV224,Population!I$110:I$210)-SUMIF(Population!$B$110:$B$210,"&lt;"&amp;$GU224,Population!I$110:I$210)</f>
        <v>847556</v>
      </c>
      <c r="LI224" s="35">
        <f>SUMIF(Population!$B$110:$B$210,"&lt;="&amp;$GV224,Population!J$110:J$210)-SUMIF(Population!$B$110:$B$210,"&lt;"&amp;$GU224,Population!J$110:J$210)</f>
        <v>847257</v>
      </c>
      <c r="LJ224" s="35">
        <f>SUMIF(Population!$B$110:$B$210,"&lt;="&amp;$GV224,Population!K$110:K$210)-SUMIF(Population!$B$110:$B$210,"&lt;"&amp;$GU224,Population!K$110:K$210)</f>
        <v>845067</v>
      </c>
      <c r="LK224" s="35">
        <f>SUMIF(Population!$B$110:$B$210,"&lt;="&amp;$GV224,Population!L$110:L$210)-SUMIF(Population!$B$110:$B$210,"&lt;"&amp;$GU224,Population!L$110:L$210)</f>
        <v>845937</v>
      </c>
      <c r="LL224" s="35">
        <f>SUMIF(Population!$B$110:$B$210,"&lt;="&amp;$GV224,Population!M$110:M$210)-SUMIF(Population!$B$110:$B$210,"&lt;"&amp;$GU224,Population!M$110:M$210)</f>
        <v>845896</v>
      </c>
      <c r="LM224" s="35">
        <f>SUMIF(Population!$B$110:$B$210,"&lt;="&amp;$GV224,Population!N$110:N$210)-SUMIF(Population!$B$110:$B$210,"&lt;"&amp;$GU224,Population!N$110:N$210)</f>
        <v>848258</v>
      </c>
      <c r="LN224" s="35">
        <f>SUMIF(Population!$B$110:$B$210,"&lt;="&amp;$GV224,Population!O$110:O$210)-SUMIF(Population!$B$110:$B$210,"&lt;"&amp;$GU224,Population!O$110:O$210)</f>
        <v>853629</v>
      </c>
      <c r="LO224" s="35">
        <f>SUMIF(Population!$B$110:$B$210,"&lt;="&amp;$GV224,Population!P$110:P$210)-SUMIF(Population!$B$110:$B$210,"&lt;"&amp;$GU224,Population!P$110:P$210)</f>
        <v>862552</v>
      </c>
      <c r="LP224" s="35">
        <f>SUMIF(Population!$B$110:$B$210,"&lt;="&amp;$GV224,Population!Q$110:Q$210)-SUMIF(Population!$B$110:$B$210,"&lt;"&amp;$GU224,Population!Q$110:Q$210)</f>
        <v>876212</v>
      </c>
      <c r="LQ224" s="35">
        <f>SUMIF(Population!$B$110:$B$210,"&lt;="&amp;$GV224,Population!R$110:R$210)-SUMIF(Population!$B$110:$B$210,"&lt;"&amp;$GU224,Population!R$110:R$210)</f>
        <v>892725</v>
      </c>
      <c r="LR224" s="35">
        <f>SUMIF(Population!$B$110:$B$210,"&lt;="&amp;$GV224,Population!S$110:S$210)-SUMIF(Population!$B$110:$B$210,"&lt;"&amp;$GU224,Population!S$110:S$210)</f>
        <v>910911</v>
      </c>
      <c r="LS224" s="35">
        <f>SUMIF(Population!$B$110:$B$210,"&lt;="&amp;$GV224,Population!T$110:T$210)-SUMIF(Population!$B$110:$B$210,"&lt;"&amp;$GU224,Population!T$110:T$210)</f>
        <v>928165</v>
      </c>
      <c r="LT224" s="35">
        <f>SUMIF(Population!$B$110:$B$210,"&lt;="&amp;$GV224,Population!U$110:U$210)-SUMIF(Population!$B$110:$B$210,"&lt;"&amp;$GU224,Population!U$110:U$210)</f>
        <v>944334</v>
      </c>
      <c r="LU224" s="35">
        <f>SUMIF(Population!$B$110:$B$210,"&lt;="&amp;$GV224,Population!V$110:V$210)-SUMIF(Population!$B$110:$B$210,"&lt;"&amp;$GU224,Population!V$110:V$210)</f>
        <v>953491</v>
      </c>
      <c r="LV224" s="35">
        <f>SUMIF(Population!$B$110:$B$210,"&lt;="&amp;$GV224,Population!W$110:W$210)-SUMIF(Population!$B$110:$B$210,"&lt;"&amp;$GU224,Population!W$110:W$210)</f>
        <v>963730</v>
      </c>
      <c r="LW224" s="35">
        <f>SUMIF(Population!$B$110:$B$210,"&lt;="&amp;$GV224,Population!X$110:X$210)-SUMIF(Population!$B$110:$B$210,"&lt;"&amp;$GU224,Population!X$110:X$210)</f>
        <v>973225</v>
      </c>
      <c r="LX224" s="35">
        <f>SUMIF(Population!$B$110:$B$210,"&lt;="&amp;$GV224,Population!Y$110:Y$210)-SUMIF(Population!$B$110:$B$210,"&lt;"&amp;$GU224,Population!Y$110:Y$210)</f>
        <v>982593</v>
      </c>
      <c r="LY224" s="35">
        <f>SUMIF(Population!$B$110:$B$210,"&lt;="&amp;$GV224,Population!Z$110:Z$210)-SUMIF(Population!$B$110:$B$210,"&lt;"&amp;$GU224,Population!Z$110:Z$210)</f>
        <v>991340</v>
      </c>
      <c r="LZ224" s="35">
        <f>SUMIF(Population!$B$110:$B$210,"&lt;="&amp;$GV224,Population!AA$110:AA$210)-SUMIF(Population!$B$110:$B$210,"&lt;"&amp;$GU224,Population!AA$110:AA$210)</f>
        <v>1003442</v>
      </c>
      <c r="MA224" s="35">
        <f>SUMIF(Population!$B$110:$B$210,"&lt;="&amp;$GV224,Population!AB$110:AB$210)-SUMIF(Population!$B$110:$B$210,"&lt;"&amp;$GU224,Population!AB$110:AB$210)</f>
        <v>1014741</v>
      </c>
      <c r="MB224" s="35">
        <f>SUMIF(Population!$B$110:$B$210,"&lt;="&amp;$GV224,Population!AC$110:AC$210)-SUMIF(Population!$B$110:$B$210,"&lt;"&amp;$GU224,Population!AC$110:AC$210)</f>
        <v>1025249</v>
      </c>
      <c r="MC224" s="35">
        <f>SUMIF(Population!$B$110:$B$210,"&lt;="&amp;$GV224,Population!AD$110:AD$210)-SUMIF(Population!$B$110:$B$210,"&lt;"&amp;$GU224,Population!AD$110:AD$210)</f>
        <v>1034998</v>
      </c>
      <c r="MD224" s="35">
        <f>SUMIF(Population!$B$110:$B$210,"&lt;="&amp;$GV224,Population!AE$110:AE$210)-SUMIF(Population!$B$110:$B$210,"&lt;"&amp;$GU224,Population!AE$110:AE$210)</f>
        <v>1043826</v>
      </c>
      <c r="ME224" s="35">
        <f>SUMIF(Population!$B$110:$B$210,"&lt;="&amp;$GV224,Population!AF$110:AF$210)-SUMIF(Population!$B$110:$B$210,"&lt;"&amp;$GU224,Population!AF$110:AF$210)</f>
        <v>1051614</v>
      </c>
      <c r="MF224" s="35">
        <f>SUMIF(Population!$B$110:$B$210,"&lt;="&amp;$GV224,Population!AG$110:AG$210)-SUMIF(Population!$B$110:$B$210,"&lt;"&amp;$GU224,Population!AG$110:AG$210)</f>
        <v>1058293</v>
      </c>
      <c r="MG224" s="35">
        <f>SUMIF(Population!$B$110:$B$210,"&lt;="&amp;$GV224,Population!AH$110:AH$210)-SUMIF(Population!$B$110:$B$210,"&lt;"&amp;$GU224,Population!AH$110:AH$210)</f>
        <v>1063916</v>
      </c>
      <c r="MH224" s="35">
        <f>SUMIF(Population!$B$110:$B$210,"&lt;="&amp;$GV224,Population!AI$110:AI$210)-SUMIF(Population!$B$110:$B$210,"&lt;"&amp;$GU224,Population!AI$110:AI$210)</f>
        <v>1068609</v>
      </c>
      <c r="MI224" s="35">
        <f>SUMIF(Population!$B$110:$B$210,"&lt;="&amp;$GV224,Population!AJ$110:AJ$210)-SUMIF(Population!$B$110:$B$210,"&lt;"&amp;$GU224,Population!AJ$110:AJ$210)</f>
        <v>1072470</v>
      </c>
      <c r="MJ224" s="35">
        <f>SUMIF(Population!$B$110:$B$210,"&lt;="&amp;$GV224,Population!AK$110:AK$210)-SUMIF(Population!$B$110:$B$210,"&lt;"&amp;$GU224,Population!AK$110:AK$210)</f>
        <v>1075634</v>
      </c>
      <c r="MK224" s="35">
        <f>SUMIF(Population!$B$110:$B$210,"&lt;="&amp;$GV224,Population!AL$110:AL$210)-SUMIF(Population!$B$110:$B$210,"&lt;"&amp;$GU224,Population!AL$110:AL$210)</f>
        <v>1078243</v>
      </c>
      <c r="ML224" s="35">
        <f>SUMIF(Population!$B$110:$B$210,"&lt;="&amp;$GV224,Population!AM$110:AM$210)-SUMIF(Population!$B$110:$B$210,"&lt;"&amp;$GU224,Population!AM$110:AM$210)</f>
        <v>1080495</v>
      </c>
      <c r="MM224" s="35">
        <f>SUMIF(Population!$B$110:$B$210,"&lt;="&amp;$GV224,Population!AN$110:AN$210)-SUMIF(Population!$B$110:$B$210,"&lt;"&amp;$GU224,Population!AN$110:AN$210)</f>
        <v>1082590</v>
      </c>
      <c r="MN224" s="35">
        <f>SUMIF(Population!$B$110:$B$210,"&lt;="&amp;$GV224,Population!AO$110:AO$210)-SUMIF(Population!$B$110:$B$210,"&lt;"&amp;$GU224,Population!AO$110:AO$210)</f>
        <v>1084683</v>
      </c>
      <c r="MO224" s="35">
        <f>SUMIF(Population!$B$110:$B$210,"&lt;="&amp;$GV224,Population!AP$110:AP$210)-SUMIF(Population!$B$110:$B$210,"&lt;"&amp;$GU224,Population!AP$110:AP$210)</f>
        <v>1086948</v>
      </c>
      <c r="MP224" s="35">
        <f>SUMIF(Population!$B$110:$B$210,"&lt;="&amp;$GV224,Population!AQ$110:AQ$210)-SUMIF(Population!$B$110:$B$210,"&lt;"&amp;$GU224,Population!AQ$110:AQ$210)</f>
        <v>1089574</v>
      </c>
      <c r="MQ224" s="35">
        <f>SUMIF(Population!$B$110:$B$210,"&lt;="&amp;$GV224,Population!AR$110:AR$210)-SUMIF(Population!$B$110:$B$210,"&lt;"&amp;$GU224,Population!AR$110:AR$210)</f>
        <v>1092694</v>
      </c>
      <c r="MR224" s="35">
        <f>SUMIF(Population!$B$110:$B$210,"&lt;="&amp;$GV224,Population!AS$110:AS$210)-SUMIF(Population!$B$110:$B$210,"&lt;"&amp;$GU224,Population!AS$110:AS$210)</f>
        <v>1096413</v>
      </c>
      <c r="MS224" s="35">
        <f>SUMIF(Population!$B$110:$B$210,"&lt;="&amp;$GV224,Population!AT$110:AT$210)-SUMIF(Population!$B$110:$B$210,"&lt;"&amp;$GU224,Population!AT$110:AT$210)</f>
        <v>1100836</v>
      </c>
      <c r="MT224" s="35">
        <f>SUMIF(Population!$B$110:$B$210,"&lt;="&amp;$GV224,Population!AU$110:AU$210)-SUMIF(Population!$B$110:$B$210,"&lt;"&amp;$GU224,Population!AU$110:AU$210)</f>
        <v>1106031</v>
      </c>
      <c r="MU224" s="35">
        <f>SUMIF(Population!$B$110:$B$210,"&lt;="&amp;$GV224,Population!AV$110:AV$210)-SUMIF(Population!$B$110:$B$210,"&lt;"&amp;$GU224,Population!AV$110:AV$210)</f>
        <v>1112012</v>
      </c>
      <c r="MV224" s="35">
        <f>SUMIF(Population!$B$110:$B$210,"&lt;="&amp;$GV224,Population!AW$110:AW$210)-SUMIF(Population!$B$110:$B$210,"&lt;"&amp;$GU224,Population!AW$110:AW$210)</f>
        <v>1118742</v>
      </c>
      <c r="MW224" s="35">
        <f>SUMIF(Population!$B$110:$B$210,"&lt;="&amp;$GV224,Population!AX$110:AX$210)-SUMIF(Population!$B$110:$B$210,"&lt;"&amp;$GU224,Population!AX$110:AX$210)</f>
        <v>1126143</v>
      </c>
      <c r="MX224" s="35">
        <f>SUMIF(Population!$B$110:$B$210,"&lt;="&amp;$GV224,Population!AY$110:AY$210)-SUMIF(Population!$B$110:$B$210,"&lt;"&amp;$GU224,Population!AY$110:AY$210)</f>
        <v>1134128</v>
      </c>
      <c r="MZ224" s="36" t="s">
        <v>37</v>
      </c>
      <c r="NA224" s="75">
        <f t="shared" si="264"/>
        <v>93399031.993233979</v>
      </c>
      <c r="NB224" s="75">
        <f t="shared" si="265"/>
        <v>96102032.830728009</v>
      </c>
      <c r="NC224" s="75">
        <f t="shared" si="266"/>
        <v>98516000.552061573</v>
      </c>
      <c r="ND224" s="75">
        <f t="shared" si="267"/>
        <v>100689730.47929768</v>
      </c>
      <c r="NE224" s="75">
        <f t="shared" si="268"/>
        <v>102795253.23813668</v>
      </c>
      <c r="NF224" s="75">
        <f t="shared" si="269"/>
        <v>105075424.03581798</v>
      </c>
      <c r="NG224" s="75">
        <f t="shared" si="270"/>
        <v>106982304.73430291</v>
      </c>
      <c r="NH224" s="75">
        <f t="shared" si="271"/>
        <v>108873751.05488509</v>
      </c>
      <c r="NI224" s="75">
        <f t="shared" si="272"/>
        <v>110553430.73566873</v>
      </c>
      <c r="NJ224" s="75">
        <f t="shared" si="273"/>
        <v>112577362.03538887</v>
      </c>
      <c r="NK224" s="75">
        <f t="shared" si="274"/>
        <v>114473622.22505902</v>
      </c>
      <c r="NL224" s="75">
        <f t="shared" si="275"/>
        <v>116728897.3806648</v>
      </c>
      <c r="NM224" s="75">
        <f t="shared" si="276"/>
        <v>119267850.46182299</v>
      </c>
      <c r="NN224" s="75">
        <f t="shared" si="277"/>
        <v>122281818.98664737</v>
      </c>
      <c r="NO224" s="75">
        <f t="shared" si="278"/>
        <v>126120380.01019442</v>
      </c>
      <c r="NP224" s="75">
        <f t="shared" si="279"/>
        <v>130369974.88576055</v>
      </c>
      <c r="NQ224" s="75">
        <f t="shared" si="280"/>
        <v>135003086.99857762</v>
      </c>
      <c r="NR224" s="75">
        <f t="shared" si="281"/>
        <v>139640846.6392574</v>
      </c>
      <c r="NS224" s="75">
        <f t="shared" si="282"/>
        <v>144203253.93639553</v>
      </c>
      <c r="NT224" s="75">
        <f t="shared" si="283"/>
        <v>147727818.88619742</v>
      </c>
      <c r="NU224" s="75">
        <f t="shared" si="284"/>
        <v>151495999.69406947</v>
      </c>
      <c r="NV224" s="75">
        <f t="shared" si="285"/>
        <v>155185368.46174493</v>
      </c>
      <c r="NW224" s="75">
        <f t="shared" si="286"/>
        <v>158955354.81413984</v>
      </c>
      <c r="NX224" s="75">
        <f t="shared" si="287"/>
        <v>162728512.22157583</v>
      </c>
      <c r="NY224" s="75">
        <f t="shared" si="288"/>
        <v>167122248.41666952</v>
      </c>
      <c r="NZ224" s="75">
        <f t="shared" si="289"/>
        <v>171488254.01348197</v>
      </c>
      <c r="OA224" s="75">
        <f t="shared" si="290"/>
        <v>175774970.40617102</v>
      </c>
      <c r="OB224" s="75">
        <f t="shared" si="291"/>
        <v>179998509.56454825</v>
      </c>
      <c r="OC224" s="75">
        <f t="shared" si="292"/>
        <v>184127338.55843595</v>
      </c>
      <c r="OD224" s="75">
        <f t="shared" si="293"/>
        <v>188136589.21025121</v>
      </c>
      <c r="OE224" s="75">
        <f t="shared" si="294"/>
        <v>192008035.82938686</v>
      </c>
      <c r="OF224" s="75">
        <f t="shared" si="295"/>
        <v>195745576.02238292</v>
      </c>
      <c r="OG224" s="75">
        <f t="shared" si="296"/>
        <v>199366279.90011269</v>
      </c>
      <c r="OH224" s="75">
        <f t="shared" si="297"/>
        <v>202883847.62694502</v>
      </c>
      <c r="OI224" s="75">
        <f t="shared" si="298"/>
        <v>206317863.58088699</v>
      </c>
      <c r="OJ224" s="75">
        <f t="shared" si="299"/>
        <v>209692958.23720339</v>
      </c>
      <c r="OK224" s="75">
        <f t="shared" si="300"/>
        <v>213044420.07054129</v>
      </c>
      <c r="OL224" s="75">
        <f t="shared" si="301"/>
        <v>216411109.69999459</v>
      </c>
      <c r="OM224" s="75">
        <f t="shared" si="302"/>
        <v>219824291.16933119</v>
      </c>
      <c r="ON224" s="75">
        <f t="shared" si="303"/>
        <v>223321925.66201916</v>
      </c>
      <c r="OO224" s="75">
        <f t="shared" si="304"/>
        <v>226945293.65756184</v>
      </c>
      <c r="OP224" s="75">
        <f t="shared" si="305"/>
        <v>230727664.02891564</v>
      </c>
      <c r="OQ224" s="75">
        <f t="shared" si="306"/>
        <v>234696547.6066843</v>
      </c>
      <c r="OR224" s="75">
        <f t="shared" si="307"/>
        <v>238881896.80330038</v>
      </c>
      <c r="OS224" s="75">
        <f t="shared" si="308"/>
        <v>243305629.35267916</v>
      </c>
      <c r="OT224" s="75">
        <f t="shared" si="309"/>
        <v>247980103.31564784</v>
      </c>
      <c r="OU224" s="75">
        <f t="shared" si="310"/>
        <v>252904736.4540197</v>
      </c>
      <c r="OV224" s="75">
        <f t="shared" si="311"/>
        <v>258071041.6405825</v>
      </c>
      <c r="OW224" s="75">
        <f t="shared" si="312"/>
        <v>263465105.80700734</v>
      </c>
    </row>
    <row r="225" spans="2:413">
      <c r="B225" s="36" t="s">
        <v>38</v>
      </c>
      <c r="C225" s="39">
        <v>128360237.20997676</v>
      </c>
      <c r="D225" s="39">
        <v>28390521.83472573</v>
      </c>
      <c r="E225" s="39">
        <v>99969715.37525104</v>
      </c>
      <c r="F225" s="40">
        <f t="shared" si="259"/>
        <v>75.86351755831555</v>
      </c>
      <c r="G225" s="40">
        <f t="shared" si="260"/>
        <v>33.129961624943675</v>
      </c>
      <c r="H225" s="40">
        <f t="shared" si="261"/>
        <v>119.71775817500978</v>
      </c>
      <c r="I225" s="341">
        <f t="shared" si="313"/>
        <v>0.36444709305485606</v>
      </c>
      <c r="J225" s="341">
        <f t="shared" si="262"/>
        <v>0.17689105444525327</v>
      </c>
      <c r="K225" s="341">
        <f t="shared" si="262"/>
        <v>0.52314193359757533</v>
      </c>
      <c r="AG225" s="35">
        <v>25</v>
      </c>
      <c r="AH225" s="35">
        <v>29</v>
      </c>
      <c r="AI225" s="36" t="s">
        <v>38</v>
      </c>
      <c r="AJ225" s="35">
        <f t="shared" si="314"/>
        <v>79.224248752674796</v>
      </c>
      <c r="AK225" s="35">
        <f t="shared" si="263"/>
        <v>80.967740567914731</v>
      </c>
      <c r="AL225" s="35">
        <f t="shared" si="263"/>
        <v>82.68785741663207</v>
      </c>
      <c r="AM225" s="35">
        <f t="shared" si="263"/>
        <v>84.387157002552328</v>
      </c>
      <c r="AN225" s="35">
        <f t="shared" si="263"/>
        <v>86.068127057889612</v>
      </c>
      <c r="AO225" s="35">
        <f t="shared" si="263"/>
        <v>87.73317517438133</v>
      </c>
      <c r="AP225" s="35">
        <f t="shared" si="263"/>
        <v>89.384621590235483</v>
      </c>
      <c r="AQ225" s="35">
        <f t="shared" si="263"/>
        <v>91.024694444274999</v>
      </c>
      <c r="AR225" s="35">
        <f t="shared" si="263"/>
        <v>92.655527068719906</v>
      </c>
      <c r="AS225" s="35">
        <f t="shared" si="263"/>
        <v>94.279156948099754</v>
      </c>
      <c r="AT225" s="35">
        <f t="shared" si="263"/>
        <v>95.897526023127099</v>
      </c>
      <c r="AU225" s="35">
        <f t="shared" si="263"/>
        <v>97.512482064730662</v>
      </c>
      <c r="AV225" s="35">
        <f t="shared" si="263"/>
        <v>99.125780884839727</v>
      </c>
      <c r="AW225" s="35">
        <f t="shared" si="263"/>
        <v>100.739089187096</v>
      </c>
      <c r="AX225" s="35">
        <f t="shared" si="263"/>
        <v>102.35398789272389</v>
      </c>
      <c r="AY225" s="35">
        <f t="shared" si="263"/>
        <v>103.97197580466145</v>
      </c>
      <c r="AZ225" s="35">
        <f t="shared" si="263"/>
        <v>105.59447349711624</v>
      </c>
      <c r="BA225" s="35">
        <f t="shared" si="263"/>
        <v>107.22282733835439</v>
      </c>
      <c r="BB225" s="35">
        <f t="shared" si="263"/>
        <v>108.85831357213114</v>
      </c>
      <c r="BC225" s="35">
        <f t="shared" si="263"/>
        <v>110.50214239809293</v>
      </c>
      <c r="BD225" s="35">
        <f t="shared" si="263"/>
        <v>112.15546200405856</v>
      </c>
      <c r="BE225" s="35">
        <f t="shared" si="263"/>
        <v>113.81936251362774</v>
      </c>
      <c r="BF225" s="35">
        <f t="shared" si="263"/>
        <v>115.49487982135065</v>
      </c>
      <c r="BG225" s="35">
        <f t="shared" si="263"/>
        <v>117.18299929496683</v>
      </c>
      <c r="BH225" s="35">
        <f t="shared" si="263"/>
        <v>118.88465933020831</v>
      </c>
      <c r="BI225" s="35">
        <f t="shared" si="263"/>
        <v>120.60075474855343</v>
      </c>
      <c r="BJ225" s="35">
        <f t="shared" si="263"/>
        <v>122.33214003228235</v>
      </c>
      <c r="BK225" s="35">
        <f t="shared" si="263"/>
        <v>124.07963239436832</v>
      </c>
      <c r="BL225" s="35">
        <f t="shared" si="263"/>
        <v>125.84401468326843</v>
      </c>
      <c r="BM225" s="35">
        <f t="shared" si="263"/>
        <v>127.62603812466051</v>
      </c>
      <c r="BN225" s="35">
        <f t="shared" si="263"/>
        <v>129.42642490370139</v>
      </c>
      <c r="BO225" s="35">
        <f t="shared" ref="BO225:CF225" si="315">$I225*BO$240</f>
        <v>131.24587059253591</v>
      </c>
      <c r="BP225" s="35">
        <f t="shared" si="315"/>
        <v>133.08504642863144</v>
      </c>
      <c r="BQ225" s="35">
        <f t="shared" si="315"/>
        <v>134.94460145010598</v>
      </c>
      <c r="BR225" s="35">
        <f t="shared" si="315"/>
        <v>136.82516449460695</v>
      </c>
      <c r="BS225" s="35">
        <f t="shared" si="315"/>
        <v>138.72734606852143</v>
      </c>
      <c r="BT225" s="35">
        <f t="shared" si="315"/>
        <v>140.65174009339151</v>
      </c>
      <c r="BU225" s="35">
        <f t="shared" si="315"/>
        <v>142.59892553639585</v>
      </c>
      <c r="BV225" s="35">
        <f t="shared" si="315"/>
        <v>144.56946793166776</v>
      </c>
      <c r="BW225" s="35">
        <f t="shared" si="315"/>
        <v>146.5639207990634</v>
      </c>
      <c r="BX225" s="35">
        <f t="shared" si="315"/>
        <v>148.58282696679422</v>
      </c>
      <c r="BY225" s="35">
        <f t="shared" si="315"/>
        <v>150.62671980410249</v>
      </c>
      <c r="BZ225" s="35">
        <f t="shared" si="315"/>
        <v>152.69612436989982</v>
      </c>
      <c r="CA225" s="35">
        <f t="shared" si="315"/>
        <v>154.79155848301576</v>
      </c>
      <c r="CB225" s="35">
        <f t="shared" si="315"/>
        <v>156.91353371942247</v>
      </c>
      <c r="CC225" s="35">
        <f t="shared" si="315"/>
        <v>159.0625563415152</v>
      </c>
      <c r="CD225" s="35">
        <f t="shared" si="315"/>
        <v>161.2391281642455</v>
      </c>
      <c r="CE225" s="35">
        <f t="shared" si="315"/>
        <v>163.44374736262574</v>
      </c>
      <c r="CF225" s="35">
        <f t="shared" si="315"/>
        <v>165.67690922484903</v>
      </c>
      <c r="GU225" s="35">
        <v>25</v>
      </c>
      <c r="GV225" s="35">
        <v>29</v>
      </c>
      <c r="GW225" s="36" t="s">
        <v>38</v>
      </c>
      <c r="GX225" s="35">
        <f>SUMIF(Population!$B$4:$B$104,"&lt;="&amp;$GV225,Population!C$4:C$104)-SUMIF(Population!$B$4:$B$104,"&lt;"&amp;$GU225,Population!C$4:C$104)</f>
        <v>1691989</v>
      </c>
      <c r="GY225" s="35">
        <f>SUMIF(Population!$B$4:$B$104,"&lt;="&amp;$GV225,Population!D$4:D$104)-SUMIF(Population!$B$4:$B$104,"&lt;"&amp;$GU225,Population!D$4:D$104)</f>
        <v>1712846</v>
      </c>
      <c r="GZ225" s="35">
        <f>SUMIF(Population!$B$4:$B$104,"&lt;="&amp;$GV225,Population!E$4:E$104)-SUMIF(Population!$B$4:$B$104,"&lt;"&amp;$GU225,Population!E$4:E$104)</f>
        <v>1733795</v>
      </c>
      <c r="HA225" s="35">
        <f>SUMIF(Population!$B$4:$B$104,"&lt;="&amp;$GV225,Population!F$4:F$104)-SUMIF(Population!$B$4:$B$104,"&lt;"&amp;$GU225,Population!F$4:F$104)</f>
        <v>1753296</v>
      </c>
      <c r="HB225" s="35">
        <f>SUMIF(Population!$B$4:$B$104,"&lt;="&amp;$GV225,Population!G$4:G$104)-SUMIF(Population!$B$4:$B$104,"&lt;"&amp;$GU225,Population!G$4:G$104)</f>
        <v>1765155</v>
      </c>
      <c r="HC225" s="35">
        <f>SUMIF(Population!$B$4:$B$104,"&lt;="&amp;$GV225,Population!H$4:H$104)-SUMIF(Population!$B$4:$B$104,"&lt;"&amp;$GU225,Population!H$4:H$104)</f>
        <v>1771399</v>
      </c>
      <c r="HD225" s="35">
        <f>SUMIF(Population!$B$4:$B$104,"&lt;="&amp;$GV225,Population!I$4:I$104)-SUMIF(Population!$B$4:$B$104,"&lt;"&amp;$GU225,Population!I$4:I$104)</f>
        <v>1774518</v>
      </c>
      <c r="HE225" s="35">
        <f>SUMIF(Population!$B$4:$B$104,"&lt;="&amp;$GV225,Population!J$4:J$104)-SUMIF(Population!$B$4:$B$104,"&lt;"&amp;$GU225,Population!J$4:J$104)</f>
        <v>1774226</v>
      </c>
      <c r="HF225" s="35">
        <f>SUMIF(Population!$B$4:$B$104,"&lt;="&amp;$GV225,Population!K$4:K$104)-SUMIF(Population!$B$4:$B$104,"&lt;"&amp;$GU225,Population!K$4:K$104)</f>
        <v>1771593</v>
      </c>
      <c r="HG225" s="35">
        <f>SUMIF(Population!$B$4:$B$104,"&lt;="&amp;$GV225,Population!L$4:L$104)-SUMIF(Population!$B$4:$B$104,"&lt;"&amp;$GU225,Population!L$4:L$104)</f>
        <v>1769668</v>
      </c>
      <c r="HH225" s="35">
        <f>SUMIF(Population!$B$4:$B$104,"&lt;="&amp;$GV225,Population!M$4:M$104)-SUMIF(Population!$B$4:$B$104,"&lt;"&amp;$GU225,Population!M$4:M$104)</f>
        <v>1772416</v>
      </c>
      <c r="HI225" s="35">
        <f>SUMIF(Population!$B$4:$B$104,"&lt;="&amp;$GV225,Population!N$4:N$104)-SUMIF(Population!$B$4:$B$104,"&lt;"&amp;$GU225,Population!N$4:N$104)</f>
        <v>1771401</v>
      </c>
      <c r="HJ225" s="35">
        <f>SUMIF(Population!$B$4:$B$104,"&lt;="&amp;$GV225,Population!O$4:O$104)-SUMIF(Population!$B$4:$B$104,"&lt;"&amp;$GU225,Population!O$4:O$104)</f>
        <v>1770397</v>
      </c>
      <c r="HK225" s="35">
        <f>SUMIF(Population!$B$4:$B$104,"&lt;="&amp;$GV225,Population!P$4:P$104)-SUMIF(Population!$B$4:$B$104,"&lt;"&amp;$GU225,Population!P$4:P$104)</f>
        <v>1766457</v>
      </c>
      <c r="HL225" s="35">
        <f>SUMIF(Population!$B$4:$B$104,"&lt;="&amp;$GV225,Population!Q$4:Q$104)-SUMIF(Population!$B$4:$B$104,"&lt;"&amp;$GU225,Population!Q$4:Q$104)</f>
        <v>1767793</v>
      </c>
      <c r="HM225" s="35">
        <f>SUMIF(Population!$B$4:$B$104,"&lt;="&amp;$GV225,Population!R$4:R$104)-SUMIF(Population!$B$4:$B$104,"&lt;"&amp;$GU225,Population!R$4:R$104)</f>
        <v>1767343</v>
      </c>
      <c r="HN225" s="35">
        <f>SUMIF(Population!$B$4:$B$104,"&lt;="&amp;$GV225,Population!S$4:S$104)-SUMIF(Population!$B$4:$B$104,"&lt;"&amp;$GU225,Population!S$4:S$104)</f>
        <v>1772030</v>
      </c>
      <c r="HO225" s="35">
        <f>SUMIF(Population!$B$4:$B$104,"&lt;="&amp;$GV225,Population!T$4:T$104)-SUMIF(Population!$B$4:$B$104,"&lt;"&amp;$GU225,Population!T$4:T$104)</f>
        <v>1780525</v>
      </c>
      <c r="HP225" s="35">
        <f>SUMIF(Population!$B$4:$B$104,"&lt;="&amp;$GV225,Population!U$4:U$104)-SUMIF(Population!$B$4:$B$104,"&lt;"&amp;$GU225,Population!U$4:U$104)</f>
        <v>1795234</v>
      </c>
      <c r="HQ225" s="35">
        <f>SUMIF(Population!$B$4:$B$104,"&lt;="&amp;$GV225,Population!V$4:V$104)-SUMIF(Population!$B$4:$B$104,"&lt;"&amp;$GU225,Population!V$4:V$104)</f>
        <v>1820534</v>
      </c>
      <c r="HR225" s="35">
        <f>SUMIF(Population!$B$4:$B$104,"&lt;="&amp;$GV225,Population!W$4:W$104)-SUMIF(Population!$B$4:$B$104,"&lt;"&amp;$GU225,Population!W$4:W$104)</f>
        <v>1850433</v>
      </c>
      <c r="HS225" s="35">
        <f>SUMIF(Population!$B$4:$B$104,"&lt;="&amp;$GV225,Population!X$4:X$104)-SUMIF(Population!$B$4:$B$104,"&lt;"&amp;$GU225,Population!X$4:X$104)</f>
        <v>1884339</v>
      </c>
      <c r="HT225" s="35">
        <f>SUMIF(Population!$B$4:$B$104,"&lt;="&amp;$GV225,Population!Y$4:Y$104)-SUMIF(Population!$B$4:$B$104,"&lt;"&amp;$GU225,Population!Y$4:Y$104)</f>
        <v>1917183</v>
      </c>
      <c r="HU225" s="35">
        <f>SUMIF(Population!$B$4:$B$104,"&lt;="&amp;$GV225,Population!Z$4:Z$104)-SUMIF(Population!$B$4:$B$104,"&lt;"&amp;$GU225,Population!Z$4:Z$104)</f>
        <v>1947975</v>
      </c>
      <c r="HV225" s="35">
        <f>SUMIF(Population!$B$4:$B$104,"&lt;="&amp;$GV225,Population!AA$4:AA$104)-SUMIF(Population!$B$4:$B$104,"&lt;"&amp;$GU225,Population!AA$4:AA$104)</f>
        <v>1964799</v>
      </c>
      <c r="HW225" s="35">
        <f>SUMIF(Population!$B$4:$B$104,"&lt;="&amp;$GV225,Population!AB$4:AB$104)-SUMIF(Population!$B$4:$B$104,"&lt;"&amp;$GU225,Population!AB$4:AB$104)</f>
        <v>1983963</v>
      </c>
      <c r="HX225" s="35">
        <f>SUMIF(Population!$B$4:$B$104,"&lt;="&amp;$GV225,Population!AC$4:AC$104)-SUMIF(Population!$B$4:$B$104,"&lt;"&amp;$GU225,Population!AC$4:AC$104)</f>
        <v>2001445</v>
      </c>
      <c r="HY225" s="35">
        <f>SUMIF(Population!$B$4:$B$104,"&lt;="&amp;$GV225,Population!AD$4:AD$104)-SUMIF(Population!$B$4:$B$104,"&lt;"&amp;$GU225,Population!AD$4:AD$104)</f>
        <v>2019197</v>
      </c>
      <c r="HZ225" s="35">
        <f>SUMIF(Population!$B$4:$B$104,"&lt;="&amp;$GV225,Population!AE$4:AE$104)-SUMIF(Population!$B$4:$B$104,"&lt;"&amp;$GU225,Population!AE$4:AE$104)</f>
        <v>2036273</v>
      </c>
      <c r="IA225" s="35">
        <f>SUMIF(Population!$B$4:$B$104,"&lt;="&amp;$GV225,Population!AF$4:AF$104)-SUMIF(Population!$B$4:$B$104,"&lt;"&amp;$GU225,Population!AF$4:AF$104)</f>
        <v>2059826</v>
      </c>
      <c r="IB225" s="35">
        <f>SUMIF(Population!$B$4:$B$104,"&lt;="&amp;$GV225,Population!AG$4:AG$104)-SUMIF(Population!$B$4:$B$104,"&lt;"&amp;$GU225,Population!AG$4:AG$104)</f>
        <v>2082165</v>
      </c>
      <c r="IC225" s="35">
        <f>SUMIF(Population!$B$4:$B$104,"&lt;="&amp;$GV225,Population!AH$4:AH$104)-SUMIF(Population!$B$4:$B$104,"&lt;"&amp;$GU225,Population!AH$4:AH$104)</f>
        <v>2102740</v>
      </c>
      <c r="ID225" s="35">
        <f>SUMIF(Population!$B$4:$B$104,"&lt;="&amp;$GV225,Population!AI$4:AI$104)-SUMIF(Population!$B$4:$B$104,"&lt;"&amp;$GU225,Population!AI$4:AI$104)</f>
        <v>2121783</v>
      </c>
      <c r="IE225" s="35">
        <f>SUMIF(Population!$B$4:$B$104,"&lt;="&amp;$GV225,Population!AJ$4:AJ$104)-SUMIF(Population!$B$4:$B$104,"&lt;"&amp;$GU225,Population!AJ$4:AJ$104)</f>
        <v>2138993</v>
      </c>
      <c r="IF225" s="35">
        <f>SUMIF(Population!$B$4:$B$104,"&lt;="&amp;$GV225,Population!AK$4:AK$104)-SUMIF(Population!$B$4:$B$104,"&lt;"&amp;$GU225,Population!AK$4:AK$104)</f>
        <v>2154154</v>
      </c>
      <c r="IG225" s="35">
        <f>SUMIF(Population!$B$4:$B$104,"&lt;="&amp;$GV225,Population!AL$4:AL$104)-SUMIF(Population!$B$4:$B$104,"&lt;"&amp;$GU225,Population!AL$4:AL$104)</f>
        <v>2167146</v>
      </c>
      <c r="IH225" s="35">
        <f>SUMIF(Population!$B$4:$B$104,"&lt;="&amp;$GV225,Population!AM$4:AM$104)-SUMIF(Population!$B$4:$B$104,"&lt;"&amp;$GU225,Population!AM$4:AM$104)</f>
        <v>2178082</v>
      </c>
      <c r="II225" s="35">
        <f>SUMIF(Population!$B$4:$B$104,"&lt;="&amp;$GV225,Population!AN$4:AN$104)-SUMIF(Population!$B$4:$B$104,"&lt;"&amp;$GU225,Population!AN$4:AN$104)</f>
        <v>2187204</v>
      </c>
      <c r="IJ225" s="35">
        <f>SUMIF(Population!$B$4:$B$104,"&lt;="&amp;$GV225,Population!AO$4:AO$104)-SUMIF(Population!$B$4:$B$104,"&lt;"&amp;$GU225,Population!AO$4:AO$104)</f>
        <v>2194716</v>
      </c>
      <c r="IK225" s="35">
        <f>SUMIF(Population!$B$4:$B$104,"&lt;="&amp;$GV225,Population!AP$4:AP$104)-SUMIF(Population!$B$4:$B$104,"&lt;"&amp;$GU225,Population!AP$4:AP$104)</f>
        <v>2200867</v>
      </c>
      <c r="IL225" s="35">
        <f>SUMIF(Population!$B$4:$B$104,"&lt;="&amp;$GV225,Population!AQ$4:AQ$104)-SUMIF(Population!$B$4:$B$104,"&lt;"&amp;$GU225,Population!AQ$4:AQ$104)</f>
        <v>2205942</v>
      </c>
      <c r="IM225" s="35">
        <f>SUMIF(Population!$B$4:$B$104,"&lt;="&amp;$GV225,Population!AR$4:AR$104)-SUMIF(Population!$B$4:$B$104,"&lt;"&amp;$GU225,Population!AR$4:AR$104)</f>
        <v>2210320</v>
      </c>
      <c r="IN225" s="35">
        <f>SUMIF(Population!$B$4:$B$104,"&lt;="&amp;$GV225,Population!AS$4:AS$104)-SUMIF(Population!$B$4:$B$104,"&lt;"&amp;$GU225,Population!AS$4:AS$104)</f>
        <v>2214392</v>
      </c>
      <c r="IO225" s="35">
        <f>SUMIF(Population!$B$4:$B$104,"&lt;="&amp;$GV225,Population!AT$4:AT$104)-SUMIF(Population!$B$4:$B$104,"&lt;"&amp;$GU225,Population!AT$4:AT$104)</f>
        <v>2218456</v>
      </c>
      <c r="IP225" s="35">
        <f>SUMIF(Population!$B$4:$B$104,"&lt;="&amp;$GV225,Population!AU$4:AU$104)-SUMIF(Population!$B$4:$B$104,"&lt;"&amp;$GU225,Population!AU$4:AU$104)</f>
        <v>2222855</v>
      </c>
      <c r="IQ225" s="35">
        <f>SUMIF(Population!$B$4:$B$104,"&lt;="&amp;$GV225,Population!AV$4:AV$104)-SUMIF(Population!$B$4:$B$104,"&lt;"&amp;$GU225,Population!AV$4:AV$104)</f>
        <v>2227954</v>
      </c>
      <c r="IR225" s="35">
        <f>SUMIF(Population!$B$4:$B$104,"&lt;="&amp;$GV225,Population!AW$4:AW$104)-SUMIF(Population!$B$4:$B$104,"&lt;"&amp;$GU225,Population!AW$4:AW$104)</f>
        <v>2234015</v>
      </c>
      <c r="IS225" s="35">
        <f>SUMIF(Population!$B$4:$B$104,"&lt;="&amp;$GV225,Population!AX$4:AX$104)-SUMIF(Population!$B$4:$B$104,"&lt;"&amp;$GU225,Population!AX$4:AX$104)</f>
        <v>2241241</v>
      </c>
      <c r="IT225" s="35">
        <f>SUMIF(Population!$B$4:$B$104,"&lt;="&amp;$GV225,Population!AY$4:AY$104)-SUMIF(Population!$B$4:$B$104,"&lt;"&amp;$GU225,Population!AY$4:AY$104)</f>
        <v>2249845</v>
      </c>
      <c r="IW225" s="35">
        <v>25</v>
      </c>
      <c r="IX225" s="35">
        <v>29</v>
      </c>
      <c r="IY225" s="36" t="s">
        <v>38</v>
      </c>
      <c r="IZ225" s="35">
        <f>SUMIF(Population!$B$214:$B$314,"&lt;="&amp;$GV225,Population!C$214:C$314)-SUMIF(Population!$B$214:$B$314,"&lt;"&amp;$GU225,Population!C$214:C$314)</f>
        <v>835045</v>
      </c>
      <c r="JA225" s="35">
        <f>SUMIF(Population!$B$214:$B$314,"&lt;="&amp;$GV225,Population!D$214:D$314)-SUMIF(Population!$B$214:$B$314,"&lt;"&amp;$GU225,Population!D$214:D$314)</f>
        <v>847640</v>
      </c>
      <c r="JB225" s="35">
        <f>SUMIF(Population!$B$214:$B$314,"&lt;="&amp;$GV225,Population!E$214:E$314)-SUMIF(Population!$B$214:$B$314,"&lt;"&amp;$GU225,Population!E$214:E$314)</f>
        <v>859704</v>
      </c>
      <c r="JC225" s="35">
        <f>SUMIF(Population!$B$214:$B$314,"&lt;="&amp;$GV225,Population!F$214:F$314)-SUMIF(Population!$B$214:$B$314,"&lt;"&amp;$GU225,Population!F$214:F$314)</f>
        <v>870049</v>
      </c>
      <c r="JD225" s="35">
        <f>SUMIF(Population!$B$214:$B$314,"&lt;="&amp;$GV225,Population!G$214:G$314)-SUMIF(Population!$B$214:$B$314,"&lt;"&amp;$GU225,Population!G$214:G$314)</f>
        <v>877396</v>
      </c>
      <c r="JE225" s="35">
        <f>SUMIF(Population!$B$214:$B$314,"&lt;="&amp;$GV225,Population!H$214:H$314)-SUMIF(Population!$B$214:$B$314,"&lt;"&amp;$GU225,Population!H$214:H$314)</f>
        <v>880820</v>
      </c>
      <c r="JF225" s="35">
        <f>SUMIF(Population!$B$214:$B$314,"&lt;="&amp;$GV225,Population!I$214:I$314)-SUMIF(Population!$B$214:$B$314,"&lt;"&amp;$GU225,Population!I$214:I$314)</f>
        <v>881426</v>
      </c>
      <c r="JG225" s="35">
        <f>SUMIF(Population!$B$214:$B$314,"&lt;="&amp;$GV225,Population!J$214:J$314)-SUMIF(Population!$B$214:$B$314,"&lt;"&amp;$GU225,Population!J$214:J$314)</f>
        <v>879746</v>
      </c>
      <c r="JH225" s="35">
        <f>SUMIF(Population!$B$214:$B$314,"&lt;="&amp;$GV225,Population!K$214:K$314)-SUMIF(Population!$B$214:$B$314,"&lt;"&amp;$GU225,Population!K$214:K$314)</f>
        <v>877119</v>
      </c>
      <c r="JI225" s="35">
        <f>SUMIF(Population!$B$214:$B$314,"&lt;="&amp;$GV225,Population!L$214:L$314)-SUMIF(Population!$B$214:$B$314,"&lt;"&amp;$GU225,Population!L$214:L$314)</f>
        <v>874043</v>
      </c>
      <c r="JJ225" s="35">
        <f>SUMIF(Population!$B$214:$B$314,"&lt;="&amp;$GV225,Population!M$214:M$314)-SUMIF(Population!$B$214:$B$314,"&lt;"&amp;$GU225,Population!M$214:M$314)</f>
        <v>874024</v>
      </c>
      <c r="JK225" s="35">
        <f>SUMIF(Population!$B$214:$B$314,"&lt;="&amp;$GV225,Population!N$214:N$314)-SUMIF(Population!$B$214:$B$314,"&lt;"&amp;$GU225,Population!N$214:N$314)</f>
        <v>872296</v>
      </c>
      <c r="JL225" s="35">
        <f>SUMIF(Population!$B$214:$B$314,"&lt;="&amp;$GV225,Population!O$214:O$314)-SUMIF(Population!$B$214:$B$314,"&lt;"&amp;$GU225,Population!O$214:O$314)</f>
        <v>871533</v>
      </c>
      <c r="JM225" s="35">
        <f>SUMIF(Population!$B$214:$B$314,"&lt;="&amp;$GV225,Population!P$214:P$314)-SUMIF(Population!$B$214:$B$314,"&lt;"&amp;$GU225,Population!P$214:P$314)</f>
        <v>869720</v>
      </c>
      <c r="JN225" s="35">
        <f>SUMIF(Population!$B$214:$B$314,"&lt;="&amp;$GV225,Population!Q$214:Q$314)-SUMIF(Population!$B$214:$B$314,"&lt;"&amp;$GU225,Population!Q$214:Q$314)</f>
        <v>870133</v>
      </c>
      <c r="JO225" s="35">
        <f>SUMIF(Population!$B$214:$B$314,"&lt;="&amp;$GV225,Population!R$214:R$314)-SUMIF(Population!$B$214:$B$314,"&lt;"&amp;$GU225,Population!R$214:R$314)</f>
        <v>869673</v>
      </c>
      <c r="JP225" s="35">
        <f>SUMIF(Population!$B$214:$B$314,"&lt;="&amp;$GV225,Population!S$214:S$314)-SUMIF(Population!$B$214:$B$314,"&lt;"&amp;$GU225,Population!S$214:S$314)</f>
        <v>871953</v>
      </c>
      <c r="JQ225" s="35">
        <f>SUMIF(Population!$B$214:$B$314,"&lt;="&amp;$GV225,Population!T$214:T$314)-SUMIF(Population!$B$214:$B$314,"&lt;"&amp;$GU225,Population!T$214:T$314)</f>
        <v>875038</v>
      </c>
      <c r="JR225" s="35">
        <f>SUMIF(Population!$B$214:$B$314,"&lt;="&amp;$GV225,Population!U$214:U$314)-SUMIF(Population!$B$214:$B$314,"&lt;"&amp;$GU225,Population!U$214:U$314)</f>
        <v>880793</v>
      </c>
      <c r="JS225" s="35">
        <f>SUMIF(Population!$B$214:$B$314,"&lt;="&amp;$GV225,Population!V$214:V$314)-SUMIF(Population!$B$214:$B$314,"&lt;"&amp;$GU225,Population!V$214:V$314)</f>
        <v>892412</v>
      </c>
      <c r="JT225" s="35">
        <f>SUMIF(Population!$B$214:$B$314,"&lt;="&amp;$GV225,Population!W$214:W$314)-SUMIF(Population!$B$214:$B$314,"&lt;"&amp;$GU225,Population!W$214:W$314)</f>
        <v>905784</v>
      </c>
      <c r="JU225" s="35">
        <f>SUMIF(Population!$B$214:$B$314,"&lt;="&amp;$GV225,Population!X$214:X$314)-SUMIF(Population!$B$214:$B$314,"&lt;"&amp;$GU225,Population!X$214:X$314)</f>
        <v>921492</v>
      </c>
      <c r="JV225" s="35">
        <f>SUMIF(Population!$B$214:$B$314,"&lt;="&amp;$GV225,Population!Y$214:Y$314)-SUMIF(Population!$B$214:$B$314,"&lt;"&amp;$GU225,Population!Y$214:Y$314)</f>
        <v>937069</v>
      </c>
      <c r="JW225" s="35">
        <f>SUMIF(Population!$B$214:$B$314,"&lt;="&amp;$GV225,Population!Z$214:Z$314)-SUMIF(Population!$B$214:$B$314,"&lt;"&amp;$GU225,Population!Z$214:Z$314)</f>
        <v>951676</v>
      </c>
      <c r="JX225" s="35">
        <f>SUMIF(Population!$B$214:$B$314,"&lt;="&amp;$GV225,Population!AA$214:AA$314)-SUMIF(Population!$B$214:$B$314,"&lt;"&amp;$GU225,Population!AA$214:AA$314)</f>
        <v>959313</v>
      </c>
      <c r="JY225" s="35">
        <f>SUMIF(Population!$B$214:$B$314,"&lt;="&amp;$GV225,Population!AB$214:AB$314)-SUMIF(Population!$B$214:$B$314,"&lt;"&amp;$GU225,Population!AB$214:AB$314)</f>
        <v>968211</v>
      </c>
      <c r="JZ225" s="35">
        <f>SUMIF(Population!$B$214:$B$314,"&lt;="&amp;$GV225,Population!AC$214:AC$314)-SUMIF(Population!$B$214:$B$314,"&lt;"&amp;$GU225,Population!AC$214:AC$314)</f>
        <v>976172</v>
      </c>
      <c r="KA225" s="35">
        <f>SUMIF(Population!$B$214:$B$314,"&lt;="&amp;$GV225,Population!AD$214:AD$314)-SUMIF(Population!$B$214:$B$314,"&lt;"&amp;$GU225,Population!AD$214:AD$314)</f>
        <v>984528</v>
      </c>
      <c r="KB225" s="35">
        <f>SUMIF(Population!$B$214:$B$314,"&lt;="&amp;$GV225,Population!AE$214:AE$314)-SUMIF(Population!$B$214:$B$314,"&lt;"&amp;$GU225,Population!AE$214:AE$314)</f>
        <v>992828</v>
      </c>
      <c r="KC225" s="35">
        <f>SUMIF(Population!$B$214:$B$314,"&lt;="&amp;$GV225,Population!AF$214:AF$314)-SUMIF(Population!$B$214:$B$314,"&lt;"&amp;$GU225,Population!AF$214:AF$314)</f>
        <v>1004256</v>
      </c>
      <c r="KD225" s="35">
        <f>SUMIF(Population!$B$214:$B$314,"&lt;="&amp;$GV225,Population!AG$214:AG$314)-SUMIF(Population!$B$214:$B$314,"&lt;"&amp;$GU225,Population!AG$214:AG$314)</f>
        <v>1015273</v>
      </c>
      <c r="KE225" s="35">
        <f>SUMIF(Population!$B$214:$B$314,"&lt;="&amp;$GV225,Population!AH$214:AH$314)-SUMIF(Population!$B$214:$B$314,"&lt;"&amp;$GU225,Population!AH$214:AH$314)</f>
        <v>1025315</v>
      </c>
      <c r="KF225" s="35">
        <f>SUMIF(Population!$B$214:$B$314,"&lt;="&amp;$GV225,Population!AI$214:AI$314)-SUMIF(Population!$B$214:$B$314,"&lt;"&amp;$GU225,Population!AI$214:AI$314)</f>
        <v>1034583</v>
      </c>
      <c r="KG225" s="35">
        <f>SUMIF(Population!$B$214:$B$314,"&lt;="&amp;$GV225,Population!AJ$214:AJ$314)-SUMIF(Population!$B$214:$B$314,"&lt;"&amp;$GU225,Population!AJ$214:AJ$314)</f>
        <v>1042938</v>
      </c>
      <c r="KH225" s="35">
        <f>SUMIF(Population!$B$214:$B$314,"&lt;="&amp;$GV225,Population!AK$214:AK$314)-SUMIF(Population!$B$214:$B$314,"&lt;"&amp;$GU225,Population!AK$214:AK$314)</f>
        <v>1050285</v>
      </c>
      <c r="KI225" s="35">
        <f>SUMIF(Population!$B$214:$B$314,"&lt;="&amp;$GV225,Population!AL$214:AL$314)-SUMIF(Population!$B$214:$B$314,"&lt;"&amp;$GU225,Population!AL$214:AL$314)</f>
        <v>1056570</v>
      </c>
      <c r="KJ225" s="35">
        <f>SUMIF(Population!$B$214:$B$314,"&lt;="&amp;$GV225,Population!AM$214:AM$314)-SUMIF(Population!$B$214:$B$314,"&lt;"&amp;$GU225,Population!AM$214:AM$314)</f>
        <v>1061853</v>
      </c>
      <c r="KK225" s="35">
        <f>SUMIF(Population!$B$214:$B$314,"&lt;="&amp;$GV225,Population!AN$214:AN$314)-SUMIF(Population!$B$214:$B$314,"&lt;"&amp;$GU225,Population!AN$214:AN$314)</f>
        <v>1066251</v>
      </c>
      <c r="KL225" s="35">
        <f>SUMIF(Population!$B$214:$B$314,"&lt;="&amp;$GV225,Population!AO$214:AO$314)-SUMIF(Population!$B$214:$B$314,"&lt;"&amp;$GU225,Population!AO$214:AO$314)</f>
        <v>1069871</v>
      </c>
      <c r="KM225" s="35">
        <f>SUMIF(Population!$B$214:$B$314,"&lt;="&amp;$GV225,Population!AP$214:AP$314)-SUMIF(Population!$B$214:$B$314,"&lt;"&amp;$GU225,Population!AP$214:AP$314)</f>
        <v>1072825</v>
      </c>
      <c r="KN225" s="35">
        <f>SUMIF(Population!$B$214:$B$314,"&lt;="&amp;$GV225,Population!AQ$214:AQ$314)-SUMIF(Population!$B$214:$B$314,"&lt;"&amp;$GU225,Population!AQ$214:AQ$314)</f>
        <v>1075259</v>
      </c>
      <c r="KO225" s="35">
        <f>SUMIF(Population!$B$214:$B$314,"&lt;="&amp;$GV225,Population!AR$214:AR$314)-SUMIF(Population!$B$214:$B$314,"&lt;"&amp;$GU225,Population!AR$214:AR$314)</f>
        <v>1077353</v>
      </c>
      <c r="KP225" s="35">
        <f>SUMIF(Population!$B$214:$B$314,"&lt;="&amp;$GV225,Population!AS$214:AS$314)-SUMIF(Population!$B$214:$B$314,"&lt;"&amp;$GU225,Population!AS$214:AS$314)</f>
        <v>1079299</v>
      </c>
      <c r="KQ225" s="35">
        <f>SUMIF(Population!$B$214:$B$314,"&lt;="&amp;$GV225,Population!AT$214:AT$314)-SUMIF(Population!$B$214:$B$314,"&lt;"&amp;$GU225,Population!AT$214:AT$314)</f>
        <v>1081244</v>
      </c>
      <c r="KR225" s="35">
        <f>SUMIF(Population!$B$214:$B$314,"&lt;="&amp;$GV225,Population!AU$214:AU$314)-SUMIF(Population!$B$214:$B$314,"&lt;"&amp;$GU225,Population!AU$214:AU$314)</f>
        <v>1083357</v>
      </c>
      <c r="KS225" s="35">
        <f>SUMIF(Population!$B$214:$B$314,"&lt;="&amp;$GV225,Population!AV$214:AV$314)-SUMIF(Population!$B$214:$B$314,"&lt;"&amp;$GU225,Population!AV$214:AV$314)</f>
        <v>1085811</v>
      </c>
      <c r="KT225" s="35">
        <f>SUMIF(Population!$B$214:$B$314,"&lt;="&amp;$GV225,Population!AW$214:AW$314)-SUMIF(Population!$B$214:$B$314,"&lt;"&amp;$GU225,Population!AW$214:AW$314)</f>
        <v>1088735</v>
      </c>
      <c r="KU225" s="35">
        <f>SUMIF(Population!$B$214:$B$314,"&lt;="&amp;$GV225,Population!AX$214:AX$314)-SUMIF(Population!$B$214:$B$314,"&lt;"&amp;$GU225,Population!AX$214:AX$314)</f>
        <v>1092230</v>
      </c>
      <c r="KV225" s="35">
        <f>SUMIF(Population!$B$214:$B$314,"&lt;="&amp;$GV225,Population!AY$214:AY$314)-SUMIF(Population!$B$214:$B$314,"&lt;"&amp;$GU225,Population!AY$214:AY$314)</f>
        <v>1096398</v>
      </c>
      <c r="KY225" s="35">
        <v>25</v>
      </c>
      <c r="KZ225" s="35">
        <v>29</v>
      </c>
      <c r="LA225" s="36" t="s">
        <v>38</v>
      </c>
      <c r="LB225" s="35">
        <f>SUMIF(Population!$B$110:$B$210,"&lt;="&amp;$GV225,Population!C$110:C$210)-SUMIF(Population!$B$110:$B$210,"&lt;"&amp;$GU225,Population!C$110:C$210)</f>
        <v>856944</v>
      </c>
      <c r="LC225" s="35">
        <f>SUMIF(Population!$B$110:$B$210,"&lt;="&amp;$GV225,Population!D$110:D$210)-SUMIF(Population!$B$110:$B$210,"&lt;"&amp;$GU225,Population!D$110:D$210)</f>
        <v>865206</v>
      </c>
      <c r="LD225" s="35">
        <f>SUMIF(Population!$B$110:$B$210,"&lt;="&amp;$GV225,Population!E$110:E$210)-SUMIF(Population!$B$110:$B$210,"&lt;"&amp;$GU225,Population!E$110:E$210)</f>
        <v>874091</v>
      </c>
      <c r="LE225" s="35">
        <f>SUMIF(Population!$B$110:$B$210,"&lt;="&amp;$GV225,Population!F$110:F$210)-SUMIF(Population!$B$110:$B$210,"&lt;"&amp;$GU225,Population!F$110:F$210)</f>
        <v>883247</v>
      </c>
      <c r="LF225" s="35">
        <f>SUMIF(Population!$B$110:$B$210,"&lt;="&amp;$GV225,Population!G$110:G$210)-SUMIF(Population!$B$110:$B$210,"&lt;"&amp;$GU225,Population!G$110:G$210)</f>
        <v>887759</v>
      </c>
      <c r="LG225" s="35">
        <f>SUMIF(Population!$B$110:$B$210,"&lt;="&amp;$GV225,Population!H$110:H$210)-SUMIF(Population!$B$110:$B$210,"&lt;"&amp;$GU225,Population!H$110:H$210)</f>
        <v>890579</v>
      </c>
      <c r="LH225" s="35">
        <f>SUMIF(Population!$B$110:$B$210,"&lt;="&amp;$GV225,Population!I$110:I$210)-SUMIF(Population!$B$110:$B$210,"&lt;"&amp;$GU225,Population!I$110:I$210)</f>
        <v>893092</v>
      </c>
      <c r="LI225" s="35">
        <f>SUMIF(Population!$B$110:$B$210,"&lt;="&amp;$GV225,Population!J$110:J$210)-SUMIF(Population!$B$110:$B$210,"&lt;"&amp;$GU225,Population!J$110:J$210)</f>
        <v>894480</v>
      </c>
      <c r="LJ225" s="35">
        <f>SUMIF(Population!$B$110:$B$210,"&lt;="&amp;$GV225,Population!K$110:K$210)-SUMIF(Population!$B$110:$B$210,"&lt;"&amp;$GU225,Population!K$110:K$210)</f>
        <v>894474</v>
      </c>
      <c r="LK225" s="35">
        <f>SUMIF(Population!$B$110:$B$210,"&lt;="&amp;$GV225,Population!L$110:L$210)-SUMIF(Population!$B$110:$B$210,"&lt;"&amp;$GU225,Population!L$110:L$210)</f>
        <v>895625</v>
      </c>
      <c r="LL225" s="35">
        <f>SUMIF(Population!$B$110:$B$210,"&lt;="&amp;$GV225,Population!M$110:M$210)-SUMIF(Population!$B$110:$B$210,"&lt;"&amp;$GU225,Population!M$110:M$210)</f>
        <v>898392</v>
      </c>
      <c r="LM225" s="35">
        <f>SUMIF(Population!$B$110:$B$210,"&lt;="&amp;$GV225,Population!N$110:N$210)-SUMIF(Population!$B$110:$B$210,"&lt;"&amp;$GU225,Population!N$110:N$210)</f>
        <v>899105</v>
      </c>
      <c r="LN225" s="35">
        <f>SUMIF(Population!$B$110:$B$210,"&lt;="&amp;$GV225,Population!O$110:O$210)-SUMIF(Population!$B$110:$B$210,"&lt;"&amp;$GU225,Population!O$110:O$210)</f>
        <v>898864</v>
      </c>
      <c r="LO225" s="35">
        <f>SUMIF(Population!$B$110:$B$210,"&lt;="&amp;$GV225,Population!P$110:P$210)-SUMIF(Population!$B$110:$B$210,"&lt;"&amp;$GU225,Population!P$110:P$210)</f>
        <v>896737</v>
      </c>
      <c r="LP225" s="35">
        <f>SUMIF(Population!$B$110:$B$210,"&lt;="&amp;$GV225,Population!Q$110:Q$210)-SUMIF(Population!$B$110:$B$210,"&lt;"&amp;$GU225,Population!Q$110:Q$210)</f>
        <v>897660</v>
      </c>
      <c r="LQ225" s="35">
        <f>SUMIF(Population!$B$110:$B$210,"&lt;="&amp;$GV225,Population!R$110:R$210)-SUMIF(Population!$B$110:$B$210,"&lt;"&amp;$GU225,Population!R$110:R$210)</f>
        <v>897670</v>
      </c>
      <c r="LR225" s="35">
        <f>SUMIF(Population!$B$110:$B$210,"&lt;="&amp;$GV225,Population!S$110:S$210)-SUMIF(Population!$B$110:$B$210,"&lt;"&amp;$GU225,Population!S$110:S$210)</f>
        <v>900077</v>
      </c>
      <c r="LS225" s="35">
        <f>SUMIF(Population!$B$110:$B$210,"&lt;="&amp;$GV225,Population!T$110:T$210)-SUMIF(Population!$B$110:$B$210,"&lt;"&amp;$GU225,Population!T$110:T$210)</f>
        <v>905487</v>
      </c>
      <c r="LT225" s="35">
        <f>SUMIF(Population!$B$110:$B$210,"&lt;="&amp;$GV225,Population!U$110:U$210)-SUMIF(Population!$B$110:$B$210,"&lt;"&amp;$GU225,Population!U$110:U$210)</f>
        <v>914441</v>
      </c>
      <c r="LU225" s="35">
        <f>SUMIF(Population!$B$110:$B$210,"&lt;="&amp;$GV225,Population!V$110:V$210)-SUMIF(Population!$B$110:$B$210,"&lt;"&amp;$GU225,Population!V$110:V$210)</f>
        <v>928122</v>
      </c>
      <c r="LV225" s="35">
        <f>SUMIF(Population!$B$110:$B$210,"&lt;="&amp;$GV225,Population!W$110:W$210)-SUMIF(Population!$B$110:$B$210,"&lt;"&amp;$GU225,Population!W$110:W$210)</f>
        <v>944649</v>
      </c>
      <c r="LW225" s="35">
        <f>SUMIF(Population!$B$110:$B$210,"&lt;="&amp;$GV225,Population!X$110:X$210)-SUMIF(Population!$B$110:$B$210,"&lt;"&amp;$GU225,Population!X$110:X$210)</f>
        <v>962847</v>
      </c>
      <c r="LX225" s="35">
        <f>SUMIF(Population!$B$110:$B$210,"&lt;="&amp;$GV225,Population!Y$110:Y$210)-SUMIF(Population!$B$110:$B$210,"&lt;"&amp;$GU225,Population!Y$110:Y$210)</f>
        <v>980114</v>
      </c>
      <c r="LY225" s="35">
        <f>SUMIF(Population!$B$110:$B$210,"&lt;="&amp;$GV225,Population!Z$110:Z$210)-SUMIF(Population!$B$110:$B$210,"&lt;"&amp;$GU225,Population!Z$110:Z$210)</f>
        <v>996299</v>
      </c>
      <c r="LZ225" s="35">
        <f>SUMIF(Population!$B$110:$B$210,"&lt;="&amp;$GV225,Population!AA$110:AA$210)-SUMIF(Population!$B$110:$B$210,"&lt;"&amp;$GU225,Population!AA$110:AA$210)</f>
        <v>1005486</v>
      </c>
      <c r="MA225" s="35">
        <f>SUMIF(Population!$B$110:$B$210,"&lt;="&amp;$GV225,Population!AB$110:AB$210)-SUMIF(Population!$B$110:$B$210,"&lt;"&amp;$GU225,Population!AB$110:AB$210)</f>
        <v>1015752</v>
      </c>
      <c r="MB225" s="35">
        <f>SUMIF(Population!$B$110:$B$210,"&lt;="&amp;$GV225,Population!AC$110:AC$210)-SUMIF(Population!$B$110:$B$210,"&lt;"&amp;$GU225,Population!AC$110:AC$210)</f>
        <v>1025273</v>
      </c>
      <c r="MC225" s="35">
        <f>SUMIF(Population!$B$110:$B$210,"&lt;="&amp;$GV225,Population!AD$110:AD$210)-SUMIF(Population!$B$110:$B$210,"&lt;"&amp;$GU225,Population!AD$110:AD$210)</f>
        <v>1034669</v>
      </c>
      <c r="MD225" s="35">
        <f>SUMIF(Population!$B$110:$B$210,"&lt;="&amp;$GV225,Population!AE$110:AE$210)-SUMIF(Population!$B$110:$B$210,"&lt;"&amp;$GU225,Population!AE$110:AE$210)</f>
        <v>1043445</v>
      </c>
      <c r="ME225" s="35">
        <f>SUMIF(Population!$B$110:$B$210,"&lt;="&amp;$GV225,Population!AF$110:AF$210)-SUMIF(Population!$B$110:$B$210,"&lt;"&amp;$GU225,Population!AF$110:AF$210)</f>
        <v>1055570</v>
      </c>
      <c r="MF225" s="35">
        <f>SUMIF(Population!$B$110:$B$210,"&lt;="&amp;$GV225,Population!AG$110:AG$210)-SUMIF(Population!$B$110:$B$210,"&lt;"&amp;$GU225,Population!AG$110:AG$210)</f>
        <v>1066892</v>
      </c>
      <c r="MG225" s="35">
        <f>SUMIF(Population!$B$110:$B$210,"&lt;="&amp;$GV225,Population!AH$110:AH$210)-SUMIF(Population!$B$110:$B$210,"&lt;"&amp;$GU225,Population!AH$110:AH$210)</f>
        <v>1077425</v>
      </c>
      <c r="MH225" s="35">
        <f>SUMIF(Population!$B$110:$B$210,"&lt;="&amp;$GV225,Population!AI$110:AI$210)-SUMIF(Population!$B$110:$B$210,"&lt;"&amp;$GU225,Population!AI$110:AI$210)</f>
        <v>1087200</v>
      </c>
      <c r="MI225" s="35">
        <f>SUMIF(Population!$B$110:$B$210,"&lt;="&amp;$GV225,Population!AJ$110:AJ$210)-SUMIF(Population!$B$110:$B$210,"&lt;"&amp;$GU225,Population!AJ$110:AJ$210)</f>
        <v>1096055</v>
      </c>
      <c r="MJ225" s="35">
        <f>SUMIF(Population!$B$110:$B$210,"&lt;="&amp;$GV225,Population!AK$110:AK$210)-SUMIF(Population!$B$110:$B$210,"&lt;"&amp;$GU225,Population!AK$110:AK$210)</f>
        <v>1103869</v>
      </c>
      <c r="MK225" s="35">
        <f>SUMIF(Population!$B$110:$B$210,"&lt;="&amp;$GV225,Population!AL$110:AL$210)-SUMIF(Population!$B$110:$B$210,"&lt;"&amp;$GU225,Population!AL$110:AL$210)</f>
        <v>1110576</v>
      </c>
      <c r="ML225" s="35">
        <f>SUMIF(Population!$B$110:$B$210,"&lt;="&amp;$GV225,Population!AM$110:AM$210)-SUMIF(Population!$B$110:$B$210,"&lt;"&amp;$GU225,Population!AM$110:AM$210)</f>
        <v>1116229</v>
      </c>
      <c r="MM225" s="35">
        <f>SUMIF(Population!$B$110:$B$210,"&lt;="&amp;$GV225,Population!AN$110:AN$210)-SUMIF(Population!$B$110:$B$210,"&lt;"&amp;$GU225,Population!AN$110:AN$210)</f>
        <v>1120953</v>
      </c>
      <c r="MN225" s="35">
        <f>SUMIF(Population!$B$110:$B$210,"&lt;="&amp;$GV225,Population!AO$110:AO$210)-SUMIF(Population!$B$110:$B$210,"&lt;"&amp;$GU225,Population!AO$110:AO$210)</f>
        <v>1124845</v>
      </c>
      <c r="MO225" s="35">
        <f>SUMIF(Population!$B$110:$B$210,"&lt;="&amp;$GV225,Population!AP$110:AP$210)-SUMIF(Population!$B$110:$B$210,"&lt;"&amp;$GU225,Population!AP$110:AP$210)</f>
        <v>1128042</v>
      </c>
      <c r="MP225" s="35">
        <f>SUMIF(Population!$B$110:$B$210,"&lt;="&amp;$GV225,Population!AQ$110:AQ$210)-SUMIF(Population!$B$110:$B$210,"&lt;"&amp;$GU225,Population!AQ$110:AQ$210)</f>
        <v>1130683</v>
      </c>
      <c r="MQ225" s="35">
        <f>SUMIF(Population!$B$110:$B$210,"&lt;="&amp;$GV225,Population!AR$110:AR$210)-SUMIF(Population!$B$110:$B$210,"&lt;"&amp;$GU225,Population!AR$110:AR$210)</f>
        <v>1132967</v>
      </c>
      <c r="MR225" s="35">
        <f>SUMIF(Population!$B$110:$B$210,"&lt;="&amp;$GV225,Population!AS$110:AS$210)-SUMIF(Population!$B$110:$B$210,"&lt;"&amp;$GU225,Population!AS$110:AS$210)</f>
        <v>1135093</v>
      </c>
      <c r="MS225" s="35">
        <f>SUMIF(Population!$B$110:$B$210,"&lt;="&amp;$GV225,Population!AT$110:AT$210)-SUMIF(Population!$B$110:$B$210,"&lt;"&amp;$GU225,Population!AT$110:AT$210)</f>
        <v>1137212</v>
      </c>
      <c r="MT225" s="35">
        <f>SUMIF(Population!$B$110:$B$210,"&lt;="&amp;$GV225,Population!AU$110:AU$210)-SUMIF(Population!$B$110:$B$210,"&lt;"&amp;$GU225,Population!AU$110:AU$210)</f>
        <v>1139498</v>
      </c>
      <c r="MU225" s="35">
        <f>SUMIF(Population!$B$110:$B$210,"&lt;="&amp;$GV225,Population!AV$110:AV$210)-SUMIF(Population!$B$110:$B$210,"&lt;"&amp;$GU225,Population!AV$110:AV$210)</f>
        <v>1142143</v>
      </c>
      <c r="MV225" s="35">
        <f>SUMIF(Population!$B$110:$B$210,"&lt;="&amp;$GV225,Population!AW$110:AW$210)-SUMIF(Population!$B$110:$B$210,"&lt;"&amp;$GU225,Population!AW$110:AW$210)</f>
        <v>1145280</v>
      </c>
      <c r="MW225" s="35">
        <f>SUMIF(Population!$B$110:$B$210,"&lt;="&amp;$GV225,Population!AX$110:AX$210)-SUMIF(Population!$B$110:$B$210,"&lt;"&amp;$GU225,Population!AX$110:AX$210)</f>
        <v>1149011</v>
      </c>
      <c r="MX225" s="35">
        <f>SUMIF(Population!$B$110:$B$210,"&lt;="&amp;$GV225,Population!AY$110:AY$210)-SUMIF(Population!$B$110:$B$210,"&lt;"&amp;$GU225,Population!AY$110:AY$210)</f>
        <v>1153447</v>
      </c>
      <c r="MZ225" s="36" t="s">
        <v>38</v>
      </c>
      <c r="NA225" s="75">
        <f t="shared" si="264"/>
        <v>134046557.42278947</v>
      </c>
      <c r="NB225" s="75">
        <f t="shared" si="265"/>
        <v>138685270.56079048</v>
      </c>
      <c r="NC225" s="75">
        <f t="shared" si="266"/>
        <v>143363793.74966961</v>
      </c>
      <c r="ND225" s="75">
        <f t="shared" si="267"/>
        <v>147955664.82394698</v>
      </c>
      <c r="NE225" s="75">
        <f t="shared" si="268"/>
        <v>151923584.81686914</v>
      </c>
      <c r="NF225" s="75">
        <f t="shared" si="269"/>
        <v>155410458.77072391</v>
      </c>
      <c r="NG225" s="75">
        <f t="shared" si="270"/>
        <v>158614619.93506148</v>
      </c>
      <c r="NH225" s="75">
        <f t="shared" si="271"/>
        <v>161498379.52508825</v>
      </c>
      <c r="NI225" s="75">
        <f t="shared" si="272"/>
        <v>164147883.1662547</v>
      </c>
      <c r="NJ225" s="75">
        <f t="shared" si="273"/>
        <v>166842807.1180298</v>
      </c>
      <c r="NK225" s="75">
        <f t="shared" si="274"/>
        <v>169970309.48380685</v>
      </c>
      <c r="NL225" s="75">
        <f t="shared" si="275"/>
        <v>172733708.24194595</v>
      </c>
      <c r="NM225" s="75">
        <f t="shared" si="276"/>
        <v>175491985.1011776</v>
      </c>
      <c r="NN225" s="75">
        <f t="shared" si="277"/>
        <v>177951269.26817003</v>
      </c>
      <c r="NO225" s="75">
        <f t="shared" si="278"/>
        <v>180940663.31884205</v>
      </c>
      <c r="NP225" s="75">
        <f t="shared" si="279"/>
        <v>183754143.63453779</v>
      </c>
      <c r="NQ225" s="75">
        <f t="shared" si="280"/>
        <v>187116574.87109488</v>
      </c>
      <c r="NR225" s="75">
        <f t="shared" si="281"/>
        <v>190912924.64662346</v>
      </c>
      <c r="NS225" s="75">
        <f t="shared" si="282"/>
        <v>195426145.70735127</v>
      </c>
      <c r="NT225" s="75">
        <f t="shared" si="283"/>
        <v>201172907.3085697</v>
      </c>
      <c r="NU225" s="75">
        <f t="shared" si="284"/>
        <v>207536168.0225561</v>
      </c>
      <c r="NV225" s="75">
        <f t="shared" si="285"/>
        <v>214474263.73956677</v>
      </c>
      <c r="NW225" s="75">
        <f t="shared" si="286"/>
        <v>221424820.18053651</v>
      </c>
      <c r="NX225" s="75">
        <f t="shared" si="287"/>
        <v>228269553.05161303</v>
      </c>
      <c r="NY225" s="75">
        <f t="shared" si="288"/>
        <v>233584459.76733395</v>
      </c>
      <c r="NZ225" s="75">
        <f t="shared" si="289"/>
        <v>239267435.19320431</v>
      </c>
      <c r="OA225" s="75">
        <f t="shared" si="290"/>
        <v>244841050.00691137</v>
      </c>
      <c r="OB225" s="75">
        <f t="shared" si="291"/>
        <v>250541221.49181134</v>
      </c>
      <c r="OC225" s="75">
        <f t="shared" si="292"/>
        <v>256252769.31114304</v>
      </c>
      <c r="OD225" s="75">
        <f t="shared" si="293"/>
        <v>262887431.60616696</v>
      </c>
      <c r="OE225" s="75">
        <f t="shared" si="294"/>
        <v>269487172.00961542</v>
      </c>
      <c r="OF225" s="75">
        <f t="shared" si="295"/>
        <v>275975941.92974895</v>
      </c>
      <c r="OG225" s="75">
        <f t="shared" si="296"/>
        <v>282377589.06648093</v>
      </c>
      <c r="OH225" s="75">
        <f t="shared" si="297"/>
        <v>288645557.88956654</v>
      </c>
      <c r="OI225" s="75">
        <f t="shared" si="298"/>
        <v>294742475.39671552</v>
      </c>
      <c r="OJ225" s="75">
        <f t="shared" si="299"/>
        <v>300642413.12301195</v>
      </c>
      <c r="OK225" s="75">
        <f t="shared" si="300"/>
        <v>306351023.36609435</v>
      </c>
      <c r="OL225" s="75">
        <f t="shared" si="301"/>
        <v>311892940.32890713</v>
      </c>
      <c r="OM225" s="75">
        <f t="shared" si="302"/>
        <v>317288924.38111812</v>
      </c>
      <c r="ON225" s="75">
        <f t="shared" si="303"/>
        <v>322567696.67727226</v>
      </c>
      <c r="OO225" s="75">
        <f t="shared" si="304"/>
        <v>327765098.48478395</v>
      </c>
      <c r="OP225" s="75">
        <f t="shared" si="305"/>
        <v>332933251.31740379</v>
      </c>
      <c r="OQ225" s="75">
        <f t="shared" si="306"/>
        <v>338129076.23571122</v>
      </c>
      <c r="OR225" s="75">
        <f t="shared" si="307"/>
        <v>343398261.66599721</v>
      </c>
      <c r="OS225" s="75">
        <f t="shared" si="308"/>
        <v>348796032.99588686</v>
      </c>
      <c r="OT225" s="75">
        <f t="shared" si="309"/>
        <v>354384058.65130419</v>
      </c>
      <c r="OU225" s="75">
        <f t="shared" si="310"/>
        <v>360210630.90584689</v>
      </c>
      <c r="OV225" s="75">
        <f t="shared" si="311"/>
        <v>366316827.78275865</v>
      </c>
      <c r="OW225" s="75">
        <f t="shared" si="312"/>
        <v>372747365.83498049</v>
      </c>
    </row>
    <row r="226" spans="2:413">
      <c r="B226" s="36" t="s">
        <v>39</v>
      </c>
      <c r="C226" s="39">
        <v>213796211.43259174</v>
      </c>
      <c r="D226" s="39">
        <v>36885327.740282878</v>
      </c>
      <c r="E226" s="39">
        <v>176910883.6923089</v>
      </c>
      <c r="F226" s="40">
        <f t="shared" si="259"/>
        <v>134.5403656143165</v>
      </c>
      <c r="G226" s="40">
        <f t="shared" si="260"/>
        <v>46.264769525205992</v>
      </c>
      <c r="H226" s="40">
        <f t="shared" si="261"/>
        <v>223.4231058729369</v>
      </c>
      <c r="I226" s="341">
        <f t="shared" si="313"/>
        <v>0.64632970793878741</v>
      </c>
      <c r="J226" s="341">
        <f t="shared" si="262"/>
        <v>0.24702183351817331</v>
      </c>
      <c r="K226" s="341">
        <f t="shared" si="262"/>
        <v>0.97631293300597632</v>
      </c>
      <c r="AG226" s="35">
        <v>30</v>
      </c>
      <c r="AH226" s="35">
        <v>34</v>
      </c>
      <c r="AI226" s="36" t="s">
        <v>39</v>
      </c>
      <c r="AJ226" s="35">
        <f t="shared" si="314"/>
        <v>140.50046367163324</v>
      </c>
      <c r="AK226" s="35">
        <f t="shared" si="314"/>
        <v>143.59246406678545</v>
      </c>
      <c r="AL226" s="35">
        <f t="shared" si="314"/>
        <v>146.64301006272987</v>
      </c>
      <c r="AM226" s="35">
        <f t="shared" si="314"/>
        <v>149.656637626232</v>
      </c>
      <c r="AN226" s="35">
        <f t="shared" si="314"/>
        <v>152.63775863288649</v>
      </c>
      <c r="AO226" s="35">
        <f t="shared" si="314"/>
        <v>155.59064283293728</v>
      </c>
      <c r="AP226" s="35">
        <f t="shared" si="314"/>
        <v>158.51940505926927</v>
      </c>
      <c r="AQ226" s="35">
        <f t="shared" si="314"/>
        <v>161.42799681085759</v>
      </c>
      <c r="AR226" s="35">
        <f t="shared" si="314"/>
        <v>164.32020145164441</v>
      </c>
      <c r="AS226" s="35">
        <f t="shared" si="314"/>
        <v>167.19963236421947</v>
      </c>
      <c r="AT226" s="35">
        <f t="shared" si="314"/>
        <v>170.06973348872521</v>
      </c>
      <c r="AU226" s="35">
        <f t="shared" si="314"/>
        <v>172.9337817596398</v>
      </c>
      <c r="AV226" s="35">
        <f t="shared" si="314"/>
        <v>175.79489102649882</v>
      </c>
      <c r="AW226" s="35">
        <f t="shared" si="314"/>
        <v>178.65601710949809</v>
      </c>
      <c r="AX226" s="35">
        <f t="shared" si="314"/>
        <v>181.51996369776765</v>
      </c>
      <c r="AY226" s="35">
        <f t="shared" si="314"/>
        <v>184.38938884753469</v>
      </c>
      <c r="AZ226" s="35">
        <f t="shared" ref="AZ226:CF233" si="316">$I226*AZ$240</f>
        <v>187.26681188006745</v>
      </c>
      <c r="BA226" s="35">
        <f t="shared" si="316"/>
        <v>190.1546205159016</v>
      </c>
      <c r="BB226" s="35">
        <f t="shared" si="316"/>
        <v>193.0550781130643</v>
      </c>
      <c r="BC226" s="35">
        <f t="shared" si="316"/>
        <v>195.97033090347503</v>
      </c>
      <c r="BD226" s="35">
        <f t="shared" si="316"/>
        <v>198.90241514400537</v>
      </c>
      <c r="BE226" s="35">
        <f t="shared" si="316"/>
        <v>201.8532641173766</v>
      </c>
      <c r="BF226" s="35">
        <f t="shared" si="316"/>
        <v>204.82471493365168</v>
      </c>
      <c r="BG226" s="35">
        <f t="shared" si="316"/>
        <v>207.81851509598113</v>
      </c>
      <c r="BH226" s="35">
        <f t="shared" si="316"/>
        <v>210.83632880487846</v>
      </c>
      <c r="BI226" s="35">
        <f t="shared" si="316"/>
        <v>213.87974298397617</v>
      </c>
      <c r="BJ226" s="35">
        <f t="shared" si="316"/>
        <v>216.95027301724386</v>
      </c>
      <c r="BK226" s="35">
        <f t="shared" si="316"/>
        <v>220.04936819329532</v>
      </c>
      <c r="BL226" s="35">
        <f t="shared" si="316"/>
        <v>223.17841685689797</v>
      </c>
      <c r="BM226" s="35">
        <f t="shared" si="316"/>
        <v>226.33875127131367</v>
      </c>
      <c r="BN226" s="35">
        <f t="shared" si="316"/>
        <v>229.53165219781164</v>
      </c>
      <c r="BO226" s="35">
        <f t="shared" si="316"/>
        <v>232.75835320074131</v>
      </c>
      <c r="BP226" s="35">
        <f t="shared" si="316"/>
        <v>236.02004468805075</v>
      </c>
      <c r="BQ226" s="35">
        <f t="shared" si="316"/>
        <v>239.31787769819042</v>
      </c>
      <c r="BR226" s="35">
        <f t="shared" si="316"/>
        <v>242.65296744503013</v>
      </c>
      <c r="BS226" s="35">
        <f t="shared" si="316"/>
        <v>246.02639663281525</v>
      </c>
      <c r="BT226" s="35">
        <f t="shared" si="316"/>
        <v>249.43921855335174</v>
      </c>
      <c r="BU226" s="35">
        <f t="shared" si="316"/>
        <v>252.89245997758843</v>
      </c>
      <c r="BV226" s="35">
        <f t="shared" si="316"/>
        <v>256.38712385360236</v>
      </c>
      <c r="BW226" s="35">
        <f t="shared" si="316"/>
        <v>259.92419182271755</v>
      </c>
      <c r="BX226" s="35">
        <f t="shared" si="316"/>
        <v>263.50462656513128</v>
      </c>
      <c r="BY226" s="35">
        <f t="shared" si="316"/>
        <v>267.12937398600536</v>
      </c>
      <c r="BZ226" s="35">
        <f t="shared" si="316"/>
        <v>270.7993652525227</v>
      </c>
      <c r="CA226" s="35">
        <f t="shared" si="316"/>
        <v>274.51551869192292</v>
      </c>
      <c r="CB226" s="35">
        <f t="shared" si="316"/>
        <v>278.27874156003253</v>
      </c>
      <c r="CC226" s="35">
        <f t="shared" si="316"/>
        <v>282.08993168930033</v>
      </c>
      <c r="CD226" s="35">
        <f t="shared" si="316"/>
        <v>285.94997902484408</v>
      </c>
      <c r="CE226" s="35">
        <f t="shared" si="316"/>
        <v>289.85976705652109</v>
      </c>
      <c r="CF226" s="35">
        <f t="shared" si="316"/>
        <v>293.82017415455101</v>
      </c>
      <c r="GU226" s="35">
        <v>30</v>
      </c>
      <c r="GV226" s="35">
        <v>34</v>
      </c>
      <c r="GW226" s="36" t="s">
        <v>39</v>
      </c>
      <c r="GX226" s="35">
        <f>SUMIF(Population!$B$4:$B$104,"&lt;="&amp;$GV226,Population!C$4:C$104)-SUMIF(Population!$B$4:$B$104,"&lt;"&amp;$GU226,Population!C$4:C$104)</f>
        <v>1589086</v>
      </c>
      <c r="GY226" s="35">
        <f>SUMIF(Population!$B$4:$B$104,"&lt;="&amp;$GV226,Population!D$4:D$104)-SUMIF(Population!$B$4:$B$104,"&lt;"&amp;$GU226,Population!D$4:D$104)</f>
        <v>1653899</v>
      </c>
      <c r="GZ226" s="35">
        <f>SUMIF(Population!$B$4:$B$104,"&lt;="&amp;$GV226,Population!E$4:E$104)-SUMIF(Population!$B$4:$B$104,"&lt;"&amp;$GU226,Population!E$4:E$104)</f>
        <v>1711735</v>
      </c>
      <c r="HA226" s="35">
        <f>SUMIF(Population!$B$4:$B$104,"&lt;="&amp;$GV226,Population!F$4:F$104)-SUMIF(Population!$B$4:$B$104,"&lt;"&amp;$GU226,Population!F$4:F$104)</f>
        <v>1764829</v>
      </c>
      <c r="HB226" s="35">
        <f>SUMIF(Population!$B$4:$B$104,"&lt;="&amp;$GV226,Population!G$4:G$104)-SUMIF(Population!$B$4:$B$104,"&lt;"&amp;$GU226,Population!G$4:G$104)</f>
        <v>1801812</v>
      </c>
      <c r="HC226" s="35">
        <f>SUMIF(Population!$B$4:$B$104,"&lt;="&amp;$GV226,Population!H$4:H$104)-SUMIF(Population!$B$4:$B$104,"&lt;"&amp;$GU226,Population!H$4:H$104)</f>
        <v>1826708</v>
      </c>
      <c r="HD226" s="35">
        <f>SUMIF(Population!$B$4:$B$104,"&lt;="&amp;$GV226,Population!I$4:I$104)-SUMIF(Population!$B$4:$B$104,"&lt;"&amp;$GU226,Population!I$4:I$104)</f>
        <v>1840201</v>
      </c>
      <c r="HE226" s="35">
        <f>SUMIF(Population!$B$4:$B$104,"&lt;="&amp;$GV226,Population!J$4:J$104)-SUMIF(Population!$B$4:$B$104,"&lt;"&amp;$GU226,Population!J$4:J$104)</f>
        <v>1855171</v>
      </c>
      <c r="HF226" s="35">
        <f>SUMIF(Population!$B$4:$B$104,"&lt;="&amp;$GV226,Population!K$4:K$104)-SUMIF(Population!$B$4:$B$104,"&lt;"&amp;$GU226,Population!K$4:K$104)</f>
        <v>1870179</v>
      </c>
      <c r="HG226" s="35">
        <f>SUMIF(Population!$B$4:$B$104,"&lt;="&amp;$GV226,Population!L$4:L$104)-SUMIF(Population!$B$4:$B$104,"&lt;"&amp;$GU226,Population!L$4:L$104)</f>
        <v>1879088</v>
      </c>
      <c r="HH226" s="35">
        <f>SUMIF(Population!$B$4:$B$104,"&lt;="&amp;$GV226,Population!M$4:M$104)-SUMIF(Population!$B$4:$B$104,"&lt;"&amp;$GU226,Population!M$4:M$104)</f>
        <v>1883915</v>
      </c>
      <c r="HI226" s="35">
        <f>SUMIF(Population!$B$4:$B$104,"&lt;="&amp;$GV226,Population!N$4:N$104)-SUMIF(Population!$B$4:$B$104,"&lt;"&amp;$GU226,Population!N$4:N$104)</f>
        <v>1887087</v>
      </c>
      <c r="HJ226" s="35">
        <f>SUMIF(Population!$B$4:$B$104,"&lt;="&amp;$GV226,Population!O$4:O$104)-SUMIF(Population!$B$4:$B$104,"&lt;"&amp;$GU226,Population!O$4:O$104)</f>
        <v>1886858</v>
      </c>
      <c r="HK226" s="35">
        <f>SUMIF(Population!$B$4:$B$104,"&lt;="&amp;$GV226,Population!P$4:P$104)-SUMIF(Population!$B$4:$B$104,"&lt;"&amp;$GU226,Population!P$4:P$104)</f>
        <v>1884298</v>
      </c>
      <c r="HL226" s="35">
        <f>SUMIF(Population!$B$4:$B$104,"&lt;="&amp;$GV226,Population!Q$4:Q$104)-SUMIF(Population!$B$4:$B$104,"&lt;"&amp;$GU226,Population!Q$4:Q$104)</f>
        <v>1882441</v>
      </c>
      <c r="HM226" s="35">
        <f>SUMIF(Population!$B$4:$B$104,"&lt;="&amp;$GV226,Population!R$4:R$104)-SUMIF(Population!$B$4:$B$104,"&lt;"&amp;$GU226,Population!R$4:R$104)</f>
        <v>1885241</v>
      </c>
      <c r="HN226" s="35">
        <f>SUMIF(Population!$B$4:$B$104,"&lt;="&amp;$GV226,Population!S$4:S$104)-SUMIF(Population!$B$4:$B$104,"&lt;"&amp;$GU226,Population!S$4:S$104)</f>
        <v>1884287</v>
      </c>
      <c r="HO226" s="35">
        <f>SUMIF(Population!$B$4:$B$104,"&lt;="&amp;$GV226,Population!T$4:T$104)-SUMIF(Population!$B$4:$B$104,"&lt;"&amp;$GU226,Population!T$4:T$104)</f>
        <v>1883347</v>
      </c>
      <c r="HP226" s="35">
        <f>SUMIF(Population!$B$4:$B$104,"&lt;="&amp;$GV226,Population!U$4:U$104)-SUMIF(Population!$B$4:$B$104,"&lt;"&amp;$GU226,Population!U$4:U$104)</f>
        <v>1879477</v>
      </c>
      <c r="HQ226" s="35">
        <f>SUMIF(Population!$B$4:$B$104,"&lt;="&amp;$GV226,Population!V$4:V$104)-SUMIF(Population!$B$4:$B$104,"&lt;"&amp;$GU226,Population!V$4:V$104)</f>
        <v>1880871</v>
      </c>
      <c r="HR226" s="35">
        <f>SUMIF(Population!$B$4:$B$104,"&lt;="&amp;$GV226,Population!W$4:W$104)-SUMIF(Population!$B$4:$B$104,"&lt;"&amp;$GU226,Population!W$4:W$104)</f>
        <v>1880479</v>
      </c>
      <c r="HS226" s="35">
        <f>SUMIF(Population!$B$4:$B$104,"&lt;="&amp;$GV226,Population!X$4:X$104)-SUMIF(Population!$B$4:$B$104,"&lt;"&amp;$GU226,Population!X$4:X$104)</f>
        <v>1885215</v>
      </c>
      <c r="HT226" s="35">
        <f>SUMIF(Population!$B$4:$B$104,"&lt;="&amp;$GV226,Population!Y$4:Y$104)-SUMIF(Population!$B$4:$B$104,"&lt;"&amp;$GU226,Population!Y$4:Y$104)</f>
        <v>1893748</v>
      </c>
      <c r="HU226" s="35">
        <f>SUMIF(Population!$B$4:$B$104,"&lt;="&amp;$GV226,Population!Z$4:Z$104)-SUMIF(Population!$B$4:$B$104,"&lt;"&amp;$GU226,Population!Z$4:Z$104)</f>
        <v>1908481</v>
      </c>
      <c r="HV226" s="35">
        <f>SUMIF(Population!$B$4:$B$104,"&lt;="&amp;$GV226,Population!AA$4:AA$104)-SUMIF(Population!$B$4:$B$104,"&lt;"&amp;$GU226,Population!AA$4:AA$104)</f>
        <v>1933786</v>
      </c>
      <c r="HW226" s="35">
        <f>SUMIF(Population!$B$4:$B$104,"&lt;="&amp;$GV226,Population!AB$4:AB$104)-SUMIF(Population!$B$4:$B$104,"&lt;"&amp;$GU226,Population!AB$4:AB$104)</f>
        <v>1963677</v>
      </c>
      <c r="HX226" s="35">
        <f>SUMIF(Population!$B$4:$B$104,"&lt;="&amp;$GV226,Population!AC$4:AC$104)-SUMIF(Population!$B$4:$B$104,"&lt;"&amp;$GU226,Population!AC$4:AC$104)</f>
        <v>1997568</v>
      </c>
      <c r="HY226" s="35">
        <f>SUMIF(Population!$B$4:$B$104,"&lt;="&amp;$GV226,Population!AD$4:AD$104)-SUMIF(Population!$B$4:$B$104,"&lt;"&amp;$GU226,Population!AD$4:AD$104)</f>
        <v>2030396</v>
      </c>
      <c r="HZ226" s="35">
        <f>SUMIF(Population!$B$4:$B$104,"&lt;="&amp;$GV226,Population!AE$4:AE$104)-SUMIF(Population!$B$4:$B$104,"&lt;"&amp;$GU226,Population!AE$4:AE$104)</f>
        <v>2061181</v>
      </c>
      <c r="IA226" s="35">
        <f>SUMIF(Population!$B$4:$B$104,"&lt;="&amp;$GV226,Population!AF$4:AF$104)-SUMIF(Population!$B$4:$B$104,"&lt;"&amp;$GU226,Population!AF$4:AF$104)</f>
        <v>2078026</v>
      </c>
      <c r="IB226" s="35">
        <f>SUMIF(Population!$B$4:$B$104,"&lt;="&amp;$GV226,Population!AG$4:AG$104)-SUMIF(Population!$B$4:$B$104,"&lt;"&amp;$GU226,Population!AG$4:AG$104)</f>
        <v>2097205</v>
      </c>
      <c r="IC226" s="35">
        <f>SUMIF(Population!$B$4:$B$104,"&lt;="&amp;$GV226,Population!AH$4:AH$104)-SUMIF(Population!$B$4:$B$104,"&lt;"&amp;$GU226,Population!AH$4:AH$104)</f>
        <v>2114710</v>
      </c>
      <c r="ID226" s="35">
        <f>SUMIF(Population!$B$4:$B$104,"&lt;="&amp;$GV226,Population!AI$4:AI$104)-SUMIF(Population!$B$4:$B$104,"&lt;"&amp;$GU226,Population!AI$4:AI$104)</f>
        <v>2132484</v>
      </c>
      <c r="IE226" s="35">
        <f>SUMIF(Population!$B$4:$B$104,"&lt;="&amp;$GV226,Population!AJ$4:AJ$104)-SUMIF(Population!$B$4:$B$104,"&lt;"&amp;$GU226,Population!AJ$4:AJ$104)</f>
        <v>2149584</v>
      </c>
      <c r="IF226" s="35">
        <f>SUMIF(Population!$B$4:$B$104,"&lt;="&amp;$GV226,Population!AK$4:AK$104)-SUMIF(Population!$B$4:$B$104,"&lt;"&amp;$GU226,Population!AK$4:AK$104)</f>
        <v>2173151</v>
      </c>
      <c r="IG226" s="35">
        <f>SUMIF(Population!$B$4:$B$104,"&lt;="&amp;$GV226,Population!AL$4:AL$104)-SUMIF(Population!$B$4:$B$104,"&lt;"&amp;$GU226,Population!AL$4:AL$104)</f>
        <v>2195503</v>
      </c>
      <c r="IH226" s="35">
        <f>SUMIF(Population!$B$4:$B$104,"&lt;="&amp;$GV226,Population!AM$4:AM$104)-SUMIF(Population!$B$4:$B$104,"&lt;"&amp;$GU226,Population!AM$4:AM$104)</f>
        <v>2216093</v>
      </c>
      <c r="II226" s="35">
        <f>SUMIF(Population!$B$4:$B$104,"&lt;="&amp;$GV226,Population!AN$4:AN$104)-SUMIF(Population!$B$4:$B$104,"&lt;"&amp;$GU226,Population!AN$4:AN$104)</f>
        <v>2235155</v>
      </c>
      <c r="IJ226" s="35">
        <f>SUMIF(Population!$B$4:$B$104,"&lt;="&amp;$GV226,Population!AO$4:AO$104)-SUMIF(Population!$B$4:$B$104,"&lt;"&amp;$GU226,Population!AO$4:AO$104)</f>
        <v>2252388</v>
      </c>
      <c r="IK226" s="35">
        <f>SUMIF(Population!$B$4:$B$104,"&lt;="&amp;$GV226,Population!AP$4:AP$104)-SUMIF(Population!$B$4:$B$104,"&lt;"&amp;$GU226,Population!AP$4:AP$104)</f>
        <v>2267576</v>
      </c>
      <c r="IL226" s="35">
        <f>SUMIF(Population!$B$4:$B$104,"&lt;="&amp;$GV226,Population!AQ$4:AQ$104)-SUMIF(Population!$B$4:$B$104,"&lt;"&amp;$GU226,Population!AQ$4:AQ$104)</f>
        <v>2280598</v>
      </c>
      <c r="IM226" s="35">
        <f>SUMIF(Population!$B$4:$B$104,"&lt;="&amp;$GV226,Population!AR$4:AR$104)-SUMIF(Population!$B$4:$B$104,"&lt;"&amp;$GU226,Population!AR$4:AR$104)</f>
        <v>2291567</v>
      </c>
      <c r="IN226" s="35">
        <f>SUMIF(Population!$B$4:$B$104,"&lt;="&amp;$GV226,Population!AS$4:AS$104)-SUMIF(Population!$B$4:$B$104,"&lt;"&amp;$GU226,Population!AS$4:AS$104)</f>
        <v>2300729</v>
      </c>
      <c r="IO226" s="35">
        <f>SUMIF(Population!$B$4:$B$104,"&lt;="&amp;$GV226,Population!AT$4:AT$104)-SUMIF(Population!$B$4:$B$104,"&lt;"&amp;$GU226,Population!AT$4:AT$104)</f>
        <v>2308283</v>
      </c>
      <c r="IP226" s="35">
        <f>SUMIF(Population!$B$4:$B$104,"&lt;="&amp;$GV226,Population!AU$4:AU$104)-SUMIF(Population!$B$4:$B$104,"&lt;"&amp;$GU226,Population!AU$4:AU$104)</f>
        <v>2314484</v>
      </c>
      <c r="IQ226" s="35">
        <f>SUMIF(Population!$B$4:$B$104,"&lt;="&amp;$GV226,Population!AV$4:AV$104)-SUMIF(Population!$B$4:$B$104,"&lt;"&amp;$GU226,Population!AV$4:AV$104)</f>
        <v>2319606</v>
      </c>
      <c r="IR226" s="35">
        <f>SUMIF(Population!$B$4:$B$104,"&lt;="&amp;$GV226,Population!AW$4:AW$104)-SUMIF(Population!$B$4:$B$104,"&lt;"&amp;$GU226,Population!AW$4:AW$104)</f>
        <v>2324032</v>
      </c>
      <c r="IS226" s="35">
        <f>SUMIF(Population!$B$4:$B$104,"&lt;="&amp;$GV226,Population!AX$4:AX$104)-SUMIF(Population!$B$4:$B$104,"&lt;"&amp;$GU226,Population!AX$4:AX$104)</f>
        <v>2328148</v>
      </c>
      <c r="IT226" s="35">
        <f>SUMIF(Population!$B$4:$B$104,"&lt;="&amp;$GV226,Population!AY$4:AY$104)-SUMIF(Population!$B$4:$B$104,"&lt;"&amp;$GU226,Population!AY$4:AY$104)</f>
        <v>2332255</v>
      </c>
      <c r="IW226" s="35">
        <v>30</v>
      </c>
      <c r="IX226" s="35">
        <v>34</v>
      </c>
      <c r="IY226" s="36" t="s">
        <v>39</v>
      </c>
      <c r="IZ226" s="35">
        <f>SUMIF(Population!$B$214:$B$314,"&lt;="&amp;$GV226,Population!C$214:C$314)-SUMIF(Population!$B$214:$B$314,"&lt;"&amp;$GU226,Population!C$214:C$314)</f>
        <v>791820</v>
      </c>
      <c r="JA226" s="35">
        <f>SUMIF(Population!$B$214:$B$314,"&lt;="&amp;$GV226,Population!D$214:D$314)-SUMIF(Population!$B$214:$B$314,"&lt;"&amp;$GU226,Population!D$214:D$314)</f>
        <v>822930</v>
      </c>
      <c r="JB226" s="35">
        <f>SUMIF(Population!$B$214:$B$314,"&lt;="&amp;$GV226,Population!E$214:E$314)-SUMIF(Population!$B$214:$B$314,"&lt;"&amp;$GU226,Population!E$214:E$314)</f>
        <v>851588</v>
      </c>
      <c r="JC226" s="35">
        <f>SUMIF(Population!$B$214:$B$314,"&lt;="&amp;$GV226,Population!F$214:F$314)-SUMIF(Population!$B$214:$B$314,"&lt;"&amp;$GU226,Population!F$214:F$314)</f>
        <v>878429</v>
      </c>
      <c r="JD226" s="35">
        <f>SUMIF(Population!$B$214:$B$314,"&lt;="&amp;$GV226,Population!G$214:G$314)-SUMIF(Population!$B$214:$B$314,"&lt;"&amp;$GU226,Population!G$214:G$314)</f>
        <v>897553</v>
      </c>
      <c r="JE226" s="35">
        <f>SUMIF(Population!$B$214:$B$314,"&lt;="&amp;$GV226,Population!H$214:H$314)-SUMIF(Population!$B$214:$B$314,"&lt;"&amp;$GU226,Population!H$214:H$314)</f>
        <v>911369</v>
      </c>
      <c r="JF226" s="35">
        <f>SUMIF(Population!$B$214:$B$314,"&lt;="&amp;$GV226,Population!I$214:I$314)-SUMIF(Population!$B$214:$B$314,"&lt;"&amp;$GU226,Population!I$214:I$314)</f>
        <v>919871</v>
      </c>
      <c r="JG226" s="35">
        <f>SUMIF(Population!$B$214:$B$314,"&lt;="&amp;$GV226,Population!J$214:J$314)-SUMIF(Population!$B$214:$B$314,"&lt;"&amp;$GU226,Population!J$214:J$314)</f>
        <v>928549</v>
      </c>
      <c r="JH226" s="35">
        <f>SUMIF(Population!$B$214:$B$314,"&lt;="&amp;$GV226,Population!K$214:K$314)-SUMIF(Population!$B$214:$B$314,"&lt;"&amp;$GU226,Population!K$214:K$314)</f>
        <v>936290</v>
      </c>
      <c r="JI226" s="35">
        <f>SUMIF(Population!$B$214:$B$314,"&lt;="&amp;$GV226,Population!L$214:L$314)-SUMIF(Population!$B$214:$B$314,"&lt;"&amp;$GU226,Population!L$214:L$314)</f>
        <v>941873</v>
      </c>
      <c r="JJ226" s="35">
        <f>SUMIF(Population!$B$214:$B$314,"&lt;="&amp;$GV226,Population!M$214:M$314)-SUMIF(Population!$B$214:$B$314,"&lt;"&amp;$GU226,Population!M$214:M$314)</f>
        <v>944419</v>
      </c>
      <c r="JK226" s="35">
        <f>SUMIF(Population!$B$214:$B$314,"&lt;="&amp;$GV226,Population!N$214:N$314)-SUMIF(Population!$B$214:$B$314,"&lt;"&amp;$GU226,Population!N$214:N$314)</f>
        <v>945042</v>
      </c>
      <c r="JL226" s="35">
        <f>SUMIF(Population!$B$214:$B$314,"&lt;="&amp;$GV226,Population!O$214:O$314)-SUMIF(Population!$B$214:$B$314,"&lt;"&amp;$GU226,Population!O$214:O$314)</f>
        <v>943382</v>
      </c>
      <c r="JM226" s="35">
        <f>SUMIF(Population!$B$214:$B$314,"&lt;="&amp;$GV226,Population!P$214:P$314)-SUMIF(Population!$B$214:$B$314,"&lt;"&amp;$GU226,Population!P$214:P$314)</f>
        <v>940778</v>
      </c>
      <c r="JN226" s="35">
        <f>SUMIF(Population!$B$214:$B$314,"&lt;="&amp;$GV226,Population!Q$214:Q$314)-SUMIF(Population!$B$214:$B$314,"&lt;"&amp;$GU226,Population!Q$214:Q$314)</f>
        <v>937727</v>
      </c>
      <c r="JO226" s="35">
        <f>SUMIF(Population!$B$214:$B$314,"&lt;="&amp;$GV226,Population!R$214:R$314)-SUMIF(Population!$B$214:$B$314,"&lt;"&amp;$GU226,Population!R$214:R$314)</f>
        <v>937726</v>
      </c>
      <c r="JP226" s="35">
        <f>SUMIF(Population!$B$214:$B$314,"&lt;="&amp;$GV226,Population!S$214:S$314)-SUMIF(Population!$B$214:$B$314,"&lt;"&amp;$GU226,Population!S$214:S$314)</f>
        <v>936018</v>
      </c>
      <c r="JQ226" s="35">
        <f>SUMIF(Population!$B$214:$B$314,"&lt;="&amp;$GV226,Population!T$214:T$314)-SUMIF(Population!$B$214:$B$314,"&lt;"&amp;$GU226,Population!T$214:T$314)</f>
        <v>935276</v>
      </c>
      <c r="JR226" s="35">
        <f>SUMIF(Population!$B$214:$B$314,"&lt;="&amp;$GV226,Population!U$214:U$314)-SUMIF(Population!$B$214:$B$314,"&lt;"&amp;$GU226,Population!U$214:U$314)</f>
        <v>933484</v>
      </c>
      <c r="JS226" s="35">
        <f>SUMIF(Population!$B$214:$B$314,"&lt;="&amp;$GV226,Population!V$214:V$314)-SUMIF(Population!$B$214:$B$314,"&lt;"&amp;$GU226,Population!V$214:V$314)</f>
        <v>933914</v>
      </c>
      <c r="JT226" s="35">
        <f>SUMIF(Population!$B$214:$B$314,"&lt;="&amp;$GV226,Population!W$214:W$314)-SUMIF(Population!$B$214:$B$314,"&lt;"&amp;$GU226,Population!W$214:W$314)</f>
        <v>933472</v>
      </c>
      <c r="JU226" s="35">
        <f>SUMIF(Population!$B$214:$B$314,"&lt;="&amp;$GV226,Population!X$214:X$314)-SUMIF(Population!$B$214:$B$314,"&lt;"&amp;$GU226,Population!X$214:X$314)</f>
        <v>935766</v>
      </c>
      <c r="JV226" s="35">
        <f>SUMIF(Population!$B$214:$B$314,"&lt;="&amp;$GV226,Population!Y$214:Y$314)-SUMIF(Population!$B$214:$B$314,"&lt;"&amp;$GU226,Population!Y$214:Y$314)</f>
        <v>938863</v>
      </c>
      <c r="JW226" s="35">
        <f>SUMIF(Population!$B$214:$B$314,"&lt;="&amp;$GV226,Population!Z$214:Z$314)-SUMIF(Population!$B$214:$B$314,"&lt;"&amp;$GU226,Population!Z$214:Z$314)</f>
        <v>944628</v>
      </c>
      <c r="JX226" s="35">
        <f>SUMIF(Population!$B$214:$B$314,"&lt;="&amp;$GV226,Population!AA$214:AA$314)-SUMIF(Population!$B$214:$B$314,"&lt;"&amp;$GU226,Population!AA$214:AA$314)</f>
        <v>956251</v>
      </c>
      <c r="JY226" s="35">
        <f>SUMIF(Population!$B$214:$B$314,"&lt;="&amp;$GV226,Population!AB$214:AB$314)-SUMIF(Population!$B$214:$B$314,"&lt;"&amp;$GU226,Population!AB$214:AB$314)</f>
        <v>969624</v>
      </c>
      <c r="JZ226" s="35">
        <f>SUMIF(Population!$B$214:$B$314,"&lt;="&amp;$GV226,Population!AC$214:AC$314)-SUMIF(Population!$B$214:$B$314,"&lt;"&amp;$GU226,Population!AC$214:AC$314)</f>
        <v>985329</v>
      </c>
      <c r="KA226" s="35">
        <f>SUMIF(Population!$B$214:$B$314,"&lt;="&amp;$GV226,Population!AD$214:AD$314)-SUMIF(Population!$B$214:$B$314,"&lt;"&amp;$GU226,Population!AD$214:AD$314)</f>
        <v>1000902</v>
      </c>
      <c r="KB226" s="35">
        <f>SUMIF(Population!$B$214:$B$314,"&lt;="&amp;$GV226,Population!AE$214:AE$314)-SUMIF(Population!$B$214:$B$314,"&lt;"&amp;$GU226,Population!AE$214:AE$314)</f>
        <v>1015508</v>
      </c>
      <c r="KC226" s="35">
        <f>SUMIF(Population!$B$214:$B$314,"&lt;="&amp;$GV226,Population!AF$214:AF$314)-SUMIF(Population!$B$214:$B$314,"&lt;"&amp;$GU226,Population!AF$214:AF$314)</f>
        <v>1023154</v>
      </c>
      <c r="KD226" s="35">
        <f>SUMIF(Population!$B$214:$B$314,"&lt;="&amp;$GV226,Population!AG$214:AG$314)-SUMIF(Population!$B$214:$B$314,"&lt;"&amp;$GU226,Population!AG$214:AG$314)</f>
        <v>1032058</v>
      </c>
      <c r="KE226" s="35">
        <f>SUMIF(Population!$B$214:$B$314,"&lt;="&amp;$GV226,Population!AH$214:AH$314)-SUMIF(Population!$B$214:$B$314,"&lt;"&amp;$GU226,Population!AH$214:AH$314)</f>
        <v>1040027</v>
      </c>
      <c r="KF226" s="35">
        <f>SUMIF(Population!$B$214:$B$314,"&lt;="&amp;$GV226,Population!AI$214:AI$314)-SUMIF(Population!$B$214:$B$314,"&lt;"&amp;$GU226,Population!AI$214:AI$314)</f>
        <v>1048391</v>
      </c>
      <c r="KG226" s="35">
        <f>SUMIF(Population!$B$214:$B$314,"&lt;="&amp;$GV226,Population!AJ$214:AJ$314)-SUMIF(Population!$B$214:$B$314,"&lt;"&amp;$GU226,Population!AJ$214:AJ$314)</f>
        <v>1056698</v>
      </c>
      <c r="KH226" s="35">
        <f>SUMIF(Population!$B$214:$B$314,"&lt;="&amp;$GV226,Population!AK$214:AK$314)-SUMIF(Population!$B$214:$B$314,"&lt;"&amp;$GU226,Population!AK$214:AK$314)</f>
        <v>1068131</v>
      </c>
      <c r="KI226" s="35">
        <f>SUMIF(Population!$B$214:$B$314,"&lt;="&amp;$GV226,Population!AL$214:AL$314)-SUMIF(Population!$B$214:$B$314,"&lt;"&amp;$GU226,Population!AL$214:AL$314)</f>
        <v>1079152</v>
      </c>
      <c r="KJ226" s="35">
        <f>SUMIF(Population!$B$214:$B$314,"&lt;="&amp;$GV226,Population!AM$214:AM$314)-SUMIF(Population!$B$214:$B$314,"&lt;"&amp;$GU226,Population!AM$214:AM$314)</f>
        <v>1089198</v>
      </c>
      <c r="KK226" s="35">
        <f>SUMIF(Population!$B$214:$B$314,"&lt;="&amp;$GV226,Population!AN$214:AN$314)-SUMIF(Population!$B$214:$B$314,"&lt;"&amp;$GU226,Population!AN$214:AN$314)</f>
        <v>1098471</v>
      </c>
      <c r="KL226" s="35">
        <f>SUMIF(Population!$B$214:$B$314,"&lt;="&amp;$GV226,Population!AO$214:AO$314)-SUMIF(Population!$B$214:$B$314,"&lt;"&amp;$GU226,Population!AO$214:AO$314)</f>
        <v>1106833</v>
      </c>
      <c r="KM226" s="35">
        <f>SUMIF(Population!$B$214:$B$314,"&lt;="&amp;$GV226,Population!AP$214:AP$314)-SUMIF(Population!$B$214:$B$314,"&lt;"&amp;$GU226,Population!AP$214:AP$314)</f>
        <v>1114188</v>
      </c>
      <c r="KN226" s="35">
        <f>SUMIF(Population!$B$214:$B$314,"&lt;="&amp;$GV226,Population!AQ$214:AQ$314)-SUMIF(Population!$B$214:$B$314,"&lt;"&amp;$GU226,Population!AQ$214:AQ$314)</f>
        <v>1120482</v>
      </c>
      <c r="KO226" s="35">
        <f>SUMIF(Population!$B$214:$B$314,"&lt;="&amp;$GV226,Population!AR$214:AR$314)-SUMIF(Population!$B$214:$B$314,"&lt;"&amp;$GU226,Population!AR$214:AR$314)</f>
        <v>1125775</v>
      </c>
      <c r="KP226" s="35">
        <f>SUMIF(Population!$B$214:$B$314,"&lt;="&amp;$GV226,Population!AS$214:AS$314)-SUMIF(Population!$B$214:$B$314,"&lt;"&amp;$GU226,Population!AS$214:AS$314)</f>
        <v>1130187</v>
      </c>
      <c r="KQ226" s="35">
        <f>SUMIF(Population!$B$214:$B$314,"&lt;="&amp;$GV226,Population!AT$214:AT$314)-SUMIF(Population!$B$214:$B$314,"&lt;"&amp;$GU226,Population!AT$214:AT$314)</f>
        <v>1133817</v>
      </c>
      <c r="KR226" s="35">
        <f>SUMIF(Population!$B$214:$B$314,"&lt;="&amp;$GV226,Population!AU$214:AU$314)-SUMIF(Population!$B$214:$B$314,"&lt;"&amp;$GU226,Population!AU$214:AU$314)</f>
        <v>1136786</v>
      </c>
      <c r="KS226" s="35">
        <f>SUMIF(Population!$B$214:$B$314,"&lt;="&amp;$GV226,Population!AV$214:AV$314)-SUMIF(Population!$B$214:$B$314,"&lt;"&amp;$GU226,Population!AV$214:AV$314)</f>
        <v>1139231</v>
      </c>
      <c r="KT226" s="35">
        <f>SUMIF(Population!$B$214:$B$314,"&lt;="&amp;$GV226,Population!AW$214:AW$314)-SUMIF(Population!$B$214:$B$314,"&lt;"&amp;$GU226,Population!AW$214:AW$314)</f>
        <v>1141339</v>
      </c>
      <c r="KU226" s="35">
        <f>SUMIF(Population!$B$214:$B$314,"&lt;="&amp;$GV226,Population!AX$214:AX$314)-SUMIF(Population!$B$214:$B$314,"&lt;"&amp;$GU226,Population!AX$214:AX$314)</f>
        <v>1143297</v>
      </c>
      <c r="KV226" s="35">
        <f>SUMIF(Population!$B$214:$B$314,"&lt;="&amp;$GV226,Population!AY$214:AY$314)-SUMIF(Population!$B$214:$B$314,"&lt;"&amp;$GU226,Population!AY$214:AY$314)</f>
        <v>1145256</v>
      </c>
      <c r="KY226" s="35">
        <v>30</v>
      </c>
      <c r="KZ226" s="35">
        <v>34</v>
      </c>
      <c r="LA226" s="36" t="s">
        <v>39</v>
      </c>
      <c r="LB226" s="35">
        <f>SUMIF(Population!$B$110:$B$210,"&lt;="&amp;$GV226,Population!C$110:C$210)-SUMIF(Population!$B$110:$B$210,"&lt;"&amp;$GU226,Population!C$110:C$210)</f>
        <v>797266</v>
      </c>
      <c r="LC226" s="35">
        <f>SUMIF(Population!$B$110:$B$210,"&lt;="&amp;$GV226,Population!D$110:D$210)-SUMIF(Population!$B$110:$B$210,"&lt;"&amp;$GU226,Population!D$110:D$210)</f>
        <v>830969</v>
      </c>
      <c r="LD226" s="35">
        <f>SUMIF(Population!$B$110:$B$210,"&lt;="&amp;$GV226,Population!E$110:E$210)-SUMIF(Population!$B$110:$B$210,"&lt;"&amp;$GU226,Population!E$110:E$210)</f>
        <v>860147</v>
      </c>
      <c r="LE226" s="35">
        <f>SUMIF(Population!$B$110:$B$210,"&lt;="&amp;$GV226,Population!F$110:F$210)-SUMIF(Population!$B$110:$B$210,"&lt;"&amp;$GU226,Population!F$110:F$210)</f>
        <v>886400</v>
      </c>
      <c r="LF226" s="35">
        <f>SUMIF(Population!$B$110:$B$210,"&lt;="&amp;$GV226,Population!G$110:G$210)-SUMIF(Population!$B$110:$B$210,"&lt;"&amp;$GU226,Population!G$110:G$210)</f>
        <v>904259</v>
      </c>
      <c r="LG226" s="35">
        <f>SUMIF(Population!$B$110:$B$210,"&lt;="&amp;$GV226,Population!H$110:H$210)-SUMIF(Population!$B$110:$B$210,"&lt;"&amp;$GU226,Population!H$110:H$210)</f>
        <v>915339</v>
      </c>
      <c r="LH226" s="35">
        <f>SUMIF(Population!$B$110:$B$210,"&lt;="&amp;$GV226,Population!I$110:I$210)-SUMIF(Population!$B$110:$B$210,"&lt;"&amp;$GU226,Population!I$110:I$210)</f>
        <v>920330</v>
      </c>
      <c r="LI226" s="35">
        <f>SUMIF(Population!$B$110:$B$210,"&lt;="&amp;$GV226,Population!J$110:J$210)-SUMIF(Population!$B$110:$B$210,"&lt;"&amp;$GU226,Population!J$110:J$210)</f>
        <v>926622</v>
      </c>
      <c r="LJ226" s="35">
        <f>SUMIF(Population!$B$110:$B$210,"&lt;="&amp;$GV226,Population!K$110:K$210)-SUMIF(Population!$B$110:$B$210,"&lt;"&amp;$GU226,Population!K$110:K$210)</f>
        <v>933889</v>
      </c>
      <c r="LK226" s="35">
        <f>SUMIF(Population!$B$110:$B$210,"&lt;="&amp;$GV226,Population!L$110:L$210)-SUMIF(Population!$B$110:$B$210,"&lt;"&amp;$GU226,Population!L$110:L$210)</f>
        <v>937215</v>
      </c>
      <c r="LL226" s="35">
        <f>SUMIF(Population!$B$110:$B$210,"&lt;="&amp;$GV226,Population!M$110:M$210)-SUMIF(Population!$B$110:$B$210,"&lt;"&amp;$GU226,Population!M$110:M$210)</f>
        <v>939496</v>
      </c>
      <c r="LM226" s="35">
        <f>SUMIF(Population!$B$110:$B$210,"&lt;="&amp;$GV226,Population!N$110:N$210)-SUMIF(Population!$B$110:$B$210,"&lt;"&amp;$GU226,Population!N$110:N$210)</f>
        <v>942045</v>
      </c>
      <c r="LN226" s="35">
        <f>SUMIF(Population!$B$110:$B$210,"&lt;="&amp;$GV226,Population!O$110:O$210)-SUMIF(Population!$B$110:$B$210,"&lt;"&amp;$GU226,Population!O$110:O$210)</f>
        <v>943476</v>
      </c>
      <c r="LO226" s="35">
        <f>SUMIF(Population!$B$110:$B$210,"&lt;="&amp;$GV226,Population!P$110:P$210)-SUMIF(Population!$B$110:$B$210,"&lt;"&amp;$GU226,Population!P$110:P$210)</f>
        <v>943520</v>
      </c>
      <c r="LP226" s="35">
        <f>SUMIF(Population!$B$110:$B$210,"&lt;="&amp;$GV226,Population!Q$110:Q$210)-SUMIF(Population!$B$110:$B$210,"&lt;"&amp;$GU226,Population!Q$110:Q$210)</f>
        <v>944714</v>
      </c>
      <c r="LQ226" s="35">
        <f>SUMIF(Population!$B$110:$B$210,"&lt;="&amp;$GV226,Population!R$110:R$210)-SUMIF(Population!$B$110:$B$210,"&lt;"&amp;$GU226,Population!R$110:R$210)</f>
        <v>947515</v>
      </c>
      <c r="LR226" s="35">
        <f>SUMIF(Population!$B$110:$B$210,"&lt;="&amp;$GV226,Population!S$110:S$210)-SUMIF(Population!$B$110:$B$210,"&lt;"&amp;$GU226,Population!S$110:S$210)</f>
        <v>948269</v>
      </c>
      <c r="LS226" s="35">
        <f>SUMIF(Population!$B$110:$B$210,"&lt;="&amp;$GV226,Population!T$110:T$210)-SUMIF(Population!$B$110:$B$210,"&lt;"&amp;$GU226,Population!T$110:T$210)</f>
        <v>948071</v>
      </c>
      <c r="LT226" s="35">
        <f>SUMIF(Population!$B$110:$B$210,"&lt;="&amp;$GV226,Population!U$110:U$210)-SUMIF(Population!$B$110:$B$210,"&lt;"&amp;$GU226,Population!U$110:U$210)</f>
        <v>945993</v>
      </c>
      <c r="LU226" s="35">
        <f>SUMIF(Population!$B$110:$B$210,"&lt;="&amp;$GV226,Population!V$110:V$210)-SUMIF(Population!$B$110:$B$210,"&lt;"&amp;$GU226,Population!V$110:V$210)</f>
        <v>946957</v>
      </c>
      <c r="LV226" s="35">
        <f>SUMIF(Population!$B$110:$B$210,"&lt;="&amp;$GV226,Population!W$110:W$210)-SUMIF(Population!$B$110:$B$210,"&lt;"&amp;$GU226,Population!W$110:W$210)</f>
        <v>947007</v>
      </c>
      <c r="LW226" s="35">
        <f>SUMIF(Population!$B$110:$B$210,"&lt;="&amp;$GV226,Population!X$110:X$210)-SUMIF(Population!$B$110:$B$210,"&lt;"&amp;$GU226,Population!X$110:X$210)</f>
        <v>949449</v>
      </c>
      <c r="LX226" s="35">
        <f>SUMIF(Population!$B$110:$B$210,"&lt;="&amp;$GV226,Population!Y$110:Y$210)-SUMIF(Population!$B$110:$B$210,"&lt;"&amp;$GU226,Population!Y$110:Y$210)</f>
        <v>954885</v>
      </c>
      <c r="LY226" s="35">
        <f>SUMIF(Population!$B$110:$B$210,"&lt;="&amp;$GV226,Population!Z$110:Z$210)-SUMIF(Population!$B$110:$B$210,"&lt;"&amp;$GU226,Population!Z$110:Z$210)</f>
        <v>963853</v>
      </c>
      <c r="LZ226" s="35">
        <f>SUMIF(Population!$B$110:$B$210,"&lt;="&amp;$GV226,Population!AA$110:AA$210)-SUMIF(Population!$B$110:$B$210,"&lt;"&amp;$GU226,Population!AA$110:AA$210)</f>
        <v>977535</v>
      </c>
      <c r="MA226" s="35">
        <f>SUMIF(Population!$B$110:$B$210,"&lt;="&amp;$GV226,Population!AB$110:AB$210)-SUMIF(Population!$B$110:$B$210,"&lt;"&amp;$GU226,Population!AB$110:AB$210)</f>
        <v>994053</v>
      </c>
      <c r="MB226" s="35">
        <f>SUMIF(Population!$B$110:$B$210,"&lt;="&amp;$GV226,Population!AC$110:AC$210)-SUMIF(Population!$B$110:$B$210,"&lt;"&amp;$GU226,Population!AC$110:AC$210)</f>
        <v>1012239</v>
      </c>
      <c r="MC226" s="35">
        <f>SUMIF(Population!$B$110:$B$210,"&lt;="&amp;$GV226,Population!AD$110:AD$210)-SUMIF(Population!$B$110:$B$210,"&lt;"&amp;$GU226,Population!AD$110:AD$210)</f>
        <v>1029494</v>
      </c>
      <c r="MD226" s="35">
        <f>SUMIF(Population!$B$110:$B$210,"&lt;="&amp;$GV226,Population!AE$110:AE$210)-SUMIF(Population!$B$110:$B$210,"&lt;"&amp;$GU226,Population!AE$110:AE$210)</f>
        <v>1045673</v>
      </c>
      <c r="ME226" s="35">
        <f>SUMIF(Population!$B$110:$B$210,"&lt;="&amp;$GV226,Population!AF$110:AF$210)-SUMIF(Population!$B$110:$B$210,"&lt;"&amp;$GU226,Population!AF$110:AF$210)</f>
        <v>1054872</v>
      </c>
      <c r="MF226" s="35">
        <f>SUMIF(Population!$B$110:$B$210,"&lt;="&amp;$GV226,Population!AG$110:AG$210)-SUMIF(Population!$B$110:$B$210,"&lt;"&amp;$GU226,Population!AG$110:AG$210)</f>
        <v>1065147</v>
      </c>
      <c r="MG226" s="35">
        <f>SUMIF(Population!$B$110:$B$210,"&lt;="&amp;$GV226,Population!AH$110:AH$210)-SUMIF(Population!$B$110:$B$210,"&lt;"&amp;$GU226,Population!AH$110:AH$210)</f>
        <v>1074683</v>
      </c>
      <c r="MH226" s="35">
        <f>SUMIF(Population!$B$110:$B$210,"&lt;="&amp;$GV226,Population!AI$110:AI$210)-SUMIF(Population!$B$110:$B$210,"&lt;"&amp;$GU226,Population!AI$110:AI$210)</f>
        <v>1084093</v>
      </c>
      <c r="MI226" s="35">
        <f>SUMIF(Population!$B$110:$B$210,"&lt;="&amp;$GV226,Population!AJ$110:AJ$210)-SUMIF(Population!$B$110:$B$210,"&lt;"&amp;$GU226,Population!AJ$110:AJ$210)</f>
        <v>1092886</v>
      </c>
      <c r="MJ226" s="35">
        <f>SUMIF(Population!$B$110:$B$210,"&lt;="&amp;$GV226,Population!AK$110:AK$210)-SUMIF(Population!$B$110:$B$210,"&lt;"&amp;$GU226,Population!AK$110:AK$210)</f>
        <v>1105020</v>
      </c>
      <c r="MK226" s="35">
        <f>SUMIF(Population!$B$110:$B$210,"&lt;="&amp;$GV226,Population!AL$110:AL$210)-SUMIF(Population!$B$110:$B$210,"&lt;"&amp;$GU226,Population!AL$110:AL$210)</f>
        <v>1116351</v>
      </c>
      <c r="ML226" s="35">
        <f>SUMIF(Population!$B$110:$B$210,"&lt;="&amp;$GV226,Population!AM$110:AM$210)-SUMIF(Population!$B$110:$B$210,"&lt;"&amp;$GU226,Population!AM$110:AM$210)</f>
        <v>1126895</v>
      </c>
      <c r="MM226" s="35">
        <f>SUMIF(Population!$B$110:$B$210,"&lt;="&amp;$GV226,Population!AN$110:AN$210)-SUMIF(Population!$B$110:$B$210,"&lt;"&amp;$GU226,Population!AN$110:AN$210)</f>
        <v>1136684</v>
      </c>
      <c r="MN226" s="35">
        <f>SUMIF(Population!$B$110:$B$210,"&lt;="&amp;$GV226,Population!AO$110:AO$210)-SUMIF(Population!$B$110:$B$210,"&lt;"&amp;$GU226,Population!AO$110:AO$210)</f>
        <v>1145555</v>
      </c>
      <c r="MO226" s="35">
        <f>SUMIF(Population!$B$110:$B$210,"&lt;="&amp;$GV226,Population!AP$110:AP$210)-SUMIF(Population!$B$110:$B$210,"&lt;"&amp;$GU226,Population!AP$110:AP$210)</f>
        <v>1153388</v>
      </c>
      <c r="MP226" s="35">
        <f>SUMIF(Population!$B$110:$B$210,"&lt;="&amp;$GV226,Population!AQ$110:AQ$210)-SUMIF(Population!$B$110:$B$210,"&lt;"&amp;$GU226,Population!AQ$110:AQ$210)</f>
        <v>1160116</v>
      </c>
      <c r="MQ226" s="35">
        <f>SUMIF(Population!$B$110:$B$210,"&lt;="&amp;$GV226,Population!AR$110:AR$210)-SUMIF(Population!$B$110:$B$210,"&lt;"&amp;$GU226,Population!AR$110:AR$210)</f>
        <v>1165792</v>
      </c>
      <c r="MR226" s="35">
        <f>SUMIF(Population!$B$110:$B$210,"&lt;="&amp;$GV226,Population!AS$110:AS$210)-SUMIF(Population!$B$110:$B$210,"&lt;"&amp;$GU226,Population!AS$110:AS$210)</f>
        <v>1170542</v>
      </c>
      <c r="MS226" s="35">
        <f>SUMIF(Population!$B$110:$B$210,"&lt;="&amp;$GV226,Population!AT$110:AT$210)-SUMIF(Population!$B$110:$B$210,"&lt;"&amp;$GU226,Population!AT$110:AT$210)</f>
        <v>1174466</v>
      </c>
      <c r="MT226" s="35">
        <f>SUMIF(Population!$B$110:$B$210,"&lt;="&amp;$GV226,Population!AU$110:AU$210)-SUMIF(Population!$B$110:$B$210,"&lt;"&amp;$GU226,Population!AU$110:AU$210)</f>
        <v>1177698</v>
      </c>
      <c r="MU226" s="35">
        <f>SUMIF(Population!$B$110:$B$210,"&lt;="&amp;$GV226,Population!AV$110:AV$210)-SUMIF(Population!$B$110:$B$210,"&lt;"&amp;$GU226,Population!AV$110:AV$210)</f>
        <v>1180375</v>
      </c>
      <c r="MV226" s="35">
        <f>SUMIF(Population!$B$110:$B$210,"&lt;="&amp;$GV226,Population!AW$110:AW$210)-SUMIF(Population!$B$110:$B$210,"&lt;"&amp;$GU226,Population!AW$110:AW$210)</f>
        <v>1182693</v>
      </c>
      <c r="MW226" s="35">
        <f>SUMIF(Population!$B$110:$B$210,"&lt;="&amp;$GV226,Population!AX$110:AX$210)-SUMIF(Population!$B$110:$B$210,"&lt;"&amp;$GU226,Population!AX$110:AX$210)</f>
        <v>1184851</v>
      </c>
      <c r="MX226" s="35">
        <f>SUMIF(Population!$B$110:$B$210,"&lt;="&amp;$GV226,Population!AY$110:AY$210)-SUMIF(Population!$B$110:$B$210,"&lt;"&amp;$GU226,Population!AY$110:AY$210)</f>
        <v>1186999</v>
      </c>
      <c r="MZ226" s="36" t="s">
        <v>39</v>
      </c>
      <c r="NA226" s="75">
        <f t="shared" si="264"/>
        <v>223267319.81410098</v>
      </c>
      <c r="NB226" s="75">
        <f t="shared" si="265"/>
        <v>237487432.72759241</v>
      </c>
      <c r="NC226" s="75">
        <f t="shared" si="266"/>
        <v>251013972.8297269</v>
      </c>
      <c r="ND226" s="75">
        <f t="shared" si="267"/>
        <v>264118374.12526539</v>
      </c>
      <c r="NE226" s="75">
        <f t="shared" si="268"/>
        <v>275024545.15783846</v>
      </c>
      <c r="NF226" s="75">
        <f t="shared" si="269"/>
        <v>284218671.98806918</v>
      </c>
      <c r="NG226" s="75">
        <f t="shared" si="270"/>
        <v>291707567.70947236</v>
      </c>
      <c r="NH226" s="75">
        <f t="shared" si="271"/>
        <v>299476538.27159548</v>
      </c>
      <c r="NI226" s="75">
        <f t="shared" si="272"/>
        <v>307308190.03063488</v>
      </c>
      <c r="NJ226" s="75">
        <f t="shared" si="273"/>
        <v>314182822.78001642</v>
      </c>
      <c r="NK226" s="75">
        <f t="shared" si="274"/>
        <v>320396921.96541172</v>
      </c>
      <c r="NL226" s="75">
        <f t="shared" si="275"/>
        <v>326341091.41945338</v>
      </c>
      <c r="NM226" s="75">
        <f t="shared" si="276"/>
        <v>331699996.49247748</v>
      </c>
      <c r="NN226" s="75">
        <f t="shared" si="277"/>
        <v>336641175.72739303</v>
      </c>
      <c r="NO226" s="75">
        <f t="shared" si="278"/>
        <v>341700621.9831894</v>
      </c>
      <c r="NP226" s="75">
        <f t="shared" si="279"/>
        <v>347618435.82031512</v>
      </c>
      <c r="NQ226" s="75">
        <f t="shared" si="280"/>
        <v>352864419.15705663</v>
      </c>
      <c r="NR226" s="75">
        <f t="shared" si="281"/>
        <v>358127134.08476174</v>
      </c>
      <c r="NS226" s="75">
        <f t="shared" si="282"/>
        <v>362842579.04670775</v>
      </c>
      <c r="NT226" s="75">
        <f t="shared" si="283"/>
        <v>368594912.25674999</v>
      </c>
      <c r="NU226" s="75">
        <f t="shared" si="284"/>
        <v>374031814.72758406</v>
      </c>
      <c r="NV226" s="75">
        <f t="shared" si="285"/>
        <v>380536801.31304014</v>
      </c>
      <c r="NW226" s="75">
        <f t="shared" si="286"/>
        <v>387886394.25617301</v>
      </c>
      <c r="NX226" s="75">
        <f t="shared" si="287"/>
        <v>396617687.50889313</v>
      </c>
      <c r="NY226" s="75">
        <f t="shared" si="288"/>
        <v>407712340.93427068</v>
      </c>
      <c r="NZ226" s="75">
        <f t="shared" si="289"/>
        <v>419990732.06354541</v>
      </c>
      <c r="OA226" s="75">
        <f t="shared" si="290"/>
        <v>433372922.97050977</v>
      </c>
      <c r="OB226" s="75">
        <f t="shared" si="291"/>
        <v>446787356.98219407</v>
      </c>
      <c r="OC226" s="75">
        <f t="shared" si="292"/>
        <v>460011112.43551779</v>
      </c>
      <c r="OD226" s="75">
        <f t="shared" si="293"/>
        <v>470337809.94932288</v>
      </c>
      <c r="OE226" s="75">
        <f t="shared" si="294"/>
        <v>481374928.64751154</v>
      </c>
      <c r="OF226" s="75">
        <f t="shared" si="295"/>
        <v>492216417.09713966</v>
      </c>
      <c r="OG226" s="75">
        <f t="shared" si="296"/>
        <v>503308968.9765532</v>
      </c>
      <c r="OH226" s="75">
        <f t="shared" si="297"/>
        <v>514433880.81398696</v>
      </c>
      <c r="OI226" s="75">
        <f t="shared" si="298"/>
        <v>527321538.85613465</v>
      </c>
      <c r="OJ226" s="75">
        <f t="shared" si="299"/>
        <v>540151691.88653576</v>
      </c>
      <c r="OK226" s="75">
        <f t="shared" si="300"/>
        <v>552780506.16155291</v>
      </c>
      <c r="OL226" s="75">
        <f t="shared" si="301"/>
        <v>565253846.38120663</v>
      </c>
      <c r="OM226" s="75">
        <f t="shared" si="302"/>
        <v>577483281.12236774</v>
      </c>
      <c r="ON226" s="75">
        <f t="shared" si="303"/>
        <v>589397859.19659054</v>
      </c>
      <c r="OO226" s="75">
        <f t="shared" si="304"/>
        <v>600948124.33518529</v>
      </c>
      <c r="OP226" s="75">
        <f t="shared" si="305"/>
        <v>612144858.15698838</v>
      </c>
      <c r="OQ226" s="75">
        <f t="shared" si="306"/>
        <v>623035952.81807137</v>
      </c>
      <c r="OR226" s="75">
        <f t="shared" si="307"/>
        <v>633659505.03274786</v>
      </c>
      <c r="OS226" s="75">
        <f t="shared" si="308"/>
        <v>644071694.88083029</v>
      </c>
      <c r="OT226" s="75">
        <f t="shared" si="309"/>
        <v>654337498.08609116</v>
      </c>
      <c r="OU226" s="75">
        <f t="shared" si="310"/>
        <v>664556901.6530664</v>
      </c>
      <c r="OV226" s="75">
        <f t="shared" si="311"/>
        <v>674836436.95310545</v>
      </c>
      <c r="OW226" s="75">
        <f t="shared" si="312"/>
        <v>685263570.27282238</v>
      </c>
    </row>
    <row r="227" spans="2:413">
      <c r="B227" s="36" t="s">
        <v>40</v>
      </c>
      <c r="C227" s="39">
        <v>211343867.03291574</v>
      </c>
      <c r="D227" s="39">
        <v>48383834.84087529</v>
      </c>
      <c r="E227" s="39">
        <v>162960032.19204047</v>
      </c>
      <c r="F227" s="40">
        <f t="shared" si="259"/>
        <v>135.97042792709416</v>
      </c>
      <c r="G227" s="40">
        <f t="shared" si="260"/>
        <v>62.520542199152189</v>
      </c>
      <c r="H227" s="40">
        <f t="shared" si="261"/>
        <v>208.80265512465945</v>
      </c>
      <c r="I227" s="341">
        <f t="shared" si="313"/>
        <v>0.65319970381498049</v>
      </c>
      <c r="J227" s="341">
        <f t="shared" si="262"/>
        <v>0.33381640339028873</v>
      </c>
      <c r="K227" s="341">
        <f t="shared" si="262"/>
        <v>0.91242457599764604</v>
      </c>
      <c r="AG227" s="35">
        <v>35</v>
      </c>
      <c r="AH227" s="35">
        <v>39</v>
      </c>
      <c r="AI227" s="36" t="s">
        <v>40</v>
      </c>
      <c r="AJ227" s="35">
        <f t="shared" si="314"/>
        <v>141.99387731821554</v>
      </c>
      <c r="AK227" s="35">
        <f t="shared" si="314"/>
        <v>145.11874333860976</v>
      </c>
      <c r="AL227" s="35">
        <f t="shared" si="314"/>
        <v>148.20171433089095</v>
      </c>
      <c r="AM227" s="35">
        <f t="shared" si="314"/>
        <v>151.24737447572014</v>
      </c>
      <c r="AN227" s="35">
        <f t="shared" si="314"/>
        <v>154.26018254359212</v>
      </c>
      <c r="AO227" s="35">
        <f t="shared" si="314"/>
        <v>157.24445366896609</v>
      </c>
      <c r="AP227" s="35">
        <f t="shared" si="314"/>
        <v>160.20434642228784</v>
      </c>
      <c r="AQ227" s="35">
        <f t="shared" si="314"/>
        <v>163.14385430397741</v>
      </c>
      <c r="AR227" s="35">
        <f t="shared" si="314"/>
        <v>166.06680089227376</v>
      </c>
      <c r="AS227" s="35">
        <f t="shared" si="314"/>
        <v>168.97683797729022</v>
      </c>
      <c r="AT227" s="35">
        <f t="shared" si="314"/>
        <v>171.87744610564772</v>
      </c>
      <c r="AU227" s="35">
        <f t="shared" si="314"/>
        <v>174.77193704315914</v>
      </c>
      <c r="AV227" s="35">
        <f t="shared" si="314"/>
        <v>177.66345773722512</v>
      </c>
      <c r="AW227" s="35">
        <f t="shared" si="314"/>
        <v>180.55499542617417</v>
      </c>
      <c r="AX227" s="35">
        <f t="shared" si="314"/>
        <v>183.44938360023093</v>
      </c>
      <c r="AY227" s="35">
        <f t="shared" si="314"/>
        <v>186.34930856874962</v>
      </c>
      <c r="AZ227" s="35">
        <f t="shared" si="316"/>
        <v>189.25731643147782</v>
      </c>
      <c r="BA227" s="35">
        <f t="shared" si="316"/>
        <v>192.17582028861423</v>
      </c>
      <c r="BB227" s="35">
        <f t="shared" si="316"/>
        <v>195.10710755596978</v>
      </c>
      <c r="BC227" s="35">
        <f t="shared" si="316"/>
        <v>198.05334727828566</v>
      </c>
      <c r="BD227" s="35">
        <f t="shared" si="316"/>
        <v>201.01659735630372</v>
      </c>
      <c r="BE227" s="35">
        <f t="shared" si="316"/>
        <v>203.99881162207805</v>
      </c>
      <c r="BF227" s="35">
        <f t="shared" si="316"/>
        <v>207.00184671276196</v>
      </c>
      <c r="BG227" s="35">
        <f t="shared" si="316"/>
        <v>210.02746870614254</v>
      </c>
      <c r="BH227" s="35">
        <f t="shared" si="316"/>
        <v>213.07735949192585</v>
      </c>
      <c r="BI227" s="35">
        <f t="shared" si="316"/>
        <v>216.15312286154219</v>
      </c>
      <c r="BJ227" s="35">
        <f t="shared" si="316"/>
        <v>219.25629030634636</v>
      </c>
      <c r="BK227" s="35">
        <f t="shared" si="316"/>
        <v>222.38832651979391</v>
      </c>
      <c r="BL227" s="35">
        <f t="shared" si="316"/>
        <v>225.55063460370684</v>
      </c>
      <c r="BM227" s="35">
        <f t="shared" si="316"/>
        <v>228.74456098229771</v>
      </c>
      <c r="BN227" s="35">
        <f t="shared" si="316"/>
        <v>231.97140003035918</v>
      </c>
      <c r="BO227" s="35">
        <f t="shared" si="316"/>
        <v>235.23239842409663</v>
      </c>
      <c r="BP227" s="35">
        <f t="shared" si="316"/>
        <v>238.52875922459404</v>
      </c>
      <c r="BQ227" s="35">
        <f t="shared" si="316"/>
        <v>241.86164570496996</v>
      </c>
      <c r="BR227" s="35">
        <f t="shared" si="316"/>
        <v>245.23218493297398</v>
      </c>
      <c r="BS227" s="35">
        <f t="shared" si="316"/>
        <v>248.64147112117865</v>
      </c>
      <c r="BT227" s="35">
        <f t="shared" si="316"/>
        <v>252.09056875708498</v>
      </c>
      <c r="BU227" s="35">
        <f t="shared" si="316"/>
        <v>255.58051552544032</v>
      </c>
      <c r="BV227" s="35">
        <f t="shared" si="316"/>
        <v>259.11232503490112</v>
      </c>
      <c r="BW227" s="35">
        <f t="shared" si="316"/>
        <v>262.68698936089601</v>
      </c>
      <c r="BX227" s="35">
        <f t="shared" si="316"/>
        <v>266.30548141618459</v>
      </c>
      <c r="BY227" s="35">
        <f t="shared" si="316"/>
        <v>269.96875716018508</v>
      </c>
      <c r="BZ227" s="35">
        <f t="shared" si="316"/>
        <v>273.67775765768312</v>
      </c>
      <c r="CA227" s="35">
        <f t="shared" si="316"/>
        <v>277.43341099704207</v>
      </c>
      <c r="CB227" s="35">
        <f t="shared" si="316"/>
        <v>281.23663407753179</v>
      </c>
      <c r="CC227" s="35">
        <f t="shared" si="316"/>
        <v>285.08833427488076</v>
      </c>
      <c r="CD227" s="35">
        <f t="shared" si="316"/>
        <v>288.9894109936501</v>
      </c>
      <c r="CE227" s="35">
        <f t="shared" si="316"/>
        <v>292.94075711452592</v>
      </c>
      <c r="CF227" s="35">
        <f t="shared" si="316"/>
        <v>296.94326034413905</v>
      </c>
      <c r="GU227" s="35">
        <v>35</v>
      </c>
      <c r="GV227" s="35">
        <v>39</v>
      </c>
      <c r="GW227" s="36" t="s">
        <v>40</v>
      </c>
      <c r="GX227" s="35">
        <f>SUMIF(Population!$B$4:$B$104,"&lt;="&amp;$GV227,Population!C$4:C$104)-SUMIF(Population!$B$4:$B$104,"&lt;"&amp;$GU227,Population!C$4:C$104)</f>
        <v>1554337</v>
      </c>
      <c r="GY227" s="35">
        <f>SUMIF(Population!$B$4:$B$104,"&lt;="&amp;$GV227,Population!D$4:D$104)-SUMIF(Population!$B$4:$B$104,"&lt;"&amp;$GU227,Population!D$4:D$104)</f>
        <v>1553604</v>
      </c>
      <c r="GZ227" s="35">
        <f>SUMIF(Population!$B$4:$B$104,"&lt;="&amp;$GV227,Population!E$4:E$104)-SUMIF(Population!$B$4:$B$104,"&lt;"&amp;$GU227,Population!E$4:E$104)</f>
        <v>1567347</v>
      </c>
      <c r="HA227" s="35">
        <f>SUMIF(Population!$B$4:$B$104,"&lt;="&amp;$GV227,Population!F$4:F$104)-SUMIF(Population!$B$4:$B$104,"&lt;"&amp;$GU227,Population!F$4:F$104)</f>
        <v>1594506</v>
      </c>
      <c r="HB227" s="35">
        <f>SUMIF(Population!$B$4:$B$104,"&lt;="&amp;$GV227,Population!G$4:G$104)-SUMIF(Population!$B$4:$B$104,"&lt;"&amp;$GU227,Population!G$4:G$104)</f>
        <v>1638830</v>
      </c>
      <c r="HC227" s="35">
        <f>SUMIF(Population!$B$4:$B$104,"&lt;="&amp;$GV227,Population!H$4:H$104)-SUMIF(Population!$B$4:$B$104,"&lt;"&amp;$GU227,Population!H$4:H$104)</f>
        <v>1689993</v>
      </c>
      <c r="HD227" s="35">
        <f>SUMIF(Population!$B$4:$B$104,"&lt;="&amp;$GV227,Population!I$4:I$104)-SUMIF(Population!$B$4:$B$104,"&lt;"&amp;$GU227,Population!I$4:I$104)</f>
        <v>1749004</v>
      </c>
      <c r="HE227" s="35">
        <f>SUMIF(Population!$B$4:$B$104,"&lt;="&amp;$GV227,Population!J$4:J$104)-SUMIF(Population!$B$4:$B$104,"&lt;"&amp;$GU227,Population!J$4:J$104)</f>
        <v>1802061</v>
      </c>
      <c r="HF227" s="35">
        <f>SUMIF(Population!$B$4:$B$104,"&lt;="&amp;$GV227,Population!K$4:K$104)-SUMIF(Population!$B$4:$B$104,"&lt;"&amp;$GU227,Population!K$4:K$104)</f>
        <v>1851446</v>
      </c>
      <c r="HG227" s="35">
        <f>SUMIF(Population!$B$4:$B$104,"&lt;="&amp;$GV227,Population!L$4:L$104)-SUMIF(Population!$B$4:$B$104,"&lt;"&amp;$GU227,Population!L$4:L$104)</f>
        <v>1885900</v>
      </c>
      <c r="HH227" s="35">
        <f>SUMIF(Population!$B$4:$B$104,"&lt;="&amp;$GV227,Population!M$4:M$104)-SUMIF(Population!$B$4:$B$104,"&lt;"&amp;$GU227,Population!M$4:M$104)</f>
        <v>1909499</v>
      </c>
      <c r="HI227" s="35">
        <f>SUMIF(Population!$B$4:$B$104,"&lt;="&amp;$GV227,Population!N$4:N$104)-SUMIF(Population!$B$4:$B$104,"&lt;"&amp;$GU227,Population!N$4:N$104)</f>
        <v>1923015</v>
      </c>
      <c r="HJ227" s="35">
        <f>SUMIF(Population!$B$4:$B$104,"&lt;="&amp;$GV227,Population!O$4:O$104)-SUMIF(Population!$B$4:$B$104,"&lt;"&amp;$GU227,Population!O$4:O$104)</f>
        <v>1938003</v>
      </c>
      <c r="HK227" s="35">
        <f>SUMIF(Population!$B$4:$B$104,"&lt;="&amp;$GV227,Population!P$4:P$104)-SUMIF(Population!$B$4:$B$104,"&lt;"&amp;$GU227,Population!P$4:P$104)</f>
        <v>1953033</v>
      </c>
      <c r="HL227" s="35">
        <f>SUMIF(Population!$B$4:$B$104,"&lt;="&amp;$GV227,Population!Q$4:Q$104)-SUMIF(Population!$B$4:$B$104,"&lt;"&amp;$GU227,Population!Q$4:Q$104)</f>
        <v>1961979</v>
      </c>
      <c r="HM227" s="35">
        <f>SUMIF(Population!$B$4:$B$104,"&lt;="&amp;$GV227,Population!R$4:R$104)-SUMIF(Population!$B$4:$B$104,"&lt;"&amp;$GU227,Population!R$4:R$104)</f>
        <v>1966851</v>
      </c>
      <c r="HN227" s="35">
        <f>SUMIF(Population!$B$4:$B$104,"&lt;="&amp;$GV227,Population!S$4:S$104)-SUMIF(Population!$B$4:$B$104,"&lt;"&amp;$GU227,Population!S$4:S$104)</f>
        <v>1970071</v>
      </c>
      <c r="HO227" s="35">
        <f>SUMIF(Population!$B$4:$B$104,"&lt;="&amp;$GV227,Population!T$4:T$104)-SUMIF(Population!$B$4:$B$104,"&lt;"&amp;$GU227,Population!T$4:T$104)</f>
        <v>1969902</v>
      </c>
      <c r="HP227" s="35">
        <f>SUMIF(Population!$B$4:$B$104,"&lt;="&amp;$GV227,Population!U$4:U$104)-SUMIF(Population!$B$4:$B$104,"&lt;"&amp;$GU227,Population!U$4:U$104)</f>
        <v>1967416</v>
      </c>
      <c r="HQ227" s="35">
        <f>SUMIF(Population!$B$4:$B$104,"&lt;="&amp;$GV227,Population!V$4:V$104)-SUMIF(Population!$B$4:$B$104,"&lt;"&amp;$GU227,Population!V$4:V$104)</f>
        <v>1965625</v>
      </c>
      <c r="HR227" s="35">
        <f>SUMIF(Population!$B$4:$B$104,"&lt;="&amp;$GV227,Population!W$4:W$104)-SUMIF(Population!$B$4:$B$104,"&lt;"&amp;$GU227,Population!W$4:W$104)</f>
        <v>1968476</v>
      </c>
      <c r="HS227" s="35">
        <f>SUMIF(Population!$B$4:$B$104,"&lt;="&amp;$GV227,Population!X$4:X$104)-SUMIF(Population!$B$4:$B$104,"&lt;"&amp;$GU227,Population!X$4:X$104)</f>
        <v>1967583</v>
      </c>
      <c r="HT227" s="35">
        <f>SUMIF(Population!$B$4:$B$104,"&lt;="&amp;$GV227,Population!Y$4:Y$104)-SUMIF(Population!$B$4:$B$104,"&lt;"&amp;$GU227,Population!Y$4:Y$104)</f>
        <v>1966706</v>
      </c>
      <c r="HU227" s="35">
        <f>SUMIF(Population!$B$4:$B$104,"&lt;="&amp;$GV227,Population!Z$4:Z$104)-SUMIF(Population!$B$4:$B$104,"&lt;"&amp;$GU227,Population!Z$4:Z$104)</f>
        <v>1962911</v>
      </c>
      <c r="HV227" s="35">
        <f>SUMIF(Population!$B$4:$B$104,"&lt;="&amp;$GV227,Population!AA$4:AA$104)-SUMIF(Population!$B$4:$B$104,"&lt;"&amp;$GU227,Population!AA$4:AA$104)</f>
        <v>1964362</v>
      </c>
      <c r="HW227" s="35">
        <f>SUMIF(Population!$B$4:$B$104,"&lt;="&amp;$GV227,Population!AB$4:AB$104)-SUMIF(Population!$B$4:$B$104,"&lt;"&amp;$GU227,Population!AB$4:AB$104)</f>
        <v>1964030</v>
      </c>
      <c r="HX227" s="35">
        <f>SUMIF(Population!$B$4:$B$104,"&lt;="&amp;$GV227,Population!AC$4:AC$104)-SUMIF(Population!$B$4:$B$104,"&lt;"&amp;$GU227,Population!AC$4:AC$104)</f>
        <v>1968809</v>
      </c>
      <c r="HY227" s="35">
        <f>SUMIF(Population!$B$4:$B$104,"&lt;="&amp;$GV227,Population!AD$4:AD$104)-SUMIF(Population!$B$4:$B$104,"&lt;"&amp;$GU227,Population!AD$4:AD$104)</f>
        <v>1977374</v>
      </c>
      <c r="HZ227" s="35">
        <f>SUMIF(Population!$B$4:$B$104,"&lt;="&amp;$GV227,Population!AE$4:AE$104)-SUMIF(Population!$B$4:$B$104,"&lt;"&amp;$GU227,Population!AE$4:AE$104)</f>
        <v>1992121</v>
      </c>
      <c r="IA227" s="35">
        <f>SUMIF(Population!$B$4:$B$104,"&lt;="&amp;$GV227,Population!AF$4:AF$104)-SUMIF(Population!$B$4:$B$104,"&lt;"&amp;$GU227,Population!AF$4:AF$104)</f>
        <v>2017411</v>
      </c>
      <c r="IB227" s="35">
        <f>SUMIF(Population!$B$4:$B$104,"&lt;="&amp;$GV227,Population!AG$4:AG$104)-SUMIF(Population!$B$4:$B$104,"&lt;"&amp;$GU227,Population!AG$4:AG$104)</f>
        <v>2047273</v>
      </c>
      <c r="IC227" s="35">
        <f>SUMIF(Population!$B$4:$B$104,"&lt;="&amp;$GV227,Population!AH$4:AH$104)-SUMIF(Population!$B$4:$B$104,"&lt;"&amp;$GU227,Population!AH$4:AH$104)</f>
        <v>2081125</v>
      </c>
      <c r="ID227" s="35">
        <f>SUMIF(Population!$B$4:$B$104,"&lt;="&amp;$GV227,Population!AI$4:AI$104)-SUMIF(Population!$B$4:$B$104,"&lt;"&amp;$GU227,Population!AI$4:AI$104)</f>
        <v>2113918</v>
      </c>
      <c r="IE227" s="35">
        <f>SUMIF(Population!$B$4:$B$104,"&lt;="&amp;$GV227,Population!AJ$4:AJ$104)-SUMIF(Population!$B$4:$B$104,"&lt;"&amp;$GU227,Population!AJ$4:AJ$104)</f>
        <v>2144674</v>
      </c>
      <c r="IF227" s="35">
        <f>SUMIF(Population!$B$4:$B$104,"&lt;="&amp;$GV227,Population!AK$4:AK$104)-SUMIF(Population!$B$4:$B$104,"&lt;"&amp;$GU227,Population!AK$4:AK$104)</f>
        <v>2161526</v>
      </c>
      <c r="IG227" s="35">
        <f>SUMIF(Population!$B$4:$B$104,"&lt;="&amp;$GV227,Population!AL$4:AL$104)-SUMIF(Population!$B$4:$B$104,"&lt;"&amp;$GU227,Population!AL$4:AL$104)</f>
        <v>2180708</v>
      </c>
      <c r="IH227" s="35">
        <f>SUMIF(Population!$B$4:$B$104,"&lt;="&amp;$GV227,Population!AM$4:AM$104)-SUMIF(Population!$B$4:$B$104,"&lt;"&amp;$GU227,Population!AM$4:AM$104)</f>
        <v>2198223</v>
      </c>
      <c r="II227" s="35">
        <f>SUMIF(Population!$B$4:$B$104,"&lt;="&amp;$GV227,Population!AN$4:AN$104)-SUMIF(Population!$B$4:$B$104,"&lt;"&amp;$GU227,Population!AN$4:AN$104)</f>
        <v>2216007</v>
      </c>
      <c r="IJ227" s="35">
        <f>SUMIF(Population!$B$4:$B$104,"&lt;="&amp;$GV227,Population!AO$4:AO$104)-SUMIF(Population!$B$4:$B$104,"&lt;"&amp;$GU227,Population!AO$4:AO$104)</f>
        <v>2233121</v>
      </c>
      <c r="IK227" s="35">
        <f>SUMIF(Population!$B$4:$B$104,"&lt;="&amp;$GV227,Population!AP$4:AP$104)-SUMIF(Population!$B$4:$B$104,"&lt;"&amp;$GU227,Population!AP$4:AP$104)</f>
        <v>2256684</v>
      </c>
      <c r="IL227" s="35">
        <f>SUMIF(Population!$B$4:$B$104,"&lt;="&amp;$GV227,Population!AQ$4:AQ$104)-SUMIF(Population!$B$4:$B$104,"&lt;"&amp;$GU227,Population!AQ$4:AQ$104)</f>
        <v>2279038</v>
      </c>
      <c r="IM227" s="35">
        <f>SUMIF(Population!$B$4:$B$104,"&lt;="&amp;$GV227,Population!AR$4:AR$104)-SUMIF(Population!$B$4:$B$104,"&lt;"&amp;$GU227,Population!AR$4:AR$104)</f>
        <v>2299634</v>
      </c>
      <c r="IN227" s="35">
        <f>SUMIF(Population!$B$4:$B$104,"&lt;="&amp;$GV227,Population!AS$4:AS$104)-SUMIF(Population!$B$4:$B$104,"&lt;"&amp;$GU227,Population!AS$4:AS$104)</f>
        <v>2318712</v>
      </c>
      <c r="IO227" s="35">
        <f>SUMIF(Population!$B$4:$B$104,"&lt;="&amp;$GV227,Population!AT$4:AT$104)-SUMIF(Population!$B$4:$B$104,"&lt;"&amp;$GU227,Population!AT$4:AT$104)</f>
        <v>2335968</v>
      </c>
      <c r="IP227" s="35">
        <f>SUMIF(Population!$B$4:$B$104,"&lt;="&amp;$GV227,Population!AU$4:AU$104)-SUMIF(Population!$B$4:$B$104,"&lt;"&amp;$GU227,Population!AU$4:AU$104)</f>
        <v>2351194</v>
      </c>
      <c r="IQ227" s="35">
        <f>SUMIF(Population!$B$4:$B$104,"&lt;="&amp;$GV227,Population!AV$4:AV$104)-SUMIF(Population!$B$4:$B$104,"&lt;"&amp;$GU227,Population!AV$4:AV$104)</f>
        <v>2364263</v>
      </c>
      <c r="IR227" s="35">
        <f>SUMIF(Population!$B$4:$B$104,"&lt;="&amp;$GV227,Population!AW$4:AW$104)-SUMIF(Population!$B$4:$B$104,"&lt;"&amp;$GU227,Population!AW$4:AW$104)</f>
        <v>2375291</v>
      </c>
      <c r="IS227" s="35">
        <f>SUMIF(Population!$B$4:$B$104,"&lt;="&amp;$GV227,Population!AX$4:AX$104)-SUMIF(Population!$B$4:$B$104,"&lt;"&amp;$GU227,Population!AX$4:AX$104)</f>
        <v>2384514</v>
      </c>
      <c r="IT227" s="35">
        <f>SUMIF(Population!$B$4:$B$104,"&lt;="&amp;$GV227,Population!AY$4:AY$104)-SUMIF(Population!$B$4:$B$104,"&lt;"&amp;$GU227,Population!AY$4:AY$104)</f>
        <v>2392134</v>
      </c>
      <c r="IW227" s="35">
        <v>35</v>
      </c>
      <c r="IX227" s="35">
        <v>39</v>
      </c>
      <c r="IY227" s="36" t="s">
        <v>40</v>
      </c>
      <c r="IZ227" s="35">
        <f>SUMIF(Population!$B$214:$B$314,"&lt;="&amp;$GV227,Population!C$214:C$314)-SUMIF(Population!$B$214:$B$314,"&lt;"&amp;$GU227,Population!C$214:C$314)</f>
        <v>780450</v>
      </c>
      <c r="JA227" s="35">
        <f>SUMIF(Population!$B$214:$B$314,"&lt;="&amp;$GV227,Population!D$214:D$314)-SUMIF(Population!$B$214:$B$314,"&lt;"&amp;$GU227,Population!D$214:D$314)</f>
        <v>778893</v>
      </c>
      <c r="JB227" s="35">
        <f>SUMIF(Population!$B$214:$B$314,"&lt;="&amp;$GV227,Population!E$214:E$314)-SUMIF(Population!$B$214:$B$314,"&lt;"&amp;$GU227,Population!E$214:E$314)</f>
        <v>784504</v>
      </c>
      <c r="JC227" s="35">
        <f>SUMIF(Population!$B$214:$B$314,"&lt;="&amp;$GV227,Population!F$214:F$314)-SUMIF(Population!$B$214:$B$314,"&lt;"&amp;$GU227,Population!F$214:F$314)</f>
        <v>797189</v>
      </c>
      <c r="JD227" s="35">
        <f>SUMIF(Population!$B$214:$B$314,"&lt;="&amp;$GV227,Population!G$214:G$314)-SUMIF(Population!$B$214:$B$314,"&lt;"&amp;$GU227,Population!G$214:G$314)</f>
        <v>818020</v>
      </c>
      <c r="JE227" s="35">
        <f>SUMIF(Population!$B$214:$B$314,"&lt;="&amp;$GV227,Population!H$214:H$314)-SUMIF(Population!$B$214:$B$314,"&lt;"&amp;$GU227,Population!H$214:H$314)</f>
        <v>842116</v>
      </c>
      <c r="JF227" s="35">
        <f>SUMIF(Population!$B$214:$B$314,"&lt;="&amp;$GV227,Population!I$214:I$314)-SUMIF(Population!$B$214:$B$314,"&lt;"&amp;$GU227,Population!I$214:I$314)</f>
        <v>870434</v>
      </c>
      <c r="JG227" s="35">
        <f>SUMIF(Population!$B$214:$B$314,"&lt;="&amp;$GV227,Population!J$214:J$314)-SUMIF(Population!$B$214:$B$314,"&lt;"&amp;$GU227,Population!J$214:J$314)</f>
        <v>896781</v>
      </c>
      <c r="JH227" s="35">
        <f>SUMIF(Population!$B$214:$B$314,"&lt;="&amp;$GV227,Population!K$214:K$314)-SUMIF(Population!$B$214:$B$314,"&lt;"&amp;$GU227,Population!K$214:K$314)</f>
        <v>921822</v>
      </c>
      <c r="JI227" s="35">
        <f>SUMIF(Population!$B$214:$B$314,"&lt;="&amp;$GV227,Population!L$214:L$314)-SUMIF(Population!$B$214:$B$314,"&lt;"&amp;$GU227,Population!L$214:L$314)</f>
        <v>939709</v>
      </c>
      <c r="JJ227" s="35">
        <f>SUMIF(Population!$B$214:$B$314,"&lt;="&amp;$GV227,Population!M$214:M$314)-SUMIF(Population!$B$214:$B$314,"&lt;"&amp;$GU227,Population!M$214:M$314)</f>
        <v>952883</v>
      </c>
      <c r="JK227" s="35">
        <f>SUMIF(Population!$B$214:$B$314,"&lt;="&amp;$GV227,Population!N$214:N$314)-SUMIF(Population!$B$214:$B$314,"&lt;"&amp;$GU227,Population!N$214:N$314)</f>
        <v>961390</v>
      </c>
      <c r="JL227" s="35">
        <f>SUMIF(Population!$B$214:$B$314,"&lt;="&amp;$GV227,Population!O$214:O$314)-SUMIF(Population!$B$214:$B$314,"&lt;"&amp;$GU227,Population!O$214:O$314)</f>
        <v>970074</v>
      </c>
      <c r="JM227" s="35">
        <f>SUMIF(Population!$B$214:$B$314,"&lt;="&amp;$GV227,Population!P$214:P$314)-SUMIF(Population!$B$214:$B$314,"&lt;"&amp;$GU227,Population!P$214:P$314)</f>
        <v>977825</v>
      </c>
      <c r="JN227" s="35">
        <f>SUMIF(Population!$B$214:$B$314,"&lt;="&amp;$GV227,Population!Q$214:Q$314)-SUMIF(Population!$B$214:$B$314,"&lt;"&amp;$GU227,Population!Q$214:Q$314)</f>
        <v>983418</v>
      </c>
      <c r="JO227" s="35">
        <f>SUMIF(Population!$B$214:$B$314,"&lt;="&amp;$GV227,Population!R$214:R$314)-SUMIF(Population!$B$214:$B$314,"&lt;"&amp;$GU227,Population!R$214:R$314)</f>
        <v>985979</v>
      </c>
      <c r="JP227" s="35">
        <f>SUMIF(Population!$B$214:$B$314,"&lt;="&amp;$GV227,Population!S$214:S$314)-SUMIF(Population!$B$214:$B$314,"&lt;"&amp;$GU227,Population!S$214:S$314)</f>
        <v>986620</v>
      </c>
      <c r="JQ227" s="35">
        <f>SUMIF(Population!$B$214:$B$314,"&lt;="&amp;$GV227,Population!T$214:T$314)-SUMIF(Population!$B$214:$B$314,"&lt;"&amp;$GU227,Population!T$214:T$314)</f>
        <v>984985</v>
      </c>
      <c r="JR227" s="35">
        <f>SUMIF(Population!$B$214:$B$314,"&lt;="&amp;$GV227,Population!U$214:U$314)-SUMIF(Population!$B$214:$B$314,"&lt;"&amp;$GU227,Population!U$214:U$314)</f>
        <v>982411</v>
      </c>
      <c r="JS227" s="35">
        <f>SUMIF(Population!$B$214:$B$314,"&lt;="&amp;$GV227,Population!V$214:V$314)-SUMIF(Population!$B$214:$B$314,"&lt;"&amp;$GU227,Population!V$214:V$314)</f>
        <v>979390</v>
      </c>
      <c r="JT227" s="35">
        <f>SUMIF(Population!$B$214:$B$314,"&lt;="&amp;$GV227,Population!W$214:W$314)-SUMIF(Population!$B$214:$B$314,"&lt;"&amp;$GU227,Population!W$214:W$314)</f>
        <v>979413</v>
      </c>
      <c r="JU227" s="35">
        <f>SUMIF(Population!$B$214:$B$314,"&lt;="&amp;$GV227,Population!X$214:X$314)-SUMIF(Population!$B$214:$B$314,"&lt;"&amp;$GU227,Population!X$214:X$314)</f>
        <v>977730</v>
      </c>
      <c r="JV227" s="35">
        <f>SUMIF(Population!$B$214:$B$314,"&lt;="&amp;$GV227,Population!Y$214:Y$314)-SUMIF(Population!$B$214:$B$314,"&lt;"&amp;$GU227,Population!Y$214:Y$314)</f>
        <v>977009</v>
      </c>
      <c r="JW227" s="35">
        <f>SUMIF(Population!$B$214:$B$314,"&lt;="&amp;$GV227,Population!Z$214:Z$314)-SUMIF(Population!$B$214:$B$314,"&lt;"&amp;$GU227,Population!Z$214:Z$314)</f>
        <v>975242</v>
      </c>
      <c r="JX227" s="35">
        <f>SUMIF(Population!$B$214:$B$314,"&lt;="&amp;$GV227,Population!AA$214:AA$314)-SUMIF(Population!$B$214:$B$314,"&lt;"&amp;$GU227,Population!AA$214:AA$314)</f>
        <v>975694</v>
      </c>
      <c r="JY227" s="35">
        <f>SUMIF(Population!$B$214:$B$314,"&lt;="&amp;$GV227,Population!AB$214:AB$314)-SUMIF(Population!$B$214:$B$314,"&lt;"&amp;$GU227,Population!AB$214:AB$314)</f>
        <v>975272</v>
      </c>
      <c r="JZ227" s="35">
        <f>SUMIF(Population!$B$214:$B$314,"&lt;="&amp;$GV227,Population!AC$214:AC$314)-SUMIF(Population!$B$214:$B$314,"&lt;"&amp;$GU227,Population!AC$214:AC$314)</f>
        <v>977582</v>
      </c>
      <c r="KA227" s="35">
        <f>SUMIF(Population!$B$214:$B$314,"&lt;="&amp;$GV227,Population!AD$214:AD$314)-SUMIF(Population!$B$214:$B$314,"&lt;"&amp;$GU227,Population!AD$214:AD$314)</f>
        <v>980696</v>
      </c>
      <c r="KB227" s="35">
        <f>SUMIF(Population!$B$214:$B$314,"&lt;="&amp;$GV227,Population!AE$214:AE$314)-SUMIF(Population!$B$214:$B$314,"&lt;"&amp;$GU227,Population!AE$214:AE$314)</f>
        <v>986472</v>
      </c>
      <c r="KC227" s="35">
        <f>SUMIF(Population!$B$214:$B$314,"&lt;="&amp;$GV227,Population!AF$214:AF$314)-SUMIF(Population!$B$214:$B$314,"&lt;"&amp;$GU227,Population!AF$214:AF$314)</f>
        <v>998095</v>
      </c>
      <c r="KD227" s="35">
        <f>SUMIF(Population!$B$214:$B$314,"&lt;="&amp;$GV227,Population!AG$214:AG$314)-SUMIF(Population!$B$214:$B$314,"&lt;"&amp;$GU227,Population!AG$214:AG$314)</f>
        <v>1011465</v>
      </c>
      <c r="KE227" s="35">
        <f>SUMIF(Population!$B$214:$B$314,"&lt;="&amp;$GV227,Population!AH$214:AH$314)-SUMIF(Population!$B$214:$B$314,"&lt;"&amp;$GU227,Population!AH$214:AH$314)</f>
        <v>1027165</v>
      </c>
      <c r="KF227" s="35">
        <f>SUMIF(Population!$B$214:$B$314,"&lt;="&amp;$GV227,Population!AI$214:AI$314)-SUMIF(Population!$B$214:$B$314,"&lt;"&amp;$GU227,Population!AI$214:AI$314)</f>
        <v>1042732</v>
      </c>
      <c r="KG227" s="35">
        <f>SUMIF(Population!$B$214:$B$314,"&lt;="&amp;$GV227,Population!AJ$214:AJ$314)-SUMIF(Population!$B$214:$B$314,"&lt;"&amp;$GU227,Population!AJ$214:AJ$314)</f>
        <v>1057333</v>
      </c>
      <c r="KH227" s="35">
        <f>SUMIF(Population!$B$214:$B$314,"&lt;="&amp;$GV227,Population!AK$214:AK$314)-SUMIF(Population!$B$214:$B$314,"&lt;"&amp;$GU227,Population!AK$214:AK$314)</f>
        <v>1064984</v>
      </c>
      <c r="KI227" s="35">
        <f>SUMIF(Population!$B$214:$B$314,"&lt;="&amp;$GV227,Population!AL$214:AL$314)-SUMIF(Population!$B$214:$B$314,"&lt;"&amp;$GU227,Population!AL$214:AL$314)</f>
        <v>1073893</v>
      </c>
      <c r="KJ227" s="35">
        <f>SUMIF(Population!$B$214:$B$314,"&lt;="&amp;$GV227,Population!AM$214:AM$314)-SUMIF(Population!$B$214:$B$314,"&lt;"&amp;$GU227,Population!AM$214:AM$314)</f>
        <v>1081869</v>
      </c>
      <c r="KK227" s="35">
        <f>SUMIF(Population!$B$214:$B$314,"&lt;="&amp;$GV227,Population!AN$214:AN$314)-SUMIF(Population!$B$214:$B$314,"&lt;"&amp;$GU227,Population!AN$214:AN$314)</f>
        <v>1090240</v>
      </c>
      <c r="KL227" s="35">
        <f>SUMIF(Population!$B$214:$B$314,"&lt;="&amp;$GV227,Population!AO$214:AO$314)-SUMIF(Population!$B$214:$B$314,"&lt;"&amp;$GU227,Population!AO$214:AO$314)</f>
        <v>1098553</v>
      </c>
      <c r="KM227" s="35">
        <f>SUMIF(Population!$B$214:$B$314,"&lt;="&amp;$GV227,Population!AP$214:AP$314)-SUMIF(Population!$B$214:$B$314,"&lt;"&amp;$GU227,Population!AP$214:AP$314)</f>
        <v>1109987</v>
      </c>
      <c r="KN227" s="35">
        <f>SUMIF(Population!$B$214:$B$314,"&lt;="&amp;$GV227,Population!AQ$214:AQ$314)-SUMIF(Population!$B$214:$B$314,"&lt;"&amp;$GU227,Population!AQ$214:AQ$314)</f>
        <v>1121011</v>
      </c>
      <c r="KO227" s="35">
        <f>SUMIF(Population!$B$214:$B$314,"&lt;="&amp;$GV227,Population!AR$214:AR$314)-SUMIF(Population!$B$214:$B$314,"&lt;"&amp;$GU227,Population!AR$214:AR$314)</f>
        <v>1131062</v>
      </c>
      <c r="KP227" s="35">
        <f>SUMIF(Population!$B$214:$B$314,"&lt;="&amp;$GV227,Population!AS$214:AS$314)-SUMIF(Population!$B$214:$B$314,"&lt;"&amp;$GU227,Population!AS$214:AS$314)</f>
        <v>1140343</v>
      </c>
      <c r="KQ227" s="35">
        <f>SUMIF(Population!$B$214:$B$314,"&lt;="&amp;$GV227,Population!AT$214:AT$314)-SUMIF(Population!$B$214:$B$314,"&lt;"&amp;$GU227,Population!AT$214:AT$314)</f>
        <v>1148713</v>
      </c>
      <c r="KR227" s="35">
        <f>SUMIF(Population!$B$214:$B$314,"&lt;="&amp;$GV227,Population!AU$214:AU$314)-SUMIF(Population!$B$214:$B$314,"&lt;"&amp;$GU227,Population!AU$214:AU$314)</f>
        <v>1156082</v>
      </c>
      <c r="KS227" s="35">
        <f>SUMIF(Population!$B$214:$B$314,"&lt;="&amp;$GV227,Population!AV$214:AV$314)-SUMIF(Population!$B$214:$B$314,"&lt;"&amp;$GU227,Population!AV$214:AV$314)</f>
        <v>1162390</v>
      </c>
      <c r="KT227" s="35">
        <f>SUMIF(Population!$B$214:$B$314,"&lt;="&amp;$GV227,Population!AW$214:AW$314)-SUMIF(Population!$B$214:$B$314,"&lt;"&amp;$GU227,Population!AW$214:AW$314)</f>
        <v>1167700</v>
      </c>
      <c r="KU227" s="35">
        <f>SUMIF(Population!$B$214:$B$314,"&lt;="&amp;$GV227,Population!AX$214:AX$314)-SUMIF(Population!$B$214:$B$314,"&lt;"&amp;$GU227,Population!AX$214:AX$314)</f>
        <v>1172130</v>
      </c>
      <c r="KV227" s="35">
        <f>SUMIF(Population!$B$214:$B$314,"&lt;="&amp;$GV227,Population!AY$214:AY$314)-SUMIF(Population!$B$214:$B$314,"&lt;"&amp;$GU227,Population!AY$214:AY$314)</f>
        <v>1175778</v>
      </c>
      <c r="KY227" s="35">
        <v>35</v>
      </c>
      <c r="KZ227" s="35">
        <v>39</v>
      </c>
      <c r="LA227" s="36" t="s">
        <v>40</v>
      </c>
      <c r="LB227" s="35">
        <f>SUMIF(Population!$B$110:$B$210,"&lt;="&amp;$GV227,Population!C$110:C$210)-SUMIF(Population!$B$110:$B$210,"&lt;"&amp;$GU227,Population!C$110:C$210)</f>
        <v>773887</v>
      </c>
      <c r="LC227" s="35">
        <f>SUMIF(Population!$B$110:$B$210,"&lt;="&amp;$GV227,Population!D$110:D$210)-SUMIF(Population!$B$110:$B$210,"&lt;"&amp;$GU227,Population!D$110:D$210)</f>
        <v>774711</v>
      </c>
      <c r="LD227" s="35">
        <f>SUMIF(Population!$B$110:$B$210,"&lt;="&amp;$GV227,Population!E$110:E$210)-SUMIF(Population!$B$110:$B$210,"&lt;"&amp;$GU227,Population!E$110:E$210)</f>
        <v>782843</v>
      </c>
      <c r="LE227" s="35">
        <f>SUMIF(Population!$B$110:$B$210,"&lt;="&amp;$GV227,Population!F$110:F$210)-SUMIF(Population!$B$110:$B$210,"&lt;"&amp;$GU227,Population!F$110:F$210)</f>
        <v>797317</v>
      </c>
      <c r="LF227" s="35">
        <f>SUMIF(Population!$B$110:$B$210,"&lt;="&amp;$GV227,Population!G$110:G$210)-SUMIF(Population!$B$110:$B$210,"&lt;"&amp;$GU227,Population!G$110:G$210)</f>
        <v>820810</v>
      </c>
      <c r="LG227" s="35">
        <f>SUMIF(Population!$B$110:$B$210,"&lt;="&amp;$GV227,Population!H$110:H$210)-SUMIF(Population!$B$110:$B$210,"&lt;"&amp;$GU227,Population!H$110:H$210)</f>
        <v>847877</v>
      </c>
      <c r="LH227" s="35">
        <f>SUMIF(Population!$B$110:$B$210,"&lt;="&amp;$GV227,Population!I$110:I$210)-SUMIF(Population!$B$110:$B$210,"&lt;"&amp;$GU227,Population!I$110:I$210)</f>
        <v>878570</v>
      </c>
      <c r="LI227" s="35">
        <f>SUMIF(Population!$B$110:$B$210,"&lt;="&amp;$GV227,Population!J$110:J$210)-SUMIF(Population!$B$110:$B$210,"&lt;"&amp;$GU227,Population!J$110:J$210)</f>
        <v>905280</v>
      </c>
      <c r="LJ227" s="35">
        <f>SUMIF(Population!$B$110:$B$210,"&lt;="&amp;$GV227,Population!K$110:K$210)-SUMIF(Population!$B$110:$B$210,"&lt;"&amp;$GU227,Population!K$110:K$210)</f>
        <v>929624</v>
      </c>
      <c r="LK227" s="35">
        <f>SUMIF(Population!$B$110:$B$210,"&lt;="&amp;$GV227,Population!L$110:L$210)-SUMIF(Population!$B$110:$B$210,"&lt;"&amp;$GU227,Population!L$110:L$210)</f>
        <v>946191</v>
      </c>
      <c r="LL227" s="35">
        <f>SUMIF(Population!$B$110:$B$210,"&lt;="&amp;$GV227,Population!M$110:M$210)-SUMIF(Population!$B$110:$B$210,"&lt;"&amp;$GU227,Population!M$110:M$210)</f>
        <v>956616</v>
      </c>
      <c r="LM227" s="35">
        <f>SUMIF(Population!$B$110:$B$210,"&lt;="&amp;$GV227,Population!N$110:N$210)-SUMIF(Population!$B$110:$B$210,"&lt;"&amp;$GU227,Population!N$110:N$210)</f>
        <v>961625</v>
      </c>
      <c r="LN227" s="35">
        <f>SUMIF(Population!$B$110:$B$210,"&lt;="&amp;$GV227,Population!O$110:O$210)-SUMIF(Population!$B$110:$B$210,"&lt;"&amp;$GU227,Population!O$110:O$210)</f>
        <v>967929</v>
      </c>
      <c r="LO227" s="35">
        <f>SUMIF(Population!$B$110:$B$210,"&lt;="&amp;$GV227,Population!P$110:P$210)-SUMIF(Population!$B$110:$B$210,"&lt;"&amp;$GU227,Population!P$110:P$210)</f>
        <v>975208</v>
      </c>
      <c r="LP227" s="35">
        <f>SUMIF(Population!$B$110:$B$210,"&lt;="&amp;$GV227,Population!Q$110:Q$210)-SUMIF(Population!$B$110:$B$210,"&lt;"&amp;$GU227,Population!Q$110:Q$210)</f>
        <v>978561</v>
      </c>
      <c r="LQ227" s="35">
        <f>SUMIF(Population!$B$110:$B$210,"&lt;="&amp;$GV227,Population!R$110:R$210)-SUMIF(Population!$B$110:$B$210,"&lt;"&amp;$GU227,Population!R$110:R$210)</f>
        <v>980872</v>
      </c>
      <c r="LR227" s="35">
        <f>SUMIF(Population!$B$110:$B$210,"&lt;="&amp;$GV227,Population!S$110:S$210)-SUMIF(Population!$B$110:$B$210,"&lt;"&amp;$GU227,Population!S$110:S$210)</f>
        <v>983451</v>
      </c>
      <c r="LS227" s="35">
        <f>SUMIF(Population!$B$110:$B$210,"&lt;="&amp;$GV227,Population!T$110:T$210)-SUMIF(Population!$B$110:$B$210,"&lt;"&amp;$GU227,Population!T$110:T$210)</f>
        <v>984917</v>
      </c>
      <c r="LT227" s="35">
        <f>SUMIF(Population!$B$110:$B$210,"&lt;="&amp;$GV227,Population!U$110:U$210)-SUMIF(Population!$B$110:$B$210,"&lt;"&amp;$GU227,Population!U$110:U$210)</f>
        <v>985005</v>
      </c>
      <c r="LU227" s="35">
        <f>SUMIF(Population!$B$110:$B$210,"&lt;="&amp;$GV227,Population!V$110:V$210)-SUMIF(Population!$B$110:$B$210,"&lt;"&amp;$GU227,Population!V$110:V$210)</f>
        <v>986235</v>
      </c>
      <c r="LV227" s="35">
        <f>SUMIF(Population!$B$110:$B$210,"&lt;="&amp;$GV227,Population!W$110:W$210)-SUMIF(Population!$B$110:$B$210,"&lt;"&amp;$GU227,Population!W$110:W$210)</f>
        <v>989063</v>
      </c>
      <c r="LW227" s="35">
        <f>SUMIF(Population!$B$110:$B$210,"&lt;="&amp;$GV227,Population!X$110:X$210)-SUMIF(Population!$B$110:$B$210,"&lt;"&amp;$GU227,Population!X$110:X$210)</f>
        <v>989853</v>
      </c>
      <c r="LX227" s="35">
        <f>SUMIF(Population!$B$110:$B$210,"&lt;="&amp;$GV227,Population!Y$110:Y$210)-SUMIF(Population!$B$110:$B$210,"&lt;"&amp;$GU227,Population!Y$110:Y$210)</f>
        <v>989697</v>
      </c>
      <c r="LY227" s="35">
        <f>SUMIF(Population!$B$110:$B$210,"&lt;="&amp;$GV227,Population!Z$110:Z$210)-SUMIF(Population!$B$110:$B$210,"&lt;"&amp;$GU227,Population!Z$110:Z$210)</f>
        <v>987669</v>
      </c>
      <c r="LZ227" s="35">
        <f>SUMIF(Population!$B$110:$B$210,"&lt;="&amp;$GV227,Population!AA$110:AA$210)-SUMIF(Population!$B$110:$B$210,"&lt;"&amp;$GU227,Population!AA$110:AA$210)</f>
        <v>988668</v>
      </c>
      <c r="MA227" s="35">
        <f>SUMIF(Population!$B$110:$B$210,"&lt;="&amp;$GV227,Population!AB$110:AB$210)-SUMIF(Population!$B$110:$B$210,"&lt;"&amp;$GU227,Population!AB$110:AB$210)</f>
        <v>988758</v>
      </c>
      <c r="MB227" s="35">
        <f>SUMIF(Population!$B$110:$B$210,"&lt;="&amp;$GV227,Population!AC$110:AC$210)-SUMIF(Population!$B$110:$B$210,"&lt;"&amp;$GU227,Population!AC$110:AC$210)</f>
        <v>991227</v>
      </c>
      <c r="MC227" s="35">
        <f>SUMIF(Population!$B$110:$B$210,"&lt;="&amp;$GV227,Population!AD$110:AD$210)-SUMIF(Population!$B$110:$B$210,"&lt;"&amp;$GU227,Population!AD$110:AD$210)</f>
        <v>996678</v>
      </c>
      <c r="MD227" s="35">
        <f>SUMIF(Population!$B$110:$B$210,"&lt;="&amp;$GV227,Population!AE$110:AE$210)-SUMIF(Population!$B$110:$B$210,"&lt;"&amp;$GU227,Population!AE$110:AE$210)</f>
        <v>1005649</v>
      </c>
      <c r="ME227" s="35">
        <f>SUMIF(Population!$B$110:$B$210,"&lt;="&amp;$GV227,Population!AF$110:AF$210)-SUMIF(Population!$B$110:$B$210,"&lt;"&amp;$GU227,Population!AF$110:AF$210)</f>
        <v>1019316</v>
      </c>
      <c r="MF227" s="35">
        <f>SUMIF(Population!$B$110:$B$210,"&lt;="&amp;$GV227,Population!AG$110:AG$210)-SUMIF(Population!$B$110:$B$210,"&lt;"&amp;$GU227,Population!AG$110:AG$210)</f>
        <v>1035808</v>
      </c>
      <c r="MG227" s="35">
        <f>SUMIF(Population!$B$110:$B$210,"&lt;="&amp;$GV227,Population!AH$110:AH$210)-SUMIF(Population!$B$110:$B$210,"&lt;"&amp;$GU227,Population!AH$110:AH$210)</f>
        <v>1053960</v>
      </c>
      <c r="MH227" s="35">
        <f>SUMIF(Population!$B$110:$B$210,"&lt;="&amp;$GV227,Population!AI$110:AI$210)-SUMIF(Population!$B$110:$B$210,"&lt;"&amp;$GU227,Population!AI$110:AI$210)</f>
        <v>1071186</v>
      </c>
      <c r="MI227" s="35">
        <f>SUMIF(Population!$B$110:$B$210,"&lt;="&amp;$GV227,Population!AJ$110:AJ$210)-SUMIF(Population!$B$110:$B$210,"&lt;"&amp;$GU227,Population!AJ$110:AJ$210)</f>
        <v>1087341</v>
      </c>
      <c r="MJ227" s="35">
        <f>SUMIF(Population!$B$110:$B$210,"&lt;="&amp;$GV227,Population!AK$110:AK$210)-SUMIF(Population!$B$110:$B$210,"&lt;"&amp;$GU227,Population!AK$110:AK$210)</f>
        <v>1096542</v>
      </c>
      <c r="MK227" s="35">
        <f>SUMIF(Population!$B$110:$B$210,"&lt;="&amp;$GV227,Population!AL$110:AL$210)-SUMIF(Population!$B$110:$B$210,"&lt;"&amp;$GU227,Population!AL$110:AL$210)</f>
        <v>1106815</v>
      </c>
      <c r="ML227" s="35">
        <f>SUMIF(Population!$B$110:$B$210,"&lt;="&amp;$GV227,Population!AM$110:AM$210)-SUMIF(Population!$B$110:$B$210,"&lt;"&amp;$GU227,Population!AM$110:AM$210)</f>
        <v>1116354</v>
      </c>
      <c r="MM227" s="35">
        <f>SUMIF(Population!$B$110:$B$210,"&lt;="&amp;$GV227,Population!AN$110:AN$210)-SUMIF(Population!$B$110:$B$210,"&lt;"&amp;$GU227,Population!AN$110:AN$210)</f>
        <v>1125767</v>
      </c>
      <c r="MN227" s="35">
        <f>SUMIF(Population!$B$110:$B$210,"&lt;="&amp;$GV227,Population!AO$110:AO$210)-SUMIF(Population!$B$110:$B$210,"&lt;"&amp;$GU227,Population!AO$110:AO$210)</f>
        <v>1134568</v>
      </c>
      <c r="MO227" s="35">
        <f>SUMIF(Population!$B$110:$B$210,"&lt;="&amp;$GV227,Population!AP$110:AP$210)-SUMIF(Population!$B$110:$B$210,"&lt;"&amp;$GU227,Population!AP$110:AP$210)</f>
        <v>1146697</v>
      </c>
      <c r="MP227" s="35">
        <f>SUMIF(Population!$B$110:$B$210,"&lt;="&amp;$GV227,Population!AQ$110:AQ$210)-SUMIF(Population!$B$110:$B$210,"&lt;"&amp;$GU227,Population!AQ$110:AQ$210)</f>
        <v>1158027</v>
      </c>
      <c r="MQ227" s="35">
        <f>SUMIF(Population!$B$110:$B$210,"&lt;="&amp;$GV227,Population!AR$110:AR$210)-SUMIF(Population!$B$110:$B$210,"&lt;"&amp;$GU227,Population!AR$110:AR$210)</f>
        <v>1168572</v>
      </c>
      <c r="MR227" s="35">
        <f>SUMIF(Population!$B$110:$B$210,"&lt;="&amp;$GV227,Population!AS$110:AS$210)-SUMIF(Population!$B$110:$B$210,"&lt;"&amp;$GU227,Population!AS$110:AS$210)</f>
        <v>1178369</v>
      </c>
      <c r="MS227" s="35">
        <f>SUMIF(Population!$B$110:$B$210,"&lt;="&amp;$GV227,Population!AT$110:AT$210)-SUMIF(Population!$B$110:$B$210,"&lt;"&amp;$GU227,Population!AT$110:AT$210)</f>
        <v>1187255</v>
      </c>
      <c r="MT227" s="35">
        <f>SUMIF(Population!$B$110:$B$210,"&lt;="&amp;$GV227,Population!AU$110:AU$210)-SUMIF(Population!$B$110:$B$210,"&lt;"&amp;$GU227,Population!AU$110:AU$210)</f>
        <v>1195112</v>
      </c>
      <c r="MU227" s="35">
        <f>SUMIF(Population!$B$110:$B$210,"&lt;="&amp;$GV227,Population!AV$110:AV$210)-SUMIF(Population!$B$110:$B$210,"&lt;"&amp;$GU227,Population!AV$110:AV$210)</f>
        <v>1201873</v>
      </c>
      <c r="MV227" s="35">
        <f>SUMIF(Population!$B$110:$B$210,"&lt;="&amp;$GV227,Population!AW$110:AW$210)-SUMIF(Population!$B$110:$B$210,"&lt;"&amp;$GU227,Population!AW$110:AW$210)</f>
        <v>1207591</v>
      </c>
      <c r="MW227" s="35">
        <f>SUMIF(Population!$B$110:$B$210,"&lt;="&amp;$GV227,Population!AX$110:AX$210)-SUMIF(Population!$B$110:$B$210,"&lt;"&amp;$GU227,Population!AX$110:AX$210)</f>
        <v>1212384</v>
      </c>
      <c r="MX227" s="35">
        <f>SUMIF(Population!$B$110:$B$210,"&lt;="&amp;$GV227,Population!AY$110:AY$210)-SUMIF(Population!$B$110:$B$210,"&lt;"&amp;$GU227,Population!AY$110:AY$210)</f>
        <v>1216356</v>
      </c>
      <c r="MZ227" s="36" t="s">
        <v>40</v>
      </c>
      <c r="NA227" s="75">
        <f t="shared" si="264"/>
        <v>220706337.28916317</v>
      </c>
      <c r="NB227" s="75">
        <f t="shared" si="265"/>
        <v>225457060.12583748</v>
      </c>
      <c r="NC227" s="75">
        <f t="shared" si="266"/>
        <v>232283512.35137895</v>
      </c>
      <c r="ND227" s="75">
        <f t="shared" si="267"/>
        <v>241164846.08578262</v>
      </c>
      <c r="NE227" s="75">
        <f t="shared" si="268"/>
        <v>252806214.95791507</v>
      </c>
      <c r="NF227" s="75">
        <f t="shared" si="269"/>
        <v>265742025.98937699</v>
      </c>
      <c r="NG227" s="75">
        <f t="shared" si="270"/>
        <v>280198042.70996714</v>
      </c>
      <c r="NH227" s="75">
        <f t="shared" si="271"/>
        <v>293995177.23087984</v>
      </c>
      <c r="NI227" s="75">
        <f t="shared" si="272"/>
        <v>307463714.24479669</v>
      </c>
      <c r="NJ227" s="75">
        <f t="shared" si="273"/>
        <v>318673418.74137163</v>
      </c>
      <c r="NK227" s="75">
        <f t="shared" si="274"/>
        <v>328199811.46128821</v>
      </c>
      <c r="NL227" s="75">
        <f t="shared" si="275"/>
        <v>336089056.51305068</v>
      </c>
      <c r="NM227" s="75">
        <f t="shared" si="276"/>
        <v>344312314.08511549</v>
      </c>
      <c r="NN227" s="75">
        <f t="shared" si="277"/>
        <v>352629864.38216722</v>
      </c>
      <c r="NO227" s="75">
        <f t="shared" si="278"/>
        <v>359923838.18659747</v>
      </c>
      <c r="NP227" s="75">
        <f t="shared" si="279"/>
        <v>366521323.90775377</v>
      </c>
      <c r="NQ227" s="75">
        <f t="shared" si="280"/>
        <v>372850350.63947791</v>
      </c>
      <c r="NR227" s="75">
        <f t="shared" si="281"/>
        <v>378567532.73818177</v>
      </c>
      <c r="NS227" s="75">
        <f t="shared" si="282"/>
        <v>383856845.11933583</v>
      </c>
      <c r="NT227" s="75">
        <f t="shared" si="283"/>
        <v>389298610.74388027</v>
      </c>
      <c r="NU227" s="75">
        <f t="shared" si="284"/>
        <v>395696347.49754733</v>
      </c>
      <c r="NV227" s="75">
        <f t="shared" si="285"/>
        <v>401384593.76780319</v>
      </c>
      <c r="NW227" s="75">
        <f t="shared" si="286"/>
        <v>407111773.94106925</v>
      </c>
      <c r="NX227" s="75">
        <f t="shared" si="287"/>
        <v>412265228.62544298</v>
      </c>
      <c r="NY227" s="75">
        <f t="shared" si="288"/>
        <v>418561068.04627842</v>
      </c>
      <c r="NZ227" s="75">
        <f t="shared" si="289"/>
        <v>424531217.89375472</v>
      </c>
      <c r="OA227" s="75">
        <f t="shared" si="290"/>
        <v>431673757.66174746</v>
      </c>
      <c r="OB227" s="75">
        <f t="shared" si="291"/>
        <v>439744894.76375097</v>
      </c>
      <c r="OC227" s="75">
        <f t="shared" si="292"/>
        <v>449324155.75737107</v>
      </c>
      <c r="OD227" s="75">
        <f t="shared" si="293"/>
        <v>461471793.51585823</v>
      </c>
      <c r="OE227" s="75">
        <f t="shared" si="294"/>
        <v>474908784.05435354</v>
      </c>
      <c r="OF227" s="75">
        <f t="shared" si="295"/>
        <v>489548025.17034811</v>
      </c>
      <c r="OG227" s="75">
        <f t="shared" si="296"/>
        <v>504230237.64253539</v>
      </c>
      <c r="OH227" s="75">
        <f t="shared" si="297"/>
        <v>518714383.14066076</v>
      </c>
      <c r="OI227" s="75">
        <f t="shared" si="298"/>
        <v>530075743.76943153</v>
      </c>
      <c r="OJ227" s="75">
        <f t="shared" si="299"/>
        <v>542214445.20572329</v>
      </c>
      <c r="OK227" s="75">
        <f t="shared" si="300"/>
        <v>554151286.32490563</v>
      </c>
      <c r="OL227" s="75">
        <f t="shared" si="301"/>
        <v>566368211.46798444</v>
      </c>
      <c r="OM227" s="75">
        <f t="shared" si="302"/>
        <v>578629174.39426339</v>
      </c>
      <c r="ON227" s="75">
        <f t="shared" si="303"/>
        <v>592801525.8989042</v>
      </c>
      <c r="OO227" s="75">
        <f t="shared" si="304"/>
        <v>606920311.75577855</v>
      </c>
      <c r="OP227" s="75">
        <f t="shared" si="305"/>
        <v>620829332.90330505</v>
      </c>
      <c r="OQ227" s="75">
        <f t="shared" si="306"/>
        <v>634579900.81396174</v>
      </c>
      <c r="OR227" s="75">
        <f t="shared" si="307"/>
        <v>648075570.2199384</v>
      </c>
      <c r="OS227" s="75">
        <f t="shared" si="308"/>
        <v>661241886.62328827</v>
      </c>
      <c r="OT227" s="75">
        <f t="shared" si="309"/>
        <v>674023800.45773244</v>
      </c>
      <c r="OU227" s="75">
        <f t="shared" si="310"/>
        <v>686433947.02851808</v>
      </c>
      <c r="OV227" s="75">
        <f t="shared" si="311"/>
        <v>698521336.51018667</v>
      </c>
      <c r="OW227" s="75">
        <f t="shared" si="312"/>
        <v>710328069.14006674</v>
      </c>
    </row>
    <row r="228" spans="2:413">
      <c r="B228" s="36" t="s">
        <v>41</v>
      </c>
      <c r="C228" s="39">
        <v>193552622.91148838</v>
      </c>
      <c r="D228" s="39">
        <v>64599479.853678532</v>
      </c>
      <c r="E228" s="39">
        <v>128953143.05780989</v>
      </c>
      <c r="F228" s="40">
        <f t="shared" si="259"/>
        <v>118.33687610256521</v>
      </c>
      <c r="G228" s="40">
        <f t="shared" si="260"/>
        <v>79.660883421251043</v>
      </c>
      <c r="H228" s="40">
        <f t="shared" si="261"/>
        <v>156.36825014649375</v>
      </c>
      <c r="I228" s="341">
        <f t="shared" si="313"/>
        <v>0.56848841030368569</v>
      </c>
      <c r="J228" s="341">
        <f t="shared" si="262"/>
        <v>0.42533395679565467</v>
      </c>
      <c r="K228" s="341">
        <f t="shared" si="262"/>
        <v>0.68329703113319595</v>
      </c>
      <c r="AG228" s="35">
        <v>40</v>
      </c>
      <c r="AH228" s="35">
        <v>44</v>
      </c>
      <c r="AI228" s="36" t="s">
        <v>41</v>
      </c>
      <c r="AJ228" s="35">
        <f t="shared" si="314"/>
        <v>123.57916440873568</v>
      </c>
      <c r="AK228" s="35">
        <f t="shared" si="314"/>
        <v>126.298776965157</v>
      </c>
      <c r="AL228" s="35">
        <f t="shared" si="314"/>
        <v>128.98192772009173</v>
      </c>
      <c r="AM228" s="35">
        <f t="shared" si="314"/>
        <v>131.63260634708277</v>
      </c>
      <c r="AN228" s="35">
        <f t="shared" si="314"/>
        <v>134.25469337353343</v>
      </c>
      <c r="AO228" s="35">
        <f t="shared" si="314"/>
        <v>136.85194431849033</v>
      </c>
      <c r="AP228" s="35">
        <f t="shared" si="314"/>
        <v>139.42797844125212</v>
      </c>
      <c r="AQ228" s="35">
        <f t="shared" si="314"/>
        <v>141.9862713384733</v>
      </c>
      <c r="AR228" s="35">
        <f t="shared" si="314"/>
        <v>144.530150721269</v>
      </c>
      <c r="AS228" s="35">
        <f t="shared" si="314"/>
        <v>147.06279479125828</v>
      </c>
      <c r="AT228" s="35">
        <f t="shared" si="314"/>
        <v>149.58723271456603</v>
      </c>
      <c r="AU228" s="35">
        <f t="shared" si="314"/>
        <v>152.10634676512962</v>
      </c>
      <c r="AV228" s="35">
        <f t="shared" si="314"/>
        <v>154.62287577322508</v>
      </c>
      <c r="AW228" s="35">
        <f t="shared" si="314"/>
        <v>157.13941957219387</v>
      </c>
      <c r="AX228" s="35">
        <f t="shared" si="314"/>
        <v>159.65844418635291</v>
      </c>
      <c r="AY228" s="35">
        <f t="shared" si="314"/>
        <v>162.18228754654544</v>
      </c>
      <c r="AZ228" s="35">
        <f t="shared" si="316"/>
        <v>164.71316555732486</v>
      </c>
      <c r="BA228" s="35">
        <f t="shared" si="316"/>
        <v>167.25317837196417</v>
      </c>
      <c r="BB228" s="35">
        <f t="shared" si="316"/>
        <v>169.80431675893809</v>
      </c>
      <c r="BC228" s="35">
        <f t="shared" si="316"/>
        <v>172.36846846680129</v>
      </c>
      <c r="BD228" s="35">
        <f t="shared" si="316"/>
        <v>174.94742451400415</v>
      </c>
      <c r="BE228" s="35">
        <f t="shared" si="316"/>
        <v>177.54288534663067</v>
      </c>
      <c r="BF228" s="35">
        <f t="shared" si="316"/>
        <v>180.15646682074694</v>
      </c>
      <c r="BG228" s="35">
        <f t="shared" si="316"/>
        <v>182.78970597739544</v>
      </c>
      <c r="BH228" s="35">
        <f t="shared" si="316"/>
        <v>185.44406658760926</v>
      </c>
      <c r="BI228" s="35">
        <f t="shared" si="316"/>
        <v>188.12094445245097</v>
      </c>
      <c r="BJ228" s="35">
        <f t="shared" si="316"/>
        <v>190.82167244926367</v>
      </c>
      <c r="BK228" s="35">
        <f t="shared" si="316"/>
        <v>193.54752532028809</v>
      </c>
      <c r="BL228" s="35">
        <f t="shared" si="316"/>
        <v>196.29972420374531</v>
      </c>
      <c r="BM228" s="35">
        <f t="shared" si="316"/>
        <v>199.07944091057715</v>
      </c>
      <c r="BN228" s="35">
        <f t="shared" si="316"/>
        <v>201.88780195242163</v>
      </c>
      <c r="BO228" s="35">
        <f t="shared" si="316"/>
        <v>204.72589232820013</v>
      </c>
      <c r="BP228" s="35">
        <f t="shared" si="316"/>
        <v>207.5947590780126</v>
      </c>
      <c r="BQ228" s="35">
        <f t="shared" si="316"/>
        <v>210.4954146139622</v>
      </c>
      <c r="BR228" s="35">
        <f t="shared" si="316"/>
        <v>213.42883983813675</v>
      </c>
      <c r="BS228" s="35">
        <f t="shared" si="316"/>
        <v>216.39598705832557</v>
      </c>
      <c r="BT228" s="35">
        <f t="shared" si="316"/>
        <v>219.39778271219194</v>
      </c>
      <c r="BU228" s="35">
        <f t="shared" si="316"/>
        <v>222.43512991060521</v>
      </c>
      <c r="BV228" s="35">
        <f t="shared" si="316"/>
        <v>225.50891081069193</v>
      </c>
      <c r="BW228" s="35">
        <f t="shared" si="316"/>
        <v>228.61998882892351</v>
      </c>
      <c r="BX228" s="35">
        <f t="shared" si="316"/>
        <v>231.76921070424478</v>
      </c>
      <c r="BY228" s="35">
        <f t="shared" si="316"/>
        <v>234.95740842088179</v>
      </c>
      <c r="BZ228" s="35">
        <f t="shared" si="316"/>
        <v>238.18540100006317</v>
      </c>
      <c r="CA228" s="35">
        <f t="shared" si="316"/>
        <v>241.45399616946432</v>
      </c>
      <c r="CB228" s="35">
        <f t="shared" si="316"/>
        <v>244.76399191874327</v>
      </c>
      <c r="CC228" s="35">
        <f t="shared" si="316"/>
        <v>248.11617794909324</v>
      </c>
      <c r="CD228" s="35">
        <f t="shared" si="316"/>
        <v>251.51133702429402</v>
      </c>
      <c r="CE228" s="35">
        <f t="shared" si="316"/>
        <v>254.95024623031017</v>
      </c>
      <c r="CF228" s="35">
        <f t="shared" si="316"/>
        <v>258.43367815005678</v>
      </c>
      <c r="GU228" s="35">
        <v>40</v>
      </c>
      <c r="GV228" s="35">
        <v>44</v>
      </c>
      <c r="GW228" s="36" t="s">
        <v>41</v>
      </c>
      <c r="GX228" s="35">
        <f>SUMIF(Population!$B$4:$B$104,"&lt;="&amp;$GV228,Population!C$4:C$104)-SUMIF(Population!$B$4:$B$104,"&lt;"&amp;$GU228,Population!C$4:C$104)</f>
        <v>1635607</v>
      </c>
      <c r="GY228" s="35">
        <f>SUMIF(Population!$B$4:$B$104,"&lt;="&amp;$GV228,Population!D$4:D$104)-SUMIF(Population!$B$4:$B$104,"&lt;"&amp;$GU228,Population!D$4:D$104)</f>
        <v>1663994</v>
      </c>
      <c r="GZ228" s="35">
        <f>SUMIF(Population!$B$4:$B$104,"&lt;="&amp;$GV228,Population!E$4:E$104)-SUMIF(Population!$B$4:$B$104,"&lt;"&amp;$GU228,Population!E$4:E$104)</f>
        <v>1672310</v>
      </c>
      <c r="HA228" s="35">
        <f>SUMIF(Population!$B$4:$B$104,"&lt;="&amp;$GV228,Population!F$4:F$104)-SUMIF(Population!$B$4:$B$104,"&lt;"&amp;$GU228,Population!F$4:F$104)</f>
        <v>1669916</v>
      </c>
      <c r="HB228" s="35">
        <f>SUMIF(Population!$B$4:$B$104,"&lt;="&amp;$GV228,Population!G$4:G$104)-SUMIF(Population!$B$4:$B$104,"&lt;"&amp;$GU228,Population!G$4:G$104)</f>
        <v>1644850</v>
      </c>
      <c r="HC228" s="35">
        <f>SUMIF(Population!$B$4:$B$104,"&lt;="&amp;$GV228,Population!H$4:H$104)-SUMIF(Population!$B$4:$B$104,"&lt;"&amp;$GU228,Population!H$4:H$104)</f>
        <v>1624869</v>
      </c>
      <c r="HD228" s="35">
        <f>SUMIF(Population!$B$4:$B$104,"&lt;="&amp;$GV228,Population!I$4:I$104)-SUMIF(Population!$B$4:$B$104,"&lt;"&amp;$GU228,Population!I$4:I$104)</f>
        <v>1620123</v>
      </c>
      <c r="HE228" s="35">
        <f>SUMIF(Population!$B$4:$B$104,"&lt;="&amp;$GV228,Population!J$4:J$104)-SUMIF(Population!$B$4:$B$104,"&lt;"&amp;$GU228,Population!J$4:J$104)</f>
        <v>1630491</v>
      </c>
      <c r="HF228" s="35">
        <f>SUMIF(Population!$B$4:$B$104,"&lt;="&amp;$GV228,Population!K$4:K$104)-SUMIF(Population!$B$4:$B$104,"&lt;"&amp;$GU228,Population!K$4:K$104)</f>
        <v>1654976</v>
      </c>
      <c r="HG228" s="35">
        <f>SUMIF(Population!$B$4:$B$104,"&lt;="&amp;$GV228,Population!L$4:L$104)-SUMIF(Population!$B$4:$B$104,"&lt;"&amp;$GU228,Population!L$4:L$104)</f>
        <v>1697368</v>
      </c>
      <c r="HH228" s="35">
        <f>SUMIF(Population!$B$4:$B$104,"&lt;="&amp;$GV228,Population!M$4:M$104)-SUMIF(Population!$B$4:$B$104,"&lt;"&amp;$GU228,Population!M$4:M$104)</f>
        <v>1747442</v>
      </c>
      <c r="HI228" s="35">
        <f>SUMIF(Population!$B$4:$B$104,"&lt;="&amp;$GV228,Population!N$4:N$104)-SUMIF(Population!$B$4:$B$104,"&lt;"&amp;$GU228,Population!N$4:N$104)</f>
        <v>1806282</v>
      </c>
      <c r="HJ228" s="35">
        <f>SUMIF(Population!$B$4:$B$104,"&lt;="&amp;$GV228,Population!O$4:O$104)-SUMIF(Population!$B$4:$B$104,"&lt;"&amp;$GU228,Population!O$4:O$104)</f>
        <v>1859195</v>
      </c>
      <c r="HK228" s="35">
        <f>SUMIF(Population!$B$4:$B$104,"&lt;="&amp;$GV228,Population!P$4:P$104)-SUMIF(Population!$B$4:$B$104,"&lt;"&amp;$GU228,Population!P$4:P$104)</f>
        <v>1908457</v>
      </c>
      <c r="HL228" s="35">
        <f>SUMIF(Population!$B$4:$B$104,"&lt;="&amp;$GV228,Population!Q$4:Q$104)-SUMIF(Population!$B$4:$B$104,"&lt;"&amp;$GU228,Population!Q$4:Q$104)</f>
        <v>1942860</v>
      </c>
      <c r="HM228" s="35">
        <f>SUMIF(Population!$B$4:$B$104,"&lt;="&amp;$GV228,Population!R$4:R$104)-SUMIF(Population!$B$4:$B$104,"&lt;"&amp;$GU228,Population!R$4:R$104)</f>
        <v>1966461</v>
      </c>
      <c r="HN228" s="35">
        <f>SUMIF(Population!$B$4:$B$104,"&lt;="&amp;$GV228,Population!S$4:S$104)-SUMIF(Population!$B$4:$B$104,"&lt;"&amp;$GU228,Population!S$4:S$104)</f>
        <v>1980029</v>
      </c>
      <c r="HO228" s="35">
        <f>SUMIF(Population!$B$4:$B$104,"&lt;="&amp;$GV228,Population!T$4:T$104)-SUMIF(Population!$B$4:$B$104,"&lt;"&amp;$GU228,Population!T$4:T$104)</f>
        <v>1995065</v>
      </c>
      <c r="HP228" s="35">
        <f>SUMIF(Population!$B$4:$B$104,"&lt;="&amp;$GV228,Population!U$4:U$104)-SUMIF(Population!$B$4:$B$104,"&lt;"&amp;$GU228,Population!U$4:U$104)</f>
        <v>2010142</v>
      </c>
      <c r="HQ228" s="35">
        <f>SUMIF(Population!$B$4:$B$104,"&lt;="&amp;$GV228,Population!V$4:V$104)-SUMIF(Population!$B$4:$B$104,"&lt;"&amp;$GU228,Population!V$4:V$104)</f>
        <v>2019161</v>
      </c>
      <c r="HR228" s="35">
        <f>SUMIF(Population!$B$4:$B$104,"&lt;="&amp;$GV228,Population!W$4:W$104)-SUMIF(Population!$B$4:$B$104,"&lt;"&amp;$GU228,Population!W$4:W$104)</f>
        <v>2024113</v>
      </c>
      <c r="HS228" s="35">
        <f>SUMIF(Population!$B$4:$B$104,"&lt;="&amp;$GV228,Population!X$4:X$104)-SUMIF(Population!$B$4:$B$104,"&lt;"&amp;$GU228,Population!X$4:X$104)</f>
        <v>2027421</v>
      </c>
      <c r="HT228" s="35">
        <f>SUMIF(Population!$B$4:$B$104,"&lt;="&amp;$GV228,Population!Y$4:Y$104)-SUMIF(Population!$B$4:$B$104,"&lt;"&amp;$GU228,Population!Y$4:Y$104)</f>
        <v>2027355</v>
      </c>
      <c r="HU228" s="35">
        <f>SUMIF(Population!$B$4:$B$104,"&lt;="&amp;$GV228,Population!Z$4:Z$104)-SUMIF(Population!$B$4:$B$104,"&lt;"&amp;$GU228,Population!Z$4:Z$104)</f>
        <v>2024987</v>
      </c>
      <c r="HV228" s="35">
        <f>SUMIF(Population!$B$4:$B$104,"&lt;="&amp;$GV228,Population!AA$4:AA$104)-SUMIF(Population!$B$4:$B$104,"&lt;"&amp;$GU228,Population!AA$4:AA$104)</f>
        <v>2023302</v>
      </c>
      <c r="HW228" s="35">
        <f>SUMIF(Population!$B$4:$B$104,"&lt;="&amp;$GV228,Population!AB$4:AB$104)-SUMIF(Population!$B$4:$B$104,"&lt;"&amp;$GU228,Population!AB$4:AB$104)</f>
        <v>2026238</v>
      </c>
      <c r="HX228" s="35">
        <f>SUMIF(Population!$B$4:$B$104,"&lt;="&amp;$GV228,Population!AC$4:AC$104)-SUMIF(Population!$B$4:$B$104,"&lt;"&amp;$GU228,Population!AC$4:AC$104)</f>
        <v>2025445</v>
      </c>
      <c r="HY228" s="35">
        <f>SUMIF(Population!$B$4:$B$104,"&lt;="&amp;$GV228,Population!AD$4:AD$104)-SUMIF(Population!$B$4:$B$104,"&lt;"&amp;$GU228,Population!AD$4:AD$104)</f>
        <v>2024668</v>
      </c>
      <c r="HZ228" s="35">
        <f>SUMIF(Population!$B$4:$B$104,"&lt;="&amp;$GV228,Population!AE$4:AE$104)-SUMIF(Population!$B$4:$B$104,"&lt;"&amp;$GU228,Population!AE$4:AE$104)</f>
        <v>2020990</v>
      </c>
      <c r="IA228" s="35">
        <f>SUMIF(Population!$B$4:$B$104,"&lt;="&amp;$GV228,Population!AF$4:AF$104)-SUMIF(Population!$B$4:$B$104,"&lt;"&amp;$GU228,Population!AF$4:AF$104)</f>
        <v>2022532</v>
      </c>
      <c r="IB228" s="35">
        <f>SUMIF(Population!$B$4:$B$104,"&lt;="&amp;$GV228,Population!AG$4:AG$104)-SUMIF(Population!$B$4:$B$104,"&lt;"&amp;$GU228,Population!AG$4:AG$104)</f>
        <v>2022296</v>
      </c>
      <c r="IC228" s="35">
        <f>SUMIF(Population!$B$4:$B$104,"&lt;="&amp;$GV228,Population!AH$4:AH$104)-SUMIF(Population!$B$4:$B$104,"&lt;"&amp;$GU228,Population!AH$4:AH$104)</f>
        <v>2027152</v>
      </c>
      <c r="ID228" s="35">
        <f>SUMIF(Population!$B$4:$B$104,"&lt;="&amp;$GV228,Population!AI$4:AI$104)-SUMIF(Population!$B$4:$B$104,"&lt;"&amp;$GU228,Population!AI$4:AI$104)</f>
        <v>2035776</v>
      </c>
      <c r="IE228" s="35">
        <f>SUMIF(Population!$B$4:$B$104,"&lt;="&amp;$GV228,Population!AJ$4:AJ$104)-SUMIF(Population!$B$4:$B$104,"&lt;"&amp;$GU228,Population!AJ$4:AJ$104)</f>
        <v>2050564</v>
      </c>
      <c r="IF228" s="35">
        <f>SUMIF(Population!$B$4:$B$104,"&lt;="&amp;$GV228,Population!AK$4:AK$104)-SUMIF(Population!$B$4:$B$104,"&lt;"&amp;$GU228,Population!AK$4:AK$104)</f>
        <v>2075860</v>
      </c>
      <c r="IG228" s="35">
        <f>SUMIF(Population!$B$4:$B$104,"&lt;="&amp;$GV228,Population!AL$4:AL$104)-SUMIF(Population!$B$4:$B$104,"&lt;"&amp;$GU228,Population!AL$4:AL$104)</f>
        <v>2105709</v>
      </c>
      <c r="IH228" s="35">
        <f>SUMIF(Population!$B$4:$B$104,"&lt;="&amp;$GV228,Population!AM$4:AM$104)-SUMIF(Population!$B$4:$B$104,"&lt;"&amp;$GU228,Population!AM$4:AM$104)</f>
        <v>2139533</v>
      </c>
      <c r="II228" s="35">
        <f>SUMIF(Population!$B$4:$B$104,"&lt;="&amp;$GV228,Population!AN$4:AN$104)-SUMIF(Population!$B$4:$B$104,"&lt;"&amp;$GU228,Population!AN$4:AN$104)</f>
        <v>2172302</v>
      </c>
      <c r="IJ228" s="35">
        <f>SUMIF(Population!$B$4:$B$104,"&lt;="&amp;$GV228,Population!AO$4:AO$104)-SUMIF(Population!$B$4:$B$104,"&lt;"&amp;$GU228,Population!AO$4:AO$104)</f>
        <v>2203045</v>
      </c>
      <c r="IK228" s="35">
        <f>SUMIF(Population!$B$4:$B$104,"&lt;="&amp;$GV228,Population!AP$4:AP$104)-SUMIF(Population!$B$4:$B$104,"&lt;"&amp;$GU228,Population!AP$4:AP$104)</f>
        <v>2219930</v>
      </c>
      <c r="IL228" s="35">
        <f>SUMIF(Population!$B$4:$B$104,"&lt;="&amp;$GV228,Population!AQ$4:AQ$104)-SUMIF(Population!$B$4:$B$104,"&lt;"&amp;$GU228,Population!AQ$4:AQ$104)</f>
        <v>2239139</v>
      </c>
      <c r="IM228" s="35">
        <f>SUMIF(Population!$B$4:$B$104,"&lt;="&amp;$GV228,Population!AR$4:AR$104)-SUMIF(Population!$B$4:$B$104,"&lt;"&amp;$GU228,Population!AR$4:AR$104)</f>
        <v>2256687</v>
      </c>
      <c r="IN228" s="35">
        <f>SUMIF(Population!$B$4:$B$104,"&lt;="&amp;$GV228,Population!AS$4:AS$104)-SUMIF(Population!$B$4:$B$104,"&lt;"&amp;$GU228,Population!AS$4:AS$104)</f>
        <v>2274508</v>
      </c>
      <c r="IO228" s="35">
        <f>SUMIF(Population!$B$4:$B$104,"&lt;="&amp;$GV228,Population!AT$4:AT$104)-SUMIF(Population!$B$4:$B$104,"&lt;"&amp;$GU228,Population!AT$4:AT$104)</f>
        <v>2291667</v>
      </c>
      <c r="IP228" s="35">
        <f>SUMIF(Population!$B$4:$B$104,"&lt;="&amp;$GV228,Population!AU$4:AU$104)-SUMIF(Population!$B$4:$B$104,"&lt;"&amp;$GU228,Population!AU$4:AU$104)</f>
        <v>2315252</v>
      </c>
      <c r="IQ228" s="35">
        <f>SUMIF(Population!$B$4:$B$104,"&lt;="&amp;$GV228,Population!AV$4:AV$104)-SUMIF(Population!$B$4:$B$104,"&lt;"&amp;$GU228,Population!AV$4:AV$104)</f>
        <v>2337636</v>
      </c>
      <c r="IR228" s="35">
        <f>SUMIF(Population!$B$4:$B$104,"&lt;="&amp;$GV228,Population!AW$4:AW$104)-SUMIF(Population!$B$4:$B$104,"&lt;"&amp;$GU228,Population!AW$4:AW$104)</f>
        <v>2358270</v>
      </c>
      <c r="IS228" s="35">
        <f>SUMIF(Population!$B$4:$B$104,"&lt;="&amp;$GV228,Population!AX$4:AX$104)-SUMIF(Population!$B$4:$B$104,"&lt;"&amp;$GU228,Population!AX$4:AX$104)</f>
        <v>2377394</v>
      </c>
      <c r="IT228" s="35">
        <f>SUMIF(Population!$B$4:$B$104,"&lt;="&amp;$GV228,Population!AY$4:AY$104)-SUMIF(Population!$B$4:$B$104,"&lt;"&amp;$GU228,Population!AY$4:AY$104)</f>
        <v>2394701</v>
      </c>
      <c r="IW228" s="35">
        <v>40</v>
      </c>
      <c r="IX228" s="35">
        <v>44</v>
      </c>
      <c r="IY228" s="36" t="s">
        <v>41</v>
      </c>
      <c r="IZ228" s="35">
        <f>SUMIF(Population!$B$214:$B$314,"&lt;="&amp;$GV228,Population!C$214:C$314)-SUMIF(Population!$B$214:$B$314,"&lt;"&amp;$GU228,Population!C$214:C$314)</f>
        <v>824676</v>
      </c>
      <c r="JA228" s="35">
        <f>SUMIF(Population!$B$214:$B$314,"&lt;="&amp;$GV228,Population!D$214:D$314)-SUMIF(Population!$B$214:$B$314,"&lt;"&amp;$GU228,Population!D$214:D$314)</f>
        <v>839209</v>
      </c>
      <c r="JB228" s="35">
        <f>SUMIF(Population!$B$214:$B$314,"&lt;="&amp;$GV228,Population!E$214:E$314)-SUMIF(Population!$B$214:$B$314,"&lt;"&amp;$GU228,Population!E$214:E$314)</f>
        <v>842909</v>
      </c>
      <c r="JC228" s="35">
        <f>SUMIF(Population!$B$214:$B$314,"&lt;="&amp;$GV228,Population!F$214:F$314)-SUMIF(Population!$B$214:$B$314,"&lt;"&amp;$GU228,Population!F$214:F$314)</f>
        <v>841241</v>
      </c>
      <c r="JD228" s="35">
        <f>SUMIF(Population!$B$214:$B$314,"&lt;="&amp;$GV228,Population!G$214:G$314)-SUMIF(Population!$B$214:$B$314,"&lt;"&amp;$GU228,Population!G$214:G$314)</f>
        <v>827159</v>
      </c>
      <c r="JE228" s="35">
        <f>SUMIF(Population!$B$214:$B$314,"&lt;="&amp;$GV228,Population!H$214:H$314)-SUMIF(Population!$B$214:$B$314,"&lt;"&amp;$GU228,Population!H$214:H$314)</f>
        <v>815795</v>
      </c>
      <c r="JF228" s="35">
        <f>SUMIF(Population!$B$214:$B$314,"&lt;="&amp;$GV228,Population!I$214:I$314)-SUMIF(Population!$B$214:$B$314,"&lt;"&amp;$GU228,Population!I$214:I$314)</f>
        <v>812278</v>
      </c>
      <c r="JG228" s="35">
        <f>SUMIF(Population!$B$214:$B$314,"&lt;="&amp;$GV228,Population!J$214:J$314)-SUMIF(Population!$B$214:$B$314,"&lt;"&amp;$GU228,Population!J$214:J$314)</f>
        <v>816250</v>
      </c>
      <c r="JH228" s="35">
        <f>SUMIF(Population!$B$214:$B$314,"&lt;="&amp;$GV228,Population!K$214:K$314)-SUMIF(Population!$B$214:$B$314,"&lt;"&amp;$GU228,Population!K$214:K$314)</f>
        <v>827644</v>
      </c>
      <c r="JI228" s="35">
        <f>SUMIF(Population!$B$214:$B$314,"&lt;="&amp;$GV228,Population!L$214:L$314)-SUMIF(Population!$B$214:$B$314,"&lt;"&amp;$GU228,Population!L$214:L$314)</f>
        <v>847563</v>
      </c>
      <c r="JJ228" s="35">
        <f>SUMIF(Population!$B$214:$B$314,"&lt;="&amp;$GV228,Population!M$214:M$314)-SUMIF(Population!$B$214:$B$314,"&lt;"&amp;$GU228,Population!M$214:M$314)</f>
        <v>871160</v>
      </c>
      <c r="JK228" s="35">
        <f>SUMIF(Population!$B$214:$B$314,"&lt;="&amp;$GV228,Population!N$214:N$314)-SUMIF(Population!$B$214:$B$314,"&lt;"&amp;$GU228,Population!N$214:N$314)</f>
        <v>899424</v>
      </c>
      <c r="JL228" s="35">
        <f>SUMIF(Population!$B$214:$B$314,"&lt;="&amp;$GV228,Population!O$214:O$314)-SUMIF(Population!$B$214:$B$314,"&lt;"&amp;$GU228,Population!O$214:O$314)</f>
        <v>925722</v>
      </c>
      <c r="JM228" s="35">
        <f>SUMIF(Population!$B$214:$B$314,"&lt;="&amp;$GV228,Population!P$214:P$314)-SUMIF(Population!$B$214:$B$314,"&lt;"&amp;$GU228,Population!P$214:P$314)</f>
        <v>950717</v>
      </c>
      <c r="JN228" s="35">
        <f>SUMIF(Population!$B$214:$B$314,"&lt;="&amp;$GV228,Population!Q$214:Q$314)-SUMIF(Population!$B$214:$B$314,"&lt;"&amp;$GU228,Population!Q$214:Q$314)</f>
        <v>968583</v>
      </c>
      <c r="JO228" s="35">
        <f>SUMIF(Population!$B$214:$B$314,"&lt;="&amp;$GV228,Population!R$214:R$314)-SUMIF(Population!$B$214:$B$314,"&lt;"&amp;$GU228,Population!R$214:R$314)</f>
        <v>981752</v>
      </c>
      <c r="JP228" s="35">
        <f>SUMIF(Population!$B$214:$B$314,"&lt;="&amp;$GV228,Population!S$214:S$314)-SUMIF(Population!$B$214:$B$314,"&lt;"&amp;$GU228,Population!S$214:S$314)</f>
        <v>990272</v>
      </c>
      <c r="JQ228" s="35">
        <f>SUMIF(Population!$B$214:$B$314,"&lt;="&amp;$GV228,Population!T$214:T$314)-SUMIF(Population!$B$214:$B$314,"&lt;"&amp;$GU228,Population!T$214:T$314)</f>
        <v>998969</v>
      </c>
      <c r="JR228" s="35">
        <f>SUMIF(Population!$B$214:$B$314,"&lt;="&amp;$GV228,Population!U$214:U$314)-SUMIF(Population!$B$214:$B$314,"&lt;"&amp;$GU228,Population!U$214:U$314)</f>
        <v>1006736</v>
      </c>
      <c r="JS228" s="35">
        <f>SUMIF(Population!$B$214:$B$314,"&lt;="&amp;$GV228,Population!V$214:V$314)-SUMIF(Population!$B$214:$B$314,"&lt;"&amp;$GU228,Population!V$214:V$314)</f>
        <v>1012350</v>
      </c>
      <c r="JT228" s="35">
        <f>SUMIF(Population!$B$214:$B$314,"&lt;="&amp;$GV228,Population!W$214:W$314)-SUMIF(Population!$B$214:$B$314,"&lt;"&amp;$GU228,Population!W$214:W$314)</f>
        <v>1014939</v>
      </c>
      <c r="JU228" s="35">
        <f>SUMIF(Population!$B$214:$B$314,"&lt;="&amp;$GV228,Population!X$214:X$314)-SUMIF(Population!$B$214:$B$314,"&lt;"&amp;$GU228,Population!X$214:X$314)</f>
        <v>1015615</v>
      </c>
      <c r="JV228" s="35">
        <f>SUMIF(Population!$B$214:$B$314,"&lt;="&amp;$GV228,Population!Y$214:Y$314)-SUMIF(Population!$B$214:$B$314,"&lt;"&amp;$GU228,Population!Y$214:Y$314)</f>
        <v>1014024</v>
      </c>
      <c r="JW228" s="35">
        <f>SUMIF(Population!$B$214:$B$314,"&lt;="&amp;$GV228,Population!Z$214:Z$314)-SUMIF(Population!$B$214:$B$314,"&lt;"&amp;$GU228,Population!Z$214:Z$314)</f>
        <v>1011499</v>
      </c>
      <c r="JX228" s="35">
        <f>SUMIF(Population!$B$214:$B$314,"&lt;="&amp;$GV228,Population!AA$214:AA$314)-SUMIF(Population!$B$214:$B$314,"&lt;"&amp;$GU228,Population!AA$214:AA$314)</f>
        <v>1008524</v>
      </c>
      <c r="JY228" s="35">
        <f>SUMIF(Population!$B$214:$B$314,"&lt;="&amp;$GV228,Population!AB$214:AB$314)-SUMIF(Population!$B$214:$B$314,"&lt;"&amp;$GU228,Population!AB$214:AB$314)</f>
        <v>1008583</v>
      </c>
      <c r="JZ228" s="35">
        <f>SUMIF(Population!$B$214:$B$314,"&lt;="&amp;$GV228,Population!AC$214:AC$314)-SUMIF(Population!$B$214:$B$314,"&lt;"&amp;$GU228,Population!AC$214:AC$314)</f>
        <v>1006939</v>
      </c>
      <c r="KA228" s="35">
        <f>SUMIF(Population!$B$214:$B$314,"&lt;="&amp;$GV228,Population!AD$214:AD$314)-SUMIF(Population!$B$214:$B$314,"&lt;"&amp;$GU228,Population!AD$214:AD$314)</f>
        <v>1006257</v>
      </c>
      <c r="KB228" s="35">
        <f>SUMIF(Population!$B$214:$B$314,"&lt;="&amp;$GV228,Population!AE$214:AE$314)-SUMIF(Population!$B$214:$B$314,"&lt;"&amp;$GU228,Population!AE$214:AE$314)</f>
        <v>1004533</v>
      </c>
      <c r="KC228" s="35">
        <f>SUMIF(Population!$B$214:$B$314,"&lt;="&amp;$GV228,Population!AF$214:AF$314)-SUMIF(Population!$B$214:$B$314,"&lt;"&amp;$GU228,Population!AF$214:AF$314)</f>
        <v>1005018</v>
      </c>
      <c r="KD228" s="35">
        <f>SUMIF(Population!$B$214:$B$314,"&lt;="&amp;$GV228,Population!AG$214:AG$314)-SUMIF(Population!$B$214:$B$314,"&lt;"&amp;$GU228,Population!AG$214:AG$314)</f>
        <v>1004633</v>
      </c>
      <c r="KE228" s="35">
        <f>SUMIF(Population!$B$214:$B$314,"&lt;="&amp;$GV228,Population!AH$214:AH$314)-SUMIF(Population!$B$214:$B$314,"&lt;"&amp;$GU228,Population!AH$214:AH$314)</f>
        <v>1006972</v>
      </c>
      <c r="KF228" s="35">
        <f>SUMIF(Population!$B$214:$B$314,"&lt;="&amp;$GV228,Population!AI$214:AI$314)-SUMIF(Population!$B$214:$B$314,"&lt;"&amp;$GU228,Population!AI$214:AI$314)</f>
        <v>1010111</v>
      </c>
      <c r="KG228" s="35">
        <f>SUMIF(Population!$B$214:$B$314,"&lt;="&amp;$GV228,Population!AJ$214:AJ$314)-SUMIF(Population!$B$214:$B$314,"&lt;"&amp;$GU228,Population!AJ$214:AJ$314)</f>
        <v>1015907</v>
      </c>
      <c r="KH228" s="35">
        <f>SUMIF(Population!$B$214:$B$314,"&lt;="&amp;$GV228,Population!AK$214:AK$314)-SUMIF(Population!$B$214:$B$314,"&lt;"&amp;$GU228,Population!AK$214:AK$314)</f>
        <v>1027536</v>
      </c>
      <c r="KI228" s="35">
        <f>SUMIF(Population!$B$214:$B$314,"&lt;="&amp;$GV228,Population!AL$214:AL$314)-SUMIF(Population!$B$214:$B$314,"&lt;"&amp;$GU228,Population!AL$214:AL$314)</f>
        <v>1040907</v>
      </c>
      <c r="KJ228" s="35">
        <f>SUMIF(Population!$B$214:$B$314,"&lt;="&amp;$GV228,Population!AM$214:AM$314)-SUMIF(Population!$B$214:$B$314,"&lt;"&amp;$GU228,Population!AM$214:AM$314)</f>
        <v>1056603</v>
      </c>
      <c r="KK228" s="35">
        <f>SUMIF(Population!$B$214:$B$314,"&lt;="&amp;$GV228,Population!AN$214:AN$314)-SUMIF(Population!$B$214:$B$314,"&lt;"&amp;$GU228,Population!AN$214:AN$314)</f>
        <v>1072163</v>
      </c>
      <c r="KL228" s="35">
        <f>SUMIF(Population!$B$214:$B$314,"&lt;="&amp;$GV228,Population!AO$214:AO$314)-SUMIF(Population!$B$214:$B$314,"&lt;"&amp;$GU228,Population!AO$214:AO$314)</f>
        <v>1086763</v>
      </c>
      <c r="KM228" s="35">
        <f>SUMIF(Population!$B$214:$B$314,"&lt;="&amp;$GV228,Population!AP$214:AP$314)-SUMIF(Population!$B$214:$B$314,"&lt;"&amp;$GU228,Population!AP$214:AP$314)</f>
        <v>1094429</v>
      </c>
      <c r="KN228" s="35">
        <f>SUMIF(Population!$B$214:$B$314,"&lt;="&amp;$GV228,Population!AQ$214:AQ$314)-SUMIF(Population!$B$214:$B$314,"&lt;"&amp;$GU228,Population!AQ$214:AQ$314)</f>
        <v>1103348</v>
      </c>
      <c r="KO228" s="35">
        <f>SUMIF(Population!$B$214:$B$314,"&lt;="&amp;$GV228,Population!AR$214:AR$314)-SUMIF(Population!$B$214:$B$314,"&lt;"&amp;$GU228,Population!AR$214:AR$314)</f>
        <v>1111339</v>
      </c>
      <c r="KP228" s="35">
        <f>SUMIF(Population!$B$214:$B$314,"&lt;="&amp;$GV228,Population!AS$214:AS$314)-SUMIF(Population!$B$214:$B$314,"&lt;"&amp;$GU228,Population!AS$214:AS$314)</f>
        <v>1119725</v>
      </c>
      <c r="KQ228" s="35">
        <f>SUMIF(Population!$B$214:$B$314,"&lt;="&amp;$GV228,Population!AT$214:AT$314)-SUMIF(Population!$B$214:$B$314,"&lt;"&amp;$GU228,Population!AT$214:AT$314)</f>
        <v>1128056</v>
      </c>
      <c r="KR228" s="35">
        <f>SUMIF(Population!$B$214:$B$314,"&lt;="&amp;$GV228,Population!AU$214:AU$314)-SUMIF(Population!$B$214:$B$314,"&lt;"&amp;$GU228,Population!AU$214:AU$314)</f>
        <v>1139499</v>
      </c>
      <c r="KS228" s="35">
        <f>SUMIF(Population!$B$214:$B$314,"&lt;="&amp;$GV228,Population!AV$214:AV$314)-SUMIF(Population!$B$214:$B$314,"&lt;"&amp;$GU228,Population!AV$214:AV$314)</f>
        <v>1150536</v>
      </c>
      <c r="KT228" s="35">
        <f>SUMIF(Population!$B$214:$B$314,"&lt;="&amp;$GV228,Population!AW$214:AW$314)-SUMIF(Population!$B$214:$B$314,"&lt;"&amp;$GU228,Population!AW$214:AW$314)</f>
        <v>1160599</v>
      </c>
      <c r="KU228" s="35">
        <f>SUMIF(Population!$B$214:$B$314,"&lt;="&amp;$GV228,Population!AX$214:AX$314)-SUMIF(Population!$B$214:$B$314,"&lt;"&amp;$GU228,Population!AX$214:AX$314)</f>
        <v>1169896</v>
      </c>
      <c r="KV228" s="35">
        <f>SUMIF(Population!$B$214:$B$314,"&lt;="&amp;$GV228,Population!AY$214:AY$314)-SUMIF(Population!$B$214:$B$314,"&lt;"&amp;$GU228,Population!AY$214:AY$314)</f>
        <v>1178284</v>
      </c>
      <c r="KY228" s="35">
        <v>40</v>
      </c>
      <c r="KZ228" s="35">
        <v>44</v>
      </c>
      <c r="LA228" s="36" t="s">
        <v>41</v>
      </c>
      <c r="LB228" s="35">
        <f>SUMIF(Population!$B$110:$B$210,"&lt;="&amp;$GV228,Population!C$110:C$210)-SUMIF(Population!$B$110:$B$210,"&lt;"&amp;$GU228,Population!C$110:C$210)</f>
        <v>810931</v>
      </c>
      <c r="LC228" s="35">
        <f>SUMIF(Population!$B$110:$B$210,"&lt;="&amp;$GV228,Population!D$110:D$210)-SUMIF(Population!$B$110:$B$210,"&lt;"&amp;$GU228,Population!D$110:D$210)</f>
        <v>824785</v>
      </c>
      <c r="LD228" s="35">
        <f>SUMIF(Population!$B$110:$B$210,"&lt;="&amp;$GV228,Population!E$110:E$210)-SUMIF(Population!$B$110:$B$210,"&lt;"&amp;$GU228,Population!E$110:E$210)</f>
        <v>829401</v>
      </c>
      <c r="LE228" s="35">
        <f>SUMIF(Population!$B$110:$B$210,"&lt;="&amp;$GV228,Population!F$110:F$210)-SUMIF(Population!$B$110:$B$210,"&lt;"&amp;$GU228,Population!F$110:F$210)</f>
        <v>828675</v>
      </c>
      <c r="LF228" s="35">
        <f>SUMIF(Population!$B$110:$B$210,"&lt;="&amp;$GV228,Population!G$110:G$210)-SUMIF(Population!$B$110:$B$210,"&lt;"&amp;$GU228,Population!G$110:G$210)</f>
        <v>817691</v>
      </c>
      <c r="LG228" s="35">
        <f>SUMIF(Population!$B$110:$B$210,"&lt;="&amp;$GV228,Population!H$110:H$210)-SUMIF(Population!$B$110:$B$210,"&lt;"&amp;$GU228,Population!H$110:H$210)</f>
        <v>809074</v>
      </c>
      <c r="LH228" s="35">
        <f>SUMIF(Population!$B$110:$B$210,"&lt;="&amp;$GV228,Population!I$110:I$210)-SUMIF(Population!$B$110:$B$210,"&lt;"&amp;$GU228,Population!I$110:I$210)</f>
        <v>807845</v>
      </c>
      <c r="LI228" s="35">
        <f>SUMIF(Population!$B$110:$B$210,"&lt;="&amp;$GV228,Population!J$110:J$210)-SUMIF(Population!$B$110:$B$210,"&lt;"&amp;$GU228,Population!J$110:J$210)</f>
        <v>814241</v>
      </c>
      <c r="LJ228" s="35">
        <f>SUMIF(Population!$B$110:$B$210,"&lt;="&amp;$GV228,Population!K$110:K$210)-SUMIF(Population!$B$110:$B$210,"&lt;"&amp;$GU228,Population!K$110:K$210)</f>
        <v>827332</v>
      </c>
      <c r="LK228" s="35">
        <f>SUMIF(Population!$B$110:$B$210,"&lt;="&amp;$GV228,Population!L$110:L$210)-SUMIF(Population!$B$110:$B$210,"&lt;"&amp;$GU228,Population!L$110:L$210)</f>
        <v>849805</v>
      </c>
      <c r="LL228" s="35">
        <f>SUMIF(Population!$B$110:$B$210,"&lt;="&amp;$GV228,Population!M$110:M$210)-SUMIF(Population!$B$110:$B$210,"&lt;"&amp;$GU228,Population!M$110:M$210)</f>
        <v>876282</v>
      </c>
      <c r="LM228" s="35">
        <f>SUMIF(Population!$B$110:$B$210,"&lt;="&amp;$GV228,Population!N$110:N$210)-SUMIF(Population!$B$110:$B$210,"&lt;"&amp;$GU228,Population!N$110:N$210)</f>
        <v>906858</v>
      </c>
      <c r="LN228" s="35">
        <f>SUMIF(Population!$B$110:$B$210,"&lt;="&amp;$GV228,Population!O$110:O$210)-SUMIF(Population!$B$110:$B$210,"&lt;"&amp;$GU228,Population!O$110:O$210)</f>
        <v>933473</v>
      </c>
      <c r="LO228" s="35">
        <f>SUMIF(Population!$B$110:$B$210,"&lt;="&amp;$GV228,Population!P$110:P$210)-SUMIF(Population!$B$110:$B$210,"&lt;"&amp;$GU228,Population!P$110:P$210)</f>
        <v>957740</v>
      </c>
      <c r="LP228" s="35">
        <f>SUMIF(Population!$B$110:$B$210,"&lt;="&amp;$GV228,Population!Q$110:Q$210)-SUMIF(Population!$B$110:$B$210,"&lt;"&amp;$GU228,Population!Q$110:Q$210)</f>
        <v>974277</v>
      </c>
      <c r="LQ228" s="35">
        <f>SUMIF(Population!$B$110:$B$210,"&lt;="&amp;$GV228,Population!R$110:R$210)-SUMIF(Population!$B$110:$B$210,"&lt;"&amp;$GU228,Population!R$110:R$210)</f>
        <v>984709</v>
      </c>
      <c r="LR228" s="35">
        <f>SUMIF(Population!$B$110:$B$210,"&lt;="&amp;$GV228,Population!S$110:S$210)-SUMIF(Population!$B$110:$B$210,"&lt;"&amp;$GU228,Population!S$110:S$210)</f>
        <v>989757</v>
      </c>
      <c r="LS228" s="35">
        <f>SUMIF(Population!$B$110:$B$210,"&lt;="&amp;$GV228,Population!T$110:T$210)-SUMIF(Population!$B$110:$B$210,"&lt;"&amp;$GU228,Population!T$110:T$210)</f>
        <v>996096</v>
      </c>
      <c r="LT228" s="35">
        <f>SUMIF(Population!$B$110:$B$210,"&lt;="&amp;$GV228,Population!U$110:U$210)-SUMIF(Population!$B$110:$B$210,"&lt;"&amp;$GU228,Population!U$110:U$210)</f>
        <v>1003406</v>
      </c>
      <c r="LU228" s="35">
        <f>SUMIF(Population!$B$110:$B$210,"&lt;="&amp;$GV228,Population!V$110:V$210)-SUMIF(Population!$B$110:$B$210,"&lt;"&amp;$GU228,Population!V$110:V$210)</f>
        <v>1006811</v>
      </c>
      <c r="LV228" s="35">
        <f>SUMIF(Population!$B$110:$B$210,"&lt;="&amp;$GV228,Population!W$110:W$210)-SUMIF(Population!$B$110:$B$210,"&lt;"&amp;$GU228,Population!W$110:W$210)</f>
        <v>1009174</v>
      </c>
      <c r="LW228" s="35">
        <f>SUMIF(Population!$B$110:$B$210,"&lt;="&amp;$GV228,Population!X$110:X$210)-SUMIF(Population!$B$110:$B$210,"&lt;"&amp;$GU228,Population!X$110:X$210)</f>
        <v>1011806</v>
      </c>
      <c r="LX228" s="35">
        <f>SUMIF(Population!$B$110:$B$210,"&lt;="&amp;$GV228,Population!Y$110:Y$210)-SUMIF(Population!$B$110:$B$210,"&lt;"&amp;$GU228,Population!Y$110:Y$210)</f>
        <v>1013331</v>
      </c>
      <c r="LY228" s="35">
        <f>SUMIF(Population!$B$110:$B$210,"&lt;="&amp;$GV228,Population!Z$110:Z$210)-SUMIF(Population!$B$110:$B$210,"&lt;"&amp;$GU228,Population!Z$110:Z$210)</f>
        <v>1013488</v>
      </c>
      <c r="LZ228" s="35">
        <f>SUMIF(Population!$B$110:$B$210,"&lt;="&amp;$GV228,Population!AA$110:AA$210)-SUMIF(Population!$B$110:$B$210,"&lt;"&amp;$GU228,Population!AA$110:AA$210)</f>
        <v>1014778</v>
      </c>
      <c r="MA228" s="35">
        <f>SUMIF(Population!$B$110:$B$210,"&lt;="&amp;$GV228,Population!AB$110:AB$210)-SUMIF(Population!$B$110:$B$210,"&lt;"&amp;$GU228,Population!AB$110:AB$210)</f>
        <v>1017655</v>
      </c>
      <c r="MB228" s="35">
        <f>SUMIF(Population!$B$110:$B$210,"&lt;="&amp;$GV228,Population!AC$110:AC$210)-SUMIF(Population!$B$110:$B$210,"&lt;"&amp;$GU228,Population!AC$110:AC$210)</f>
        <v>1018506</v>
      </c>
      <c r="MC228" s="35">
        <f>SUMIF(Population!$B$110:$B$210,"&lt;="&amp;$GV228,Population!AD$110:AD$210)-SUMIF(Population!$B$110:$B$210,"&lt;"&amp;$GU228,Population!AD$110:AD$210)</f>
        <v>1018411</v>
      </c>
      <c r="MD228" s="35">
        <f>SUMIF(Population!$B$110:$B$210,"&lt;="&amp;$GV228,Population!AE$110:AE$210)-SUMIF(Population!$B$110:$B$210,"&lt;"&amp;$GU228,Population!AE$110:AE$210)</f>
        <v>1016457</v>
      </c>
      <c r="ME228" s="35">
        <f>SUMIF(Population!$B$110:$B$210,"&lt;="&amp;$GV228,Population!AF$110:AF$210)-SUMIF(Population!$B$110:$B$210,"&lt;"&amp;$GU228,Population!AF$110:AF$210)</f>
        <v>1017514</v>
      </c>
      <c r="MF228" s="35">
        <f>SUMIF(Population!$B$110:$B$210,"&lt;="&amp;$GV228,Population!AG$110:AG$210)-SUMIF(Population!$B$110:$B$210,"&lt;"&amp;$GU228,Population!AG$110:AG$210)</f>
        <v>1017663</v>
      </c>
      <c r="MG228" s="35">
        <f>SUMIF(Population!$B$110:$B$210,"&lt;="&amp;$GV228,Population!AH$110:AH$210)-SUMIF(Population!$B$110:$B$210,"&lt;"&amp;$GU228,Population!AH$110:AH$210)</f>
        <v>1020180</v>
      </c>
      <c r="MH228" s="35">
        <f>SUMIF(Population!$B$110:$B$210,"&lt;="&amp;$GV228,Population!AI$110:AI$210)-SUMIF(Population!$B$110:$B$210,"&lt;"&amp;$GU228,Population!AI$110:AI$210)</f>
        <v>1025665</v>
      </c>
      <c r="MI228" s="35">
        <f>SUMIF(Population!$B$110:$B$210,"&lt;="&amp;$GV228,Population!AJ$110:AJ$210)-SUMIF(Population!$B$110:$B$210,"&lt;"&amp;$GU228,Population!AJ$110:AJ$210)</f>
        <v>1034657</v>
      </c>
      <c r="MJ228" s="35">
        <f>SUMIF(Population!$B$110:$B$210,"&lt;="&amp;$GV228,Population!AK$110:AK$210)-SUMIF(Population!$B$110:$B$210,"&lt;"&amp;$GU228,Population!AK$110:AK$210)</f>
        <v>1048324</v>
      </c>
      <c r="MK228" s="35">
        <f>SUMIF(Population!$B$110:$B$210,"&lt;="&amp;$GV228,Population!AL$110:AL$210)-SUMIF(Population!$B$110:$B$210,"&lt;"&amp;$GU228,Population!AL$110:AL$210)</f>
        <v>1064802</v>
      </c>
      <c r="ML228" s="35">
        <f>SUMIF(Population!$B$110:$B$210,"&lt;="&amp;$GV228,Population!AM$110:AM$210)-SUMIF(Population!$B$110:$B$210,"&lt;"&amp;$GU228,Population!AM$110:AM$210)</f>
        <v>1082930</v>
      </c>
      <c r="MM228" s="35">
        <f>SUMIF(Population!$B$110:$B$210,"&lt;="&amp;$GV228,Population!AN$110:AN$210)-SUMIF(Population!$B$110:$B$210,"&lt;"&amp;$GU228,Population!AN$110:AN$210)</f>
        <v>1100139</v>
      </c>
      <c r="MN228" s="35">
        <f>SUMIF(Population!$B$110:$B$210,"&lt;="&amp;$GV228,Population!AO$110:AO$210)-SUMIF(Population!$B$110:$B$210,"&lt;"&amp;$GU228,Population!AO$110:AO$210)</f>
        <v>1116282</v>
      </c>
      <c r="MO228" s="35">
        <f>SUMIF(Population!$B$110:$B$210,"&lt;="&amp;$GV228,Population!AP$110:AP$210)-SUMIF(Population!$B$110:$B$210,"&lt;"&amp;$GU228,Population!AP$110:AP$210)</f>
        <v>1125501</v>
      </c>
      <c r="MP228" s="35">
        <f>SUMIF(Population!$B$110:$B$210,"&lt;="&amp;$GV228,Population!AQ$110:AQ$210)-SUMIF(Population!$B$110:$B$210,"&lt;"&amp;$GU228,Population!AQ$110:AQ$210)</f>
        <v>1135791</v>
      </c>
      <c r="MQ228" s="35">
        <f>SUMIF(Population!$B$110:$B$210,"&lt;="&amp;$GV228,Population!AR$110:AR$210)-SUMIF(Population!$B$110:$B$210,"&lt;"&amp;$GU228,Population!AR$110:AR$210)</f>
        <v>1145348</v>
      </c>
      <c r="MR228" s="35">
        <f>SUMIF(Population!$B$110:$B$210,"&lt;="&amp;$GV228,Population!AS$110:AS$210)-SUMIF(Population!$B$110:$B$210,"&lt;"&amp;$GU228,Population!AS$110:AS$210)</f>
        <v>1154783</v>
      </c>
      <c r="MS228" s="35">
        <f>SUMIF(Population!$B$110:$B$210,"&lt;="&amp;$GV228,Population!AT$110:AT$210)-SUMIF(Population!$B$110:$B$210,"&lt;"&amp;$GU228,Population!AT$110:AT$210)</f>
        <v>1163611</v>
      </c>
      <c r="MT228" s="35">
        <f>SUMIF(Population!$B$110:$B$210,"&lt;="&amp;$GV228,Population!AU$110:AU$210)-SUMIF(Population!$B$110:$B$210,"&lt;"&amp;$GU228,Population!AU$110:AU$210)</f>
        <v>1175753</v>
      </c>
      <c r="MU228" s="35">
        <f>SUMIF(Population!$B$110:$B$210,"&lt;="&amp;$GV228,Population!AV$110:AV$210)-SUMIF(Population!$B$110:$B$210,"&lt;"&amp;$GU228,Population!AV$110:AV$210)</f>
        <v>1187100</v>
      </c>
      <c r="MV228" s="35">
        <f>SUMIF(Population!$B$110:$B$210,"&lt;="&amp;$GV228,Population!AW$110:AW$210)-SUMIF(Population!$B$110:$B$210,"&lt;"&amp;$GU228,Population!AW$110:AW$210)</f>
        <v>1197671</v>
      </c>
      <c r="MW228" s="35">
        <f>SUMIF(Population!$B$110:$B$210,"&lt;="&amp;$GV228,Population!AX$110:AX$210)-SUMIF(Population!$B$110:$B$210,"&lt;"&amp;$GU228,Population!AX$110:AX$210)</f>
        <v>1207498</v>
      </c>
      <c r="MX228" s="35">
        <f>SUMIF(Population!$B$110:$B$210,"&lt;="&amp;$GV228,Population!AY$110:AY$210)-SUMIF(Population!$B$110:$B$210,"&lt;"&amp;$GU228,Population!AY$110:AY$210)</f>
        <v>1216417</v>
      </c>
      <c r="MZ228" s="36" t="s">
        <v>41</v>
      </c>
      <c r="NA228" s="75">
        <f t="shared" si="264"/>
        <v>202126946.36107895</v>
      </c>
      <c r="NB228" s="75">
        <f t="shared" si="265"/>
        <v>210160407.07735947</v>
      </c>
      <c r="NC228" s="75">
        <f t="shared" si="266"/>
        <v>215697767.54558662</v>
      </c>
      <c r="ND228" s="75">
        <f t="shared" si="267"/>
        <v>219815395.46069506</v>
      </c>
      <c r="NE228" s="75">
        <f t="shared" si="268"/>
        <v>220828832.39545646</v>
      </c>
      <c r="NF228" s="75">
        <f t="shared" si="269"/>
        <v>222366481.91284105</v>
      </c>
      <c r="NG228" s="75">
        <f t="shared" si="270"/>
        <v>225890474.71617672</v>
      </c>
      <c r="NH228" s="75">
        <f t="shared" si="271"/>
        <v>231507337.54093868</v>
      </c>
      <c r="NI228" s="75">
        <f t="shared" si="272"/>
        <v>239193930.72008288</v>
      </c>
      <c r="NJ228" s="75">
        <f t="shared" si="273"/>
        <v>249619681.86924848</v>
      </c>
      <c r="NK228" s="75">
        <f t="shared" si="274"/>
        <v>261395013.10920668</v>
      </c>
      <c r="NL228" s="75">
        <f t="shared" si="275"/>
        <v>274746956.24761188</v>
      </c>
      <c r="NM228" s="75">
        <f t="shared" si="276"/>
        <v>287474077.52320117</v>
      </c>
      <c r="NN228" s="75">
        <f t="shared" si="277"/>
        <v>299893825.25849038</v>
      </c>
      <c r="NO228" s="75">
        <f t="shared" si="278"/>
        <v>310194004.87189764</v>
      </c>
      <c r="NP228" s="75">
        <f t="shared" si="279"/>
        <v>318925143.3510673</v>
      </c>
      <c r="NQ228" s="75">
        <f t="shared" si="280"/>
        <v>326136844.48530436</v>
      </c>
      <c r="NR228" s="75">
        <f t="shared" si="281"/>
        <v>333680962.30866271</v>
      </c>
      <c r="NS228" s="75">
        <f t="shared" si="282"/>
        <v>341330788.89844531</v>
      </c>
      <c r="NT228" s="75">
        <f t="shared" si="283"/>
        <v>348039689.15789497</v>
      </c>
      <c r="NU228" s="75">
        <f t="shared" si="284"/>
        <v>354113356.27531451</v>
      </c>
      <c r="NV228" s="75">
        <f t="shared" si="285"/>
        <v>359954174.15235132</v>
      </c>
      <c r="NW228" s="75">
        <f t="shared" si="286"/>
        <v>365241113.7913754</v>
      </c>
      <c r="NX228" s="75">
        <f t="shared" si="287"/>
        <v>370146778.33804804</v>
      </c>
      <c r="NY228" s="75">
        <f t="shared" si="288"/>
        <v>375209350.814843</v>
      </c>
      <c r="NZ228" s="75">
        <f t="shared" si="289"/>
        <v>381177806.24544537</v>
      </c>
      <c r="OA228" s="75">
        <f t="shared" si="290"/>
        <v>386498802.35399884</v>
      </c>
      <c r="OB228" s="75">
        <f t="shared" si="291"/>
        <v>391869480.99517703</v>
      </c>
      <c r="OC228" s="75">
        <f t="shared" si="292"/>
        <v>396719779.61852723</v>
      </c>
      <c r="OD228" s="75">
        <f t="shared" si="293"/>
        <v>402644539.78375143</v>
      </c>
      <c r="OE228" s="75">
        <f t="shared" si="294"/>
        <v>408276894.33717442</v>
      </c>
      <c r="OF228" s="75">
        <f t="shared" si="295"/>
        <v>415010502.08489555</v>
      </c>
      <c r="OG228" s="75">
        <f t="shared" si="296"/>
        <v>422616428.25680017</v>
      </c>
      <c r="OH228" s="75">
        <f t="shared" si="297"/>
        <v>431634319.37246478</v>
      </c>
      <c r="OI228" s="75">
        <f t="shared" si="298"/>
        <v>443048391.46639454</v>
      </c>
      <c r="OJ228" s="75">
        <f t="shared" si="299"/>
        <v>455666977.51259971</v>
      </c>
      <c r="OK228" s="75">
        <f t="shared" si="300"/>
        <v>469408796.23956418</v>
      </c>
      <c r="OL228" s="75">
        <f t="shared" si="301"/>
        <v>483196277.57506752</v>
      </c>
      <c r="OM228" s="75">
        <f t="shared" si="302"/>
        <v>496806278.41694081</v>
      </c>
      <c r="ON228" s="75">
        <f t="shared" si="303"/>
        <v>507520371.80099219</v>
      </c>
      <c r="OO228" s="75">
        <f t="shared" si="304"/>
        <v>518963478.68709195</v>
      </c>
      <c r="OP228" s="75">
        <f t="shared" si="305"/>
        <v>530225329.13709444</v>
      </c>
      <c r="OQ228" s="75">
        <f t="shared" si="306"/>
        <v>541754600.05785167</v>
      </c>
      <c r="OR228" s="75">
        <f t="shared" si="307"/>
        <v>553332155.03968775</v>
      </c>
      <c r="OS228" s="75">
        <f t="shared" si="308"/>
        <v>566690321.81785417</v>
      </c>
      <c r="OT228" s="75">
        <f t="shared" si="309"/>
        <v>580005309.75620651</v>
      </c>
      <c r="OU228" s="75">
        <f t="shared" si="310"/>
        <v>593131640.76428187</v>
      </c>
      <c r="OV228" s="75">
        <f t="shared" si="311"/>
        <v>606117185.68646204</v>
      </c>
      <c r="OW228" s="75">
        <f t="shared" si="312"/>
        <v>618871387.49961913</v>
      </c>
    </row>
    <row r="229" spans="2:413">
      <c r="B229" s="36" t="s">
        <v>44</v>
      </c>
      <c r="C229" s="39">
        <v>215012349.88472769</v>
      </c>
      <c r="D229" s="39">
        <v>87114522.491897911</v>
      </c>
      <c r="E229" s="39">
        <v>127897827.39282981</v>
      </c>
      <c r="F229" s="40">
        <f t="shared" si="259"/>
        <v>140.45089980398603</v>
      </c>
      <c r="G229" s="40">
        <f t="shared" si="260"/>
        <v>114.81124210313089</v>
      </c>
      <c r="H229" s="40">
        <f t="shared" si="261"/>
        <v>165.64737283573928</v>
      </c>
      <c r="I229" s="341">
        <f t="shared" si="313"/>
        <v>0.67472381716487995</v>
      </c>
      <c r="J229" s="341">
        <f t="shared" si="262"/>
        <v>0.61301253251381049</v>
      </c>
      <c r="K229" s="341">
        <f t="shared" si="262"/>
        <v>0.72384488518376011</v>
      </c>
      <c r="AG229" s="35">
        <v>45</v>
      </c>
      <c r="AH229" s="35">
        <v>49</v>
      </c>
      <c r="AI229" s="36" t="s">
        <v>44</v>
      </c>
      <c r="AJ229" s="35">
        <f t="shared" si="314"/>
        <v>146.67283276252891</v>
      </c>
      <c r="AK229" s="35">
        <f t="shared" si="314"/>
        <v>149.90066877821459</v>
      </c>
      <c r="AL229" s="35">
        <f t="shared" si="314"/>
        <v>153.08522924872847</v>
      </c>
      <c r="AM229" s="35">
        <f t="shared" si="314"/>
        <v>156.23124941178747</v>
      </c>
      <c r="AN229" s="35">
        <f t="shared" si="314"/>
        <v>159.34333496245014</v>
      </c>
      <c r="AO229" s="35">
        <f t="shared" si="314"/>
        <v>162.42594322667188</v>
      </c>
      <c r="AP229" s="35">
        <f t="shared" si="314"/>
        <v>165.48336980732691</v>
      </c>
      <c r="AQ229" s="35">
        <f t="shared" si="314"/>
        <v>168.51973979790733</v>
      </c>
      <c r="AR229" s="35">
        <f t="shared" si="314"/>
        <v>171.53900277048058</v>
      </c>
      <c r="AS229" s="35">
        <f t="shared" si="314"/>
        <v>174.5449308482585</v>
      </c>
      <c r="AT229" s="35">
        <f t="shared" si="314"/>
        <v>177.54111926817734</v>
      </c>
      <c r="AU229" s="35">
        <f t="shared" si="314"/>
        <v>180.53098892473193</v>
      </c>
      <c r="AV229" s="35">
        <f t="shared" si="314"/>
        <v>183.51779046293967</v>
      </c>
      <c r="AW229" s="35">
        <f t="shared" si="314"/>
        <v>186.50460955604271</v>
      </c>
      <c r="AX229" s="35">
        <f t="shared" si="314"/>
        <v>189.49437306290068</v>
      </c>
      <c r="AY229" s="35">
        <f t="shared" si="314"/>
        <v>192.48985581162663</v>
      </c>
      <c r="AZ229" s="35">
        <f t="shared" si="316"/>
        <v>195.49368780056645</v>
      </c>
      <c r="BA229" s="35">
        <f t="shared" si="316"/>
        <v>198.50836164594111</v>
      </c>
      <c r="BB229" s="35">
        <f t="shared" si="316"/>
        <v>201.53624013805563</v>
      </c>
      <c r="BC229" s="35">
        <f t="shared" si="316"/>
        <v>204.57956379560409</v>
      </c>
      <c r="BD229" s="35">
        <f t="shared" si="316"/>
        <v>207.64045833088511</v>
      </c>
      <c r="BE229" s="35">
        <f t="shared" si="316"/>
        <v>210.72094195825792</v>
      </c>
      <c r="BF229" s="35">
        <f t="shared" si="316"/>
        <v>213.82293249443285</v>
      </c>
      <c r="BG229" s="35">
        <f t="shared" si="316"/>
        <v>216.94825421265887</v>
      </c>
      <c r="BH229" s="35">
        <f t="shared" si="316"/>
        <v>220.09864442395417</v>
      </c>
      <c r="BI229" s="35">
        <f t="shared" si="316"/>
        <v>223.27575976758158</v>
      </c>
      <c r="BJ229" s="35">
        <f t="shared" si="316"/>
        <v>226.48118220030995</v>
      </c>
      <c r="BK229" s="35">
        <f t="shared" si="316"/>
        <v>229.71642467989707</v>
      </c>
      <c r="BL229" s="35">
        <f t="shared" si="316"/>
        <v>232.98293654291143</v>
      </c>
      <c r="BM229" s="35">
        <f t="shared" si="316"/>
        <v>236.28210858068203</v>
      </c>
      <c r="BN229" s="35">
        <f t="shared" si="316"/>
        <v>239.61527781999547</v>
      </c>
      <c r="BO229" s="35">
        <f t="shared" si="316"/>
        <v>242.98373201729603</v>
      </c>
      <c r="BP229" s="35">
        <f t="shared" si="316"/>
        <v>246.38871387670957</v>
      </c>
      <c r="BQ229" s="35">
        <f t="shared" si="316"/>
        <v>249.83142500331078</v>
      </c>
      <c r="BR229" s="35">
        <f t="shared" si="316"/>
        <v>253.31302960377309</v>
      </c>
      <c r="BS229" s="35">
        <f t="shared" si="316"/>
        <v>256.83465794695513</v>
      </c>
      <c r="BT229" s="35">
        <f t="shared" si="316"/>
        <v>260.39740959714919</v>
      </c>
      <c r="BU229" s="35">
        <f t="shared" si="316"/>
        <v>264.00235643269451</v>
      </c>
      <c r="BV229" s="35">
        <f t="shared" si="316"/>
        <v>267.65054546248865</v>
      </c>
      <c r="BW229" s="35">
        <f t="shared" si="316"/>
        <v>271.34300145264262</v>
      </c>
      <c r="BX229" s="35">
        <f t="shared" si="316"/>
        <v>275.08072937515351</v>
      </c>
      <c r="BY229" s="35">
        <f t="shared" si="316"/>
        <v>278.8647166900339</v>
      </c>
      <c r="BZ229" s="35">
        <f t="shared" si="316"/>
        <v>282.69593547185866</v>
      </c>
      <c r="CA229" s="35">
        <f t="shared" si="316"/>
        <v>286.57534439118371</v>
      </c>
      <c r="CB229" s="35">
        <f t="shared" si="316"/>
        <v>290.50389056077051</v>
      </c>
      <c r="CC229" s="35">
        <f t="shared" si="316"/>
        <v>294.48251125602138</v>
      </c>
      <c r="CD229" s="35">
        <f t="shared" si="316"/>
        <v>298.51213551850674</v>
      </c>
      <c r="CE229" s="35">
        <f t="shared" si="316"/>
        <v>302.59368565094854</v>
      </c>
      <c r="CF229" s="35">
        <f t="shared" si="316"/>
        <v>306.72807861151892</v>
      </c>
      <c r="GU229" s="35">
        <v>45</v>
      </c>
      <c r="GV229" s="35">
        <v>49</v>
      </c>
      <c r="GW229" s="36" t="s">
        <v>44</v>
      </c>
      <c r="GX229" s="35">
        <f>SUMIF(Population!$B$4:$B$104,"&lt;="&amp;$GV229,Population!C$4:C$104)-SUMIF(Population!$B$4:$B$104,"&lt;"&amp;$GU229,Population!C$4:C$104)</f>
        <v>1530872</v>
      </c>
      <c r="GY229" s="35">
        <f>SUMIF(Population!$B$4:$B$104,"&lt;="&amp;$GV229,Population!D$4:D$104)-SUMIF(Population!$B$4:$B$104,"&lt;"&amp;$GU229,Population!D$4:D$104)</f>
        <v>1530388</v>
      </c>
      <c r="GZ229" s="35">
        <f>SUMIF(Population!$B$4:$B$104,"&lt;="&amp;$GV229,Population!E$4:E$104)-SUMIF(Population!$B$4:$B$104,"&lt;"&amp;$GU229,Population!E$4:E$104)</f>
        <v>1546663</v>
      </c>
      <c r="HA229" s="35">
        <f>SUMIF(Population!$B$4:$B$104,"&lt;="&amp;$GV229,Population!F$4:F$104)-SUMIF(Population!$B$4:$B$104,"&lt;"&amp;$GU229,Population!F$4:F$104)</f>
        <v>1576084</v>
      </c>
      <c r="HB229" s="35">
        <f>SUMIF(Population!$B$4:$B$104,"&lt;="&amp;$GV229,Population!G$4:G$104)-SUMIF(Population!$B$4:$B$104,"&lt;"&amp;$GU229,Population!G$4:G$104)</f>
        <v>1627775</v>
      </c>
      <c r="HC229" s="35">
        <f>SUMIF(Population!$B$4:$B$104,"&lt;="&amp;$GV229,Population!H$4:H$104)-SUMIF(Population!$B$4:$B$104,"&lt;"&amp;$GU229,Population!H$4:H$104)</f>
        <v>1674016</v>
      </c>
      <c r="HD229" s="35">
        <f>SUMIF(Population!$B$4:$B$104,"&lt;="&amp;$GV229,Population!I$4:I$104)-SUMIF(Population!$B$4:$B$104,"&lt;"&amp;$GU229,Population!I$4:I$104)</f>
        <v>1699751</v>
      </c>
      <c r="HE229" s="35">
        <f>SUMIF(Population!$B$4:$B$104,"&lt;="&amp;$GV229,Population!J$4:J$104)-SUMIF(Population!$B$4:$B$104,"&lt;"&amp;$GU229,Population!J$4:J$104)</f>
        <v>1705985</v>
      </c>
      <c r="HF229" s="35">
        <f>SUMIF(Population!$B$4:$B$104,"&lt;="&amp;$GV229,Population!K$4:K$104)-SUMIF(Population!$B$4:$B$104,"&lt;"&amp;$GU229,Population!K$4:K$104)</f>
        <v>1702055</v>
      </c>
      <c r="HG229" s="35">
        <f>SUMIF(Population!$B$4:$B$104,"&lt;="&amp;$GV229,Population!L$4:L$104)-SUMIF(Population!$B$4:$B$104,"&lt;"&amp;$GU229,Population!L$4:L$104)</f>
        <v>1676158</v>
      </c>
      <c r="HH229" s="35">
        <f>SUMIF(Population!$B$4:$B$104,"&lt;="&amp;$GV229,Population!M$4:M$104)-SUMIF(Population!$B$4:$B$104,"&lt;"&amp;$GU229,Population!M$4:M$104)</f>
        <v>1655889</v>
      </c>
      <c r="HI229" s="35">
        <f>SUMIF(Population!$B$4:$B$104,"&lt;="&amp;$GV229,Population!N$4:N$104)-SUMIF(Population!$B$4:$B$104,"&lt;"&amp;$GU229,Population!N$4:N$104)</f>
        <v>1651374</v>
      </c>
      <c r="HJ229" s="35">
        <f>SUMIF(Population!$B$4:$B$104,"&lt;="&amp;$GV229,Population!O$4:O$104)-SUMIF(Population!$B$4:$B$104,"&lt;"&amp;$GU229,Population!O$4:O$104)</f>
        <v>1661877</v>
      </c>
      <c r="HK229" s="35">
        <f>SUMIF(Population!$B$4:$B$104,"&lt;="&amp;$GV229,Population!P$4:P$104)-SUMIF(Population!$B$4:$B$104,"&lt;"&amp;$GU229,Population!P$4:P$104)</f>
        <v>1686406</v>
      </c>
      <c r="HL229" s="35">
        <f>SUMIF(Population!$B$4:$B$104,"&lt;="&amp;$GV229,Population!Q$4:Q$104)-SUMIF(Population!$B$4:$B$104,"&lt;"&amp;$GU229,Population!Q$4:Q$104)</f>
        <v>1728730</v>
      </c>
      <c r="HM229" s="35">
        <f>SUMIF(Population!$B$4:$B$104,"&lt;="&amp;$GV229,Population!R$4:R$104)-SUMIF(Population!$B$4:$B$104,"&lt;"&amp;$GU229,Population!R$4:R$104)</f>
        <v>1778690</v>
      </c>
      <c r="HN229" s="35">
        <f>SUMIF(Population!$B$4:$B$104,"&lt;="&amp;$GV229,Population!S$4:S$104)-SUMIF(Population!$B$4:$B$104,"&lt;"&amp;$GU229,Population!S$4:S$104)</f>
        <v>1837367</v>
      </c>
      <c r="HO229" s="35">
        <f>SUMIF(Population!$B$4:$B$104,"&lt;="&amp;$GV229,Population!T$4:T$104)-SUMIF(Population!$B$4:$B$104,"&lt;"&amp;$GU229,Population!T$4:T$104)</f>
        <v>1890153</v>
      </c>
      <c r="HP229" s="35">
        <f>SUMIF(Population!$B$4:$B$104,"&lt;="&amp;$GV229,Population!U$4:U$104)-SUMIF(Population!$B$4:$B$104,"&lt;"&amp;$GU229,Population!U$4:U$104)</f>
        <v>1939318</v>
      </c>
      <c r="HQ229" s="35">
        <f>SUMIF(Population!$B$4:$B$104,"&lt;="&amp;$GV229,Population!V$4:V$104)-SUMIF(Population!$B$4:$B$104,"&lt;"&amp;$GU229,Population!V$4:V$104)</f>
        <v>1973712</v>
      </c>
      <c r="HR229" s="35">
        <f>SUMIF(Population!$B$4:$B$104,"&lt;="&amp;$GV229,Population!W$4:W$104)-SUMIF(Population!$B$4:$B$104,"&lt;"&amp;$GU229,Population!W$4:W$104)</f>
        <v>1997371</v>
      </c>
      <c r="HS229" s="35">
        <f>SUMIF(Population!$B$4:$B$104,"&lt;="&amp;$GV229,Population!X$4:X$104)-SUMIF(Population!$B$4:$B$104,"&lt;"&amp;$GU229,Population!X$4:X$104)</f>
        <v>2011060</v>
      </c>
      <c r="HT229" s="35">
        <f>SUMIF(Population!$B$4:$B$104,"&lt;="&amp;$GV229,Population!Y$4:Y$104)-SUMIF(Population!$B$4:$B$104,"&lt;"&amp;$GU229,Population!Y$4:Y$104)</f>
        <v>2026212</v>
      </c>
      <c r="HU229" s="35">
        <f>SUMIF(Population!$B$4:$B$104,"&lt;="&amp;$GV229,Population!Z$4:Z$104)-SUMIF(Population!$B$4:$B$104,"&lt;"&amp;$GU229,Population!Z$4:Z$104)</f>
        <v>2041404</v>
      </c>
      <c r="HV229" s="35">
        <f>SUMIF(Population!$B$4:$B$104,"&lt;="&amp;$GV229,Population!AA$4:AA$104)-SUMIF(Population!$B$4:$B$104,"&lt;"&amp;$GU229,Population!AA$4:AA$104)</f>
        <v>2050565</v>
      </c>
      <c r="HW229" s="35">
        <f>SUMIF(Population!$B$4:$B$104,"&lt;="&amp;$GV229,Population!AB$4:AB$104)-SUMIF(Population!$B$4:$B$104,"&lt;"&amp;$GU229,Population!AB$4:AB$104)</f>
        <v>2055672</v>
      </c>
      <c r="HX229" s="35">
        <f>SUMIF(Population!$B$4:$B$104,"&lt;="&amp;$GV229,Population!AC$4:AC$104)-SUMIF(Population!$B$4:$B$104,"&lt;"&amp;$GU229,Population!AC$4:AC$104)</f>
        <v>2059137</v>
      </c>
      <c r="HY229" s="35">
        <f>SUMIF(Population!$B$4:$B$104,"&lt;="&amp;$GV229,Population!AD$4:AD$104)-SUMIF(Population!$B$4:$B$104,"&lt;"&amp;$GU229,Population!AD$4:AD$104)</f>
        <v>2059250</v>
      </c>
      <c r="HZ229" s="35">
        <f>SUMIF(Population!$B$4:$B$104,"&lt;="&amp;$GV229,Population!AE$4:AE$104)-SUMIF(Population!$B$4:$B$104,"&lt;"&amp;$GU229,Population!AE$4:AE$104)</f>
        <v>2057071</v>
      </c>
      <c r="IA229" s="35">
        <f>SUMIF(Population!$B$4:$B$104,"&lt;="&amp;$GV229,Population!AF$4:AF$104)-SUMIF(Population!$B$4:$B$104,"&lt;"&amp;$GU229,Population!AF$4:AF$104)</f>
        <v>2055564</v>
      </c>
      <c r="IB229" s="35">
        <f>SUMIF(Population!$B$4:$B$104,"&lt;="&amp;$GV229,Population!AG$4:AG$104)-SUMIF(Population!$B$4:$B$104,"&lt;"&amp;$GU229,Population!AG$4:AG$104)</f>
        <v>2058654</v>
      </c>
      <c r="IC229" s="35">
        <f>SUMIF(Population!$B$4:$B$104,"&lt;="&amp;$GV229,Population!AH$4:AH$104)-SUMIF(Population!$B$4:$B$104,"&lt;"&amp;$GU229,Population!AH$4:AH$104)</f>
        <v>2058026</v>
      </c>
      <c r="ID229" s="35">
        <f>SUMIF(Population!$B$4:$B$104,"&lt;="&amp;$GV229,Population!AI$4:AI$104)-SUMIF(Population!$B$4:$B$104,"&lt;"&amp;$GU229,Population!AI$4:AI$104)</f>
        <v>2057418</v>
      </c>
      <c r="IE229" s="35">
        <f>SUMIF(Population!$B$4:$B$104,"&lt;="&amp;$GV229,Population!AJ$4:AJ$104)-SUMIF(Population!$B$4:$B$104,"&lt;"&amp;$GU229,Population!AJ$4:AJ$104)</f>
        <v>2053919</v>
      </c>
      <c r="IF229" s="35">
        <f>SUMIF(Population!$B$4:$B$104,"&lt;="&amp;$GV229,Population!AK$4:AK$104)-SUMIF(Population!$B$4:$B$104,"&lt;"&amp;$GU229,Population!AK$4:AK$104)</f>
        <v>2055611</v>
      </c>
      <c r="IG229" s="35">
        <f>SUMIF(Population!$B$4:$B$104,"&lt;="&amp;$GV229,Population!AL$4:AL$104)-SUMIF(Population!$B$4:$B$104,"&lt;"&amp;$GU229,Population!AL$4:AL$104)</f>
        <v>2055528</v>
      </c>
      <c r="IH229" s="35">
        <f>SUMIF(Population!$B$4:$B$104,"&lt;="&amp;$GV229,Population!AM$4:AM$104)-SUMIF(Population!$B$4:$B$104,"&lt;"&amp;$GU229,Population!AM$4:AM$104)</f>
        <v>2060519</v>
      </c>
      <c r="II229" s="35">
        <f>SUMIF(Population!$B$4:$B$104,"&lt;="&amp;$GV229,Population!AN$4:AN$104)-SUMIF(Population!$B$4:$B$104,"&lt;"&amp;$GU229,Population!AN$4:AN$104)</f>
        <v>2069259</v>
      </c>
      <c r="IJ229" s="35">
        <f>SUMIF(Population!$B$4:$B$104,"&lt;="&amp;$GV229,Population!AO$4:AO$104)-SUMIF(Population!$B$4:$B$104,"&lt;"&amp;$GU229,Population!AO$4:AO$104)</f>
        <v>2084135</v>
      </c>
      <c r="IK229" s="35">
        <f>SUMIF(Population!$B$4:$B$104,"&lt;="&amp;$GV229,Population!AP$4:AP$104)-SUMIF(Population!$B$4:$B$104,"&lt;"&amp;$GU229,Population!AP$4:AP$104)</f>
        <v>2109482</v>
      </c>
      <c r="IL229" s="35">
        <f>SUMIF(Population!$B$4:$B$104,"&lt;="&amp;$GV229,Population!AQ$4:AQ$104)-SUMIF(Population!$B$4:$B$104,"&lt;"&amp;$GU229,Population!AQ$4:AQ$104)</f>
        <v>2139356</v>
      </c>
      <c r="IM229" s="35">
        <f>SUMIF(Population!$B$4:$B$104,"&lt;="&amp;$GV229,Population!AR$4:AR$104)-SUMIF(Population!$B$4:$B$104,"&lt;"&amp;$GU229,Population!AR$4:AR$104)</f>
        <v>2173195</v>
      </c>
      <c r="IN229" s="35">
        <f>SUMIF(Population!$B$4:$B$104,"&lt;="&amp;$GV229,Population!AS$4:AS$104)-SUMIF(Population!$B$4:$B$104,"&lt;"&amp;$GU229,Population!AS$4:AS$104)</f>
        <v>2205975</v>
      </c>
      <c r="IO229" s="35">
        <f>SUMIF(Population!$B$4:$B$104,"&lt;="&amp;$GV229,Population!AT$4:AT$104)-SUMIF(Population!$B$4:$B$104,"&lt;"&amp;$GU229,Population!AT$4:AT$104)</f>
        <v>2236730</v>
      </c>
      <c r="IP229" s="35">
        <f>SUMIF(Population!$B$4:$B$104,"&lt;="&amp;$GV229,Population!AU$4:AU$104)-SUMIF(Population!$B$4:$B$104,"&lt;"&amp;$GU229,Population!AU$4:AU$104)</f>
        <v>2253674</v>
      </c>
      <c r="IQ229" s="35">
        <f>SUMIF(Population!$B$4:$B$104,"&lt;="&amp;$GV229,Population!AV$4:AV$104)-SUMIF(Population!$B$4:$B$104,"&lt;"&amp;$GU229,Population!AV$4:AV$104)</f>
        <v>2272935</v>
      </c>
      <c r="IR229" s="35">
        <f>SUMIF(Population!$B$4:$B$104,"&lt;="&amp;$GV229,Population!AW$4:AW$104)-SUMIF(Population!$B$4:$B$104,"&lt;"&amp;$GU229,Population!AW$4:AW$104)</f>
        <v>2290540</v>
      </c>
      <c r="IS229" s="35">
        <f>SUMIF(Population!$B$4:$B$104,"&lt;="&amp;$GV229,Population!AX$4:AX$104)-SUMIF(Population!$B$4:$B$104,"&lt;"&amp;$GU229,Population!AX$4:AX$104)</f>
        <v>2308417</v>
      </c>
      <c r="IT229" s="35">
        <f>SUMIF(Population!$B$4:$B$104,"&lt;="&amp;$GV229,Population!AY$4:AY$104)-SUMIF(Population!$B$4:$B$104,"&lt;"&amp;$GU229,Population!AY$4:AY$104)</f>
        <v>2325635</v>
      </c>
      <c r="IW229" s="35">
        <v>45</v>
      </c>
      <c r="IX229" s="35">
        <v>49</v>
      </c>
      <c r="IY229" s="36" t="s">
        <v>44</v>
      </c>
      <c r="IZ229" s="35">
        <f>SUMIF(Population!$B$214:$B$314,"&lt;="&amp;$GV229,Population!C$214:C$314)-SUMIF(Population!$B$214:$B$314,"&lt;"&amp;$GU229,Population!C$214:C$314)</f>
        <v>772109</v>
      </c>
      <c r="JA229" s="35">
        <f>SUMIF(Population!$B$214:$B$314,"&lt;="&amp;$GV229,Population!D$214:D$314)-SUMIF(Population!$B$214:$B$314,"&lt;"&amp;$GU229,Population!D$214:D$314)</f>
        <v>771132</v>
      </c>
      <c r="JB229" s="35">
        <f>SUMIF(Population!$B$214:$B$314,"&lt;="&amp;$GV229,Population!E$214:E$314)-SUMIF(Population!$B$214:$B$314,"&lt;"&amp;$GU229,Population!E$214:E$314)</f>
        <v>779310</v>
      </c>
      <c r="JC229" s="35">
        <f>SUMIF(Population!$B$214:$B$314,"&lt;="&amp;$GV229,Population!F$214:F$314)-SUMIF(Population!$B$214:$B$314,"&lt;"&amp;$GU229,Population!F$214:F$314)</f>
        <v>793332</v>
      </c>
      <c r="JD229" s="35">
        <f>SUMIF(Population!$B$214:$B$314,"&lt;="&amp;$GV229,Population!G$214:G$314)-SUMIF(Population!$B$214:$B$314,"&lt;"&amp;$GU229,Population!G$214:G$314)</f>
        <v>819845</v>
      </c>
      <c r="JE229" s="35">
        <f>SUMIF(Population!$B$214:$B$314,"&lt;="&amp;$GV229,Population!H$214:H$314)-SUMIF(Population!$B$214:$B$314,"&lt;"&amp;$GU229,Population!H$214:H$314)</f>
        <v>843571</v>
      </c>
      <c r="JF229" s="35">
        <f>SUMIF(Population!$B$214:$B$314,"&lt;="&amp;$GV229,Population!I$214:I$314)-SUMIF(Population!$B$214:$B$314,"&lt;"&amp;$GU229,Population!I$214:I$314)</f>
        <v>856860</v>
      </c>
      <c r="JG229" s="35">
        <f>SUMIF(Population!$B$214:$B$314,"&lt;="&amp;$GV229,Population!J$214:J$314)-SUMIF(Population!$B$214:$B$314,"&lt;"&amp;$GU229,Population!J$214:J$314)</f>
        <v>859572</v>
      </c>
      <c r="JH229" s="35">
        <f>SUMIF(Population!$B$214:$B$314,"&lt;="&amp;$GV229,Population!K$214:K$314)-SUMIF(Population!$B$214:$B$314,"&lt;"&amp;$GU229,Population!K$214:K$314)</f>
        <v>857159</v>
      </c>
      <c r="JI229" s="35">
        <f>SUMIF(Population!$B$214:$B$314,"&lt;="&amp;$GV229,Population!L$214:L$314)-SUMIF(Population!$B$214:$B$314,"&lt;"&amp;$GU229,Population!L$214:L$314)</f>
        <v>842653</v>
      </c>
      <c r="JJ229" s="35">
        <f>SUMIF(Population!$B$214:$B$314,"&lt;="&amp;$GV229,Population!M$214:M$314)-SUMIF(Population!$B$214:$B$314,"&lt;"&amp;$GU229,Population!M$214:M$314)</f>
        <v>831124</v>
      </c>
      <c r="JK229" s="35">
        <f>SUMIF(Population!$B$214:$B$314,"&lt;="&amp;$GV229,Population!N$214:N$314)-SUMIF(Population!$B$214:$B$314,"&lt;"&amp;$GU229,Population!N$214:N$314)</f>
        <v>827701</v>
      </c>
      <c r="JL229" s="35">
        <f>SUMIF(Population!$B$214:$B$314,"&lt;="&amp;$GV229,Population!O$214:O$314)-SUMIF(Population!$B$214:$B$314,"&lt;"&amp;$GU229,Population!O$214:O$314)</f>
        <v>831728</v>
      </c>
      <c r="JM229" s="35">
        <f>SUMIF(Population!$B$214:$B$314,"&lt;="&amp;$GV229,Population!P$214:P$314)-SUMIF(Population!$B$214:$B$314,"&lt;"&amp;$GU229,Population!P$214:P$314)</f>
        <v>843143</v>
      </c>
      <c r="JN229" s="35">
        <f>SUMIF(Population!$B$214:$B$314,"&lt;="&amp;$GV229,Population!Q$214:Q$314)-SUMIF(Population!$B$214:$B$314,"&lt;"&amp;$GU229,Population!Q$214:Q$314)</f>
        <v>863040</v>
      </c>
      <c r="JO229" s="35">
        <f>SUMIF(Population!$B$214:$B$314,"&lt;="&amp;$GV229,Population!R$214:R$314)-SUMIF(Population!$B$214:$B$314,"&lt;"&amp;$GU229,Population!R$214:R$314)</f>
        <v>886597</v>
      </c>
      <c r="JP229" s="35">
        <f>SUMIF(Population!$B$214:$B$314,"&lt;="&amp;$GV229,Population!S$214:S$314)-SUMIF(Population!$B$214:$B$314,"&lt;"&amp;$GU229,Population!S$214:S$314)</f>
        <v>914801</v>
      </c>
      <c r="JQ229" s="35">
        <f>SUMIF(Population!$B$214:$B$314,"&lt;="&amp;$GV229,Population!T$214:T$314)-SUMIF(Population!$B$214:$B$314,"&lt;"&amp;$GU229,Population!T$214:T$314)</f>
        <v>941048</v>
      </c>
      <c r="JR229" s="35">
        <f>SUMIF(Population!$B$214:$B$314,"&lt;="&amp;$GV229,Population!U$214:U$314)-SUMIF(Population!$B$214:$B$314,"&lt;"&amp;$GU229,Population!U$214:U$314)</f>
        <v>966002</v>
      </c>
      <c r="JS229" s="35">
        <f>SUMIF(Population!$B$214:$B$314,"&lt;="&amp;$GV229,Population!V$214:V$314)-SUMIF(Population!$B$214:$B$314,"&lt;"&amp;$GU229,Population!V$214:V$314)</f>
        <v>983857</v>
      </c>
      <c r="JT229" s="35">
        <f>SUMIF(Population!$B$214:$B$314,"&lt;="&amp;$GV229,Population!W$214:W$314)-SUMIF(Population!$B$214:$B$314,"&lt;"&amp;$GU229,Population!W$214:W$314)</f>
        <v>997035</v>
      </c>
      <c r="JU229" s="35">
        <f>SUMIF(Population!$B$214:$B$314,"&lt;="&amp;$GV229,Population!X$214:X$314)-SUMIF(Population!$B$214:$B$314,"&lt;"&amp;$GU229,Population!X$214:X$314)</f>
        <v>1005589</v>
      </c>
      <c r="JV229" s="35">
        <f>SUMIF(Population!$B$214:$B$314,"&lt;="&amp;$GV229,Population!Y$214:Y$314)-SUMIF(Population!$B$214:$B$314,"&lt;"&amp;$GU229,Population!Y$214:Y$314)</f>
        <v>1014321</v>
      </c>
      <c r="JW229" s="35">
        <f>SUMIF(Population!$B$214:$B$314,"&lt;="&amp;$GV229,Population!Z$214:Z$314)-SUMIF(Population!$B$214:$B$314,"&lt;"&amp;$GU229,Population!Z$214:Z$314)</f>
        <v>1022128</v>
      </c>
      <c r="JX229" s="35">
        <f>SUMIF(Population!$B$214:$B$314,"&lt;="&amp;$GV229,Population!AA$214:AA$314)-SUMIF(Population!$B$214:$B$314,"&lt;"&amp;$GU229,Population!AA$214:AA$314)</f>
        <v>1027789</v>
      </c>
      <c r="JY229" s="35">
        <f>SUMIF(Population!$B$214:$B$314,"&lt;="&amp;$GV229,Population!AB$214:AB$314)-SUMIF(Population!$B$214:$B$314,"&lt;"&amp;$GU229,Population!AB$214:AB$314)</f>
        <v>1030434</v>
      </c>
      <c r="JZ229" s="35">
        <f>SUMIF(Population!$B$214:$B$314,"&lt;="&amp;$GV229,Population!AC$214:AC$314)-SUMIF(Population!$B$214:$B$314,"&lt;"&amp;$GU229,Population!AC$214:AC$314)</f>
        <v>1031172</v>
      </c>
      <c r="KA229" s="35">
        <f>SUMIF(Population!$B$214:$B$314,"&lt;="&amp;$GV229,Population!AD$214:AD$314)-SUMIF(Population!$B$214:$B$314,"&lt;"&amp;$GU229,Population!AD$214:AD$314)</f>
        <v>1029656</v>
      </c>
      <c r="KB229" s="35">
        <f>SUMIF(Population!$B$214:$B$314,"&lt;="&amp;$GV229,Population!AE$214:AE$314)-SUMIF(Population!$B$214:$B$314,"&lt;"&amp;$GU229,Population!AE$214:AE$314)</f>
        <v>1027208</v>
      </c>
      <c r="KC229" s="35">
        <f>SUMIF(Population!$B$214:$B$314,"&lt;="&amp;$GV229,Population!AF$214:AF$314)-SUMIF(Population!$B$214:$B$314,"&lt;"&amp;$GU229,Population!AF$214:AF$314)</f>
        <v>1024310</v>
      </c>
      <c r="KD229" s="35">
        <f>SUMIF(Population!$B$214:$B$314,"&lt;="&amp;$GV229,Population!AG$214:AG$314)-SUMIF(Population!$B$214:$B$314,"&lt;"&amp;$GU229,Population!AG$214:AG$314)</f>
        <v>1024432</v>
      </c>
      <c r="KE229" s="35">
        <f>SUMIF(Population!$B$214:$B$314,"&lt;="&amp;$GV229,Population!AH$214:AH$314)-SUMIF(Population!$B$214:$B$314,"&lt;"&amp;$GU229,Population!AH$214:AH$314)</f>
        <v>1022856</v>
      </c>
      <c r="KF229" s="35">
        <f>SUMIF(Population!$B$214:$B$314,"&lt;="&amp;$GV229,Population!AI$214:AI$314)-SUMIF(Population!$B$214:$B$314,"&lt;"&amp;$GU229,Population!AI$214:AI$314)</f>
        <v>1022240</v>
      </c>
      <c r="KG229" s="35">
        <f>SUMIF(Population!$B$214:$B$314,"&lt;="&amp;$GV229,Population!AJ$214:AJ$314)-SUMIF(Population!$B$214:$B$314,"&lt;"&amp;$GU229,Population!AJ$214:AJ$314)</f>
        <v>1020583</v>
      </c>
      <c r="KH229" s="35">
        <f>SUMIF(Population!$B$214:$B$314,"&lt;="&amp;$GV229,Population!AK$214:AK$314)-SUMIF(Population!$B$214:$B$314,"&lt;"&amp;$GU229,Population!AK$214:AK$314)</f>
        <v>1021126</v>
      </c>
      <c r="KI229" s="35">
        <f>SUMIF(Population!$B$214:$B$314,"&lt;="&amp;$GV229,Population!AL$214:AL$314)-SUMIF(Population!$B$214:$B$314,"&lt;"&amp;$GU229,Population!AL$214:AL$314)</f>
        <v>1020799</v>
      </c>
      <c r="KJ229" s="35">
        <f>SUMIF(Population!$B$214:$B$314,"&lt;="&amp;$GV229,Population!AM$214:AM$314)-SUMIF(Population!$B$214:$B$314,"&lt;"&amp;$GU229,Population!AM$214:AM$314)</f>
        <v>1023189</v>
      </c>
      <c r="KK229" s="35">
        <f>SUMIF(Population!$B$214:$B$314,"&lt;="&amp;$GV229,Population!AN$214:AN$314)-SUMIF(Population!$B$214:$B$314,"&lt;"&amp;$GU229,Population!AN$214:AN$314)</f>
        <v>1026374</v>
      </c>
      <c r="KL229" s="35">
        <f>SUMIF(Population!$B$214:$B$314,"&lt;="&amp;$GV229,Population!AO$214:AO$314)-SUMIF(Population!$B$214:$B$314,"&lt;"&amp;$GU229,Population!AO$214:AO$314)</f>
        <v>1032208</v>
      </c>
      <c r="KM229" s="35">
        <f>SUMIF(Population!$B$214:$B$314,"&lt;="&amp;$GV229,Population!AP$214:AP$314)-SUMIF(Population!$B$214:$B$314,"&lt;"&amp;$GU229,Population!AP$214:AP$314)</f>
        <v>1043859</v>
      </c>
      <c r="KN229" s="35">
        <f>SUMIF(Population!$B$214:$B$314,"&lt;="&amp;$GV229,Population!AQ$214:AQ$314)-SUMIF(Population!$B$214:$B$314,"&lt;"&amp;$GU229,Population!AQ$214:AQ$314)</f>
        <v>1057242</v>
      </c>
      <c r="KO229" s="35">
        <f>SUMIF(Population!$B$214:$B$314,"&lt;="&amp;$GV229,Population!AR$214:AR$314)-SUMIF(Population!$B$214:$B$314,"&lt;"&amp;$GU229,Population!AR$214:AR$314)</f>
        <v>1072946</v>
      </c>
      <c r="KP229" s="35">
        <f>SUMIF(Population!$B$214:$B$314,"&lt;="&amp;$GV229,Population!AS$214:AS$314)-SUMIF(Population!$B$214:$B$314,"&lt;"&amp;$GU229,Population!AS$214:AS$314)</f>
        <v>1088512</v>
      </c>
      <c r="KQ229" s="35">
        <f>SUMIF(Population!$B$214:$B$314,"&lt;="&amp;$GV229,Population!AT$214:AT$314)-SUMIF(Population!$B$214:$B$314,"&lt;"&amp;$GU229,Population!AT$214:AT$314)</f>
        <v>1103117</v>
      </c>
      <c r="KR229" s="35">
        <f>SUMIF(Population!$B$214:$B$314,"&lt;="&amp;$GV229,Population!AU$214:AU$314)-SUMIF(Population!$B$214:$B$314,"&lt;"&amp;$GU229,Population!AU$214:AU$314)</f>
        <v>1110807</v>
      </c>
      <c r="KS229" s="35">
        <f>SUMIF(Population!$B$214:$B$314,"&lt;="&amp;$GV229,Population!AV$214:AV$314)-SUMIF(Population!$B$214:$B$314,"&lt;"&amp;$GU229,Population!AV$214:AV$314)</f>
        <v>1119748</v>
      </c>
      <c r="KT229" s="35">
        <f>SUMIF(Population!$B$214:$B$314,"&lt;="&amp;$GV229,Population!AW$214:AW$314)-SUMIF(Population!$B$214:$B$314,"&lt;"&amp;$GU229,Population!AW$214:AW$314)</f>
        <v>1127763</v>
      </c>
      <c r="KU229" s="35">
        <f>SUMIF(Population!$B$214:$B$314,"&lt;="&amp;$GV229,Population!AX$214:AX$314)-SUMIF(Population!$B$214:$B$314,"&lt;"&amp;$GU229,Population!AX$214:AX$314)</f>
        <v>1136173</v>
      </c>
      <c r="KV229" s="35">
        <f>SUMIF(Population!$B$214:$B$314,"&lt;="&amp;$GV229,Population!AY$214:AY$314)-SUMIF(Population!$B$214:$B$314,"&lt;"&amp;$GU229,Population!AY$214:AY$314)</f>
        <v>1144528</v>
      </c>
      <c r="KY229" s="35">
        <v>45</v>
      </c>
      <c r="KZ229" s="35">
        <v>49</v>
      </c>
      <c r="LA229" s="36" t="s">
        <v>44</v>
      </c>
      <c r="LB229" s="35">
        <f>SUMIF(Population!$B$110:$B$210,"&lt;="&amp;$GV229,Population!C$110:C$210)-SUMIF(Population!$B$110:$B$210,"&lt;"&amp;$GU229,Population!C$110:C$210)</f>
        <v>758763</v>
      </c>
      <c r="LC229" s="35">
        <f>SUMIF(Population!$B$110:$B$210,"&lt;="&amp;$GV229,Population!D$110:D$210)-SUMIF(Population!$B$110:$B$210,"&lt;"&amp;$GU229,Population!D$110:D$210)</f>
        <v>759256</v>
      </c>
      <c r="LD229" s="35">
        <f>SUMIF(Population!$B$110:$B$210,"&lt;="&amp;$GV229,Population!E$110:E$210)-SUMIF(Population!$B$110:$B$210,"&lt;"&amp;$GU229,Population!E$110:E$210)</f>
        <v>767353</v>
      </c>
      <c r="LE229" s="35">
        <f>SUMIF(Population!$B$110:$B$210,"&lt;="&amp;$GV229,Population!F$110:F$210)-SUMIF(Population!$B$110:$B$210,"&lt;"&amp;$GU229,Population!F$110:F$210)</f>
        <v>782752</v>
      </c>
      <c r="LF229" s="35">
        <f>SUMIF(Population!$B$110:$B$210,"&lt;="&amp;$GV229,Population!G$110:G$210)-SUMIF(Population!$B$110:$B$210,"&lt;"&amp;$GU229,Population!G$110:G$210)</f>
        <v>807930</v>
      </c>
      <c r="LG229" s="35">
        <f>SUMIF(Population!$B$110:$B$210,"&lt;="&amp;$GV229,Population!H$110:H$210)-SUMIF(Population!$B$110:$B$210,"&lt;"&amp;$GU229,Population!H$110:H$210)</f>
        <v>830445</v>
      </c>
      <c r="LH229" s="35">
        <f>SUMIF(Population!$B$110:$B$210,"&lt;="&amp;$GV229,Population!I$110:I$210)-SUMIF(Population!$B$110:$B$210,"&lt;"&amp;$GU229,Population!I$110:I$210)</f>
        <v>842891</v>
      </c>
      <c r="LI229" s="35">
        <f>SUMIF(Population!$B$110:$B$210,"&lt;="&amp;$GV229,Population!J$110:J$210)-SUMIF(Population!$B$110:$B$210,"&lt;"&amp;$GU229,Population!J$110:J$210)</f>
        <v>846413</v>
      </c>
      <c r="LJ229" s="35">
        <f>SUMIF(Population!$B$110:$B$210,"&lt;="&amp;$GV229,Population!K$110:K$210)-SUMIF(Population!$B$110:$B$210,"&lt;"&amp;$GU229,Population!K$110:K$210)</f>
        <v>844896</v>
      </c>
      <c r="LK229" s="35">
        <f>SUMIF(Population!$B$110:$B$210,"&lt;="&amp;$GV229,Population!L$110:L$210)-SUMIF(Population!$B$110:$B$210,"&lt;"&amp;$GU229,Population!L$110:L$210)</f>
        <v>833505</v>
      </c>
      <c r="LL229" s="35">
        <f>SUMIF(Population!$B$110:$B$210,"&lt;="&amp;$GV229,Population!M$110:M$210)-SUMIF(Population!$B$110:$B$210,"&lt;"&amp;$GU229,Population!M$110:M$210)</f>
        <v>824765</v>
      </c>
      <c r="LM229" s="35">
        <f>SUMIF(Population!$B$110:$B$210,"&lt;="&amp;$GV229,Population!N$110:N$210)-SUMIF(Population!$B$110:$B$210,"&lt;"&amp;$GU229,Population!N$110:N$210)</f>
        <v>823673</v>
      </c>
      <c r="LN229" s="35">
        <f>SUMIF(Population!$B$110:$B$210,"&lt;="&amp;$GV229,Population!O$110:O$210)-SUMIF(Population!$B$110:$B$210,"&lt;"&amp;$GU229,Population!O$110:O$210)</f>
        <v>830149</v>
      </c>
      <c r="LO229" s="35">
        <f>SUMIF(Population!$B$110:$B$210,"&lt;="&amp;$GV229,Population!P$110:P$210)-SUMIF(Population!$B$110:$B$210,"&lt;"&amp;$GU229,Population!P$110:P$210)</f>
        <v>843263</v>
      </c>
      <c r="LP229" s="35">
        <f>SUMIF(Population!$B$110:$B$210,"&lt;="&amp;$GV229,Population!Q$110:Q$210)-SUMIF(Population!$B$110:$B$210,"&lt;"&amp;$GU229,Population!Q$110:Q$210)</f>
        <v>865690</v>
      </c>
      <c r="LQ229" s="35">
        <f>SUMIF(Population!$B$110:$B$210,"&lt;="&amp;$GV229,Population!R$110:R$210)-SUMIF(Population!$B$110:$B$210,"&lt;"&amp;$GU229,Population!R$110:R$210)</f>
        <v>892093</v>
      </c>
      <c r="LR229" s="35">
        <f>SUMIF(Population!$B$110:$B$210,"&lt;="&amp;$GV229,Population!S$110:S$210)-SUMIF(Population!$B$110:$B$210,"&lt;"&amp;$GU229,Population!S$110:S$210)</f>
        <v>922566</v>
      </c>
      <c r="LS229" s="35">
        <f>SUMIF(Population!$B$110:$B$210,"&lt;="&amp;$GV229,Population!T$110:T$210)-SUMIF(Population!$B$110:$B$210,"&lt;"&amp;$GU229,Population!T$110:T$210)</f>
        <v>949105</v>
      </c>
      <c r="LT229" s="35">
        <f>SUMIF(Population!$B$110:$B$210,"&lt;="&amp;$GV229,Population!U$110:U$210)-SUMIF(Population!$B$110:$B$210,"&lt;"&amp;$GU229,Population!U$110:U$210)</f>
        <v>973316</v>
      </c>
      <c r="LU229" s="35">
        <f>SUMIF(Population!$B$110:$B$210,"&lt;="&amp;$GV229,Population!V$110:V$210)-SUMIF(Population!$B$110:$B$210,"&lt;"&amp;$GU229,Population!V$110:V$210)</f>
        <v>989855</v>
      </c>
      <c r="LV229" s="35">
        <f>SUMIF(Population!$B$110:$B$210,"&lt;="&amp;$GV229,Population!W$110:W$210)-SUMIF(Population!$B$110:$B$210,"&lt;"&amp;$GU229,Population!W$110:W$210)</f>
        <v>1000336</v>
      </c>
      <c r="LW229" s="35">
        <f>SUMIF(Population!$B$110:$B$210,"&lt;="&amp;$GV229,Population!X$110:X$210)-SUMIF(Population!$B$110:$B$210,"&lt;"&amp;$GU229,Population!X$110:X$210)</f>
        <v>1005471</v>
      </c>
      <c r="LX229" s="35">
        <f>SUMIF(Population!$B$110:$B$210,"&lt;="&amp;$GV229,Population!Y$110:Y$210)-SUMIF(Population!$B$110:$B$210,"&lt;"&amp;$GU229,Population!Y$110:Y$210)</f>
        <v>1011891</v>
      </c>
      <c r="LY229" s="35">
        <f>SUMIF(Population!$B$110:$B$210,"&lt;="&amp;$GV229,Population!Z$110:Z$210)-SUMIF(Population!$B$110:$B$210,"&lt;"&amp;$GU229,Population!Z$110:Z$210)</f>
        <v>1019276</v>
      </c>
      <c r="LZ229" s="35">
        <f>SUMIF(Population!$B$110:$B$210,"&lt;="&amp;$GV229,Population!AA$110:AA$210)-SUMIF(Population!$B$110:$B$210,"&lt;"&amp;$GU229,Population!AA$110:AA$210)</f>
        <v>1022776</v>
      </c>
      <c r="MA229" s="35">
        <f>SUMIF(Population!$B$110:$B$210,"&lt;="&amp;$GV229,Population!AB$110:AB$210)-SUMIF(Population!$B$110:$B$210,"&lt;"&amp;$GU229,Population!AB$110:AB$210)</f>
        <v>1025238</v>
      </c>
      <c r="MB229" s="35">
        <f>SUMIF(Population!$B$110:$B$210,"&lt;="&amp;$GV229,Population!AC$110:AC$210)-SUMIF(Population!$B$110:$B$210,"&lt;"&amp;$GU229,Population!AC$110:AC$210)</f>
        <v>1027965</v>
      </c>
      <c r="MC229" s="35">
        <f>SUMIF(Population!$B$110:$B$210,"&lt;="&amp;$GV229,Population!AD$110:AD$210)-SUMIF(Population!$B$110:$B$210,"&lt;"&amp;$GU229,Population!AD$110:AD$210)</f>
        <v>1029594</v>
      </c>
      <c r="MD229" s="35">
        <f>SUMIF(Population!$B$110:$B$210,"&lt;="&amp;$GV229,Population!AE$110:AE$210)-SUMIF(Population!$B$110:$B$210,"&lt;"&amp;$GU229,Population!AE$110:AE$210)</f>
        <v>1029863</v>
      </c>
      <c r="ME229" s="35">
        <f>SUMIF(Population!$B$110:$B$210,"&lt;="&amp;$GV229,Population!AF$110:AF$210)-SUMIF(Population!$B$110:$B$210,"&lt;"&amp;$GU229,Population!AF$110:AF$210)</f>
        <v>1031254</v>
      </c>
      <c r="MF229" s="35">
        <f>SUMIF(Population!$B$110:$B$210,"&lt;="&amp;$GV229,Population!AG$110:AG$210)-SUMIF(Population!$B$110:$B$210,"&lt;"&amp;$GU229,Population!AG$110:AG$210)</f>
        <v>1034222</v>
      </c>
      <c r="MG229" s="35">
        <f>SUMIF(Population!$B$110:$B$210,"&lt;="&amp;$GV229,Population!AH$110:AH$210)-SUMIF(Population!$B$110:$B$210,"&lt;"&amp;$GU229,Population!AH$110:AH$210)</f>
        <v>1035170</v>
      </c>
      <c r="MH229" s="35">
        <f>SUMIF(Population!$B$110:$B$210,"&lt;="&amp;$GV229,Population!AI$110:AI$210)-SUMIF(Population!$B$110:$B$210,"&lt;"&amp;$GU229,Population!AI$110:AI$210)</f>
        <v>1035178</v>
      </c>
      <c r="MI229" s="35">
        <f>SUMIF(Population!$B$110:$B$210,"&lt;="&amp;$GV229,Population!AJ$110:AJ$210)-SUMIF(Population!$B$110:$B$210,"&lt;"&amp;$GU229,Population!AJ$110:AJ$210)</f>
        <v>1033336</v>
      </c>
      <c r="MJ229" s="35">
        <f>SUMIF(Population!$B$110:$B$210,"&lt;="&amp;$GV229,Population!AK$110:AK$210)-SUMIF(Population!$B$110:$B$210,"&lt;"&amp;$GU229,Population!AK$110:AK$210)</f>
        <v>1034485</v>
      </c>
      <c r="MK229" s="35">
        <f>SUMIF(Population!$B$110:$B$210,"&lt;="&amp;$GV229,Population!AL$110:AL$210)-SUMIF(Population!$B$110:$B$210,"&lt;"&amp;$GU229,Population!AL$110:AL$210)</f>
        <v>1034729</v>
      </c>
      <c r="ML229" s="35">
        <f>SUMIF(Population!$B$110:$B$210,"&lt;="&amp;$GV229,Population!AM$110:AM$210)-SUMIF(Population!$B$110:$B$210,"&lt;"&amp;$GU229,Population!AM$110:AM$210)</f>
        <v>1037330</v>
      </c>
      <c r="MM229" s="35">
        <f>SUMIF(Population!$B$110:$B$210,"&lt;="&amp;$GV229,Population!AN$110:AN$210)-SUMIF(Population!$B$110:$B$210,"&lt;"&amp;$GU229,Population!AN$110:AN$210)</f>
        <v>1042885</v>
      </c>
      <c r="MN229" s="35">
        <f>SUMIF(Population!$B$110:$B$210,"&lt;="&amp;$GV229,Population!AO$110:AO$210)-SUMIF(Population!$B$110:$B$210,"&lt;"&amp;$GU229,Population!AO$110:AO$210)</f>
        <v>1051927</v>
      </c>
      <c r="MO229" s="35">
        <f>SUMIF(Population!$B$110:$B$210,"&lt;="&amp;$GV229,Population!AP$110:AP$210)-SUMIF(Population!$B$110:$B$210,"&lt;"&amp;$GU229,Population!AP$110:AP$210)</f>
        <v>1065623</v>
      </c>
      <c r="MP229" s="35">
        <f>SUMIF(Population!$B$110:$B$210,"&lt;="&amp;$GV229,Population!AQ$110:AQ$210)-SUMIF(Population!$B$110:$B$210,"&lt;"&amp;$GU229,Population!AQ$110:AQ$210)</f>
        <v>1082114</v>
      </c>
      <c r="MQ229" s="35">
        <f>SUMIF(Population!$B$110:$B$210,"&lt;="&amp;$GV229,Population!AR$110:AR$210)-SUMIF(Population!$B$110:$B$210,"&lt;"&amp;$GU229,Population!AR$110:AR$210)</f>
        <v>1100249</v>
      </c>
      <c r="MR229" s="35">
        <f>SUMIF(Population!$B$110:$B$210,"&lt;="&amp;$GV229,Population!AS$110:AS$210)-SUMIF(Population!$B$110:$B$210,"&lt;"&amp;$GU229,Population!AS$110:AS$210)</f>
        <v>1117463</v>
      </c>
      <c r="MS229" s="35">
        <f>SUMIF(Population!$B$110:$B$210,"&lt;="&amp;$GV229,Population!AT$110:AT$210)-SUMIF(Population!$B$110:$B$210,"&lt;"&amp;$GU229,Population!AT$110:AT$210)</f>
        <v>1133613</v>
      </c>
      <c r="MT229" s="35">
        <f>SUMIF(Population!$B$110:$B$210,"&lt;="&amp;$GV229,Population!AU$110:AU$210)-SUMIF(Population!$B$110:$B$210,"&lt;"&amp;$GU229,Population!AU$110:AU$210)</f>
        <v>1142867</v>
      </c>
      <c r="MU229" s="35">
        <f>SUMIF(Population!$B$110:$B$210,"&lt;="&amp;$GV229,Population!AV$110:AV$210)-SUMIF(Population!$B$110:$B$210,"&lt;"&amp;$GU229,Population!AV$110:AV$210)</f>
        <v>1153187</v>
      </c>
      <c r="MV229" s="35">
        <f>SUMIF(Population!$B$110:$B$210,"&lt;="&amp;$GV229,Population!AW$110:AW$210)-SUMIF(Population!$B$110:$B$210,"&lt;"&amp;$GU229,Population!AW$110:AW$210)</f>
        <v>1162777</v>
      </c>
      <c r="MW229" s="35">
        <f>SUMIF(Population!$B$110:$B$210,"&lt;="&amp;$GV229,Population!AX$110:AX$210)-SUMIF(Population!$B$110:$B$210,"&lt;"&amp;$GU229,Population!AX$110:AX$210)</f>
        <v>1172244</v>
      </c>
      <c r="MX229" s="35">
        <f>SUMIF(Population!$B$110:$B$210,"&lt;="&amp;$GV229,Population!AY$110:AY$210)-SUMIF(Population!$B$110:$B$210,"&lt;"&amp;$GU229,Population!AY$110:AY$210)</f>
        <v>1181107</v>
      </c>
      <c r="MZ229" s="36" t="s">
        <v>44</v>
      </c>
      <c r="NA229" s="75">
        <f t="shared" si="264"/>
        <v>224537332.83683816</v>
      </c>
      <c r="NB229" s="75">
        <f t="shared" si="265"/>
        <v>229406184.69015428</v>
      </c>
      <c r="NC229" s="75">
        <f t="shared" si="266"/>
        <v>236771259.92552611</v>
      </c>
      <c r="ND229" s="75">
        <f t="shared" si="267"/>
        <v>246233572.49792764</v>
      </c>
      <c r="NE229" s="75">
        <f t="shared" si="268"/>
        <v>259375097.06850228</v>
      </c>
      <c r="NF229" s="75">
        <f t="shared" si="269"/>
        <v>271903627.77654034</v>
      </c>
      <c r="NG229" s="75">
        <f t="shared" si="270"/>
        <v>281280523.31337374</v>
      </c>
      <c r="NH229" s="75">
        <f t="shared" si="271"/>
        <v>287492148.29913294</v>
      </c>
      <c r="NI229" s="75">
        <f t="shared" si="272"/>
        <v>291968817.36051035</v>
      </c>
      <c r="NJ229" s="75">
        <f t="shared" si="273"/>
        <v>292564882.2007553</v>
      </c>
      <c r="NK229" s="75">
        <f t="shared" si="274"/>
        <v>293988386.44386292</v>
      </c>
      <c r="NL229" s="75">
        <f t="shared" si="275"/>
        <v>298124181.30459028</v>
      </c>
      <c r="NM229" s="75">
        <f t="shared" si="276"/>
        <v>304983995.0611788</v>
      </c>
      <c r="NN229" s="75">
        <f t="shared" si="277"/>
        <v>314522492.58296776</v>
      </c>
      <c r="NO229" s="75">
        <f t="shared" si="278"/>
        <v>327584607.54502827</v>
      </c>
      <c r="NP229" s="75">
        <f t="shared" si="279"/>
        <v>342379781.63358217</v>
      </c>
      <c r="NQ229" s="75">
        <f t="shared" si="280"/>
        <v>359193650.6730634</v>
      </c>
      <c r="NR229" s="75">
        <f t="shared" si="281"/>
        <v>375211175.29016054</v>
      </c>
      <c r="NS229" s="75">
        <f t="shared" si="282"/>
        <v>390842858.15205377</v>
      </c>
      <c r="NT229" s="75">
        <f t="shared" si="283"/>
        <v>403781140.01814932</v>
      </c>
      <c r="NU229" s="75">
        <f t="shared" si="284"/>
        <v>414735029.89681834</v>
      </c>
      <c r="NV229" s="75">
        <f t="shared" si="285"/>
        <v>423772457.53457421</v>
      </c>
      <c r="NW229" s="75">
        <f t="shared" si="286"/>
        <v>433250591.69540977</v>
      </c>
      <c r="NX229" s="75">
        <f t="shared" si="287"/>
        <v>442879033.94273865</v>
      </c>
      <c r="NY229" s="75">
        <f t="shared" si="288"/>
        <v>451326576.80320561</v>
      </c>
      <c r="NZ229" s="75">
        <f t="shared" si="289"/>
        <v>458981727.63294393</v>
      </c>
      <c r="OA229" s="75">
        <f t="shared" si="290"/>
        <v>466355782.07239962</v>
      </c>
      <c r="OB229" s="75">
        <f t="shared" si="291"/>
        <v>473043547.52207804</v>
      </c>
      <c r="OC229" s="75">
        <f t="shared" si="292"/>
        <v>479262442.25726336</v>
      </c>
      <c r="OD229" s="75">
        <f t="shared" si="293"/>
        <v>485692996.24254107</v>
      </c>
      <c r="OE229" s="75">
        <f t="shared" si="294"/>
        <v>493284950.14524496</v>
      </c>
      <c r="OF229" s="75">
        <f t="shared" si="295"/>
        <v>500066838.06862772</v>
      </c>
      <c r="OG229" s="75">
        <f t="shared" si="296"/>
        <v>506924574.92679209</v>
      </c>
      <c r="OH229" s="75">
        <f t="shared" si="297"/>
        <v>513133510.61137509</v>
      </c>
      <c r="OI229" s="75">
        <f t="shared" si="298"/>
        <v>520713050.09684157</v>
      </c>
      <c r="OJ229" s="75">
        <f t="shared" si="299"/>
        <v>527930830.78038877</v>
      </c>
      <c r="OK229" s="75">
        <f t="shared" si="300"/>
        <v>536553810.02570826</v>
      </c>
      <c r="OL229" s="75">
        <f t="shared" si="301"/>
        <v>546289252.069561</v>
      </c>
      <c r="OM229" s="75">
        <f t="shared" si="302"/>
        <v>557819869.56746376</v>
      </c>
      <c r="ON229" s="75">
        <f t="shared" si="303"/>
        <v>572393177.39032352</v>
      </c>
      <c r="OO229" s="75">
        <f t="shared" si="304"/>
        <v>588495608.87311089</v>
      </c>
      <c r="OP229" s="75">
        <f t="shared" si="305"/>
        <v>606027407.98719823</v>
      </c>
      <c r="OQ229" s="75">
        <f t="shared" si="306"/>
        <v>623620166.25253344</v>
      </c>
      <c r="OR229" s="75">
        <f t="shared" si="307"/>
        <v>640991670.06009233</v>
      </c>
      <c r="OS229" s="75">
        <f t="shared" si="308"/>
        <v>654701065.05565393</v>
      </c>
      <c r="OT229" s="75">
        <f t="shared" si="309"/>
        <v>669339606.72170496</v>
      </c>
      <c r="OU229" s="75">
        <f t="shared" si="310"/>
        <v>683753986.89056039</v>
      </c>
      <c r="OV229" s="75">
        <f t="shared" si="311"/>
        <v>698512408.04930568</v>
      </c>
      <c r="OW229" s="75">
        <f t="shared" si="312"/>
        <v>713337555.10169983</v>
      </c>
    </row>
    <row r="230" spans="2:413">
      <c r="B230" s="36" t="s">
        <v>45</v>
      </c>
      <c r="C230" s="39">
        <v>290260968.19582725</v>
      </c>
      <c r="D230" s="39">
        <v>128540331.30971551</v>
      </c>
      <c r="E230" s="39">
        <v>161720636.88611174</v>
      </c>
      <c r="F230" s="40">
        <f t="shared" si="259"/>
        <v>190.39935991225053</v>
      </c>
      <c r="G230" s="40">
        <f t="shared" si="260"/>
        <v>170.34821145403302</v>
      </c>
      <c r="H230" s="40">
        <f t="shared" si="261"/>
        <v>210.05107978209395</v>
      </c>
      <c r="I230" s="341">
        <f t="shared" si="313"/>
        <v>0.91467539962387323</v>
      </c>
      <c r="J230" s="341">
        <f t="shared" si="262"/>
        <v>0.90954149262520012</v>
      </c>
      <c r="K230" s="341">
        <f t="shared" si="262"/>
        <v>0.91787993449413929</v>
      </c>
      <c r="AG230" s="35">
        <v>50</v>
      </c>
      <c r="AH230" s="35">
        <v>54</v>
      </c>
      <c r="AI230" s="36" t="s">
        <v>45</v>
      </c>
      <c r="AJ230" s="35">
        <f t="shared" si="314"/>
        <v>198.833994751734</v>
      </c>
      <c r="AK230" s="35">
        <f t="shared" si="314"/>
        <v>203.2097439434157</v>
      </c>
      <c r="AL230" s="35">
        <f t="shared" si="314"/>
        <v>207.52682753657109</v>
      </c>
      <c r="AM230" s="35">
        <f t="shared" si="314"/>
        <v>211.79166475835777</v>
      </c>
      <c r="AN230" s="35">
        <f t="shared" si="314"/>
        <v>216.01049922410547</v>
      </c>
      <c r="AO230" s="35">
        <f t="shared" si="314"/>
        <v>220.1893734156354</v>
      </c>
      <c r="AP230" s="35">
        <f t="shared" si="314"/>
        <v>224.33411057821564</v>
      </c>
      <c r="AQ230" s="35">
        <f t="shared" si="314"/>
        <v>228.45030280959409</v>
      </c>
      <c r="AR230" s="35">
        <f t="shared" si="314"/>
        <v>232.54330426552633</v>
      </c>
      <c r="AS230" s="35">
        <f t="shared" si="314"/>
        <v>236.61822854689382</v>
      </c>
      <c r="AT230" s="35">
        <f t="shared" si="314"/>
        <v>240.67994946235396</v>
      </c>
      <c r="AU230" s="35">
        <f t="shared" si="314"/>
        <v>244.73310447683608</v>
      </c>
      <c r="AV230" s="35">
        <f t="shared" si="314"/>
        <v>248.78210026008375</v>
      </c>
      <c r="AW230" s="35">
        <f t="shared" si="314"/>
        <v>252.83111984126242</v>
      </c>
      <c r="AX230" s="35">
        <f t="shared" si="314"/>
        <v>256.88413095610196</v>
      </c>
      <c r="AY230" s="35">
        <f t="shared" si="314"/>
        <v>260.94489524299206</v>
      </c>
      <c r="AZ230" s="35">
        <f t="shared" si="316"/>
        <v>265.01697800484169</v>
      </c>
      <c r="BA230" s="35">
        <f t="shared" si="316"/>
        <v>269.10375830532115</v>
      </c>
      <c r="BB230" s="35">
        <f t="shared" si="316"/>
        <v>273.20843921228044</v>
      </c>
      <c r="BC230" s="35">
        <f t="shared" si="316"/>
        <v>277.33405803858705</v>
      </c>
      <c r="BD230" s="35">
        <f t="shared" si="316"/>
        <v>281.48349646219106</v>
      </c>
      <c r="BE230" s="35">
        <f t="shared" si="316"/>
        <v>285.65949043368221</v>
      </c>
      <c r="BF230" s="35">
        <f t="shared" si="316"/>
        <v>289.86463980165229</v>
      </c>
      <c r="BG230" s="35">
        <f t="shared" si="316"/>
        <v>294.10141760443292</v>
      </c>
      <c r="BH230" s="35">
        <f t="shared" si="316"/>
        <v>298.37217899180439</v>
      </c>
      <c r="BI230" s="35">
        <f t="shared" si="316"/>
        <v>302.67916975254911</v>
      </c>
      <c r="BJ230" s="35">
        <f t="shared" si="316"/>
        <v>307.02453443366971</v>
      </c>
      <c r="BK230" s="35">
        <f t="shared" si="316"/>
        <v>311.41032404508542</v>
      </c>
      <c r="BL230" s="35">
        <f t="shared" si="316"/>
        <v>315.83850334996487</v>
      </c>
      <c r="BM230" s="35">
        <f t="shared" si="316"/>
        <v>320.31095774583264</v>
      </c>
      <c r="BN230" s="35">
        <f t="shared" si="316"/>
        <v>324.82949974542231</v>
      </c>
      <c r="BO230" s="35">
        <f t="shared" si="316"/>
        <v>329.39587506914643</v>
      </c>
      <c r="BP230" s="35">
        <f t="shared" si="316"/>
        <v>334.01176836317256</v>
      </c>
      <c r="BQ230" s="35">
        <f t="shared" si="316"/>
        <v>338.67880855858937</v>
      </c>
      <c r="BR230" s="35">
        <f t="shared" si="316"/>
        <v>343.39857388811527</v>
      </c>
      <c r="BS230" s="35">
        <f t="shared" si="316"/>
        <v>348.17259657737162</v>
      </c>
      <c r="BT230" s="35">
        <f t="shared" si="316"/>
        <v>353.00236722796882</v>
      </c>
      <c r="BU230" s="35">
        <f t="shared" si="316"/>
        <v>357.88933890962721</v>
      </c>
      <c r="BV230" s="35">
        <f t="shared" si="316"/>
        <v>362.8349309783224</v>
      </c>
      <c r="BW230" s="35">
        <f t="shared" si="316"/>
        <v>367.84053263705613</v>
      </c>
      <c r="BX230" s="35">
        <f t="shared" si="316"/>
        <v>372.90750625534844</v>
      </c>
      <c r="BY230" s="35">
        <f t="shared" si="316"/>
        <v>378.03719046295976</v>
      </c>
      <c r="BZ230" s="35">
        <f t="shared" si="316"/>
        <v>383.23090303269953</v>
      </c>
      <c r="CA230" s="35">
        <f t="shared" si="316"/>
        <v>388.48994356649609</v>
      </c>
      <c r="CB230" s="35">
        <f t="shared" si="316"/>
        <v>393.81559599819252</v>
      </c>
      <c r="CC230" s="35">
        <f t="shared" si="316"/>
        <v>399.20913092581924</v>
      </c>
      <c r="CD230" s="35">
        <f t="shared" si="316"/>
        <v>404.67180778538261</v>
      </c>
      <c r="CE230" s="35">
        <f t="shared" si="316"/>
        <v>410.20487687750835</v>
      </c>
      <c r="CF230" s="35">
        <f t="shared" si="316"/>
        <v>415.80958125759361</v>
      </c>
      <c r="GU230" s="35">
        <v>50</v>
      </c>
      <c r="GV230" s="35">
        <v>54</v>
      </c>
      <c r="GW230" s="36" t="s">
        <v>45</v>
      </c>
      <c r="GX230" s="35">
        <f>SUMIF(Population!$B$4:$B$104,"&lt;="&amp;$GV230,Population!C$4:C$104)-SUMIF(Population!$B$4:$B$104,"&lt;"&amp;$GU230,Population!C$4:C$104)</f>
        <v>1524485</v>
      </c>
      <c r="GY230" s="35">
        <f>SUMIF(Population!$B$4:$B$104,"&lt;="&amp;$GV230,Population!D$4:D$104)-SUMIF(Population!$B$4:$B$104,"&lt;"&amp;$GU230,Population!D$4:D$104)</f>
        <v>1548269</v>
      </c>
      <c r="GZ230" s="35">
        <f>SUMIF(Population!$B$4:$B$104,"&lt;="&amp;$GV230,Population!E$4:E$104)-SUMIF(Population!$B$4:$B$104,"&lt;"&amp;$GU230,Population!E$4:E$104)</f>
        <v>1562023</v>
      </c>
      <c r="HA230" s="35">
        <f>SUMIF(Population!$B$4:$B$104,"&lt;="&amp;$GV230,Population!F$4:F$104)-SUMIF(Population!$B$4:$B$104,"&lt;"&amp;$GU230,Population!F$4:F$104)</f>
        <v>1563943</v>
      </c>
      <c r="HB230" s="35">
        <f>SUMIF(Population!$B$4:$B$104,"&lt;="&amp;$GV230,Population!G$4:G$104)-SUMIF(Population!$B$4:$B$104,"&lt;"&amp;$GU230,Population!G$4:G$104)</f>
        <v>1553185</v>
      </c>
      <c r="HC230" s="35">
        <f>SUMIF(Population!$B$4:$B$104,"&lt;="&amp;$GV230,Population!H$4:H$104)-SUMIF(Population!$B$4:$B$104,"&lt;"&amp;$GU230,Population!H$4:H$104)</f>
        <v>1543123</v>
      </c>
      <c r="HD230" s="35">
        <f>SUMIF(Population!$B$4:$B$104,"&lt;="&amp;$GV230,Population!I$4:I$104)-SUMIF(Population!$B$4:$B$104,"&lt;"&amp;$GU230,Population!I$4:I$104)</f>
        <v>1541552</v>
      </c>
      <c r="HE230" s="35">
        <f>SUMIF(Population!$B$4:$B$104,"&lt;="&amp;$GV230,Population!J$4:J$104)-SUMIF(Population!$B$4:$B$104,"&lt;"&amp;$GU230,Population!J$4:J$104)</f>
        <v>1556817</v>
      </c>
      <c r="HF230" s="35">
        <f>SUMIF(Population!$B$4:$B$104,"&lt;="&amp;$GV230,Population!K$4:K$104)-SUMIF(Population!$B$4:$B$104,"&lt;"&amp;$GU230,Population!K$4:K$104)</f>
        <v>1585333</v>
      </c>
      <c r="HG230" s="35">
        <f>SUMIF(Population!$B$4:$B$104,"&lt;="&amp;$GV230,Population!L$4:L$104)-SUMIF(Population!$B$4:$B$104,"&lt;"&amp;$GU230,Population!L$4:L$104)</f>
        <v>1636208</v>
      </c>
      <c r="HH230" s="35">
        <f>SUMIF(Population!$B$4:$B$104,"&lt;="&amp;$GV230,Population!M$4:M$104)-SUMIF(Population!$B$4:$B$104,"&lt;"&amp;$GU230,Population!M$4:M$104)</f>
        <v>1681994</v>
      </c>
      <c r="HI230" s="35">
        <f>SUMIF(Population!$B$4:$B$104,"&lt;="&amp;$GV230,Population!N$4:N$104)-SUMIF(Population!$B$4:$B$104,"&lt;"&amp;$GU230,Population!N$4:N$104)</f>
        <v>1707820</v>
      </c>
      <c r="HJ230" s="35">
        <f>SUMIF(Population!$B$4:$B$104,"&lt;="&amp;$GV230,Population!O$4:O$104)-SUMIF(Population!$B$4:$B$104,"&lt;"&amp;$GU230,Population!O$4:O$104)</f>
        <v>1714327</v>
      </c>
      <c r="HK230" s="35">
        <f>SUMIF(Population!$B$4:$B$104,"&lt;="&amp;$GV230,Population!P$4:P$104)-SUMIF(Population!$B$4:$B$104,"&lt;"&amp;$GU230,Population!P$4:P$104)</f>
        <v>1710758</v>
      </c>
      <c r="HL230" s="35">
        <f>SUMIF(Population!$B$4:$B$104,"&lt;="&amp;$GV230,Population!Q$4:Q$104)-SUMIF(Population!$B$4:$B$104,"&lt;"&amp;$GU230,Population!Q$4:Q$104)</f>
        <v>1685437</v>
      </c>
      <c r="HM230" s="35">
        <f>SUMIF(Population!$B$4:$B$104,"&lt;="&amp;$GV230,Population!R$4:R$104)-SUMIF(Population!$B$4:$B$104,"&lt;"&amp;$GU230,Population!R$4:R$104)</f>
        <v>1665690</v>
      </c>
      <c r="HN230" s="35">
        <f>SUMIF(Population!$B$4:$B$104,"&lt;="&amp;$GV230,Population!S$4:S$104)-SUMIF(Population!$B$4:$B$104,"&lt;"&amp;$GU230,Population!S$4:S$104)</f>
        <v>1661550</v>
      </c>
      <c r="HO230" s="35">
        <f>SUMIF(Population!$B$4:$B$104,"&lt;="&amp;$GV230,Population!T$4:T$104)-SUMIF(Population!$B$4:$B$104,"&lt;"&amp;$GU230,Population!T$4:T$104)</f>
        <v>1672299</v>
      </c>
      <c r="HP230" s="35">
        <f>SUMIF(Population!$B$4:$B$104,"&lt;="&amp;$GV230,Population!U$4:U$104)-SUMIF(Population!$B$4:$B$104,"&lt;"&amp;$GU230,Population!U$4:U$104)</f>
        <v>1696953</v>
      </c>
      <c r="HQ230" s="35">
        <f>SUMIF(Population!$B$4:$B$104,"&lt;="&amp;$GV230,Population!V$4:V$104)-SUMIF(Population!$B$4:$B$104,"&lt;"&amp;$GU230,Population!V$4:V$104)</f>
        <v>1739271</v>
      </c>
      <c r="HR230" s="35">
        <f>SUMIF(Population!$B$4:$B$104,"&lt;="&amp;$GV230,Population!W$4:W$104)-SUMIF(Population!$B$4:$B$104,"&lt;"&amp;$GU230,Population!W$4:W$104)</f>
        <v>1789168</v>
      </c>
      <c r="HS230" s="35">
        <f>SUMIF(Population!$B$4:$B$104,"&lt;="&amp;$GV230,Population!X$4:X$104)-SUMIF(Population!$B$4:$B$104,"&lt;"&amp;$GU230,Population!X$4:X$104)</f>
        <v>1847723</v>
      </c>
      <c r="HT230" s="35">
        <f>SUMIF(Population!$B$4:$B$104,"&lt;="&amp;$GV230,Population!Y$4:Y$104)-SUMIF(Population!$B$4:$B$104,"&lt;"&amp;$GU230,Population!Y$4:Y$104)</f>
        <v>1900433</v>
      </c>
      <c r="HU230" s="35">
        <f>SUMIF(Population!$B$4:$B$104,"&lt;="&amp;$GV230,Population!Z$4:Z$104)-SUMIF(Population!$B$4:$B$104,"&lt;"&amp;$GU230,Population!Z$4:Z$104)</f>
        <v>1949559</v>
      </c>
      <c r="HV230" s="35">
        <f>SUMIF(Population!$B$4:$B$104,"&lt;="&amp;$GV230,Population!AA$4:AA$104)-SUMIF(Population!$B$4:$B$104,"&lt;"&amp;$GU230,Population!AA$4:AA$104)</f>
        <v>1984024</v>
      </c>
      <c r="HW230" s="35">
        <f>SUMIF(Population!$B$4:$B$104,"&lt;="&amp;$GV230,Population!AB$4:AB$104)-SUMIF(Population!$B$4:$B$104,"&lt;"&amp;$GU230,Population!AB$4:AB$104)</f>
        <v>2007829</v>
      </c>
      <c r="HX230" s="35">
        <f>SUMIF(Population!$B$4:$B$104,"&lt;="&amp;$GV230,Population!AC$4:AC$104)-SUMIF(Population!$B$4:$B$104,"&lt;"&amp;$GU230,Population!AC$4:AC$104)</f>
        <v>2021741</v>
      </c>
      <c r="HY230" s="35">
        <f>SUMIF(Population!$B$4:$B$104,"&lt;="&amp;$GV230,Population!AD$4:AD$104)-SUMIF(Population!$B$4:$B$104,"&lt;"&amp;$GU230,Population!AD$4:AD$104)</f>
        <v>2037102</v>
      </c>
      <c r="HZ230" s="35">
        <f>SUMIF(Population!$B$4:$B$104,"&lt;="&amp;$GV230,Population!AE$4:AE$104)-SUMIF(Population!$B$4:$B$104,"&lt;"&amp;$GU230,Population!AE$4:AE$104)</f>
        <v>2052502</v>
      </c>
      <c r="IA230" s="35">
        <f>SUMIF(Population!$B$4:$B$104,"&lt;="&amp;$GV230,Population!AF$4:AF$104)-SUMIF(Population!$B$4:$B$104,"&lt;"&amp;$GU230,Population!AF$4:AF$104)</f>
        <v>2061901</v>
      </c>
      <c r="IB230" s="35">
        <f>SUMIF(Population!$B$4:$B$104,"&lt;="&amp;$GV230,Population!AG$4:AG$104)-SUMIF(Population!$B$4:$B$104,"&lt;"&amp;$GU230,Population!AG$4:AG$104)</f>
        <v>2067260</v>
      </c>
      <c r="IC230" s="35">
        <f>SUMIF(Population!$B$4:$B$104,"&lt;="&amp;$GV230,Population!AH$4:AH$104)-SUMIF(Population!$B$4:$B$104,"&lt;"&amp;$GU230,Population!AH$4:AH$104)</f>
        <v>2070980</v>
      </c>
      <c r="ID230" s="35">
        <f>SUMIF(Population!$B$4:$B$104,"&lt;="&amp;$GV230,Population!AI$4:AI$104)-SUMIF(Population!$B$4:$B$104,"&lt;"&amp;$GU230,Population!AI$4:AI$104)</f>
        <v>2071361</v>
      </c>
      <c r="IE230" s="35">
        <f>SUMIF(Population!$B$4:$B$104,"&lt;="&amp;$GV230,Population!AJ$4:AJ$104)-SUMIF(Population!$B$4:$B$104,"&lt;"&amp;$GU230,Population!AJ$4:AJ$104)</f>
        <v>2069469</v>
      </c>
      <c r="IF230" s="35">
        <f>SUMIF(Population!$B$4:$B$104,"&lt;="&amp;$GV230,Population!AK$4:AK$104)-SUMIF(Population!$B$4:$B$104,"&lt;"&amp;$GU230,Population!AK$4:AK$104)</f>
        <v>2068231</v>
      </c>
      <c r="IG230" s="35">
        <f>SUMIF(Population!$B$4:$B$104,"&lt;="&amp;$GV230,Population!AL$4:AL$104)-SUMIF(Population!$B$4:$B$104,"&lt;"&amp;$GU230,Population!AL$4:AL$104)</f>
        <v>2071558</v>
      </c>
      <c r="IH230" s="35">
        <f>SUMIF(Population!$B$4:$B$104,"&lt;="&amp;$GV230,Population!AM$4:AM$104)-SUMIF(Population!$B$4:$B$104,"&lt;"&amp;$GU230,Population!AM$4:AM$104)</f>
        <v>2071178</v>
      </c>
      <c r="II230" s="35">
        <f>SUMIF(Population!$B$4:$B$104,"&lt;="&amp;$GV230,Population!AN$4:AN$104)-SUMIF(Population!$B$4:$B$104,"&lt;"&amp;$GU230,Population!AN$4:AN$104)</f>
        <v>2070816</v>
      </c>
      <c r="IJ230" s="35">
        <f>SUMIF(Population!$B$4:$B$104,"&lt;="&amp;$GV230,Population!AO$4:AO$104)-SUMIF(Population!$B$4:$B$104,"&lt;"&amp;$GU230,Population!AO$4:AO$104)</f>
        <v>2067577</v>
      </c>
      <c r="IK230" s="35">
        <f>SUMIF(Population!$B$4:$B$104,"&lt;="&amp;$GV230,Population!AP$4:AP$104)-SUMIF(Population!$B$4:$B$104,"&lt;"&amp;$GU230,Population!AP$4:AP$104)</f>
        <v>2069499</v>
      </c>
      <c r="IL230" s="35">
        <f>SUMIF(Population!$B$4:$B$104,"&lt;="&amp;$GV230,Population!AQ$4:AQ$104)-SUMIF(Population!$B$4:$B$104,"&lt;"&amp;$GU230,Population!AQ$4:AQ$104)</f>
        <v>2069646</v>
      </c>
      <c r="IM230" s="35">
        <f>SUMIF(Population!$B$4:$B$104,"&lt;="&amp;$GV230,Population!AR$4:AR$104)-SUMIF(Population!$B$4:$B$104,"&lt;"&amp;$GU230,Population!AR$4:AR$104)</f>
        <v>2074838</v>
      </c>
      <c r="IN230" s="35">
        <f>SUMIF(Population!$B$4:$B$104,"&lt;="&amp;$GV230,Population!AS$4:AS$104)-SUMIF(Population!$B$4:$B$104,"&lt;"&amp;$GU230,Population!AS$4:AS$104)</f>
        <v>2083739</v>
      </c>
      <c r="IO230" s="35">
        <f>SUMIF(Population!$B$4:$B$104,"&lt;="&amp;$GV230,Population!AT$4:AT$104)-SUMIF(Population!$B$4:$B$104,"&lt;"&amp;$GU230,Population!AT$4:AT$104)</f>
        <v>2098726</v>
      </c>
      <c r="IP230" s="35">
        <f>SUMIF(Population!$B$4:$B$104,"&lt;="&amp;$GV230,Population!AU$4:AU$104)-SUMIF(Population!$B$4:$B$104,"&lt;"&amp;$GU230,Population!AU$4:AU$104)</f>
        <v>2124126</v>
      </c>
      <c r="IQ230" s="35">
        <f>SUMIF(Population!$B$4:$B$104,"&lt;="&amp;$GV230,Population!AV$4:AV$104)-SUMIF(Population!$B$4:$B$104,"&lt;"&amp;$GU230,Population!AV$4:AV$104)</f>
        <v>2154018</v>
      </c>
      <c r="IR230" s="35">
        <f>SUMIF(Population!$B$4:$B$104,"&lt;="&amp;$GV230,Population!AW$4:AW$104)-SUMIF(Population!$B$4:$B$104,"&lt;"&amp;$GU230,Population!AW$4:AW$104)</f>
        <v>2187847</v>
      </c>
      <c r="IS230" s="35">
        <f>SUMIF(Population!$B$4:$B$104,"&lt;="&amp;$GV230,Population!AX$4:AX$104)-SUMIF(Population!$B$4:$B$104,"&lt;"&amp;$GU230,Population!AX$4:AX$104)</f>
        <v>2220621</v>
      </c>
      <c r="IT230" s="35">
        <f>SUMIF(Population!$B$4:$B$104,"&lt;="&amp;$GV230,Population!AY$4:AY$104)-SUMIF(Population!$B$4:$B$104,"&lt;"&amp;$GU230,Population!AY$4:AY$104)</f>
        <v>2251383</v>
      </c>
      <c r="IW230" s="35">
        <v>50</v>
      </c>
      <c r="IX230" s="35">
        <v>54</v>
      </c>
      <c r="IY230" s="36" t="s">
        <v>45</v>
      </c>
      <c r="IZ230" s="35">
        <f>SUMIF(Population!$B$214:$B$314,"&lt;="&amp;$GV230,Population!C$214:C$314)-SUMIF(Population!$B$214:$B$314,"&lt;"&amp;$GU230,Population!C$214:C$314)</f>
        <v>769911</v>
      </c>
      <c r="JA230" s="35">
        <f>SUMIF(Population!$B$214:$B$314,"&lt;="&amp;$GV230,Population!D$214:D$314)-SUMIF(Population!$B$214:$B$314,"&lt;"&amp;$GU230,Population!D$214:D$314)</f>
        <v>782129</v>
      </c>
      <c r="JB230" s="35">
        <f>SUMIF(Population!$B$214:$B$314,"&lt;="&amp;$GV230,Population!E$214:E$314)-SUMIF(Population!$B$214:$B$314,"&lt;"&amp;$GU230,Population!E$214:E$314)</f>
        <v>789153</v>
      </c>
      <c r="JC230" s="35">
        <f>SUMIF(Population!$B$214:$B$314,"&lt;="&amp;$GV230,Population!F$214:F$314)-SUMIF(Population!$B$214:$B$314,"&lt;"&amp;$GU230,Population!F$214:F$314)</f>
        <v>790119</v>
      </c>
      <c r="JD230" s="35">
        <f>SUMIF(Population!$B$214:$B$314,"&lt;="&amp;$GV230,Population!G$214:G$314)-SUMIF(Population!$B$214:$B$314,"&lt;"&amp;$GU230,Population!G$214:G$314)</f>
        <v>784497</v>
      </c>
      <c r="JE230" s="35">
        <f>SUMIF(Population!$B$214:$B$314,"&lt;="&amp;$GV230,Population!H$214:H$314)-SUMIF(Population!$B$214:$B$314,"&lt;"&amp;$GU230,Population!H$214:H$314)</f>
        <v>779397</v>
      </c>
      <c r="JF230" s="35">
        <f>SUMIF(Population!$B$214:$B$314,"&lt;="&amp;$GV230,Population!I$214:I$314)-SUMIF(Population!$B$214:$B$314,"&lt;"&amp;$GU230,Population!I$214:I$314)</f>
        <v>777853</v>
      </c>
      <c r="JG230" s="35">
        <f>SUMIF(Population!$B$214:$B$314,"&lt;="&amp;$GV230,Population!J$214:J$314)-SUMIF(Population!$B$214:$B$314,"&lt;"&amp;$GU230,Population!J$214:J$314)</f>
        <v>785515</v>
      </c>
      <c r="JH230" s="35">
        <f>SUMIF(Population!$B$214:$B$314,"&lt;="&amp;$GV230,Population!K$214:K$314)-SUMIF(Population!$B$214:$B$314,"&lt;"&amp;$GU230,Population!K$214:K$314)</f>
        <v>799096</v>
      </c>
      <c r="JI230" s="35">
        <f>SUMIF(Population!$B$214:$B$314,"&lt;="&amp;$GV230,Population!L$214:L$314)-SUMIF(Population!$B$214:$B$314,"&lt;"&amp;$GU230,Population!L$214:L$314)</f>
        <v>825216</v>
      </c>
      <c r="JJ230" s="35">
        <f>SUMIF(Population!$B$214:$B$314,"&lt;="&amp;$GV230,Population!M$214:M$314)-SUMIF(Population!$B$214:$B$314,"&lt;"&amp;$GU230,Population!M$214:M$314)</f>
        <v>848718</v>
      </c>
      <c r="JK230" s="35">
        <f>SUMIF(Population!$B$214:$B$314,"&lt;="&amp;$GV230,Population!N$214:N$314)-SUMIF(Population!$B$214:$B$314,"&lt;"&amp;$GU230,Population!N$214:N$314)</f>
        <v>862026</v>
      </c>
      <c r="JL230" s="35">
        <f>SUMIF(Population!$B$214:$B$314,"&lt;="&amp;$GV230,Population!O$214:O$314)-SUMIF(Population!$B$214:$B$314,"&lt;"&amp;$GU230,Population!O$214:O$314)</f>
        <v>864837</v>
      </c>
      <c r="JM230" s="35">
        <f>SUMIF(Population!$B$214:$B$314,"&lt;="&amp;$GV230,Population!P$214:P$314)-SUMIF(Population!$B$214:$B$314,"&lt;"&amp;$GU230,Population!P$214:P$314)</f>
        <v>862555</v>
      </c>
      <c r="JN230" s="35">
        <f>SUMIF(Population!$B$214:$B$314,"&lt;="&amp;$GV230,Population!Q$214:Q$314)-SUMIF(Population!$B$214:$B$314,"&lt;"&amp;$GU230,Population!Q$214:Q$314)</f>
        <v>848279</v>
      </c>
      <c r="JO230" s="35">
        <f>SUMIF(Population!$B$214:$B$314,"&lt;="&amp;$GV230,Population!R$214:R$314)-SUMIF(Population!$B$214:$B$314,"&lt;"&amp;$GU230,Population!R$214:R$314)</f>
        <v>836960</v>
      </c>
      <c r="JP230" s="35">
        <f>SUMIF(Population!$B$214:$B$314,"&lt;="&amp;$GV230,Population!S$214:S$314)-SUMIF(Population!$B$214:$B$314,"&lt;"&amp;$GU230,Population!S$214:S$314)</f>
        <v>833684</v>
      </c>
      <c r="JQ230" s="35">
        <f>SUMIF(Population!$B$214:$B$314,"&lt;="&amp;$GV230,Population!T$214:T$314)-SUMIF(Population!$B$214:$B$314,"&lt;"&amp;$GU230,Population!T$214:T$314)</f>
        <v>837808</v>
      </c>
      <c r="JR230" s="35">
        <f>SUMIF(Population!$B$214:$B$314,"&lt;="&amp;$GV230,Population!U$214:U$314)-SUMIF(Population!$B$214:$B$314,"&lt;"&amp;$GU230,Population!U$214:U$314)</f>
        <v>849266</v>
      </c>
      <c r="JS230" s="35">
        <f>SUMIF(Population!$B$214:$B$314,"&lt;="&amp;$GV230,Population!V$214:V$314)-SUMIF(Population!$B$214:$B$314,"&lt;"&amp;$GU230,Population!V$214:V$314)</f>
        <v>869159</v>
      </c>
      <c r="JT230" s="35">
        <f>SUMIF(Population!$B$214:$B$314,"&lt;="&amp;$GV230,Population!W$214:W$314)-SUMIF(Population!$B$214:$B$314,"&lt;"&amp;$GU230,Population!W$214:W$314)</f>
        <v>892690</v>
      </c>
      <c r="JU230" s="35">
        <f>SUMIF(Population!$B$214:$B$314,"&lt;="&amp;$GV230,Population!X$214:X$314)-SUMIF(Population!$B$214:$B$314,"&lt;"&amp;$GU230,Population!X$214:X$314)</f>
        <v>920842</v>
      </c>
      <c r="JV230" s="35">
        <f>SUMIF(Population!$B$214:$B$314,"&lt;="&amp;$GV230,Population!Y$214:Y$314)-SUMIF(Population!$B$214:$B$314,"&lt;"&amp;$GU230,Population!Y$214:Y$314)</f>
        <v>947047</v>
      </c>
      <c r="JW230" s="35">
        <f>SUMIF(Population!$B$214:$B$314,"&lt;="&amp;$GV230,Population!Z$214:Z$314)-SUMIF(Population!$B$214:$B$314,"&lt;"&amp;$GU230,Population!Z$214:Z$314)</f>
        <v>971969</v>
      </c>
      <c r="JX230" s="35">
        <f>SUMIF(Population!$B$214:$B$314,"&lt;="&amp;$GV230,Population!AA$214:AA$314)-SUMIF(Population!$B$214:$B$314,"&lt;"&amp;$GU230,Population!AA$214:AA$314)</f>
        <v>989835</v>
      </c>
      <c r="JY230" s="35">
        <f>SUMIF(Population!$B$214:$B$314,"&lt;="&amp;$GV230,Population!AB$214:AB$314)-SUMIF(Population!$B$214:$B$314,"&lt;"&amp;$GU230,Population!AB$214:AB$314)</f>
        <v>1003050</v>
      </c>
      <c r="JZ230" s="35">
        <f>SUMIF(Population!$B$214:$B$314,"&lt;="&amp;$GV230,Population!AC$214:AC$314)-SUMIF(Population!$B$214:$B$314,"&lt;"&amp;$GU230,Population!AC$214:AC$314)</f>
        <v>1011673</v>
      </c>
      <c r="KA230" s="35">
        <f>SUMIF(Population!$B$214:$B$314,"&lt;="&amp;$GV230,Population!AD$214:AD$314)-SUMIF(Population!$B$214:$B$314,"&lt;"&amp;$GU230,Population!AD$214:AD$314)</f>
        <v>1020472</v>
      </c>
      <c r="KB230" s="35">
        <f>SUMIF(Population!$B$214:$B$314,"&lt;="&amp;$GV230,Population!AE$214:AE$314)-SUMIF(Population!$B$214:$B$314,"&lt;"&amp;$GU230,Population!AE$214:AE$314)</f>
        <v>1028352</v>
      </c>
      <c r="KC230" s="35">
        <f>SUMIF(Population!$B$214:$B$314,"&lt;="&amp;$GV230,Population!AF$214:AF$314)-SUMIF(Population!$B$214:$B$314,"&lt;"&amp;$GU230,Population!AF$214:AF$314)</f>
        <v>1034093</v>
      </c>
      <c r="KD230" s="35">
        <f>SUMIF(Population!$B$214:$B$314,"&lt;="&amp;$GV230,Population!AG$214:AG$314)-SUMIF(Population!$B$214:$B$314,"&lt;"&amp;$GU230,Population!AG$214:AG$314)</f>
        <v>1036830</v>
      </c>
      <c r="KE230" s="35">
        <f>SUMIF(Population!$B$214:$B$314,"&lt;="&amp;$GV230,Population!AH$214:AH$314)-SUMIF(Population!$B$214:$B$314,"&lt;"&amp;$GU230,Population!AH$214:AH$314)</f>
        <v>1037667</v>
      </c>
      <c r="KF230" s="35">
        <f>SUMIF(Population!$B$214:$B$314,"&lt;="&amp;$GV230,Population!AI$214:AI$314)-SUMIF(Population!$B$214:$B$314,"&lt;"&amp;$GU230,Population!AI$214:AI$314)</f>
        <v>1036260</v>
      </c>
      <c r="KG230" s="35">
        <f>SUMIF(Population!$B$214:$B$314,"&lt;="&amp;$GV230,Population!AJ$214:AJ$314)-SUMIF(Population!$B$214:$B$314,"&lt;"&amp;$GU230,Population!AJ$214:AJ$314)</f>
        <v>1033929</v>
      </c>
      <c r="KH230" s="35">
        <f>SUMIF(Population!$B$214:$B$314,"&lt;="&amp;$GV230,Population!AK$214:AK$314)-SUMIF(Population!$B$214:$B$314,"&lt;"&amp;$GU230,Population!AK$214:AK$314)</f>
        <v>1031144</v>
      </c>
      <c r="KI230" s="35">
        <f>SUMIF(Population!$B$214:$B$314,"&lt;="&amp;$GV230,Population!AL$214:AL$314)-SUMIF(Population!$B$214:$B$314,"&lt;"&amp;$GU230,Population!AL$214:AL$314)</f>
        <v>1031364</v>
      </c>
      <c r="KJ230" s="35">
        <f>SUMIF(Population!$B$214:$B$314,"&lt;="&amp;$GV230,Population!AM$214:AM$314)-SUMIF(Population!$B$214:$B$314,"&lt;"&amp;$GU230,Population!AM$214:AM$314)</f>
        <v>1029887</v>
      </c>
      <c r="KK230" s="35">
        <f>SUMIF(Population!$B$214:$B$314,"&lt;="&amp;$GV230,Population!AN$214:AN$314)-SUMIF(Population!$B$214:$B$314,"&lt;"&amp;$GU230,Population!AN$214:AN$314)</f>
        <v>1029365</v>
      </c>
      <c r="KL230" s="35">
        <f>SUMIF(Population!$B$214:$B$314,"&lt;="&amp;$GV230,Population!AO$214:AO$314)-SUMIF(Population!$B$214:$B$314,"&lt;"&amp;$GU230,Population!AO$214:AO$314)</f>
        <v>1027807</v>
      </c>
      <c r="KM230" s="35">
        <f>SUMIF(Population!$B$214:$B$314,"&lt;="&amp;$GV230,Population!AP$214:AP$314)-SUMIF(Population!$B$214:$B$314,"&lt;"&amp;$GU230,Population!AP$214:AP$314)</f>
        <v>1028440</v>
      </c>
      <c r="KN230" s="35">
        <f>SUMIF(Population!$B$214:$B$314,"&lt;="&amp;$GV230,Population!AQ$214:AQ$314)-SUMIF(Population!$B$214:$B$314,"&lt;"&amp;$GU230,Population!AQ$214:AQ$314)</f>
        <v>1028202</v>
      </c>
      <c r="KO230" s="35">
        <f>SUMIF(Population!$B$214:$B$314,"&lt;="&amp;$GV230,Population!AR$214:AR$314)-SUMIF(Population!$B$214:$B$314,"&lt;"&amp;$GU230,Population!AR$214:AR$314)</f>
        <v>1030666</v>
      </c>
      <c r="KP230" s="35">
        <f>SUMIF(Population!$B$214:$B$314,"&lt;="&amp;$GV230,Population!AS$214:AS$314)-SUMIF(Population!$B$214:$B$314,"&lt;"&amp;$GU230,Population!AS$214:AS$314)</f>
        <v>1033917</v>
      </c>
      <c r="KQ230" s="35">
        <f>SUMIF(Population!$B$214:$B$314,"&lt;="&amp;$GV230,Population!AT$214:AT$314)-SUMIF(Population!$B$214:$B$314,"&lt;"&amp;$GU230,Population!AT$214:AT$314)</f>
        <v>1039801</v>
      </c>
      <c r="KR230" s="35">
        <f>SUMIF(Population!$B$214:$B$314,"&lt;="&amp;$GV230,Population!AU$214:AU$314)-SUMIF(Population!$B$214:$B$314,"&lt;"&amp;$GU230,Population!AU$214:AU$314)</f>
        <v>1051475</v>
      </c>
      <c r="KS230" s="35">
        <f>SUMIF(Population!$B$214:$B$314,"&lt;="&amp;$GV230,Population!AV$214:AV$314)-SUMIF(Population!$B$214:$B$314,"&lt;"&amp;$GU230,Population!AV$214:AV$314)</f>
        <v>1064871</v>
      </c>
      <c r="KT230" s="35">
        <f>SUMIF(Population!$B$214:$B$314,"&lt;="&amp;$GV230,Population!AW$214:AW$314)-SUMIF(Population!$B$214:$B$314,"&lt;"&amp;$GU230,Population!AW$214:AW$314)</f>
        <v>1080575</v>
      </c>
      <c r="KU230" s="35">
        <f>SUMIF(Population!$B$214:$B$314,"&lt;="&amp;$GV230,Population!AX$214:AX$314)-SUMIF(Population!$B$214:$B$314,"&lt;"&amp;$GU230,Population!AX$214:AX$314)</f>
        <v>1096141</v>
      </c>
      <c r="KV230" s="35">
        <f>SUMIF(Population!$B$214:$B$314,"&lt;="&amp;$GV230,Population!AY$214:AY$314)-SUMIF(Population!$B$214:$B$314,"&lt;"&amp;$GU230,Population!AY$214:AY$314)</f>
        <v>1110751</v>
      </c>
      <c r="KY230" s="35">
        <v>50</v>
      </c>
      <c r="KZ230" s="35">
        <v>54</v>
      </c>
      <c r="LA230" s="36" t="s">
        <v>45</v>
      </c>
      <c r="LB230" s="35">
        <f>SUMIF(Population!$B$110:$B$210,"&lt;="&amp;$GV230,Population!C$110:C$210)-SUMIF(Population!$B$110:$B$210,"&lt;"&amp;$GU230,Population!C$110:C$210)</f>
        <v>754574</v>
      </c>
      <c r="LC230" s="35">
        <f>SUMIF(Population!$B$110:$B$210,"&lt;="&amp;$GV230,Population!D$110:D$210)-SUMIF(Population!$B$110:$B$210,"&lt;"&amp;$GU230,Population!D$110:D$210)</f>
        <v>766140</v>
      </c>
      <c r="LD230" s="35">
        <f>SUMIF(Population!$B$110:$B$210,"&lt;="&amp;$GV230,Population!E$110:E$210)-SUMIF(Population!$B$110:$B$210,"&lt;"&amp;$GU230,Population!E$110:E$210)</f>
        <v>772870</v>
      </c>
      <c r="LE230" s="35">
        <f>SUMIF(Population!$B$110:$B$210,"&lt;="&amp;$GV230,Population!F$110:F$210)-SUMIF(Population!$B$110:$B$210,"&lt;"&amp;$GU230,Population!F$110:F$210)</f>
        <v>773824</v>
      </c>
      <c r="LF230" s="35">
        <f>SUMIF(Population!$B$110:$B$210,"&lt;="&amp;$GV230,Population!G$110:G$210)-SUMIF(Population!$B$110:$B$210,"&lt;"&amp;$GU230,Population!G$110:G$210)</f>
        <v>768688</v>
      </c>
      <c r="LG230" s="35">
        <f>SUMIF(Population!$B$110:$B$210,"&lt;="&amp;$GV230,Population!H$110:H$210)-SUMIF(Population!$B$110:$B$210,"&lt;"&amp;$GU230,Population!H$110:H$210)</f>
        <v>763726</v>
      </c>
      <c r="LH230" s="35">
        <f>SUMIF(Population!$B$110:$B$210,"&lt;="&amp;$GV230,Population!I$110:I$210)-SUMIF(Population!$B$110:$B$210,"&lt;"&amp;$GU230,Population!I$110:I$210)</f>
        <v>763699</v>
      </c>
      <c r="LI230" s="35">
        <f>SUMIF(Population!$B$110:$B$210,"&lt;="&amp;$GV230,Population!J$110:J$210)-SUMIF(Population!$B$110:$B$210,"&lt;"&amp;$GU230,Population!J$110:J$210)</f>
        <v>771302</v>
      </c>
      <c r="LJ230" s="35">
        <f>SUMIF(Population!$B$110:$B$210,"&lt;="&amp;$GV230,Population!K$110:K$210)-SUMIF(Population!$B$110:$B$210,"&lt;"&amp;$GU230,Population!K$110:K$210)</f>
        <v>786237</v>
      </c>
      <c r="LK230" s="35">
        <f>SUMIF(Population!$B$110:$B$210,"&lt;="&amp;$GV230,Population!L$110:L$210)-SUMIF(Population!$B$110:$B$210,"&lt;"&amp;$GU230,Population!L$110:L$210)</f>
        <v>810992</v>
      </c>
      <c r="LL230" s="35">
        <f>SUMIF(Population!$B$110:$B$210,"&lt;="&amp;$GV230,Population!M$110:M$210)-SUMIF(Population!$B$110:$B$210,"&lt;"&amp;$GU230,Population!M$110:M$210)</f>
        <v>833276</v>
      </c>
      <c r="LM230" s="35">
        <f>SUMIF(Population!$B$110:$B$210,"&lt;="&amp;$GV230,Population!N$110:N$210)-SUMIF(Population!$B$110:$B$210,"&lt;"&amp;$GU230,Population!N$110:N$210)</f>
        <v>845794</v>
      </c>
      <c r="LN230" s="35">
        <f>SUMIF(Population!$B$110:$B$210,"&lt;="&amp;$GV230,Population!O$110:O$210)-SUMIF(Population!$B$110:$B$210,"&lt;"&amp;$GU230,Population!O$110:O$210)</f>
        <v>849490</v>
      </c>
      <c r="LO230" s="35">
        <f>SUMIF(Population!$B$110:$B$210,"&lt;="&amp;$GV230,Population!P$110:P$210)-SUMIF(Population!$B$110:$B$210,"&lt;"&amp;$GU230,Population!P$110:P$210)</f>
        <v>848203</v>
      </c>
      <c r="LP230" s="35">
        <f>SUMIF(Population!$B$110:$B$210,"&lt;="&amp;$GV230,Population!Q$110:Q$210)-SUMIF(Population!$B$110:$B$210,"&lt;"&amp;$GU230,Population!Q$110:Q$210)</f>
        <v>837158</v>
      </c>
      <c r="LQ230" s="35">
        <f>SUMIF(Population!$B$110:$B$210,"&lt;="&amp;$GV230,Population!R$110:R$210)-SUMIF(Population!$B$110:$B$210,"&lt;"&amp;$GU230,Population!R$110:R$210)</f>
        <v>828730</v>
      </c>
      <c r="LR230" s="35">
        <f>SUMIF(Population!$B$110:$B$210,"&lt;="&amp;$GV230,Population!S$110:S$210)-SUMIF(Population!$B$110:$B$210,"&lt;"&amp;$GU230,Population!S$110:S$210)</f>
        <v>827866</v>
      </c>
      <c r="LS230" s="35">
        <f>SUMIF(Population!$B$110:$B$210,"&lt;="&amp;$GV230,Population!T$110:T$210)-SUMIF(Population!$B$110:$B$210,"&lt;"&amp;$GU230,Population!T$110:T$210)</f>
        <v>834491</v>
      </c>
      <c r="LT230" s="35">
        <f>SUMIF(Population!$B$110:$B$210,"&lt;="&amp;$GV230,Population!U$110:U$210)-SUMIF(Population!$B$110:$B$210,"&lt;"&amp;$GU230,Population!U$110:U$210)</f>
        <v>847687</v>
      </c>
      <c r="LU230" s="35">
        <f>SUMIF(Population!$B$110:$B$210,"&lt;="&amp;$GV230,Population!V$110:V$210)-SUMIF(Population!$B$110:$B$210,"&lt;"&amp;$GU230,Population!V$110:V$210)</f>
        <v>870112</v>
      </c>
      <c r="LV230" s="35">
        <f>SUMIF(Population!$B$110:$B$210,"&lt;="&amp;$GV230,Population!W$110:W$210)-SUMIF(Population!$B$110:$B$210,"&lt;"&amp;$GU230,Population!W$110:W$210)</f>
        <v>896478</v>
      </c>
      <c r="LW230" s="35">
        <f>SUMIF(Population!$B$110:$B$210,"&lt;="&amp;$GV230,Population!X$110:X$210)-SUMIF(Population!$B$110:$B$210,"&lt;"&amp;$GU230,Population!X$110:X$210)</f>
        <v>926881</v>
      </c>
      <c r="LX230" s="35">
        <f>SUMIF(Population!$B$110:$B$210,"&lt;="&amp;$GV230,Population!Y$110:Y$210)-SUMIF(Population!$B$110:$B$210,"&lt;"&amp;$GU230,Population!Y$110:Y$210)</f>
        <v>953386</v>
      </c>
      <c r="LY230" s="35">
        <f>SUMIF(Population!$B$110:$B$210,"&lt;="&amp;$GV230,Population!Z$110:Z$210)-SUMIF(Population!$B$110:$B$210,"&lt;"&amp;$GU230,Population!Z$110:Z$210)</f>
        <v>977590</v>
      </c>
      <c r="LZ230" s="35">
        <f>SUMIF(Population!$B$110:$B$210,"&lt;="&amp;$GV230,Population!AA$110:AA$210)-SUMIF(Population!$B$110:$B$210,"&lt;"&amp;$GU230,Population!AA$110:AA$210)</f>
        <v>994189</v>
      </c>
      <c r="MA230" s="35">
        <f>SUMIF(Population!$B$110:$B$210,"&lt;="&amp;$GV230,Population!AB$110:AB$210)-SUMIF(Population!$B$110:$B$210,"&lt;"&amp;$GU230,Population!AB$110:AB$210)</f>
        <v>1004779</v>
      </c>
      <c r="MB230" s="35">
        <f>SUMIF(Population!$B$110:$B$210,"&lt;="&amp;$GV230,Population!AC$110:AC$210)-SUMIF(Population!$B$110:$B$210,"&lt;"&amp;$GU230,Population!AC$110:AC$210)</f>
        <v>1010068</v>
      </c>
      <c r="MC230" s="35">
        <f>SUMIF(Population!$B$110:$B$210,"&lt;="&amp;$GV230,Population!AD$110:AD$210)-SUMIF(Population!$B$110:$B$210,"&lt;"&amp;$GU230,Population!AD$110:AD$210)</f>
        <v>1016630</v>
      </c>
      <c r="MD230" s="35">
        <f>SUMIF(Population!$B$110:$B$210,"&lt;="&amp;$GV230,Population!AE$110:AE$210)-SUMIF(Population!$B$110:$B$210,"&lt;"&amp;$GU230,Population!AE$110:AE$210)</f>
        <v>1024150</v>
      </c>
      <c r="ME230" s="35">
        <f>SUMIF(Population!$B$110:$B$210,"&lt;="&amp;$GV230,Population!AF$110:AF$210)-SUMIF(Population!$B$110:$B$210,"&lt;"&amp;$GU230,Population!AF$110:AF$210)</f>
        <v>1027808</v>
      </c>
      <c r="MF230" s="35">
        <f>SUMIF(Population!$B$110:$B$210,"&lt;="&amp;$GV230,Population!AG$110:AG$210)-SUMIF(Population!$B$110:$B$210,"&lt;"&amp;$GU230,Population!AG$110:AG$210)</f>
        <v>1030430</v>
      </c>
      <c r="MG230" s="35">
        <f>SUMIF(Population!$B$110:$B$210,"&lt;="&amp;$GV230,Population!AH$110:AH$210)-SUMIF(Population!$B$110:$B$210,"&lt;"&amp;$GU230,Population!AH$110:AH$210)</f>
        <v>1033313</v>
      </c>
      <c r="MH230" s="35">
        <f>SUMIF(Population!$B$110:$B$210,"&lt;="&amp;$GV230,Population!AI$110:AI$210)-SUMIF(Population!$B$110:$B$210,"&lt;"&amp;$GU230,Population!AI$110:AI$210)</f>
        <v>1035101</v>
      </c>
      <c r="MI230" s="35">
        <f>SUMIF(Population!$B$110:$B$210,"&lt;="&amp;$GV230,Population!AJ$110:AJ$210)-SUMIF(Population!$B$110:$B$210,"&lt;"&amp;$GU230,Population!AJ$110:AJ$210)</f>
        <v>1035540</v>
      </c>
      <c r="MJ230" s="35">
        <f>SUMIF(Population!$B$110:$B$210,"&lt;="&amp;$GV230,Population!AK$110:AK$210)-SUMIF(Population!$B$110:$B$210,"&lt;"&amp;$GU230,Population!AK$110:AK$210)</f>
        <v>1037087</v>
      </c>
      <c r="MK230" s="35">
        <f>SUMIF(Population!$B$110:$B$210,"&lt;="&amp;$GV230,Population!AL$110:AL$210)-SUMIF(Population!$B$110:$B$210,"&lt;"&amp;$GU230,Population!AL$110:AL$210)</f>
        <v>1040194</v>
      </c>
      <c r="ML230" s="35">
        <f>SUMIF(Population!$B$110:$B$210,"&lt;="&amp;$GV230,Population!AM$110:AM$210)-SUMIF(Population!$B$110:$B$210,"&lt;"&amp;$GU230,Population!AM$110:AM$210)</f>
        <v>1041291</v>
      </c>
      <c r="MM230" s="35">
        <f>SUMIF(Population!$B$110:$B$210,"&lt;="&amp;$GV230,Population!AN$110:AN$210)-SUMIF(Population!$B$110:$B$210,"&lt;"&amp;$GU230,Population!AN$110:AN$210)</f>
        <v>1041451</v>
      </c>
      <c r="MN230" s="35">
        <f>SUMIF(Population!$B$110:$B$210,"&lt;="&amp;$GV230,Population!AO$110:AO$210)-SUMIF(Population!$B$110:$B$210,"&lt;"&amp;$GU230,Population!AO$110:AO$210)</f>
        <v>1039770</v>
      </c>
      <c r="MO230" s="35">
        <f>SUMIF(Population!$B$110:$B$210,"&lt;="&amp;$GV230,Population!AP$110:AP$210)-SUMIF(Population!$B$110:$B$210,"&lt;"&amp;$GU230,Population!AP$110:AP$210)</f>
        <v>1041059</v>
      </c>
      <c r="MP230" s="35">
        <f>SUMIF(Population!$B$110:$B$210,"&lt;="&amp;$GV230,Population!AQ$110:AQ$210)-SUMIF(Population!$B$110:$B$210,"&lt;"&amp;$GU230,Population!AQ$110:AQ$210)</f>
        <v>1041444</v>
      </c>
      <c r="MQ230" s="35">
        <f>SUMIF(Population!$B$110:$B$210,"&lt;="&amp;$GV230,Population!AR$110:AR$210)-SUMIF(Population!$B$110:$B$210,"&lt;"&amp;$GU230,Population!AR$110:AR$210)</f>
        <v>1044172</v>
      </c>
      <c r="MR230" s="35">
        <f>SUMIF(Population!$B$110:$B$210,"&lt;="&amp;$GV230,Population!AS$110:AS$210)-SUMIF(Population!$B$110:$B$210,"&lt;"&amp;$GU230,Population!AS$110:AS$210)</f>
        <v>1049822</v>
      </c>
      <c r="MS230" s="35">
        <f>SUMIF(Population!$B$110:$B$210,"&lt;="&amp;$GV230,Population!AT$110:AT$210)-SUMIF(Population!$B$110:$B$210,"&lt;"&amp;$GU230,Population!AT$110:AT$210)</f>
        <v>1058925</v>
      </c>
      <c r="MT230" s="35">
        <f>SUMIF(Population!$B$110:$B$210,"&lt;="&amp;$GV230,Population!AU$110:AU$210)-SUMIF(Population!$B$110:$B$210,"&lt;"&amp;$GU230,Population!AU$110:AU$210)</f>
        <v>1072651</v>
      </c>
      <c r="MU230" s="35">
        <f>SUMIF(Population!$B$110:$B$210,"&lt;="&amp;$GV230,Population!AV$110:AV$210)-SUMIF(Population!$B$110:$B$210,"&lt;"&amp;$GU230,Population!AV$110:AV$210)</f>
        <v>1089147</v>
      </c>
      <c r="MV230" s="35">
        <f>SUMIF(Population!$B$110:$B$210,"&lt;="&amp;$GV230,Population!AW$110:AW$210)-SUMIF(Population!$B$110:$B$210,"&lt;"&amp;$GU230,Population!AW$110:AW$210)</f>
        <v>1107272</v>
      </c>
      <c r="MW230" s="35">
        <f>SUMIF(Population!$B$110:$B$210,"&lt;="&amp;$GV230,Population!AX$110:AX$210)-SUMIF(Population!$B$110:$B$210,"&lt;"&amp;$GU230,Population!AX$110:AX$210)</f>
        <v>1124480</v>
      </c>
      <c r="MX230" s="35">
        <f>SUMIF(Population!$B$110:$B$210,"&lt;="&amp;$GV230,Population!AY$110:AY$210)-SUMIF(Population!$B$110:$B$210,"&lt;"&amp;$GU230,Population!AY$110:AY$210)</f>
        <v>1140632</v>
      </c>
      <c r="MZ230" s="36" t="s">
        <v>45</v>
      </c>
      <c r="NA230" s="75">
        <f t="shared" si="264"/>
        <v>303119442.48909718</v>
      </c>
      <c r="NB230" s="75">
        <f t="shared" si="265"/>
        <v>314623347.04552829</v>
      </c>
      <c r="NC230" s="75">
        <f t="shared" si="266"/>
        <v>324161677.72915739</v>
      </c>
      <c r="ND230" s="75">
        <f t="shared" si="267"/>
        <v>331230091.55718035</v>
      </c>
      <c r="NE230" s="75">
        <f t="shared" si="268"/>
        <v>335504267.23739225</v>
      </c>
      <c r="NF230" s="75">
        <f t="shared" si="269"/>
        <v>339779286.47325557</v>
      </c>
      <c r="NG230" s="75">
        <f t="shared" si="270"/>
        <v>345822696.83006948</v>
      </c>
      <c r="NH230" s="75">
        <f t="shared" si="271"/>
        <v>355655315.06912386</v>
      </c>
      <c r="NI230" s="75">
        <f t="shared" si="272"/>
        <v>368658574.18117964</v>
      </c>
      <c r="NJ230" s="75">
        <f t="shared" si="273"/>
        <v>387156638.49425602</v>
      </c>
      <c r="NK230" s="75">
        <f t="shared" si="274"/>
        <v>404822230.9159826</v>
      </c>
      <c r="NL230" s="75">
        <f t="shared" si="275"/>
        <v>417960090.48763019</v>
      </c>
      <c r="NM230" s="75">
        <f t="shared" si="276"/>
        <v>426493871.59256858</v>
      </c>
      <c r="NN230" s="75">
        <f t="shared" si="277"/>
        <v>432532860.91739839</v>
      </c>
      <c r="NO230" s="75">
        <f t="shared" si="278"/>
        <v>432962019.0262596</v>
      </c>
      <c r="NP230" s="75">
        <f t="shared" si="279"/>
        <v>434653302.55729944</v>
      </c>
      <c r="NQ230" s="75">
        <f t="shared" si="280"/>
        <v>440338959.80394471</v>
      </c>
      <c r="NR230" s="75">
        <f t="shared" si="281"/>
        <v>450021945.91023028</v>
      </c>
      <c r="NS230" s="75">
        <f t="shared" si="282"/>
        <v>463621880.54659694</v>
      </c>
      <c r="NT230" s="75">
        <f t="shared" si="283"/>
        <v>482359084.45883131</v>
      </c>
      <c r="NU230" s="75">
        <f t="shared" si="284"/>
        <v>503621264.39826542</v>
      </c>
      <c r="NV230" s="75">
        <f t="shared" si="285"/>
        <v>527819610.64259458</v>
      </c>
      <c r="NW230" s="75">
        <f t="shared" si="286"/>
        <v>550868327.01217341</v>
      </c>
      <c r="NX230" s="75">
        <f t="shared" si="287"/>
        <v>573368065.6034807</v>
      </c>
      <c r="NY230" s="75">
        <f t="shared" si="288"/>
        <v>591977564.05203569</v>
      </c>
      <c r="NZ230" s="75">
        <f t="shared" si="289"/>
        <v>607728014.72509098</v>
      </c>
      <c r="OA230" s="75">
        <f t="shared" si="290"/>
        <v>620724089.2704618</v>
      </c>
      <c r="OB230" s="75">
        <f t="shared" si="291"/>
        <v>634374593.93289161</v>
      </c>
      <c r="OC230" s="75">
        <f t="shared" si="292"/>
        <v>648259159.8028096</v>
      </c>
      <c r="OD230" s="75">
        <f t="shared" si="293"/>
        <v>660449484.08709002</v>
      </c>
      <c r="OE230" s="75">
        <f t="shared" si="294"/>
        <v>671507031.6437217</v>
      </c>
      <c r="OF230" s="75">
        <f t="shared" si="295"/>
        <v>682172269.35070086</v>
      </c>
      <c r="OG230" s="75">
        <f t="shared" si="296"/>
        <v>691858950.5285095</v>
      </c>
      <c r="OH230" s="75">
        <f t="shared" si="297"/>
        <v>700885295.26893532</v>
      </c>
      <c r="OI230" s="75">
        <f t="shared" si="298"/>
        <v>710227575.87119055</v>
      </c>
      <c r="OJ230" s="75">
        <f t="shared" si="299"/>
        <v>721259727.82062685</v>
      </c>
      <c r="OK230" s="75">
        <f t="shared" si="300"/>
        <v>731130736.95049</v>
      </c>
      <c r="OL230" s="75">
        <f t="shared" si="301"/>
        <v>741122969.24347854</v>
      </c>
      <c r="OM230" s="75">
        <f t="shared" si="302"/>
        <v>750189158.08736694</v>
      </c>
      <c r="ON230" s="75">
        <f t="shared" si="303"/>
        <v>761245614.45185506</v>
      </c>
      <c r="OO230" s="75">
        <f t="shared" si="304"/>
        <v>771786528.6913569</v>
      </c>
      <c r="OP230" s="75">
        <f t="shared" si="305"/>
        <v>784365928.18578649</v>
      </c>
      <c r="OQ230" s="75">
        <f t="shared" si="306"/>
        <v>798553178.65445423</v>
      </c>
      <c r="OR230" s="75">
        <f t="shared" si="307"/>
        <v>815333945.30153811</v>
      </c>
      <c r="OS230" s="75">
        <f t="shared" si="308"/>
        <v>836513946.66525674</v>
      </c>
      <c r="OT230" s="75">
        <f t="shared" si="309"/>
        <v>859903653.77857125</v>
      </c>
      <c r="OU230" s="75">
        <f t="shared" si="310"/>
        <v>885360000.64782596</v>
      </c>
      <c r="OV230" s="75">
        <f t="shared" si="311"/>
        <v>910909563.89660943</v>
      </c>
      <c r="OW230" s="75">
        <f t="shared" si="312"/>
        <v>936146622.48046482</v>
      </c>
    </row>
    <row r="231" spans="2:413">
      <c r="B231" s="36" t="s">
        <v>46</v>
      </c>
      <c r="C231" s="39">
        <v>377902563.73764503</v>
      </c>
      <c r="D231" s="39">
        <v>182868241.81875837</v>
      </c>
      <c r="E231" s="39">
        <v>195034321.9188866</v>
      </c>
      <c r="F231" s="40">
        <f t="shared" si="259"/>
        <v>276.71283182992056</v>
      </c>
      <c r="G231" s="40">
        <f t="shared" si="260"/>
        <v>270.64286522598439</v>
      </c>
      <c r="H231" s="40">
        <f t="shared" si="261"/>
        <v>282.65679897346479</v>
      </c>
      <c r="I231" s="341">
        <f t="shared" si="313"/>
        <v>1.3293239018856664</v>
      </c>
      <c r="J231" s="341">
        <f t="shared" si="262"/>
        <v>1.4450454953700942</v>
      </c>
      <c r="K231" s="341">
        <f t="shared" si="262"/>
        <v>1.235151965870559</v>
      </c>
      <c r="AG231" s="35">
        <v>55</v>
      </c>
      <c r="AH231" s="35">
        <v>59</v>
      </c>
      <c r="AI231" s="36" t="s">
        <v>46</v>
      </c>
      <c r="AJ231" s="35">
        <f t="shared" si="314"/>
        <v>288.97112772419473</v>
      </c>
      <c r="AK231" s="35">
        <f t="shared" si="314"/>
        <v>295.33052909385151</v>
      </c>
      <c r="AL231" s="35">
        <f t="shared" si="314"/>
        <v>301.60467007236667</v>
      </c>
      <c r="AM231" s="35">
        <f t="shared" si="314"/>
        <v>307.8028799060454</v>
      </c>
      <c r="AN231" s="35">
        <f t="shared" si="314"/>
        <v>313.9342326195038</v>
      </c>
      <c r="AO231" s="35">
        <f t="shared" si="314"/>
        <v>320.00750992428118</v>
      </c>
      <c r="AP231" s="35">
        <f t="shared" si="314"/>
        <v>326.03117490916804</v>
      </c>
      <c r="AQ231" s="35">
        <f t="shared" si="314"/>
        <v>332.01335472965684</v>
      </c>
      <c r="AR231" s="35">
        <f t="shared" si="314"/>
        <v>337.96183073334174</v>
      </c>
      <c r="AS231" s="35">
        <f t="shared" si="314"/>
        <v>343.88403466254283</v>
      </c>
      <c r="AT231" s="35">
        <f t="shared" si="314"/>
        <v>349.78704976268699</v>
      </c>
      <c r="AU231" s="35">
        <f t="shared" si="314"/>
        <v>355.6776157941058</v>
      </c>
      <c r="AV231" s="35">
        <f t="shared" si="314"/>
        <v>361.56213709589088</v>
      </c>
      <c r="AW231" s="35">
        <f t="shared" si="314"/>
        <v>367.44669298388919</v>
      </c>
      <c r="AX231" s="35">
        <f t="shared" si="314"/>
        <v>373.33704988184439</v>
      </c>
      <c r="AY231" s="35">
        <f t="shared" si="314"/>
        <v>379.23867468634501</v>
      </c>
      <c r="AZ231" s="35">
        <f t="shared" si="316"/>
        <v>385.15674895401338</v>
      </c>
      <c r="BA231" s="35">
        <f t="shared" si="316"/>
        <v>391.09618357466326</v>
      </c>
      <c r="BB231" s="35">
        <f t="shared" si="316"/>
        <v>397.06163365835249</v>
      </c>
      <c r="BC231" s="35">
        <f t="shared" si="316"/>
        <v>403.05751341868506</v>
      </c>
      <c r="BD231" s="35">
        <f t="shared" si="316"/>
        <v>409.08801088059107</v>
      </c>
      <c r="BE231" s="35">
        <f t="shared" si="316"/>
        <v>415.15710227926252</v>
      </c>
      <c r="BF231" s="35">
        <f t="shared" si="316"/>
        <v>421.26856604896784</v>
      </c>
      <c r="BG231" s="35">
        <f t="shared" si="316"/>
        <v>427.42599632699967</v>
      </c>
      <c r="BH231" s="35">
        <f t="shared" si="316"/>
        <v>433.63281591984958</v>
      </c>
      <c r="BI231" s="35">
        <f t="shared" si="316"/>
        <v>439.89228869654505</v>
      </c>
      <c r="BJ231" s="35">
        <f t="shared" si="316"/>
        <v>446.20753138854127</v>
      </c>
      <c r="BK231" s="35">
        <f t="shared" si="316"/>
        <v>452.5815247871767</v>
      </c>
      <c r="BL231" s="35">
        <f t="shared" si="316"/>
        <v>459.0171243389218</v>
      </c>
      <c r="BM231" s="35">
        <f t="shared" si="316"/>
        <v>465.51707014588834</v>
      </c>
      <c r="BN231" s="35">
        <f t="shared" si="316"/>
        <v>472.083996384638</v>
      </c>
      <c r="BO231" s="35">
        <f t="shared" si="316"/>
        <v>478.72044016054303</v>
      </c>
      <c r="BP231" s="35">
        <f t="shared" si="316"/>
        <v>485.42884981803024</v>
      </c>
      <c r="BQ231" s="35">
        <f t="shared" si="316"/>
        <v>492.21159272920926</v>
      </c>
      <c r="BR231" s="35">
        <f t="shared" si="316"/>
        <v>499.07096258479959</v>
      </c>
      <c r="BS231" s="35">
        <f t="shared" si="316"/>
        <v>506.00918621209144</v>
      </c>
      <c r="BT231" s="35">
        <f t="shared" si="316"/>
        <v>513.02842994501009</v>
      </c>
      <c r="BU231" s="35">
        <f t="shared" si="316"/>
        <v>520.13080557131241</v>
      </c>
      <c r="BV231" s="35">
        <f t="shared" si="316"/>
        <v>527.31837588160624</v>
      </c>
      <c r="BW231" s="35">
        <f t="shared" si="316"/>
        <v>534.59315984432078</v>
      </c>
      <c r="BX231" s="35">
        <f t="shared" si="316"/>
        <v>541.95713743001943</v>
      </c>
      <c r="BY231" s="35">
        <f t="shared" si="316"/>
        <v>549.41225410759398</v>
      </c>
      <c r="BZ231" s="35">
        <f t="shared" si="316"/>
        <v>556.96042503393369</v>
      </c>
      <c r="CA231" s="35">
        <f t="shared" si="316"/>
        <v>564.60353895766673</v>
      </c>
      <c r="CB231" s="35">
        <f t="shared" si="316"/>
        <v>572.34346185654522</v>
      </c>
      <c r="CC231" s="35">
        <f t="shared" si="316"/>
        <v>580.18204032700328</v>
      </c>
      <c r="CD231" s="35">
        <f t="shared" si="316"/>
        <v>588.12110474338692</v>
      </c>
      <c r="CE231" s="35">
        <f t="shared" si="316"/>
        <v>596.16247220333184</v>
      </c>
      <c r="CF231" s="35">
        <f t="shared" si="316"/>
        <v>604.30794927477632</v>
      </c>
      <c r="GU231" s="35">
        <v>55</v>
      </c>
      <c r="GV231" s="35">
        <v>59</v>
      </c>
      <c r="GW231" s="36" t="s">
        <v>46</v>
      </c>
      <c r="GX231" s="35">
        <f>SUMIF(Population!$B$4:$B$104,"&lt;="&amp;$GV231,Population!C$4:C$104)-SUMIF(Population!$B$4:$B$104,"&lt;"&amp;$GU231,Population!C$4:C$104)</f>
        <v>1365685</v>
      </c>
      <c r="GY231" s="35">
        <f>SUMIF(Population!$B$4:$B$104,"&lt;="&amp;$GV231,Population!D$4:D$104)-SUMIF(Population!$B$4:$B$104,"&lt;"&amp;$GU231,Population!D$4:D$104)</f>
        <v>1394571</v>
      </c>
      <c r="GZ231" s="35">
        <f>SUMIF(Population!$B$4:$B$104,"&lt;="&amp;$GV231,Population!E$4:E$104)-SUMIF(Population!$B$4:$B$104,"&lt;"&amp;$GU231,Population!E$4:E$104)</f>
        <v>1427946</v>
      </c>
      <c r="HA231" s="35">
        <f>SUMIF(Population!$B$4:$B$104,"&lt;="&amp;$GV231,Population!F$4:F$104)-SUMIF(Population!$B$4:$B$104,"&lt;"&amp;$GU231,Population!F$4:F$104)</f>
        <v>1457693</v>
      </c>
      <c r="HB231" s="35">
        <f>SUMIF(Population!$B$4:$B$104,"&lt;="&amp;$GV231,Population!G$4:G$104)-SUMIF(Population!$B$4:$B$104,"&lt;"&amp;$GU231,Population!G$4:G$104)</f>
        <v>1489830</v>
      </c>
      <c r="HC231" s="35">
        <f>SUMIF(Population!$B$4:$B$104,"&lt;="&amp;$GV231,Population!H$4:H$104)-SUMIF(Population!$B$4:$B$104,"&lt;"&amp;$GU231,Population!H$4:H$104)</f>
        <v>1519526</v>
      </c>
      <c r="HD231" s="35">
        <f>SUMIF(Population!$B$4:$B$104,"&lt;="&amp;$GV231,Population!I$4:I$104)-SUMIF(Population!$B$4:$B$104,"&lt;"&amp;$GU231,Population!I$4:I$104)</f>
        <v>1542594</v>
      </c>
      <c r="HE231" s="35">
        <f>SUMIF(Population!$B$4:$B$104,"&lt;="&amp;$GV231,Population!J$4:J$104)-SUMIF(Population!$B$4:$B$104,"&lt;"&amp;$GU231,Population!J$4:J$104)</f>
        <v>1555950</v>
      </c>
      <c r="HF231" s="35">
        <f>SUMIF(Population!$B$4:$B$104,"&lt;="&amp;$GV231,Population!K$4:K$104)-SUMIF(Population!$B$4:$B$104,"&lt;"&amp;$GU231,Population!K$4:K$104)</f>
        <v>1557798</v>
      </c>
      <c r="HG231" s="35">
        <f>SUMIF(Population!$B$4:$B$104,"&lt;="&amp;$GV231,Population!L$4:L$104)-SUMIF(Population!$B$4:$B$104,"&lt;"&amp;$GU231,Population!L$4:L$104)</f>
        <v>1547356</v>
      </c>
      <c r="HH231" s="35">
        <f>SUMIF(Population!$B$4:$B$104,"&lt;="&amp;$GV231,Population!M$4:M$104)-SUMIF(Population!$B$4:$B$104,"&lt;"&amp;$GU231,Population!M$4:M$104)</f>
        <v>1537804</v>
      </c>
      <c r="HI231" s="35">
        <f>SUMIF(Population!$B$4:$B$104,"&lt;="&amp;$GV231,Population!N$4:N$104)-SUMIF(Population!$B$4:$B$104,"&lt;"&amp;$GU231,Population!N$4:N$104)</f>
        <v>1536852</v>
      </c>
      <c r="HJ231" s="35">
        <f>SUMIF(Population!$B$4:$B$104,"&lt;="&amp;$GV231,Population!O$4:O$104)-SUMIF(Population!$B$4:$B$104,"&lt;"&amp;$GU231,Population!O$4:O$104)</f>
        <v>1552526</v>
      </c>
      <c r="HK231" s="35">
        <f>SUMIF(Population!$B$4:$B$104,"&lt;="&amp;$GV231,Population!P$4:P$104)-SUMIF(Population!$B$4:$B$104,"&lt;"&amp;$GU231,Population!P$4:P$104)</f>
        <v>1581254</v>
      </c>
      <c r="HL231" s="35">
        <f>SUMIF(Population!$B$4:$B$104,"&lt;="&amp;$GV231,Population!Q$4:Q$104)-SUMIF(Population!$B$4:$B$104,"&lt;"&amp;$GU231,Population!Q$4:Q$104)</f>
        <v>1632078</v>
      </c>
      <c r="HM231" s="35">
        <f>SUMIF(Population!$B$4:$B$104,"&lt;="&amp;$GV231,Population!R$4:R$104)-SUMIF(Population!$B$4:$B$104,"&lt;"&amp;$GU231,Population!R$4:R$104)</f>
        <v>1677852</v>
      </c>
      <c r="HN231" s="35">
        <f>SUMIF(Population!$B$4:$B$104,"&lt;="&amp;$GV231,Population!S$4:S$104)-SUMIF(Population!$B$4:$B$104,"&lt;"&amp;$GU231,Population!S$4:S$104)</f>
        <v>1703877</v>
      </c>
      <c r="HO231" s="35">
        <f>SUMIF(Population!$B$4:$B$104,"&lt;="&amp;$GV231,Population!T$4:T$104)-SUMIF(Population!$B$4:$B$104,"&lt;"&amp;$GU231,Population!T$4:T$104)</f>
        <v>1710802</v>
      </c>
      <c r="HP231" s="35">
        <f>SUMIF(Population!$B$4:$B$104,"&lt;="&amp;$GV231,Population!U$4:U$104)-SUMIF(Population!$B$4:$B$104,"&lt;"&amp;$GU231,Population!U$4:U$104)</f>
        <v>1707754</v>
      </c>
      <c r="HQ231" s="35">
        <f>SUMIF(Population!$B$4:$B$104,"&lt;="&amp;$GV231,Population!V$4:V$104)-SUMIF(Population!$B$4:$B$104,"&lt;"&amp;$GU231,Population!V$4:V$104)</f>
        <v>1683210</v>
      </c>
      <c r="HR231" s="35">
        <f>SUMIF(Population!$B$4:$B$104,"&lt;="&amp;$GV231,Population!W$4:W$104)-SUMIF(Population!$B$4:$B$104,"&lt;"&amp;$GU231,Population!W$4:W$104)</f>
        <v>1664170</v>
      </c>
      <c r="HS231" s="35">
        <f>SUMIF(Population!$B$4:$B$104,"&lt;="&amp;$GV231,Population!X$4:X$104)-SUMIF(Population!$B$4:$B$104,"&lt;"&amp;$GU231,Population!X$4:X$104)</f>
        <v>1660553</v>
      </c>
      <c r="HT231" s="35">
        <f>SUMIF(Population!$B$4:$B$104,"&lt;="&amp;$GV231,Population!Y$4:Y$104)-SUMIF(Population!$B$4:$B$104,"&lt;"&amp;$GU231,Population!Y$4:Y$104)</f>
        <v>1671666</v>
      </c>
      <c r="HU231" s="35">
        <f>SUMIF(Population!$B$4:$B$104,"&lt;="&amp;$GV231,Population!Z$4:Z$104)-SUMIF(Population!$B$4:$B$104,"&lt;"&amp;$GU231,Population!Z$4:Z$104)</f>
        <v>1696543</v>
      </c>
      <c r="HV231" s="35">
        <f>SUMIF(Population!$B$4:$B$104,"&lt;="&amp;$GV231,Population!AA$4:AA$104)-SUMIF(Population!$B$4:$B$104,"&lt;"&amp;$GU231,Population!AA$4:AA$104)</f>
        <v>1738925</v>
      </c>
      <c r="HW231" s="35">
        <f>SUMIF(Population!$B$4:$B$104,"&lt;="&amp;$GV231,Population!AB$4:AB$104)-SUMIF(Population!$B$4:$B$104,"&lt;"&amp;$GU231,Population!AB$4:AB$104)</f>
        <v>1788812</v>
      </c>
      <c r="HX231" s="35">
        <f>SUMIF(Population!$B$4:$B$104,"&lt;="&amp;$GV231,Population!AC$4:AC$104)-SUMIF(Population!$B$4:$B$104,"&lt;"&amp;$GU231,Population!AC$4:AC$104)</f>
        <v>1847293</v>
      </c>
      <c r="HY231" s="35">
        <f>SUMIF(Population!$B$4:$B$104,"&lt;="&amp;$GV231,Population!AD$4:AD$104)-SUMIF(Population!$B$4:$B$104,"&lt;"&amp;$GU231,Population!AD$4:AD$104)</f>
        <v>1899987</v>
      </c>
      <c r="HZ231" s="35">
        <f>SUMIF(Population!$B$4:$B$104,"&lt;="&amp;$GV231,Population!AE$4:AE$104)-SUMIF(Population!$B$4:$B$104,"&lt;"&amp;$GU231,Population!AE$4:AE$104)</f>
        <v>1949131</v>
      </c>
      <c r="IA231" s="35">
        <f>SUMIF(Population!$B$4:$B$104,"&lt;="&amp;$GV231,Population!AF$4:AF$104)-SUMIF(Population!$B$4:$B$104,"&lt;"&amp;$GU231,Population!AF$4:AF$104)</f>
        <v>1983745</v>
      </c>
      <c r="IB231" s="35">
        <f>SUMIF(Population!$B$4:$B$104,"&lt;="&amp;$GV231,Population!AG$4:AG$104)-SUMIF(Population!$B$4:$B$104,"&lt;"&amp;$GU231,Population!AG$4:AG$104)</f>
        <v>2007786</v>
      </c>
      <c r="IC231" s="35">
        <f>SUMIF(Population!$B$4:$B$104,"&lt;="&amp;$GV231,Population!AH$4:AH$104)-SUMIF(Population!$B$4:$B$104,"&lt;"&amp;$GU231,Population!AH$4:AH$104)</f>
        <v>2022019</v>
      </c>
      <c r="ID231" s="35">
        <f>SUMIF(Population!$B$4:$B$104,"&lt;="&amp;$GV231,Population!AI$4:AI$104)-SUMIF(Population!$B$4:$B$104,"&lt;"&amp;$GU231,Population!AI$4:AI$104)</f>
        <v>2037686</v>
      </c>
      <c r="IE231" s="35">
        <f>SUMIF(Population!$B$4:$B$104,"&lt;="&amp;$GV231,Population!AJ$4:AJ$104)-SUMIF(Population!$B$4:$B$104,"&lt;"&amp;$GU231,Population!AJ$4:AJ$104)</f>
        <v>2053390</v>
      </c>
      <c r="IF231" s="35">
        <f>SUMIF(Population!$B$4:$B$104,"&lt;="&amp;$GV231,Population!AK$4:AK$104)-SUMIF(Population!$B$4:$B$104,"&lt;"&amp;$GU231,Population!AK$4:AK$104)</f>
        <v>2063125</v>
      </c>
      <c r="IG231" s="35">
        <f>SUMIF(Population!$B$4:$B$104,"&lt;="&amp;$GV231,Population!AL$4:AL$104)-SUMIF(Population!$B$4:$B$104,"&lt;"&amp;$GU231,Population!AL$4:AL$104)</f>
        <v>2068830</v>
      </c>
      <c r="IH231" s="35">
        <f>SUMIF(Population!$B$4:$B$104,"&lt;="&amp;$GV231,Population!AM$4:AM$104)-SUMIF(Population!$B$4:$B$104,"&lt;"&amp;$GU231,Population!AM$4:AM$104)</f>
        <v>2072898</v>
      </c>
      <c r="II231" s="35">
        <f>SUMIF(Population!$B$4:$B$104,"&lt;="&amp;$GV231,Population!AN$4:AN$104)-SUMIF(Population!$B$4:$B$104,"&lt;"&amp;$GU231,Population!AN$4:AN$104)</f>
        <v>2073645</v>
      </c>
      <c r="IJ231" s="35">
        <f>SUMIF(Population!$B$4:$B$104,"&lt;="&amp;$GV231,Population!AO$4:AO$104)-SUMIF(Population!$B$4:$B$104,"&lt;"&amp;$GU231,Population!AO$4:AO$104)</f>
        <v>2072132</v>
      </c>
      <c r="IK231" s="35">
        <f>SUMIF(Population!$B$4:$B$104,"&lt;="&amp;$GV231,Population!AP$4:AP$104)-SUMIF(Population!$B$4:$B$104,"&lt;"&amp;$GU231,Population!AP$4:AP$104)</f>
        <v>2071253</v>
      </c>
      <c r="IL231" s="35">
        <f>SUMIF(Population!$B$4:$B$104,"&lt;="&amp;$GV231,Population!AQ$4:AQ$104)-SUMIF(Population!$B$4:$B$104,"&lt;"&amp;$GU231,Population!AQ$4:AQ$104)</f>
        <v>2074897</v>
      </c>
      <c r="IM231" s="35">
        <f>SUMIF(Population!$B$4:$B$104,"&lt;="&amp;$GV231,Population!AR$4:AR$104)-SUMIF(Population!$B$4:$B$104,"&lt;"&amp;$GU231,Population!AR$4:AR$104)</f>
        <v>2074850</v>
      </c>
      <c r="IN231" s="35">
        <f>SUMIF(Population!$B$4:$B$104,"&lt;="&amp;$GV231,Population!AS$4:AS$104)-SUMIF(Population!$B$4:$B$104,"&lt;"&amp;$GU231,Population!AS$4:AS$104)</f>
        <v>2074782</v>
      </c>
      <c r="IO231" s="35">
        <f>SUMIF(Population!$B$4:$B$104,"&lt;="&amp;$GV231,Population!AT$4:AT$104)-SUMIF(Population!$B$4:$B$104,"&lt;"&amp;$GU231,Population!AT$4:AT$104)</f>
        <v>2071819</v>
      </c>
      <c r="IP231" s="35">
        <f>SUMIF(Population!$B$4:$B$104,"&lt;="&amp;$GV231,Population!AU$4:AU$104)-SUMIF(Population!$B$4:$B$104,"&lt;"&amp;$GU231,Population!AU$4:AU$104)</f>
        <v>2073951</v>
      </c>
      <c r="IQ231" s="35">
        <f>SUMIF(Population!$B$4:$B$104,"&lt;="&amp;$GV231,Population!AV$4:AV$104)-SUMIF(Population!$B$4:$B$104,"&lt;"&amp;$GU231,Population!AV$4:AV$104)</f>
        <v>2074285</v>
      </c>
      <c r="IR231" s="35">
        <f>SUMIF(Population!$B$4:$B$104,"&lt;="&amp;$GV231,Population!AW$4:AW$104)-SUMIF(Population!$B$4:$B$104,"&lt;"&amp;$GU231,Population!AW$4:AW$104)</f>
        <v>2079612</v>
      </c>
      <c r="IS231" s="35">
        <f>SUMIF(Population!$B$4:$B$104,"&lt;="&amp;$GV231,Population!AX$4:AX$104)-SUMIF(Population!$B$4:$B$104,"&lt;"&amp;$GU231,Population!AX$4:AX$104)</f>
        <v>2088627</v>
      </c>
      <c r="IT231" s="35">
        <f>SUMIF(Population!$B$4:$B$104,"&lt;="&amp;$GV231,Population!AY$4:AY$104)-SUMIF(Population!$B$4:$B$104,"&lt;"&amp;$GU231,Population!AY$4:AY$104)</f>
        <v>2103699</v>
      </c>
      <c r="IW231" s="35">
        <v>55</v>
      </c>
      <c r="IX231" s="35">
        <v>59</v>
      </c>
      <c r="IY231" s="36" t="s">
        <v>46</v>
      </c>
      <c r="IZ231" s="35">
        <f>SUMIF(Population!$B$214:$B$314,"&lt;="&amp;$GV231,Population!C$214:C$314)-SUMIF(Population!$B$214:$B$314,"&lt;"&amp;$GU231,Population!C$214:C$314)</f>
        <v>690004</v>
      </c>
      <c r="JA231" s="35">
        <f>SUMIF(Population!$B$214:$B$314,"&lt;="&amp;$GV231,Population!D$214:D$314)-SUMIF(Population!$B$214:$B$314,"&lt;"&amp;$GU231,Population!D$214:D$314)</f>
        <v>705843</v>
      </c>
      <c r="JB231" s="35">
        <f>SUMIF(Population!$B$214:$B$314,"&lt;="&amp;$GV231,Population!E$214:E$314)-SUMIF(Population!$B$214:$B$314,"&lt;"&amp;$GU231,Population!E$214:E$314)</f>
        <v>723202</v>
      </c>
      <c r="JC231" s="35">
        <f>SUMIF(Population!$B$214:$B$314,"&lt;="&amp;$GV231,Population!F$214:F$314)-SUMIF(Population!$B$214:$B$314,"&lt;"&amp;$GU231,Population!F$214:F$314)</f>
        <v>738947</v>
      </c>
      <c r="JD231" s="35">
        <f>SUMIF(Population!$B$214:$B$314,"&lt;="&amp;$GV231,Population!G$214:G$314)-SUMIF(Population!$B$214:$B$314,"&lt;"&amp;$GU231,Population!G$214:G$314)</f>
        <v>756304</v>
      </c>
      <c r="JE231" s="35">
        <f>SUMIF(Population!$B$214:$B$314,"&lt;="&amp;$GV231,Population!H$214:H$314)-SUMIF(Population!$B$214:$B$314,"&lt;"&amp;$GU231,Population!H$214:H$314)</f>
        <v>771340</v>
      </c>
      <c r="JF231" s="35">
        <f>SUMIF(Population!$B$214:$B$314,"&lt;="&amp;$GV231,Population!I$214:I$314)-SUMIF(Population!$B$214:$B$314,"&lt;"&amp;$GU231,Population!I$214:I$314)</f>
        <v>783061</v>
      </c>
      <c r="JG231" s="35">
        <f>SUMIF(Population!$B$214:$B$314,"&lt;="&amp;$GV231,Population!J$214:J$314)-SUMIF(Population!$B$214:$B$314,"&lt;"&amp;$GU231,Population!J$214:J$314)</f>
        <v>789753</v>
      </c>
      <c r="JH231" s="35">
        <f>SUMIF(Population!$B$214:$B$314,"&lt;="&amp;$GV231,Population!K$214:K$314)-SUMIF(Population!$B$214:$B$314,"&lt;"&amp;$GU231,Population!K$214:K$314)</f>
        <v>790557</v>
      </c>
      <c r="JI231" s="35">
        <f>SUMIF(Population!$B$214:$B$314,"&lt;="&amp;$GV231,Population!L$214:L$314)-SUMIF(Population!$B$214:$B$314,"&lt;"&amp;$GU231,Population!L$214:L$314)</f>
        <v>784967</v>
      </c>
      <c r="JJ231" s="35">
        <f>SUMIF(Population!$B$214:$B$314,"&lt;="&amp;$GV231,Population!M$214:M$314)-SUMIF(Population!$B$214:$B$314,"&lt;"&amp;$GU231,Population!M$214:M$314)</f>
        <v>780008</v>
      </c>
      <c r="JK231" s="35">
        <f>SUMIF(Population!$B$214:$B$314,"&lt;="&amp;$GV231,Population!N$214:N$314)-SUMIF(Population!$B$214:$B$314,"&lt;"&amp;$GU231,Population!N$214:N$314)</f>
        <v>778688</v>
      </c>
      <c r="JL231" s="35">
        <f>SUMIF(Population!$B$214:$B$314,"&lt;="&amp;$GV231,Population!O$214:O$314)-SUMIF(Population!$B$214:$B$314,"&lt;"&amp;$GU231,Population!O$214:O$314)</f>
        <v>786483</v>
      </c>
      <c r="JM231" s="35">
        <f>SUMIF(Population!$B$214:$B$314,"&lt;="&amp;$GV231,Population!P$214:P$314)-SUMIF(Population!$B$214:$B$314,"&lt;"&amp;$GU231,Population!P$214:P$314)</f>
        <v>800130</v>
      </c>
      <c r="JN231" s="35">
        <f>SUMIF(Population!$B$214:$B$314,"&lt;="&amp;$GV231,Population!Q$214:Q$314)-SUMIF(Population!$B$214:$B$314,"&lt;"&amp;$GU231,Population!Q$214:Q$314)</f>
        <v>826195</v>
      </c>
      <c r="JO231" s="35">
        <f>SUMIF(Population!$B$214:$B$314,"&lt;="&amp;$GV231,Population!R$214:R$314)-SUMIF(Population!$B$214:$B$314,"&lt;"&amp;$GU231,Population!R$214:R$314)</f>
        <v>849657</v>
      </c>
      <c r="JP231" s="35">
        <f>SUMIF(Population!$B$214:$B$314,"&lt;="&amp;$GV231,Population!S$214:S$314)-SUMIF(Population!$B$214:$B$314,"&lt;"&amp;$GU231,Population!S$214:S$314)</f>
        <v>863011</v>
      </c>
      <c r="JQ231" s="35">
        <f>SUMIF(Population!$B$214:$B$314,"&lt;="&amp;$GV231,Population!T$214:T$314)-SUMIF(Population!$B$214:$B$314,"&lt;"&amp;$GU231,Population!T$214:T$314)</f>
        <v>865969</v>
      </c>
      <c r="JR231" s="35">
        <f>SUMIF(Population!$B$214:$B$314,"&lt;="&amp;$GV231,Population!U$214:U$314)-SUMIF(Population!$B$214:$B$314,"&lt;"&amp;$GU231,Population!U$214:U$314)</f>
        <v>863874</v>
      </c>
      <c r="JS231" s="35">
        <f>SUMIF(Population!$B$214:$B$314,"&lt;="&amp;$GV231,Population!V$214:V$314)-SUMIF(Population!$B$214:$B$314,"&lt;"&amp;$GU231,Population!V$214:V$314)</f>
        <v>849902</v>
      </c>
      <c r="JT231" s="35">
        <f>SUMIF(Population!$B$214:$B$314,"&lt;="&amp;$GV231,Population!W$214:W$314)-SUMIF(Population!$B$214:$B$314,"&lt;"&amp;$GU231,Population!W$214:W$314)</f>
        <v>838860</v>
      </c>
      <c r="JU231" s="35">
        <f>SUMIF(Population!$B$214:$B$314,"&lt;="&amp;$GV231,Population!X$214:X$314)-SUMIF(Population!$B$214:$B$314,"&lt;"&amp;$GU231,Population!X$214:X$314)</f>
        <v>835786</v>
      </c>
      <c r="JV231" s="35">
        <f>SUMIF(Population!$B$214:$B$314,"&lt;="&amp;$GV231,Population!Y$214:Y$314)-SUMIF(Population!$B$214:$B$314,"&lt;"&amp;$GU231,Population!Y$214:Y$314)</f>
        <v>840048</v>
      </c>
      <c r="JW231" s="35">
        <f>SUMIF(Population!$B$214:$B$314,"&lt;="&amp;$GV231,Population!Z$214:Z$314)-SUMIF(Population!$B$214:$B$314,"&lt;"&amp;$GU231,Population!Z$214:Z$314)</f>
        <v>851582</v>
      </c>
      <c r="JX231" s="35">
        <f>SUMIF(Population!$B$214:$B$314,"&lt;="&amp;$GV231,Population!AA$214:AA$314)-SUMIF(Population!$B$214:$B$314,"&lt;"&amp;$GU231,Population!AA$214:AA$314)</f>
        <v>871489</v>
      </c>
      <c r="JY231" s="35">
        <f>SUMIF(Population!$B$214:$B$314,"&lt;="&amp;$GV231,Population!AB$214:AB$314)-SUMIF(Population!$B$214:$B$314,"&lt;"&amp;$GU231,Population!AB$214:AB$314)</f>
        <v>895004</v>
      </c>
      <c r="JZ231" s="35">
        <f>SUMIF(Population!$B$214:$B$314,"&lt;="&amp;$GV231,Population!AC$214:AC$314)-SUMIF(Population!$B$214:$B$314,"&lt;"&amp;$GU231,Population!AC$214:AC$314)</f>
        <v>923109</v>
      </c>
      <c r="KA231" s="35">
        <f>SUMIF(Population!$B$214:$B$314,"&lt;="&amp;$GV231,Population!AD$214:AD$314)-SUMIF(Population!$B$214:$B$314,"&lt;"&amp;$GU231,Population!AD$214:AD$314)</f>
        <v>949283</v>
      </c>
      <c r="KB231" s="35">
        <f>SUMIF(Population!$B$214:$B$314,"&lt;="&amp;$GV231,Population!AE$214:AE$314)-SUMIF(Population!$B$214:$B$314,"&lt;"&amp;$GU231,Population!AE$214:AE$314)</f>
        <v>974185</v>
      </c>
      <c r="KC231" s="35">
        <f>SUMIF(Population!$B$214:$B$314,"&lt;="&amp;$GV231,Population!AF$214:AF$314)-SUMIF(Population!$B$214:$B$314,"&lt;"&amp;$GU231,Population!AF$214:AF$314)</f>
        <v>992084</v>
      </c>
      <c r="KD231" s="35">
        <f>SUMIF(Population!$B$214:$B$314,"&lt;="&amp;$GV231,Population!AG$214:AG$314)-SUMIF(Population!$B$214:$B$314,"&lt;"&amp;$GU231,Population!AG$214:AG$314)</f>
        <v>1005364</v>
      </c>
      <c r="KE231" s="35">
        <f>SUMIF(Population!$B$214:$B$314,"&lt;="&amp;$GV231,Population!AH$214:AH$314)-SUMIF(Population!$B$214:$B$314,"&lt;"&amp;$GU231,Population!AH$214:AH$314)</f>
        <v>1014086</v>
      </c>
      <c r="KF231" s="35">
        <f>SUMIF(Population!$B$214:$B$314,"&lt;="&amp;$GV231,Population!AI$214:AI$314)-SUMIF(Population!$B$214:$B$314,"&lt;"&amp;$GU231,Population!AI$214:AI$314)</f>
        <v>1022984</v>
      </c>
      <c r="KG231" s="35">
        <f>SUMIF(Population!$B$214:$B$314,"&lt;="&amp;$GV231,Population!AJ$214:AJ$314)-SUMIF(Population!$B$214:$B$314,"&lt;"&amp;$GU231,Population!AJ$214:AJ$314)</f>
        <v>1030969</v>
      </c>
      <c r="KH231" s="35">
        <f>SUMIF(Population!$B$214:$B$314,"&lt;="&amp;$GV231,Population!AK$214:AK$314)-SUMIF(Population!$B$214:$B$314,"&lt;"&amp;$GU231,Population!AK$214:AK$314)</f>
        <v>1036825</v>
      </c>
      <c r="KI231" s="35">
        <f>SUMIF(Population!$B$214:$B$314,"&lt;="&amp;$GV231,Population!AL$214:AL$314)-SUMIF(Population!$B$214:$B$314,"&lt;"&amp;$GU231,Population!AL$214:AL$314)</f>
        <v>1039688</v>
      </c>
      <c r="KJ231" s="35">
        <f>SUMIF(Population!$B$214:$B$314,"&lt;="&amp;$GV231,Population!AM$214:AM$314)-SUMIF(Population!$B$214:$B$314,"&lt;"&amp;$GU231,Population!AM$214:AM$314)</f>
        <v>1040660</v>
      </c>
      <c r="KK231" s="35">
        <f>SUMIF(Population!$B$214:$B$314,"&lt;="&amp;$GV231,Population!AN$214:AN$314)-SUMIF(Population!$B$214:$B$314,"&lt;"&amp;$GU231,Population!AN$214:AN$314)</f>
        <v>1039399</v>
      </c>
      <c r="KL231" s="35">
        <f>SUMIF(Population!$B$214:$B$314,"&lt;="&amp;$GV231,Population!AO$214:AO$314)-SUMIF(Population!$B$214:$B$314,"&lt;"&amp;$GU231,Population!AO$214:AO$314)</f>
        <v>1037221</v>
      </c>
      <c r="KM231" s="35">
        <f>SUMIF(Population!$B$214:$B$314,"&lt;="&amp;$GV231,Population!AP$214:AP$314)-SUMIF(Population!$B$214:$B$314,"&lt;"&amp;$GU231,Population!AP$214:AP$314)</f>
        <v>1034586</v>
      </c>
      <c r="KN231" s="35">
        <f>SUMIF(Population!$B$214:$B$314,"&lt;="&amp;$GV231,Population!AQ$214:AQ$314)-SUMIF(Population!$B$214:$B$314,"&lt;"&amp;$GU231,Population!AQ$214:AQ$314)</f>
        <v>1034934</v>
      </c>
      <c r="KO231" s="35">
        <f>SUMIF(Population!$B$214:$B$314,"&lt;="&amp;$GV231,Population!AR$214:AR$314)-SUMIF(Population!$B$214:$B$314,"&lt;"&amp;$GU231,Population!AR$214:AR$314)</f>
        <v>1033592</v>
      </c>
      <c r="KP231" s="35">
        <f>SUMIF(Population!$B$214:$B$314,"&lt;="&amp;$GV231,Population!AS$214:AS$314)-SUMIF(Population!$B$214:$B$314,"&lt;"&amp;$GU231,Population!AS$214:AS$314)</f>
        <v>1033188</v>
      </c>
      <c r="KQ231" s="35">
        <f>SUMIF(Population!$B$214:$B$314,"&lt;="&amp;$GV231,Population!AT$214:AT$314)-SUMIF(Population!$B$214:$B$314,"&lt;"&amp;$GU231,Population!AT$214:AT$314)</f>
        <v>1031742</v>
      </c>
      <c r="KR231" s="35">
        <f>SUMIF(Population!$B$214:$B$314,"&lt;="&amp;$GV231,Population!AU$214:AU$314)-SUMIF(Population!$B$214:$B$314,"&lt;"&amp;$GU231,Population!AU$214:AU$314)</f>
        <v>1032462</v>
      </c>
      <c r="KS231" s="35">
        <f>SUMIF(Population!$B$214:$B$314,"&lt;="&amp;$GV231,Population!AV$214:AV$314)-SUMIF(Population!$B$214:$B$314,"&lt;"&amp;$GU231,Population!AV$214:AV$314)</f>
        <v>1032305</v>
      </c>
      <c r="KT231" s="35">
        <f>SUMIF(Population!$B$214:$B$314,"&lt;="&amp;$GV231,Population!AW$214:AW$314)-SUMIF(Population!$B$214:$B$314,"&lt;"&amp;$GU231,Population!AW$214:AW$314)</f>
        <v>1034829</v>
      </c>
      <c r="KU231" s="35">
        <f>SUMIF(Population!$B$214:$B$314,"&lt;="&amp;$GV231,Population!AX$214:AX$314)-SUMIF(Population!$B$214:$B$314,"&lt;"&amp;$GU231,Population!AX$214:AX$314)</f>
        <v>1038137</v>
      </c>
      <c r="KV231" s="35">
        <f>SUMIF(Population!$B$214:$B$314,"&lt;="&amp;$GV231,Population!AY$214:AY$314)-SUMIF(Population!$B$214:$B$314,"&lt;"&amp;$GU231,Population!AY$214:AY$314)</f>
        <v>1044067</v>
      </c>
      <c r="KY231" s="35">
        <v>55</v>
      </c>
      <c r="KZ231" s="35">
        <v>59</v>
      </c>
      <c r="LA231" s="36" t="s">
        <v>46</v>
      </c>
      <c r="LB231" s="35">
        <f>SUMIF(Population!$B$110:$B$210,"&lt;="&amp;$GV231,Population!C$110:C$210)-SUMIF(Population!$B$110:$B$210,"&lt;"&amp;$GU231,Population!C$110:C$210)</f>
        <v>675681</v>
      </c>
      <c r="LC231" s="35">
        <f>SUMIF(Population!$B$110:$B$210,"&lt;="&amp;$GV231,Population!D$110:D$210)-SUMIF(Population!$B$110:$B$210,"&lt;"&amp;$GU231,Population!D$110:D$210)</f>
        <v>688728</v>
      </c>
      <c r="LD231" s="35">
        <f>SUMIF(Population!$B$110:$B$210,"&lt;="&amp;$GV231,Population!E$110:E$210)-SUMIF(Population!$B$110:$B$210,"&lt;"&amp;$GU231,Population!E$110:E$210)</f>
        <v>704744</v>
      </c>
      <c r="LE231" s="35">
        <f>SUMIF(Population!$B$110:$B$210,"&lt;="&amp;$GV231,Population!F$110:F$210)-SUMIF(Population!$B$110:$B$210,"&lt;"&amp;$GU231,Population!F$110:F$210)</f>
        <v>718746</v>
      </c>
      <c r="LF231" s="35">
        <f>SUMIF(Population!$B$110:$B$210,"&lt;="&amp;$GV231,Population!G$110:G$210)-SUMIF(Population!$B$110:$B$210,"&lt;"&amp;$GU231,Population!G$110:G$210)</f>
        <v>733526</v>
      </c>
      <c r="LG231" s="35">
        <f>SUMIF(Population!$B$110:$B$210,"&lt;="&amp;$GV231,Population!H$110:H$210)-SUMIF(Population!$B$110:$B$210,"&lt;"&amp;$GU231,Population!H$110:H$210)</f>
        <v>748186</v>
      </c>
      <c r="LH231" s="35">
        <f>SUMIF(Population!$B$110:$B$210,"&lt;="&amp;$GV231,Population!I$110:I$210)-SUMIF(Population!$B$110:$B$210,"&lt;"&amp;$GU231,Population!I$110:I$210)</f>
        <v>759533</v>
      </c>
      <c r="LI231" s="35">
        <f>SUMIF(Population!$B$110:$B$210,"&lt;="&amp;$GV231,Population!J$110:J$210)-SUMIF(Population!$B$110:$B$210,"&lt;"&amp;$GU231,Population!J$110:J$210)</f>
        <v>766197</v>
      </c>
      <c r="LJ231" s="35">
        <f>SUMIF(Population!$B$110:$B$210,"&lt;="&amp;$GV231,Population!K$110:K$210)-SUMIF(Population!$B$110:$B$210,"&lt;"&amp;$GU231,Population!K$110:K$210)</f>
        <v>767241</v>
      </c>
      <c r="LK231" s="35">
        <f>SUMIF(Population!$B$110:$B$210,"&lt;="&amp;$GV231,Population!L$110:L$210)-SUMIF(Population!$B$110:$B$210,"&lt;"&amp;$GU231,Population!L$110:L$210)</f>
        <v>762389</v>
      </c>
      <c r="LL231" s="35">
        <f>SUMIF(Population!$B$110:$B$210,"&lt;="&amp;$GV231,Population!M$110:M$210)-SUMIF(Population!$B$110:$B$210,"&lt;"&amp;$GU231,Population!M$110:M$210)</f>
        <v>757796</v>
      </c>
      <c r="LM231" s="35">
        <f>SUMIF(Population!$B$110:$B$210,"&lt;="&amp;$GV231,Population!N$110:N$210)-SUMIF(Population!$B$110:$B$210,"&lt;"&amp;$GU231,Population!N$110:N$210)</f>
        <v>758164</v>
      </c>
      <c r="LN231" s="35">
        <f>SUMIF(Population!$B$110:$B$210,"&lt;="&amp;$GV231,Population!O$110:O$210)-SUMIF(Population!$B$110:$B$210,"&lt;"&amp;$GU231,Population!O$110:O$210)</f>
        <v>766043</v>
      </c>
      <c r="LO231" s="35">
        <f>SUMIF(Population!$B$110:$B$210,"&lt;="&amp;$GV231,Population!P$110:P$210)-SUMIF(Population!$B$110:$B$210,"&lt;"&amp;$GU231,Population!P$110:P$210)</f>
        <v>781124</v>
      </c>
      <c r="LP231" s="35">
        <f>SUMIF(Population!$B$110:$B$210,"&lt;="&amp;$GV231,Population!Q$110:Q$210)-SUMIF(Population!$B$110:$B$210,"&lt;"&amp;$GU231,Population!Q$110:Q$210)</f>
        <v>805883</v>
      </c>
      <c r="LQ231" s="35">
        <f>SUMIF(Population!$B$110:$B$210,"&lt;="&amp;$GV231,Population!R$110:R$210)-SUMIF(Population!$B$110:$B$210,"&lt;"&amp;$GU231,Population!R$110:R$210)</f>
        <v>828195</v>
      </c>
      <c r="LR231" s="35">
        <f>SUMIF(Population!$B$110:$B$210,"&lt;="&amp;$GV231,Population!S$110:S$210)-SUMIF(Population!$B$110:$B$210,"&lt;"&amp;$GU231,Population!S$110:S$210)</f>
        <v>840866</v>
      </c>
      <c r="LS231" s="35">
        <f>SUMIF(Population!$B$110:$B$210,"&lt;="&amp;$GV231,Population!T$110:T$210)-SUMIF(Population!$B$110:$B$210,"&lt;"&amp;$GU231,Population!T$110:T$210)</f>
        <v>844833</v>
      </c>
      <c r="LT231" s="35">
        <f>SUMIF(Population!$B$110:$B$210,"&lt;="&amp;$GV231,Population!U$110:U$210)-SUMIF(Population!$B$110:$B$210,"&lt;"&amp;$GU231,Population!U$110:U$210)</f>
        <v>843880</v>
      </c>
      <c r="LU231" s="35">
        <f>SUMIF(Population!$B$110:$B$210,"&lt;="&amp;$GV231,Population!V$110:V$210)-SUMIF(Population!$B$110:$B$210,"&lt;"&amp;$GU231,Population!V$110:V$210)</f>
        <v>833308</v>
      </c>
      <c r="LV231" s="35">
        <f>SUMIF(Population!$B$110:$B$210,"&lt;="&amp;$GV231,Population!W$110:W$210)-SUMIF(Population!$B$110:$B$210,"&lt;"&amp;$GU231,Population!W$110:W$210)</f>
        <v>825310</v>
      </c>
      <c r="LW231" s="35">
        <f>SUMIF(Population!$B$110:$B$210,"&lt;="&amp;$GV231,Population!X$110:X$210)-SUMIF(Population!$B$110:$B$210,"&lt;"&amp;$GU231,Population!X$110:X$210)</f>
        <v>824767</v>
      </c>
      <c r="LX231" s="35">
        <f>SUMIF(Population!$B$110:$B$210,"&lt;="&amp;$GV231,Population!Y$110:Y$210)-SUMIF(Population!$B$110:$B$210,"&lt;"&amp;$GU231,Population!Y$110:Y$210)</f>
        <v>831618</v>
      </c>
      <c r="LY231" s="35">
        <f>SUMIF(Population!$B$110:$B$210,"&lt;="&amp;$GV231,Population!Z$110:Z$210)-SUMIF(Population!$B$110:$B$210,"&lt;"&amp;$GU231,Population!Z$110:Z$210)</f>
        <v>844961</v>
      </c>
      <c r="LZ231" s="35">
        <f>SUMIF(Population!$B$110:$B$210,"&lt;="&amp;$GV231,Population!AA$110:AA$210)-SUMIF(Population!$B$110:$B$210,"&lt;"&amp;$GU231,Population!AA$110:AA$210)</f>
        <v>867436</v>
      </c>
      <c r="MA231" s="35">
        <f>SUMIF(Population!$B$110:$B$210,"&lt;="&amp;$GV231,Population!AB$110:AB$210)-SUMIF(Population!$B$110:$B$210,"&lt;"&amp;$GU231,Population!AB$110:AB$210)</f>
        <v>893808</v>
      </c>
      <c r="MB231" s="35">
        <f>SUMIF(Population!$B$110:$B$210,"&lt;="&amp;$GV231,Population!AC$110:AC$210)-SUMIF(Population!$B$110:$B$210,"&lt;"&amp;$GU231,Population!AC$110:AC$210)</f>
        <v>924184</v>
      </c>
      <c r="MC231" s="35">
        <f>SUMIF(Population!$B$110:$B$210,"&lt;="&amp;$GV231,Population!AD$110:AD$210)-SUMIF(Population!$B$110:$B$210,"&lt;"&amp;$GU231,Population!AD$110:AD$210)</f>
        <v>950704</v>
      </c>
      <c r="MD231" s="35">
        <f>SUMIF(Population!$B$110:$B$210,"&lt;="&amp;$GV231,Population!AE$110:AE$210)-SUMIF(Population!$B$110:$B$210,"&lt;"&amp;$GU231,Population!AE$110:AE$210)</f>
        <v>974946</v>
      </c>
      <c r="ME231" s="35">
        <f>SUMIF(Population!$B$110:$B$210,"&lt;="&amp;$GV231,Population!AF$110:AF$210)-SUMIF(Population!$B$110:$B$210,"&lt;"&amp;$GU231,Population!AF$110:AF$210)</f>
        <v>991661</v>
      </c>
      <c r="MF231" s="35">
        <f>SUMIF(Population!$B$110:$B$210,"&lt;="&amp;$GV231,Population!AG$110:AG$210)-SUMIF(Population!$B$110:$B$210,"&lt;"&amp;$GU231,Population!AG$110:AG$210)</f>
        <v>1002422</v>
      </c>
      <c r="MG231" s="35">
        <f>SUMIF(Population!$B$110:$B$210,"&lt;="&amp;$GV231,Population!AH$110:AH$210)-SUMIF(Population!$B$110:$B$210,"&lt;"&amp;$GU231,Population!AH$110:AH$210)</f>
        <v>1007933</v>
      </c>
      <c r="MH231" s="35">
        <f>SUMIF(Population!$B$110:$B$210,"&lt;="&amp;$GV231,Population!AI$110:AI$210)-SUMIF(Population!$B$110:$B$210,"&lt;"&amp;$GU231,Population!AI$110:AI$210)</f>
        <v>1014702</v>
      </c>
      <c r="MI231" s="35">
        <f>SUMIF(Population!$B$110:$B$210,"&lt;="&amp;$GV231,Population!AJ$110:AJ$210)-SUMIF(Population!$B$110:$B$210,"&lt;"&amp;$GU231,Population!AJ$110:AJ$210)</f>
        <v>1022421</v>
      </c>
      <c r="MJ231" s="35">
        <f>SUMIF(Population!$B$110:$B$210,"&lt;="&amp;$GV231,Population!AK$110:AK$210)-SUMIF(Population!$B$110:$B$210,"&lt;"&amp;$GU231,Population!AK$110:AK$210)</f>
        <v>1026300</v>
      </c>
      <c r="MK231" s="35">
        <f>SUMIF(Population!$B$110:$B$210,"&lt;="&amp;$GV231,Population!AL$110:AL$210)-SUMIF(Population!$B$110:$B$210,"&lt;"&amp;$GU231,Population!AL$110:AL$210)</f>
        <v>1029142</v>
      </c>
      <c r="ML231" s="35">
        <f>SUMIF(Population!$B$110:$B$210,"&lt;="&amp;$GV231,Population!AM$110:AM$210)-SUMIF(Population!$B$110:$B$210,"&lt;"&amp;$GU231,Population!AM$110:AM$210)</f>
        <v>1032238</v>
      </c>
      <c r="MM231" s="35">
        <f>SUMIF(Population!$B$110:$B$210,"&lt;="&amp;$GV231,Population!AN$110:AN$210)-SUMIF(Population!$B$110:$B$210,"&lt;"&amp;$GU231,Population!AN$110:AN$210)</f>
        <v>1034246</v>
      </c>
      <c r="MN231" s="35">
        <f>SUMIF(Population!$B$110:$B$210,"&lt;="&amp;$GV231,Population!AO$110:AO$210)-SUMIF(Population!$B$110:$B$210,"&lt;"&amp;$GU231,Population!AO$110:AO$210)</f>
        <v>1034911</v>
      </c>
      <c r="MO231" s="35">
        <f>SUMIF(Population!$B$110:$B$210,"&lt;="&amp;$GV231,Population!AP$110:AP$210)-SUMIF(Population!$B$110:$B$210,"&lt;"&amp;$GU231,Population!AP$110:AP$210)</f>
        <v>1036667</v>
      </c>
      <c r="MP231" s="35">
        <f>SUMIF(Population!$B$110:$B$210,"&lt;="&amp;$GV231,Population!AQ$110:AQ$210)-SUMIF(Population!$B$110:$B$210,"&lt;"&amp;$GU231,Population!AQ$110:AQ$210)</f>
        <v>1039963</v>
      </c>
      <c r="MQ231" s="35">
        <f>SUMIF(Population!$B$110:$B$210,"&lt;="&amp;$GV231,Population!AR$110:AR$210)-SUMIF(Population!$B$110:$B$210,"&lt;"&amp;$GU231,Population!AR$110:AR$210)</f>
        <v>1041258</v>
      </c>
      <c r="MR231" s="35">
        <f>SUMIF(Population!$B$110:$B$210,"&lt;="&amp;$GV231,Population!AS$110:AS$210)-SUMIF(Population!$B$110:$B$210,"&lt;"&amp;$GU231,Population!AS$110:AS$210)</f>
        <v>1041594</v>
      </c>
      <c r="MS231" s="35">
        <f>SUMIF(Population!$B$110:$B$210,"&lt;="&amp;$GV231,Population!AT$110:AT$210)-SUMIF(Population!$B$110:$B$210,"&lt;"&amp;$GU231,Population!AT$110:AT$210)</f>
        <v>1040077</v>
      </c>
      <c r="MT231" s="35">
        <f>SUMIF(Population!$B$110:$B$210,"&lt;="&amp;$GV231,Population!AU$110:AU$210)-SUMIF(Population!$B$110:$B$210,"&lt;"&amp;$GU231,Population!AU$110:AU$210)</f>
        <v>1041489</v>
      </c>
      <c r="MU231" s="35">
        <f>SUMIF(Population!$B$110:$B$210,"&lt;="&amp;$GV231,Population!AV$110:AV$210)-SUMIF(Population!$B$110:$B$210,"&lt;"&amp;$GU231,Population!AV$110:AV$210)</f>
        <v>1041980</v>
      </c>
      <c r="MV231" s="35">
        <f>SUMIF(Population!$B$110:$B$210,"&lt;="&amp;$GV231,Population!AW$110:AW$210)-SUMIF(Population!$B$110:$B$210,"&lt;"&amp;$GU231,Population!AW$110:AW$210)</f>
        <v>1044783</v>
      </c>
      <c r="MW231" s="35">
        <f>SUMIF(Population!$B$110:$B$210,"&lt;="&amp;$GV231,Population!AX$110:AX$210)-SUMIF(Population!$B$110:$B$210,"&lt;"&amp;$GU231,Population!AX$110:AX$210)</f>
        <v>1050490</v>
      </c>
      <c r="MX231" s="35">
        <f>SUMIF(Population!$B$110:$B$210,"&lt;="&amp;$GV231,Population!AY$110:AY$210)-SUMIF(Population!$B$110:$B$210,"&lt;"&amp;$GU231,Population!AY$110:AY$210)</f>
        <v>1059632</v>
      </c>
      <c r="MZ231" s="36" t="s">
        <v>46</v>
      </c>
      <c r="NA231" s="75">
        <f t="shared" si="264"/>
        <v>394643534.56601685</v>
      </c>
      <c r="NB231" s="75">
        <f t="shared" si="265"/>
        <v>411859391.28894162</v>
      </c>
      <c r="NC231" s="75">
        <f t="shared" si="266"/>
        <v>430675182.21115571</v>
      </c>
      <c r="ND231" s="75">
        <f t="shared" si="267"/>
        <v>448682103.41888303</v>
      </c>
      <c r="NE231" s="75">
        <f t="shared" si="268"/>
        <v>467708637.78351533</v>
      </c>
      <c r="NF231" s="75">
        <f t="shared" si="269"/>
        <v>486259731.52520329</v>
      </c>
      <c r="NG231" s="75">
        <f t="shared" si="270"/>
        <v>502933734.22783315</v>
      </c>
      <c r="NH231" s="75">
        <f t="shared" si="271"/>
        <v>516596179.29160959</v>
      </c>
      <c r="NI231" s="75">
        <f t="shared" si="272"/>
        <v>526476263.99273831</v>
      </c>
      <c r="NJ231" s="75">
        <f t="shared" si="273"/>
        <v>532111024.3392936</v>
      </c>
      <c r="NK231" s="75">
        <f t="shared" si="274"/>
        <v>537903924.27325916</v>
      </c>
      <c r="NL231" s="75">
        <f t="shared" si="275"/>
        <v>546623855.18840313</v>
      </c>
      <c r="NM231" s="75">
        <f t="shared" si="276"/>
        <v>561334618.45693505</v>
      </c>
      <c r="NN231" s="75">
        <f t="shared" si="277"/>
        <v>581026553.06754673</v>
      </c>
      <c r="NO231" s="75">
        <f t="shared" si="278"/>
        <v>609315185.69706082</v>
      </c>
      <c r="NP231" s="75">
        <f t="shared" si="279"/>
        <v>636306368.7998333</v>
      </c>
      <c r="NQ231" s="75">
        <f t="shared" si="280"/>
        <v>656259725.9375174</v>
      </c>
      <c r="NR231" s="75">
        <f t="shared" si="281"/>
        <v>669088133.0519011</v>
      </c>
      <c r="NS231" s="75">
        <f t="shared" si="282"/>
        <v>678083593.12658608</v>
      </c>
      <c r="NT231" s="75">
        <f t="shared" si="283"/>
        <v>678430437.16146493</v>
      </c>
      <c r="NU231" s="75">
        <f t="shared" si="284"/>
        <v>680791995.06715322</v>
      </c>
      <c r="NV231" s="75">
        <f t="shared" si="285"/>
        <v>689390371.66113627</v>
      </c>
      <c r="NW231" s="75">
        <f t="shared" si="286"/>
        <v>704220338.73281384</v>
      </c>
      <c r="NX231" s="75">
        <f t="shared" si="287"/>
        <v>725146582.08659697</v>
      </c>
      <c r="NY231" s="75">
        <f t="shared" si="288"/>
        <v>754054944.42342448</v>
      </c>
      <c r="NZ231" s="75">
        <f t="shared" si="289"/>
        <v>786884604.72784412</v>
      </c>
      <c r="OA231" s="75">
        <f t="shared" si="290"/>
        <v>824276049.28133261</v>
      </c>
      <c r="OB231" s="75">
        <f t="shared" si="291"/>
        <v>859899013.53581345</v>
      </c>
      <c r="OC231" s="75">
        <f t="shared" si="292"/>
        <v>894684506.57984698</v>
      </c>
      <c r="OD231" s="75">
        <f t="shared" si="293"/>
        <v>923467160.31655526</v>
      </c>
      <c r="OE231" s="75">
        <f t="shared" si="294"/>
        <v>947843638.76512682</v>
      </c>
      <c r="OF231" s="75">
        <f t="shared" si="295"/>
        <v>967981825.69298112</v>
      </c>
      <c r="OG231" s="75">
        <f t="shared" si="296"/>
        <v>989151571.27030277</v>
      </c>
      <c r="OH231" s="75">
        <f t="shared" si="297"/>
        <v>1010702362.394231</v>
      </c>
      <c r="OI231" s="75">
        <f t="shared" si="298"/>
        <v>1029645779.6827646</v>
      </c>
      <c r="OJ231" s="75">
        <f t="shared" si="299"/>
        <v>1046846984.7111611</v>
      </c>
      <c r="OK231" s="75">
        <f t="shared" si="300"/>
        <v>1063455606.3761516</v>
      </c>
      <c r="OL231" s="75">
        <f t="shared" si="301"/>
        <v>1078566644.3189242</v>
      </c>
      <c r="OM231" s="75">
        <f t="shared" si="302"/>
        <v>1092673280.8523045</v>
      </c>
      <c r="ON231" s="75">
        <f t="shared" si="303"/>
        <v>1107277686.107029</v>
      </c>
      <c r="OO231" s="75">
        <f t="shared" si="304"/>
        <v>1124505238.582135</v>
      </c>
      <c r="OP231" s="75">
        <f t="shared" si="305"/>
        <v>1139948015.4351413</v>
      </c>
      <c r="OQ231" s="75">
        <f t="shared" si="306"/>
        <v>1155571464.5727551</v>
      </c>
      <c r="OR231" s="75">
        <f t="shared" si="307"/>
        <v>1169756339.4797342</v>
      </c>
      <c r="OS231" s="75">
        <f t="shared" si="308"/>
        <v>1187012295.0608437</v>
      </c>
      <c r="OT231" s="75">
        <f t="shared" si="309"/>
        <v>1203462903.5196979</v>
      </c>
      <c r="OU231" s="75">
        <f t="shared" si="310"/>
        <v>1223063706.8776042</v>
      </c>
      <c r="OV231" s="75">
        <f t="shared" si="311"/>
        <v>1245161035.8306284</v>
      </c>
      <c r="OW231" s="75">
        <f t="shared" si="312"/>
        <v>1271282028.5813978</v>
      </c>
    </row>
    <row r="232" spans="2:413">
      <c r="B232" s="36" t="s">
        <v>47</v>
      </c>
      <c r="C232" s="39">
        <v>499449479.85066473</v>
      </c>
      <c r="D232" s="39">
        <v>254813247.62520936</v>
      </c>
      <c r="E232" s="39">
        <v>244636232.22545534</v>
      </c>
      <c r="F232" s="40">
        <f t="shared" si="259"/>
        <v>407.95297149730595</v>
      </c>
      <c r="G232" s="40">
        <f t="shared" si="260"/>
        <v>418.75223518783605</v>
      </c>
      <c r="H232" s="40">
        <f t="shared" si="261"/>
        <v>397.28120651901884</v>
      </c>
      <c r="I232" s="341">
        <f t="shared" si="313"/>
        <v>1.9597993785484167</v>
      </c>
      <c r="J232" s="341">
        <f t="shared" si="262"/>
        <v>2.2358469735718849</v>
      </c>
      <c r="K232" s="341">
        <f t="shared" si="262"/>
        <v>1.7360370067781732</v>
      </c>
      <c r="AG232" s="35">
        <v>60</v>
      </c>
      <c r="AH232" s="35">
        <v>64</v>
      </c>
      <c r="AI232" s="36" t="s">
        <v>47</v>
      </c>
      <c r="AJ232" s="35">
        <f t="shared" si="314"/>
        <v>426.0251664240526</v>
      </c>
      <c r="AK232" s="35">
        <f t="shared" si="314"/>
        <v>435.40072255037671</v>
      </c>
      <c r="AL232" s="35">
        <f t="shared" si="314"/>
        <v>444.65058074759793</v>
      </c>
      <c r="AM232" s="35">
        <f t="shared" si="314"/>
        <v>453.78849496318162</v>
      </c>
      <c r="AN232" s="35">
        <f t="shared" si="314"/>
        <v>462.82784287564431</v>
      </c>
      <c r="AO232" s="35">
        <f t="shared" si="314"/>
        <v>471.7815712113578</v>
      </c>
      <c r="AP232" s="35">
        <f t="shared" si="314"/>
        <v>480.66215695665232</v>
      </c>
      <c r="AQ232" s="35">
        <f t="shared" si="314"/>
        <v>489.48158183717118</v>
      </c>
      <c r="AR232" s="35">
        <f t="shared" si="314"/>
        <v>498.25131775991736</v>
      </c>
      <c r="AS232" s="35">
        <f t="shared" si="314"/>
        <v>506.98232121484773</v>
      </c>
      <c r="AT232" s="35">
        <f t="shared" si="314"/>
        <v>515.68503490893988</v>
      </c>
      <c r="AU232" s="35">
        <f t="shared" si="314"/>
        <v>524.36939515499967</v>
      </c>
      <c r="AV232" s="35">
        <f t="shared" si="314"/>
        <v>533.04484376006451</v>
      </c>
      <c r="AW232" s="35">
        <f t="shared" si="314"/>
        <v>541.72034335498904</v>
      </c>
      <c r="AX232" s="35">
        <f t="shared" si="314"/>
        <v>550.40439527917829</v>
      </c>
      <c r="AY232" s="35">
        <f t="shared" si="314"/>
        <v>559.10505928430121</v>
      </c>
      <c r="AZ232" s="35">
        <f t="shared" si="316"/>
        <v>567.82997445021942</v>
      </c>
      <c r="BA232" s="35">
        <f t="shared" si="316"/>
        <v>576.58638081737115</v>
      </c>
      <c r="BB232" s="35">
        <f t="shared" si="316"/>
        <v>585.38114133449699</v>
      </c>
      <c r="BC232" s="35">
        <f t="shared" si="316"/>
        <v>594.22076380083672</v>
      </c>
      <c r="BD232" s="35">
        <f t="shared" si="316"/>
        <v>603.11142254955564</v>
      </c>
      <c r="BE232" s="35">
        <f t="shared" si="316"/>
        <v>612.05897967584951</v>
      </c>
      <c r="BF232" s="35">
        <f t="shared" si="316"/>
        <v>621.0690056604119</v>
      </c>
      <c r="BG232" s="35">
        <f t="shared" si="316"/>
        <v>630.14679927807299</v>
      </c>
      <c r="BH232" s="35">
        <f t="shared" si="316"/>
        <v>639.29740671360798</v>
      </c>
      <c r="BI232" s="35">
        <f t="shared" si="316"/>
        <v>648.52563983302082</v>
      </c>
      <c r="BJ232" s="35">
        <f t="shared" si="316"/>
        <v>657.83609357992202</v>
      </c>
      <c r="BK232" s="35">
        <f t="shared" si="316"/>
        <v>667.2331624837442</v>
      </c>
      <c r="BL232" s="35">
        <f t="shared" si="316"/>
        <v>676.72105628013617</v>
      </c>
      <c r="BM232" s="35">
        <f t="shared" si="316"/>
        <v>686.30381465454104</v>
      </c>
      <c r="BN232" s="35">
        <f t="shared" si="316"/>
        <v>695.9853211281843</v>
      </c>
      <c r="BO232" s="35">
        <f t="shared" si="316"/>
        <v>705.76931611190571</v>
      </c>
      <c r="BP232" s="35">
        <f t="shared" si="316"/>
        <v>715.65940915780834</v>
      </c>
      <c r="BQ232" s="35">
        <f t="shared" si="316"/>
        <v>725.65909044190039</v>
      </c>
      <c r="BR232" s="35">
        <f t="shared" si="316"/>
        <v>735.77174151298289</v>
      </c>
      <c r="BS232" s="35">
        <f t="shared" si="316"/>
        <v>746.00064534425246</v>
      </c>
      <c r="BT232" s="35">
        <f t="shared" si="316"/>
        <v>756.34899572457766</v>
      </c>
      <c r="BU232" s="35">
        <f t="shared" si="316"/>
        <v>766.81990602634835</v>
      </c>
      <c r="BV232" s="35">
        <f t="shared" si="316"/>
        <v>777.41641738630017</v>
      </c>
      <c r="BW232" s="35">
        <f t="shared" si="316"/>
        <v>788.14150633488373</v>
      </c>
      <c r="BX232" s="35">
        <f t="shared" si="316"/>
        <v>798.99809190866654</v>
      </c>
      <c r="BY232" s="35">
        <f t="shared" si="316"/>
        <v>809.98904227899482</v>
      </c>
      <c r="BZ232" s="35">
        <f t="shared" si="316"/>
        <v>821.11718092875049</v>
      </c>
      <c r="CA232" s="35">
        <f t="shared" si="316"/>
        <v>832.38529240756986</v>
      </c>
      <c r="CB232" s="35">
        <f t="shared" si="316"/>
        <v>843.79612769437813</v>
      </c>
      <c r="CC232" s="35">
        <f t="shared" si="316"/>
        <v>855.35240919455691</v>
      </c>
      <c r="CD232" s="35">
        <f t="shared" si="316"/>
        <v>867.05683539754148</v>
      </c>
      <c r="CE232" s="35">
        <f t="shared" si="316"/>
        <v>878.91208521914223</v>
      </c>
      <c r="CF232" s="35">
        <f t="shared" si="316"/>
        <v>890.92082205141674</v>
      </c>
      <c r="GU232" s="35">
        <v>60</v>
      </c>
      <c r="GV232" s="35">
        <v>64</v>
      </c>
      <c r="GW232" s="36" t="s">
        <v>47</v>
      </c>
      <c r="GX232" s="35">
        <f>SUMIF(Population!$B$4:$B$104,"&lt;="&amp;$GV232,Population!C$4:C$104)-SUMIF(Population!$B$4:$B$104,"&lt;"&amp;$GU232,Population!C$4:C$104)</f>
        <v>1224282</v>
      </c>
      <c r="GY232" s="35">
        <f>SUMIF(Population!$B$4:$B$104,"&lt;="&amp;$GV232,Population!D$4:D$104)-SUMIF(Population!$B$4:$B$104,"&lt;"&amp;$GU232,Population!D$4:D$104)</f>
        <v>1241426</v>
      </c>
      <c r="GZ232" s="35">
        <f>SUMIF(Population!$B$4:$B$104,"&lt;="&amp;$GV232,Population!E$4:E$104)-SUMIF(Population!$B$4:$B$104,"&lt;"&amp;$GU232,Population!E$4:E$104)</f>
        <v>1264253</v>
      </c>
      <c r="HA232" s="35">
        <f>SUMIF(Population!$B$4:$B$104,"&lt;="&amp;$GV232,Population!F$4:F$104)-SUMIF(Population!$B$4:$B$104,"&lt;"&amp;$GU232,Population!F$4:F$104)</f>
        <v>1289119</v>
      </c>
      <c r="HB232" s="35">
        <f>SUMIF(Population!$B$4:$B$104,"&lt;="&amp;$GV232,Population!G$4:G$104)-SUMIF(Population!$B$4:$B$104,"&lt;"&amp;$GU232,Population!G$4:G$104)</f>
        <v>1318010</v>
      </c>
      <c r="HC232" s="35">
        <f>SUMIF(Population!$B$4:$B$104,"&lt;="&amp;$GV232,Population!H$4:H$104)-SUMIF(Population!$B$4:$B$104,"&lt;"&amp;$GU232,Population!H$4:H$104)</f>
        <v>1347955</v>
      </c>
      <c r="HD232" s="35">
        <f>SUMIF(Population!$B$4:$B$104,"&lt;="&amp;$GV232,Population!I$4:I$104)-SUMIF(Population!$B$4:$B$104,"&lt;"&amp;$GU232,Population!I$4:I$104)</f>
        <v>1376391</v>
      </c>
      <c r="HE232" s="35">
        <f>SUMIF(Population!$B$4:$B$104,"&lt;="&amp;$GV232,Population!J$4:J$104)-SUMIF(Population!$B$4:$B$104,"&lt;"&amp;$GU232,Population!J$4:J$104)</f>
        <v>1409326</v>
      </c>
      <c r="HF232" s="35">
        <f>SUMIF(Population!$B$4:$B$104,"&lt;="&amp;$GV232,Population!K$4:K$104)-SUMIF(Population!$B$4:$B$104,"&lt;"&amp;$GU232,Population!K$4:K$104)</f>
        <v>1438865</v>
      </c>
      <c r="HG232" s="35">
        <f>SUMIF(Population!$B$4:$B$104,"&lt;="&amp;$GV232,Population!L$4:L$104)-SUMIF(Population!$B$4:$B$104,"&lt;"&amp;$GU232,Population!L$4:L$104)</f>
        <v>1470935</v>
      </c>
      <c r="HH232" s="35">
        <f>SUMIF(Population!$B$4:$B$104,"&lt;="&amp;$GV232,Population!M$4:M$104)-SUMIF(Population!$B$4:$B$104,"&lt;"&amp;$GU232,Population!M$4:M$104)</f>
        <v>1500734</v>
      </c>
      <c r="HI232" s="35">
        <f>SUMIF(Population!$B$4:$B$104,"&lt;="&amp;$GV232,Population!N$4:N$104)-SUMIF(Population!$B$4:$B$104,"&lt;"&amp;$GU232,Population!N$4:N$104)</f>
        <v>1524195</v>
      </c>
      <c r="HJ232" s="35">
        <f>SUMIF(Population!$B$4:$B$104,"&lt;="&amp;$GV232,Population!O$4:O$104)-SUMIF(Population!$B$4:$B$104,"&lt;"&amp;$GU232,Population!O$4:O$104)</f>
        <v>1538114</v>
      </c>
      <c r="HK232" s="35">
        <f>SUMIF(Population!$B$4:$B$104,"&lt;="&amp;$GV232,Population!P$4:P$104)-SUMIF(Population!$B$4:$B$104,"&lt;"&amp;$GU232,Population!P$4:P$104)</f>
        <v>1540700</v>
      </c>
      <c r="HL232" s="35">
        <f>SUMIF(Population!$B$4:$B$104,"&lt;="&amp;$GV232,Population!Q$4:Q$104)-SUMIF(Population!$B$4:$B$104,"&lt;"&amp;$GU232,Population!Q$4:Q$104)</f>
        <v>1531235</v>
      </c>
      <c r="HM232" s="35">
        <f>SUMIF(Population!$B$4:$B$104,"&lt;="&amp;$GV232,Population!R$4:R$104)-SUMIF(Population!$B$4:$B$104,"&lt;"&amp;$GU232,Population!R$4:R$104)</f>
        <v>1522641</v>
      </c>
      <c r="HN232" s="35">
        <f>SUMIF(Population!$B$4:$B$104,"&lt;="&amp;$GV232,Population!S$4:S$104)-SUMIF(Population!$B$4:$B$104,"&lt;"&amp;$GU232,Population!S$4:S$104)</f>
        <v>1522507</v>
      </c>
      <c r="HO232" s="35">
        <f>SUMIF(Population!$B$4:$B$104,"&lt;="&amp;$GV232,Population!T$4:T$104)-SUMIF(Population!$B$4:$B$104,"&lt;"&amp;$GU232,Population!T$4:T$104)</f>
        <v>1538732</v>
      </c>
      <c r="HP232" s="35">
        <f>SUMIF(Population!$B$4:$B$104,"&lt;="&amp;$GV232,Population!U$4:U$104)-SUMIF(Population!$B$4:$B$104,"&lt;"&amp;$GU232,Population!U$4:U$104)</f>
        <v>1567758</v>
      </c>
      <c r="HQ232" s="35">
        <f>SUMIF(Population!$B$4:$B$104,"&lt;="&amp;$GV232,Population!V$4:V$104)-SUMIF(Population!$B$4:$B$104,"&lt;"&amp;$GU232,Population!V$4:V$104)</f>
        <v>1618556</v>
      </c>
      <c r="HR232" s="35">
        <f>SUMIF(Population!$B$4:$B$104,"&lt;="&amp;$GV232,Population!W$4:W$104)-SUMIF(Population!$B$4:$B$104,"&lt;"&amp;$GU232,Population!W$4:W$104)</f>
        <v>1664337</v>
      </c>
      <c r="HS232" s="35">
        <f>SUMIF(Population!$B$4:$B$104,"&lt;="&amp;$GV232,Population!X$4:X$104)-SUMIF(Population!$B$4:$B$104,"&lt;"&amp;$GU232,Population!X$4:X$104)</f>
        <v>1690628</v>
      </c>
      <c r="HT232" s="35">
        <f>SUMIF(Population!$B$4:$B$104,"&lt;="&amp;$GV232,Population!Y$4:Y$104)-SUMIF(Population!$B$4:$B$104,"&lt;"&amp;$GU232,Population!Y$4:Y$104)</f>
        <v>1698095</v>
      </c>
      <c r="HU232" s="35">
        <f>SUMIF(Population!$B$4:$B$104,"&lt;="&amp;$GV232,Population!Z$4:Z$104)-SUMIF(Population!$B$4:$B$104,"&lt;"&amp;$GU232,Population!Z$4:Z$104)</f>
        <v>1695715</v>
      </c>
      <c r="HV232" s="35">
        <f>SUMIF(Population!$B$4:$B$104,"&lt;="&amp;$GV232,Population!AA$4:AA$104)-SUMIF(Population!$B$4:$B$104,"&lt;"&amp;$GU232,Population!AA$4:AA$104)</f>
        <v>1672173</v>
      </c>
      <c r="HW232" s="35">
        <f>SUMIF(Population!$B$4:$B$104,"&lt;="&amp;$GV232,Population!AB$4:AB$104)-SUMIF(Population!$B$4:$B$104,"&lt;"&amp;$GU232,Population!AB$4:AB$104)</f>
        <v>1654049</v>
      </c>
      <c r="HX232" s="35">
        <f>SUMIF(Population!$B$4:$B$104,"&lt;="&amp;$GV232,Population!AC$4:AC$104)-SUMIF(Population!$B$4:$B$104,"&lt;"&amp;$GU232,Population!AC$4:AC$104)</f>
        <v>1651116</v>
      </c>
      <c r="HY232" s="35">
        <f>SUMIF(Population!$B$4:$B$104,"&lt;="&amp;$GV232,Population!AD$4:AD$104)-SUMIF(Population!$B$4:$B$104,"&lt;"&amp;$GU232,Population!AD$4:AD$104)</f>
        <v>1662718</v>
      </c>
      <c r="HZ232" s="35">
        <f>SUMIF(Population!$B$4:$B$104,"&lt;="&amp;$GV232,Population!AE$4:AE$104)-SUMIF(Population!$B$4:$B$104,"&lt;"&amp;$GU232,Population!AE$4:AE$104)</f>
        <v>1687906</v>
      </c>
      <c r="IA232" s="35">
        <f>SUMIF(Population!$B$4:$B$104,"&lt;="&amp;$GV232,Population!AF$4:AF$104)-SUMIF(Population!$B$4:$B$104,"&lt;"&amp;$GU232,Population!AF$4:AF$104)</f>
        <v>1730394</v>
      </c>
      <c r="IB232" s="35">
        <f>SUMIF(Population!$B$4:$B$104,"&lt;="&amp;$GV232,Population!AG$4:AG$104)-SUMIF(Population!$B$4:$B$104,"&lt;"&amp;$GU232,Population!AG$4:AG$104)</f>
        <v>1780302</v>
      </c>
      <c r="IC232" s="35">
        <f>SUMIF(Population!$B$4:$B$104,"&lt;="&amp;$GV232,Population!AH$4:AH$104)-SUMIF(Population!$B$4:$B$104,"&lt;"&amp;$GU232,Population!AH$4:AH$104)</f>
        <v>1838715</v>
      </c>
      <c r="ID232" s="35">
        <f>SUMIF(Population!$B$4:$B$104,"&lt;="&amp;$GV232,Population!AI$4:AI$104)-SUMIF(Population!$B$4:$B$104,"&lt;"&amp;$GU232,Population!AI$4:AI$104)</f>
        <v>1891407</v>
      </c>
      <c r="IE232" s="35">
        <f>SUMIF(Population!$B$4:$B$104,"&lt;="&amp;$GV232,Population!AJ$4:AJ$104)-SUMIF(Population!$B$4:$B$104,"&lt;"&amp;$GU232,Population!AJ$4:AJ$104)</f>
        <v>1940590</v>
      </c>
      <c r="IF232" s="35">
        <f>SUMIF(Population!$B$4:$B$104,"&lt;="&amp;$GV232,Population!AK$4:AK$104)-SUMIF(Population!$B$4:$B$104,"&lt;"&amp;$GU232,Population!AK$4:AK$104)</f>
        <v>1975407</v>
      </c>
      <c r="IG232" s="35">
        <f>SUMIF(Population!$B$4:$B$104,"&lt;="&amp;$GV232,Population!AL$4:AL$104)-SUMIF(Population!$B$4:$B$104,"&lt;"&amp;$GU232,Population!AL$4:AL$104)</f>
        <v>1999754</v>
      </c>
      <c r="IH232" s="35">
        <f>SUMIF(Population!$B$4:$B$104,"&lt;="&amp;$GV232,Population!AM$4:AM$104)-SUMIF(Population!$B$4:$B$104,"&lt;"&amp;$GU232,Population!AM$4:AM$104)</f>
        <v>2014405</v>
      </c>
      <c r="II232" s="35">
        <f>SUMIF(Population!$B$4:$B$104,"&lt;="&amp;$GV232,Population!AN$4:AN$104)-SUMIF(Population!$B$4:$B$104,"&lt;"&amp;$GU232,Population!AN$4:AN$104)</f>
        <v>2030471</v>
      </c>
      <c r="IJ232" s="35">
        <f>SUMIF(Population!$B$4:$B$104,"&lt;="&amp;$GV232,Population!AO$4:AO$104)-SUMIF(Population!$B$4:$B$104,"&lt;"&amp;$GU232,Population!AO$4:AO$104)</f>
        <v>2046578</v>
      </c>
      <c r="IK232" s="35">
        <f>SUMIF(Population!$B$4:$B$104,"&lt;="&amp;$GV232,Population!AP$4:AP$104)-SUMIF(Population!$B$4:$B$104,"&lt;"&amp;$GU232,Population!AP$4:AP$104)</f>
        <v>2056745</v>
      </c>
      <c r="IL232" s="35">
        <f>SUMIF(Population!$B$4:$B$104,"&lt;="&amp;$GV232,Population!AQ$4:AQ$104)-SUMIF(Population!$B$4:$B$104,"&lt;"&amp;$GU232,Population!AQ$4:AQ$104)</f>
        <v>2062890</v>
      </c>
      <c r="IM232" s="35">
        <f>SUMIF(Population!$B$4:$B$104,"&lt;="&amp;$GV232,Population!AR$4:AR$104)-SUMIF(Population!$B$4:$B$104,"&lt;"&amp;$GU232,Population!AR$4:AR$104)</f>
        <v>2067404</v>
      </c>
      <c r="IN232" s="35">
        <f>SUMIF(Population!$B$4:$B$104,"&lt;="&amp;$GV232,Population!AS$4:AS$104)-SUMIF(Population!$B$4:$B$104,"&lt;"&amp;$GU232,Population!AS$4:AS$104)</f>
        <v>2068569</v>
      </c>
      <c r="IO232" s="35">
        <f>SUMIF(Population!$B$4:$B$104,"&lt;="&amp;$GV232,Population!AT$4:AT$104)-SUMIF(Population!$B$4:$B$104,"&lt;"&amp;$GU232,Population!AT$4:AT$104)</f>
        <v>2067453</v>
      </c>
      <c r="IP232" s="35">
        <f>SUMIF(Population!$B$4:$B$104,"&lt;="&amp;$GV232,Population!AU$4:AU$104)-SUMIF(Population!$B$4:$B$104,"&lt;"&amp;$GU232,Population!AU$4:AU$104)</f>
        <v>2066900</v>
      </c>
      <c r="IQ232" s="35">
        <f>SUMIF(Population!$B$4:$B$104,"&lt;="&amp;$GV232,Population!AV$4:AV$104)-SUMIF(Population!$B$4:$B$104,"&lt;"&amp;$GU232,Population!AV$4:AV$104)</f>
        <v>2070782</v>
      </c>
      <c r="IR232" s="35">
        <f>SUMIF(Population!$B$4:$B$104,"&lt;="&amp;$GV232,Population!AW$4:AW$104)-SUMIF(Population!$B$4:$B$104,"&lt;"&amp;$GU232,Population!AW$4:AW$104)</f>
        <v>2070957</v>
      </c>
      <c r="IS232" s="35">
        <f>SUMIF(Population!$B$4:$B$104,"&lt;="&amp;$GV232,Population!AX$4:AX$104)-SUMIF(Population!$B$4:$B$104,"&lt;"&amp;$GU232,Population!AX$4:AX$104)</f>
        <v>2071112</v>
      </c>
      <c r="IT232" s="35">
        <f>SUMIF(Population!$B$4:$B$104,"&lt;="&amp;$GV232,Population!AY$4:AY$104)-SUMIF(Population!$B$4:$B$104,"&lt;"&amp;$GU232,Population!AY$4:AY$104)</f>
        <v>2068399</v>
      </c>
      <c r="IW232" s="35">
        <v>60</v>
      </c>
      <c r="IX232" s="35">
        <v>64</v>
      </c>
      <c r="IY232" s="36" t="s">
        <v>47</v>
      </c>
      <c r="IZ232" s="35">
        <f>SUMIF(Population!$B$214:$B$314,"&lt;="&amp;$GV232,Population!C$214:C$314)-SUMIF(Population!$B$214:$B$314,"&lt;"&amp;$GU232,Population!C$214:C$314)</f>
        <v>615776</v>
      </c>
      <c r="JA232" s="35">
        <f>SUMIF(Population!$B$214:$B$314,"&lt;="&amp;$GV232,Population!D$214:D$314)-SUMIF(Population!$B$214:$B$314,"&lt;"&amp;$GU232,Population!D$214:D$314)</f>
        <v>626680</v>
      </c>
      <c r="JB232" s="35">
        <f>SUMIF(Population!$B$214:$B$314,"&lt;="&amp;$GV232,Population!E$214:E$314)-SUMIF(Population!$B$214:$B$314,"&lt;"&amp;$GU232,Population!E$214:E$314)</f>
        <v>640180</v>
      </c>
      <c r="JC232" s="35">
        <f>SUMIF(Population!$B$214:$B$314,"&lt;="&amp;$GV232,Population!F$214:F$314)-SUMIF(Population!$B$214:$B$314,"&lt;"&amp;$GU232,Population!F$214:F$314)</f>
        <v>654198</v>
      </c>
      <c r="JD232" s="35">
        <f>SUMIF(Population!$B$214:$B$314,"&lt;="&amp;$GV232,Population!G$214:G$314)-SUMIF(Population!$B$214:$B$314,"&lt;"&amp;$GU232,Population!G$214:G$314)</f>
        <v>669388</v>
      </c>
      <c r="JE232" s="35">
        <f>SUMIF(Population!$B$214:$B$314,"&lt;="&amp;$GV232,Population!H$214:H$314)-SUMIF(Population!$B$214:$B$314,"&lt;"&amp;$GU232,Population!H$214:H$314)</f>
        <v>685669</v>
      </c>
      <c r="JF232" s="35">
        <f>SUMIF(Population!$B$214:$B$314,"&lt;="&amp;$GV232,Population!I$214:I$314)-SUMIF(Population!$B$214:$B$314,"&lt;"&amp;$GU232,Population!I$214:I$314)</f>
        <v>701113</v>
      </c>
      <c r="JG232" s="35">
        <f>SUMIF(Population!$B$214:$B$314,"&lt;="&amp;$GV232,Population!J$214:J$314)-SUMIF(Population!$B$214:$B$314,"&lt;"&amp;$GU232,Population!J$214:J$314)</f>
        <v>718118</v>
      </c>
      <c r="JH232" s="35">
        <f>SUMIF(Population!$B$214:$B$314,"&lt;="&amp;$GV232,Population!K$214:K$314)-SUMIF(Population!$B$214:$B$314,"&lt;"&amp;$GU232,Population!K$214:K$314)</f>
        <v>733620</v>
      </c>
      <c r="JI232" s="35">
        <f>SUMIF(Population!$B$214:$B$314,"&lt;="&amp;$GV232,Population!L$214:L$314)-SUMIF(Population!$B$214:$B$314,"&lt;"&amp;$GU232,Population!L$214:L$314)</f>
        <v>750804</v>
      </c>
      <c r="JJ232" s="35">
        <f>SUMIF(Population!$B$214:$B$314,"&lt;="&amp;$GV232,Population!M$214:M$314)-SUMIF(Population!$B$214:$B$314,"&lt;"&amp;$GU232,Population!M$214:M$314)</f>
        <v>765785</v>
      </c>
      <c r="JK232" s="35">
        <f>SUMIF(Population!$B$214:$B$314,"&lt;="&amp;$GV232,Population!N$214:N$314)-SUMIF(Population!$B$214:$B$314,"&lt;"&amp;$GU232,Population!N$214:N$314)</f>
        <v>777604</v>
      </c>
      <c r="JL232" s="35">
        <f>SUMIF(Population!$B$214:$B$314,"&lt;="&amp;$GV232,Population!O$214:O$314)-SUMIF(Population!$B$214:$B$314,"&lt;"&amp;$GU232,Population!O$214:O$314)</f>
        <v>784462</v>
      </c>
      <c r="JM232" s="35">
        <f>SUMIF(Population!$B$214:$B$314,"&lt;="&amp;$GV232,Population!P$214:P$314)-SUMIF(Population!$B$214:$B$314,"&lt;"&amp;$GU232,Population!P$214:P$314)</f>
        <v>785509</v>
      </c>
      <c r="JN232" s="35">
        <f>SUMIF(Population!$B$214:$B$314,"&lt;="&amp;$GV232,Population!Q$214:Q$314)-SUMIF(Population!$B$214:$B$314,"&lt;"&amp;$GU232,Population!Q$214:Q$314)</f>
        <v>780265</v>
      </c>
      <c r="JO232" s="35">
        <f>SUMIF(Population!$B$214:$B$314,"&lt;="&amp;$GV232,Population!R$214:R$314)-SUMIF(Population!$B$214:$B$314,"&lt;"&amp;$GU232,Population!R$214:R$314)</f>
        <v>775641</v>
      </c>
      <c r="JP232" s="35">
        <f>SUMIF(Population!$B$214:$B$314,"&lt;="&amp;$GV232,Population!S$214:S$314)-SUMIF(Population!$B$214:$B$314,"&lt;"&amp;$GU232,Population!S$214:S$314)</f>
        <v>774615</v>
      </c>
      <c r="JQ232" s="35">
        <f>SUMIF(Population!$B$214:$B$314,"&lt;="&amp;$GV232,Population!T$214:T$314)-SUMIF(Population!$B$214:$B$314,"&lt;"&amp;$GU232,Population!T$214:T$314)</f>
        <v>782586</v>
      </c>
      <c r="JR232" s="35">
        <f>SUMIF(Population!$B$214:$B$314,"&lt;="&amp;$GV232,Population!U$214:U$314)-SUMIF(Population!$B$214:$B$314,"&lt;"&amp;$GU232,Population!U$214:U$314)</f>
        <v>796317</v>
      </c>
      <c r="JS232" s="35">
        <f>SUMIF(Population!$B$214:$B$314,"&lt;="&amp;$GV232,Population!V$214:V$314)-SUMIF(Population!$B$214:$B$314,"&lt;"&amp;$GU232,Population!V$214:V$314)</f>
        <v>822319</v>
      </c>
      <c r="JT232" s="35">
        <f>SUMIF(Population!$B$214:$B$314,"&lt;="&amp;$GV232,Population!W$214:W$314)-SUMIF(Population!$B$214:$B$314,"&lt;"&amp;$GU232,Population!W$214:W$314)</f>
        <v>845728</v>
      </c>
      <c r="JU232" s="35">
        <f>SUMIF(Population!$B$214:$B$314,"&lt;="&amp;$GV232,Population!X$214:X$314)-SUMIF(Population!$B$214:$B$314,"&lt;"&amp;$GU232,Population!X$214:X$314)</f>
        <v>859137</v>
      </c>
      <c r="JV232" s="35">
        <f>SUMIF(Population!$B$214:$B$314,"&lt;="&amp;$GV232,Population!Y$214:Y$314)-SUMIF(Population!$B$214:$B$314,"&lt;"&amp;$GU232,Population!Y$214:Y$314)</f>
        <v>862279</v>
      </c>
      <c r="JW232" s="35">
        <f>SUMIF(Population!$B$214:$B$314,"&lt;="&amp;$GV232,Population!Z$214:Z$314)-SUMIF(Population!$B$214:$B$314,"&lt;"&amp;$GU232,Population!Z$214:Z$314)</f>
        <v>860422</v>
      </c>
      <c r="JX232" s="35">
        <f>SUMIF(Population!$B$214:$B$314,"&lt;="&amp;$GV232,Population!AA$214:AA$314)-SUMIF(Population!$B$214:$B$314,"&lt;"&amp;$GU232,Population!AA$214:AA$314)</f>
        <v>846850</v>
      </c>
      <c r="JY232" s="35">
        <f>SUMIF(Population!$B$214:$B$314,"&lt;="&amp;$GV232,Population!AB$214:AB$314)-SUMIF(Population!$B$214:$B$314,"&lt;"&amp;$GU232,Population!AB$214:AB$314)</f>
        <v>836172</v>
      </c>
      <c r="JZ232" s="35">
        <f>SUMIF(Population!$B$214:$B$314,"&lt;="&amp;$GV232,Population!AC$214:AC$314)-SUMIF(Population!$B$214:$B$314,"&lt;"&amp;$GU232,Population!AC$214:AC$314)</f>
        <v>833364</v>
      </c>
      <c r="KA232" s="35">
        <f>SUMIF(Population!$B$214:$B$314,"&lt;="&amp;$GV232,Population!AD$214:AD$314)-SUMIF(Population!$B$214:$B$314,"&lt;"&amp;$GU232,Population!AD$214:AD$314)</f>
        <v>837809</v>
      </c>
      <c r="KB232" s="35">
        <f>SUMIF(Population!$B$214:$B$314,"&lt;="&amp;$GV232,Population!AE$214:AE$314)-SUMIF(Population!$B$214:$B$314,"&lt;"&amp;$GU232,Population!AE$214:AE$314)</f>
        <v>849444</v>
      </c>
      <c r="KC232" s="35">
        <f>SUMIF(Population!$B$214:$B$314,"&lt;="&amp;$GV232,Population!AF$214:AF$314)-SUMIF(Population!$B$214:$B$314,"&lt;"&amp;$GU232,Population!AF$214:AF$314)</f>
        <v>869370</v>
      </c>
      <c r="KD232" s="35">
        <f>SUMIF(Population!$B$214:$B$314,"&lt;="&amp;$GV232,Population!AG$214:AG$314)-SUMIF(Population!$B$214:$B$314,"&lt;"&amp;$GU232,Population!AG$214:AG$314)</f>
        <v>892867</v>
      </c>
      <c r="KE232" s="35">
        <f>SUMIF(Population!$B$214:$B$314,"&lt;="&amp;$GV232,Population!AH$214:AH$314)-SUMIF(Population!$B$214:$B$314,"&lt;"&amp;$GU232,Population!AH$214:AH$314)</f>
        <v>920913</v>
      </c>
      <c r="KF232" s="35">
        <f>SUMIF(Population!$B$214:$B$314,"&lt;="&amp;$GV232,Population!AI$214:AI$314)-SUMIF(Population!$B$214:$B$314,"&lt;"&amp;$GU232,Population!AI$214:AI$314)</f>
        <v>947046</v>
      </c>
      <c r="KG232" s="35">
        <f>SUMIF(Population!$B$214:$B$314,"&lt;="&amp;$GV232,Population!AJ$214:AJ$314)-SUMIF(Population!$B$214:$B$314,"&lt;"&amp;$GU232,Population!AJ$214:AJ$314)</f>
        <v>971921</v>
      </c>
      <c r="KH232" s="35">
        <f>SUMIF(Population!$B$214:$B$314,"&lt;="&amp;$GV232,Population!AK$214:AK$314)-SUMIF(Population!$B$214:$B$314,"&lt;"&amp;$GU232,Population!AK$214:AK$314)</f>
        <v>989861</v>
      </c>
      <c r="KI232" s="35">
        <f>SUMIF(Population!$B$214:$B$314,"&lt;="&amp;$GV232,Population!AL$214:AL$314)-SUMIF(Population!$B$214:$B$314,"&lt;"&amp;$GU232,Population!AL$214:AL$314)</f>
        <v>1003222</v>
      </c>
      <c r="KJ232" s="35">
        <f>SUMIF(Population!$B$214:$B$314,"&lt;="&amp;$GV232,Population!AM$214:AM$314)-SUMIF(Population!$B$214:$B$314,"&lt;"&amp;$GU232,Population!AM$214:AM$314)</f>
        <v>1012074</v>
      </c>
      <c r="KK232" s="35">
        <f>SUMIF(Population!$B$214:$B$314,"&lt;="&amp;$GV232,Population!AN$214:AN$314)-SUMIF(Population!$B$214:$B$314,"&lt;"&amp;$GU232,Population!AN$214:AN$314)</f>
        <v>1021102</v>
      </c>
      <c r="KL232" s="35">
        <f>SUMIF(Population!$B$214:$B$314,"&lt;="&amp;$GV232,Population!AO$214:AO$314)-SUMIF(Population!$B$214:$B$314,"&lt;"&amp;$GU232,Population!AO$214:AO$314)</f>
        <v>1029228</v>
      </c>
      <c r="KM232" s="35">
        <f>SUMIF(Population!$B$214:$B$314,"&lt;="&amp;$GV232,Population!AP$214:AP$314)-SUMIF(Population!$B$214:$B$314,"&lt;"&amp;$GU232,Population!AP$214:AP$314)</f>
        <v>1035232</v>
      </c>
      <c r="KN232" s="35">
        <f>SUMIF(Population!$B$214:$B$314,"&lt;="&amp;$GV232,Population!AQ$214:AQ$314)-SUMIF(Population!$B$214:$B$314,"&lt;"&amp;$GU232,Population!AQ$214:AQ$314)</f>
        <v>1038256</v>
      </c>
      <c r="KO232" s="35">
        <f>SUMIF(Population!$B$214:$B$314,"&lt;="&amp;$GV232,Population!AR$214:AR$314)-SUMIF(Population!$B$214:$B$314,"&lt;"&amp;$GU232,Population!AR$214:AR$314)</f>
        <v>1039404</v>
      </c>
      <c r="KP232" s="35">
        <f>SUMIF(Population!$B$214:$B$314,"&lt;="&amp;$GV232,Population!AS$214:AS$314)-SUMIF(Population!$B$214:$B$314,"&lt;"&amp;$GU232,Population!AS$214:AS$314)</f>
        <v>1038319</v>
      </c>
      <c r="KQ232" s="35">
        <f>SUMIF(Population!$B$214:$B$314,"&lt;="&amp;$GV232,Population!AT$214:AT$314)-SUMIF(Population!$B$214:$B$314,"&lt;"&amp;$GU232,Population!AT$214:AT$314)</f>
        <v>1036314</v>
      </c>
      <c r="KR232" s="35">
        <f>SUMIF(Population!$B$214:$B$314,"&lt;="&amp;$GV232,Population!AU$214:AU$314)-SUMIF(Population!$B$214:$B$314,"&lt;"&amp;$GU232,Population!AU$214:AU$314)</f>
        <v>1033835</v>
      </c>
      <c r="KS232" s="35">
        <f>SUMIF(Population!$B$214:$B$314,"&lt;="&amp;$GV232,Population!AV$214:AV$314)-SUMIF(Population!$B$214:$B$314,"&lt;"&amp;$GU232,Population!AV$214:AV$314)</f>
        <v>1034299</v>
      </c>
      <c r="KT232" s="35">
        <f>SUMIF(Population!$B$214:$B$314,"&lt;="&amp;$GV232,Population!AW$214:AW$314)-SUMIF(Population!$B$214:$B$314,"&lt;"&amp;$GU232,Population!AW$214:AW$314)</f>
        <v>1033071</v>
      </c>
      <c r="KU232" s="35">
        <f>SUMIF(Population!$B$214:$B$314,"&lt;="&amp;$GV232,Population!AX$214:AX$314)-SUMIF(Population!$B$214:$B$314,"&lt;"&amp;$GU232,Population!AX$214:AX$314)</f>
        <v>1032772</v>
      </c>
      <c r="KV232" s="35">
        <f>SUMIF(Population!$B$214:$B$314,"&lt;="&amp;$GV232,Population!AY$214:AY$314)-SUMIF(Population!$B$214:$B$314,"&lt;"&amp;$GU232,Population!AY$214:AY$314)</f>
        <v>1031442</v>
      </c>
      <c r="KY232" s="35">
        <v>60</v>
      </c>
      <c r="KZ232" s="35">
        <v>64</v>
      </c>
      <c r="LA232" s="36" t="s">
        <v>47</v>
      </c>
      <c r="LB232" s="35">
        <f>SUMIF(Population!$B$110:$B$210,"&lt;="&amp;$GV232,Population!C$110:C$210)-SUMIF(Population!$B$110:$B$210,"&lt;"&amp;$GU232,Population!C$110:C$210)</f>
        <v>608506</v>
      </c>
      <c r="LC232" s="35">
        <f>SUMIF(Population!$B$110:$B$210,"&lt;="&amp;$GV232,Population!D$110:D$210)-SUMIF(Population!$B$110:$B$210,"&lt;"&amp;$GU232,Population!D$110:D$210)</f>
        <v>614746</v>
      </c>
      <c r="LD232" s="35">
        <f>SUMIF(Population!$B$110:$B$210,"&lt;="&amp;$GV232,Population!E$110:E$210)-SUMIF(Population!$B$110:$B$210,"&lt;"&amp;$GU232,Population!E$110:E$210)</f>
        <v>624073</v>
      </c>
      <c r="LE232" s="35">
        <f>SUMIF(Population!$B$110:$B$210,"&lt;="&amp;$GV232,Population!F$110:F$210)-SUMIF(Population!$B$110:$B$210,"&lt;"&amp;$GU232,Population!F$110:F$210)</f>
        <v>634921</v>
      </c>
      <c r="LF232" s="35">
        <f>SUMIF(Population!$B$110:$B$210,"&lt;="&amp;$GV232,Population!G$110:G$210)-SUMIF(Population!$B$110:$B$210,"&lt;"&amp;$GU232,Population!G$110:G$210)</f>
        <v>648622</v>
      </c>
      <c r="LG232" s="35">
        <f>SUMIF(Population!$B$110:$B$210,"&lt;="&amp;$GV232,Population!H$110:H$210)-SUMIF(Population!$B$110:$B$210,"&lt;"&amp;$GU232,Population!H$110:H$210)</f>
        <v>662286</v>
      </c>
      <c r="LH232" s="35">
        <f>SUMIF(Population!$B$110:$B$210,"&lt;="&amp;$GV232,Population!I$110:I$210)-SUMIF(Population!$B$110:$B$210,"&lt;"&amp;$GU232,Population!I$110:I$210)</f>
        <v>675278</v>
      </c>
      <c r="LI232" s="35">
        <f>SUMIF(Population!$B$110:$B$210,"&lt;="&amp;$GV232,Population!J$110:J$210)-SUMIF(Population!$B$110:$B$210,"&lt;"&amp;$GU232,Population!J$110:J$210)</f>
        <v>691208</v>
      </c>
      <c r="LJ232" s="35">
        <f>SUMIF(Population!$B$110:$B$210,"&lt;="&amp;$GV232,Population!K$110:K$210)-SUMIF(Population!$B$110:$B$210,"&lt;"&amp;$GU232,Population!K$110:K$210)</f>
        <v>705245</v>
      </c>
      <c r="LK232" s="35">
        <f>SUMIF(Population!$B$110:$B$210,"&lt;="&amp;$GV232,Population!L$110:L$210)-SUMIF(Population!$B$110:$B$210,"&lt;"&amp;$GU232,Population!L$110:L$210)</f>
        <v>720131</v>
      </c>
      <c r="LL232" s="35">
        <f>SUMIF(Population!$B$110:$B$210,"&lt;="&amp;$GV232,Population!M$110:M$210)-SUMIF(Population!$B$110:$B$210,"&lt;"&amp;$GU232,Population!M$110:M$210)</f>
        <v>734949</v>
      </c>
      <c r="LM232" s="35">
        <f>SUMIF(Population!$B$110:$B$210,"&lt;="&amp;$GV232,Population!N$110:N$210)-SUMIF(Population!$B$110:$B$210,"&lt;"&amp;$GU232,Population!N$110:N$210)</f>
        <v>746591</v>
      </c>
      <c r="LN232" s="35">
        <f>SUMIF(Population!$B$110:$B$210,"&lt;="&amp;$GV232,Population!O$110:O$210)-SUMIF(Population!$B$110:$B$210,"&lt;"&amp;$GU232,Population!O$110:O$210)</f>
        <v>753652</v>
      </c>
      <c r="LO232" s="35">
        <f>SUMIF(Population!$B$110:$B$210,"&lt;="&amp;$GV232,Population!P$110:P$210)-SUMIF(Population!$B$110:$B$210,"&lt;"&amp;$GU232,Population!P$110:P$210)</f>
        <v>755191</v>
      </c>
      <c r="LP232" s="35">
        <f>SUMIF(Population!$B$110:$B$210,"&lt;="&amp;$GV232,Population!Q$110:Q$210)-SUMIF(Population!$B$110:$B$210,"&lt;"&amp;$GU232,Population!Q$110:Q$210)</f>
        <v>750970</v>
      </c>
      <c r="LQ232" s="35">
        <f>SUMIF(Population!$B$110:$B$210,"&lt;="&amp;$GV232,Population!R$110:R$210)-SUMIF(Population!$B$110:$B$210,"&lt;"&amp;$GU232,Population!R$110:R$210)</f>
        <v>747000</v>
      </c>
      <c r="LR232" s="35">
        <f>SUMIF(Population!$B$110:$B$210,"&lt;="&amp;$GV232,Population!S$110:S$210)-SUMIF(Population!$B$110:$B$210,"&lt;"&amp;$GU232,Population!S$110:S$210)</f>
        <v>747892</v>
      </c>
      <c r="LS232" s="35">
        <f>SUMIF(Population!$B$110:$B$210,"&lt;="&amp;$GV232,Population!T$110:T$210)-SUMIF(Population!$B$110:$B$210,"&lt;"&amp;$GU232,Population!T$110:T$210)</f>
        <v>756146</v>
      </c>
      <c r="LT232" s="35">
        <f>SUMIF(Population!$B$110:$B$210,"&lt;="&amp;$GV232,Population!U$110:U$210)-SUMIF(Population!$B$110:$B$210,"&lt;"&amp;$GU232,Population!U$110:U$210)</f>
        <v>771441</v>
      </c>
      <c r="LU232" s="35">
        <f>SUMIF(Population!$B$110:$B$210,"&lt;="&amp;$GV232,Population!V$110:V$210)-SUMIF(Population!$B$110:$B$210,"&lt;"&amp;$GU232,Population!V$110:V$210)</f>
        <v>796237</v>
      </c>
      <c r="LV232" s="35">
        <f>SUMIF(Population!$B$110:$B$210,"&lt;="&amp;$GV232,Population!W$110:W$210)-SUMIF(Population!$B$110:$B$210,"&lt;"&amp;$GU232,Population!W$110:W$210)</f>
        <v>818609</v>
      </c>
      <c r="LW232" s="35">
        <f>SUMIF(Population!$B$110:$B$210,"&lt;="&amp;$GV232,Population!X$110:X$210)-SUMIF(Population!$B$110:$B$210,"&lt;"&amp;$GU232,Population!X$110:X$210)</f>
        <v>831491</v>
      </c>
      <c r="LX232" s="35">
        <f>SUMIF(Population!$B$110:$B$210,"&lt;="&amp;$GV232,Population!Y$110:Y$210)-SUMIF(Population!$B$110:$B$210,"&lt;"&amp;$GU232,Population!Y$110:Y$210)</f>
        <v>835816</v>
      </c>
      <c r="LY232" s="35">
        <f>SUMIF(Population!$B$110:$B$210,"&lt;="&amp;$GV232,Population!Z$110:Z$210)-SUMIF(Population!$B$110:$B$210,"&lt;"&amp;$GU232,Population!Z$110:Z$210)</f>
        <v>835293</v>
      </c>
      <c r="LZ232" s="35">
        <f>SUMIF(Population!$B$110:$B$210,"&lt;="&amp;$GV232,Population!AA$110:AA$210)-SUMIF(Population!$B$110:$B$210,"&lt;"&amp;$GU232,Population!AA$110:AA$210)</f>
        <v>825323</v>
      </c>
      <c r="MA232" s="35">
        <f>SUMIF(Population!$B$110:$B$210,"&lt;="&amp;$GV232,Population!AB$110:AB$210)-SUMIF(Population!$B$110:$B$210,"&lt;"&amp;$GU232,Population!AB$110:AB$210)</f>
        <v>817877</v>
      </c>
      <c r="MB232" s="35">
        <f>SUMIF(Population!$B$110:$B$210,"&lt;="&amp;$GV232,Population!AC$110:AC$210)-SUMIF(Population!$B$110:$B$210,"&lt;"&amp;$GU232,Population!AC$110:AC$210)</f>
        <v>817752</v>
      </c>
      <c r="MC232" s="35">
        <f>SUMIF(Population!$B$110:$B$210,"&lt;="&amp;$GV232,Population!AD$110:AD$210)-SUMIF(Population!$B$110:$B$210,"&lt;"&amp;$GU232,Population!AD$110:AD$210)</f>
        <v>824909</v>
      </c>
      <c r="MD232" s="35">
        <f>SUMIF(Population!$B$110:$B$210,"&lt;="&amp;$GV232,Population!AE$110:AE$210)-SUMIF(Population!$B$110:$B$210,"&lt;"&amp;$GU232,Population!AE$110:AE$210)</f>
        <v>838462</v>
      </c>
      <c r="ME232" s="35">
        <f>SUMIF(Population!$B$110:$B$210,"&lt;="&amp;$GV232,Population!AF$110:AF$210)-SUMIF(Population!$B$110:$B$210,"&lt;"&amp;$GU232,Population!AF$110:AF$210)</f>
        <v>861024</v>
      </c>
      <c r="MF232" s="35">
        <f>SUMIF(Population!$B$110:$B$210,"&lt;="&amp;$GV232,Population!AG$110:AG$210)-SUMIF(Population!$B$110:$B$210,"&lt;"&amp;$GU232,Population!AG$110:AG$210)</f>
        <v>887435</v>
      </c>
      <c r="MG232" s="35">
        <f>SUMIF(Population!$B$110:$B$210,"&lt;="&amp;$GV232,Population!AH$110:AH$210)-SUMIF(Population!$B$110:$B$210,"&lt;"&amp;$GU232,Population!AH$110:AH$210)</f>
        <v>917802</v>
      </c>
      <c r="MH232" s="35">
        <f>SUMIF(Population!$B$110:$B$210,"&lt;="&amp;$GV232,Population!AI$110:AI$210)-SUMIF(Population!$B$110:$B$210,"&lt;"&amp;$GU232,Population!AI$110:AI$210)</f>
        <v>944361</v>
      </c>
      <c r="MI232" s="35">
        <f>SUMIF(Population!$B$110:$B$210,"&lt;="&amp;$GV232,Population!AJ$110:AJ$210)-SUMIF(Population!$B$110:$B$210,"&lt;"&amp;$GU232,Population!AJ$110:AJ$210)</f>
        <v>968669</v>
      </c>
      <c r="MJ232" s="35">
        <f>SUMIF(Population!$B$110:$B$210,"&lt;="&amp;$GV232,Population!AK$110:AK$210)-SUMIF(Population!$B$110:$B$210,"&lt;"&amp;$GU232,Population!AK$110:AK$210)</f>
        <v>985546</v>
      </c>
      <c r="MK232" s="35">
        <f>SUMIF(Population!$B$110:$B$210,"&lt;="&amp;$GV232,Population!AL$110:AL$210)-SUMIF(Population!$B$110:$B$210,"&lt;"&amp;$GU232,Population!AL$110:AL$210)</f>
        <v>996532</v>
      </c>
      <c r="ML232" s="35">
        <f>SUMIF(Population!$B$110:$B$210,"&lt;="&amp;$GV232,Population!AM$110:AM$210)-SUMIF(Population!$B$110:$B$210,"&lt;"&amp;$GU232,Population!AM$110:AM$210)</f>
        <v>1002331</v>
      </c>
      <c r="MM232" s="35">
        <f>SUMIF(Population!$B$110:$B$210,"&lt;="&amp;$GV232,Population!AN$110:AN$210)-SUMIF(Population!$B$110:$B$210,"&lt;"&amp;$GU232,Population!AN$110:AN$210)</f>
        <v>1009369</v>
      </c>
      <c r="MN232" s="35">
        <f>SUMIF(Population!$B$110:$B$210,"&lt;="&amp;$GV232,Population!AO$110:AO$210)-SUMIF(Population!$B$110:$B$210,"&lt;"&amp;$GU232,Population!AO$110:AO$210)</f>
        <v>1017350</v>
      </c>
      <c r="MO232" s="35">
        <f>SUMIF(Population!$B$110:$B$210,"&lt;="&amp;$GV232,Population!AP$110:AP$210)-SUMIF(Population!$B$110:$B$210,"&lt;"&amp;$GU232,Population!AP$110:AP$210)</f>
        <v>1021513</v>
      </c>
      <c r="MP232" s="35">
        <f>SUMIF(Population!$B$110:$B$210,"&lt;="&amp;$GV232,Population!AQ$110:AQ$210)-SUMIF(Population!$B$110:$B$210,"&lt;"&amp;$GU232,Population!AQ$110:AQ$210)</f>
        <v>1024634</v>
      </c>
      <c r="MQ232" s="35">
        <f>SUMIF(Population!$B$110:$B$210,"&lt;="&amp;$GV232,Population!AR$110:AR$210)-SUMIF(Population!$B$110:$B$210,"&lt;"&amp;$GU232,Population!AR$110:AR$210)</f>
        <v>1028000</v>
      </c>
      <c r="MR232" s="35">
        <f>SUMIF(Population!$B$110:$B$210,"&lt;="&amp;$GV232,Population!AS$110:AS$210)-SUMIF(Population!$B$110:$B$210,"&lt;"&amp;$GU232,Population!AS$110:AS$210)</f>
        <v>1030250</v>
      </c>
      <c r="MS232" s="35">
        <f>SUMIF(Population!$B$110:$B$210,"&lt;="&amp;$GV232,Population!AT$110:AT$210)-SUMIF(Population!$B$110:$B$210,"&lt;"&amp;$GU232,Population!AT$110:AT$210)</f>
        <v>1031139</v>
      </c>
      <c r="MT232" s="35">
        <f>SUMIF(Population!$B$110:$B$210,"&lt;="&amp;$GV232,Population!AU$110:AU$210)-SUMIF(Population!$B$110:$B$210,"&lt;"&amp;$GU232,Population!AU$110:AU$210)</f>
        <v>1033065</v>
      </c>
      <c r="MU232" s="35">
        <f>SUMIF(Population!$B$110:$B$210,"&lt;="&amp;$GV232,Population!AV$110:AV$210)-SUMIF(Population!$B$110:$B$210,"&lt;"&amp;$GU232,Population!AV$110:AV$210)</f>
        <v>1036483</v>
      </c>
      <c r="MV232" s="35">
        <f>SUMIF(Population!$B$110:$B$210,"&lt;="&amp;$GV232,Population!AW$110:AW$210)-SUMIF(Population!$B$110:$B$210,"&lt;"&amp;$GU232,Population!AW$110:AW$210)</f>
        <v>1037886</v>
      </c>
      <c r="MW232" s="35">
        <f>SUMIF(Population!$B$110:$B$210,"&lt;="&amp;$GV232,Population!AX$110:AX$210)-SUMIF(Population!$B$110:$B$210,"&lt;"&amp;$GU232,Population!AX$110:AX$210)</f>
        <v>1038340</v>
      </c>
      <c r="MX232" s="35">
        <f>SUMIF(Population!$B$110:$B$210,"&lt;="&amp;$GV232,Population!AY$110:AY$210)-SUMIF(Population!$B$110:$B$210,"&lt;"&amp;$GU232,Population!AY$110:AY$210)</f>
        <v>1036957</v>
      </c>
      <c r="MZ232" s="36" t="s">
        <v>47</v>
      </c>
      <c r="NA232" s="75">
        <f t="shared" si="264"/>
        <v>521574942.79997194</v>
      </c>
      <c r="NB232" s="75">
        <f t="shared" si="265"/>
        <v>540517777.39282393</v>
      </c>
      <c r="NC232" s="75">
        <f t="shared" si="266"/>
        <v>562150830.66189289</v>
      </c>
      <c r="ND232" s="75">
        <f t="shared" si="267"/>
        <v>584987370.83844173</v>
      </c>
      <c r="NE232" s="75">
        <f t="shared" si="268"/>
        <v>610011725.18852794</v>
      </c>
      <c r="NF232" s="75">
        <f t="shared" si="269"/>
        <v>635940327.82220578</v>
      </c>
      <c r="NG232" s="75">
        <f t="shared" si="270"/>
        <v>661579066.8757236</v>
      </c>
      <c r="NH232" s="75">
        <f t="shared" si="271"/>
        <v>689839119.8042531</v>
      </c>
      <c r="NI232" s="75">
        <f t="shared" si="272"/>
        <v>716916382.32862353</v>
      </c>
      <c r="NJ232" s="75">
        <f t="shared" si="273"/>
        <v>745738040.65616202</v>
      </c>
      <c r="NK232" s="75">
        <f t="shared" si="274"/>
        <v>773906065.17903304</v>
      </c>
      <c r="NL232" s="75">
        <f t="shared" si="275"/>
        <v>799241210.24827468</v>
      </c>
      <c r="NM232" s="75">
        <f t="shared" si="276"/>
        <v>819883736.8151679</v>
      </c>
      <c r="NN232" s="75">
        <f t="shared" si="277"/>
        <v>834628533.00703156</v>
      </c>
      <c r="NO232" s="75">
        <f t="shared" si="278"/>
        <v>842798474.20531261</v>
      </c>
      <c r="NP232" s="75">
        <f t="shared" si="279"/>
        <v>851316286.5737077</v>
      </c>
      <c r="NQ232" s="75">
        <f t="shared" si="280"/>
        <v>864525110.91028023</v>
      </c>
      <c r="NR232" s="75">
        <f t="shared" si="281"/>
        <v>887211914.92787516</v>
      </c>
      <c r="NS232" s="75">
        <f t="shared" si="282"/>
        <v>917735967.37628829</v>
      </c>
      <c r="NT232" s="75">
        <f t="shared" si="283"/>
        <v>961779582.57442713</v>
      </c>
      <c r="NU232" s="75">
        <f t="shared" si="284"/>
        <v>1003780655.6718597</v>
      </c>
      <c r="NV232" s="75">
        <f t="shared" si="285"/>
        <v>1034764048.6914221</v>
      </c>
      <c r="NW232" s="75">
        <f t="shared" si="286"/>
        <v>1054634173.1669172</v>
      </c>
      <c r="NX232" s="75">
        <f t="shared" si="287"/>
        <v>1068549379.7378175</v>
      </c>
      <c r="NY232" s="75">
        <f t="shared" si="288"/>
        <v>1069015862.476514</v>
      </c>
      <c r="NZ232" s="75">
        <f t="shared" si="289"/>
        <v>1072693186.0401683</v>
      </c>
      <c r="OA232" s="75">
        <f t="shared" si="290"/>
        <v>1086163699.4873066</v>
      </c>
      <c r="OB232" s="75">
        <f t="shared" si="291"/>
        <v>1109420589.4586463</v>
      </c>
      <c r="OC232" s="75">
        <f t="shared" si="292"/>
        <v>1142241531.2215796</v>
      </c>
      <c r="OD232" s="75">
        <f t="shared" si="293"/>
        <v>1187576003.0553298</v>
      </c>
      <c r="OE232" s="75">
        <f t="shared" si="294"/>
        <v>1239064059.1751487</v>
      </c>
      <c r="OF232" s="75">
        <f t="shared" si="295"/>
        <v>1297708628.0747027</v>
      </c>
      <c r="OG232" s="75">
        <f t="shared" si="296"/>
        <v>1353603216.0969429</v>
      </c>
      <c r="OH232" s="75">
        <f t="shared" si="297"/>
        <v>1408206774.3206475</v>
      </c>
      <c r="OI232" s="75">
        <f t="shared" si="298"/>
        <v>1453448648.586937</v>
      </c>
      <c r="OJ232" s="75">
        <f t="shared" si="299"/>
        <v>1491817774.5297503</v>
      </c>
      <c r="OK232" s="75">
        <f t="shared" si="300"/>
        <v>1523593198.7325678</v>
      </c>
      <c r="OL232" s="75">
        <f t="shared" si="301"/>
        <v>1557005581.4092255</v>
      </c>
      <c r="OM232" s="75">
        <f t="shared" si="302"/>
        <v>1591043336.6616194</v>
      </c>
      <c r="ON232" s="75">
        <f t="shared" si="303"/>
        <v>1621006102.4467404</v>
      </c>
      <c r="OO232" s="75">
        <f t="shared" si="304"/>
        <v>1648245173.8174691</v>
      </c>
      <c r="OP232" s="75">
        <f t="shared" si="305"/>
        <v>1674574585.963763</v>
      </c>
      <c r="OQ232" s="75">
        <f t="shared" si="306"/>
        <v>1698537545.8366044</v>
      </c>
      <c r="OR232" s="75">
        <f t="shared" si="307"/>
        <v>1720917469.9439075</v>
      </c>
      <c r="OS232" s="75">
        <f t="shared" si="308"/>
        <v>1744042216.3315101</v>
      </c>
      <c r="OT232" s="75">
        <f t="shared" si="309"/>
        <v>1771248372.6167231</v>
      </c>
      <c r="OU232" s="75">
        <f t="shared" si="310"/>
        <v>1795637422.6643863</v>
      </c>
      <c r="OV232" s="75">
        <f t="shared" si="311"/>
        <v>1820325366.6423881</v>
      </c>
      <c r="OW232" s="75">
        <f t="shared" si="312"/>
        <v>1842779737.4103284</v>
      </c>
    </row>
    <row r="233" spans="2:413">
      <c r="B233" s="36" t="s">
        <v>7</v>
      </c>
      <c r="C233" s="39">
        <v>545907329.91636467</v>
      </c>
      <c r="D233" s="39">
        <v>287739797.35118687</v>
      </c>
      <c r="E233" s="39">
        <v>258167532.5651778</v>
      </c>
      <c r="F233" s="40">
        <f t="shared" si="259"/>
        <v>532.77547988808317</v>
      </c>
      <c r="G233" s="40">
        <f t="shared" si="260"/>
        <v>565.36965453989137</v>
      </c>
      <c r="H233" s="40">
        <f t="shared" si="261"/>
        <v>500.60893601439926</v>
      </c>
      <c r="I233" s="341">
        <f t="shared" si="313"/>
        <v>2.5594446599033907</v>
      </c>
      <c r="J233" s="341">
        <f t="shared" si="262"/>
        <v>3.0186824686091067</v>
      </c>
      <c r="K233" s="341">
        <f t="shared" si="262"/>
        <v>2.1875578924553003</v>
      </c>
      <c r="AG233" s="35">
        <v>65</v>
      </c>
      <c r="AH233" s="35">
        <v>69</v>
      </c>
      <c r="AI233" s="36" t="s">
        <v>7</v>
      </c>
      <c r="AJ233" s="35">
        <f t="shared" si="314"/>
        <v>556.37727469641447</v>
      </c>
      <c r="AK233" s="35">
        <f t="shared" si="314"/>
        <v>568.62149587731835</v>
      </c>
      <c r="AL233" s="35">
        <f t="shared" si="314"/>
        <v>580.70155898320456</v>
      </c>
      <c r="AM233" s="35">
        <f t="shared" si="314"/>
        <v>592.63542629520146</v>
      </c>
      <c r="AN233" s="35">
        <f t="shared" si="314"/>
        <v>604.44056869742917</v>
      </c>
      <c r="AO233" s="35">
        <f t="shared" si="314"/>
        <v>616.13389426223341</v>
      </c>
      <c r="AP233" s="35">
        <f t="shared" si="314"/>
        <v>627.73169759424763</v>
      </c>
      <c r="AQ233" s="35">
        <f t="shared" si="314"/>
        <v>639.24962650112502</v>
      </c>
      <c r="AR233" s="35">
        <f t="shared" si="314"/>
        <v>650.70266298124716</v>
      </c>
      <c r="AS233" s="35">
        <f t="shared" si="314"/>
        <v>662.10511591235843</v>
      </c>
      <c r="AT233" s="35">
        <f t="shared" si="314"/>
        <v>673.47062318561325</v>
      </c>
      <c r="AU233" s="35">
        <f t="shared" si="314"/>
        <v>684.81216135515706</v>
      </c>
      <c r="AV233" s="35">
        <f t="shared" si="314"/>
        <v>696.14206116405774</v>
      </c>
      <c r="AW233" s="35">
        <f t="shared" si="314"/>
        <v>707.47202756432773</v>
      </c>
      <c r="AX233" s="35">
        <f t="shared" si="314"/>
        <v>718.81316307389841</v>
      </c>
      <c r="AY233" s="35">
        <f t="shared" si="314"/>
        <v>730.17599350913395</v>
      </c>
      <c r="AZ233" s="35">
        <f t="shared" si="316"/>
        <v>741.57049530046504</v>
      </c>
      <c r="BA233" s="35">
        <f t="shared" si="316"/>
        <v>753.00612374369382</v>
      </c>
      <c r="BB233" s="35">
        <f t="shared" si="316"/>
        <v>764.49184166312671</v>
      </c>
      <c r="BC233" s="35">
        <f t="shared" si="316"/>
        <v>776.03614806748567</v>
      </c>
      <c r="BD233" s="35">
        <f t="shared" si="316"/>
        <v>787.64710646787375</v>
      </c>
      <c r="BE233" s="35">
        <f t="shared" si="316"/>
        <v>799.33237260110195</v>
      </c>
      <c r="BF233" s="35">
        <f t="shared" si="316"/>
        <v>811.0992213633765</v>
      </c>
      <c r="BG233" s="35">
        <f t="shared" si="316"/>
        <v>822.9545728104398</v>
      </c>
      <c r="BH233" s="35">
        <f t="shared" si="316"/>
        <v>834.90501712229559</v>
      </c>
      <c r="BI233" s="35">
        <f t="shared" si="316"/>
        <v>846.95683846500822</v>
      </c>
      <c r="BJ233" s="35">
        <f t="shared" si="316"/>
        <v>859.11603770989916</v>
      </c>
      <c r="BK233" s="35">
        <f t="shared" si="316"/>
        <v>871.38835399282721</v>
      </c>
      <c r="BL233" s="35">
        <f t="shared" si="316"/>
        <v>883.77928511399762</v>
      </c>
      <c r="BM233" s="35">
        <f t="shared" si="316"/>
        <v>896.29410679267437</v>
      </c>
      <c r="BN233" s="35">
        <f t="shared" si="316"/>
        <v>908.93789080190288</v>
      </c>
      <c r="BO233" s="35">
        <f t="shared" si="316"/>
        <v>921.71552201645864</v>
      </c>
      <c r="BP233" s="35">
        <f t="shared" si="316"/>
        <v>934.63171441316808</v>
      </c>
      <c r="BQ233" s="35">
        <f t="shared" si="316"/>
        <v>947.69102606692627</v>
      </c>
      <c r="BR233" s="35">
        <f t="shared" si="316"/>
        <v>960.89787318845117</v>
      </c>
      <c r="BS233" s="35">
        <f t="shared" si="316"/>
        <v>974.25654325140397</v>
      </c>
      <c r="BT233" s="35">
        <f t="shared" si="316"/>
        <v>987.77120725714019</v>
      </c>
      <c r="BU233" s="35">
        <f t="shared" si="316"/>
        <v>1001.4459311852825</v>
      </c>
      <c r="BV233" s="35">
        <f t="shared" si="316"/>
        <v>1015.2846866776546</v>
      </c>
      <c r="BW233" s="35">
        <f t="shared" si="316"/>
        <v>1029.29136100203</v>
      </c>
      <c r="BX233" s="35">
        <f t="shared" ref="BX233:CF233" si="317">$I233*BX$240</f>
        <v>1043.4697663407355</v>
      </c>
      <c r="BY233" s="35">
        <f t="shared" si="317"/>
        <v>1057.823648447503</v>
      </c>
      <c r="BZ233" s="35">
        <f t="shared" si="317"/>
        <v>1072.3566947141455</v>
      </c>
      <c r="CA233" s="35">
        <f t="shared" si="317"/>
        <v>1087.0725416867176</v>
      </c>
      <c r="CB233" s="35">
        <f t="shared" si="317"/>
        <v>1101.9747820688378</v>
      </c>
      <c r="CC233" s="35">
        <f t="shared" si="317"/>
        <v>1117.0669712478552</v>
      </c>
      <c r="CD233" s="35">
        <f t="shared" si="317"/>
        <v>1132.3526333775424</v>
      </c>
      <c r="CE233" s="35">
        <f t="shared" si="317"/>
        <v>1147.8352670490517</v>
      </c>
      <c r="CF233" s="35">
        <f t="shared" si="317"/>
        <v>1163.5183505799362</v>
      </c>
      <c r="GU233" s="35">
        <v>65</v>
      </c>
      <c r="GV233" s="35">
        <v>69</v>
      </c>
      <c r="GW233" s="36" t="s">
        <v>7</v>
      </c>
      <c r="GX233" s="35">
        <f>SUMIF(Population!$B$4:$B$104,"&lt;="&amp;$GV233,Population!C$4:C$104)-SUMIF(Population!$B$4:$B$104,"&lt;"&amp;$GU233,Population!C$4:C$104)</f>
        <v>1024648</v>
      </c>
      <c r="GY233" s="35">
        <f>SUMIF(Population!$B$4:$B$104,"&lt;="&amp;$GV233,Population!D$4:D$104)-SUMIF(Population!$B$4:$B$104,"&lt;"&amp;$GU233,Population!D$4:D$104)</f>
        <v>1082296</v>
      </c>
      <c r="GZ233" s="35">
        <f>SUMIF(Population!$B$4:$B$104,"&lt;="&amp;$GV233,Population!E$4:E$104)-SUMIF(Population!$B$4:$B$104,"&lt;"&amp;$GU233,Population!E$4:E$104)</f>
        <v>1119558</v>
      </c>
      <c r="HA233" s="35">
        <f>SUMIF(Population!$B$4:$B$104,"&lt;="&amp;$GV233,Population!F$4:F$104)-SUMIF(Population!$B$4:$B$104,"&lt;"&amp;$GU233,Population!F$4:F$104)</f>
        <v>1154818</v>
      </c>
      <c r="HB233" s="35">
        <f>SUMIF(Population!$B$4:$B$104,"&lt;="&amp;$GV233,Population!G$4:G$104)-SUMIF(Population!$B$4:$B$104,"&lt;"&amp;$GU233,Population!G$4:G$104)</f>
        <v>1187198</v>
      </c>
      <c r="HC233" s="35">
        <f>SUMIF(Population!$B$4:$B$104,"&lt;="&amp;$GV233,Population!H$4:H$104)-SUMIF(Population!$B$4:$B$104,"&lt;"&amp;$GU233,Population!H$4:H$104)</f>
        <v>1186621</v>
      </c>
      <c r="HD233" s="35">
        <f>SUMIF(Population!$B$4:$B$104,"&lt;="&amp;$GV233,Population!I$4:I$104)-SUMIF(Population!$B$4:$B$104,"&lt;"&amp;$GU233,Population!I$4:I$104)</f>
        <v>1204180</v>
      </c>
      <c r="HE233" s="35">
        <f>SUMIF(Population!$B$4:$B$104,"&lt;="&amp;$GV233,Population!J$4:J$104)-SUMIF(Population!$B$4:$B$104,"&lt;"&amp;$GU233,Population!J$4:J$104)</f>
        <v>1227187</v>
      </c>
      <c r="HF233" s="35">
        <f>SUMIF(Population!$B$4:$B$104,"&lt;="&amp;$GV233,Population!K$4:K$104)-SUMIF(Population!$B$4:$B$104,"&lt;"&amp;$GU233,Population!K$4:K$104)</f>
        <v>1252252</v>
      </c>
      <c r="HG233" s="35">
        <f>SUMIF(Population!$B$4:$B$104,"&lt;="&amp;$GV233,Population!L$4:L$104)-SUMIF(Population!$B$4:$B$104,"&lt;"&amp;$GU233,Population!L$4:L$104)</f>
        <v>1281290</v>
      </c>
      <c r="HH233" s="35">
        <f>SUMIF(Population!$B$4:$B$104,"&lt;="&amp;$GV233,Population!M$4:M$104)-SUMIF(Population!$B$4:$B$104,"&lt;"&amp;$GU233,Population!M$4:M$104)</f>
        <v>1311410</v>
      </c>
      <c r="HI233" s="35">
        <f>SUMIF(Population!$B$4:$B$104,"&lt;="&amp;$GV233,Population!N$4:N$104)-SUMIF(Population!$B$4:$B$104,"&lt;"&amp;$GU233,Population!N$4:N$104)</f>
        <v>1340209</v>
      </c>
      <c r="HJ233" s="35">
        <f>SUMIF(Population!$B$4:$B$104,"&lt;="&amp;$GV233,Population!O$4:O$104)-SUMIF(Population!$B$4:$B$104,"&lt;"&amp;$GU233,Population!O$4:O$104)</f>
        <v>1373353</v>
      </c>
      <c r="HK233" s="35">
        <f>SUMIF(Population!$B$4:$B$104,"&lt;="&amp;$GV233,Population!P$4:P$104)-SUMIF(Population!$B$4:$B$104,"&lt;"&amp;$GU233,Population!P$4:P$104)</f>
        <v>1403223</v>
      </c>
      <c r="HL233" s="35">
        <f>SUMIF(Population!$B$4:$B$104,"&lt;="&amp;$GV233,Population!Q$4:Q$104)-SUMIF(Population!$B$4:$B$104,"&lt;"&amp;$GU233,Population!Q$4:Q$104)</f>
        <v>1435612</v>
      </c>
      <c r="HM233" s="35">
        <f>SUMIF(Population!$B$4:$B$104,"&lt;="&amp;$GV233,Population!R$4:R$104)-SUMIF(Population!$B$4:$B$104,"&lt;"&amp;$GU233,Population!R$4:R$104)</f>
        <v>1465753</v>
      </c>
      <c r="HN233" s="35">
        <f>SUMIF(Population!$B$4:$B$104,"&lt;="&amp;$GV233,Population!S$4:S$104)-SUMIF(Population!$B$4:$B$104,"&lt;"&amp;$GU233,Population!S$4:S$104)</f>
        <v>1489709</v>
      </c>
      <c r="HO233" s="35">
        <f>SUMIF(Population!$B$4:$B$104,"&lt;="&amp;$GV233,Population!T$4:T$104)-SUMIF(Population!$B$4:$B$104,"&lt;"&amp;$GU233,Population!T$4:T$104)</f>
        <v>1504353</v>
      </c>
      <c r="HP233" s="35">
        <f>SUMIF(Population!$B$4:$B$104,"&lt;="&amp;$GV233,Population!U$4:U$104)-SUMIF(Population!$B$4:$B$104,"&lt;"&amp;$GU233,Population!U$4:U$104)</f>
        <v>1507903</v>
      </c>
      <c r="HQ233" s="35">
        <f>SUMIF(Population!$B$4:$B$104,"&lt;="&amp;$GV233,Population!V$4:V$104)-SUMIF(Population!$B$4:$B$104,"&lt;"&amp;$GU233,Population!V$4:V$104)</f>
        <v>1499727</v>
      </c>
      <c r="HR233" s="35">
        <f>SUMIF(Population!$B$4:$B$104,"&lt;="&amp;$GV233,Population!W$4:W$104)-SUMIF(Population!$B$4:$B$104,"&lt;"&amp;$GU233,Population!W$4:W$104)</f>
        <v>1492408</v>
      </c>
      <c r="HS233" s="35">
        <f>SUMIF(Population!$B$4:$B$104,"&lt;="&amp;$GV233,Population!X$4:X$104)-SUMIF(Population!$B$4:$B$104,"&lt;"&amp;$GU233,Population!X$4:X$104)</f>
        <v>1493360</v>
      </c>
      <c r="HT233" s="35">
        <f>SUMIF(Population!$B$4:$B$104,"&lt;="&amp;$GV233,Population!Y$4:Y$104)-SUMIF(Population!$B$4:$B$104,"&lt;"&amp;$GU233,Population!Y$4:Y$104)</f>
        <v>1510324</v>
      </c>
      <c r="HU233" s="35">
        <f>SUMIF(Population!$B$4:$B$104,"&lt;="&amp;$GV233,Population!Z$4:Z$104)-SUMIF(Population!$B$4:$B$104,"&lt;"&amp;$GU233,Population!Z$4:Z$104)</f>
        <v>1539744</v>
      </c>
      <c r="HV233" s="35">
        <f>SUMIF(Population!$B$4:$B$104,"&lt;="&amp;$GV233,Population!AA$4:AA$104)-SUMIF(Population!$B$4:$B$104,"&lt;"&amp;$GU233,Population!AA$4:AA$104)</f>
        <v>1590496</v>
      </c>
      <c r="HW233" s="35">
        <f>SUMIF(Population!$B$4:$B$104,"&lt;="&amp;$GV233,Population!AB$4:AB$104)-SUMIF(Population!$B$4:$B$104,"&lt;"&amp;$GU233,Population!AB$4:AB$104)</f>
        <v>1636278</v>
      </c>
      <c r="HX233" s="35">
        <f>SUMIF(Population!$B$4:$B$104,"&lt;="&amp;$GV233,Population!AC$4:AC$104)-SUMIF(Population!$B$4:$B$104,"&lt;"&amp;$GU233,Population!AC$4:AC$104)</f>
        <v>1662905</v>
      </c>
      <c r="HY233" s="35">
        <f>SUMIF(Population!$B$4:$B$104,"&lt;="&amp;$GV233,Population!AD$4:AD$104)-SUMIF(Population!$B$4:$B$104,"&lt;"&amp;$GU233,Population!AD$4:AD$104)</f>
        <v>1671082</v>
      </c>
      <c r="HZ233" s="35">
        <f>SUMIF(Population!$B$4:$B$104,"&lt;="&amp;$GV233,Population!AE$4:AE$104)-SUMIF(Population!$B$4:$B$104,"&lt;"&amp;$GU233,Population!AE$4:AE$104)</f>
        <v>1669580</v>
      </c>
      <c r="IA233" s="35">
        <f>SUMIF(Population!$B$4:$B$104,"&lt;="&amp;$GV233,Population!AF$4:AF$104)-SUMIF(Population!$B$4:$B$104,"&lt;"&amp;$GU233,Population!AF$4:AF$104)</f>
        <v>1647379</v>
      </c>
      <c r="IB233" s="35">
        <f>SUMIF(Population!$B$4:$B$104,"&lt;="&amp;$GV233,Population!AG$4:AG$104)-SUMIF(Population!$B$4:$B$104,"&lt;"&amp;$GU233,Population!AG$4:AG$104)</f>
        <v>1630488</v>
      </c>
      <c r="IC233" s="35">
        <f>SUMIF(Population!$B$4:$B$104,"&lt;="&amp;$GV233,Population!AH$4:AH$104)-SUMIF(Population!$B$4:$B$104,"&lt;"&amp;$GU233,Population!AH$4:AH$104)</f>
        <v>1628473</v>
      </c>
      <c r="ID233" s="35">
        <f>SUMIF(Population!$B$4:$B$104,"&lt;="&amp;$GV233,Population!AI$4:AI$104)-SUMIF(Population!$B$4:$B$104,"&lt;"&amp;$GU233,Population!AI$4:AI$104)</f>
        <v>1640731</v>
      </c>
      <c r="IE233" s="35">
        <f>SUMIF(Population!$B$4:$B$104,"&lt;="&amp;$GV233,Population!AJ$4:AJ$104)-SUMIF(Population!$B$4:$B$104,"&lt;"&amp;$GU233,Population!AJ$4:AJ$104)</f>
        <v>1666341</v>
      </c>
      <c r="IF233" s="35">
        <f>SUMIF(Population!$B$4:$B$104,"&lt;="&amp;$GV233,Population!AK$4:AK$104)-SUMIF(Population!$B$4:$B$104,"&lt;"&amp;$GU233,Population!AK$4:AK$104)</f>
        <v>1708975</v>
      </c>
      <c r="IG233" s="35">
        <f>SUMIF(Population!$B$4:$B$104,"&lt;="&amp;$GV233,Population!AL$4:AL$104)-SUMIF(Population!$B$4:$B$104,"&lt;"&amp;$GU233,Population!AL$4:AL$104)</f>
        <v>1758912</v>
      </c>
      <c r="IH233" s="35">
        <f>SUMIF(Population!$B$4:$B$104,"&lt;="&amp;$GV233,Population!AM$4:AM$104)-SUMIF(Population!$B$4:$B$104,"&lt;"&amp;$GU233,Population!AM$4:AM$104)</f>
        <v>1817234</v>
      </c>
      <c r="II233" s="35">
        <f>SUMIF(Population!$B$4:$B$104,"&lt;="&amp;$GV233,Population!AN$4:AN$104)-SUMIF(Population!$B$4:$B$104,"&lt;"&amp;$GU233,Population!AN$4:AN$104)</f>
        <v>1869915</v>
      </c>
      <c r="IJ233" s="35">
        <f>SUMIF(Population!$B$4:$B$104,"&lt;="&amp;$GV233,Population!AO$4:AO$104)-SUMIF(Population!$B$4:$B$104,"&lt;"&amp;$GU233,Population!AO$4:AO$104)</f>
        <v>1919143</v>
      </c>
      <c r="IK233" s="35">
        <f>SUMIF(Population!$B$4:$B$104,"&lt;="&amp;$GV233,Population!AP$4:AP$104)-SUMIF(Population!$B$4:$B$104,"&lt;"&amp;$GU233,Population!AP$4:AP$104)</f>
        <v>1954228</v>
      </c>
      <c r="IL233" s="35">
        <f>SUMIF(Population!$B$4:$B$104,"&lt;="&amp;$GV233,Population!AQ$4:AQ$104)-SUMIF(Population!$B$4:$B$104,"&lt;"&amp;$GU233,Population!AQ$4:AQ$104)</f>
        <v>1978986</v>
      </c>
      <c r="IM233" s="35">
        <f>SUMIF(Population!$B$4:$B$104,"&lt;="&amp;$GV233,Population!AR$4:AR$104)-SUMIF(Population!$B$4:$B$104,"&lt;"&amp;$GU233,Population!AR$4:AR$104)</f>
        <v>1994196</v>
      </c>
      <c r="IN233" s="35">
        <f>SUMIF(Population!$B$4:$B$104,"&lt;="&amp;$GV233,Population!AS$4:AS$104)-SUMIF(Population!$B$4:$B$104,"&lt;"&amp;$GU233,Population!AS$4:AS$104)</f>
        <v>2010717</v>
      </c>
      <c r="IO233" s="35">
        <f>SUMIF(Population!$B$4:$B$104,"&lt;="&amp;$GV233,Population!AT$4:AT$104)-SUMIF(Population!$B$4:$B$104,"&lt;"&amp;$GU233,Population!AT$4:AT$104)</f>
        <v>2027211</v>
      </c>
      <c r="IP233" s="35">
        <f>SUMIF(Population!$B$4:$B$104,"&lt;="&amp;$GV233,Population!AU$4:AU$104)-SUMIF(Population!$B$4:$B$104,"&lt;"&amp;$GU233,Population!AU$4:AU$104)</f>
        <v>2037741</v>
      </c>
      <c r="IQ233" s="35">
        <f>SUMIF(Population!$B$4:$B$104,"&lt;="&amp;$GV233,Population!AV$4:AV$104)-SUMIF(Population!$B$4:$B$104,"&lt;"&amp;$GU233,Population!AV$4:AV$104)</f>
        <v>2044207</v>
      </c>
      <c r="IR233" s="35">
        <f>SUMIF(Population!$B$4:$B$104,"&lt;="&amp;$GV233,Population!AW$4:AW$104)-SUMIF(Population!$B$4:$B$104,"&lt;"&amp;$GU233,Population!AW$4:AW$104)</f>
        <v>2049005</v>
      </c>
      <c r="IS233" s="35">
        <f>SUMIF(Population!$B$4:$B$104,"&lt;="&amp;$GV233,Population!AX$4:AX$104)-SUMIF(Population!$B$4:$B$104,"&lt;"&amp;$GU233,Population!AX$4:AX$104)</f>
        <v>2050498</v>
      </c>
      <c r="IT233" s="35">
        <f>SUMIF(Population!$B$4:$B$104,"&lt;="&amp;$GV233,Population!AY$4:AY$104)-SUMIF(Population!$B$4:$B$104,"&lt;"&amp;$GU233,Population!AY$4:AY$104)</f>
        <v>2049763</v>
      </c>
      <c r="IW233" s="35">
        <v>65</v>
      </c>
      <c r="IX233" s="35">
        <v>69</v>
      </c>
      <c r="IY233" s="36" t="s">
        <v>7</v>
      </c>
      <c r="IZ233" s="35">
        <f>SUMIF(Population!$B$214:$B$314,"&lt;="&amp;$GV233,Population!C$214:C$314)-SUMIF(Population!$B$214:$B$314,"&lt;"&amp;$GU233,Population!C$214:C$314)</f>
        <v>515707</v>
      </c>
      <c r="JA233" s="35">
        <f>SUMIF(Population!$B$214:$B$314,"&lt;="&amp;$GV233,Population!D$214:D$314)-SUMIF(Population!$B$214:$B$314,"&lt;"&amp;$GU233,Population!D$214:D$314)</f>
        <v>544935</v>
      </c>
      <c r="JB233" s="35">
        <f>SUMIF(Population!$B$214:$B$314,"&lt;="&amp;$GV233,Population!E$214:E$314)-SUMIF(Population!$B$214:$B$314,"&lt;"&amp;$GU233,Population!E$214:E$314)</f>
        <v>564520</v>
      </c>
      <c r="JC233" s="35">
        <f>SUMIF(Population!$B$214:$B$314,"&lt;="&amp;$GV233,Population!F$214:F$314)-SUMIF(Population!$B$214:$B$314,"&lt;"&amp;$GU233,Population!F$214:F$314)</f>
        <v>583531</v>
      </c>
      <c r="JD233" s="35">
        <f>SUMIF(Population!$B$214:$B$314,"&lt;="&amp;$GV233,Population!G$214:G$314)-SUMIF(Population!$B$214:$B$314,"&lt;"&amp;$GU233,Population!G$214:G$314)</f>
        <v>601803</v>
      </c>
      <c r="JE233" s="35">
        <f>SUMIF(Population!$B$214:$B$314,"&lt;="&amp;$GV233,Population!H$214:H$314)-SUMIF(Population!$B$214:$B$314,"&lt;"&amp;$GU233,Population!H$214:H$314)</f>
        <v>603183</v>
      </c>
      <c r="JF233" s="35">
        <f>SUMIF(Population!$B$214:$B$314,"&lt;="&amp;$GV233,Population!I$214:I$314)-SUMIF(Population!$B$214:$B$314,"&lt;"&amp;$GU233,Population!I$214:I$314)</f>
        <v>614002</v>
      </c>
      <c r="JG233" s="35">
        <f>SUMIF(Population!$B$214:$B$314,"&lt;="&amp;$GV233,Population!J$214:J$314)-SUMIF(Population!$B$214:$B$314,"&lt;"&amp;$GU233,Population!J$214:J$314)</f>
        <v>627361</v>
      </c>
      <c r="JH233" s="35">
        <f>SUMIF(Population!$B$214:$B$314,"&lt;="&amp;$GV233,Population!K$214:K$314)-SUMIF(Population!$B$214:$B$314,"&lt;"&amp;$GU233,Population!K$214:K$314)</f>
        <v>641283</v>
      </c>
      <c r="JI233" s="35">
        <f>SUMIF(Population!$B$214:$B$314,"&lt;="&amp;$GV233,Population!L$214:L$314)-SUMIF(Population!$B$214:$B$314,"&lt;"&amp;$GU233,Population!L$214:L$314)</f>
        <v>656399</v>
      </c>
      <c r="JJ233" s="35">
        <f>SUMIF(Population!$B$214:$B$314,"&lt;="&amp;$GV233,Population!M$214:M$314)-SUMIF(Population!$B$214:$B$314,"&lt;"&amp;$GU233,Population!M$214:M$314)</f>
        <v>672622</v>
      </c>
      <c r="JK233" s="35">
        <f>SUMIF(Population!$B$214:$B$314,"&lt;="&amp;$GV233,Population!N$214:N$314)-SUMIF(Population!$B$214:$B$314,"&lt;"&amp;$GU233,Population!N$214:N$314)</f>
        <v>688110</v>
      </c>
      <c r="JL233" s="35">
        <f>SUMIF(Population!$B$214:$B$314,"&lt;="&amp;$GV233,Population!O$214:O$314)-SUMIF(Population!$B$214:$B$314,"&lt;"&amp;$GU233,Population!O$214:O$314)</f>
        <v>705122</v>
      </c>
      <c r="JM233" s="35">
        <f>SUMIF(Population!$B$214:$B$314,"&lt;="&amp;$GV233,Population!P$214:P$314)-SUMIF(Population!$B$214:$B$314,"&lt;"&amp;$GU233,Population!P$214:P$314)</f>
        <v>720675</v>
      </c>
      <c r="JN233" s="35">
        <f>SUMIF(Population!$B$214:$B$314,"&lt;="&amp;$GV233,Population!Q$214:Q$314)-SUMIF(Population!$B$214:$B$314,"&lt;"&amp;$GU233,Population!Q$214:Q$314)</f>
        <v>737887</v>
      </c>
      <c r="JO233" s="35">
        <f>SUMIF(Population!$B$214:$B$314,"&lt;="&amp;$GV233,Population!R$214:R$314)-SUMIF(Population!$B$214:$B$314,"&lt;"&amp;$GU233,Population!R$214:R$314)</f>
        <v>752939</v>
      </c>
      <c r="JP233" s="35">
        <f>SUMIF(Population!$B$214:$B$314,"&lt;="&amp;$GV233,Population!S$214:S$314)-SUMIF(Population!$B$214:$B$314,"&lt;"&amp;$GU233,Population!S$214:S$314)</f>
        <v>764896</v>
      </c>
      <c r="JQ233" s="35">
        <f>SUMIF(Population!$B$214:$B$314,"&lt;="&amp;$GV233,Population!T$214:T$314)-SUMIF(Population!$B$214:$B$314,"&lt;"&amp;$GU233,Population!T$214:T$314)</f>
        <v>771987</v>
      </c>
      <c r="JR233" s="35">
        <f>SUMIF(Population!$B$214:$B$314,"&lt;="&amp;$GV233,Population!U$214:U$314)-SUMIF(Population!$B$214:$B$314,"&lt;"&amp;$GU233,Population!U$214:U$314)</f>
        <v>773371</v>
      </c>
      <c r="JS233" s="35">
        <f>SUMIF(Population!$B$214:$B$314,"&lt;="&amp;$GV233,Population!V$214:V$314)-SUMIF(Population!$B$214:$B$314,"&lt;"&amp;$GU233,Population!V$214:V$314)</f>
        <v>768598</v>
      </c>
      <c r="JT233" s="35">
        <f>SUMIF(Population!$B$214:$B$314,"&lt;="&amp;$GV233,Population!W$214:W$314)-SUMIF(Population!$B$214:$B$314,"&lt;"&amp;$GU233,Population!W$214:W$314)</f>
        <v>764435</v>
      </c>
      <c r="JU233" s="35">
        <f>SUMIF(Population!$B$214:$B$314,"&lt;="&amp;$GV233,Population!X$214:X$314)-SUMIF(Population!$B$214:$B$314,"&lt;"&amp;$GU233,Population!X$214:X$314)</f>
        <v>763814</v>
      </c>
      <c r="JV233" s="35">
        <f>SUMIF(Population!$B$214:$B$314,"&lt;="&amp;$GV233,Population!Y$214:Y$314)-SUMIF(Population!$B$214:$B$314,"&lt;"&amp;$GU233,Population!Y$214:Y$314)</f>
        <v>772032</v>
      </c>
      <c r="JW233" s="35">
        <f>SUMIF(Population!$B$214:$B$314,"&lt;="&amp;$GV233,Population!Z$214:Z$314)-SUMIF(Population!$B$214:$B$314,"&lt;"&amp;$GU233,Population!Z$214:Z$314)</f>
        <v>785888</v>
      </c>
      <c r="JX233" s="35">
        <f>SUMIF(Population!$B$214:$B$314,"&lt;="&amp;$GV233,Population!AA$214:AA$314)-SUMIF(Population!$B$214:$B$314,"&lt;"&amp;$GU233,Population!AA$214:AA$314)</f>
        <v>811807</v>
      </c>
      <c r="JY233" s="35">
        <f>SUMIF(Population!$B$214:$B$314,"&lt;="&amp;$GV233,Population!AB$214:AB$314)-SUMIF(Population!$B$214:$B$314,"&lt;"&amp;$GU233,Population!AB$214:AB$314)</f>
        <v>835156</v>
      </c>
      <c r="JZ233" s="35">
        <f>SUMIF(Population!$B$214:$B$314,"&lt;="&amp;$GV233,Population!AC$214:AC$314)-SUMIF(Population!$B$214:$B$314,"&lt;"&amp;$GU233,Population!AC$214:AC$314)</f>
        <v>848649</v>
      </c>
      <c r="KA233" s="35">
        <f>SUMIF(Population!$B$214:$B$314,"&lt;="&amp;$GV233,Population!AD$214:AD$314)-SUMIF(Population!$B$214:$B$314,"&lt;"&amp;$GU233,Population!AD$214:AD$314)</f>
        <v>852047</v>
      </c>
      <c r="KB233" s="35">
        <f>SUMIF(Population!$B$214:$B$314,"&lt;="&amp;$GV233,Population!AE$214:AE$314)-SUMIF(Population!$B$214:$B$314,"&lt;"&amp;$GU233,Population!AE$214:AE$314)</f>
        <v>850518</v>
      </c>
      <c r="KC233" s="35">
        <f>SUMIF(Population!$B$214:$B$314,"&lt;="&amp;$GV233,Population!AF$214:AF$314)-SUMIF(Population!$B$214:$B$314,"&lt;"&amp;$GU233,Population!AF$214:AF$314)</f>
        <v>837489</v>
      </c>
      <c r="KD233" s="35">
        <f>SUMIF(Population!$B$214:$B$314,"&lt;="&amp;$GV233,Population!AG$214:AG$314)-SUMIF(Population!$B$214:$B$314,"&lt;"&amp;$GU233,Population!AG$214:AG$314)</f>
        <v>827308</v>
      </c>
      <c r="KE233" s="35">
        <f>SUMIF(Population!$B$214:$B$314,"&lt;="&amp;$GV233,Population!AH$214:AH$314)-SUMIF(Population!$B$214:$B$314,"&lt;"&amp;$GU233,Population!AH$214:AH$314)</f>
        <v>824861</v>
      </c>
      <c r="KF233" s="35">
        <f>SUMIF(Population!$B$214:$B$314,"&lt;="&amp;$GV233,Population!AI$214:AI$314)-SUMIF(Population!$B$214:$B$314,"&lt;"&amp;$GU233,Population!AI$214:AI$314)</f>
        <v>829558</v>
      </c>
      <c r="KG233" s="35">
        <f>SUMIF(Population!$B$214:$B$314,"&lt;="&amp;$GV233,Population!AJ$214:AJ$314)-SUMIF(Population!$B$214:$B$314,"&lt;"&amp;$GU233,Population!AJ$214:AJ$314)</f>
        <v>841339</v>
      </c>
      <c r="KH233" s="35">
        <f>SUMIF(Population!$B$214:$B$314,"&lt;="&amp;$GV233,Population!AK$214:AK$314)-SUMIF(Population!$B$214:$B$314,"&lt;"&amp;$GU233,Population!AK$214:AK$314)</f>
        <v>861296</v>
      </c>
      <c r="KI233" s="35">
        <f>SUMIF(Population!$B$214:$B$314,"&lt;="&amp;$GV233,Population!AL$214:AL$314)-SUMIF(Population!$B$214:$B$314,"&lt;"&amp;$GU233,Population!AL$214:AL$314)</f>
        <v>884779</v>
      </c>
      <c r="KJ233" s="35">
        <f>SUMIF(Population!$B$214:$B$314,"&lt;="&amp;$GV233,Population!AM$214:AM$314)-SUMIF(Population!$B$214:$B$314,"&lt;"&amp;$GU233,Population!AM$214:AM$314)</f>
        <v>912756</v>
      </c>
      <c r="KK233" s="35">
        <f>SUMIF(Population!$B$214:$B$314,"&lt;="&amp;$GV233,Population!AN$214:AN$314)-SUMIF(Population!$B$214:$B$314,"&lt;"&amp;$GU233,Population!AN$214:AN$314)</f>
        <v>938842</v>
      </c>
      <c r="KL233" s="35">
        <f>SUMIF(Population!$B$214:$B$314,"&lt;="&amp;$GV233,Population!AO$214:AO$314)-SUMIF(Population!$B$214:$B$314,"&lt;"&amp;$GU233,Population!AO$214:AO$314)</f>
        <v>963690</v>
      </c>
      <c r="KM233" s="35">
        <f>SUMIF(Population!$B$214:$B$314,"&lt;="&amp;$GV233,Population!AP$214:AP$314)-SUMIF(Population!$B$214:$B$314,"&lt;"&amp;$GU233,Population!AP$214:AP$314)</f>
        <v>981694</v>
      </c>
      <c r="KN233" s="35">
        <f>SUMIF(Population!$B$214:$B$314,"&lt;="&amp;$GV233,Population!AQ$214:AQ$314)-SUMIF(Population!$B$214:$B$314,"&lt;"&amp;$GU233,Population!AQ$214:AQ$314)</f>
        <v>995173</v>
      </c>
      <c r="KO233" s="35">
        <f>SUMIF(Population!$B$214:$B$314,"&lt;="&amp;$GV233,Population!AR$214:AR$314)-SUMIF(Population!$B$214:$B$314,"&lt;"&amp;$GU233,Population!AR$214:AR$314)</f>
        <v>1004205</v>
      </c>
      <c r="KP233" s="35">
        <f>SUMIF(Population!$B$214:$B$314,"&lt;="&amp;$GV233,Population!AS$214:AS$314)-SUMIF(Population!$B$214:$B$314,"&lt;"&amp;$GU233,Population!AS$214:AS$314)</f>
        <v>1013386</v>
      </c>
      <c r="KQ233" s="35">
        <f>SUMIF(Population!$B$214:$B$314,"&lt;="&amp;$GV233,Population!AT$214:AT$314)-SUMIF(Population!$B$214:$B$314,"&lt;"&amp;$GU233,Population!AT$214:AT$314)</f>
        <v>1021656</v>
      </c>
      <c r="KR233" s="35">
        <f>SUMIF(Population!$B$214:$B$314,"&lt;="&amp;$GV233,Population!AU$214:AU$314)-SUMIF(Population!$B$214:$B$314,"&lt;"&amp;$GU233,Population!AU$214:AU$314)</f>
        <v>1027793</v>
      </c>
      <c r="KS233" s="35">
        <f>SUMIF(Population!$B$214:$B$314,"&lt;="&amp;$GV233,Population!AV$214:AV$314)-SUMIF(Population!$B$214:$B$314,"&lt;"&amp;$GU233,Population!AV$214:AV$314)</f>
        <v>1030954</v>
      </c>
      <c r="KT233" s="35">
        <f>SUMIF(Population!$B$214:$B$314,"&lt;="&amp;$GV233,Population!AW$214:AW$314)-SUMIF(Population!$B$214:$B$314,"&lt;"&amp;$GU233,Population!AW$214:AW$314)</f>
        <v>1032244</v>
      </c>
      <c r="KU233" s="35">
        <f>SUMIF(Population!$B$214:$B$314,"&lt;="&amp;$GV233,Population!AX$214:AX$314)-SUMIF(Population!$B$214:$B$314,"&lt;"&amp;$GU233,Population!AX$214:AX$314)</f>
        <v>1031325</v>
      </c>
      <c r="KV233" s="35">
        <f>SUMIF(Population!$B$214:$B$314,"&lt;="&amp;$GV233,Population!AY$214:AY$314)-SUMIF(Population!$B$214:$B$314,"&lt;"&amp;$GU233,Population!AY$214:AY$314)</f>
        <v>1029500</v>
      </c>
      <c r="KY233" s="35">
        <v>65</v>
      </c>
      <c r="KZ233" s="35">
        <v>69</v>
      </c>
      <c r="LA233" s="36" t="s">
        <v>7</v>
      </c>
      <c r="LB233" s="35">
        <f>SUMIF(Population!$B$110:$B$210,"&lt;="&amp;$GV233,Population!C$110:C$210)-SUMIF(Population!$B$110:$B$210,"&lt;"&amp;$GU233,Population!C$110:C$210)</f>
        <v>508941</v>
      </c>
      <c r="LC233" s="35">
        <f>SUMIF(Population!$B$110:$B$210,"&lt;="&amp;$GV233,Population!D$110:D$210)-SUMIF(Population!$B$110:$B$210,"&lt;"&amp;$GU233,Population!D$110:D$210)</f>
        <v>537361</v>
      </c>
      <c r="LD233" s="35">
        <f>SUMIF(Population!$B$110:$B$210,"&lt;="&amp;$GV233,Population!E$110:E$210)-SUMIF(Population!$B$110:$B$210,"&lt;"&amp;$GU233,Population!E$110:E$210)</f>
        <v>555038</v>
      </c>
      <c r="LE233" s="35">
        <f>SUMIF(Population!$B$110:$B$210,"&lt;="&amp;$GV233,Population!F$110:F$210)-SUMIF(Population!$B$110:$B$210,"&lt;"&amp;$GU233,Population!F$110:F$210)</f>
        <v>571287</v>
      </c>
      <c r="LF233" s="35">
        <f>SUMIF(Population!$B$110:$B$210,"&lt;="&amp;$GV233,Population!G$110:G$210)-SUMIF(Population!$B$110:$B$210,"&lt;"&amp;$GU233,Population!G$110:G$210)</f>
        <v>585395</v>
      </c>
      <c r="LG233" s="35">
        <f>SUMIF(Population!$B$110:$B$210,"&lt;="&amp;$GV233,Population!H$110:H$210)-SUMIF(Population!$B$110:$B$210,"&lt;"&amp;$GU233,Population!H$110:H$210)</f>
        <v>583438</v>
      </c>
      <c r="LH233" s="35">
        <f>SUMIF(Population!$B$110:$B$210,"&lt;="&amp;$GV233,Population!I$110:I$210)-SUMIF(Population!$B$110:$B$210,"&lt;"&amp;$GU233,Population!I$110:I$210)</f>
        <v>590178</v>
      </c>
      <c r="LI233" s="35">
        <f>SUMIF(Population!$B$110:$B$210,"&lt;="&amp;$GV233,Population!J$110:J$210)-SUMIF(Population!$B$110:$B$210,"&lt;"&amp;$GU233,Population!J$110:J$210)</f>
        <v>599826</v>
      </c>
      <c r="LJ233" s="35">
        <f>SUMIF(Population!$B$110:$B$210,"&lt;="&amp;$GV233,Population!K$110:K$210)-SUMIF(Population!$B$110:$B$210,"&lt;"&amp;$GU233,Population!K$110:K$210)</f>
        <v>610969</v>
      </c>
      <c r="LK233" s="35">
        <f>SUMIF(Population!$B$110:$B$210,"&lt;="&amp;$GV233,Population!L$110:L$210)-SUMIF(Population!$B$110:$B$210,"&lt;"&amp;$GU233,Population!L$110:L$210)</f>
        <v>624891</v>
      </c>
      <c r="LL233" s="35">
        <f>SUMIF(Population!$B$110:$B$210,"&lt;="&amp;$GV233,Population!M$110:M$210)-SUMIF(Population!$B$110:$B$210,"&lt;"&amp;$GU233,Population!M$110:M$210)</f>
        <v>638788</v>
      </c>
      <c r="LM233" s="35">
        <f>SUMIF(Population!$B$110:$B$210,"&lt;="&amp;$GV233,Population!N$110:N$210)-SUMIF(Population!$B$110:$B$210,"&lt;"&amp;$GU233,Population!N$110:N$210)</f>
        <v>652099</v>
      </c>
      <c r="LN233" s="35">
        <f>SUMIF(Population!$B$110:$B$210,"&lt;="&amp;$GV233,Population!O$110:O$210)-SUMIF(Population!$B$110:$B$210,"&lt;"&amp;$GU233,Population!O$110:O$210)</f>
        <v>668231</v>
      </c>
      <c r="LO233" s="35">
        <f>SUMIF(Population!$B$110:$B$210,"&lt;="&amp;$GV233,Population!P$110:P$210)-SUMIF(Population!$B$110:$B$210,"&lt;"&amp;$GU233,Population!P$110:P$210)</f>
        <v>682548</v>
      </c>
      <c r="LP233" s="35">
        <f>SUMIF(Population!$B$110:$B$210,"&lt;="&amp;$GV233,Population!Q$110:Q$210)-SUMIF(Population!$B$110:$B$210,"&lt;"&amp;$GU233,Population!Q$110:Q$210)</f>
        <v>697725</v>
      </c>
      <c r="LQ233" s="35">
        <f>SUMIF(Population!$B$110:$B$210,"&lt;="&amp;$GV233,Population!R$110:R$210)-SUMIF(Population!$B$110:$B$210,"&lt;"&amp;$GU233,Population!R$110:R$210)</f>
        <v>712814</v>
      </c>
      <c r="LR233" s="35">
        <f>SUMIF(Population!$B$110:$B$210,"&lt;="&amp;$GV233,Population!S$110:S$210)-SUMIF(Population!$B$110:$B$210,"&lt;"&amp;$GU233,Population!S$110:S$210)</f>
        <v>724813</v>
      </c>
      <c r="LS233" s="35">
        <f>SUMIF(Population!$B$110:$B$210,"&lt;="&amp;$GV233,Population!T$110:T$210)-SUMIF(Population!$B$110:$B$210,"&lt;"&amp;$GU233,Population!T$110:T$210)</f>
        <v>732366</v>
      </c>
      <c r="LT233" s="35">
        <f>SUMIF(Population!$B$110:$B$210,"&lt;="&amp;$GV233,Population!U$110:U$210)-SUMIF(Population!$B$110:$B$210,"&lt;"&amp;$GU233,Population!U$110:U$210)</f>
        <v>734532</v>
      </c>
      <c r="LU233" s="35">
        <f>SUMIF(Population!$B$110:$B$210,"&lt;="&amp;$GV233,Population!V$110:V$210)-SUMIF(Population!$B$110:$B$210,"&lt;"&amp;$GU233,Population!V$110:V$210)</f>
        <v>731129</v>
      </c>
      <c r="LV233" s="35">
        <f>SUMIF(Population!$B$110:$B$210,"&lt;="&amp;$GV233,Population!W$110:W$210)-SUMIF(Population!$B$110:$B$210,"&lt;"&amp;$GU233,Population!W$110:W$210)</f>
        <v>727973</v>
      </c>
      <c r="LW233" s="35">
        <f>SUMIF(Population!$B$110:$B$210,"&lt;="&amp;$GV233,Population!X$110:X$210)-SUMIF(Population!$B$110:$B$210,"&lt;"&amp;$GU233,Population!X$110:X$210)</f>
        <v>729546</v>
      </c>
      <c r="LX233" s="35">
        <f>SUMIF(Population!$B$110:$B$210,"&lt;="&amp;$GV233,Population!Y$110:Y$210)-SUMIF(Population!$B$110:$B$210,"&lt;"&amp;$GU233,Population!Y$110:Y$210)</f>
        <v>738292</v>
      </c>
      <c r="LY233" s="35">
        <f>SUMIF(Population!$B$110:$B$210,"&lt;="&amp;$GV233,Population!Z$110:Z$210)-SUMIF(Population!$B$110:$B$210,"&lt;"&amp;$GU233,Population!Z$110:Z$210)</f>
        <v>753856</v>
      </c>
      <c r="LZ233" s="35">
        <f>SUMIF(Population!$B$110:$B$210,"&lt;="&amp;$GV233,Population!AA$110:AA$210)-SUMIF(Population!$B$110:$B$210,"&lt;"&amp;$GU233,Population!AA$110:AA$210)</f>
        <v>778689</v>
      </c>
      <c r="MA233" s="35">
        <f>SUMIF(Population!$B$110:$B$210,"&lt;="&amp;$GV233,Population!AB$110:AB$210)-SUMIF(Population!$B$110:$B$210,"&lt;"&amp;$GU233,Population!AB$110:AB$210)</f>
        <v>801122</v>
      </c>
      <c r="MB233" s="35">
        <f>SUMIF(Population!$B$110:$B$210,"&lt;="&amp;$GV233,Population!AC$110:AC$210)-SUMIF(Population!$B$110:$B$210,"&lt;"&amp;$GU233,Population!AC$110:AC$210)</f>
        <v>814256</v>
      </c>
      <c r="MC233" s="35">
        <f>SUMIF(Population!$B$110:$B$210,"&lt;="&amp;$GV233,Population!AD$110:AD$210)-SUMIF(Population!$B$110:$B$210,"&lt;"&amp;$GU233,Population!AD$110:AD$210)</f>
        <v>819035</v>
      </c>
      <c r="MD233" s="35">
        <f>SUMIF(Population!$B$110:$B$210,"&lt;="&amp;$GV233,Population!AE$110:AE$210)-SUMIF(Population!$B$110:$B$210,"&lt;"&amp;$GU233,Population!AE$110:AE$210)</f>
        <v>819062</v>
      </c>
      <c r="ME233" s="35">
        <f>SUMIF(Population!$B$110:$B$210,"&lt;="&amp;$GV233,Population!AF$110:AF$210)-SUMIF(Population!$B$110:$B$210,"&lt;"&amp;$GU233,Population!AF$110:AF$210)</f>
        <v>809890</v>
      </c>
      <c r="MF233" s="35">
        <f>SUMIF(Population!$B$110:$B$210,"&lt;="&amp;$GV233,Population!AG$110:AG$210)-SUMIF(Population!$B$110:$B$210,"&lt;"&amp;$GU233,Population!AG$110:AG$210)</f>
        <v>803180</v>
      </c>
      <c r="MG233" s="35">
        <f>SUMIF(Population!$B$110:$B$210,"&lt;="&amp;$GV233,Population!AH$110:AH$210)-SUMIF(Population!$B$110:$B$210,"&lt;"&amp;$GU233,Population!AH$110:AH$210)</f>
        <v>803612</v>
      </c>
      <c r="MH233" s="35">
        <f>SUMIF(Population!$B$110:$B$210,"&lt;="&amp;$GV233,Population!AI$110:AI$210)-SUMIF(Population!$B$110:$B$210,"&lt;"&amp;$GU233,Population!AI$110:AI$210)</f>
        <v>811173</v>
      </c>
      <c r="MI233" s="35">
        <f>SUMIF(Population!$B$110:$B$210,"&lt;="&amp;$GV233,Population!AJ$110:AJ$210)-SUMIF(Population!$B$110:$B$210,"&lt;"&amp;$GU233,Population!AJ$110:AJ$210)</f>
        <v>825002</v>
      </c>
      <c r="MJ233" s="35">
        <f>SUMIF(Population!$B$110:$B$210,"&lt;="&amp;$GV233,Population!AK$110:AK$210)-SUMIF(Population!$B$110:$B$210,"&lt;"&amp;$GU233,Population!AK$110:AK$210)</f>
        <v>847679</v>
      </c>
      <c r="MK233" s="35">
        <f>SUMIF(Population!$B$110:$B$210,"&lt;="&amp;$GV233,Population!AL$110:AL$210)-SUMIF(Population!$B$110:$B$210,"&lt;"&amp;$GU233,Population!AL$110:AL$210)</f>
        <v>874133</v>
      </c>
      <c r="ML233" s="35">
        <f>SUMIF(Population!$B$110:$B$210,"&lt;="&amp;$GV233,Population!AM$110:AM$210)-SUMIF(Population!$B$110:$B$210,"&lt;"&amp;$GU233,Population!AM$110:AM$210)</f>
        <v>904478</v>
      </c>
      <c r="MM233" s="35">
        <f>SUMIF(Population!$B$110:$B$210,"&lt;="&amp;$GV233,Population!AN$110:AN$210)-SUMIF(Population!$B$110:$B$210,"&lt;"&amp;$GU233,Population!AN$110:AN$210)</f>
        <v>931073</v>
      </c>
      <c r="MN233" s="35">
        <f>SUMIF(Population!$B$110:$B$210,"&lt;="&amp;$GV233,Population!AO$110:AO$210)-SUMIF(Population!$B$110:$B$210,"&lt;"&amp;$GU233,Population!AO$110:AO$210)</f>
        <v>955453</v>
      </c>
      <c r="MO233" s="35">
        <f>SUMIF(Population!$B$110:$B$210,"&lt;="&amp;$GV233,Population!AP$110:AP$210)-SUMIF(Population!$B$110:$B$210,"&lt;"&amp;$GU233,Population!AP$110:AP$210)</f>
        <v>972534</v>
      </c>
      <c r="MP233" s="35">
        <f>SUMIF(Population!$B$110:$B$210,"&lt;="&amp;$GV233,Population!AQ$110:AQ$210)-SUMIF(Population!$B$110:$B$210,"&lt;"&amp;$GU233,Population!AQ$110:AQ$210)</f>
        <v>983813</v>
      </c>
      <c r="MQ233" s="35">
        <f>SUMIF(Population!$B$110:$B$210,"&lt;="&amp;$GV233,Population!AR$110:AR$210)-SUMIF(Population!$B$110:$B$210,"&lt;"&amp;$GU233,Population!AR$110:AR$210)</f>
        <v>989991</v>
      </c>
      <c r="MR233" s="35">
        <f>SUMIF(Population!$B$110:$B$210,"&lt;="&amp;$GV233,Population!AS$110:AS$210)-SUMIF(Population!$B$110:$B$210,"&lt;"&amp;$GU233,Population!AS$110:AS$210)</f>
        <v>997331</v>
      </c>
      <c r="MS233" s="35">
        <f>SUMIF(Population!$B$110:$B$210,"&lt;="&amp;$GV233,Population!AT$110:AT$210)-SUMIF(Population!$B$110:$B$210,"&lt;"&amp;$GU233,Population!AT$110:AT$210)</f>
        <v>1005555</v>
      </c>
      <c r="MT233" s="35">
        <f>SUMIF(Population!$B$110:$B$210,"&lt;="&amp;$GV233,Population!AU$110:AU$210)-SUMIF(Population!$B$110:$B$210,"&lt;"&amp;$GU233,Population!AU$110:AU$210)</f>
        <v>1009948</v>
      </c>
      <c r="MU233" s="35">
        <f>SUMIF(Population!$B$110:$B$210,"&lt;="&amp;$GV233,Population!AV$110:AV$210)-SUMIF(Population!$B$110:$B$210,"&lt;"&amp;$GU233,Population!AV$110:AV$210)</f>
        <v>1013253</v>
      </c>
      <c r="MV233" s="35">
        <f>SUMIF(Population!$B$110:$B$210,"&lt;="&amp;$GV233,Population!AW$110:AW$210)-SUMIF(Population!$B$110:$B$210,"&lt;"&amp;$GU233,Population!AW$110:AW$210)</f>
        <v>1016761</v>
      </c>
      <c r="MW233" s="35">
        <f>SUMIF(Population!$B$110:$B$210,"&lt;="&amp;$GV233,Population!AX$110:AX$210)-SUMIF(Population!$B$110:$B$210,"&lt;"&amp;$GU233,Population!AX$110:AX$210)</f>
        <v>1019173</v>
      </c>
      <c r="MX233" s="35">
        <f>SUMIF(Population!$B$110:$B$210,"&lt;="&amp;$GV233,Population!AY$110:AY$210)-SUMIF(Population!$B$110:$B$210,"&lt;"&amp;$GU233,Population!AY$110:AY$210)</f>
        <v>1020263</v>
      </c>
      <c r="MZ233" s="36" t="s">
        <v>7</v>
      </c>
      <c r="NA233" s="75">
        <f t="shared" si="264"/>
        <v>570090861.76313174</v>
      </c>
      <c r="NB233" s="75">
        <f t="shared" si="265"/>
        <v>615416770.50203812</v>
      </c>
      <c r="NC233" s="75">
        <f t="shared" si="266"/>
        <v>650129075.9721185</v>
      </c>
      <c r="ND233" s="75">
        <f t="shared" si="267"/>
        <v>684386057.72337198</v>
      </c>
      <c r="NE233" s="75">
        <f t="shared" si="268"/>
        <v>717590634.27645051</v>
      </c>
      <c r="NF233" s="75">
        <f t="shared" si="269"/>
        <v>731117417.74334562</v>
      </c>
      <c r="NG233" s="75">
        <f t="shared" si="270"/>
        <v>755901955.60904109</v>
      </c>
      <c r="NH233" s="75">
        <f t="shared" si="271"/>
        <v>784478831.39703608</v>
      </c>
      <c r="NI233" s="75">
        <f t="shared" si="272"/>
        <v>814843711.12359273</v>
      </c>
      <c r="NJ233" s="75">
        <f t="shared" si="273"/>
        <v>848348663.96734571</v>
      </c>
      <c r="NK233" s="75">
        <f t="shared" si="274"/>
        <v>883196109.95184505</v>
      </c>
      <c r="NL233" s="75">
        <f t="shared" si="275"/>
        <v>917791421.95763373</v>
      </c>
      <c r="NM233" s="75">
        <f t="shared" si="276"/>
        <v>956048788.12584221</v>
      </c>
      <c r="NN233" s="75">
        <f t="shared" si="277"/>
        <v>992741020.93489861</v>
      </c>
      <c r="NO233" s="75">
        <f t="shared" si="278"/>
        <v>1031936802.6668454</v>
      </c>
      <c r="NP233" s="75">
        <f t="shared" si="279"/>
        <v>1070257653.0139936</v>
      </c>
      <c r="NQ233" s="75">
        <f t="shared" si="280"/>
        <v>1104724240.9835606</v>
      </c>
      <c r="NR233" s="75">
        <f t="shared" si="281"/>
        <v>1132787021.272197</v>
      </c>
      <c r="NS233" s="75">
        <f t="shared" si="282"/>
        <v>1152779541.5193539</v>
      </c>
      <c r="NT233" s="75">
        <f t="shared" si="283"/>
        <v>1163842364.232806</v>
      </c>
      <c r="NU233" s="75">
        <f t="shared" si="284"/>
        <v>1175490842.8695066</v>
      </c>
      <c r="NV233" s="75">
        <f t="shared" si="285"/>
        <v>1193690991.9475815</v>
      </c>
      <c r="NW233" s="75">
        <f t="shared" si="286"/>
        <v>1225022620.4064202</v>
      </c>
      <c r="NX233" s="75">
        <f t="shared" si="287"/>
        <v>1267139365.7574377</v>
      </c>
      <c r="NY233" s="75">
        <f t="shared" si="288"/>
        <v>1327913090.1129427</v>
      </c>
      <c r="NZ233" s="75">
        <f t="shared" si="289"/>
        <v>1385856841.7298467</v>
      </c>
      <c r="OA233" s="75">
        <f t="shared" si="290"/>
        <v>1428628354.6879799</v>
      </c>
      <c r="OB233" s="75">
        <f t="shared" si="291"/>
        <v>1456161393.3670416</v>
      </c>
      <c r="OC233" s="75">
        <f t="shared" si="292"/>
        <v>1475540218.8406281</v>
      </c>
      <c r="OD233" s="75">
        <f t="shared" si="293"/>
        <v>1476536089.3540092</v>
      </c>
      <c r="OE233" s="75">
        <f t="shared" si="294"/>
        <v>1482012323.697813</v>
      </c>
      <c r="OF233" s="75">
        <f t="shared" si="295"/>
        <v>1500988841.2847085</v>
      </c>
      <c r="OG233" s="75">
        <f t="shared" si="296"/>
        <v>1533479227.4208317</v>
      </c>
      <c r="OH233" s="75">
        <f t="shared" si="297"/>
        <v>1579176412.0673881</v>
      </c>
      <c r="OI233" s="75">
        <f t="shared" si="298"/>
        <v>1642150442.8322334</v>
      </c>
      <c r="OJ233" s="75">
        <f t="shared" si="299"/>
        <v>1713631525.0034134</v>
      </c>
      <c r="OK233" s="75">
        <f t="shared" si="300"/>
        <v>1795011422.0487218</v>
      </c>
      <c r="OL233" s="75">
        <f t="shared" si="301"/>
        <v>1872618768.4123275</v>
      </c>
      <c r="OM233" s="75">
        <f t="shared" si="302"/>
        <v>1948476499.4446139</v>
      </c>
      <c r="ON233" s="75">
        <f t="shared" si="303"/>
        <v>2011469997.8282752</v>
      </c>
      <c r="OO233" s="75">
        <f t="shared" si="304"/>
        <v>2065012059.0115869</v>
      </c>
      <c r="OP233" s="75">
        <f t="shared" si="305"/>
        <v>2109507688.4394169</v>
      </c>
      <c r="OQ233" s="75">
        <f t="shared" si="306"/>
        <v>2156205836.1255426</v>
      </c>
      <c r="OR233" s="75">
        <f t="shared" si="307"/>
        <v>2203725414.3052726</v>
      </c>
      <c r="OS233" s="75">
        <f t="shared" si="308"/>
        <v>2245539194.3877358</v>
      </c>
      <c r="OT233" s="75">
        <f t="shared" si="309"/>
        <v>2283516122.0936642</v>
      </c>
      <c r="OU233" s="75">
        <f t="shared" si="310"/>
        <v>2320196207.553751</v>
      </c>
      <c r="OV233" s="75">
        <f t="shared" si="311"/>
        <v>2353633919.4135466</v>
      </c>
      <c r="OW233" s="75">
        <f t="shared" si="312"/>
        <v>2384936864.8397818</v>
      </c>
    </row>
    <row r="234" spans="2:413">
      <c r="B234" s="36" t="s">
        <v>8</v>
      </c>
      <c r="C234" s="39">
        <v>523164830.86532021</v>
      </c>
      <c r="D234" s="39">
        <v>274084243.92014033</v>
      </c>
      <c r="E234" s="39">
        <v>249080586.94517982</v>
      </c>
      <c r="F234" s="40">
        <f t="shared" si="259"/>
        <v>692.15155706906</v>
      </c>
      <c r="G234" s="40">
        <f t="shared" si="260"/>
        <v>738.29991062351098</v>
      </c>
      <c r="H234" s="40">
        <f t="shared" si="261"/>
        <v>647.60848988388375</v>
      </c>
      <c r="I234" s="341">
        <f t="shared" si="313"/>
        <v>3.3250847185316328</v>
      </c>
      <c r="J234" s="341">
        <f t="shared" si="262"/>
        <v>3.942010291635861</v>
      </c>
      <c r="K234" s="341">
        <f t="shared" si="262"/>
        <v>2.8299156514173762</v>
      </c>
      <c r="AG234" s="35">
        <v>70</v>
      </c>
      <c r="AH234" s="35">
        <v>74</v>
      </c>
      <c r="AI234" s="36" t="s">
        <v>8</v>
      </c>
      <c r="AJ234" s="35">
        <f t="shared" si="314"/>
        <v>722.81366454750957</v>
      </c>
      <c r="AK234" s="35">
        <f t="shared" si="314"/>
        <v>738.72065928615791</v>
      </c>
      <c r="AL234" s="35">
        <f t="shared" si="314"/>
        <v>754.4143892040363</v>
      </c>
      <c r="AM234" s="35">
        <f t="shared" si="314"/>
        <v>769.91818987367185</v>
      </c>
      <c r="AN234" s="35">
        <f t="shared" si="314"/>
        <v>785.2547584725877</v>
      </c>
      <c r="AO234" s="35">
        <f t="shared" si="314"/>
        <v>800.44606100530723</v>
      </c>
      <c r="AP234" s="35">
        <f t="shared" si="314"/>
        <v>815.5132664940445</v>
      </c>
      <c r="AQ234" s="35">
        <f t="shared" si="314"/>
        <v>830.47670367921785</v>
      </c>
      <c r="AR234" s="35">
        <f t="shared" si="314"/>
        <v>845.35583631976374</v>
      </c>
      <c r="AS234" s="35">
        <f t="shared" si="314"/>
        <v>860.16925369462729</v>
      </c>
      <c r="AT234" s="35">
        <f t="shared" si="314"/>
        <v>874.93467337519428</v>
      </c>
      <c r="AU234" s="35">
        <f t="shared" si="314"/>
        <v>889.66895376147806</v>
      </c>
      <c r="AV234" s="35">
        <f t="shared" si="314"/>
        <v>904.38811425252459</v>
      </c>
      <c r="AW234" s="35">
        <f t="shared" si="314"/>
        <v>919.10736125528524</v>
      </c>
      <c r="AX234" s="35">
        <f t="shared" si="314"/>
        <v>933.84111852866704</v>
      </c>
      <c r="AY234" s="35">
        <f t="shared" si="314"/>
        <v>948.60306061374968</v>
      </c>
      <c r="AZ234" s="35">
        <f t="shared" ref="AZ234:CF239" si="318">$I234*AZ$240</f>
        <v>963.40614832070025</v>
      </c>
      <c r="BA234" s="35">
        <f t="shared" si="318"/>
        <v>978.26266543126019</v>
      </c>
      <c r="BB234" s="35">
        <f t="shared" si="318"/>
        <v>993.18425593625375</v>
      </c>
      <c r="BC234" s="35">
        <f t="shared" si="318"/>
        <v>1008.1819612637172</v>
      </c>
      <c r="BD234" s="35">
        <f t="shared" si="318"/>
        <v>1023.2662570679853</v>
      </c>
      <c r="BE234" s="35">
        <f t="shared" si="318"/>
        <v>1038.4470892462589</v>
      </c>
      <c r="BF234" s="35">
        <f t="shared" si="318"/>
        <v>1053.7339089293182</v>
      </c>
      <c r="BG234" s="35">
        <f t="shared" si="318"/>
        <v>1069.1357062594234</v>
      </c>
      <c r="BH234" s="35">
        <f t="shared" si="318"/>
        <v>1084.6610428230649</v>
      </c>
      <c r="BI234" s="35">
        <f t="shared" si="318"/>
        <v>1100.3180826508531</v>
      </c>
      <c r="BJ234" s="35">
        <f t="shared" si="318"/>
        <v>1116.1146217330047</v>
      </c>
      <c r="BK234" s="35">
        <f t="shared" si="318"/>
        <v>1132.0581160279316</v>
      </c>
      <c r="BL234" s="35">
        <f t="shared" si="318"/>
        <v>1148.1557079645108</v>
      </c>
      <c r="BM234" s="35">
        <f t="shared" si="318"/>
        <v>1164.4142514567102</v>
      </c>
      <c r="BN234" s="35">
        <f t="shared" si="318"/>
        <v>1180.8403354631866</v>
      </c>
      <c r="BO234" s="35">
        <f t="shared" si="318"/>
        <v>1197.4403061350101</v>
      </c>
      <c r="BP234" s="35">
        <f t="shared" si="318"/>
        <v>1214.2202876023705</v>
      </c>
      <c r="BQ234" s="35">
        <f t="shared" si="318"/>
        <v>1231.1862014565472</v>
      </c>
      <c r="BR234" s="35">
        <f t="shared" si="318"/>
        <v>1248.3437849869617</v>
      </c>
      <c r="BS234" s="35">
        <f t="shared" si="318"/>
        <v>1265.6986082351843</v>
      </c>
      <c r="BT234" s="35">
        <f t="shared" si="318"/>
        <v>1283.2560899285995</v>
      </c>
      <c r="BU234" s="35">
        <f t="shared" si="318"/>
        <v>1301.0215123563385</v>
      </c>
      <c r="BV234" s="35">
        <f t="shared" si="318"/>
        <v>1319.000035249238</v>
      </c>
      <c r="BW234" s="35">
        <f t="shared" si="318"/>
        <v>1337.1967087241737</v>
      </c>
      <c r="BX234" s="35">
        <f t="shared" si="318"/>
        <v>1355.6164853512864</v>
      </c>
      <c r="BY234" s="35">
        <f t="shared" si="318"/>
        <v>1374.26423140047</v>
      </c>
      <c r="BZ234" s="35">
        <f t="shared" si="318"/>
        <v>1393.1447373211372</v>
      </c>
      <c r="CA234" s="35">
        <f t="shared" si="318"/>
        <v>1412.262727506788</v>
      </c>
      <c r="CB234" s="35">
        <f t="shared" si="318"/>
        <v>1431.6228693933267</v>
      </c>
      <c r="CC234" s="35">
        <f t="shared" si="318"/>
        <v>1451.2297819374849</v>
      </c>
      <c r="CD234" s="35">
        <f t="shared" si="318"/>
        <v>1471.0880435191123</v>
      </c>
      <c r="CE234" s="35">
        <f t="shared" si="318"/>
        <v>1491.2021993085571</v>
      </c>
      <c r="CF234" s="35">
        <f t="shared" si="318"/>
        <v>1511.576768137862</v>
      </c>
      <c r="GU234" s="35">
        <v>70</v>
      </c>
      <c r="GV234" s="35">
        <v>74</v>
      </c>
      <c r="GW234" s="36" t="s">
        <v>8</v>
      </c>
      <c r="GX234" s="35">
        <f>SUMIF(Population!$B$4:$B$104,"&lt;="&amp;$GV234,Population!C$4:C$104)-SUMIF(Population!$B$4:$B$104,"&lt;"&amp;$GU234,Population!C$4:C$104)</f>
        <v>755853</v>
      </c>
      <c r="GY234" s="35">
        <f>SUMIF(Population!$B$4:$B$104,"&lt;="&amp;$GV234,Population!D$4:D$104)-SUMIF(Population!$B$4:$B$104,"&lt;"&amp;$GU234,Population!D$4:D$104)</f>
        <v>781960</v>
      </c>
      <c r="GZ234" s="35">
        <f>SUMIF(Population!$B$4:$B$104,"&lt;="&amp;$GV234,Population!E$4:E$104)-SUMIF(Population!$B$4:$B$104,"&lt;"&amp;$GU234,Population!E$4:E$104)</f>
        <v>818997</v>
      </c>
      <c r="HA234" s="35">
        <f>SUMIF(Population!$B$4:$B$104,"&lt;="&amp;$GV234,Population!F$4:F$104)-SUMIF(Population!$B$4:$B$104,"&lt;"&amp;$GU234,Population!F$4:F$104)</f>
        <v>858527</v>
      </c>
      <c r="HB234" s="35">
        <f>SUMIF(Population!$B$4:$B$104,"&lt;="&amp;$GV234,Population!G$4:G$104)-SUMIF(Population!$B$4:$B$104,"&lt;"&amp;$GU234,Population!G$4:G$104)</f>
        <v>900505</v>
      </c>
      <c r="HC234" s="35">
        <f>SUMIF(Population!$B$4:$B$104,"&lt;="&amp;$GV234,Population!H$4:H$104)-SUMIF(Population!$B$4:$B$104,"&lt;"&amp;$GU234,Population!H$4:H$104)</f>
        <v>968166</v>
      </c>
      <c r="HD234" s="35">
        <f>SUMIF(Population!$B$4:$B$104,"&lt;="&amp;$GV234,Population!I$4:I$104)-SUMIF(Population!$B$4:$B$104,"&lt;"&amp;$GU234,Population!I$4:I$104)</f>
        <v>1023777</v>
      </c>
      <c r="HE234" s="35">
        <f>SUMIF(Population!$B$4:$B$104,"&lt;="&amp;$GV234,Population!J$4:J$104)-SUMIF(Population!$B$4:$B$104,"&lt;"&amp;$GU234,Population!J$4:J$104)</f>
        <v>1060281</v>
      </c>
      <c r="HF234" s="35">
        <f>SUMIF(Population!$B$4:$B$104,"&lt;="&amp;$GV234,Population!K$4:K$104)-SUMIF(Population!$B$4:$B$104,"&lt;"&amp;$GU234,Population!K$4:K$104)</f>
        <v>1094987</v>
      </c>
      <c r="HG234" s="35">
        <f>SUMIF(Population!$B$4:$B$104,"&lt;="&amp;$GV234,Population!L$4:L$104)-SUMIF(Population!$B$4:$B$104,"&lt;"&amp;$GU234,Population!L$4:L$104)</f>
        <v>1127040</v>
      </c>
      <c r="HH234" s="35">
        <f>SUMIF(Population!$B$4:$B$104,"&lt;="&amp;$GV234,Population!M$4:M$104)-SUMIF(Population!$B$4:$B$104,"&lt;"&amp;$GU234,Population!M$4:M$104)</f>
        <v>1128419</v>
      </c>
      <c r="HI234" s="35">
        <f>SUMIF(Population!$B$4:$B$104,"&lt;="&amp;$GV234,Population!N$4:N$104)-SUMIF(Population!$B$4:$B$104,"&lt;"&amp;$GU234,Population!N$4:N$104)</f>
        <v>1146931</v>
      </c>
      <c r="HJ234" s="35">
        <f>SUMIF(Population!$B$4:$B$104,"&lt;="&amp;$GV234,Population!O$4:O$104)-SUMIF(Population!$B$4:$B$104,"&lt;"&amp;$GU234,Population!O$4:O$104)</f>
        <v>1170497</v>
      </c>
      <c r="HK234" s="35">
        <f>SUMIF(Population!$B$4:$B$104,"&lt;="&amp;$GV234,Population!P$4:P$104)-SUMIF(Population!$B$4:$B$104,"&lt;"&amp;$GU234,Population!P$4:P$104)</f>
        <v>1196075</v>
      </c>
      <c r="HL234" s="35">
        <f>SUMIF(Population!$B$4:$B$104,"&lt;="&amp;$GV234,Population!Q$4:Q$104)-SUMIF(Population!$B$4:$B$104,"&lt;"&amp;$GU234,Population!Q$4:Q$104)</f>
        <v>1225459</v>
      </c>
      <c r="HM234" s="35">
        <f>SUMIF(Population!$B$4:$B$104,"&lt;="&amp;$GV234,Population!R$4:R$104)-SUMIF(Population!$B$4:$B$104,"&lt;"&amp;$GU234,Population!R$4:R$104)</f>
        <v>1255849</v>
      </c>
      <c r="HN234" s="35">
        <f>SUMIF(Population!$B$4:$B$104,"&lt;="&amp;$GV234,Population!S$4:S$104)-SUMIF(Population!$B$4:$B$104,"&lt;"&amp;$GU234,Population!S$4:S$104)</f>
        <v>1285041</v>
      </c>
      <c r="HO234" s="35">
        <f>SUMIF(Population!$B$4:$B$104,"&lt;="&amp;$GV234,Population!T$4:T$104)-SUMIF(Population!$B$4:$B$104,"&lt;"&amp;$GU234,Population!T$4:T$104)</f>
        <v>1318363</v>
      </c>
      <c r="HP234" s="35">
        <f>SUMIF(Population!$B$4:$B$104,"&lt;="&amp;$GV234,Population!U$4:U$104)-SUMIF(Population!$B$4:$B$104,"&lt;"&amp;$GU234,Population!U$4:U$104)</f>
        <v>1348586</v>
      </c>
      <c r="HQ234" s="35">
        <f>SUMIF(Population!$B$4:$B$104,"&lt;="&amp;$GV234,Population!V$4:V$104)-SUMIF(Population!$B$4:$B$104,"&lt;"&amp;$GU234,Population!V$4:V$104)</f>
        <v>1381325</v>
      </c>
      <c r="HR234" s="35">
        <f>SUMIF(Population!$B$4:$B$104,"&lt;="&amp;$GV234,Population!W$4:W$104)-SUMIF(Population!$B$4:$B$104,"&lt;"&amp;$GU234,Population!W$4:W$104)</f>
        <v>1411838</v>
      </c>
      <c r="HS234" s="35">
        <f>SUMIF(Population!$B$4:$B$104,"&lt;="&amp;$GV234,Population!X$4:X$104)-SUMIF(Population!$B$4:$B$104,"&lt;"&amp;$GU234,Population!X$4:X$104)</f>
        <v>1436393</v>
      </c>
      <c r="HT234" s="35">
        <f>SUMIF(Population!$B$4:$B$104,"&lt;="&amp;$GV234,Population!Y$4:Y$104)-SUMIF(Population!$B$4:$B$104,"&lt;"&amp;$GU234,Population!Y$4:Y$104)</f>
        <v>1451960</v>
      </c>
      <c r="HU234" s="35">
        <f>SUMIF(Population!$B$4:$B$104,"&lt;="&amp;$GV234,Population!Z$4:Z$104)-SUMIF(Population!$B$4:$B$104,"&lt;"&amp;$GU234,Population!Z$4:Z$104)</f>
        <v>1456761</v>
      </c>
      <c r="HV234" s="35">
        <f>SUMIF(Population!$B$4:$B$104,"&lt;="&amp;$GV234,Population!AA$4:AA$104)-SUMIF(Population!$B$4:$B$104,"&lt;"&amp;$GU234,Population!AA$4:AA$104)</f>
        <v>1450310</v>
      </c>
      <c r="HW234" s="35">
        <f>SUMIF(Population!$B$4:$B$104,"&lt;="&amp;$GV234,Population!AB$4:AB$104)-SUMIF(Population!$B$4:$B$104,"&lt;"&amp;$GU234,Population!AB$4:AB$104)</f>
        <v>1444701</v>
      </c>
      <c r="HX234" s="35">
        <f>SUMIF(Population!$B$4:$B$104,"&lt;="&amp;$GV234,Population!AC$4:AC$104)-SUMIF(Population!$B$4:$B$104,"&lt;"&amp;$GU234,Population!AC$4:AC$104)</f>
        <v>1447123</v>
      </c>
      <c r="HY234" s="35">
        <f>SUMIF(Population!$B$4:$B$104,"&lt;="&amp;$GV234,Population!AD$4:AD$104)-SUMIF(Population!$B$4:$B$104,"&lt;"&amp;$GU234,Population!AD$4:AD$104)</f>
        <v>1465077</v>
      </c>
      <c r="HZ234" s="35">
        <f>SUMIF(Population!$B$4:$B$104,"&lt;="&amp;$GV234,Population!AE$4:AE$104)-SUMIF(Population!$B$4:$B$104,"&lt;"&amp;$GU234,Population!AE$4:AE$104)</f>
        <v>1495000</v>
      </c>
      <c r="IA234" s="35">
        <f>SUMIF(Population!$B$4:$B$104,"&lt;="&amp;$GV234,Population!AF$4:AF$104)-SUMIF(Population!$B$4:$B$104,"&lt;"&amp;$GU234,Population!AF$4:AF$104)</f>
        <v>1545635</v>
      </c>
      <c r="IB234" s="35">
        <f>SUMIF(Population!$B$4:$B$104,"&lt;="&amp;$GV234,Population!AG$4:AG$104)-SUMIF(Population!$B$4:$B$104,"&lt;"&amp;$GU234,Population!AG$4:AG$104)</f>
        <v>1591341</v>
      </c>
      <c r="IC234" s="35">
        <f>SUMIF(Population!$B$4:$B$104,"&lt;="&amp;$GV234,Population!AH$4:AH$104)-SUMIF(Population!$B$4:$B$104,"&lt;"&amp;$GU234,Population!AH$4:AH$104)</f>
        <v>1618360</v>
      </c>
      <c r="ID234" s="35">
        <f>SUMIF(Population!$B$4:$B$104,"&lt;="&amp;$GV234,Population!AI$4:AI$104)-SUMIF(Population!$B$4:$B$104,"&lt;"&amp;$GU234,Population!AI$4:AI$104)</f>
        <v>1627462</v>
      </c>
      <c r="IE234" s="35">
        <f>SUMIF(Population!$B$4:$B$104,"&lt;="&amp;$GV234,Population!AJ$4:AJ$104)-SUMIF(Population!$B$4:$B$104,"&lt;"&amp;$GU234,Population!AJ$4:AJ$104)</f>
        <v>1627130</v>
      </c>
      <c r="IF234" s="35">
        <f>SUMIF(Population!$B$4:$B$104,"&lt;="&amp;$GV234,Population!AK$4:AK$104)-SUMIF(Population!$B$4:$B$104,"&lt;"&amp;$GU234,Population!AK$4:AK$104)</f>
        <v>1606792</v>
      </c>
      <c r="IG234" s="35">
        <f>SUMIF(Population!$B$4:$B$104,"&lt;="&amp;$GV234,Population!AL$4:AL$104)-SUMIF(Population!$B$4:$B$104,"&lt;"&amp;$GU234,Population!AL$4:AL$104)</f>
        <v>1591623</v>
      </c>
      <c r="IH234" s="35">
        <f>SUMIF(Population!$B$4:$B$104,"&lt;="&amp;$GV234,Population!AM$4:AM$104)-SUMIF(Population!$B$4:$B$104,"&lt;"&amp;$GU234,Population!AM$4:AM$104)</f>
        <v>1590885</v>
      </c>
      <c r="II234" s="35">
        <f>SUMIF(Population!$B$4:$B$104,"&lt;="&amp;$GV234,Population!AN$4:AN$104)-SUMIF(Population!$B$4:$B$104,"&lt;"&amp;$GU234,Population!AN$4:AN$104)</f>
        <v>1604050</v>
      </c>
      <c r="IJ234" s="35">
        <f>SUMIF(Population!$B$4:$B$104,"&lt;="&amp;$GV234,Population!AO$4:AO$104)-SUMIF(Population!$B$4:$B$104,"&lt;"&amp;$GU234,Population!AO$4:AO$104)</f>
        <v>1630228</v>
      </c>
      <c r="IK234" s="35">
        <f>SUMIF(Population!$B$4:$B$104,"&lt;="&amp;$GV234,Population!AP$4:AP$104)-SUMIF(Population!$B$4:$B$104,"&lt;"&amp;$GU234,Population!AP$4:AP$104)</f>
        <v>1673038</v>
      </c>
      <c r="IL234" s="35">
        <f>SUMIF(Population!$B$4:$B$104,"&lt;="&amp;$GV234,Population!AQ$4:AQ$104)-SUMIF(Population!$B$4:$B$104,"&lt;"&amp;$GU234,Population!AQ$4:AQ$104)</f>
        <v>1722977</v>
      </c>
      <c r="IM234" s="35">
        <f>SUMIF(Population!$B$4:$B$104,"&lt;="&amp;$GV234,Population!AR$4:AR$104)-SUMIF(Population!$B$4:$B$104,"&lt;"&amp;$GU234,Population!AR$4:AR$104)</f>
        <v>1781120</v>
      </c>
      <c r="IN234" s="35">
        <f>SUMIF(Population!$B$4:$B$104,"&lt;="&amp;$GV234,Population!AS$4:AS$104)-SUMIF(Population!$B$4:$B$104,"&lt;"&amp;$GU234,Population!AS$4:AS$104)</f>
        <v>1833615</v>
      </c>
      <c r="IO234" s="35">
        <f>SUMIF(Population!$B$4:$B$104,"&lt;="&amp;$GV234,Population!AT$4:AT$104)-SUMIF(Population!$B$4:$B$104,"&lt;"&amp;$GU234,Population!AT$4:AT$104)</f>
        <v>1882621</v>
      </c>
      <c r="IP234" s="35">
        <f>SUMIF(Population!$B$4:$B$104,"&lt;="&amp;$GV234,Population!AU$4:AU$104)-SUMIF(Population!$B$4:$B$104,"&lt;"&amp;$GU234,Population!AU$4:AU$104)</f>
        <v>1917705</v>
      </c>
      <c r="IQ234" s="35">
        <f>SUMIF(Population!$B$4:$B$104,"&lt;="&amp;$GV234,Population!AV$4:AV$104)-SUMIF(Population!$B$4:$B$104,"&lt;"&amp;$GU234,Population!AV$4:AV$104)</f>
        <v>1942570</v>
      </c>
      <c r="IR234" s="35">
        <f>SUMIF(Population!$B$4:$B$104,"&lt;="&amp;$GV234,Population!AW$4:AW$104)-SUMIF(Population!$B$4:$B$104,"&lt;"&amp;$GU234,Population!AW$4:AW$104)</f>
        <v>1958043</v>
      </c>
      <c r="IS234" s="35">
        <f>SUMIF(Population!$B$4:$B$104,"&lt;="&amp;$GV234,Population!AX$4:AX$104)-SUMIF(Population!$B$4:$B$104,"&lt;"&amp;$GU234,Population!AX$4:AX$104)</f>
        <v>1974812</v>
      </c>
      <c r="IT234" s="35">
        <f>SUMIF(Population!$B$4:$B$104,"&lt;="&amp;$GV234,Population!AY$4:AY$104)-SUMIF(Population!$B$4:$B$104,"&lt;"&amp;$GU234,Population!AY$4:AY$104)</f>
        <v>1991588</v>
      </c>
      <c r="IW234" s="35">
        <v>70</v>
      </c>
      <c r="IX234" s="35">
        <v>74</v>
      </c>
      <c r="IY234" s="36" t="s">
        <v>8</v>
      </c>
      <c r="IZ234" s="35">
        <f>SUMIF(Population!$B$214:$B$314,"&lt;="&amp;$GV234,Population!C$214:C$314)-SUMIF(Population!$B$214:$B$314,"&lt;"&amp;$GU234,Population!C$214:C$314)</f>
        <v>384616</v>
      </c>
      <c r="JA234" s="35">
        <f>SUMIF(Population!$B$214:$B$314,"&lt;="&amp;$GV234,Population!D$214:D$314)-SUMIF(Population!$B$214:$B$314,"&lt;"&amp;$GU234,Population!D$214:D$314)</f>
        <v>398530</v>
      </c>
      <c r="JB234" s="35">
        <f>SUMIF(Population!$B$214:$B$314,"&lt;="&amp;$GV234,Population!E$214:E$314)-SUMIF(Population!$B$214:$B$314,"&lt;"&amp;$GU234,Population!E$214:E$314)</f>
        <v>417993</v>
      </c>
      <c r="JC234" s="35">
        <f>SUMIF(Population!$B$214:$B$314,"&lt;="&amp;$GV234,Population!F$214:F$314)-SUMIF(Population!$B$214:$B$314,"&lt;"&amp;$GU234,Population!F$214:F$314)</f>
        <v>439000</v>
      </c>
      <c r="JD234" s="35">
        <f>SUMIF(Population!$B$214:$B$314,"&lt;="&amp;$GV234,Population!G$214:G$314)-SUMIF(Population!$B$214:$B$314,"&lt;"&amp;$GU234,Population!G$214:G$314)</f>
        <v>460526</v>
      </c>
      <c r="JE234" s="35">
        <f>SUMIF(Population!$B$214:$B$314,"&lt;="&amp;$GV234,Population!H$214:H$314)-SUMIF(Population!$B$214:$B$314,"&lt;"&amp;$GU234,Population!H$214:H$314)</f>
        <v>495263</v>
      </c>
      <c r="JF234" s="35">
        <f>SUMIF(Population!$B$214:$B$314,"&lt;="&amp;$GV234,Population!I$214:I$314)-SUMIF(Population!$B$214:$B$314,"&lt;"&amp;$GU234,Population!I$214:I$314)</f>
        <v>523569</v>
      </c>
      <c r="JG234" s="35">
        <f>SUMIF(Population!$B$214:$B$314,"&lt;="&amp;$GV234,Population!J$214:J$314)-SUMIF(Population!$B$214:$B$314,"&lt;"&amp;$GU234,Population!J$214:J$314)</f>
        <v>542703</v>
      </c>
      <c r="JH234" s="35">
        <f>SUMIF(Population!$B$214:$B$314,"&lt;="&amp;$GV234,Population!K$214:K$314)-SUMIF(Population!$B$214:$B$314,"&lt;"&amp;$GU234,Population!K$214:K$314)</f>
        <v>561330</v>
      </c>
      <c r="JI234" s="35">
        <f>SUMIF(Population!$B$214:$B$314,"&lt;="&amp;$GV234,Population!L$214:L$314)-SUMIF(Population!$B$214:$B$314,"&lt;"&amp;$GU234,Population!L$214:L$314)</f>
        <v>579270</v>
      </c>
      <c r="JJ234" s="35">
        <f>SUMIF(Population!$B$214:$B$314,"&lt;="&amp;$GV234,Population!M$214:M$314)-SUMIF(Population!$B$214:$B$314,"&lt;"&amp;$GU234,Population!M$214:M$314)</f>
        <v>581245</v>
      </c>
      <c r="JK234" s="35">
        <f>SUMIF(Population!$B$214:$B$314,"&lt;="&amp;$GV234,Population!N$214:N$314)-SUMIF(Population!$B$214:$B$314,"&lt;"&amp;$GU234,Population!N$214:N$314)</f>
        <v>592272</v>
      </c>
      <c r="JL234" s="35">
        <f>SUMIF(Population!$B$214:$B$314,"&lt;="&amp;$GV234,Population!O$214:O$314)-SUMIF(Population!$B$214:$B$314,"&lt;"&amp;$GU234,Population!O$214:O$314)</f>
        <v>605706</v>
      </c>
      <c r="JM234" s="35">
        <f>SUMIF(Population!$B$214:$B$314,"&lt;="&amp;$GV234,Population!P$214:P$314)-SUMIF(Population!$B$214:$B$314,"&lt;"&amp;$GU234,Population!P$214:P$314)</f>
        <v>619713</v>
      </c>
      <c r="JN234" s="35">
        <f>SUMIF(Population!$B$214:$B$314,"&lt;="&amp;$GV234,Population!Q$214:Q$314)-SUMIF(Population!$B$214:$B$314,"&lt;"&amp;$GU234,Population!Q$214:Q$314)</f>
        <v>634877</v>
      </c>
      <c r="JO234" s="35">
        <f>SUMIF(Population!$B$214:$B$314,"&lt;="&amp;$GV234,Population!R$214:R$314)-SUMIF(Population!$B$214:$B$314,"&lt;"&amp;$GU234,Population!R$214:R$314)</f>
        <v>651099</v>
      </c>
      <c r="JP234" s="35">
        <f>SUMIF(Population!$B$214:$B$314,"&lt;="&amp;$GV234,Population!S$214:S$314)-SUMIF(Population!$B$214:$B$314,"&lt;"&amp;$GU234,Population!S$214:S$314)</f>
        <v>666647</v>
      </c>
      <c r="JQ234" s="35">
        <f>SUMIF(Population!$B$214:$B$314,"&lt;="&amp;$GV234,Population!T$214:T$314)-SUMIF(Population!$B$214:$B$314,"&lt;"&amp;$GU234,Population!T$214:T$314)</f>
        <v>683664</v>
      </c>
      <c r="JR234" s="35">
        <f>SUMIF(Population!$B$214:$B$314,"&lt;="&amp;$GV234,Population!U$214:U$314)-SUMIF(Population!$B$214:$B$314,"&lt;"&amp;$GU234,Population!U$214:U$314)</f>
        <v>699286</v>
      </c>
      <c r="JS234" s="35">
        <f>SUMIF(Population!$B$214:$B$314,"&lt;="&amp;$GV234,Population!V$214:V$314)-SUMIF(Population!$B$214:$B$314,"&lt;"&amp;$GU234,Population!V$214:V$314)</f>
        <v>716541</v>
      </c>
      <c r="JT234" s="35">
        <f>SUMIF(Population!$B$214:$B$314,"&lt;="&amp;$GV234,Population!W$214:W$314)-SUMIF(Population!$B$214:$B$314,"&lt;"&amp;$GU234,Population!W$214:W$314)</f>
        <v>731686</v>
      </c>
      <c r="JU234" s="35">
        <f>SUMIF(Population!$B$214:$B$314,"&lt;="&amp;$GV234,Population!X$214:X$314)-SUMIF(Population!$B$214:$B$314,"&lt;"&amp;$GU234,Population!X$214:X$314)</f>
        <v>743835</v>
      </c>
      <c r="JV234" s="35">
        <f>SUMIF(Population!$B$214:$B$314,"&lt;="&amp;$GV234,Population!Y$214:Y$314)-SUMIF(Population!$B$214:$B$314,"&lt;"&amp;$GU234,Population!Y$214:Y$314)</f>
        <v>751249</v>
      </c>
      <c r="JW234" s="35">
        <f>SUMIF(Population!$B$214:$B$314,"&lt;="&amp;$GV234,Population!Z$214:Z$314)-SUMIF(Population!$B$214:$B$314,"&lt;"&amp;$GU234,Population!Z$214:Z$314)</f>
        <v>753099</v>
      </c>
      <c r="JX234" s="35">
        <f>SUMIF(Population!$B$214:$B$314,"&lt;="&amp;$GV234,Population!AA$214:AA$314)-SUMIF(Population!$B$214:$B$314,"&lt;"&amp;$GU234,Population!AA$214:AA$314)</f>
        <v>748992</v>
      </c>
      <c r="JY234" s="35">
        <f>SUMIF(Population!$B$214:$B$314,"&lt;="&amp;$GV234,Population!AB$214:AB$314)-SUMIF(Population!$B$214:$B$314,"&lt;"&amp;$GU234,Population!AB$214:AB$314)</f>
        <v>745482</v>
      </c>
      <c r="JZ234" s="35">
        <f>SUMIF(Population!$B$214:$B$314,"&lt;="&amp;$GV234,Population!AC$214:AC$314)-SUMIF(Population!$B$214:$B$314,"&lt;"&amp;$GU234,Population!AC$214:AC$314)</f>
        <v>745447</v>
      </c>
      <c r="KA234" s="35">
        <f>SUMIF(Population!$B$214:$B$314,"&lt;="&amp;$GV234,Population!AD$214:AD$314)-SUMIF(Population!$B$214:$B$314,"&lt;"&amp;$GU234,Population!AD$214:AD$314)</f>
        <v>754034</v>
      </c>
      <c r="KB234" s="35">
        <f>SUMIF(Population!$B$214:$B$314,"&lt;="&amp;$GV234,Population!AE$214:AE$314)-SUMIF(Population!$B$214:$B$314,"&lt;"&amp;$GU234,Population!AE$214:AE$314)</f>
        <v>768077</v>
      </c>
      <c r="KC234" s="35">
        <f>SUMIF(Population!$B$214:$B$314,"&lt;="&amp;$GV234,Population!AF$214:AF$314)-SUMIF(Population!$B$214:$B$314,"&lt;"&amp;$GU234,Population!AF$214:AF$314)</f>
        <v>793893</v>
      </c>
      <c r="KD234" s="35">
        <f>SUMIF(Population!$B$214:$B$314,"&lt;="&amp;$GV234,Population!AG$214:AG$314)-SUMIF(Population!$B$214:$B$314,"&lt;"&amp;$GU234,Population!AG$214:AG$314)</f>
        <v>817152</v>
      </c>
      <c r="KE234" s="35">
        <f>SUMIF(Population!$B$214:$B$314,"&lt;="&amp;$GV234,Population!AH$214:AH$314)-SUMIF(Population!$B$214:$B$314,"&lt;"&amp;$GU234,Population!AH$214:AH$314)</f>
        <v>830748</v>
      </c>
      <c r="KF234" s="35">
        <f>SUMIF(Population!$B$214:$B$314,"&lt;="&amp;$GV234,Population!AI$214:AI$314)-SUMIF(Population!$B$214:$B$314,"&lt;"&amp;$GU234,Population!AI$214:AI$314)</f>
        <v>834495</v>
      </c>
      <c r="KG234" s="35">
        <f>SUMIF(Population!$B$214:$B$314,"&lt;="&amp;$GV234,Population!AJ$214:AJ$314)-SUMIF(Population!$B$214:$B$314,"&lt;"&amp;$GU234,Population!AJ$214:AJ$314)</f>
        <v>833413</v>
      </c>
      <c r="KH234" s="35">
        <f>SUMIF(Population!$B$214:$B$314,"&lt;="&amp;$GV234,Population!AK$214:AK$314)-SUMIF(Population!$B$214:$B$314,"&lt;"&amp;$GU234,Population!AK$214:AK$314)</f>
        <v>821162</v>
      </c>
      <c r="KI234" s="35">
        <f>SUMIF(Population!$B$214:$B$314,"&lt;="&amp;$GV234,Population!AL$214:AL$314)-SUMIF(Population!$B$214:$B$314,"&lt;"&amp;$GU234,Population!AL$214:AL$314)</f>
        <v>811697</v>
      </c>
      <c r="KJ234" s="35">
        <f>SUMIF(Population!$B$214:$B$314,"&lt;="&amp;$GV234,Population!AM$214:AM$314)-SUMIF(Population!$B$214:$B$314,"&lt;"&amp;$GU234,Population!AM$214:AM$314)</f>
        <v>809777</v>
      </c>
      <c r="KK234" s="35">
        <f>SUMIF(Population!$B$214:$B$314,"&lt;="&amp;$GV234,Population!AN$214:AN$314)-SUMIF(Population!$B$214:$B$314,"&lt;"&amp;$GU234,Population!AN$214:AN$314)</f>
        <v>814844</v>
      </c>
      <c r="KL234" s="35">
        <f>SUMIF(Population!$B$214:$B$314,"&lt;="&amp;$GV234,Population!AO$214:AO$314)-SUMIF(Population!$B$214:$B$314,"&lt;"&amp;$GU234,Population!AO$214:AO$314)</f>
        <v>826841</v>
      </c>
      <c r="KM234" s="35">
        <f>SUMIF(Population!$B$214:$B$314,"&lt;="&amp;$GV234,Population!AP$214:AP$314)-SUMIF(Population!$B$214:$B$314,"&lt;"&amp;$GU234,Population!AP$214:AP$314)</f>
        <v>846856</v>
      </c>
      <c r="KN234" s="35">
        <f>SUMIF(Population!$B$214:$B$314,"&lt;="&amp;$GV234,Population!AQ$214:AQ$314)-SUMIF(Population!$B$214:$B$314,"&lt;"&amp;$GU234,Population!AQ$214:AQ$314)</f>
        <v>870328</v>
      </c>
      <c r="KO234" s="35">
        <f>SUMIF(Population!$B$214:$B$314,"&lt;="&amp;$GV234,Population!AR$214:AR$314)-SUMIF(Population!$B$214:$B$314,"&lt;"&amp;$GU234,Population!AR$214:AR$314)</f>
        <v>898210</v>
      </c>
      <c r="KP234" s="35">
        <f>SUMIF(Population!$B$214:$B$314,"&lt;="&amp;$GV234,Population!AS$214:AS$314)-SUMIF(Population!$B$214:$B$314,"&lt;"&amp;$GU234,Population!AS$214:AS$314)</f>
        <v>924191</v>
      </c>
      <c r="KQ234" s="35">
        <f>SUMIF(Population!$B$214:$B$314,"&lt;="&amp;$GV234,Population!AT$214:AT$314)-SUMIF(Population!$B$214:$B$314,"&lt;"&amp;$GU234,Population!AT$214:AT$314)</f>
        <v>948918</v>
      </c>
      <c r="KR234" s="35">
        <f>SUMIF(Population!$B$214:$B$314,"&lt;="&amp;$GV234,Population!AU$214:AU$314)-SUMIF(Population!$B$214:$B$314,"&lt;"&amp;$GU234,Population!AU$214:AU$314)</f>
        <v>966897</v>
      </c>
      <c r="KS234" s="35">
        <f>SUMIF(Population!$B$214:$B$314,"&lt;="&amp;$GV234,Population!AV$214:AV$314)-SUMIF(Population!$B$214:$B$314,"&lt;"&amp;$GU234,Population!AV$214:AV$314)</f>
        <v>980391</v>
      </c>
      <c r="KT234" s="35">
        <f>SUMIF(Population!$B$214:$B$314,"&lt;="&amp;$GV234,Population!AW$214:AW$314)-SUMIF(Population!$B$214:$B$314,"&lt;"&amp;$GU234,Population!AW$214:AW$314)</f>
        <v>989510</v>
      </c>
      <c r="KU234" s="35">
        <f>SUMIF(Population!$B$214:$B$314,"&lt;="&amp;$GV234,Population!AX$214:AX$314)-SUMIF(Population!$B$214:$B$314,"&lt;"&amp;$GU234,Population!AX$214:AX$314)</f>
        <v>998780</v>
      </c>
      <c r="KV234" s="35">
        <f>SUMIF(Population!$B$214:$B$314,"&lt;="&amp;$GV234,Population!AY$214:AY$314)-SUMIF(Population!$B$214:$B$314,"&lt;"&amp;$GU234,Population!AY$214:AY$314)</f>
        <v>1007171</v>
      </c>
      <c r="KY234" s="35">
        <v>70</v>
      </c>
      <c r="KZ234" s="35">
        <v>74</v>
      </c>
      <c r="LA234" s="36" t="s">
        <v>8</v>
      </c>
      <c r="LB234" s="35">
        <f>SUMIF(Population!$B$110:$B$210,"&lt;="&amp;$GV234,Population!C$110:C$210)-SUMIF(Population!$B$110:$B$210,"&lt;"&amp;$GU234,Population!C$110:C$210)</f>
        <v>371237</v>
      </c>
      <c r="LC234" s="35">
        <f>SUMIF(Population!$B$110:$B$210,"&lt;="&amp;$GV234,Population!D$110:D$210)-SUMIF(Population!$B$110:$B$210,"&lt;"&amp;$GU234,Population!D$110:D$210)</f>
        <v>383430</v>
      </c>
      <c r="LD234" s="35">
        <f>SUMIF(Population!$B$110:$B$210,"&lt;="&amp;$GV234,Population!E$110:E$210)-SUMIF(Population!$B$110:$B$210,"&lt;"&amp;$GU234,Population!E$110:E$210)</f>
        <v>401004</v>
      </c>
      <c r="LE234" s="35">
        <f>SUMIF(Population!$B$110:$B$210,"&lt;="&amp;$GV234,Population!F$110:F$210)-SUMIF(Population!$B$110:$B$210,"&lt;"&amp;$GU234,Population!F$110:F$210)</f>
        <v>419527</v>
      </c>
      <c r="LF234" s="35">
        <f>SUMIF(Population!$B$110:$B$210,"&lt;="&amp;$GV234,Population!G$110:G$210)-SUMIF(Population!$B$110:$B$210,"&lt;"&amp;$GU234,Population!G$110:G$210)</f>
        <v>439979</v>
      </c>
      <c r="LG234" s="35">
        <f>SUMIF(Population!$B$110:$B$210,"&lt;="&amp;$GV234,Population!H$110:H$210)-SUMIF(Population!$B$110:$B$210,"&lt;"&amp;$GU234,Population!H$110:H$210)</f>
        <v>472903</v>
      </c>
      <c r="LH234" s="35">
        <f>SUMIF(Population!$B$110:$B$210,"&lt;="&amp;$GV234,Population!I$110:I$210)-SUMIF(Population!$B$110:$B$210,"&lt;"&amp;$GU234,Population!I$110:I$210)</f>
        <v>500208</v>
      </c>
      <c r="LI234" s="35">
        <f>SUMIF(Population!$B$110:$B$210,"&lt;="&amp;$GV234,Population!J$110:J$210)-SUMIF(Population!$B$110:$B$210,"&lt;"&amp;$GU234,Population!J$110:J$210)</f>
        <v>517578</v>
      </c>
      <c r="LJ234" s="35">
        <f>SUMIF(Population!$B$110:$B$210,"&lt;="&amp;$GV234,Population!K$110:K$210)-SUMIF(Population!$B$110:$B$210,"&lt;"&amp;$GU234,Population!K$110:K$210)</f>
        <v>533657</v>
      </c>
      <c r="LK234" s="35">
        <f>SUMIF(Population!$B$110:$B$210,"&lt;="&amp;$GV234,Population!L$110:L$210)-SUMIF(Population!$B$110:$B$210,"&lt;"&amp;$GU234,Population!L$110:L$210)</f>
        <v>547770</v>
      </c>
      <c r="LL234" s="35">
        <f>SUMIF(Population!$B$110:$B$210,"&lt;="&amp;$GV234,Population!M$110:M$210)-SUMIF(Population!$B$110:$B$210,"&lt;"&amp;$GU234,Population!M$110:M$210)</f>
        <v>547174</v>
      </c>
      <c r="LM234" s="35">
        <f>SUMIF(Population!$B$110:$B$210,"&lt;="&amp;$GV234,Population!N$110:N$210)-SUMIF(Population!$B$110:$B$210,"&lt;"&amp;$GU234,Population!N$110:N$210)</f>
        <v>554659</v>
      </c>
      <c r="LN234" s="35">
        <f>SUMIF(Population!$B$110:$B$210,"&lt;="&amp;$GV234,Population!O$110:O$210)-SUMIF(Population!$B$110:$B$210,"&lt;"&amp;$GU234,Population!O$110:O$210)</f>
        <v>564791</v>
      </c>
      <c r="LO234" s="35">
        <f>SUMIF(Population!$B$110:$B$210,"&lt;="&amp;$GV234,Population!P$110:P$210)-SUMIF(Population!$B$110:$B$210,"&lt;"&amp;$GU234,Population!P$110:P$210)</f>
        <v>576362</v>
      </c>
      <c r="LP234" s="35">
        <f>SUMIF(Population!$B$110:$B$210,"&lt;="&amp;$GV234,Population!Q$110:Q$210)-SUMIF(Population!$B$110:$B$210,"&lt;"&amp;$GU234,Population!Q$110:Q$210)</f>
        <v>590582</v>
      </c>
      <c r="LQ234" s="35">
        <f>SUMIF(Population!$B$110:$B$210,"&lt;="&amp;$GV234,Population!R$110:R$210)-SUMIF(Population!$B$110:$B$210,"&lt;"&amp;$GU234,Population!R$110:R$210)</f>
        <v>604750</v>
      </c>
      <c r="LR234" s="35">
        <f>SUMIF(Population!$B$110:$B$210,"&lt;="&amp;$GV234,Population!S$110:S$210)-SUMIF(Population!$B$110:$B$210,"&lt;"&amp;$GU234,Population!S$110:S$210)</f>
        <v>618394</v>
      </c>
      <c r="LS234" s="35">
        <f>SUMIF(Population!$B$110:$B$210,"&lt;="&amp;$GV234,Population!T$110:T$210)-SUMIF(Population!$B$110:$B$210,"&lt;"&amp;$GU234,Population!T$110:T$210)</f>
        <v>634699</v>
      </c>
      <c r="LT234" s="35">
        <f>SUMIF(Population!$B$110:$B$210,"&lt;="&amp;$GV234,Population!U$110:U$210)-SUMIF(Population!$B$110:$B$210,"&lt;"&amp;$GU234,Population!U$110:U$210)</f>
        <v>649300</v>
      </c>
      <c r="LU234" s="35">
        <f>SUMIF(Population!$B$110:$B$210,"&lt;="&amp;$GV234,Population!V$110:V$210)-SUMIF(Population!$B$110:$B$210,"&lt;"&amp;$GU234,Population!V$110:V$210)</f>
        <v>664784</v>
      </c>
      <c r="LV234" s="35">
        <f>SUMIF(Population!$B$110:$B$210,"&lt;="&amp;$GV234,Population!W$110:W$210)-SUMIF(Population!$B$110:$B$210,"&lt;"&amp;$GU234,Population!W$110:W$210)</f>
        <v>680152</v>
      </c>
      <c r="LW234" s="35">
        <f>SUMIF(Population!$B$110:$B$210,"&lt;="&amp;$GV234,Population!X$110:X$210)-SUMIF(Population!$B$110:$B$210,"&lt;"&amp;$GU234,Population!X$110:X$210)</f>
        <v>692558</v>
      </c>
      <c r="LX234" s="35">
        <f>SUMIF(Population!$B$110:$B$210,"&lt;="&amp;$GV234,Population!Y$110:Y$210)-SUMIF(Population!$B$110:$B$210,"&lt;"&amp;$GU234,Population!Y$110:Y$210)</f>
        <v>700711</v>
      </c>
      <c r="LY234" s="35">
        <f>SUMIF(Population!$B$110:$B$210,"&lt;="&amp;$GV234,Population!Z$110:Z$210)-SUMIF(Population!$B$110:$B$210,"&lt;"&amp;$GU234,Population!Z$110:Z$210)</f>
        <v>703662</v>
      </c>
      <c r="LZ234" s="35">
        <f>SUMIF(Population!$B$110:$B$210,"&lt;="&amp;$GV234,Population!AA$110:AA$210)-SUMIF(Population!$B$110:$B$210,"&lt;"&amp;$GU234,Population!AA$110:AA$210)</f>
        <v>701318</v>
      </c>
      <c r="MA234" s="35">
        <f>SUMIF(Population!$B$110:$B$210,"&lt;="&amp;$GV234,Population!AB$110:AB$210)-SUMIF(Population!$B$110:$B$210,"&lt;"&amp;$GU234,Population!AB$110:AB$210)</f>
        <v>699219</v>
      </c>
      <c r="MB234" s="35">
        <f>SUMIF(Population!$B$110:$B$210,"&lt;="&amp;$GV234,Population!AC$110:AC$210)-SUMIF(Population!$B$110:$B$210,"&lt;"&amp;$GU234,Population!AC$110:AC$210)</f>
        <v>701676</v>
      </c>
      <c r="MC234" s="35">
        <f>SUMIF(Population!$B$110:$B$210,"&lt;="&amp;$GV234,Population!AD$110:AD$210)-SUMIF(Population!$B$110:$B$210,"&lt;"&amp;$GU234,Population!AD$110:AD$210)</f>
        <v>711043</v>
      </c>
      <c r="MD234" s="35">
        <f>SUMIF(Population!$B$110:$B$210,"&lt;="&amp;$GV234,Population!AE$110:AE$210)-SUMIF(Population!$B$110:$B$210,"&lt;"&amp;$GU234,Population!AE$110:AE$210)</f>
        <v>726923</v>
      </c>
      <c r="ME234" s="35">
        <f>SUMIF(Population!$B$110:$B$210,"&lt;="&amp;$GV234,Population!AF$110:AF$210)-SUMIF(Population!$B$110:$B$210,"&lt;"&amp;$GU234,Population!AF$110:AF$210)</f>
        <v>751742</v>
      </c>
      <c r="MF234" s="35">
        <f>SUMIF(Population!$B$110:$B$210,"&lt;="&amp;$GV234,Population!AG$110:AG$210)-SUMIF(Population!$B$110:$B$210,"&lt;"&amp;$GU234,Population!AG$110:AG$210)</f>
        <v>774189</v>
      </c>
      <c r="MG234" s="35">
        <f>SUMIF(Population!$B$110:$B$210,"&lt;="&amp;$GV234,Population!AH$110:AH$210)-SUMIF(Population!$B$110:$B$210,"&lt;"&amp;$GU234,Population!AH$110:AH$210)</f>
        <v>787612</v>
      </c>
      <c r="MH234" s="35">
        <f>SUMIF(Population!$B$110:$B$210,"&lt;="&amp;$GV234,Population!AI$110:AI$210)-SUMIF(Population!$B$110:$B$210,"&lt;"&amp;$GU234,Population!AI$110:AI$210)</f>
        <v>792967</v>
      </c>
      <c r="MI234" s="35">
        <f>SUMIF(Population!$B$110:$B$210,"&lt;="&amp;$GV234,Population!AJ$110:AJ$210)-SUMIF(Population!$B$110:$B$210,"&lt;"&amp;$GU234,Population!AJ$110:AJ$210)</f>
        <v>793717</v>
      </c>
      <c r="MJ234" s="35">
        <f>SUMIF(Population!$B$110:$B$210,"&lt;="&amp;$GV234,Population!AK$110:AK$210)-SUMIF(Population!$B$110:$B$210,"&lt;"&amp;$GU234,Population!AK$110:AK$210)</f>
        <v>785630</v>
      </c>
      <c r="MK234" s="35">
        <f>SUMIF(Population!$B$110:$B$210,"&lt;="&amp;$GV234,Population!AL$110:AL$210)-SUMIF(Population!$B$110:$B$210,"&lt;"&amp;$GU234,Population!AL$110:AL$210)</f>
        <v>779926</v>
      </c>
      <c r="ML234" s="35">
        <f>SUMIF(Population!$B$110:$B$210,"&lt;="&amp;$GV234,Population!AM$110:AM$210)-SUMIF(Population!$B$110:$B$210,"&lt;"&amp;$GU234,Population!AM$110:AM$210)</f>
        <v>781108</v>
      </c>
      <c r="MM234" s="35">
        <f>SUMIF(Population!$B$110:$B$210,"&lt;="&amp;$GV234,Population!AN$110:AN$210)-SUMIF(Population!$B$110:$B$210,"&lt;"&amp;$GU234,Population!AN$110:AN$210)</f>
        <v>789206</v>
      </c>
      <c r="MN234" s="35">
        <f>SUMIF(Population!$B$110:$B$210,"&lt;="&amp;$GV234,Population!AO$110:AO$210)-SUMIF(Population!$B$110:$B$210,"&lt;"&amp;$GU234,Population!AO$110:AO$210)</f>
        <v>803387</v>
      </c>
      <c r="MO234" s="35">
        <f>SUMIF(Population!$B$110:$B$210,"&lt;="&amp;$GV234,Population!AP$110:AP$210)-SUMIF(Population!$B$110:$B$210,"&lt;"&amp;$GU234,Population!AP$110:AP$210)</f>
        <v>826182</v>
      </c>
      <c r="MP234" s="35">
        <f>SUMIF(Population!$B$110:$B$210,"&lt;="&amp;$GV234,Population!AQ$110:AQ$210)-SUMIF(Population!$B$110:$B$210,"&lt;"&amp;$GU234,Population!AQ$110:AQ$210)</f>
        <v>852649</v>
      </c>
      <c r="MQ234" s="35">
        <f>SUMIF(Population!$B$110:$B$210,"&lt;="&amp;$GV234,Population!AR$110:AR$210)-SUMIF(Population!$B$110:$B$210,"&lt;"&amp;$GU234,Population!AR$110:AR$210)</f>
        <v>882910</v>
      </c>
      <c r="MR234" s="35">
        <f>SUMIF(Population!$B$110:$B$210,"&lt;="&amp;$GV234,Population!AS$110:AS$210)-SUMIF(Population!$B$110:$B$210,"&lt;"&amp;$GU234,Population!AS$110:AS$210)</f>
        <v>909424</v>
      </c>
      <c r="MS234" s="35">
        <f>SUMIF(Population!$B$110:$B$210,"&lt;="&amp;$GV234,Population!AT$110:AT$210)-SUMIF(Population!$B$110:$B$210,"&lt;"&amp;$GU234,Population!AT$110:AT$210)</f>
        <v>933703</v>
      </c>
      <c r="MT234" s="35">
        <f>SUMIF(Population!$B$110:$B$210,"&lt;="&amp;$GV234,Population!AU$110:AU$210)-SUMIF(Population!$B$110:$B$210,"&lt;"&amp;$GU234,Population!AU$110:AU$210)</f>
        <v>950808</v>
      </c>
      <c r="MU234" s="35">
        <f>SUMIF(Population!$B$110:$B$210,"&lt;="&amp;$GV234,Population!AV$110:AV$210)-SUMIF(Population!$B$110:$B$210,"&lt;"&amp;$GU234,Population!AV$110:AV$210)</f>
        <v>962179</v>
      </c>
      <c r="MV234" s="35">
        <f>SUMIF(Population!$B$110:$B$210,"&lt;="&amp;$GV234,Population!AW$110:AW$210)-SUMIF(Population!$B$110:$B$210,"&lt;"&amp;$GU234,Population!AW$110:AW$210)</f>
        <v>968533</v>
      </c>
      <c r="MW234" s="35">
        <f>SUMIF(Population!$B$110:$B$210,"&lt;="&amp;$GV234,Population!AX$110:AX$210)-SUMIF(Population!$B$110:$B$210,"&lt;"&amp;$GU234,Population!AX$110:AX$210)</f>
        <v>976032</v>
      </c>
      <c r="MX234" s="35">
        <f>SUMIF(Population!$B$110:$B$210,"&lt;="&amp;$GV234,Population!AY$110:AY$210)-SUMIF(Population!$B$110:$B$210,"&lt;"&amp;$GU234,Population!AY$110:AY$210)</f>
        <v>984417</v>
      </c>
      <c r="MZ234" s="36" t="s">
        <v>8</v>
      </c>
      <c r="NA234" s="75">
        <f t="shared" si="264"/>
        <v>546340876.7892288</v>
      </c>
      <c r="NB234" s="75">
        <f t="shared" si="265"/>
        <v>577650006.73540401</v>
      </c>
      <c r="NC234" s="75">
        <f t="shared" si="266"/>
        <v>617863121.51493812</v>
      </c>
      <c r="ND234" s="75">
        <f t="shared" si="267"/>
        <v>660995553.79767382</v>
      </c>
      <c r="NE234" s="75">
        <f t="shared" si="268"/>
        <v>707125836.27835763</v>
      </c>
      <c r="NF234" s="75">
        <f t="shared" si="269"/>
        <v>774964661.09926426</v>
      </c>
      <c r="NG234" s="75">
        <f t="shared" si="270"/>
        <v>834903725.43147337</v>
      </c>
      <c r="NH234" s="75">
        <f t="shared" si="271"/>
        <v>880538669.85370481</v>
      </c>
      <c r="NI234" s="75">
        <f t="shared" si="272"/>
        <v>925653651.14426911</v>
      </c>
      <c r="NJ234" s="75">
        <f t="shared" si="273"/>
        <v>969445155.68399274</v>
      </c>
      <c r="NK234" s="75">
        <f t="shared" si="274"/>
        <v>987292909.1953634</v>
      </c>
      <c r="NL234" s="75">
        <f t="shared" si="275"/>
        <v>1020388902.8066058</v>
      </c>
      <c r="NM234" s="75">
        <f t="shared" si="276"/>
        <v>1058583574.5682373</v>
      </c>
      <c r="NN234" s="75">
        <f t="shared" si="277"/>
        <v>1099321337.1134152</v>
      </c>
      <c r="NO234" s="75">
        <f t="shared" si="278"/>
        <v>1144384003.2710218</v>
      </c>
      <c r="NP234" s="75">
        <f t="shared" si="279"/>
        <v>1191302205.068717</v>
      </c>
      <c r="NQ234" s="75">
        <f t="shared" si="280"/>
        <v>1238016400.2441809</v>
      </c>
      <c r="NR234" s="75">
        <f t="shared" si="281"/>
        <v>1289705302.3859525</v>
      </c>
      <c r="NS234" s="75">
        <f t="shared" si="282"/>
        <v>1339394382.9760487</v>
      </c>
      <c r="NT234" s="75">
        <f t="shared" si="283"/>
        <v>1392626947.6426041</v>
      </c>
      <c r="NU234" s="75">
        <f t="shared" si="284"/>
        <v>1444686185.8463502</v>
      </c>
      <c r="NV234" s="75">
        <f t="shared" si="285"/>
        <v>1491618129.8637016</v>
      </c>
      <c r="NW234" s="75">
        <f t="shared" si="286"/>
        <v>1529979486.4090128</v>
      </c>
      <c r="NX234" s="75">
        <f t="shared" si="287"/>
        <v>1557475200.5861838</v>
      </c>
      <c r="NY234" s="75">
        <f t="shared" si="288"/>
        <v>1573094757.0167193</v>
      </c>
      <c r="NZ234" s="75">
        <f t="shared" si="289"/>
        <v>1589630634.32377</v>
      </c>
      <c r="OA234" s="75">
        <f t="shared" si="290"/>
        <v>1615155139.7461309</v>
      </c>
      <c r="OB234" s="75">
        <f t="shared" si="291"/>
        <v>1658552308.4558539</v>
      </c>
      <c r="OC234" s="75">
        <f t="shared" si="292"/>
        <v>1716492783.4069438</v>
      </c>
      <c r="OD234" s="75">
        <f t="shared" si="293"/>
        <v>1799759421.5502923</v>
      </c>
      <c r="OE234" s="75">
        <f t="shared" si="294"/>
        <v>1879119640.2763228</v>
      </c>
      <c r="OF234" s="75">
        <f t="shared" si="295"/>
        <v>1937889493.8366549</v>
      </c>
      <c r="OG234" s="75">
        <f t="shared" si="296"/>
        <v>1976097377.7019291</v>
      </c>
      <c r="OH234" s="75">
        <f t="shared" si="297"/>
        <v>2003300003.9759917</v>
      </c>
      <c r="OI234" s="75">
        <f t="shared" si="298"/>
        <v>2005828806.9667702</v>
      </c>
      <c r="OJ234" s="75">
        <f t="shared" si="299"/>
        <v>2014515015.9351089</v>
      </c>
      <c r="OK234" s="75">
        <f t="shared" si="300"/>
        <v>2041512864.62606</v>
      </c>
      <c r="OL234" s="75">
        <f t="shared" si="301"/>
        <v>2086903556.8951848</v>
      </c>
      <c r="OM234" s="75">
        <f t="shared" si="302"/>
        <v>2150270789.4642949</v>
      </c>
      <c r="ON234" s="75">
        <f t="shared" si="303"/>
        <v>2237180907.1704741</v>
      </c>
      <c r="OO234" s="75">
        <f t="shared" si="304"/>
        <v>2335696025.0811033</v>
      </c>
      <c r="OP234" s="75">
        <f t="shared" si="305"/>
        <v>2447729507.832005</v>
      </c>
      <c r="OQ234" s="75">
        <f t="shared" si="306"/>
        <v>2554491087.523097</v>
      </c>
      <c r="OR234" s="75">
        <f t="shared" si="307"/>
        <v>2658755468.3215566</v>
      </c>
      <c r="OS234" s="75">
        <f t="shared" si="308"/>
        <v>2745430334.7499294</v>
      </c>
      <c r="OT234" s="75">
        <f t="shared" si="309"/>
        <v>2819115437.4983001</v>
      </c>
      <c r="OU234" s="75">
        <f t="shared" si="310"/>
        <v>2880453645.9962931</v>
      </c>
      <c r="OV234" s="75">
        <f t="shared" si="311"/>
        <v>2944843997.6209302</v>
      </c>
      <c r="OW234" s="75">
        <f t="shared" si="312"/>
        <v>3010438152.5021482</v>
      </c>
    </row>
    <row r="235" spans="2:413">
      <c r="B235" s="36" t="s">
        <v>9</v>
      </c>
      <c r="C235" s="39">
        <v>475602422.26490432</v>
      </c>
      <c r="D235" s="39">
        <v>245417385.46437836</v>
      </c>
      <c r="E235" s="39">
        <v>230185036.80052596</v>
      </c>
      <c r="F235" s="40">
        <f t="shared" si="259"/>
        <v>831.14292451230779</v>
      </c>
      <c r="G235" s="40">
        <f t="shared" si="260"/>
        <v>919.43139206579565</v>
      </c>
      <c r="H235" s="40">
        <f t="shared" si="261"/>
        <v>753.95355711201285</v>
      </c>
      <c r="I235" s="341">
        <f t="shared" si="313"/>
        <v>3.9927969661936662</v>
      </c>
      <c r="J235" s="341">
        <f t="shared" si="262"/>
        <v>4.9091269791913668</v>
      </c>
      <c r="K235" s="341">
        <f t="shared" si="262"/>
        <v>3.2946216812192333</v>
      </c>
      <c r="AG235" s="35">
        <v>75</v>
      </c>
      <c r="AH235" s="35">
        <v>79</v>
      </c>
      <c r="AI235" s="36" t="s">
        <v>9</v>
      </c>
      <c r="AJ235" s="35">
        <f t="shared" si="314"/>
        <v>867.96230810116322</v>
      </c>
      <c r="AK235" s="35">
        <f t="shared" si="314"/>
        <v>887.06359595099013</v>
      </c>
      <c r="AL235" s="35">
        <f t="shared" si="314"/>
        <v>905.90879314405288</v>
      </c>
      <c r="AM235" s="35">
        <f t="shared" si="314"/>
        <v>924.5259212831304</v>
      </c>
      <c r="AN235" s="35">
        <f t="shared" si="314"/>
        <v>942.94223537951655</v>
      </c>
      <c r="AO235" s="35">
        <f t="shared" si="314"/>
        <v>961.18411244421839</v>
      </c>
      <c r="AP235" s="35">
        <f t="shared" si="314"/>
        <v>979.27697246344019</v>
      </c>
      <c r="AQ235" s="35">
        <f t="shared" si="314"/>
        <v>997.2452264041018</v>
      </c>
      <c r="AR235" s="35">
        <f t="shared" si="314"/>
        <v>1015.1122465541929</v>
      </c>
      <c r="AS235" s="35">
        <f t="shared" si="314"/>
        <v>1032.900355116863</v>
      </c>
      <c r="AT235" s="35">
        <f t="shared" si="314"/>
        <v>1050.6308275395863</v>
      </c>
      <c r="AU235" s="35">
        <f t="shared" si="314"/>
        <v>1068.3239075677491</v>
      </c>
      <c r="AV235" s="35">
        <f t="shared" si="314"/>
        <v>1085.998831465484</v>
      </c>
      <c r="AW235" s="35">
        <f t="shared" si="314"/>
        <v>1103.6738592474021</v>
      </c>
      <c r="AX235" s="35">
        <f t="shared" si="314"/>
        <v>1121.3663111160486</v>
      </c>
      <c r="AY235" s="35">
        <f t="shared" si="314"/>
        <v>1139.0926076052619</v>
      </c>
      <c r="AZ235" s="35">
        <f t="shared" si="318"/>
        <v>1156.8683121932379</v>
      </c>
      <c r="BA235" s="35">
        <f t="shared" si="318"/>
        <v>1174.7081753752632</v>
      </c>
      <c r="BB235" s="35">
        <f t="shared" si="318"/>
        <v>1192.6261793789124</v>
      </c>
      <c r="BC235" s="35">
        <f t="shared" si="318"/>
        <v>1210.6355828679782</v>
      </c>
      <c r="BD235" s="35">
        <f t="shared" si="318"/>
        <v>1228.748965119197</v>
      </c>
      <c r="BE235" s="35">
        <f t="shared" si="318"/>
        <v>1246.978269271325</v>
      </c>
      <c r="BF235" s="35">
        <f t="shared" si="318"/>
        <v>1265.3348443423574</v>
      </c>
      <c r="BG235" s="35">
        <f t="shared" si="318"/>
        <v>1283.8294857903895</v>
      </c>
      <c r="BH235" s="35">
        <f t="shared" si="318"/>
        <v>1302.472474459207</v>
      </c>
      <c r="BI235" s="35">
        <f t="shared" si="318"/>
        <v>1321.2736138032815</v>
      </c>
      <c r="BJ235" s="35">
        <f t="shared" si="318"/>
        <v>1340.2422653302801</v>
      </c>
      <c r="BK235" s="35">
        <f t="shared" si="318"/>
        <v>1359.3873822340752</v>
      </c>
      <c r="BL235" s="35">
        <f t="shared" si="318"/>
        <v>1378.7175412189508</v>
      </c>
      <c r="BM235" s="35">
        <f t="shared" si="318"/>
        <v>1398.2409725374312</v>
      </c>
      <c r="BN235" s="35">
        <f t="shared" si="318"/>
        <v>1417.9655882808954</v>
      </c>
      <c r="BO235" s="35">
        <f t="shared" si="318"/>
        <v>1437.899008974799</v>
      </c>
      <c r="BP235" s="35">
        <f t="shared" si="318"/>
        <v>1458.0485885395717</v>
      </c>
      <c r="BQ235" s="35">
        <f t="shared" si="318"/>
        <v>1478.4214376847731</v>
      </c>
      <c r="BR235" s="35">
        <f t="shared" si="318"/>
        <v>1499.0244458083396</v>
      </c>
      <c r="BS235" s="35">
        <f t="shared" si="318"/>
        <v>1519.8643014752142</v>
      </c>
      <c r="BT235" s="35">
        <f t="shared" si="318"/>
        <v>1540.9475115506636</v>
      </c>
      <c r="BU235" s="35">
        <f t="shared" si="318"/>
        <v>1562.2804190634533</v>
      </c>
      <c r="BV235" s="35">
        <f t="shared" si="318"/>
        <v>1583.8692198730496</v>
      </c>
      <c r="BW235" s="35">
        <f t="shared" si="318"/>
        <v>1605.7199782133139</v>
      </c>
      <c r="BX235" s="35">
        <f t="shared" si="318"/>
        <v>1627.8386411829538</v>
      </c>
      <c r="BY235" s="35">
        <f t="shared" si="318"/>
        <v>1650.2310522504256</v>
      </c>
      <c r="BZ235" s="35">
        <f t="shared" si="318"/>
        <v>1672.9029638381498</v>
      </c>
      <c r="CA235" s="35">
        <f t="shared" si="318"/>
        <v>1695.8600490479055</v>
      </c>
      <c r="CB235" s="35">
        <f t="shared" si="318"/>
        <v>1719.1079125861875</v>
      </c>
      <c r="CC235" s="35">
        <f t="shared" si="318"/>
        <v>1742.6521009451869</v>
      </c>
      <c r="CD235" s="35">
        <f t="shared" si="318"/>
        <v>1766.4981118919447</v>
      </c>
      <c r="CE235" s="35">
        <f t="shared" si="318"/>
        <v>1790.6514033151802</v>
      </c>
      <c r="CF235" s="35">
        <f t="shared" si="318"/>
        <v>1815.1174014762971</v>
      </c>
      <c r="GU235" s="35">
        <v>75</v>
      </c>
      <c r="GV235" s="35">
        <v>79</v>
      </c>
      <c r="GW235" s="36" t="s">
        <v>9</v>
      </c>
      <c r="GX235" s="35">
        <f>SUMIF(Population!$B$4:$B$104,"&lt;="&amp;$GV235,Population!C$4:C$104)-SUMIF(Population!$B$4:$B$104,"&lt;"&amp;$GU235,Population!C$4:C$104)</f>
        <v>572227</v>
      </c>
      <c r="GY235" s="35">
        <f>SUMIF(Population!$B$4:$B$104,"&lt;="&amp;$GV235,Population!D$4:D$104)-SUMIF(Population!$B$4:$B$104,"&lt;"&amp;$GU235,Population!D$4:D$104)</f>
        <v>589706</v>
      </c>
      <c r="GZ235" s="35">
        <f>SUMIF(Population!$B$4:$B$104,"&lt;="&amp;$GV235,Population!E$4:E$104)-SUMIF(Population!$B$4:$B$104,"&lt;"&amp;$GU235,Population!E$4:E$104)</f>
        <v>611406</v>
      </c>
      <c r="HA235" s="35">
        <f>SUMIF(Population!$B$4:$B$104,"&lt;="&amp;$GV235,Population!F$4:F$104)-SUMIF(Population!$B$4:$B$104,"&lt;"&amp;$GU235,Population!F$4:F$104)</f>
        <v>634591</v>
      </c>
      <c r="HB235" s="35">
        <f>SUMIF(Population!$B$4:$B$104,"&lt;="&amp;$GV235,Population!G$4:G$104)-SUMIF(Population!$B$4:$B$104,"&lt;"&amp;$GU235,Population!G$4:G$104)</f>
        <v>656022</v>
      </c>
      <c r="HC235" s="35">
        <f>SUMIF(Population!$B$4:$B$104,"&lt;="&amp;$GV235,Population!H$4:H$104)-SUMIF(Population!$B$4:$B$104,"&lt;"&amp;$GU235,Population!H$4:H$104)</f>
        <v>683267</v>
      </c>
      <c r="HD235" s="35">
        <f>SUMIF(Population!$B$4:$B$104,"&lt;="&amp;$GV235,Population!I$4:I$104)-SUMIF(Population!$B$4:$B$104,"&lt;"&amp;$GU235,Population!I$4:I$104)</f>
        <v>708533</v>
      </c>
      <c r="HE235" s="35">
        <f>SUMIF(Population!$B$4:$B$104,"&lt;="&amp;$GV235,Population!J$4:J$104)-SUMIF(Population!$B$4:$B$104,"&lt;"&amp;$GU235,Population!J$4:J$104)</f>
        <v>744020</v>
      </c>
      <c r="HF235" s="35">
        <f>SUMIF(Population!$B$4:$B$104,"&lt;="&amp;$GV235,Population!K$4:K$104)-SUMIF(Population!$B$4:$B$104,"&lt;"&amp;$GU235,Population!K$4:K$104)</f>
        <v>781873</v>
      </c>
      <c r="HG235" s="35">
        <f>SUMIF(Population!$B$4:$B$104,"&lt;="&amp;$GV235,Population!L$4:L$104)-SUMIF(Population!$B$4:$B$104,"&lt;"&amp;$GU235,Population!L$4:L$104)</f>
        <v>821943</v>
      </c>
      <c r="HH235" s="35">
        <f>SUMIF(Population!$B$4:$B$104,"&lt;="&amp;$GV235,Population!M$4:M$104)-SUMIF(Population!$B$4:$B$104,"&lt;"&amp;$GU235,Population!M$4:M$104)</f>
        <v>886126</v>
      </c>
      <c r="HI235" s="35">
        <f>SUMIF(Population!$B$4:$B$104,"&lt;="&amp;$GV235,Population!N$4:N$104)-SUMIF(Population!$B$4:$B$104,"&lt;"&amp;$GU235,Population!N$4:N$104)</f>
        <v>938809</v>
      </c>
      <c r="HJ235" s="35">
        <f>SUMIF(Population!$B$4:$B$104,"&lt;="&amp;$GV235,Population!O$4:O$104)-SUMIF(Population!$B$4:$B$104,"&lt;"&amp;$GU235,Population!O$4:O$104)</f>
        <v>974101</v>
      </c>
      <c r="HK235" s="35">
        <f>SUMIF(Population!$B$4:$B$104,"&lt;="&amp;$GV235,Population!P$4:P$104)-SUMIF(Population!$B$4:$B$104,"&lt;"&amp;$GU235,Population!P$4:P$104)</f>
        <v>1007810</v>
      </c>
      <c r="HL235" s="35">
        <f>SUMIF(Population!$B$4:$B$104,"&lt;="&amp;$GV235,Population!Q$4:Q$104)-SUMIF(Population!$B$4:$B$104,"&lt;"&amp;$GU235,Population!Q$4:Q$104)</f>
        <v>1039096</v>
      </c>
      <c r="HM235" s="35">
        <f>SUMIF(Population!$B$4:$B$104,"&lt;="&amp;$GV235,Population!R$4:R$104)-SUMIF(Population!$B$4:$B$104,"&lt;"&amp;$GU235,Population!R$4:R$104)</f>
        <v>1042915</v>
      </c>
      <c r="HN235" s="35">
        <f>SUMIF(Population!$B$4:$B$104,"&lt;="&amp;$GV235,Population!S$4:S$104)-SUMIF(Population!$B$4:$B$104,"&lt;"&amp;$GU235,Population!S$4:S$104)</f>
        <v>1062399</v>
      </c>
      <c r="HO235" s="35">
        <f>SUMIF(Population!$B$4:$B$104,"&lt;="&amp;$GV235,Population!T$4:T$104)-SUMIF(Population!$B$4:$B$104,"&lt;"&amp;$GU235,Population!T$4:T$104)</f>
        <v>1086382</v>
      </c>
      <c r="HP235" s="35">
        <f>SUMIF(Population!$B$4:$B$104,"&lt;="&amp;$GV235,Population!U$4:U$104)-SUMIF(Population!$B$4:$B$104,"&lt;"&amp;$GU235,Population!U$4:U$104)</f>
        <v>1112330</v>
      </c>
      <c r="HQ235" s="35">
        <f>SUMIF(Population!$B$4:$B$104,"&lt;="&amp;$GV235,Population!V$4:V$104)-SUMIF(Population!$B$4:$B$104,"&lt;"&amp;$GU235,Population!V$4:V$104)</f>
        <v>1141856</v>
      </c>
      <c r="HR235" s="35">
        <f>SUMIF(Population!$B$4:$B$104,"&lt;="&amp;$GV235,Population!W$4:W$104)-SUMIF(Population!$B$4:$B$104,"&lt;"&amp;$GU235,Population!W$4:W$104)</f>
        <v>1172277</v>
      </c>
      <c r="HS235" s="35">
        <f>SUMIF(Population!$B$4:$B$104,"&lt;="&amp;$GV235,Population!X$4:X$104)-SUMIF(Population!$B$4:$B$104,"&lt;"&amp;$GU235,Population!X$4:X$104)</f>
        <v>1201690</v>
      </c>
      <c r="HT235" s="35">
        <f>SUMIF(Population!$B$4:$B$104,"&lt;="&amp;$GV235,Population!Y$4:Y$104)-SUMIF(Population!$B$4:$B$104,"&lt;"&amp;$GU235,Population!Y$4:Y$104)</f>
        <v>1234924</v>
      </c>
      <c r="HU235" s="35">
        <f>SUMIF(Population!$B$4:$B$104,"&lt;="&amp;$GV235,Population!Z$4:Z$104)-SUMIF(Population!$B$4:$B$104,"&lt;"&amp;$GU235,Population!Z$4:Z$104)</f>
        <v>1265316</v>
      </c>
      <c r="HV235" s="35">
        <f>SUMIF(Population!$B$4:$B$104,"&lt;="&amp;$GV235,Population!AA$4:AA$104)-SUMIF(Population!$B$4:$B$104,"&lt;"&amp;$GU235,Population!AA$4:AA$104)</f>
        <v>1298236</v>
      </c>
      <c r="HW235" s="35">
        <f>SUMIF(Population!$B$4:$B$104,"&lt;="&amp;$GV235,Population!AB$4:AB$104)-SUMIF(Population!$B$4:$B$104,"&lt;"&amp;$GU235,Population!AB$4:AB$104)</f>
        <v>1328968</v>
      </c>
      <c r="HX235" s="35">
        <f>SUMIF(Population!$B$4:$B$104,"&lt;="&amp;$GV235,Population!AC$4:AC$104)-SUMIF(Population!$B$4:$B$104,"&lt;"&amp;$GU235,Population!AC$4:AC$104)</f>
        <v>1354073</v>
      </c>
      <c r="HY235" s="35">
        <f>SUMIF(Population!$B$4:$B$104,"&lt;="&amp;$GV235,Population!AD$4:AD$104)-SUMIF(Population!$B$4:$B$104,"&lt;"&amp;$GU235,Population!AD$4:AD$104)</f>
        <v>1370675</v>
      </c>
      <c r="HZ235" s="35">
        <f>SUMIF(Population!$B$4:$B$104,"&lt;="&amp;$GV235,Population!AE$4:AE$104)-SUMIF(Population!$B$4:$B$104,"&lt;"&amp;$GU235,Population!AE$4:AE$104)</f>
        <v>1377009</v>
      </c>
      <c r="IA235" s="35">
        <f>SUMIF(Population!$B$4:$B$104,"&lt;="&amp;$GV235,Population!AF$4:AF$104)-SUMIF(Population!$B$4:$B$104,"&lt;"&amp;$GU235,Population!AF$4:AF$104)</f>
        <v>1372837</v>
      </c>
      <c r="IB235" s="35">
        <f>SUMIF(Population!$B$4:$B$104,"&lt;="&amp;$GV235,Population!AG$4:AG$104)-SUMIF(Population!$B$4:$B$104,"&lt;"&amp;$GU235,Population!AG$4:AG$104)</f>
        <v>1369513</v>
      </c>
      <c r="IC235" s="35">
        <f>SUMIF(Population!$B$4:$B$104,"&lt;="&amp;$GV235,Population!AH$4:AH$104)-SUMIF(Population!$B$4:$B$104,"&lt;"&amp;$GU235,Population!AH$4:AH$104)</f>
        <v>1373893</v>
      </c>
      <c r="ID235" s="35">
        <f>SUMIF(Population!$B$4:$B$104,"&lt;="&amp;$GV235,Population!AI$4:AI$104)-SUMIF(Population!$B$4:$B$104,"&lt;"&amp;$GU235,Population!AI$4:AI$104)</f>
        <v>1393107</v>
      </c>
      <c r="IE235" s="35">
        <f>SUMIF(Population!$B$4:$B$104,"&lt;="&amp;$GV235,Population!AJ$4:AJ$104)-SUMIF(Population!$B$4:$B$104,"&lt;"&amp;$GU235,Population!AJ$4:AJ$104)</f>
        <v>1423542</v>
      </c>
      <c r="IF235" s="35">
        <f>SUMIF(Population!$B$4:$B$104,"&lt;="&amp;$GV235,Population!AK$4:AK$104)-SUMIF(Population!$B$4:$B$104,"&lt;"&amp;$GU235,Population!AK$4:AK$104)</f>
        <v>1473755</v>
      </c>
      <c r="IG235" s="35">
        <f>SUMIF(Population!$B$4:$B$104,"&lt;="&amp;$GV235,Population!AL$4:AL$104)-SUMIF(Population!$B$4:$B$104,"&lt;"&amp;$GU235,Population!AL$4:AL$104)</f>
        <v>1519076</v>
      </c>
      <c r="IH235" s="35">
        <f>SUMIF(Population!$B$4:$B$104,"&lt;="&amp;$GV235,Population!AM$4:AM$104)-SUMIF(Population!$B$4:$B$104,"&lt;"&amp;$GU235,Population!AM$4:AM$104)</f>
        <v>1546405</v>
      </c>
      <c r="II235" s="35">
        <f>SUMIF(Population!$B$4:$B$104,"&lt;="&amp;$GV235,Population!AN$4:AN$104)-SUMIF(Population!$B$4:$B$104,"&lt;"&amp;$GU235,Population!AN$4:AN$104)</f>
        <v>1556649</v>
      </c>
      <c r="IJ235" s="35">
        <f>SUMIF(Population!$B$4:$B$104,"&lt;="&amp;$GV235,Population!AO$4:AO$104)-SUMIF(Population!$B$4:$B$104,"&lt;"&amp;$GU235,Population!AO$4:AO$104)</f>
        <v>1557846</v>
      </c>
      <c r="IK235" s="35">
        <f>SUMIF(Population!$B$4:$B$104,"&lt;="&amp;$GV235,Population!AP$4:AP$104)-SUMIF(Population!$B$4:$B$104,"&lt;"&amp;$GU235,Population!AP$4:AP$104)</f>
        <v>1540165</v>
      </c>
      <c r="IL235" s="35">
        <f>SUMIF(Population!$B$4:$B$104,"&lt;="&amp;$GV235,Population!AQ$4:AQ$104)-SUMIF(Population!$B$4:$B$104,"&lt;"&amp;$GU235,Population!AQ$4:AQ$104)</f>
        <v>1527471</v>
      </c>
      <c r="IM235" s="35">
        <f>SUMIF(Population!$B$4:$B$104,"&lt;="&amp;$GV235,Population!AR$4:AR$104)-SUMIF(Population!$B$4:$B$104,"&lt;"&amp;$GU235,Population!AR$4:AR$104)</f>
        <v>1528531</v>
      </c>
      <c r="IN235" s="35">
        <f>SUMIF(Population!$B$4:$B$104,"&lt;="&amp;$GV235,Population!AS$4:AS$104)-SUMIF(Population!$B$4:$B$104,"&lt;"&amp;$GU235,Population!AS$4:AS$104)</f>
        <v>1542778</v>
      </c>
      <c r="IO235" s="35">
        <f>SUMIF(Population!$B$4:$B$104,"&lt;="&amp;$GV235,Population!AT$4:AT$104)-SUMIF(Population!$B$4:$B$104,"&lt;"&amp;$GU235,Population!AT$4:AT$104)</f>
        <v>1569366</v>
      </c>
      <c r="IP235" s="35">
        <f>SUMIF(Population!$B$4:$B$104,"&lt;="&amp;$GV235,Population!AU$4:AU$104)-SUMIF(Population!$B$4:$B$104,"&lt;"&amp;$GU235,Population!AU$4:AU$104)</f>
        <v>1611825</v>
      </c>
      <c r="IQ235" s="35">
        <f>SUMIF(Population!$B$4:$B$104,"&lt;="&amp;$GV235,Population!AV$4:AV$104)-SUMIF(Population!$B$4:$B$104,"&lt;"&amp;$GU235,Population!AV$4:AV$104)</f>
        <v>1660993</v>
      </c>
      <c r="IR235" s="35">
        <f>SUMIF(Population!$B$4:$B$104,"&lt;="&amp;$GV235,Population!AW$4:AW$104)-SUMIF(Population!$B$4:$B$104,"&lt;"&amp;$GU235,Population!AW$4:AW$104)</f>
        <v>1717928</v>
      </c>
      <c r="IS235" s="35">
        <f>SUMIF(Population!$B$4:$B$104,"&lt;="&amp;$GV235,Population!AX$4:AX$104)-SUMIF(Population!$B$4:$B$104,"&lt;"&amp;$GU235,Population!AX$4:AX$104)</f>
        <v>1769373</v>
      </c>
      <c r="IT235" s="35">
        <f>SUMIF(Population!$B$4:$B$104,"&lt;="&amp;$GV235,Population!AY$4:AY$104)-SUMIF(Population!$B$4:$B$104,"&lt;"&amp;$GU235,Population!AY$4:AY$104)</f>
        <v>1817440</v>
      </c>
      <c r="IW235" s="35">
        <v>75</v>
      </c>
      <c r="IX235" s="35">
        <v>79</v>
      </c>
      <c r="IY235" s="36" t="s">
        <v>9</v>
      </c>
      <c r="IZ235" s="35">
        <f>SUMIF(Population!$B$214:$B$314,"&lt;="&amp;$GV235,Population!C$214:C$314)-SUMIF(Population!$B$214:$B$314,"&lt;"&amp;$GU235,Population!C$214:C$314)</f>
        <v>305304</v>
      </c>
      <c r="JA235" s="35">
        <f>SUMIF(Population!$B$214:$B$314,"&lt;="&amp;$GV235,Population!D$214:D$314)-SUMIF(Population!$B$214:$B$314,"&lt;"&amp;$GU235,Population!D$214:D$314)</f>
        <v>312578</v>
      </c>
      <c r="JB235" s="35">
        <f>SUMIF(Population!$B$214:$B$314,"&lt;="&amp;$GV235,Population!E$214:E$314)-SUMIF(Population!$B$214:$B$314,"&lt;"&amp;$GU235,Population!E$214:E$314)</f>
        <v>322408</v>
      </c>
      <c r="JC235" s="35">
        <f>SUMIF(Population!$B$214:$B$314,"&lt;="&amp;$GV235,Population!F$214:F$314)-SUMIF(Population!$B$214:$B$314,"&lt;"&amp;$GU235,Population!F$214:F$314)</f>
        <v>332516</v>
      </c>
      <c r="JD235" s="35">
        <f>SUMIF(Population!$B$214:$B$314,"&lt;="&amp;$GV235,Population!G$214:G$314)-SUMIF(Population!$B$214:$B$314,"&lt;"&amp;$GU235,Population!G$214:G$314)</f>
        <v>342364</v>
      </c>
      <c r="JE235" s="35">
        <f>SUMIF(Population!$B$214:$B$314,"&lt;="&amp;$GV235,Population!H$214:H$314)-SUMIF(Population!$B$214:$B$314,"&lt;"&amp;$GU235,Population!H$214:H$314)</f>
        <v>356336</v>
      </c>
      <c r="JF235" s="35">
        <f>SUMIF(Population!$B$214:$B$314,"&lt;="&amp;$GV235,Population!I$214:I$314)-SUMIF(Population!$B$214:$B$314,"&lt;"&amp;$GU235,Population!I$214:I$314)</f>
        <v>369797</v>
      </c>
      <c r="JG235" s="35">
        <f>SUMIF(Population!$B$214:$B$314,"&lt;="&amp;$GV235,Population!J$214:J$314)-SUMIF(Population!$B$214:$B$314,"&lt;"&amp;$GU235,Population!J$214:J$314)</f>
        <v>388531</v>
      </c>
      <c r="JH235" s="35">
        <f>SUMIF(Population!$B$214:$B$314,"&lt;="&amp;$GV235,Population!K$214:K$314)-SUMIF(Population!$B$214:$B$314,"&lt;"&amp;$GU235,Population!K$214:K$314)</f>
        <v>408726</v>
      </c>
      <c r="JI235" s="35">
        <f>SUMIF(Population!$B$214:$B$314,"&lt;="&amp;$GV235,Population!L$214:L$314)-SUMIF(Population!$B$214:$B$314,"&lt;"&amp;$GU235,Population!L$214:L$314)</f>
        <v>429403</v>
      </c>
      <c r="JJ235" s="35">
        <f>SUMIF(Population!$B$214:$B$314,"&lt;="&amp;$GV235,Population!M$214:M$314)-SUMIF(Population!$B$214:$B$314,"&lt;"&amp;$GU235,Population!M$214:M$314)</f>
        <v>462656</v>
      </c>
      <c r="JK235" s="35">
        <f>SUMIF(Population!$B$214:$B$314,"&lt;="&amp;$GV235,Population!N$214:N$314)-SUMIF(Population!$B$214:$B$314,"&lt;"&amp;$GU235,Population!N$214:N$314)</f>
        <v>489738</v>
      </c>
      <c r="JL235" s="35">
        <f>SUMIF(Population!$B$214:$B$314,"&lt;="&amp;$GV235,Population!O$214:O$314)-SUMIF(Population!$B$214:$B$314,"&lt;"&amp;$GU235,Population!O$214:O$314)</f>
        <v>508301</v>
      </c>
      <c r="JM235" s="35">
        <f>SUMIF(Population!$B$214:$B$314,"&lt;="&amp;$GV235,Population!P$214:P$314)-SUMIF(Population!$B$214:$B$314,"&lt;"&amp;$GU235,Population!P$214:P$314)</f>
        <v>526418</v>
      </c>
      <c r="JN235" s="35">
        <f>SUMIF(Population!$B$214:$B$314,"&lt;="&amp;$GV235,Population!Q$214:Q$314)-SUMIF(Population!$B$214:$B$314,"&lt;"&amp;$GU235,Population!Q$214:Q$314)</f>
        <v>543869</v>
      </c>
      <c r="JO235" s="35">
        <f>SUMIF(Population!$B$214:$B$314,"&lt;="&amp;$GV235,Population!R$214:R$314)-SUMIF(Population!$B$214:$B$314,"&lt;"&amp;$GU235,Population!R$214:R$314)</f>
        <v>546670</v>
      </c>
      <c r="JP235" s="35">
        <f>SUMIF(Population!$B$214:$B$314,"&lt;="&amp;$GV235,Population!S$214:S$314)-SUMIF(Population!$B$214:$B$314,"&lt;"&amp;$GU235,Population!S$214:S$314)</f>
        <v>557913</v>
      </c>
      <c r="JQ235" s="35">
        <f>SUMIF(Population!$B$214:$B$314,"&lt;="&amp;$GV235,Population!T$214:T$314)-SUMIF(Population!$B$214:$B$314,"&lt;"&amp;$GU235,Population!T$214:T$314)</f>
        <v>571365</v>
      </c>
      <c r="JR235" s="35">
        <f>SUMIF(Population!$B$214:$B$314,"&lt;="&amp;$GV235,Population!U$214:U$314)-SUMIF(Population!$B$214:$B$314,"&lt;"&amp;$GU235,Population!U$214:U$314)</f>
        <v>585409</v>
      </c>
      <c r="JS235" s="35">
        <f>SUMIF(Population!$B$214:$B$314,"&lt;="&amp;$GV235,Population!V$214:V$314)-SUMIF(Population!$B$214:$B$314,"&lt;"&amp;$GU235,Population!V$214:V$314)</f>
        <v>600561</v>
      </c>
      <c r="JT235" s="35">
        <f>SUMIF(Population!$B$214:$B$314,"&lt;="&amp;$GV235,Population!W$214:W$314)-SUMIF(Population!$B$214:$B$314,"&lt;"&amp;$GU235,Population!W$214:W$314)</f>
        <v>616693</v>
      </c>
      <c r="JU235" s="35">
        <f>SUMIF(Population!$B$214:$B$314,"&lt;="&amp;$GV235,Population!X$214:X$314)-SUMIF(Population!$B$214:$B$314,"&lt;"&amp;$GU235,Population!X$214:X$314)</f>
        <v>632244</v>
      </c>
      <c r="JV235" s="35">
        <f>SUMIF(Population!$B$214:$B$314,"&lt;="&amp;$GV235,Population!Y$214:Y$314)-SUMIF(Population!$B$214:$B$314,"&lt;"&amp;$GU235,Population!Y$214:Y$314)</f>
        <v>649181</v>
      </c>
      <c r="JW235" s="35">
        <f>SUMIF(Population!$B$214:$B$314,"&lt;="&amp;$GV235,Population!Z$214:Z$314)-SUMIF(Population!$B$214:$B$314,"&lt;"&amp;$GU235,Population!Z$214:Z$314)</f>
        <v>664818</v>
      </c>
      <c r="JX235" s="35">
        <f>SUMIF(Population!$B$214:$B$314,"&lt;="&amp;$GV235,Population!AA$214:AA$314)-SUMIF(Population!$B$214:$B$314,"&lt;"&amp;$GU235,Population!AA$214:AA$314)</f>
        <v>682054</v>
      </c>
      <c r="JY235" s="35">
        <f>SUMIF(Population!$B$214:$B$314,"&lt;="&amp;$GV235,Population!AB$214:AB$314)-SUMIF(Population!$B$214:$B$314,"&lt;"&amp;$GU235,Population!AB$214:AB$314)</f>
        <v>697257</v>
      </c>
      <c r="JZ235" s="35">
        <f>SUMIF(Population!$B$214:$B$314,"&lt;="&amp;$GV235,Population!AC$214:AC$314)-SUMIF(Population!$B$214:$B$314,"&lt;"&amp;$GU235,Population!AC$214:AC$314)</f>
        <v>709613</v>
      </c>
      <c r="KA235" s="35">
        <f>SUMIF(Population!$B$214:$B$314,"&lt;="&amp;$GV235,Population!AD$214:AD$314)-SUMIF(Population!$B$214:$B$314,"&lt;"&amp;$GU235,Population!AD$214:AD$314)</f>
        <v>717434</v>
      </c>
      <c r="KB235" s="35">
        <f>SUMIF(Population!$B$214:$B$314,"&lt;="&amp;$GV235,Population!AE$214:AE$314)-SUMIF(Population!$B$214:$B$314,"&lt;"&amp;$GU235,Population!AE$214:AE$314)</f>
        <v>719911</v>
      </c>
      <c r="KC235" s="35">
        <f>SUMIF(Population!$B$214:$B$314,"&lt;="&amp;$GV235,Population!AF$214:AF$314)-SUMIF(Population!$B$214:$B$314,"&lt;"&amp;$GU235,Population!AF$214:AF$314)</f>
        <v>716744</v>
      </c>
      <c r="KD235" s="35">
        <f>SUMIF(Population!$B$214:$B$314,"&lt;="&amp;$GV235,Population!AG$214:AG$314)-SUMIF(Population!$B$214:$B$314,"&lt;"&amp;$GU235,Population!AG$214:AG$314)</f>
        <v>714158</v>
      </c>
      <c r="KE235" s="35">
        <f>SUMIF(Population!$B$214:$B$314,"&lt;="&amp;$GV235,Population!AH$214:AH$314)-SUMIF(Population!$B$214:$B$314,"&lt;"&amp;$GU235,Population!AH$214:AH$314)</f>
        <v>714949</v>
      </c>
      <c r="KF235" s="35">
        <f>SUMIF(Population!$B$214:$B$314,"&lt;="&amp;$GV235,Population!AI$214:AI$314)-SUMIF(Population!$B$214:$B$314,"&lt;"&amp;$GU235,Population!AI$214:AI$314)</f>
        <v>724037</v>
      </c>
      <c r="KG235" s="35">
        <f>SUMIF(Population!$B$214:$B$314,"&lt;="&amp;$GV235,Population!AJ$214:AJ$314)-SUMIF(Population!$B$214:$B$314,"&lt;"&amp;$GU235,Population!AJ$214:AJ$314)</f>
        <v>738302</v>
      </c>
      <c r="KH235" s="35">
        <f>SUMIF(Population!$B$214:$B$314,"&lt;="&amp;$GV235,Population!AK$214:AK$314)-SUMIF(Population!$B$214:$B$314,"&lt;"&amp;$GU235,Population!AK$214:AK$314)</f>
        <v>763899</v>
      </c>
      <c r="KI235" s="35">
        <f>SUMIF(Population!$B$214:$B$314,"&lt;="&amp;$GV235,Population!AL$214:AL$314)-SUMIF(Population!$B$214:$B$314,"&lt;"&amp;$GU235,Population!AL$214:AL$314)</f>
        <v>786953</v>
      </c>
      <c r="KJ235" s="35">
        <f>SUMIF(Population!$B$214:$B$314,"&lt;="&amp;$GV235,Population!AM$214:AM$314)-SUMIF(Population!$B$214:$B$314,"&lt;"&amp;$GU235,Population!AM$214:AM$314)</f>
        <v>800636</v>
      </c>
      <c r="KK235" s="35">
        <f>SUMIF(Population!$B$214:$B$314,"&lt;="&amp;$GV235,Population!AN$214:AN$314)-SUMIF(Population!$B$214:$B$314,"&lt;"&amp;$GU235,Population!AN$214:AN$314)</f>
        <v>804855</v>
      </c>
      <c r="KL235" s="35">
        <f>SUMIF(Population!$B$214:$B$314,"&lt;="&amp;$GV235,Population!AO$214:AO$314)-SUMIF(Population!$B$214:$B$314,"&lt;"&amp;$GU235,Population!AO$214:AO$314)</f>
        <v>804394</v>
      </c>
      <c r="KM235" s="35">
        <f>SUMIF(Population!$B$214:$B$314,"&lt;="&amp;$GV235,Population!AP$214:AP$314)-SUMIF(Population!$B$214:$B$314,"&lt;"&amp;$GU235,Population!AP$214:AP$314)</f>
        <v>793290</v>
      </c>
      <c r="KN235" s="35">
        <f>SUMIF(Population!$B$214:$B$314,"&lt;="&amp;$GV235,Population!AQ$214:AQ$314)-SUMIF(Population!$B$214:$B$314,"&lt;"&amp;$GU235,Population!AQ$214:AQ$314)</f>
        <v>784888</v>
      </c>
      <c r="KO235" s="35">
        <f>SUMIF(Population!$B$214:$B$314,"&lt;="&amp;$GV235,Population!AR$214:AR$314)-SUMIF(Population!$B$214:$B$314,"&lt;"&amp;$GU235,Population!AR$214:AR$314)</f>
        <v>783739</v>
      </c>
      <c r="KP235" s="35">
        <f>SUMIF(Population!$B$214:$B$314,"&lt;="&amp;$GV235,Population!AS$214:AS$314)-SUMIF(Population!$B$214:$B$314,"&lt;"&amp;$GU235,Population!AS$214:AS$314)</f>
        <v>789285</v>
      </c>
      <c r="KQ235" s="35">
        <f>SUMIF(Population!$B$214:$B$314,"&lt;="&amp;$GV235,Population!AT$214:AT$314)-SUMIF(Population!$B$214:$B$314,"&lt;"&amp;$GU235,Population!AT$214:AT$314)</f>
        <v>801470</v>
      </c>
      <c r="KR235" s="35">
        <f>SUMIF(Population!$B$214:$B$314,"&lt;="&amp;$GV235,Population!AU$214:AU$314)-SUMIF(Population!$B$214:$B$314,"&lt;"&amp;$GU235,Population!AU$214:AU$314)</f>
        <v>821373</v>
      </c>
      <c r="KS235" s="35">
        <f>SUMIF(Population!$B$214:$B$314,"&lt;="&amp;$GV235,Population!AV$214:AV$314)-SUMIF(Population!$B$214:$B$314,"&lt;"&amp;$GU235,Population!AV$214:AV$314)</f>
        <v>844574</v>
      </c>
      <c r="KT235" s="35">
        <f>SUMIF(Population!$B$214:$B$314,"&lt;="&amp;$GV235,Population!AW$214:AW$314)-SUMIF(Population!$B$214:$B$314,"&lt;"&amp;$GU235,Population!AW$214:AW$314)</f>
        <v>872008</v>
      </c>
      <c r="KU235" s="35">
        <f>SUMIF(Population!$B$214:$B$314,"&lt;="&amp;$GV235,Population!AX$214:AX$314)-SUMIF(Population!$B$214:$B$314,"&lt;"&amp;$GU235,Population!AX$214:AX$314)</f>
        <v>897579</v>
      </c>
      <c r="KV235" s="35">
        <f>SUMIF(Population!$B$214:$B$314,"&lt;="&amp;$GV235,Population!AY$214:AY$314)-SUMIF(Population!$B$214:$B$314,"&lt;"&amp;$GU235,Population!AY$214:AY$314)</f>
        <v>921929</v>
      </c>
      <c r="KY235" s="35">
        <v>75</v>
      </c>
      <c r="KZ235" s="35">
        <v>79</v>
      </c>
      <c r="LA235" s="36" t="s">
        <v>9</v>
      </c>
      <c r="LB235" s="35">
        <f>SUMIF(Population!$B$110:$B$210,"&lt;="&amp;$GV235,Population!C$110:C$210)-SUMIF(Population!$B$110:$B$210,"&lt;"&amp;$GU235,Population!C$110:C$210)</f>
        <v>266923</v>
      </c>
      <c r="LC235" s="35">
        <f>SUMIF(Population!$B$110:$B$210,"&lt;="&amp;$GV235,Population!D$110:D$210)-SUMIF(Population!$B$110:$B$210,"&lt;"&amp;$GU235,Population!D$110:D$210)</f>
        <v>277128</v>
      </c>
      <c r="LD235" s="35">
        <f>SUMIF(Population!$B$110:$B$210,"&lt;="&amp;$GV235,Population!E$110:E$210)-SUMIF(Population!$B$110:$B$210,"&lt;"&amp;$GU235,Population!E$110:E$210)</f>
        <v>288998</v>
      </c>
      <c r="LE235" s="35">
        <f>SUMIF(Population!$B$110:$B$210,"&lt;="&amp;$GV235,Population!F$110:F$210)-SUMIF(Population!$B$110:$B$210,"&lt;"&amp;$GU235,Population!F$110:F$210)</f>
        <v>302075</v>
      </c>
      <c r="LF235" s="35">
        <f>SUMIF(Population!$B$110:$B$210,"&lt;="&amp;$GV235,Population!G$110:G$210)-SUMIF(Population!$B$110:$B$210,"&lt;"&amp;$GU235,Population!G$110:G$210)</f>
        <v>313658</v>
      </c>
      <c r="LG235" s="35">
        <f>SUMIF(Population!$B$110:$B$210,"&lt;="&amp;$GV235,Population!H$110:H$210)-SUMIF(Population!$B$110:$B$210,"&lt;"&amp;$GU235,Population!H$110:H$210)</f>
        <v>326931</v>
      </c>
      <c r="LH235" s="35">
        <f>SUMIF(Population!$B$110:$B$210,"&lt;="&amp;$GV235,Population!I$110:I$210)-SUMIF(Population!$B$110:$B$210,"&lt;"&amp;$GU235,Population!I$110:I$210)</f>
        <v>338736</v>
      </c>
      <c r="LI235" s="35">
        <f>SUMIF(Population!$B$110:$B$210,"&lt;="&amp;$GV235,Population!J$110:J$210)-SUMIF(Population!$B$110:$B$210,"&lt;"&amp;$GU235,Population!J$110:J$210)</f>
        <v>355489</v>
      </c>
      <c r="LJ235" s="35">
        <f>SUMIF(Population!$B$110:$B$210,"&lt;="&amp;$GV235,Population!K$110:K$210)-SUMIF(Population!$B$110:$B$210,"&lt;"&amp;$GU235,Population!K$110:K$210)</f>
        <v>373147</v>
      </c>
      <c r="LK235" s="35">
        <f>SUMIF(Population!$B$110:$B$210,"&lt;="&amp;$GV235,Population!L$110:L$210)-SUMIF(Population!$B$110:$B$210,"&lt;"&amp;$GU235,Population!L$110:L$210)</f>
        <v>392540</v>
      </c>
      <c r="LL235" s="35">
        <f>SUMIF(Population!$B$110:$B$210,"&lt;="&amp;$GV235,Population!M$110:M$210)-SUMIF(Population!$B$110:$B$210,"&lt;"&amp;$GU235,Population!M$110:M$210)</f>
        <v>423470</v>
      </c>
      <c r="LM235" s="35">
        <f>SUMIF(Population!$B$110:$B$210,"&lt;="&amp;$GV235,Population!N$110:N$210)-SUMIF(Population!$B$110:$B$210,"&lt;"&amp;$GU235,Population!N$110:N$210)</f>
        <v>449071</v>
      </c>
      <c r="LN235" s="35">
        <f>SUMIF(Population!$B$110:$B$210,"&lt;="&amp;$GV235,Population!O$110:O$210)-SUMIF(Population!$B$110:$B$210,"&lt;"&amp;$GU235,Population!O$110:O$210)</f>
        <v>465800</v>
      </c>
      <c r="LO235" s="35">
        <f>SUMIF(Population!$B$110:$B$210,"&lt;="&amp;$GV235,Population!P$110:P$210)-SUMIF(Population!$B$110:$B$210,"&lt;"&amp;$GU235,Population!P$110:P$210)</f>
        <v>481392</v>
      </c>
      <c r="LP235" s="35">
        <f>SUMIF(Population!$B$110:$B$210,"&lt;="&amp;$GV235,Population!Q$110:Q$210)-SUMIF(Population!$B$110:$B$210,"&lt;"&amp;$GU235,Population!Q$110:Q$210)</f>
        <v>495227</v>
      </c>
      <c r="LQ235" s="35">
        <f>SUMIF(Population!$B$110:$B$210,"&lt;="&amp;$GV235,Population!R$110:R$210)-SUMIF(Population!$B$110:$B$210,"&lt;"&amp;$GU235,Population!R$110:R$210)</f>
        <v>496245</v>
      </c>
      <c r="LR235" s="35">
        <f>SUMIF(Population!$B$110:$B$210,"&lt;="&amp;$GV235,Population!S$110:S$210)-SUMIF(Population!$B$110:$B$210,"&lt;"&amp;$GU235,Population!S$110:S$210)</f>
        <v>504486</v>
      </c>
      <c r="LS235" s="35">
        <f>SUMIF(Population!$B$110:$B$210,"&lt;="&amp;$GV235,Population!T$110:T$210)-SUMIF(Population!$B$110:$B$210,"&lt;"&amp;$GU235,Population!T$110:T$210)</f>
        <v>515017</v>
      </c>
      <c r="LT235" s="35">
        <f>SUMIF(Population!$B$110:$B$210,"&lt;="&amp;$GV235,Population!U$110:U$210)-SUMIF(Population!$B$110:$B$210,"&lt;"&amp;$GU235,Population!U$110:U$210)</f>
        <v>526921</v>
      </c>
      <c r="LU235" s="35">
        <f>SUMIF(Population!$B$110:$B$210,"&lt;="&amp;$GV235,Population!V$110:V$210)-SUMIF(Population!$B$110:$B$210,"&lt;"&amp;$GU235,Population!V$110:V$210)</f>
        <v>541295</v>
      </c>
      <c r="LV235" s="35">
        <f>SUMIF(Population!$B$110:$B$210,"&lt;="&amp;$GV235,Population!W$110:W$210)-SUMIF(Population!$B$110:$B$210,"&lt;"&amp;$GU235,Population!W$110:W$210)</f>
        <v>555584</v>
      </c>
      <c r="LW235" s="35">
        <f>SUMIF(Population!$B$110:$B$210,"&lt;="&amp;$GV235,Population!X$110:X$210)-SUMIF(Population!$B$110:$B$210,"&lt;"&amp;$GU235,Population!X$110:X$210)</f>
        <v>569446</v>
      </c>
      <c r="LX235" s="35">
        <f>SUMIF(Population!$B$110:$B$210,"&lt;="&amp;$GV235,Population!Y$110:Y$210)-SUMIF(Population!$B$110:$B$210,"&lt;"&amp;$GU235,Population!Y$110:Y$210)</f>
        <v>585743</v>
      </c>
      <c r="LY235" s="35">
        <f>SUMIF(Population!$B$110:$B$210,"&lt;="&amp;$GV235,Population!Z$110:Z$210)-SUMIF(Population!$B$110:$B$210,"&lt;"&amp;$GU235,Population!Z$110:Z$210)</f>
        <v>600498</v>
      </c>
      <c r="LZ235" s="35">
        <f>SUMIF(Population!$B$110:$B$210,"&lt;="&amp;$GV235,Population!AA$110:AA$210)-SUMIF(Population!$B$110:$B$210,"&lt;"&amp;$GU235,Population!AA$110:AA$210)</f>
        <v>616182</v>
      </c>
      <c r="MA235" s="35">
        <f>SUMIF(Population!$B$110:$B$210,"&lt;="&amp;$GV235,Population!AB$110:AB$210)-SUMIF(Population!$B$110:$B$210,"&lt;"&amp;$GU235,Population!AB$110:AB$210)</f>
        <v>631711</v>
      </c>
      <c r="MB235" s="35">
        <f>SUMIF(Population!$B$110:$B$210,"&lt;="&amp;$GV235,Population!AC$110:AC$210)-SUMIF(Population!$B$110:$B$210,"&lt;"&amp;$GU235,Population!AC$110:AC$210)</f>
        <v>644460</v>
      </c>
      <c r="MC235" s="35">
        <f>SUMIF(Population!$B$110:$B$210,"&lt;="&amp;$GV235,Population!AD$110:AD$210)-SUMIF(Population!$B$110:$B$210,"&lt;"&amp;$GU235,Population!AD$110:AD$210)</f>
        <v>653241</v>
      </c>
      <c r="MD235" s="35">
        <f>SUMIF(Population!$B$110:$B$210,"&lt;="&amp;$GV235,Population!AE$110:AE$210)-SUMIF(Population!$B$110:$B$210,"&lt;"&amp;$GU235,Population!AE$110:AE$210)</f>
        <v>657098</v>
      </c>
      <c r="ME235" s="35">
        <f>SUMIF(Population!$B$110:$B$210,"&lt;="&amp;$GV235,Population!AF$110:AF$210)-SUMIF(Population!$B$110:$B$210,"&lt;"&amp;$GU235,Population!AF$110:AF$210)</f>
        <v>656093</v>
      </c>
      <c r="MF235" s="35">
        <f>SUMIF(Population!$B$110:$B$210,"&lt;="&amp;$GV235,Population!AG$110:AG$210)-SUMIF(Population!$B$110:$B$210,"&lt;"&amp;$GU235,Population!AG$110:AG$210)</f>
        <v>655355</v>
      </c>
      <c r="MG235" s="35">
        <f>SUMIF(Population!$B$110:$B$210,"&lt;="&amp;$GV235,Population!AH$110:AH$210)-SUMIF(Population!$B$110:$B$210,"&lt;"&amp;$GU235,Population!AH$110:AH$210)</f>
        <v>658944</v>
      </c>
      <c r="MH235" s="35">
        <f>SUMIF(Population!$B$110:$B$210,"&lt;="&amp;$GV235,Population!AI$110:AI$210)-SUMIF(Population!$B$110:$B$210,"&lt;"&amp;$GU235,Population!AI$110:AI$210)</f>
        <v>669070</v>
      </c>
      <c r="MI235" s="35">
        <f>SUMIF(Population!$B$110:$B$210,"&lt;="&amp;$GV235,Population!AJ$110:AJ$210)-SUMIF(Population!$B$110:$B$210,"&lt;"&amp;$GU235,Population!AJ$110:AJ$210)</f>
        <v>685240</v>
      </c>
      <c r="MJ235" s="35">
        <f>SUMIF(Population!$B$110:$B$210,"&lt;="&amp;$GV235,Population!AK$110:AK$210)-SUMIF(Population!$B$110:$B$210,"&lt;"&amp;$GU235,Population!AK$110:AK$210)</f>
        <v>709856</v>
      </c>
      <c r="MK235" s="35">
        <f>SUMIF(Population!$B$110:$B$210,"&lt;="&amp;$GV235,Population!AL$110:AL$210)-SUMIF(Population!$B$110:$B$210,"&lt;"&amp;$GU235,Population!AL$110:AL$210)</f>
        <v>732123</v>
      </c>
      <c r="ML235" s="35">
        <f>SUMIF(Population!$B$110:$B$210,"&lt;="&amp;$GV235,Population!AM$110:AM$210)-SUMIF(Population!$B$110:$B$210,"&lt;"&amp;$GU235,Population!AM$110:AM$210)</f>
        <v>745769</v>
      </c>
      <c r="MM235" s="35">
        <f>SUMIF(Population!$B$110:$B$210,"&lt;="&amp;$GV235,Population!AN$110:AN$210)-SUMIF(Population!$B$110:$B$210,"&lt;"&amp;$GU235,Population!AN$110:AN$210)</f>
        <v>751794</v>
      </c>
      <c r="MN235" s="35">
        <f>SUMIF(Population!$B$110:$B$210,"&lt;="&amp;$GV235,Population!AO$110:AO$210)-SUMIF(Population!$B$110:$B$210,"&lt;"&amp;$GU235,Population!AO$110:AO$210)</f>
        <v>753452</v>
      </c>
      <c r="MO235" s="35">
        <f>SUMIF(Population!$B$110:$B$210,"&lt;="&amp;$GV235,Population!AP$110:AP$210)-SUMIF(Population!$B$110:$B$210,"&lt;"&amp;$GU235,Population!AP$110:AP$210)</f>
        <v>746875</v>
      </c>
      <c r="MP235" s="35">
        <f>SUMIF(Population!$B$110:$B$210,"&lt;="&amp;$GV235,Population!AQ$110:AQ$210)-SUMIF(Population!$B$110:$B$210,"&lt;"&amp;$GU235,Population!AQ$110:AQ$210)</f>
        <v>742583</v>
      </c>
      <c r="MQ235" s="35">
        <f>SUMIF(Population!$B$110:$B$210,"&lt;="&amp;$GV235,Population!AR$110:AR$210)-SUMIF(Population!$B$110:$B$210,"&lt;"&amp;$GU235,Population!AR$110:AR$210)</f>
        <v>744792</v>
      </c>
      <c r="MR235" s="35">
        <f>SUMIF(Population!$B$110:$B$210,"&lt;="&amp;$GV235,Population!AS$110:AS$210)-SUMIF(Population!$B$110:$B$210,"&lt;"&amp;$GU235,Population!AS$110:AS$210)</f>
        <v>753493</v>
      </c>
      <c r="MS235" s="35">
        <f>SUMIF(Population!$B$110:$B$210,"&lt;="&amp;$GV235,Population!AT$110:AT$210)-SUMIF(Population!$B$110:$B$210,"&lt;"&amp;$GU235,Population!AT$110:AT$210)</f>
        <v>767896</v>
      </c>
      <c r="MT235" s="35">
        <f>SUMIF(Population!$B$110:$B$210,"&lt;="&amp;$GV235,Population!AU$110:AU$210)-SUMIF(Population!$B$110:$B$210,"&lt;"&amp;$GU235,Population!AU$110:AU$210)</f>
        <v>790452</v>
      </c>
      <c r="MU235" s="35">
        <f>SUMIF(Population!$B$110:$B$210,"&lt;="&amp;$GV235,Population!AV$110:AV$210)-SUMIF(Population!$B$110:$B$210,"&lt;"&amp;$GU235,Population!AV$110:AV$210)</f>
        <v>816419</v>
      </c>
      <c r="MV235" s="35">
        <f>SUMIF(Population!$B$110:$B$210,"&lt;="&amp;$GV235,Population!AW$110:AW$210)-SUMIF(Population!$B$110:$B$210,"&lt;"&amp;$GU235,Population!AW$110:AW$210)</f>
        <v>845920</v>
      </c>
      <c r="MW235" s="35">
        <f>SUMIF(Population!$B$110:$B$210,"&lt;="&amp;$GV235,Population!AX$110:AX$210)-SUMIF(Population!$B$110:$B$210,"&lt;"&amp;$GU235,Population!AX$110:AX$210)</f>
        <v>871794</v>
      </c>
      <c r="MX235" s="35">
        <f>SUMIF(Population!$B$110:$B$210,"&lt;="&amp;$GV235,Population!AY$110:AY$210)-SUMIF(Population!$B$110:$B$210,"&lt;"&amp;$GU235,Population!AY$110:AY$210)</f>
        <v>895511</v>
      </c>
      <c r="MZ235" s="36" t="s">
        <v>9</v>
      </c>
      <c r="NA235" s="75">
        <f t="shared" si="264"/>
        <v>496671467.67780435</v>
      </c>
      <c r="NB235" s="75">
        <f t="shared" si="265"/>
        <v>523106724.91387457</v>
      </c>
      <c r="NC235" s="75">
        <f t="shared" si="266"/>
        <v>553878071.58103275</v>
      </c>
      <c r="ND235" s="75">
        <f t="shared" si="267"/>
        <v>586695828.91298306</v>
      </c>
      <c r="NE235" s="75">
        <f t="shared" si="268"/>
        <v>618590851.13814116</v>
      </c>
      <c r="NF235" s="75">
        <f t="shared" si="269"/>
        <v>656745384.95742381</v>
      </c>
      <c r="NG235" s="75">
        <f t="shared" si="270"/>
        <v>693850051.13043869</v>
      </c>
      <c r="NH235" s="75">
        <f t="shared" si="271"/>
        <v>741970393.34917986</v>
      </c>
      <c r="NI235" s="75">
        <f t="shared" si="272"/>
        <v>793688857.55006647</v>
      </c>
      <c r="NJ235" s="75">
        <f t="shared" si="273"/>
        <v>848985216.58581972</v>
      </c>
      <c r="NK235" s="75">
        <f t="shared" si="274"/>
        <v>930991292.68434346</v>
      </c>
      <c r="NL235" s="75">
        <f t="shared" si="275"/>
        <v>1002952099.3397709</v>
      </c>
      <c r="NM235" s="75">
        <f t="shared" si="276"/>
        <v>1057872547.7293595</v>
      </c>
      <c r="NN235" s="75">
        <f t="shared" si="277"/>
        <v>1112293552.0881243</v>
      </c>
      <c r="NO235" s="75">
        <f t="shared" si="278"/>
        <v>1165207248.4154415</v>
      </c>
      <c r="NP235" s="75">
        <f t="shared" si="279"/>
        <v>1187976766.8606417</v>
      </c>
      <c r="NQ235" s="75">
        <f t="shared" si="280"/>
        <v>1229055738.0057838</v>
      </c>
      <c r="NR235" s="75">
        <f t="shared" si="281"/>
        <v>1276181816.9805291</v>
      </c>
      <c r="NS235" s="75">
        <f t="shared" si="282"/>
        <v>1326593878.1085455</v>
      </c>
      <c r="NT235" s="75">
        <f t="shared" si="283"/>
        <v>1382371504.1112981</v>
      </c>
      <c r="NU235" s="75">
        <f t="shared" si="284"/>
        <v>1440434150.5830369</v>
      </c>
      <c r="NV235" s="75">
        <f t="shared" si="285"/>
        <v>1498481316.4006586</v>
      </c>
      <c r="NW235" s="75">
        <f t="shared" si="286"/>
        <v>1562592367.3146415</v>
      </c>
      <c r="NX235" s="75">
        <f t="shared" si="287"/>
        <v>1624449989.6423526</v>
      </c>
      <c r="NY235" s="75">
        <f t="shared" si="288"/>
        <v>1690916655.3520231</v>
      </c>
      <c r="NZ235" s="75">
        <f t="shared" si="289"/>
        <v>1755930351.9889195</v>
      </c>
      <c r="OA235" s="75">
        <f t="shared" si="290"/>
        <v>1814785864.9425683</v>
      </c>
      <c r="OB235" s="75">
        <f t="shared" si="291"/>
        <v>1863278300.1436911</v>
      </c>
      <c r="OC235" s="75">
        <f t="shared" si="292"/>
        <v>1898506462.7163663</v>
      </c>
      <c r="OD235" s="75">
        <f t="shared" si="293"/>
        <v>1919556942.0153694</v>
      </c>
      <c r="OE235" s="75">
        <f t="shared" si="294"/>
        <v>1941922306.7033339</v>
      </c>
      <c r="OF235" s="75">
        <f t="shared" si="295"/>
        <v>1975519383.1374135</v>
      </c>
      <c r="OG235" s="75">
        <f t="shared" si="296"/>
        <v>2031217695.0345972</v>
      </c>
      <c r="OH235" s="75">
        <f t="shared" si="297"/>
        <v>2104595010.2446573</v>
      </c>
      <c r="OI235" s="75">
        <f t="shared" si="298"/>
        <v>2209194772.1322694</v>
      </c>
      <c r="OJ235" s="75">
        <f t="shared" si="299"/>
        <v>2308789383.6277623</v>
      </c>
      <c r="OK235" s="75">
        <f t="shared" si="300"/>
        <v>2382928936.599504</v>
      </c>
      <c r="OL235" s="75">
        <f t="shared" si="301"/>
        <v>2431922252.0547056</v>
      </c>
      <c r="OM235" s="75">
        <f t="shared" si="302"/>
        <v>2467424328.7023506</v>
      </c>
      <c r="ON235" s="75">
        <f t="shared" si="303"/>
        <v>2473073710.2449088</v>
      </c>
      <c r="OO235" s="75">
        <f t="shared" si="304"/>
        <v>2486476317.0863676</v>
      </c>
      <c r="OP235" s="75">
        <f t="shared" si="305"/>
        <v>2522429320.5273952</v>
      </c>
      <c r="OQ235" s="75">
        <f t="shared" si="306"/>
        <v>2580917888.7442932</v>
      </c>
      <c r="OR235" s="75">
        <f t="shared" si="307"/>
        <v>2661425101.7341151</v>
      </c>
      <c r="OS235" s="75">
        <f t="shared" si="308"/>
        <v>2770901111.2042317</v>
      </c>
      <c r="OT235" s="75">
        <f t="shared" si="309"/>
        <v>2894532941.1052489</v>
      </c>
      <c r="OU235" s="75">
        <f t="shared" si="310"/>
        <v>3034716568.3663049</v>
      </c>
      <c r="OV235" s="75">
        <f t="shared" si="311"/>
        <v>3168330245.4379902</v>
      </c>
      <c r="OW235" s="75">
        <f t="shared" si="312"/>
        <v>3298866970.1390815</v>
      </c>
    </row>
    <row r="236" spans="2:413">
      <c r="B236" s="36" t="s">
        <v>10</v>
      </c>
      <c r="C236" s="39">
        <v>424842257.85794896</v>
      </c>
      <c r="D236" s="39">
        <v>212475358.41473442</v>
      </c>
      <c r="E236" s="39">
        <v>212366899.44321451</v>
      </c>
      <c r="F236" s="40">
        <f t="shared" si="259"/>
        <v>955.5993221901673</v>
      </c>
      <c r="G236" s="40">
        <f t="shared" si="260"/>
        <v>1105.7613381770486</v>
      </c>
      <c r="H236" s="40">
        <f t="shared" si="261"/>
        <v>841.29358925961162</v>
      </c>
      <c r="I236" s="341">
        <f t="shared" si="313"/>
        <v>4.5906834576934701</v>
      </c>
      <c r="J236" s="341">
        <f t="shared" si="313"/>
        <v>5.9039998684352524</v>
      </c>
      <c r="K236" s="341">
        <f t="shared" si="313"/>
        <v>3.6762796239897231</v>
      </c>
      <c r="AG236" s="35">
        <v>80</v>
      </c>
      <c r="AH236" s="35">
        <v>84</v>
      </c>
      <c r="AI236" s="36" t="s">
        <v>10</v>
      </c>
      <c r="AJ236" s="35">
        <f t="shared" si="314"/>
        <v>997.93208706525229</v>
      </c>
      <c r="AK236" s="35">
        <f t="shared" si="314"/>
        <v>1019.893626030364</v>
      </c>
      <c r="AL236" s="35">
        <f t="shared" si="314"/>
        <v>1041.5607269983443</v>
      </c>
      <c r="AM236" s="35">
        <f t="shared" si="314"/>
        <v>1062.9656075623809</v>
      </c>
      <c r="AN236" s="35">
        <f t="shared" si="314"/>
        <v>1084.1396039337924</v>
      </c>
      <c r="AO236" s="35">
        <f t="shared" si="314"/>
        <v>1105.113042850732</v>
      </c>
      <c r="AP236" s="35">
        <f t="shared" si="314"/>
        <v>1125.9151507204404</v>
      </c>
      <c r="AQ236" s="35">
        <f t="shared" si="314"/>
        <v>1146.5739938390439</v>
      </c>
      <c r="AR236" s="35">
        <f t="shared" si="314"/>
        <v>1167.1164442906356</v>
      </c>
      <c r="AS236" s="35">
        <f t="shared" si="314"/>
        <v>1187.56816683343</v>
      </c>
      <c r="AT236" s="35">
        <f t="shared" si="314"/>
        <v>1207.9536227274423</v>
      </c>
      <c r="AU236" s="35">
        <f t="shared" si="314"/>
        <v>1228.2960870422164</v>
      </c>
      <c r="AV236" s="35">
        <f t="shared" si="314"/>
        <v>1248.6176765045211</v>
      </c>
      <c r="AW236" s="35">
        <f t="shared" si="314"/>
        <v>1268.9393854067582</v>
      </c>
      <c r="AX236" s="35">
        <f t="shared" si="314"/>
        <v>1289.281127500612</v>
      </c>
      <c r="AY236" s="35">
        <f t="shared" si="314"/>
        <v>1309.661782151524</v>
      </c>
      <c r="AZ236" s="35">
        <f t="shared" si="318"/>
        <v>1330.0992433326917</v>
      </c>
      <c r="BA236" s="35">
        <f t="shared" si="318"/>
        <v>1350.61047029731</v>
      </c>
      <c r="BB236" s="35">
        <f t="shared" si="318"/>
        <v>1371.2115389894786</v>
      </c>
      <c r="BC236" s="35">
        <f t="shared" si="318"/>
        <v>1391.9176934421544</v>
      </c>
      <c r="BD236" s="35">
        <f t="shared" si="318"/>
        <v>1412.7433965689572</v>
      </c>
      <c r="BE236" s="35">
        <f t="shared" si="318"/>
        <v>1433.7023798894174</v>
      </c>
      <c r="BF236" s="35">
        <f t="shared" si="318"/>
        <v>1454.8076918379063</v>
      </c>
      <c r="BG236" s="35">
        <f t="shared" si="318"/>
        <v>1476.0717443981323</v>
      </c>
      <c r="BH236" s="35">
        <f t="shared" si="318"/>
        <v>1497.5063578804939</v>
      </c>
      <c r="BI236" s="35">
        <f t="shared" si="318"/>
        <v>1519.1228037211929</v>
      </c>
      <c r="BJ236" s="35">
        <f t="shared" si="318"/>
        <v>1540.9318452319505</v>
      </c>
      <c r="BK236" s="35">
        <f t="shared" si="318"/>
        <v>1562.9437762692664</v>
      </c>
      <c r="BL236" s="35">
        <f t="shared" si="318"/>
        <v>1585.1684578240233</v>
      </c>
      <c r="BM236" s="35">
        <f t="shared" si="318"/>
        <v>1607.6153525572165</v>
      </c>
      <c r="BN236" s="35">
        <f t="shared" si="318"/>
        <v>1630.2935573268426</v>
      </c>
      <c r="BO236" s="35">
        <f t="shared" si="318"/>
        <v>1653.2118337655222</v>
      </c>
      <c r="BP236" s="35">
        <f t="shared" si="318"/>
        <v>1676.3786369790751</v>
      </c>
      <c r="BQ236" s="35">
        <f t="shared" si="318"/>
        <v>1699.8021424437466</v>
      </c>
      <c r="BR236" s="35">
        <f t="shared" si="318"/>
        <v>1723.4902711846742</v>
      </c>
      <c r="BS236" s="35">
        <f t="shared" si="318"/>
        <v>1747.4507133210152</v>
      </c>
      <c r="BT236" s="35">
        <f t="shared" si="318"/>
        <v>1771.6909500643096</v>
      </c>
      <c r="BU236" s="35">
        <f t="shared" si="318"/>
        <v>1796.2182742565103</v>
      </c>
      <c r="BV236" s="35">
        <f t="shared" si="318"/>
        <v>1821.039809532954</v>
      </c>
      <c r="BW236" s="35">
        <f t="shared" si="318"/>
        <v>1846.162528193586</v>
      </c>
      <c r="BX236" s="35">
        <f t="shared" si="318"/>
        <v>1871.5932678632319</v>
      </c>
      <c r="BY236" s="35">
        <f t="shared" si="318"/>
        <v>1897.3387470187402</v>
      </c>
      <c r="BZ236" s="35">
        <f t="shared" si="318"/>
        <v>1923.405579457574</v>
      </c>
      <c r="CA236" s="35">
        <f t="shared" si="318"/>
        <v>1949.800287778982</v>
      </c>
      <c r="CB236" s="35">
        <f t="shared" si="318"/>
        <v>1976.5293159453317</v>
      </c>
      <c r="CC236" s="35">
        <f t="shared" si="318"/>
        <v>2003.5990409876033</v>
      </c>
      <c r="CD236" s="35">
        <f t="shared" si="318"/>
        <v>2031.0157839154599</v>
      </c>
      <c r="CE236" s="35">
        <f t="shared" si="318"/>
        <v>2058.7858198888139</v>
      </c>
      <c r="CF236" s="35">
        <f t="shared" si="318"/>
        <v>2086.9153877043468</v>
      </c>
      <c r="GU236" s="35">
        <v>80</v>
      </c>
      <c r="GV236" s="35">
        <v>84</v>
      </c>
      <c r="GW236" s="36" t="s">
        <v>10</v>
      </c>
      <c r="GX236" s="35">
        <f>SUMIF(Population!$B$4:$B$104,"&lt;="&amp;$GV236,Population!C$4:C$104)-SUMIF(Population!$B$4:$B$104,"&lt;"&amp;$GU236,Population!C$4:C$104)</f>
        <v>444582</v>
      </c>
      <c r="GY236" s="35">
        <f>SUMIF(Population!$B$4:$B$104,"&lt;="&amp;$GV236,Population!D$4:D$104)-SUMIF(Population!$B$4:$B$104,"&lt;"&amp;$GU236,Population!D$4:D$104)</f>
        <v>445557</v>
      </c>
      <c r="GZ236" s="35">
        <f>SUMIF(Population!$B$4:$B$104,"&lt;="&amp;$GV236,Population!E$4:E$104)-SUMIF(Population!$B$4:$B$104,"&lt;"&amp;$GU236,Population!E$4:E$104)</f>
        <v>447591</v>
      </c>
      <c r="HA236" s="35">
        <f>SUMIF(Population!$B$4:$B$104,"&lt;="&amp;$GV236,Population!F$4:F$104)-SUMIF(Population!$B$4:$B$104,"&lt;"&amp;$GU236,Population!F$4:F$104)</f>
        <v>451125</v>
      </c>
      <c r="HB236" s="35">
        <f>SUMIF(Population!$B$4:$B$104,"&lt;="&amp;$GV236,Population!G$4:G$104)-SUMIF(Population!$B$4:$B$104,"&lt;"&amp;$GU236,Population!G$4:G$104)</f>
        <v>459781</v>
      </c>
      <c r="HC236" s="35">
        <f>SUMIF(Population!$B$4:$B$104,"&lt;="&amp;$GV236,Population!H$4:H$104)-SUMIF(Population!$B$4:$B$104,"&lt;"&amp;$GU236,Population!H$4:H$104)</f>
        <v>474256</v>
      </c>
      <c r="HD236" s="35">
        <f>SUMIF(Population!$B$4:$B$104,"&lt;="&amp;$GV236,Population!I$4:I$104)-SUMIF(Population!$B$4:$B$104,"&lt;"&amp;$GU236,Population!I$4:I$104)</f>
        <v>490603</v>
      </c>
      <c r="HE236" s="35">
        <f>SUMIF(Population!$B$4:$B$104,"&lt;="&amp;$GV236,Population!J$4:J$104)-SUMIF(Population!$B$4:$B$104,"&lt;"&amp;$GU236,Population!J$4:J$104)</f>
        <v>510515</v>
      </c>
      <c r="HF236" s="35">
        <f>SUMIF(Population!$B$4:$B$104,"&lt;="&amp;$GV236,Population!K$4:K$104)-SUMIF(Population!$B$4:$B$104,"&lt;"&amp;$GU236,Population!K$4:K$104)</f>
        <v>531705</v>
      </c>
      <c r="HG236" s="35">
        <f>SUMIF(Population!$B$4:$B$104,"&lt;="&amp;$GV236,Population!L$4:L$104)-SUMIF(Population!$B$4:$B$104,"&lt;"&amp;$GU236,Population!L$4:L$104)</f>
        <v>551637</v>
      </c>
      <c r="HH236" s="35">
        <f>SUMIF(Population!$B$4:$B$104,"&lt;="&amp;$GV236,Population!M$4:M$104)-SUMIF(Population!$B$4:$B$104,"&lt;"&amp;$GU236,Population!M$4:M$104)</f>
        <v>576785</v>
      </c>
      <c r="HI236" s="35">
        <f>SUMIF(Population!$B$4:$B$104,"&lt;="&amp;$GV236,Population!N$4:N$104)-SUMIF(Population!$B$4:$B$104,"&lt;"&amp;$GU236,Population!N$4:N$104)</f>
        <v>600197</v>
      </c>
      <c r="HJ236" s="35">
        <f>SUMIF(Population!$B$4:$B$104,"&lt;="&amp;$GV236,Population!O$4:O$104)-SUMIF(Population!$B$4:$B$104,"&lt;"&amp;$GU236,Population!O$4:O$104)</f>
        <v>632785</v>
      </c>
      <c r="HK236" s="35">
        <f>SUMIF(Population!$B$4:$B$104,"&lt;="&amp;$GV236,Population!P$4:P$104)-SUMIF(Population!$B$4:$B$104,"&lt;"&amp;$GU236,Population!P$4:P$104)</f>
        <v>667476</v>
      </c>
      <c r="HL236" s="35">
        <f>SUMIF(Population!$B$4:$B$104,"&lt;="&amp;$GV236,Population!Q$4:Q$104)-SUMIF(Population!$B$4:$B$104,"&lt;"&amp;$GU236,Population!Q$4:Q$104)</f>
        <v>703963</v>
      </c>
      <c r="HM236" s="35">
        <f>SUMIF(Population!$B$4:$B$104,"&lt;="&amp;$GV236,Population!R$4:R$104)-SUMIF(Population!$B$4:$B$104,"&lt;"&amp;$GU236,Population!R$4:R$104)</f>
        <v>762215</v>
      </c>
      <c r="HN236" s="35">
        <f>SUMIF(Population!$B$4:$B$104,"&lt;="&amp;$GV236,Population!S$4:S$104)-SUMIF(Population!$B$4:$B$104,"&lt;"&amp;$GU236,Population!S$4:S$104)</f>
        <v>809581</v>
      </c>
      <c r="HO236" s="35">
        <f>SUMIF(Population!$B$4:$B$104,"&lt;="&amp;$GV236,Population!T$4:T$104)-SUMIF(Population!$B$4:$B$104,"&lt;"&amp;$GU236,Population!T$4:T$104)</f>
        <v>842039</v>
      </c>
      <c r="HP236" s="35">
        <f>SUMIF(Population!$B$4:$B$104,"&lt;="&amp;$GV236,Population!U$4:U$104)-SUMIF(Population!$B$4:$B$104,"&lt;"&amp;$GU236,Population!U$4:U$104)</f>
        <v>873206</v>
      </c>
      <c r="HQ236" s="35">
        <f>SUMIF(Population!$B$4:$B$104,"&lt;="&amp;$GV236,Population!V$4:V$104)-SUMIF(Population!$B$4:$B$104,"&lt;"&amp;$GU236,Population!V$4:V$104)</f>
        <v>902282</v>
      </c>
      <c r="HR236" s="35">
        <f>SUMIF(Population!$B$4:$B$104,"&lt;="&amp;$GV236,Population!W$4:W$104)-SUMIF(Population!$B$4:$B$104,"&lt;"&amp;$GU236,Population!W$4:W$104)</f>
        <v>908893</v>
      </c>
      <c r="HS236" s="35">
        <f>SUMIF(Population!$B$4:$B$104,"&lt;="&amp;$GV236,Population!X$4:X$104)-SUMIF(Population!$B$4:$B$104,"&lt;"&amp;$GU236,Population!X$4:X$104)</f>
        <v>928934</v>
      </c>
      <c r="HT236" s="35">
        <f>SUMIF(Population!$B$4:$B$104,"&lt;="&amp;$GV236,Population!Y$4:Y$104)-SUMIF(Population!$B$4:$B$104,"&lt;"&amp;$GU236,Population!Y$4:Y$104)</f>
        <v>952612</v>
      </c>
      <c r="HU236" s="35">
        <f>SUMIF(Population!$B$4:$B$104,"&lt;="&amp;$GV236,Population!Z$4:Z$104)-SUMIF(Population!$B$4:$B$104,"&lt;"&amp;$GU236,Population!Z$4:Z$104)</f>
        <v>978211</v>
      </c>
      <c r="HV236" s="35">
        <f>SUMIF(Population!$B$4:$B$104,"&lt;="&amp;$GV236,Population!AA$4:AA$104)-SUMIF(Population!$B$4:$B$104,"&lt;"&amp;$GU236,Population!AA$4:AA$104)</f>
        <v>1007041</v>
      </c>
      <c r="HW236" s="35">
        <f>SUMIF(Population!$B$4:$B$104,"&lt;="&amp;$GV236,Population!AB$4:AB$104)-SUMIF(Population!$B$4:$B$104,"&lt;"&amp;$GU236,Population!AB$4:AB$104)</f>
        <v>1036572</v>
      </c>
      <c r="HX236" s="35">
        <f>SUMIF(Population!$B$4:$B$104,"&lt;="&amp;$GV236,Population!AC$4:AC$104)-SUMIF(Population!$B$4:$B$104,"&lt;"&amp;$GU236,Population!AC$4:AC$104)</f>
        <v>1065414</v>
      </c>
      <c r="HY236" s="35">
        <f>SUMIF(Population!$B$4:$B$104,"&lt;="&amp;$GV236,Population!AD$4:AD$104)-SUMIF(Population!$B$4:$B$104,"&lt;"&amp;$GU236,Population!AD$4:AD$104)</f>
        <v>1097583</v>
      </c>
      <c r="HZ236" s="35">
        <f>SUMIF(Population!$B$4:$B$104,"&lt;="&amp;$GV236,Population!AE$4:AE$104)-SUMIF(Population!$B$4:$B$104,"&lt;"&amp;$GU236,Population!AE$4:AE$104)</f>
        <v>1127324</v>
      </c>
      <c r="IA236" s="35">
        <f>SUMIF(Population!$B$4:$B$104,"&lt;="&amp;$GV236,Population!AF$4:AF$104)-SUMIF(Population!$B$4:$B$104,"&lt;"&amp;$GU236,Population!AF$4:AF$104)</f>
        <v>1159626</v>
      </c>
      <c r="IB236" s="35">
        <f>SUMIF(Population!$B$4:$B$104,"&lt;="&amp;$GV236,Population!AG$4:AG$104)-SUMIF(Population!$B$4:$B$104,"&lt;"&amp;$GU236,Population!AG$4:AG$104)</f>
        <v>1189784</v>
      </c>
      <c r="IC236" s="35">
        <f>SUMIF(Population!$B$4:$B$104,"&lt;="&amp;$GV236,Population!AH$4:AH$104)-SUMIF(Population!$B$4:$B$104,"&lt;"&amp;$GU236,Population!AH$4:AH$104)</f>
        <v>1214861</v>
      </c>
      <c r="ID236" s="35">
        <f>SUMIF(Population!$B$4:$B$104,"&lt;="&amp;$GV236,Population!AI$4:AI$104)-SUMIF(Population!$B$4:$B$104,"&lt;"&amp;$GU236,Population!AI$4:AI$104)</f>
        <v>1232248</v>
      </c>
      <c r="IE236" s="35">
        <f>SUMIF(Population!$B$4:$B$104,"&lt;="&amp;$GV236,Population!AJ$4:AJ$104)-SUMIF(Population!$B$4:$B$104,"&lt;"&amp;$GU236,Population!AJ$4:AJ$104)</f>
        <v>1240195</v>
      </c>
      <c r="IF236" s="35">
        <f>SUMIF(Population!$B$4:$B$104,"&lt;="&amp;$GV236,Population!AK$4:AK$104)-SUMIF(Population!$B$4:$B$104,"&lt;"&amp;$GU236,Population!AK$4:AK$104)</f>
        <v>1238968</v>
      </c>
      <c r="IG236" s="35">
        <f>SUMIF(Population!$B$4:$B$104,"&lt;="&amp;$GV236,Population!AL$4:AL$104)-SUMIF(Population!$B$4:$B$104,"&lt;"&amp;$GU236,Population!AL$4:AL$104)</f>
        <v>1238680</v>
      </c>
      <c r="IH236" s="35">
        <f>SUMIF(Population!$B$4:$B$104,"&lt;="&amp;$GV236,Population!AM$4:AM$104)-SUMIF(Population!$B$4:$B$104,"&lt;"&amp;$GU236,Population!AM$4:AM$104)</f>
        <v>1245644</v>
      </c>
      <c r="II236" s="35">
        <f>SUMIF(Population!$B$4:$B$104,"&lt;="&amp;$GV236,Population!AN$4:AN$104)-SUMIF(Population!$B$4:$B$104,"&lt;"&amp;$GU236,Population!AN$4:AN$104)</f>
        <v>1266315</v>
      </c>
      <c r="IJ236" s="35">
        <f>SUMIF(Population!$B$4:$B$104,"&lt;="&amp;$GV236,Population!AO$4:AO$104)-SUMIF(Population!$B$4:$B$104,"&lt;"&amp;$GU236,Population!AO$4:AO$104)</f>
        <v>1296898</v>
      </c>
      <c r="IK236" s="35">
        <f>SUMIF(Population!$B$4:$B$104,"&lt;="&amp;$GV236,Population!AP$4:AP$104)-SUMIF(Population!$B$4:$B$104,"&lt;"&amp;$GU236,Population!AP$4:AP$104)</f>
        <v>1345640</v>
      </c>
      <c r="IL236" s="35">
        <f>SUMIF(Population!$B$4:$B$104,"&lt;="&amp;$GV236,Population!AQ$4:AQ$104)-SUMIF(Population!$B$4:$B$104,"&lt;"&amp;$GU236,Population!AQ$4:AQ$104)</f>
        <v>1389458</v>
      </c>
      <c r="IM236" s="35">
        <f>SUMIF(Population!$B$4:$B$104,"&lt;="&amp;$GV236,Population!AR$4:AR$104)-SUMIF(Population!$B$4:$B$104,"&lt;"&amp;$GU236,Population!AR$4:AR$104)</f>
        <v>1416438</v>
      </c>
      <c r="IN236" s="35">
        <f>SUMIF(Population!$B$4:$B$104,"&lt;="&amp;$GV236,Population!AS$4:AS$104)-SUMIF(Population!$B$4:$B$104,"&lt;"&amp;$GU236,Population!AS$4:AS$104)</f>
        <v>1427651</v>
      </c>
      <c r="IO236" s="35">
        <f>SUMIF(Population!$B$4:$B$104,"&lt;="&amp;$GV236,Population!AT$4:AT$104)-SUMIF(Population!$B$4:$B$104,"&lt;"&amp;$GU236,Population!AT$4:AT$104)</f>
        <v>1430381</v>
      </c>
      <c r="IP236" s="35">
        <f>SUMIF(Population!$B$4:$B$104,"&lt;="&amp;$GV236,Population!AU$4:AU$104)-SUMIF(Population!$B$4:$B$104,"&lt;"&amp;$GU236,Population!AU$4:AU$104)</f>
        <v>1416276</v>
      </c>
      <c r="IQ236" s="35">
        <f>SUMIF(Population!$B$4:$B$104,"&lt;="&amp;$GV236,Population!AV$4:AV$104)-SUMIF(Population!$B$4:$B$104,"&lt;"&amp;$GU236,Population!AV$4:AV$104)</f>
        <v>1406791</v>
      </c>
      <c r="IR236" s="35">
        <f>SUMIF(Population!$B$4:$B$104,"&lt;="&amp;$GV236,Population!AW$4:AW$104)-SUMIF(Population!$B$4:$B$104,"&lt;"&amp;$GU236,Population!AW$4:AW$104)</f>
        <v>1409722</v>
      </c>
      <c r="IS236" s="35">
        <f>SUMIF(Population!$B$4:$B$104,"&lt;="&amp;$GV236,Population!AX$4:AX$104)-SUMIF(Population!$B$4:$B$104,"&lt;"&amp;$GU236,Population!AX$4:AX$104)</f>
        <v>1424861</v>
      </c>
      <c r="IT236" s="35">
        <f>SUMIF(Population!$B$4:$B$104,"&lt;="&amp;$GV236,Population!AY$4:AY$104)-SUMIF(Population!$B$4:$B$104,"&lt;"&amp;$GU236,Population!AY$4:AY$104)</f>
        <v>1451376</v>
      </c>
      <c r="IW236" s="35">
        <v>80</v>
      </c>
      <c r="IX236" s="35">
        <v>84</v>
      </c>
      <c r="IY236" s="36" t="s">
        <v>10</v>
      </c>
      <c r="IZ236" s="35">
        <f>SUMIF(Population!$B$214:$B$314,"&lt;="&amp;$GV236,Population!C$214:C$314)-SUMIF(Population!$B$214:$B$314,"&lt;"&amp;$GU236,Population!C$214:C$314)</f>
        <v>252429</v>
      </c>
      <c r="JA236" s="35">
        <f>SUMIF(Population!$B$214:$B$314,"&lt;="&amp;$GV236,Population!D$214:D$314)-SUMIF(Population!$B$214:$B$314,"&lt;"&amp;$GU236,Population!D$214:D$314)</f>
        <v>251934</v>
      </c>
      <c r="JB236" s="35">
        <f>SUMIF(Population!$B$214:$B$314,"&lt;="&amp;$GV236,Population!E$214:E$314)-SUMIF(Population!$B$214:$B$314,"&lt;"&amp;$GU236,Population!E$214:E$314)</f>
        <v>252009</v>
      </c>
      <c r="JC236" s="35">
        <f>SUMIF(Population!$B$214:$B$314,"&lt;="&amp;$GV236,Population!F$214:F$314)-SUMIF(Population!$B$214:$B$314,"&lt;"&amp;$GU236,Population!F$214:F$314)</f>
        <v>253377</v>
      </c>
      <c r="JD236" s="35">
        <f>SUMIF(Population!$B$214:$B$314,"&lt;="&amp;$GV236,Population!G$214:G$314)-SUMIF(Population!$B$214:$B$314,"&lt;"&amp;$GU236,Population!G$214:G$314)</f>
        <v>257042</v>
      </c>
      <c r="JE236" s="35">
        <f>SUMIF(Population!$B$214:$B$314,"&lt;="&amp;$GV236,Population!H$214:H$314)-SUMIF(Population!$B$214:$B$314,"&lt;"&amp;$GU236,Population!H$214:H$314)</f>
        <v>263067</v>
      </c>
      <c r="JF236" s="35">
        <f>SUMIF(Population!$B$214:$B$314,"&lt;="&amp;$GV236,Population!I$214:I$314)-SUMIF(Population!$B$214:$B$314,"&lt;"&amp;$GU236,Population!I$214:I$314)</f>
        <v>270146</v>
      </c>
      <c r="JG236" s="35">
        <f>SUMIF(Population!$B$214:$B$314,"&lt;="&amp;$GV236,Population!J$214:J$314)-SUMIF(Population!$B$214:$B$314,"&lt;"&amp;$GU236,Population!J$214:J$314)</f>
        <v>279442</v>
      </c>
      <c r="JH236" s="35">
        <f>SUMIF(Population!$B$214:$B$314,"&lt;="&amp;$GV236,Population!K$214:K$314)-SUMIF(Population!$B$214:$B$314,"&lt;"&amp;$GU236,Population!K$214:K$314)</f>
        <v>289039</v>
      </c>
      <c r="JI236" s="35">
        <f>SUMIF(Population!$B$214:$B$314,"&lt;="&amp;$GV236,Population!L$214:L$314)-SUMIF(Population!$B$214:$B$314,"&lt;"&amp;$GU236,Population!L$214:L$314)</f>
        <v>298489</v>
      </c>
      <c r="JJ236" s="35">
        <f>SUMIF(Population!$B$214:$B$314,"&lt;="&amp;$GV236,Population!M$214:M$314)-SUMIF(Population!$B$214:$B$314,"&lt;"&amp;$GU236,Population!M$214:M$314)</f>
        <v>311588</v>
      </c>
      <c r="JK236" s="35">
        <f>SUMIF(Population!$B$214:$B$314,"&lt;="&amp;$GV236,Population!N$214:N$314)-SUMIF(Population!$B$214:$B$314,"&lt;"&amp;$GU236,Population!N$214:N$314)</f>
        <v>324218</v>
      </c>
      <c r="JL236" s="35">
        <f>SUMIF(Population!$B$214:$B$314,"&lt;="&amp;$GV236,Population!O$214:O$314)-SUMIF(Population!$B$214:$B$314,"&lt;"&amp;$GU236,Population!O$214:O$314)</f>
        <v>341691</v>
      </c>
      <c r="JM236" s="35">
        <f>SUMIF(Population!$B$214:$B$314,"&lt;="&amp;$GV236,Population!P$214:P$314)-SUMIF(Population!$B$214:$B$314,"&lt;"&amp;$GU236,Population!P$214:P$314)</f>
        <v>360459</v>
      </c>
      <c r="JN236" s="35">
        <f>SUMIF(Population!$B$214:$B$314,"&lt;="&amp;$GV236,Population!Q$214:Q$314)-SUMIF(Population!$B$214:$B$314,"&lt;"&amp;$GU236,Population!Q$214:Q$314)</f>
        <v>379599</v>
      </c>
      <c r="JO236" s="35">
        <f>SUMIF(Population!$B$214:$B$314,"&lt;="&amp;$GV236,Population!R$214:R$314)-SUMIF(Population!$B$214:$B$314,"&lt;"&amp;$GU236,Population!R$214:R$314)</f>
        <v>410339</v>
      </c>
      <c r="JP236" s="35">
        <f>SUMIF(Population!$B$214:$B$314,"&lt;="&amp;$GV236,Population!S$214:S$314)-SUMIF(Population!$B$214:$B$314,"&lt;"&amp;$GU236,Population!S$214:S$314)</f>
        <v>435186</v>
      </c>
      <c r="JQ236" s="35">
        <f>SUMIF(Population!$B$214:$B$314,"&lt;="&amp;$GV236,Population!T$214:T$314)-SUMIF(Population!$B$214:$B$314,"&lt;"&amp;$GU236,Population!T$214:T$314)</f>
        <v>452510</v>
      </c>
      <c r="JR236" s="35">
        <f>SUMIF(Population!$B$214:$B$314,"&lt;="&amp;$GV236,Population!U$214:U$314)-SUMIF(Population!$B$214:$B$314,"&lt;"&amp;$GU236,Population!U$214:U$314)</f>
        <v>469464</v>
      </c>
      <c r="JS236" s="35">
        <f>SUMIF(Population!$B$214:$B$314,"&lt;="&amp;$GV236,Population!V$214:V$314)-SUMIF(Population!$B$214:$B$314,"&lt;"&amp;$GU236,Population!V$214:V$314)</f>
        <v>485768</v>
      </c>
      <c r="JT236" s="35">
        <f>SUMIF(Population!$B$214:$B$314,"&lt;="&amp;$GV236,Population!W$214:W$314)-SUMIF(Population!$B$214:$B$314,"&lt;"&amp;$GU236,Population!W$214:W$314)</f>
        <v>489631</v>
      </c>
      <c r="JU236" s="35">
        <f>SUMIF(Population!$B$214:$B$314,"&lt;="&amp;$GV236,Population!X$214:X$314)-SUMIF(Population!$B$214:$B$314,"&lt;"&amp;$GU236,Population!X$214:X$314)</f>
        <v>500944</v>
      </c>
      <c r="JV236" s="35">
        <f>SUMIF(Population!$B$214:$B$314,"&lt;="&amp;$GV236,Population!Y$214:Y$314)-SUMIF(Population!$B$214:$B$314,"&lt;"&amp;$GU236,Population!Y$214:Y$314)</f>
        <v>514128</v>
      </c>
      <c r="JW236" s="35">
        <f>SUMIF(Population!$B$214:$B$314,"&lt;="&amp;$GV236,Population!Z$214:Z$314)-SUMIF(Population!$B$214:$B$314,"&lt;"&amp;$GU236,Population!Z$214:Z$314)</f>
        <v>527942</v>
      </c>
      <c r="JX236" s="35">
        <f>SUMIF(Population!$B$214:$B$314,"&lt;="&amp;$GV236,Population!AA$214:AA$314)-SUMIF(Population!$B$214:$B$314,"&lt;"&amp;$GU236,Population!AA$214:AA$314)</f>
        <v>542783</v>
      </c>
      <c r="JY236" s="35">
        <f>SUMIF(Population!$B$214:$B$314,"&lt;="&amp;$GV236,Population!AB$214:AB$314)-SUMIF(Population!$B$214:$B$314,"&lt;"&amp;$GU236,Population!AB$214:AB$314)</f>
        <v>558466</v>
      </c>
      <c r="JZ236" s="35">
        <f>SUMIF(Population!$B$214:$B$314,"&lt;="&amp;$GV236,Population!AC$214:AC$314)-SUMIF(Population!$B$214:$B$314,"&lt;"&amp;$GU236,Population!AC$214:AC$314)</f>
        <v>573733</v>
      </c>
      <c r="KA236" s="35">
        <f>SUMIF(Population!$B$214:$B$314,"&lt;="&amp;$GV236,Population!AD$214:AD$314)-SUMIF(Population!$B$214:$B$314,"&lt;"&amp;$GU236,Population!AD$214:AD$314)</f>
        <v>590239</v>
      </c>
      <c r="KB236" s="35">
        <f>SUMIF(Population!$B$214:$B$314,"&lt;="&amp;$GV236,Population!AE$214:AE$314)-SUMIF(Population!$B$214:$B$314,"&lt;"&amp;$GU236,Population!AE$214:AE$314)</f>
        <v>605609</v>
      </c>
      <c r="KC236" s="35">
        <f>SUMIF(Population!$B$214:$B$314,"&lt;="&amp;$GV236,Population!AF$214:AF$314)-SUMIF(Population!$B$214:$B$314,"&lt;"&amp;$GU236,Population!AF$214:AF$314)</f>
        <v>622523</v>
      </c>
      <c r="KD236" s="35">
        <f>SUMIF(Population!$B$214:$B$314,"&lt;="&amp;$GV236,Population!AG$214:AG$314)-SUMIF(Population!$B$214:$B$314,"&lt;"&amp;$GU236,Population!AG$214:AG$314)</f>
        <v>637514</v>
      </c>
      <c r="KE236" s="35">
        <f>SUMIF(Population!$B$214:$B$314,"&lt;="&amp;$GV236,Population!AH$214:AH$314)-SUMIF(Population!$B$214:$B$314,"&lt;"&amp;$GU236,Population!AH$214:AH$314)</f>
        <v>649911</v>
      </c>
      <c r="KF236" s="35">
        <f>SUMIF(Population!$B$214:$B$314,"&lt;="&amp;$GV236,Population!AI$214:AI$314)-SUMIF(Population!$B$214:$B$314,"&lt;"&amp;$GU236,Population!AI$214:AI$314)</f>
        <v>658109</v>
      </c>
      <c r="KG236" s="35">
        <f>SUMIF(Population!$B$214:$B$314,"&lt;="&amp;$GV236,Population!AJ$214:AJ$314)-SUMIF(Population!$B$214:$B$314,"&lt;"&amp;$GU236,Population!AJ$214:AJ$314)</f>
        <v>661328</v>
      </c>
      <c r="KH236" s="35">
        <f>SUMIF(Population!$B$214:$B$314,"&lt;="&amp;$GV236,Population!AK$214:AK$314)-SUMIF(Population!$B$214:$B$314,"&lt;"&amp;$GU236,Population!AK$214:AK$314)</f>
        <v>659483</v>
      </c>
      <c r="KI236" s="35">
        <f>SUMIF(Population!$B$214:$B$314,"&lt;="&amp;$GV236,Population!AL$214:AL$314)-SUMIF(Population!$B$214:$B$314,"&lt;"&amp;$GU236,Population!AL$214:AL$314)</f>
        <v>658225</v>
      </c>
      <c r="KJ236" s="35">
        <f>SUMIF(Population!$B$214:$B$314,"&lt;="&amp;$GV236,Population!AM$214:AM$314)-SUMIF(Population!$B$214:$B$314,"&lt;"&amp;$GU236,Population!AM$214:AM$314)</f>
        <v>660231</v>
      </c>
      <c r="KK236" s="35">
        <f>SUMIF(Population!$B$214:$B$314,"&lt;="&amp;$GV236,Population!AN$214:AN$314)-SUMIF(Population!$B$214:$B$314,"&lt;"&amp;$GU236,Population!AN$214:AN$314)</f>
        <v>670000</v>
      </c>
      <c r="KL236" s="35">
        <f>SUMIF(Population!$B$214:$B$314,"&lt;="&amp;$GV236,Population!AO$214:AO$314)-SUMIF(Population!$B$214:$B$314,"&lt;"&amp;$GU236,Population!AO$214:AO$314)</f>
        <v>684441</v>
      </c>
      <c r="KM236" s="35">
        <f>SUMIF(Population!$B$214:$B$314,"&lt;="&amp;$GV236,Population!AP$214:AP$314)-SUMIF(Population!$B$214:$B$314,"&lt;"&amp;$GU236,Population!AP$214:AP$314)</f>
        <v>709436</v>
      </c>
      <c r="KN236" s="35">
        <f>SUMIF(Population!$B$214:$B$314,"&lt;="&amp;$GV236,Population!AQ$214:AQ$314)-SUMIF(Population!$B$214:$B$314,"&lt;"&amp;$GU236,Population!AQ$214:AQ$314)</f>
        <v>731850</v>
      </c>
      <c r="KO236" s="35">
        <f>SUMIF(Population!$B$214:$B$314,"&lt;="&amp;$GV236,Population!AR$214:AR$314)-SUMIF(Population!$B$214:$B$314,"&lt;"&amp;$GU236,Population!AR$214:AR$314)</f>
        <v>745370</v>
      </c>
      <c r="KP236" s="35">
        <f>SUMIF(Population!$B$214:$B$314,"&lt;="&amp;$GV236,Population!AS$214:AS$314)-SUMIF(Population!$B$214:$B$314,"&lt;"&amp;$GU236,Population!AS$214:AS$314)</f>
        <v>750048</v>
      </c>
      <c r="KQ236" s="35">
        <f>SUMIF(Population!$B$214:$B$314,"&lt;="&amp;$GV236,Population!AT$214:AT$314)-SUMIF(Population!$B$214:$B$314,"&lt;"&amp;$GU236,Population!AT$214:AT$314)</f>
        <v>750261</v>
      </c>
      <c r="KR236" s="35">
        <f>SUMIF(Population!$B$214:$B$314,"&lt;="&amp;$GV236,Population!AU$214:AU$314)-SUMIF(Population!$B$214:$B$314,"&lt;"&amp;$GU236,Population!AU$214:AU$314)</f>
        <v>740829</v>
      </c>
      <c r="KS236" s="35">
        <f>SUMIF(Population!$B$214:$B$314,"&lt;="&amp;$GV236,Population!AV$214:AV$314)-SUMIF(Population!$B$214:$B$314,"&lt;"&amp;$GU236,Population!AV$214:AV$314)</f>
        <v>733946</v>
      </c>
      <c r="KT236" s="35">
        <f>SUMIF(Population!$B$214:$B$314,"&lt;="&amp;$GV236,Population!AW$214:AW$314)-SUMIF(Population!$B$214:$B$314,"&lt;"&amp;$GU236,Population!AW$214:AW$314)</f>
        <v>733742</v>
      </c>
      <c r="KU236" s="35">
        <f>SUMIF(Population!$B$214:$B$314,"&lt;="&amp;$GV236,Population!AX$214:AX$314)-SUMIF(Population!$B$214:$B$314,"&lt;"&amp;$GU236,Population!AX$214:AX$314)</f>
        <v>739812</v>
      </c>
      <c r="KV236" s="35">
        <f>SUMIF(Population!$B$214:$B$314,"&lt;="&amp;$GV236,Population!AY$214:AY$314)-SUMIF(Population!$B$214:$B$314,"&lt;"&amp;$GU236,Population!AY$214:AY$314)</f>
        <v>752076</v>
      </c>
      <c r="KY236" s="35">
        <v>80</v>
      </c>
      <c r="KZ236" s="35">
        <v>84</v>
      </c>
      <c r="LA236" s="36" t="s">
        <v>10</v>
      </c>
      <c r="LB236" s="35">
        <f>SUMIF(Population!$B$110:$B$210,"&lt;="&amp;$GV236,Population!C$110:C$210)-SUMIF(Population!$B$110:$B$210,"&lt;"&amp;$GU236,Population!C$110:C$210)</f>
        <v>192153</v>
      </c>
      <c r="LC236" s="35">
        <f>SUMIF(Population!$B$110:$B$210,"&lt;="&amp;$GV236,Population!D$110:D$210)-SUMIF(Population!$B$110:$B$210,"&lt;"&amp;$GU236,Population!D$110:D$210)</f>
        <v>193623</v>
      </c>
      <c r="LD236" s="35">
        <f>SUMIF(Population!$B$110:$B$210,"&lt;="&amp;$GV236,Population!E$110:E$210)-SUMIF(Population!$B$110:$B$210,"&lt;"&amp;$GU236,Population!E$110:E$210)</f>
        <v>195582</v>
      </c>
      <c r="LE236" s="35">
        <f>SUMIF(Population!$B$110:$B$210,"&lt;="&amp;$GV236,Population!F$110:F$210)-SUMIF(Population!$B$110:$B$210,"&lt;"&amp;$GU236,Population!F$110:F$210)</f>
        <v>197748</v>
      </c>
      <c r="LF236" s="35">
        <f>SUMIF(Population!$B$110:$B$210,"&lt;="&amp;$GV236,Population!G$110:G$210)-SUMIF(Population!$B$110:$B$210,"&lt;"&amp;$GU236,Population!G$110:G$210)</f>
        <v>202739</v>
      </c>
      <c r="LG236" s="35">
        <f>SUMIF(Population!$B$110:$B$210,"&lt;="&amp;$GV236,Population!H$110:H$210)-SUMIF(Population!$B$110:$B$210,"&lt;"&amp;$GU236,Population!H$110:H$210)</f>
        <v>211189</v>
      </c>
      <c r="LH236" s="35">
        <f>SUMIF(Population!$B$110:$B$210,"&lt;="&amp;$GV236,Population!I$110:I$210)-SUMIF(Population!$B$110:$B$210,"&lt;"&amp;$GU236,Population!I$110:I$210)</f>
        <v>220457</v>
      </c>
      <c r="LI236" s="35">
        <f>SUMIF(Population!$B$110:$B$210,"&lt;="&amp;$GV236,Population!J$110:J$210)-SUMIF(Population!$B$110:$B$210,"&lt;"&amp;$GU236,Population!J$110:J$210)</f>
        <v>231073</v>
      </c>
      <c r="LJ236" s="35">
        <f>SUMIF(Population!$B$110:$B$210,"&lt;="&amp;$GV236,Population!K$110:K$210)-SUMIF(Population!$B$110:$B$210,"&lt;"&amp;$GU236,Population!K$110:K$210)</f>
        <v>242666</v>
      </c>
      <c r="LK236" s="35">
        <f>SUMIF(Population!$B$110:$B$210,"&lt;="&amp;$GV236,Population!L$110:L$210)-SUMIF(Population!$B$110:$B$210,"&lt;"&amp;$GU236,Population!L$110:L$210)</f>
        <v>253148</v>
      </c>
      <c r="LL236" s="35">
        <f>SUMIF(Population!$B$110:$B$210,"&lt;="&amp;$GV236,Population!M$110:M$210)-SUMIF(Population!$B$110:$B$210,"&lt;"&amp;$GU236,Population!M$110:M$210)</f>
        <v>265197</v>
      </c>
      <c r="LM236" s="35">
        <f>SUMIF(Population!$B$110:$B$210,"&lt;="&amp;$GV236,Population!N$110:N$210)-SUMIF(Population!$B$110:$B$210,"&lt;"&amp;$GU236,Population!N$110:N$210)</f>
        <v>275979</v>
      </c>
      <c r="LN236" s="35">
        <f>SUMIF(Population!$B$110:$B$210,"&lt;="&amp;$GV236,Population!O$110:O$210)-SUMIF(Population!$B$110:$B$210,"&lt;"&amp;$GU236,Population!O$110:O$210)</f>
        <v>291094</v>
      </c>
      <c r="LO236" s="35">
        <f>SUMIF(Population!$B$110:$B$210,"&lt;="&amp;$GV236,Population!P$110:P$210)-SUMIF(Population!$B$110:$B$210,"&lt;"&amp;$GU236,Population!P$110:P$210)</f>
        <v>307017</v>
      </c>
      <c r="LP236" s="35">
        <f>SUMIF(Population!$B$110:$B$210,"&lt;="&amp;$GV236,Population!Q$110:Q$210)-SUMIF(Population!$B$110:$B$210,"&lt;"&amp;$GU236,Population!Q$110:Q$210)</f>
        <v>324364</v>
      </c>
      <c r="LQ236" s="35">
        <f>SUMIF(Population!$B$110:$B$210,"&lt;="&amp;$GV236,Population!R$110:R$210)-SUMIF(Population!$B$110:$B$210,"&lt;"&amp;$GU236,Population!R$110:R$210)</f>
        <v>351876</v>
      </c>
      <c r="LR236" s="35">
        <f>SUMIF(Population!$B$110:$B$210,"&lt;="&amp;$GV236,Population!S$110:S$210)-SUMIF(Population!$B$110:$B$210,"&lt;"&amp;$GU236,Population!S$110:S$210)</f>
        <v>374395</v>
      </c>
      <c r="LS236" s="35">
        <f>SUMIF(Population!$B$110:$B$210,"&lt;="&amp;$GV236,Population!T$110:T$210)-SUMIF(Population!$B$110:$B$210,"&lt;"&amp;$GU236,Population!T$110:T$210)</f>
        <v>389529</v>
      </c>
      <c r="LT236" s="35">
        <f>SUMIF(Population!$B$110:$B$210,"&lt;="&amp;$GV236,Population!U$110:U$210)-SUMIF(Population!$B$110:$B$210,"&lt;"&amp;$GU236,Population!U$110:U$210)</f>
        <v>403742</v>
      </c>
      <c r="LU236" s="35">
        <f>SUMIF(Population!$B$110:$B$210,"&lt;="&amp;$GV236,Population!V$110:V$210)-SUMIF(Population!$B$110:$B$210,"&lt;"&amp;$GU236,Population!V$110:V$210)</f>
        <v>416514</v>
      </c>
      <c r="LV236" s="35">
        <f>SUMIF(Population!$B$110:$B$210,"&lt;="&amp;$GV236,Population!W$110:W$210)-SUMIF(Population!$B$110:$B$210,"&lt;"&amp;$GU236,Population!W$110:W$210)</f>
        <v>419262</v>
      </c>
      <c r="LW236" s="35">
        <f>SUMIF(Population!$B$110:$B$210,"&lt;="&amp;$GV236,Population!X$110:X$210)-SUMIF(Population!$B$110:$B$210,"&lt;"&amp;$GU236,Population!X$110:X$210)</f>
        <v>427990</v>
      </c>
      <c r="LX236" s="35">
        <f>SUMIF(Population!$B$110:$B$210,"&lt;="&amp;$GV236,Population!Y$110:Y$210)-SUMIF(Population!$B$110:$B$210,"&lt;"&amp;$GU236,Population!Y$110:Y$210)</f>
        <v>438484</v>
      </c>
      <c r="LY236" s="35">
        <f>SUMIF(Population!$B$110:$B$210,"&lt;="&amp;$GV236,Population!Z$110:Z$210)-SUMIF(Population!$B$110:$B$210,"&lt;"&amp;$GU236,Population!Z$110:Z$210)</f>
        <v>450269</v>
      </c>
      <c r="LZ236" s="35">
        <f>SUMIF(Population!$B$110:$B$210,"&lt;="&amp;$GV236,Population!AA$110:AA$210)-SUMIF(Population!$B$110:$B$210,"&lt;"&amp;$GU236,Population!AA$110:AA$210)</f>
        <v>464258</v>
      </c>
      <c r="MA236" s="35">
        <f>SUMIF(Population!$B$110:$B$210,"&lt;="&amp;$GV236,Population!AB$110:AB$210)-SUMIF(Population!$B$110:$B$210,"&lt;"&amp;$GU236,Population!AB$110:AB$210)</f>
        <v>478106</v>
      </c>
      <c r="MB236" s="35">
        <f>SUMIF(Population!$B$110:$B$210,"&lt;="&amp;$GV236,Population!AC$110:AC$210)-SUMIF(Population!$B$110:$B$210,"&lt;"&amp;$GU236,Population!AC$110:AC$210)</f>
        <v>491681</v>
      </c>
      <c r="MC236" s="35">
        <f>SUMIF(Population!$B$110:$B$210,"&lt;="&amp;$GV236,Population!AD$110:AD$210)-SUMIF(Population!$B$110:$B$210,"&lt;"&amp;$GU236,Population!AD$110:AD$210)</f>
        <v>507344</v>
      </c>
      <c r="MD236" s="35">
        <f>SUMIF(Population!$B$110:$B$210,"&lt;="&amp;$GV236,Population!AE$110:AE$210)-SUMIF(Population!$B$110:$B$210,"&lt;"&amp;$GU236,Population!AE$110:AE$210)</f>
        <v>521715</v>
      </c>
      <c r="ME236" s="35">
        <f>SUMIF(Population!$B$110:$B$210,"&lt;="&amp;$GV236,Population!AF$110:AF$210)-SUMIF(Population!$B$110:$B$210,"&lt;"&amp;$GU236,Population!AF$110:AF$210)</f>
        <v>537103</v>
      </c>
      <c r="MF236" s="35">
        <f>SUMIF(Population!$B$110:$B$210,"&lt;="&amp;$GV236,Population!AG$110:AG$210)-SUMIF(Population!$B$110:$B$210,"&lt;"&amp;$GU236,Population!AG$110:AG$210)</f>
        <v>552270</v>
      </c>
      <c r="MG236" s="35">
        <f>SUMIF(Population!$B$110:$B$210,"&lt;="&amp;$GV236,Population!AH$110:AH$210)-SUMIF(Population!$B$110:$B$210,"&lt;"&amp;$GU236,Population!AH$110:AH$210)</f>
        <v>564950</v>
      </c>
      <c r="MH236" s="35">
        <f>SUMIF(Population!$B$110:$B$210,"&lt;="&amp;$GV236,Population!AI$110:AI$210)-SUMIF(Population!$B$110:$B$210,"&lt;"&amp;$GU236,Population!AI$110:AI$210)</f>
        <v>574139</v>
      </c>
      <c r="MI236" s="35">
        <f>SUMIF(Population!$B$110:$B$210,"&lt;="&amp;$GV236,Population!AJ$110:AJ$210)-SUMIF(Population!$B$110:$B$210,"&lt;"&amp;$GU236,Population!AJ$110:AJ$210)</f>
        <v>578867</v>
      </c>
      <c r="MJ236" s="35">
        <f>SUMIF(Population!$B$110:$B$210,"&lt;="&amp;$GV236,Population!AK$110:AK$210)-SUMIF(Population!$B$110:$B$210,"&lt;"&amp;$GU236,Population!AK$110:AK$210)</f>
        <v>579485</v>
      </c>
      <c r="MK236" s="35">
        <f>SUMIF(Population!$B$110:$B$210,"&lt;="&amp;$GV236,Population!AL$110:AL$210)-SUMIF(Population!$B$110:$B$210,"&lt;"&amp;$GU236,Population!AL$110:AL$210)</f>
        <v>580455</v>
      </c>
      <c r="ML236" s="35">
        <f>SUMIF(Population!$B$110:$B$210,"&lt;="&amp;$GV236,Population!AM$110:AM$210)-SUMIF(Population!$B$110:$B$210,"&lt;"&amp;$GU236,Population!AM$110:AM$210)</f>
        <v>585413</v>
      </c>
      <c r="MM236" s="35">
        <f>SUMIF(Population!$B$110:$B$210,"&lt;="&amp;$GV236,Population!AN$110:AN$210)-SUMIF(Population!$B$110:$B$210,"&lt;"&amp;$GU236,Population!AN$110:AN$210)</f>
        <v>596315</v>
      </c>
      <c r="MN236" s="35">
        <f>SUMIF(Population!$B$110:$B$210,"&lt;="&amp;$GV236,Population!AO$110:AO$210)-SUMIF(Population!$B$110:$B$210,"&lt;"&amp;$GU236,Population!AO$110:AO$210)</f>
        <v>612457</v>
      </c>
      <c r="MO236" s="35">
        <f>SUMIF(Population!$B$110:$B$210,"&lt;="&amp;$GV236,Population!AP$110:AP$210)-SUMIF(Population!$B$110:$B$210,"&lt;"&amp;$GU236,Population!AP$110:AP$210)</f>
        <v>636204</v>
      </c>
      <c r="MP236" s="35">
        <f>SUMIF(Population!$B$110:$B$210,"&lt;="&amp;$GV236,Population!AQ$110:AQ$210)-SUMIF(Population!$B$110:$B$210,"&lt;"&amp;$GU236,Population!AQ$110:AQ$210)</f>
        <v>657608</v>
      </c>
      <c r="MQ236" s="35">
        <f>SUMIF(Population!$B$110:$B$210,"&lt;="&amp;$GV236,Population!AR$110:AR$210)-SUMIF(Population!$B$110:$B$210,"&lt;"&amp;$GU236,Population!AR$110:AR$210)</f>
        <v>671068</v>
      </c>
      <c r="MR236" s="35">
        <f>SUMIF(Population!$B$110:$B$210,"&lt;="&amp;$GV236,Population!AS$110:AS$210)-SUMIF(Population!$B$110:$B$210,"&lt;"&amp;$GU236,Population!AS$110:AS$210)</f>
        <v>677603</v>
      </c>
      <c r="MS236" s="35">
        <f>SUMIF(Population!$B$110:$B$210,"&lt;="&amp;$GV236,Population!AT$110:AT$210)-SUMIF(Population!$B$110:$B$210,"&lt;"&amp;$GU236,Population!AT$110:AT$210)</f>
        <v>680120</v>
      </c>
      <c r="MT236" s="35">
        <f>SUMIF(Population!$B$110:$B$210,"&lt;="&amp;$GV236,Population!AU$110:AU$210)-SUMIF(Population!$B$110:$B$210,"&lt;"&amp;$GU236,Population!AU$110:AU$210)</f>
        <v>675447</v>
      </c>
      <c r="MU236" s="35">
        <f>SUMIF(Population!$B$110:$B$210,"&lt;="&amp;$GV236,Population!AV$110:AV$210)-SUMIF(Population!$B$110:$B$210,"&lt;"&amp;$GU236,Population!AV$110:AV$210)</f>
        <v>672845</v>
      </c>
      <c r="MV236" s="35">
        <f>SUMIF(Population!$B$110:$B$210,"&lt;="&amp;$GV236,Population!AW$110:AW$210)-SUMIF(Population!$B$110:$B$210,"&lt;"&amp;$GU236,Population!AW$110:AW$210)</f>
        <v>675980</v>
      </c>
      <c r="MW236" s="35">
        <f>SUMIF(Population!$B$110:$B$210,"&lt;="&amp;$GV236,Population!AX$110:AX$210)-SUMIF(Population!$B$110:$B$210,"&lt;"&amp;$GU236,Population!AX$110:AX$210)</f>
        <v>685049</v>
      </c>
      <c r="MX236" s="35">
        <f>SUMIF(Population!$B$110:$B$210,"&lt;="&amp;$GV236,Population!AY$110:AY$210)-SUMIF(Population!$B$110:$B$210,"&lt;"&amp;$GU236,Population!AY$110:AY$210)</f>
        <v>699300</v>
      </c>
      <c r="MZ236" s="36" t="s">
        <v>10</v>
      </c>
      <c r="NA236" s="75">
        <f t="shared" si="264"/>
        <v>443662643.13164401</v>
      </c>
      <c r="NB236" s="75">
        <f t="shared" si="265"/>
        <v>454420744.33321089</v>
      </c>
      <c r="NC236" s="75">
        <f t="shared" si="266"/>
        <v>466193207.35791594</v>
      </c>
      <c r="ND236" s="75">
        <f t="shared" si="267"/>
        <v>479530359.71157908</v>
      </c>
      <c r="NE236" s="75">
        <f t="shared" si="268"/>
        <v>498466791.236283</v>
      </c>
      <c r="NF236" s="75">
        <f t="shared" si="269"/>
        <v>524106491.25021672</v>
      </c>
      <c r="NG236" s="75">
        <f t="shared" si="270"/>
        <v>552377350.68890023</v>
      </c>
      <c r="NH236" s="75">
        <f t="shared" si="271"/>
        <v>585343222.46473944</v>
      </c>
      <c r="NI236" s="75">
        <f t="shared" si="272"/>
        <v>620561649.01155245</v>
      </c>
      <c r="NJ236" s="75">
        <f t="shared" si="273"/>
        <v>655106540.84749281</v>
      </c>
      <c r="NK236" s="75">
        <f t="shared" si="274"/>
        <v>696729530.28484774</v>
      </c>
      <c r="NL236" s="75">
        <f t="shared" si="275"/>
        <v>737219626.55447721</v>
      </c>
      <c r="NM236" s="75">
        <f t="shared" si="276"/>
        <v>790106536.42691338</v>
      </c>
      <c r="NN236" s="75">
        <f t="shared" si="277"/>
        <v>846986585.21376133</v>
      </c>
      <c r="NO236" s="75">
        <f t="shared" si="278"/>
        <v>907606210.35871327</v>
      </c>
      <c r="NP236" s="75">
        <f t="shared" si="279"/>
        <v>998243855.28262389</v>
      </c>
      <c r="NQ236" s="75">
        <f t="shared" si="280"/>
        <v>1076823075.5165238</v>
      </c>
      <c r="NR236" s="75">
        <f t="shared" si="281"/>
        <v>1137266689.7986767</v>
      </c>
      <c r="NS236" s="75">
        <f t="shared" si="282"/>
        <v>1197350143.1148467</v>
      </c>
      <c r="NT236" s="75">
        <f t="shared" si="283"/>
        <v>1255902280.274374</v>
      </c>
      <c r="NU236" s="75">
        <f t="shared" si="284"/>
        <v>1284032583.9377491</v>
      </c>
      <c r="NV236" s="75">
        <f t="shared" si="285"/>
        <v>1331814886.5601962</v>
      </c>
      <c r="NW236" s="75">
        <f t="shared" si="286"/>
        <v>1385867264.9370916</v>
      </c>
      <c r="NX236" s="75">
        <f t="shared" si="287"/>
        <v>1443909617.1594415</v>
      </c>
      <c r="NY236" s="75">
        <f t="shared" si="288"/>
        <v>1508050300.1463304</v>
      </c>
      <c r="NZ236" s="75">
        <f t="shared" si="289"/>
        <v>1574680162.8988843</v>
      </c>
      <c r="OA236" s="75">
        <f t="shared" si="290"/>
        <v>1641730360.9559534</v>
      </c>
      <c r="OB236" s="75">
        <f t="shared" si="291"/>
        <v>1715460518.7889502</v>
      </c>
      <c r="OC236" s="75">
        <f t="shared" si="292"/>
        <v>1786998446.5480094</v>
      </c>
      <c r="OD236" s="75">
        <f t="shared" si="293"/>
        <v>1864232560.8245149</v>
      </c>
      <c r="OE236" s="75">
        <f t="shared" si="294"/>
        <v>1939697189.81056</v>
      </c>
      <c r="OF236" s="75">
        <f t="shared" si="295"/>
        <v>2008422581.5802162</v>
      </c>
      <c r="OG236" s="75">
        <f t="shared" si="296"/>
        <v>2065714222.6601913</v>
      </c>
      <c r="OH236" s="75">
        <f t="shared" si="297"/>
        <v>2108086118.0480223</v>
      </c>
      <c r="OI236" s="75">
        <f t="shared" si="298"/>
        <v>2135349294.3091333</v>
      </c>
      <c r="OJ236" s="75">
        <f t="shared" si="299"/>
        <v>2164532249.5764751</v>
      </c>
      <c r="OK236" s="75">
        <f t="shared" si="300"/>
        <v>2206896201.8019071</v>
      </c>
      <c r="OL236" s="75">
        <f t="shared" si="301"/>
        <v>2274578143.9651327</v>
      </c>
      <c r="OM236" s="75">
        <f t="shared" si="302"/>
        <v>2361702886.9036689</v>
      </c>
      <c r="ON236" s="75">
        <f t="shared" si="303"/>
        <v>2484270144.438417</v>
      </c>
      <c r="OO236" s="75">
        <f t="shared" si="304"/>
        <v>2600500238.7787104</v>
      </c>
      <c r="OP236" s="75">
        <f t="shared" si="305"/>
        <v>2687462700.1497302</v>
      </c>
      <c r="OQ236" s="75">
        <f t="shared" si="306"/>
        <v>2745951898.9181852</v>
      </c>
      <c r="OR236" s="75">
        <f t="shared" si="307"/>
        <v>2788957285.433588</v>
      </c>
      <c r="OS236" s="75">
        <f t="shared" si="308"/>
        <v>2799311033.4697905</v>
      </c>
      <c r="OT236" s="75">
        <f t="shared" si="309"/>
        <v>2818645098.4699912</v>
      </c>
      <c r="OU236" s="75">
        <f t="shared" si="310"/>
        <v>2863167632.9328699</v>
      </c>
      <c r="OV236" s="75">
        <f t="shared" si="311"/>
        <v>2933483622.1125951</v>
      </c>
      <c r="OW236" s="75">
        <f t="shared" si="312"/>
        <v>3028898907.7447839</v>
      </c>
    </row>
    <row r="237" spans="2:413">
      <c r="B237" s="36" t="s">
        <v>11</v>
      </c>
      <c r="C237" s="39">
        <v>221704489.08374989</v>
      </c>
      <c r="D237" s="39">
        <v>86532593.132976755</v>
      </c>
      <c r="E237" s="39">
        <v>135171895.95077318</v>
      </c>
      <c r="F237" s="40">
        <f t="shared" si="259"/>
        <v>790.68067448563966</v>
      </c>
      <c r="G237" s="40">
        <f t="shared" si="260"/>
        <v>816.69192707259458</v>
      </c>
      <c r="H237" s="40">
        <f t="shared" si="261"/>
        <v>774.88159933257577</v>
      </c>
      <c r="I237" s="341">
        <f t="shared" si="313"/>
        <v>3.7984169812510671</v>
      </c>
      <c r="J237" s="341">
        <f t="shared" si="313"/>
        <v>4.3605693774190337</v>
      </c>
      <c r="K237" s="341">
        <f t="shared" si="313"/>
        <v>3.3860729131882796</v>
      </c>
      <c r="AG237" s="35">
        <v>85</v>
      </c>
      <c r="AH237" s="35">
        <v>89</v>
      </c>
      <c r="AI237" s="36" t="s">
        <v>11</v>
      </c>
      <c r="AJ237" s="35">
        <f t="shared" si="314"/>
        <v>825.70759247000922</v>
      </c>
      <c r="AK237" s="35">
        <f t="shared" si="314"/>
        <v>843.87897878062188</v>
      </c>
      <c r="AL237" s="35">
        <f t="shared" si="314"/>
        <v>861.80674160934223</v>
      </c>
      <c r="AM237" s="35">
        <f t="shared" si="314"/>
        <v>879.51753839273408</v>
      </c>
      <c r="AN237" s="35">
        <f t="shared" si="314"/>
        <v>897.03729729558972</v>
      </c>
      <c r="AO237" s="35">
        <f t="shared" si="314"/>
        <v>914.39111122580618</v>
      </c>
      <c r="AP237" s="35">
        <f t="shared" si="314"/>
        <v>931.60316265699271</v>
      </c>
      <c r="AQ237" s="35">
        <f t="shared" si="314"/>
        <v>948.69667416521838</v>
      </c>
      <c r="AR237" s="35">
        <f t="shared" si="314"/>
        <v>965.69388021327802</v>
      </c>
      <c r="AS237" s="35">
        <f t="shared" si="314"/>
        <v>982.616016300051</v>
      </c>
      <c r="AT237" s="35">
        <f t="shared" si="314"/>
        <v>999.48332212759442</v>
      </c>
      <c r="AU237" s="35">
        <f t="shared" si="314"/>
        <v>1016.3150559218811</v>
      </c>
      <c r="AV237" s="35">
        <f t="shared" si="314"/>
        <v>1033.1295174745001</v>
      </c>
      <c r="AW237" s="35">
        <f t="shared" si="314"/>
        <v>1049.9440778539436</v>
      </c>
      <c r="AX237" s="35">
        <f t="shared" si="314"/>
        <v>1066.7752140691914</v>
      </c>
      <c r="AY237" s="35">
        <f t="shared" si="314"/>
        <v>1083.6385472587842</v>
      </c>
      <c r="AZ237" s="35">
        <f t="shared" si="318"/>
        <v>1100.5488832293699</v>
      </c>
      <c r="BA237" s="35">
        <f t="shared" si="318"/>
        <v>1117.5202543828598</v>
      </c>
      <c r="BB237" s="35">
        <f t="shared" si="318"/>
        <v>1134.5659622547698</v>
      </c>
      <c r="BC237" s="35">
        <f t="shared" si="318"/>
        <v>1151.6986200418453</v>
      </c>
      <c r="BD237" s="35">
        <f t="shared" si="318"/>
        <v>1168.930194628146</v>
      </c>
      <c r="BE237" s="35">
        <f t="shared" si="318"/>
        <v>1186.2720477286412</v>
      </c>
      <c r="BF237" s="35">
        <f t="shared" si="318"/>
        <v>1203.7349758609196</v>
      </c>
      <c r="BG237" s="35">
        <f t="shared" si="318"/>
        <v>1221.3292489314397</v>
      </c>
      <c r="BH237" s="35">
        <f t="shared" si="318"/>
        <v>1239.0646472851442</v>
      </c>
      <c r="BI237" s="35">
        <f t="shared" si="318"/>
        <v>1256.950497118245</v>
      </c>
      <c r="BJ237" s="35">
        <f t="shared" si="318"/>
        <v>1274.995704195296</v>
      </c>
      <c r="BK237" s="35">
        <f t="shared" si="318"/>
        <v>1293.2087858448585</v>
      </c>
      <c r="BL237" s="35">
        <f t="shared" si="318"/>
        <v>1311.5979012344224</v>
      </c>
      <c r="BM237" s="35">
        <f t="shared" si="318"/>
        <v>1330.1708799459093</v>
      </c>
      <c r="BN237" s="35">
        <f t="shared" si="318"/>
        <v>1348.9352488890288</v>
      </c>
      <c r="BO237" s="35">
        <f t="shared" si="318"/>
        <v>1367.898257601772</v>
      </c>
      <c r="BP237" s="35">
        <f t="shared" si="318"/>
        <v>1387.066901996146</v>
      </c>
      <c r="BQ237" s="35">
        <f t="shared" si="318"/>
        <v>1406.447946613441</v>
      </c>
      <c r="BR237" s="35">
        <f t="shared" si="318"/>
        <v>1426.0479454573622</v>
      </c>
      <c r="BS237" s="35">
        <f t="shared" si="318"/>
        <v>1445.8732614757073</v>
      </c>
      <c r="BT237" s="35">
        <f t="shared" si="318"/>
        <v>1465.9300847622198</v>
      </c>
      <c r="BU237" s="35">
        <f t="shared" si="318"/>
        <v>1486.2244495501409</v>
      </c>
      <c r="BV237" s="35">
        <f t="shared" si="318"/>
        <v>1506.7622500680047</v>
      </c>
      <c r="BW237" s="35">
        <f t="shared" si="318"/>
        <v>1527.5492553266256</v>
      </c>
      <c r="BX237" s="35">
        <f t="shared" si="318"/>
        <v>1548.5911229041151</v>
      </c>
      <c r="BY237" s="35">
        <f t="shared" si="318"/>
        <v>1569.8934117933304</v>
      </c>
      <c r="BZ237" s="35">
        <f t="shared" si="318"/>
        <v>1591.4615943734557</v>
      </c>
      <c r="CA237" s="35">
        <f t="shared" si="318"/>
        <v>1613.3010675645735</v>
      </c>
      <c r="CB237" s="35">
        <f t="shared" si="318"/>
        <v>1635.4171632211476</v>
      </c>
      <c r="CC237" s="35">
        <f t="shared" si="318"/>
        <v>1657.8151578173645</v>
      </c>
      <c r="CD237" s="35">
        <f t="shared" si="318"/>
        <v>1680.5002814743309</v>
      </c>
      <c r="CE237" s="35">
        <f t="shared" si="318"/>
        <v>1703.4777263762146</v>
      </c>
      <c r="CF237" s="35">
        <f t="shared" si="318"/>
        <v>1726.7526546195697</v>
      </c>
      <c r="GU237" s="35">
        <v>85</v>
      </c>
      <c r="GV237" s="35">
        <v>89</v>
      </c>
      <c r="GW237" s="36" t="s">
        <v>11</v>
      </c>
      <c r="GX237" s="35">
        <f>SUMIF(Population!$B$4:$B$104,"&lt;="&amp;$GV237,Population!C$4:C$104)-SUMIF(Population!$B$4:$B$104,"&lt;"&amp;$GU237,Population!C$4:C$104)</f>
        <v>280397</v>
      </c>
      <c r="GY237" s="35">
        <f>SUMIF(Population!$B$4:$B$104,"&lt;="&amp;$GV237,Population!D$4:D$104)-SUMIF(Population!$B$4:$B$104,"&lt;"&amp;$GU237,Population!D$4:D$104)</f>
        <v>288416</v>
      </c>
      <c r="GZ237" s="35">
        <f>SUMIF(Population!$B$4:$B$104,"&lt;="&amp;$GV237,Population!E$4:E$104)-SUMIF(Population!$B$4:$B$104,"&lt;"&amp;$GU237,Population!E$4:E$104)</f>
        <v>295092</v>
      </c>
      <c r="HA237" s="35">
        <f>SUMIF(Population!$B$4:$B$104,"&lt;="&amp;$GV237,Population!F$4:F$104)-SUMIF(Population!$B$4:$B$104,"&lt;"&amp;$GU237,Population!F$4:F$104)</f>
        <v>301663</v>
      </c>
      <c r="HB237" s="35">
        <f>SUMIF(Population!$B$4:$B$104,"&lt;="&amp;$GV237,Population!G$4:G$104)-SUMIF(Population!$B$4:$B$104,"&lt;"&amp;$GU237,Population!G$4:G$104)</f>
        <v>307312</v>
      </c>
      <c r="HC237" s="35">
        <f>SUMIF(Population!$B$4:$B$104,"&lt;="&amp;$GV237,Population!H$4:H$104)-SUMIF(Population!$B$4:$B$104,"&lt;"&amp;$GU237,Population!H$4:H$104)</f>
        <v>309644</v>
      </c>
      <c r="HD237" s="35">
        <f>SUMIF(Population!$B$4:$B$104,"&lt;="&amp;$GV237,Population!I$4:I$104)-SUMIF(Population!$B$4:$B$104,"&lt;"&amp;$GU237,Population!I$4:I$104)</f>
        <v>311903</v>
      </c>
      <c r="HE237" s="35">
        <f>SUMIF(Population!$B$4:$B$104,"&lt;="&amp;$GV237,Population!J$4:J$104)-SUMIF(Population!$B$4:$B$104,"&lt;"&amp;$GU237,Population!J$4:J$104)</f>
        <v>314998</v>
      </c>
      <c r="HF237" s="35">
        <f>SUMIF(Population!$B$4:$B$104,"&lt;="&amp;$GV237,Population!K$4:K$104)-SUMIF(Population!$B$4:$B$104,"&lt;"&amp;$GU237,Population!K$4:K$104)</f>
        <v>319531</v>
      </c>
      <c r="HG237" s="35">
        <f>SUMIF(Population!$B$4:$B$104,"&lt;="&amp;$GV237,Population!L$4:L$104)-SUMIF(Population!$B$4:$B$104,"&lt;"&amp;$GU237,Population!L$4:L$104)</f>
        <v>327944</v>
      </c>
      <c r="HH237" s="35">
        <f>SUMIF(Population!$B$4:$B$104,"&lt;="&amp;$GV237,Population!M$4:M$104)-SUMIF(Population!$B$4:$B$104,"&lt;"&amp;$GU237,Population!M$4:M$104)</f>
        <v>340155</v>
      </c>
      <c r="HI237" s="35">
        <f>SUMIF(Population!$B$4:$B$104,"&lt;="&amp;$GV237,Population!N$4:N$104)-SUMIF(Population!$B$4:$B$104,"&lt;"&amp;$GU237,Population!N$4:N$104)</f>
        <v>353686</v>
      </c>
      <c r="HJ237" s="35">
        <f>SUMIF(Population!$B$4:$B$104,"&lt;="&amp;$GV237,Population!O$4:O$104)-SUMIF(Population!$B$4:$B$104,"&lt;"&amp;$GU237,Population!O$4:O$104)</f>
        <v>369851</v>
      </c>
      <c r="HK237" s="35">
        <f>SUMIF(Population!$B$4:$B$104,"&lt;="&amp;$GV237,Population!P$4:P$104)-SUMIF(Population!$B$4:$B$104,"&lt;"&amp;$GU237,Population!P$4:P$104)</f>
        <v>386997</v>
      </c>
      <c r="HL237" s="35">
        <f>SUMIF(Population!$B$4:$B$104,"&lt;="&amp;$GV237,Population!Q$4:Q$104)-SUMIF(Population!$B$4:$B$104,"&lt;"&amp;$GU237,Population!Q$4:Q$104)</f>
        <v>403452</v>
      </c>
      <c r="HM237" s="35">
        <f>SUMIF(Population!$B$4:$B$104,"&lt;="&amp;$GV237,Population!R$4:R$104)-SUMIF(Population!$B$4:$B$104,"&lt;"&amp;$GU237,Population!R$4:R$104)</f>
        <v>424118</v>
      </c>
      <c r="HN237" s="35">
        <f>SUMIF(Population!$B$4:$B$104,"&lt;="&amp;$GV237,Population!S$4:S$104)-SUMIF(Population!$B$4:$B$104,"&lt;"&amp;$GU237,Population!S$4:S$104)</f>
        <v>443362</v>
      </c>
      <c r="HO237" s="35">
        <f>SUMIF(Population!$B$4:$B$104,"&lt;="&amp;$GV237,Population!T$4:T$104)-SUMIF(Population!$B$4:$B$104,"&lt;"&amp;$GU237,Population!T$4:T$104)</f>
        <v>470113</v>
      </c>
      <c r="HP237" s="35">
        <f>SUMIF(Population!$B$4:$B$104,"&lt;="&amp;$GV237,Population!U$4:U$104)-SUMIF(Population!$B$4:$B$104,"&lt;"&amp;$GU237,Population!U$4:U$104)</f>
        <v>498487</v>
      </c>
      <c r="HQ237" s="35">
        <f>SUMIF(Population!$B$4:$B$104,"&lt;="&amp;$GV237,Population!V$4:V$104)-SUMIF(Population!$B$4:$B$104,"&lt;"&amp;$GU237,Population!V$4:V$104)</f>
        <v>528033</v>
      </c>
      <c r="HR237" s="35">
        <f>SUMIF(Population!$B$4:$B$104,"&lt;="&amp;$GV237,Population!W$4:W$104)-SUMIF(Population!$B$4:$B$104,"&lt;"&amp;$GU237,Population!W$4:W$104)</f>
        <v>575498</v>
      </c>
      <c r="HS237" s="35">
        <f>SUMIF(Population!$B$4:$B$104,"&lt;="&amp;$GV237,Population!X$4:X$104)-SUMIF(Population!$B$4:$B$104,"&lt;"&amp;$GU237,Population!X$4:X$104)</f>
        <v>613162</v>
      </c>
      <c r="HT237" s="35">
        <f>SUMIF(Population!$B$4:$B$104,"&lt;="&amp;$GV237,Population!Y$4:Y$104)-SUMIF(Population!$B$4:$B$104,"&lt;"&amp;$GU237,Population!Y$4:Y$104)</f>
        <v>639557</v>
      </c>
      <c r="HU237" s="35">
        <f>SUMIF(Population!$B$4:$B$104,"&lt;="&amp;$GV237,Population!Z$4:Z$104)-SUMIF(Population!$B$4:$B$104,"&lt;"&amp;$GU237,Population!Z$4:Z$104)</f>
        <v>665104</v>
      </c>
      <c r="HV237" s="35">
        <f>SUMIF(Population!$B$4:$B$104,"&lt;="&amp;$GV237,Population!AA$4:AA$104)-SUMIF(Population!$B$4:$B$104,"&lt;"&amp;$GU237,Population!AA$4:AA$104)</f>
        <v>689083</v>
      </c>
      <c r="HW237" s="35">
        <f>SUMIF(Population!$B$4:$B$104,"&lt;="&amp;$GV237,Population!AB$4:AB$104)-SUMIF(Population!$B$4:$B$104,"&lt;"&amp;$GU237,Population!AB$4:AB$104)</f>
        <v>697882</v>
      </c>
      <c r="HX237" s="35">
        <f>SUMIF(Population!$B$4:$B$104,"&lt;="&amp;$GV237,Population!AC$4:AC$104)-SUMIF(Population!$B$4:$B$104,"&lt;"&amp;$GU237,Population!AC$4:AC$104)</f>
        <v>716726</v>
      </c>
      <c r="HY237" s="35">
        <f>SUMIF(Population!$B$4:$B$104,"&lt;="&amp;$GV237,Population!AD$4:AD$104)-SUMIF(Population!$B$4:$B$104,"&lt;"&amp;$GU237,Population!AD$4:AD$104)</f>
        <v>737957</v>
      </c>
      <c r="HZ237" s="35">
        <f>SUMIF(Population!$B$4:$B$104,"&lt;="&amp;$GV237,Population!AE$4:AE$104)-SUMIF(Population!$B$4:$B$104,"&lt;"&amp;$GU237,Population!AE$4:AE$104)</f>
        <v>760997</v>
      </c>
      <c r="IA237" s="35">
        <f>SUMIF(Population!$B$4:$B$104,"&lt;="&amp;$GV237,Population!AF$4:AF$104)-SUMIF(Population!$B$4:$B$104,"&lt;"&amp;$GU237,Population!AF$4:AF$104)</f>
        <v>786701</v>
      </c>
      <c r="IB237" s="35">
        <f>SUMIF(Population!$B$4:$B$104,"&lt;="&amp;$GV237,Population!AG$4:AG$104)-SUMIF(Population!$B$4:$B$104,"&lt;"&amp;$GU237,Population!AG$4:AG$104)</f>
        <v>812795</v>
      </c>
      <c r="IC237" s="35">
        <f>SUMIF(Population!$B$4:$B$104,"&lt;="&amp;$GV237,Population!AH$4:AH$104)-SUMIF(Population!$B$4:$B$104,"&lt;"&amp;$GU237,Population!AH$4:AH$104)</f>
        <v>838675</v>
      </c>
      <c r="ID237" s="35">
        <f>SUMIF(Population!$B$4:$B$104,"&lt;="&amp;$GV237,Population!AI$4:AI$104)-SUMIF(Population!$B$4:$B$104,"&lt;"&amp;$GU237,Population!AI$4:AI$104)</f>
        <v>867099</v>
      </c>
      <c r="IE237" s="35">
        <f>SUMIF(Population!$B$4:$B$104,"&lt;="&amp;$GV237,Population!AJ$4:AJ$104)-SUMIF(Population!$B$4:$B$104,"&lt;"&amp;$GU237,Population!AJ$4:AJ$104)</f>
        <v>893751</v>
      </c>
      <c r="IF237" s="35">
        <f>SUMIF(Population!$B$4:$B$104,"&lt;="&amp;$GV237,Population!AK$4:AK$104)-SUMIF(Population!$B$4:$B$104,"&lt;"&amp;$GU237,Population!AK$4:AK$104)</f>
        <v>922918</v>
      </c>
      <c r="IG237" s="35">
        <f>SUMIF(Population!$B$4:$B$104,"&lt;="&amp;$GV237,Population!AL$4:AL$104)-SUMIF(Population!$B$4:$B$104,"&lt;"&amp;$GU237,Population!AL$4:AL$104)</f>
        <v>950063</v>
      </c>
      <c r="IH237" s="35">
        <f>SUMIF(Population!$B$4:$B$104,"&lt;="&amp;$GV237,Population!AM$4:AM$104)-SUMIF(Population!$B$4:$B$104,"&lt;"&amp;$GU237,Population!AM$4:AM$104)</f>
        <v>973073</v>
      </c>
      <c r="II237" s="35">
        <f>SUMIF(Population!$B$4:$B$104,"&lt;="&amp;$GV237,Population!AN$4:AN$104)-SUMIF(Population!$B$4:$B$104,"&lt;"&amp;$GU237,Population!AN$4:AN$104)</f>
        <v>989817</v>
      </c>
      <c r="IJ237" s="35">
        <f>SUMIF(Population!$B$4:$B$104,"&lt;="&amp;$GV237,Population!AO$4:AO$104)-SUMIF(Population!$B$4:$B$104,"&lt;"&amp;$GU237,Population!AO$4:AO$104)</f>
        <v>998672</v>
      </c>
      <c r="IK237" s="35">
        <f>SUMIF(Population!$B$4:$B$104,"&lt;="&amp;$GV237,Population!AP$4:AP$104)-SUMIF(Population!$B$4:$B$104,"&lt;"&amp;$GU237,Population!AP$4:AP$104)</f>
        <v>1000679</v>
      </c>
      <c r="IL237" s="35">
        <f>SUMIF(Population!$B$4:$B$104,"&lt;="&amp;$GV237,Population!AQ$4:AQ$104)-SUMIF(Population!$B$4:$B$104,"&lt;"&amp;$GU237,Population!AQ$4:AQ$104)</f>
        <v>1003818</v>
      </c>
      <c r="IM237" s="35">
        <f>SUMIF(Population!$B$4:$B$104,"&lt;="&amp;$GV237,Population!AR$4:AR$104)-SUMIF(Population!$B$4:$B$104,"&lt;"&amp;$GU237,Population!AR$4:AR$104)</f>
        <v>1013417</v>
      </c>
      <c r="IN237" s="35">
        <f>SUMIF(Population!$B$4:$B$104,"&lt;="&amp;$GV237,Population!AS$4:AS$104)-SUMIF(Population!$B$4:$B$104,"&lt;"&amp;$GU237,Population!AS$4:AS$104)</f>
        <v>1034748</v>
      </c>
      <c r="IO237" s="35">
        <f>SUMIF(Population!$B$4:$B$104,"&lt;="&amp;$GV237,Population!AT$4:AT$104)-SUMIF(Population!$B$4:$B$104,"&lt;"&amp;$GU237,Population!AT$4:AT$104)</f>
        <v>1063671</v>
      </c>
      <c r="IP237" s="35">
        <f>SUMIF(Population!$B$4:$B$104,"&lt;="&amp;$GV237,Population!AU$4:AU$104)-SUMIF(Population!$B$4:$B$104,"&lt;"&amp;$GU237,Population!AU$4:AU$104)</f>
        <v>1107704</v>
      </c>
      <c r="IQ237" s="35">
        <f>SUMIF(Population!$B$4:$B$104,"&lt;="&amp;$GV237,Population!AV$4:AV$104)-SUMIF(Population!$B$4:$B$104,"&lt;"&amp;$GU237,Population!AV$4:AV$104)</f>
        <v>1146696</v>
      </c>
      <c r="IR237" s="35">
        <f>SUMIF(Population!$B$4:$B$104,"&lt;="&amp;$GV237,Population!AW$4:AW$104)-SUMIF(Population!$B$4:$B$104,"&lt;"&amp;$GU237,Population!AW$4:AW$104)</f>
        <v>1170924</v>
      </c>
      <c r="IS237" s="35">
        <f>SUMIF(Population!$B$4:$B$104,"&lt;="&amp;$GV237,Population!AX$4:AX$104)-SUMIF(Population!$B$4:$B$104,"&lt;"&amp;$GU237,Population!AX$4:AX$104)</f>
        <v>1182224</v>
      </c>
      <c r="IT237" s="35">
        <f>SUMIF(Population!$B$4:$B$104,"&lt;="&amp;$GV237,Population!AY$4:AY$104)-SUMIF(Population!$B$4:$B$104,"&lt;"&amp;$GU237,Population!AY$4:AY$104)</f>
        <v>1186522</v>
      </c>
      <c r="IW237" s="35">
        <v>85</v>
      </c>
      <c r="IX237" s="35">
        <v>89</v>
      </c>
      <c r="IY237" s="36" t="s">
        <v>11</v>
      </c>
      <c r="IZ237" s="35">
        <f>SUMIF(Population!$B$214:$B$314,"&lt;="&amp;$GV237,Population!C$214:C$314)-SUMIF(Population!$B$214:$B$314,"&lt;"&amp;$GU237,Population!C$214:C$314)</f>
        <v>174442</v>
      </c>
      <c r="JA237" s="35">
        <f>SUMIF(Population!$B$214:$B$314,"&lt;="&amp;$GV237,Population!D$214:D$314)-SUMIF(Population!$B$214:$B$314,"&lt;"&amp;$GU237,Population!D$214:D$314)</f>
        <v>177654</v>
      </c>
      <c r="JB237" s="35">
        <f>SUMIF(Population!$B$214:$B$314,"&lt;="&amp;$GV237,Population!E$214:E$314)-SUMIF(Population!$B$214:$B$314,"&lt;"&amp;$GU237,Population!E$214:E$314)</f>
        <v>180083</v>
      </c>
      <c r="JC237" s="35">
        <f>SUMIF(Population!$B$214:$B$314,"&lt;="&amp;$GV237,Population!F$214:F$314)-SUMIF(Population!$B$214:$B$314,"&lt;"&amp;$GU237,Population!F$214:F$314)</f>
        <v>182436</v>
      </c>
      <c r="JD237" s="35">
        <f>SUMIF(Population!$B$214:$B$314,"&lt;="&amp;$GV237,Population!G$214:G$314)-SUMIF(Population!$B$214:$B$314,"&lt;"&amp;$GU237,Population!G$214:G$314)</f>
        <v>184728</v>
      </c>
      <c r="JE237" s="35">
        <f>SUMIF(Population!$B$214:$B$314,"&lt;="&amp;$GV237,Population!H$214:H$314)-SUMIF(Population!$B$214:$B$314,"&lt;"&amp;$GU237,Population!H$214:H$314)</f>
        <v>185150</v>
      </c>
      <c r="JF237" s="35">
        <f>SUMIF(Population!$B$214:$B$314,"&lt;="&amp;$GV237,Population!I$214:I$314)-SUMIF(Population!$B$214:$B$314,"&lt;"&amp;$GU237,Population!I$214:I$314)</f>
        <v>185639</v>
      </c>
      <c r="JG237" s="35">
        <f>SUMIF(Population!$B$214:$B$314,"&lt;="&amp;$GV237,Population!J$214:J$314)-SUMIF(Population!$B$214:$B$314,"&lt;"&amp;$GU237,Population!J$214:J$314)</f>
        <v>186562</v>
      </c>
      <c r="JH237" s="35">
        <f>SUMIF(Population!$B$214:$B$314,"&lt;="&amp;$GV237,Population!K$214:K$314)-SUMIF(Population!$B$214:$B$314,"&lt;"&amp;$GU237,Population!K$214:K$314)</f>
        <v>188639</v>
      </c>
      <c r="JI237" s="35">
        <f>SUMIF(Population!$B$214:$B$314,"&lt;="&amp;$GV237,Population!L$214:L$314)-SUMIF(Population!$B$214:$B$314,"&lt;"&amp;$GU237,Population!L$214:L$314)</f>
        <v>192557</v>
      </c>
      <c r="JJ237" s="35">
        <f>SUMIF(Population!$B$214:$B$314,"&lt;="&amp;$GV237,Population!M$214:M$314)-SUMIF(Population!$B$214:$B$314,"&lt;"&amp;$GU237,Population!M$214:M$314)</f>
        <v>198007</v>
      </c>
      <c r="JK237" s="35">
        <f>SUMIF(Population!$B$214:$B$314,"&lt;="&amp;$GV237,Population!N$214:N$314)-SUMIF(Population!$B$214:$B$314,"&lt;"&amp;$GU237,Population!N$214:N$314)</f>
        <v>204271</v>
      </c>
      <c r="JL237" s="35">
        <f>SUMIF(Population!$B$214:$B$314,"&lt;="&amp;$GV237,Population!O$214:O$314)-SUMIF(Population!$B$214:$B$314,"&lt;"&amp;$GU237,Population!O$214:O$314)</f>
        <v>212234</v>
      </c>
      <c r="JM237" s="35">
        <f>SUMIF(Population!$B$214:$B$314,"&lt;="&amp;$GV237,Population!P$214:P$314)-SUMIF(Population!$B$214:$B$314,"&lt;"&amp;$GU237,Population!P$214:P$314)</f>
        <v>220501</v>
      </c>
      <c r="JN237" s="35">
        <f>SUMIF(Population!$B$214:$B$314,"&lt;="&amp;$GV237,Population!Q$214:Q$314)-SUMIF(Population!$B$214:$B$314,"&lt;"&amp;$GU237,Population!Q$214:Q$314)</f>
        <v>228749</v>
      </c>
      <c r="JO237" s="35">
        <f>SUMIF(Population!$B$214:$B$314,"&lt;="&amp;$GV237,Population!R$214:R$314)-SUMIF(Population!$B$214:$B$314,"&lt;"&amp;$GU237,Population!R$214:R$314)</f>
        <v>239883</v>
      </c>
      <c r="JP237" s="35">
        <f>SUMIF(Population!$B$214:$B$314,"&lt;="&amp;$GV237,Population!S$214:S$314)-SUMIF(Population!$B$214:$B$314,"&lt;"&amp;$GU237,Population!S$214:S$314)</f>
        <v>250586</v>
      </c>
      <c r="JQ237" s="35">
        <f>SUMIF(Population!$B$214:$B$314,"&lt;="&amp;$GV237,Population!T$214:T$314)-SUMIF(Population!$B$214:$B$314,"&lt;"&amp;$GU237,Population!T$214:T$314)</f>
        <v>265390</v>
      </c>
      <c r="JR237" s="35">
        <f>SUMIF(Population!$B$214:$B$314,"&lt;="&amp;$GV237,Population!U$214:U$314)-SUMIF(Population!$B$214:$B$314,"&lt;"&amp;$GU237,Population!U$214:U$314)</f>
        <v>281190</v>
      </c>
      <c r="JS237" s="35">
        <f>SUMIF(Population!$B$214:$B$314,"&lt;="&amp;$GV237,Population!V$214:V$314)-SUMIF(Population!$B$214:$B$314,"&lt;"&amp;$GU237,Population!V$214:V$314)</f>
        <v>297170</v>
      </c>
      <c r="JT237" s="35">
        <f>SUMIF(Population!$B$214:$B$314,"&lt;="&amp;$GV237,Population!W$214:W$314)-SUMIF(Population!$B$214:$B$314,"&lt;"&amp;$GU237,Population!W$214:W$314)</f>
        <v>323034</v>
      </c>
      <c r="JU237" s="35">
        <f>SUMIF(Population!$B$214:$B$314,"&lt;="&amp;$GV237,Population!X$214:X$314)-SUMIF(Population!$B$214:$B$314,"&lt;"&amp;$GU237,Population!X$214:X$314)</f>
        <v>343479</v>
      </c>
      <c r="JV237" s="35">
        <f>SUMIF(Population!$B$214:$B$314,"&lt;="&amp;$GV237,Population!Y$214:Y$314)-SUMIF(Population!$B$214:$B$314,"&lt;"&amp;$GU237,Population!Y$214:Y$314)</f>
        <v>358006</v>
      </c>
      <c r="JW237" s="35">
        <f>SUMIF(Population!$B$214:$B$314,"&lt;="&amp;$GV237,Population!Z$214:Z$314)-SUMIF(Population!$B$214:$B$314,"&lt;"&amp;$GU237,Population!Z$214:Z$314)</f>
        <v>372291</v>
      </c>
      <c r="JX237" s="35">
        <f>SUMIF(Population!$B$214:$B$314,"&lt;="&amp;$GV237,Population!AA$214:AA$314)-SUMIF(Population!$B$214:$B$314,"&lt;"&amp;$GU237,Population!AA$214:AA$314)</f>
        <v>385979</v>
      </c>
      <c r="JY237" s="35">
        <f>SUMIF(Population!$B$214:$B$314,"&lt;="&amp;$GV237,Population!AB$214:AB$314)-SUMIF(Population!$B$214:$B$314,"&lt;"&amp;$GU237,Population!AB$214:AB$314)</f>
        <v>390807</v>
      </c>
      <c r="JZ237" s="35">
        <f>SUMIF(Population!$B$214:$B$314,"&lt;="&amp;$GV237,Population!AC$214:AC$314)-SUMIF(Population!$B$214:$B$314,"&lt;"&amp;$GU237,Population!AC$214:AC$314)</f>
        <v>401431</v>
      </c>
      <c r="KA237" s="35">
        <f>SUMIF(Population!$B$214:$B$314,"&lt;="&amp;$GV237,Population!AD$214:AD$314)-SUMIF(Population!$B$214:$B$314,"&lt;"&amp;$GU237,Population!AD$214:AD$314)</f>
        <v>413365</v>
      </c>
      <c r="KB237" s="35">
        <f>SUMIF(Population!$B$214:$B$314,"&lt;="&amp;$GV237,Population!AE$214:AE$314)-SUMIF(Population!$B$214:$B$314,"&lt;"&amp;$GU237,Population!AE$214:AE$314)</f>
        <v>425975</v>
      </c>
      <c r="KC237" s="35">
        <f>SUMIF(Population!$B$214:$B$314,"&lt;="&amp;$GV237,Population!AF$214:AF$314)-SUMIF(Population!$B$214:$B$314,"&lt;"&amp;$GU237,Population!AF$214:AF$314)</f>
        <v>439461</v>
      </c>
      <c r="KD237" s="35">
        <f>SUMIF(Population!$B$214:$B$314,"&lt;="&amp;$GV237,Population!AG$214:AG$314)-SUMIF(Population!$B$214:$B$314,"&lt;"&amp;$GU237,Population!AG$214:AG$314)</f>
        <v>453545</v>
      </c>
      <c r="KE237" s="35">
        <f>SUMIF(Population!$B$214:$B$314,"&lt;="&amp;$GV237,Population!AH$214:AH$314)-SUMIF(Population!$B$214:$B$314,"&lt;"&amp;$GU237,Population!AH$214:AH$314)</f>
        <v>467486</v>
      </c>
      <c r="KF237" s="35">
        <f>SUMIF(Population!$B$214:$B$314,"&lt;="&amp;$GV237,Population!AI$214:AI$314)-SUMIF(Population!$B$214:$B$314,"&lt;"&amp;$GU237,Population!AI$214:AI$314)</f>
        <v>482404</v>
      </c>
      <c r="KG237" s="35">
        <f>SUMIF(Population!$B$214:$B$314,"&lt;="&amp;$GV237,Population!AJ$214:AJ$314)-SUMIF(Population!$B$214:$B$314,"&lt;"&amp;$GU237,Population!AJ$214:AJ$314)</f>
        <v>496463</v>
      </c>
      <c r="KH237" s="35">
        <f>SUMIF(Population!$B$214:$B$314,"&lt;="&amp;$GV237,Population!AK$214:AK$314)-SUMIF(Population!$B$214:$B$314,"&lt;"&amp;$GU237,Population!AK$214:AK$314)</f>
        <v>511952</v>
      </c>
      <c r="KI237" s="35">
        <f>SUMIF(Population!$B$214:$B$314,"&lt;="&amp;$GV237,Population!AL$214:AL$314)-SUMIF(Population!$B$214:$B$314,"&lt;"&amp;$GU237,Population!AL$214:AL$314)</f>
        <v>525721</v>
      </c>
      <c r="KJ237" s="35">
        <f>SUMIF(Population!$B$214:$B$314,"&lt;="&amp;$GV237,Population!AM$214:AM$314)-SUMIF(Population!$B$214:$B$314,"&lt;"&amp;$GU237,Population!AM$214:AM$314)</f>
        <v>537353</v>
      </c>
      <c r="KK237" s="35">
        <f>SUMIF(Population!$B$214:$B$314,"&lt;="&amp;$GV237,Population!AN$214:AN$314)-SUMIF(Population!$B$214:$B$314,"&lt;"&amp;$GU237,Population!AN$214:AN$314)</f>
        <v>545424</v>
      </c>
      <c r="KL237" s="35">
        <f>SUMIF(Population!$B$214:$B$314,"&lt;="&amp;$GV237,Population!AO$214:AO$314)-SUMIF(Population!$B$214:$B$314,"&lt;"&amp;$GU237,Population!AO$214:AO$314)</f>
        <v>549236</v>
      </c>
      <c r="KM237" s="35">
        <f>SUMIF(Population!$B$214:$B$314,"&lt;="&amp;$GV237,Population!AP$214:AP$314)-SUMIF(Population!$B$214:$B$314,"&lt;"&amp;$GU237,Population!AP$214:AP$314)</f>
        <v>549087</v>
      </c>
      <c r="KN237" s="35">
        <f>SUMIF(Population!$B$214:$B$314,"&lt;="&amp;$GV237,Population!AQ$214:AQ$314)-SUMIF(Population!$B$214:$B$314,"&lt;"&amp;$GU237,Population!AQ$214:AQ$314)</f>
        <v>549573</v>
      </c>
      <c r="KO237" s="35">
        <f>SUMIF(Population!$B$214:$B$314,"&lt;="&amp;$GV237,Population!AR$214:AR$314)-SUMIF(Population!$B$214:$B$314,"&lt;"&amp;$GU237,Population!AR$214:AR$314)</f>
        <v>553115</v>
      </c>
      <c r="KP237" s="35">
        <f>SUMIF(Population!$B$214:$B$314,"&lt;="&amp;$GV237,Population!AS$214:AS$314)-SUMIF(Population!$B$214:$B$314,"&lt;"&amp;$GU237,Population!AS$214:AS$314)</f>
        <v>563450</v>
      </c>
      <c r="KQ237" s="35">
        <f>SUMIF(Population!$B$214:$B$314,"&lt;="&amp;$GV237,Population!AT$214:AT$314)-SUMIF(Population!$B$214:$B$314,"&lt;"&amp;$GU237,Population!AT$214:AT$314)</f>
        <v>577475</v>
      </c>
      <c r="KR237" s="35">
        <f>SUMIF(Population!$B$214:$B$314,"&lt;="&amp;$GV237,Population!AU$214:AU$314)-SUMIF(Population!$B$214:$B$314,"&lt;"&amp;$GU237,Population!AU$214:AU$314)</f>
        <v>600515</v>
      </c>
      <c r="KS237" s="35">
        <f>SUMIF(Population!$B$214:$B$314,"&lt;="&amp;$GV237,Population!AV$214:AV$314)-SUMIF(Population!$B$214:$B$314,"&lt;"&amp;$GU237,Population!AV$214:AV$314)</f>
        <v>620857</v>
      </c>
      <c r="KT237" s="35">
        <f>SUMIF(Population!$B$214:$B$314,"&lt;="&amp;$GV237,Population!AW$214:AW$314)-SUMIF(Population!$B$214:$B$314,"&lt;"&amp;$GU237,Population!AW$214:AW$314)</f>
        <v>633201</v>
      </c>
      <c r="KU237" s="35">
        <f>SUMIF(Population!$B$214:$B$314,"&lt;="&amp;$GV237,Population!AX$214:AX$314)-SUMIF(Population!$B$214:$B$314,"&lt;"&amp;$GU237,Population!AX$214:AX$314)</f>
        <v>638095</v>
      </c>
      <c r="KV237" s="35">
        <f>SUMIF(Population!$B$214:$B$314,"&lt;="&amp;$GV237,Population!AY$214:AY$314)-SUMIF(Population!$B$214:$B$314,"&lt;"&amp;$GU237,Population!AY$214:AY$314)</f>
        <v>639136</v>
      </c>
      <c r="KY237" s="35">
        <v>85</v>
      </c>
      <c r="KZ237" s="35">
        <v>89</v>
      </c>
      <c r="LA237" s="36" t="s">
        <v>11</v>
      </c>
      <c r="LB237" s="35">
        <f>SUMIF(Population!$B$110:$B$210,"&lt;="&amp;$GV237,Population!C$110:C$210)-SUMIF(Population!$B$110:$B$210,"&lt;"&amp;$GU237,Population!C$110:C$210)</f>
        <v>105955</v>
      </c>
      <c r="LC237" s="35">
        <f>SUMIF(Population!$B$110:$B$210,"&lt;="&amp;$GV237,Population!D$110:D$210)-SUMIF(Population!$B$110:$B$210,"&lt;"&amp;$GU237,Population!D$110:D$210)</f>
        <v>110762</v>
      </c>
      <c r="LD237" s="35">
        <f>SUMIF(Population!$B$110:$B$210,"&lt;="&amp;$GV237,Population!E$110:E$210)-SUMIF(Population!$B$110:$B$210,"&lt;"&amp;$GU237,Population!E$110:E$210)</f>
        <v>115009</v>
      </c>
      <c r="LE237" s="35">
        <f>SUMIF(Population!$B$110:$B$210,"&lt;="&amp;$GV237,Population!F$110:F$210)-SUMIF(Population!$B$110:$B$210,"&lt;"&amp;$GU237,Population!F$110:F$210)</f>
        <v>119227</v>
      </c>
      <c r="LF237" s="35">
        <f>SUMIF(Population!$B$110:$B$210,"&lt;="&amp;$GV237,Population!G$110:G$210)-SUMIF(Population!$B$110:$B$210,"&lt;"&amp;$GU237,Population!G$110:G$210)</f>
        <v>122584</v>
      </c>
      <c r="LG237" s="35">
        <f>SUMIF(Population!$B$110:$B$210,"&lt;="&amp;$GV237,Population!H$110:H$210)-SUMIF(Population!$B$110:$B$210,"&lt;"&amp;$GU237,Population!H$110:H$210)</f>
        <v>124494</v>
      </c>
      <c r="LH237" s="35">
        <f>SUMIF(Population!$B$110:$B$210,"&lt;="&amp;$GV237,Population!I$110:I$210)-SUMIF(Population!$B$110:$B$210,"&lt;"&amp;$GU237,Population!I$110:I$210)</f>
        <v>126264</v>
      </c>
      <c r="LI237" s="35">
        <f>SUMIF(Population!$B$110:$B$210,"&lt;="&amp;$GV237,Population!J$110:J$210)-SUMIF(Population!$B$110:$B$210,"&lt;"&amp;$GU237,Population!J$110:J$210)</f>
        <v>128436</v>
      </c>
      <c r="LJ237" s="35">
        <f>SUMIF(Population!$B$110:$B$210,"&lt;="&amp;$GV237,Population!K$110:K$210)-SUMIF(Population!$B$110:$B$210,"&lt;"&amp;$GU237,Population!K$110:K$210)</f>
        <v>130892</v>
      </c>
      <c r="LK237" s="35">
        <f>SUMIF(Population!$B$110:$B$210,"&lt;="&amp;$GV237,Population!L$110:L$210)-SUMIF(Population!$B$110:$B$210,"&lt;"&amp;$GU237,Population!L$110:L$210)</f>
        <v>135387</v>
      </c>
      <c r="LL237" s="35">
        <f>SUMIF(Population!$B$110:$B$210,"&lt;="&amp;$GV237,Population!M$110:M$210)-SUMIF(Population!$B$110:$B$210,"&lt;"&amp;$GU237,Population!M$110:M$210)</f>
        <v>142148</v>
      </c>
      <c r="LM237" s="35">
        <f>SUMIF(Population!$B$110:$B$210,"&lt;="&amp;$GV237,Population!N$110:N$210)-SUMIF(Population!$B$110:$B$210,"&lt;"&amp;$GU237,Population!N$110:N$210)</f>
        <v>149415</v>
      </c>
      <c r="LN237" s="35">
        <f>SUMIF(Population!$B$110:$B$210,"&lt;="&amp;$GV237,Population!O$110:O$210)-SUMIF(Population!$B$110:$B$210,"&lt;"&amp;$GU237,Population!O$110:O$210)</f>
        <v>157617</v>
      </c>
      <c r="LO237" s="35">
        <f>SUMIF(Population!$B$110:$B$210,"&lt;="&amp;$GV237,Population!P$110:P$210)-SUMIF(Population!$B$110:$B$210,"&lt;"&amp;$GU237,Population!P$110:P$210)</f>
        <v>166496</v>
      </c>
      <c r="LP237" s="35">
        <f>SUMIF(Population!$B$110:$B$210,"&lt;="&amp;$GV237,Population!Q$110:Q$210)-SUMIF(Population!$B$110:$B$210,"&lt;"&amp;$GU237,Population!Q$110:Q$210)</f>
        <v>174703</v>
      </c>
      <c r="LQ237" s="35">
        <f>SUMIF(Population!$B$110:$B$210,"&lt;="&amp;$GV237,Population!R$110:R$210)-SUMIF(Population!$B$110:$B$210,"&lt;"&amp;$GU237,Population!R$110:R$210)</f>
        <v>184235</v>
      </c>
      <c r="LR237" s="35">
        <f>SUMIF(Population!$B$110:$B$210,"&lt;="&amp;$GV237,Population!S$110:S$210)-SUMIF(Population!$B$110:$B$210,"&lt;"&amp;$GU237,Population!S$110:S$210)</f>
        <v>192776</v>
      </c>
      <c r="LS237" s="35">
        <f>SUMIF(Population!$B$110:$B$210,"&lt;="&amp;$GV237,Population!T$110:T$210)-SUMIF(Population!$B$110:$B$210,"&lt;"&amp;$GU237,Population!T$110:T$210)</f>
        <v>204723</v>
      </c>
      <c r="LT237" s="35">
        <f>SUMIF(Population!$B$110:$B$210,"&lt;="&amp;$GV237,Population!U$110:U$210)-SUMIF(Population!$B$110:$B$210,"&lt;"&amp;$GU237,Population!U$110:U$210)</f>
        <v>217297</v>
      </c>
      <c r="LU237" s="35">
        <f>SUMIF(Population!$B$110:$B$210,"&lt;="&amp;$GV237,Population!V$110:V$210)-SUMIF(Population!$B$110:$B$210,"&lt;"&amp;$GU237,Population!V$110:V$210)</f>
        <v>230863</v>
      </c>
      <c r="LV237" s="35">
        <f>SUMIF(Population!$B$110:$B$210,"&lt;="&amp;$GV237,Population!W$110:W$210)-SUMIF(Population!$B$110:$B$210,"&lt;"&amp;$GU237,Population!W$110:W$210)</f>
        <v>252464</v>
      </c>
      <c r="LW237" s="35">
        <f>SUMIF(Population!$B$110:$B$210,"&lt;="&amp;$GV237,Population!X$110:X$210)-SUMIF(Population!$B$110:$B$210,"&lt;"&amp;$GU237,Population!X$110:X$210)</f>
        <v>269683</v>
      </c>
      <c r="LX237" s="35">
        <f>SUMIF(Population!$B$110:$B$210,"&lt;="&amp;$GV237,Population!Y$110:Y$210)-SUMIF(Population!$B$110:$B$210,"&lt;"&amp;$GU237,Population!Y$110:Y$210)</f>
        <v>281551</v>
      </c>
      <c r="LY237" s="35">
        <f>SUMIF(Population!$B$110:$B$210,"&lt;="&amp;$GV237,Population!Z$110:Z$210)-SUMIF(Population!$B$110:$B$210,"&lt;"&amp;$GU237,Population!Z$110:Z$210)</f>
        <v>292813</v>
      </c>
      <c r="LZ237" s="35">
        <f>SUMIF(Population!$B$110:$B$210,"&lt;="&amp;$GV237,Population!AA$110:AA$210)-SUMIF(Population!$B$110:$B$210,"&lt;"&amp;$GU237,Population!AA$110:AA$210)</f>
        <v>303104</v>
      </c>
      <c r="MA237" s="35">
        <f>SUMIF(Population!$B$110:$B$210,"&lt;="&amp;$GV237,Population!AB$110:AB$210)-SUMIF(Population!$B$110:$B$210,"&lt;"&amp;$GU237,Population!AB$110:AB$210)</f>
        <v>307075</v>
      </c>
      <c r="MB237" s="35">
        <f>SUMIF(Population!$B$110:$B$210,"&lt;="&amp;$GV237,Population!AC$110:AC$210)-SUMIF(Population!$B$110:$B$210,"&lt;"&amp;$GU237,Population!AC$110:AC$210)</f>
        <v>315295</v>
      </c>
      <c r="MC237" s="35">
        <f>SUMIF(Population!$B$110:$B$210,"&lt;="&amp;$GV237,Population!AD$110:AD$210)-SUMIF(Population!$B$110:$B$210,"&lt;"&amp;$GU237,Population!AD$110:AD$210)</f>
        <v>324592</v>
      </c>
      <c r="MD237" s="35">
        <f>SUMIF(Population!$B$110:$B$210,"&lt;="&amp;$GV237,Population!AE$110:AE$210)-SUMIF(Population!$B$110:$B$210,"&lt;"&amp;$GU237,Population!AE$110:AE$210)</f>
        <v>335022</v>
      </c>
      <c r="ME237" s="35">
        <f>SUMIF(Population!$B$110:$B$210,"&lt;="&amp;$GV237,Population!AF$110:AF$210)-SUMIF(Population!$B$110:$B$210,"&lt;"&amp;$GU237,Population!AF$110:AF$210)</f>
        <v>347240</v>
      </c>
      <c r="MF237" s="35">
        <f>SUMIF(Population!$B$110:$B$210,"&lt;="&amp;$GV237,Population!AG$110:AG$210)-SUMIF(Population!$B$110:$B$210,"&lt;"&amp;$GU237,Population!AG$110:AG$210)</f>
        <v>359250</v>
      </c>
      <c r="MG237" s="35">
        <f>SUMIF(Population!$B$110:$B$210,"&lt;="&amp;$GV237,Population!AH$110:AH$210)-SUMIF(Population!$B$110:$B$210,"&lt;"&amp;$GU237,Population!AH$110:AH$210)</f>
        <v>371189</v>
      </c>
      <c r="MH237" s="35">
        <f>SUMIF(Population!$B$110:$B$210,"&lt;="&amp;$GV237,Population!AI$110:AI$210)-SUMIF(Population!$B$110:$B$210,"&lt;"&amp;$GU237,Population!AI$110:AI$210)</f>
        <v>384695</v>
      </c>
      <c r="MI237" s="35">
        <f>SUMIF(Population!$B$110:$B$210,"&lt;="&amp;$GV237,Population!AJ$110:AJ$210)-SUMIF(Population!$B$110:$B$210,"&lt;"&amp;$GU237,Population!AJ$110:AJ$210)</f>
        <v>397288</v>
      </c>
      <c r="MJ237" s="35">
        <f>SUMIF(Population!$B$110:$B$210,"&lt;="&amp;$GV237,Population!AK$110:AK$210)-SUMIF(Population!$B$110:$B$210,"&lt;"&amp;$GU237,Population!AK$110:AK$210)</f>
        <v>410966</v>
      </c>
      <c r="MK237" s="35">
        <f>SUMIF(Population!$B$110:$B$210,"&lt;="&amp;$GV237,Population!AL$110:AL$210)-SUMIF(Population!$B$110:$B$210,"&lt;"&amp;$GU237,Population!AL$110:AL$210)</f>
        <v>424342</v>
      </c>
      <c r="ML237" s="35">
        <f>SUMIF(Population!$B$110:$B$210,"&lt;="&amp;$GV237,Population!AM$110:AM$210)-SUMIF(Population!$B$110:$B$210,"&lt;"&amp;$GU237,Population!AM$110:AM$210)</f>
        <v>435720</v>
      </c>
      <c r="MM237" s="35">
        <f>SUMIF(Population!$B$110:$B$210,"&lt;="&amp;$GV237,Population!AN$110:AN$210)-SUMIF(Population!$B$110:$B$210,"&lt;"&amp;$GU237,Population!AN$110:AN$210)</f>
        <v>444393</v>
      </c>
      <c r="MN237" s="35">
        <f>SUMIF(Population!$B$110:$B$210,"&lt;="&amp;$GV237,Population!AO$110:AO$210)-SUMIF(Population!$B$110:$B$210,"&lt;"&amp;$GU237,Population!AO$110:AO$210)</f>
        <v>449436</v>
      </c>
      <c r="MO237" s="35">
        <f>SUMIF(Population!$B$110:$B$210,"&lt;="&amp;$GV237,Population!AP$110:AP$210)-SUMIF(Population!$B$110:$B$210,"&lt;"&amp;$GU237,Population!AP$110:AP$210)</f>
        <v>451592</v>
      </c>
      <c r="MP237" s="35">
        <f>SUMIF(Population!$B$110:$B$210,"&lt;="&amp;$GV237,Population!AQ$110:AQ$210)-SUMIF(Population!$B$110:$B$210,"&lt;"&amp;$GU237,Population!AQ$110:AQ$210)</f>
        <v>454245</v>
      </c>
      <c r="MQ237" s="35">
        <f>SUMIF(Population!$B$110:$B$210,"&lt;="&amp;$GV237,Population!AR$110:AR$210)-SUMIF(Population!$B$110:$B$210,"&lt;"&amp;$GU237,Population!AR$110:AR$210)</f>
        <v>460302</v>
      </c>
      <c r="MR237" s="35">
        <f>SUMIF(Population!$B$110:$B$210,"&lt;="&amp;$GV237,Population!AS$110:AS$210)-SUMIF(Population!$B$110:$B$210,"&lt;"&amp;$GU237,Population!AS$110:AS$210)</f>
        <v>471298</v>
      </c>
      <c r="MS237" s="35">
        <f>SUMIF(Population!$B$110:$B$210,"&lt;="&amp;$GV237,Population!AT$110:AT$210)-SUMIF(Population!$B$110:$B$210,"&lt;"&amp;$GU237,Population!AT$110:AT$210)</f>
        <v>486196</v>
      </c>
      <c r="MT237" s="35">
        <f>SUMIF(Population!$B$110:$B$210,"&lt;="&amp;$GV237,Population!AU$110:AU$210)-SUMIF(Population!$B$110:$B$210,"&lt;"&amp;$GU237,Population!AU$110:AU$210)</f>
        <v>507189</v>
      </c>
      <c r="MU237" s="35">
        <f>SUMIF(Population!$B$110:$B$210,"&lt;="&amp;$GV237,Population!AV$110:AV$210)-SUMIF(Population!$B$110:$B$210,"&lt;"&amp;$GU237,Population!AV$110:AV$210)</f>
        <v>525839</v>
      </c>
      <c r="MV237" s="35">
        <f>SUMIF(Population!$B$110:$B$210,"&lt;="&amp;$GV237,Population!AW$110:AW$210)-SUMIF(Population!$B$110:$B$210,"&lt;"&amp;$GU237,Population!AW$110:AW$210)</f>
        <v>537723</v>
      </c>
      <c r="MW237" s="35">
        <f>SUMIF(Population!$B$110:$B$210,"&lt;="&amp;$GV237,Population!AX$110:AX$210)-SUMIF(Population!$B$110:$B$210,"&lt;"&amp;$GU237,Population!AX$110:AX$210)</f>
        <v>544129</v>
      </c>
      <c r="MX237" s="35">
        <f>SUMIF(Population!$B$110:$B$210,"&lt;="&amp;$GV237,Population!AY$110:AY$210)-SUMIF(Population!$B$110:$B$210,"&lt;"&amp;$GU237,Population!AY$110:AY$210)</f>
        <v>547386</v>
      </c>
      <c r="MZ237" s="36" t="s">
        <v>11</v>
      </c>
      <c r="NA237" s="75">
        <f t="shared" si="264"/>
        <v>231525931.80581316</v>
      </c>
      <c r="NB237" s="75">
        <f t="shared" si="265"/>
        <v>243388199.54399183</v>
      </c>
      <c r="NC237" s="75">
        <f t="shared" si="266"/>
        <v>254312274.99498403</v>
      </c>
      <c r="ND237" s="75">
        <f t="shared" si="267"/>
        <v>265317899.18416736</v>
      </c>
      <c r="NE237" s="75">
        <f t="shared" si="268"/>
        <v>275670325.90650225</v>
      </c>
      <c r="NF237" s="75">
        <f t="shared" si="269"/>
        <v>283135721.24440354</v>
      </c>
      <c r="NG237" s="75">
        <f t="shared" si="270"/>
        <v>290569821.24220401</v>
      </c>
      <c r="NH237" s="75">
        <f t="shared" si="271"/>
        <v>298837554.96869546</v>
      </c>
      <c r="NI237" s="75">
        <f t="shared" si="272"/>
        <v>308569131.23842895</v>
      </c>
      <c r="NJ237" s="75">
        <f t="shared" si="273"/>
        <v>322243026.84950393</v>
      </c>
      <c r="NK237" s="75">
        <f t="shared" si="274"/>
        <v>339979249.43831187</v>
      </c>
      <c r="NL237" s="75">
        <f t="shared" si="275"/>
        <v>359456406.86878645</v>
      </c>
      <c r="NM237" s="75">
        <f t="shared" si="276"/>
        <v>382103985.16746134</v>
      </c>
      <c r="NN237" s="75">
        <f t="shared" si="277"/>
        <v>406325208.29724258</v>
      </c>
      <c r="NO237" s="75">
        <f t="shared" si="278"/>
        <v>430392593.66664344</v>
      </c>
      <c r="NP237" s="75">
        <f t="shared" si="279"/>
        <v>459590613.38630104</v>
      </c>
      <c r="NQ237" s="75">
        <f t="shared" si="280"/>
        <v>487941553.96633995</v>
      </c>
      <c r="NR237" s="75">
        <f t="shared" si="281"/>
        <v>525360799.34868938</v>
      </c>
      <c r="NS237" s="75">
        <f t="shared" si="282"/>
        <v>565566382.8264935</v>
      </c>
      <c r="NT237" s="75">
        <f t="shared" si="283"/>
        <v>608134877.43655574</v>
      </c>
      <c r="NU237" s="75">
        <f t="shared" si="284"/>
        <v>672716989.14810872</v>
      </c>
      <c r="NV237" s="75">
        <f t="shared" si="285"/>
        <v>727376941.3293891</v>
      </c>
      <c r="NW237" s="75">
        <f t="shared" si="286"/>
        <v>769857129.95668209</v>
      </c>
      <c r="NX237" s="75">
        <f t="shared" si="287"/>
        <v>812310968.78129625</v>
      </c>
      <c r="NY237" s="75">
        <f t="shared" si="288"/>
        <v>853818384.34518909</v>
      </c>
      <c r="NZ237" s="75">
        <f t="shared" si="289"/>
        <v>877203126.82987511</v>
      </c>
      <c r="OA237" s="75">
        <f t="shared" si="290"/>
        <v>913822571.08507764</v>
      </c>
      <c r="OB237" s="75">
        <f t="shared" si="291"/>
        <v>954332475.97571433</v>
      </c>
      <c r="OC237" s="75">
        <f t="shared" si="292"/>
        <v>998122068.04569173</v>
      </c>
      <c r="OD237" s="75">
        <f t="shared" si="293"/>
        <v>1046446761.4243268</v>
      </c>
      <c r="OE237" s="75">
        <f t="shared" si="294"/>
        <v>1096407825.6207581</v>
      </c>
      <c r="OF237" s="75">
        <f t="shared" si="295"/>
        <v>1147222071.1941662</v>
      </c>
      <c r="OG237" s="75">
        <f t="shared" si="296"/>
        <v>1202724323.6539562</v>
      </c>
      <c r="OH237" s="75">
        <f t="shared" si="297"/>
        <v>1257014258.7337096</v>
      </c>
      <c r="OI237" s="75">
        <f t="shared" si="298"/>
        <v>1316125317.7256179</v>
      </c>
      <c r="OJ237" s="75">
        <f t="shared" si="299"/>
        <v>1373670688.4173949</v>
      </c>
      <c r="OK237" s="75">
        <f t="shared" si="300"/>
        <v>1426456985.3698275</v>
      </c>
      <c r="OL237" s="75">
        <f t="shared" si="301"/>
        <v>1471090225.9803717</v>
      </c>
      <c r="OM237" s="75">
        <f t="shared" si="302"/>
        <v>1504761269.7999144</v>
      </c>
      <c r="ON237" s="75">
        <f t="shared" si="303"/>
        <v>1528586461.2709923</v>
      </c>
      <c r="OO237" s="75">
        <f t="shared" si="304"/>
        <v>1554503643.811363</v>
      </c>
      <c r="OP237" s="75">
        <f t="shared" si="305"/>
        <v>1590956671.6993616</v>
      </c>
      <c r="OQ237" s="75">
        <f t="shared" si="306"/>
        <v>1646761701.8547444</v>
      </c>
      <c r="OR237" s="75">
        <f t="shared" si="307"/>
        <v>1716021559.8374774</v>
      </c>
      <c r="OS237" s="75">
        <f t="shared" si="308"/>
        <v>1811558133.3687181</v>
      </c>
      <c r="OT237" s="75">
        <f t="shared" si="309"/>
        <v>1901010010.2085407</v>
      </c>
      <c r="OU237" s="75">
        <f t="shared" si="310"/>
        <v>1967738111.5850494</v>
      </c>
      <c r="OV237" s="75">
        <f t="shared" si="311"/>
        <v>2013892251.587394</v>
      </c>
      <c r="OW237" s="75">
        <f t="shared" si="312"/>
        <v>2048830013.2645211</v>
      </c>
    </row>
    <row r="238" spans="2:413">
      <c r="B238" s="36" t="s">
        <v>12</v>
      </c>
      <c r="C238" s="39">
        <v>73413804.559696317</v>
      </c>
      <c r="D238" s="39">
        <v>21506385.734736126</v>
      </c>
      <c r="E238" s="39">
        <v>51907418.824960224</v>
      </c>
      <c r="F238" s="40">
        <f t="shared" si="259"/>
        <v>645.14653285495115</v>
      </c>
      <c r="G238" s="40">
        <f t="shared" si="260"/>
        <v>597.30005373371455</v>
      </c>
      <c r="H238" s="40">
        <f t="shared" si="261"/>
        <v>667.29339776006873</v>
      </c>
      <c r="I238" s="341">
        <f t="shared" si="313"/>
        <v>3.0992733537918316</v>
      </c>
      <c r="J238" s="341">
        <f t="shared" si="313"/>
        <v>3.189168690301579</v>
      </c>
      <c r="K238" s="341">
        <f t="shared" si="313"/>
        <v>2.9159346424678385</v>
      </c>
      <c r="AG238" s="35">
        <v>90</v>
      </c>
      <c r="AH238" s="35">
        <v>94</v>
      </c>
      <c r="AI238" s="36" t="s">
        <v>12</v>
      </c>
      <c r="AJ238" s="35">
        <f t="shared" si="314"/>
        <v>673.72633178441288</v>
      </c>
      <c r="AK238" s="35">
        <f t="shared" si="314"/>
        <v>688.5530592532308</v>
      </c>
      <c r="AL238" s="35">
        <f t="shared" si="314"/>
        <v>703.18100502706523</v>
      </c>
      <c r="AM238" s="35">
        <f t="shared" si="314"/>
        <v>717.63191992559473</v>
      </c>
      <c r="AN238" s="35">
        <f t="shared" si="314"/>
        <v>731.9269597278319</v>
      </c>
      <c r="AO238" s="35">
        <f t="shared" si="314"/>
        <v>746.08659869481721</v>
      </c>
      <c r="AP238" s="35">
        <f t="shared" si="314"/>
        <v>760.13056822951557</v>
      </c>
      <c r="AQ238" s="35">
        <f t="shared" si="314"/>
        <v>774.07781651786149</v>
      </c>
      <c r="AR238" s="35">
        <f t="shared" si="314"/>
        <v>787.9464855064648</v>
      </c>
      <c r="AS238" s="35">
        <f t="shared" si="314"/>
        <v>801.75390204915846</v>
      </c>
      <c r="AT238" s="35">
        <f t="shared" si="314"/>
        <v>815.5165804911511</v>
      </c>
      <c r="AU238" s="35">
        <f t="shared" si="314"/>
        <v>829.25023435386333</v>
      </c>
      <c r="AV238" s="35">
        <f t="shared" si="314"/>
        <v>842.96979513553003</v>
      </c>
      <c r="AW238" s="35">
        <f t="shared" si="314"/>
        <v>856.68943655377382</v>
      </c>
      <c r="AX238" s="35">
        <f t="shared" si="314"/>
        <v>870.42260282894608</v>
      </c>
      <c r="AY238" s="35">
        <f t="shared" si="314"/>
        <v>884.18203984404818</v>
      </c>
      <c r="AZ238" s="35">
        <f t="shared" si="318"/>
        <v>897.97982822167967</v>
      </c>
      <c r="BA238" s="35">
        <f t="shared" si="318"/>
        <v>911.82741753400364</v>
      </c>
      <c r="BB238" s="35">
        <f t="shared" si="318"/>
        <v>925.73566101140364</v>
      </c>
      <c r="BC238" s="35">
        <f t="shared" si="318"/>
        <v>939.71485024239428</v>
      </c>
      <c r="BD238" s="35">
        <f t="shared" si="318"/>
        <v>953.77474946430868</v>
      </c>
      <c r="BE238" s="35">
        <f t="shared" si="318"/>
        <v>967.92462913392694</v>
      </c>
      <c r="BF238" s="35">
        <f t="shared" si="318"/>
        <v>982.17329854191973</v>
      </c>
      <c r="BG238" s="35">
        <f t="shared" si="318"/>
        <v>996.52913729684224</v>
      </c>
      <c r="BH238" s="35">
        <f t="shared" si="318"/>
        <v>1011.0001255553287</v>
      </c>
      <c r="BI238" s="35">
        <f t="shared" si="318"/>
        <v>1025.5938729167344</v>
      </c>
      <c r="BJ238" s="35">
        <f t="shared" si="318"/>
        <v>1040.3176459341821</v>
      </c>
      <c r="BK238" s="35">
        <f t="shared" si="318"/>
        <v>1055.178394221047</v>
      </c>
      <c r="BL238" s="35">
        <f t="shared" si="318"/>
        <v>1070.1827751534179</v>
      </c>
      <c r="BM238" s="35">
        <f t="shared" si="318"/>
        <v>1085.3371771859445</v>
      </c>
      <c r="BN238" s="35">
        <f t="shared" si="318"/>
        <v>1100.6477418114678</v>
      </c>
      <c r="BO238" s="35">
        <f t="shared" si="318"/>
        <v>1116.1203842046602</v>
      </c>
      <c r="BP238" s="35">
        <f t="shared" si="318"/>
        <v>1131.7608125970762</v>
      </c>
      <c r="BQ238" s="35">
        <f t="shared" si="318"/>
        <v>1147.5745464360739</v>
      </c>
      <c r="BR238" s="35">
        <f t="shared" si="318"/>
        <v>1163.5669333833616</v>
      </c>
      <c r="BS238" s="35">
        <f t="shared" si="318"/>
        <v>1179.743165210843</v>
      </c>
      <c r="BT238" s="35">
        <f t="shared" si="318"/>
        <v>1196.1082926522031</v>
      </c>
      <c r="BU238" s="35">
        <f t="shared" si="318"/>
        <v>1212.6672392685955</v>
      </c>
      <c r="BV238" s="35">
        <f t="shared" si="318"/>
        <v>1229.4248143859916</v>
      </c>
      <c r="BW238" s="35">
        <f t="shared" si="318"/>
        <v>1246.3857251604466</v>
      </c>
      <c r="BX238" s="35">
        <f t="shared" si="318"/>
        <v>1263.5545878258222</v>
      </c>
      <c r="BY238" s="35">
        <f t="shared" si="318"/>
        <v>1280.9359381765082</v>
      </c>
      <c r="BZ238" s="35">
        <f t="shared" si="318"/>
        <v>1298.5342413354949</v>
      </c>
      <c r="CA238" s="35">
        <f t="shared" si="318"/>
        <v>1316.3539008558114</v>
      </c>
      <c r="CB238" s="35">
        <f t="shared" si="318"/>
        <v>1334.3992672009661</v>
      </c>
      <c r="CC238" s="35">
        <f t="shared" si="318"/>
        <v>1352.6746456475853</v>
      </c>
      <c r="CD238" s="35">
        <f t="shared" si="318"/>
        <v>1371.1843036510495</v>
      </c>
      <c r="CE238" s="35">
        <f t="shared" si="318"/>
        <v>1389.9324777125432</v>
      </c>
      <c r="CF238" s="35">
        <f t="shared" si="318"/>
        <v>1408.9233797836182</v>
      </c>
      <c r="GU238" s="35">
        <v>90</v>
      </c>
      <c r="GV238" s="35">
        <v>94</v>
      </c>
      <c r="GW238" s="36" t="s">
        <v>12</v>
      </c>
      <c r="GX238" s="35">
        <f>SUMIF(Population!$B$4:$B$104,"&lt;="&amp;$GV238,Population!C$4:C$104)-SUMIF(Population!$B$4:$B$104,"&lt;"&amp;$GU238,Population!C$4:C$104)</f>
        <v>113794</v>
      </c>
      <c r="GY238" s="35">
        <f>SUMIF(Population!$B$4:$B$104,"&lt;="&amp;$GV238,Population!D$4:D$104)-SUMIF(Population!$B$4:$B$104,"&lt;"&amp;$GU238,Population!D$4:D$104)</f>
        <v>122250</v>
      </c>
      <c r="GZ238" s="35">
        <f>SUMIF(Population!$B$4:$B$104,"&lt;="&amp;$GV238,Population!E$4:E$104)-SUMIF(Population!$B$4:$B$104,"&lt;"&amp;$GU238,Population!E$4:E$104)</f>
        <v>130391</v>
      </c>
      <c r="HA238" s="35">
        <f>SUMIF(Population!$B$4:$B$104,"&lt;="&amp;$GV238,Population!F$4:F$104)-SUMIF(Population!$B$4:$B$104,"&lt;"&amp;$GU238,Population!F$4:F$104)</f>
        <v>136471</v>
      </c>
      <c r="HB238" s="35">
        <f>SUMIF(Population!$B$4:$B$104,"&lt;="&amp;$GV238,Population!G$4:G$104)-SUMIF(Population!$B$4:$B$104,"&lt;"&amp;$GU238,Population!G$4:G$104)</f>
        <v>141422</v>
      </c>
      <c r="HC238" s="35">
        <f>SUMIF(Population!$B$4:$B$104,"&lt;="&amp;$GV238,Population!H$4:H$104)-SUMIF(Population!$B$4:$B$104,"&lt;"&amp;$GU238,Population!H$4:H$104)</f>
        <v>145744</v>
      </c>
      <c r="HD238" s="35">
        <f>SUMIF(Population!$B$4:$B$104,"&lt;="&amp;$GV238,Population!I$4:I$104)-SUMIF(Population!$B$4:$B$104,"&lt;"&amp;$GU238,Population!I$4:I$104)</f>
        <v>150698</v>
      </c>
      <c r="HE238" s="35">
        <f>SUMIF(Population!$B$4:$B$104,"&lt;="&amp;$GV238,Population!J$4:J$104)-SUMIF(Population!$B$4:$B$104,"&lt;"&amp;$GU238,Population!J$4:J$104)</f>
        <v>154949</v>
      </c>
      <c r="HF238" s="35">
        <f>SUMIF(Population!$B$4:$B$104,"&lt;="&amp;$GV238,Population!K$4:K$104)-SUMIF(Population!$B$4:$B$104,"&lt;"&amp;$GU238,Population!K$4:K$104)</f>
        <v>159326</v>
      </c>
      <c r="HG238" s="35">
        <f>SUMIF(Population!$B$4:$B$104,"&lt;="&amp;$GV238,Population!L$4:L$104)-SUMIF(Population!$B$4:$B$104,"&lt;"&amp;$GU238,Population!L$4:L$104)</f>
        <v>163245</v>
      </c>
      <c r="HH238" s="35">
        <f>SUMIF(Population!$B$4:$B$104,"&lt;="&amp;$GV238,Population!M$4:M$104)-SUMIF(Population!$B$4:$B$104,"&lt;"&amp;$GU238,Population!M$4:M$104)</f>
        <v>165142</v>
      </c>
      <c r="HI238" s="35">
        <f>SUMIF(Population!$B$4:$B$104,"&lt;="&amp;$GV238,Population!N$4:N$104)-SUMIF(Population!$B$4:$B$104,"&lt;"&amp;$GU238,Population!N$4:N$104)</f>
        <v>167240</v>
      </c>
      <c r="HJ238" s="35">
        <f>SUMIF(Population!$B$4:$B$104,"&lt;="&amp;$GV238,Population!O$4:O$104)-SUMIF(Population!$B$4:$B$104,"&lt;"&amp;$GU238,Population!O$4:O$104)</f>
        <v>169892</v>
      </c>
      <c r="HK238" s="35">
        <f>SUMIF(Population!$B$4:$B$104,"&lt;="&amp;$GV238,Population!P$4:P$104)-SUMIF(Population!$B$4:$B$104,"&lt;"&amp;$GU238,Population!P$4:P$104)</f>
        <v>173659</v>
      </c>
      <c r="HL238" s="35">
        <f>SUMIF(Population!$B$4:$B$104,"&lt;="&amp;$GV238,Population!Q$4:Q$104)-SUMIF(Population!$B$4:$B$104,"&lt;"&amp;$GU238,Population!Q$4:Q$104)</f>
        <v>179764</v>
      </c>
      <c r="HM238" s="35">
        <f>SUMIF(Population!$B$4:$B$104,"&lt;="&amp;$GV238,Population!R$4:R$104)-SUMIF(Population!$B$4:$B$104,"&lt;"&amp;$GU238,Population!R$4:R$104)</f>
        <v>187634</v>
      </c>
      <c r="HN238" s="35">
        <f>SUMIF(Population!$B$4:$B$104,"&lt;="&amp;$GV238,Population!S$4:S$104)-SUMIF(Population!$B$4:$B$104,"&lt;"&amp;$GU238,Population!S$4:S$104)</f>
        <v>196213</v>
      </c>
      <c r="HO238" s="35">
        <f>SUMIF(Population!$B$4:$B$104,"&lt;="&amp;$GV238,Population!T$4:T$104)-SUMIF(Population!$B$4:$B$104,"&lt;"&amp;$GU238,Population!T$4:T$104)</f>
        <v>206317</v>
      </c>
      <c r="HP238" s="35">
        <f>SUMIF(Population!$B$4:$B$104,"&lt;="&amp;$GV238,Population!U$4:U$104)-SUMIF(Population!$B$4:$B$104,"&lt;"&amp;$GU238,Population!U$4:U$104)</f>
        <v>217024</v>
      </c>
      <c r="HQ238" s="35">
        <f>SUMIF(Population!$B$4:$B$104,"&lt;="&amp;$GV238,Population!V$4:V$104)-SUMIF(Population!$B$4:$B$104,"&lt;"&amp;$GU238,Population!V$4:V$104)</f>
        <v>227507</v>
      </c>
      <c r="HR238" s="35">
        <f>SUMIF(Population!$B$4:$B$104,"&lt;="&amp;$GV238,Population!W$4:W$104)-SUMIF(Population!$B$4:$B$104,"&lt;"&amp;$GU238,Population!W$4:W$104)</f>
        <v>240695</v>
      </c>
      <c r="HS238" s="35">
        <f>SUMIF(Population!$B$4:$B$104,"&lt;="&amp;$GV238,Population!X$4:X$104)-SUMIF(Population!$B$4:$B$104,"&lt;"&amp;$GU238,Population!X$4:X$104)</f>
        <v>252879</v>
      </c>
      <c r="HT238" s="35">
        <f>SUMIF(Population!$B$4:$B$104,"&lt;="&amp;$GV238,Population!Y$4:Y$104)-SUMIF(Population!$B$4:$B$104,"&lt;"&amp;$GU238,Population!Y$4:Y$104)</f>
        <v>270083</v>
      </c>
      <c r="HU238" s="35">
        <f>SUMIF(Population!$B$4:$B$104,"&lt;="&amp;$GV238,Population!Z$4:Z$104)-SUMIF(Population!$B$4:$B$104,"&lt;"&amp;$GU238,Population!Z$4:Z$104)</f>
        <v>288185</v>
      </c>
      <c r="HV238" s="35">
        <f>SUMIF(Population!$B$4:$B$104,"&lt;="&amp;$GV238,Population!AA$4:AA$104)-SUMIF(Population!$B$4:$B$104,"&lt;"&amp;$GU238,Population!AA$4:AA$104)</f>
        <v>306737</v>
      </c>
      <c r="HW238" s="35">
        <f>SUMIF(Population!$B$4:$B$104,"&lt;="&amp;$GV238,Population!AB$4:AB$104)-SUMIF(Population!$B$4:$B$104,"&lt;"&amp;$GU238,Population!AB$4:AB$104)</f>
        <v>337368</v>
      </c>
      <c r="HX238" s="35">
        <f>SUMIF(Population!$B$4:$B$104,"&lt;="&amp;$GV238,Population!AC$4:AC$104)-SUMIF(Population!$B$4:$B$104,"&lt;"&amp;$GU238,Population!AC$4:AC$104)</f>
        <v>360403</v>
      </c>
      <c r="HY238" s="35">
        <f>SUMIF(Population!$B$4:$B$104,"&lt;="&amp;$GV238,Population!AD$4:AD$104)-SUMIF(Population!$B$4:$B$104,"&lt;"&amp;$GU238,Population!AD$4:AD$104)</f>
        <v>376707</v>
      </c>
      <c r="HZ238" s="35">
        <f>SUMIF(Population!$B$4:$B$104,"&lt;="&amp;$GV238,Population!AE$4:AE$104)-SUMIF(Population!$B$4:$B$104,"&lt;"&amp;$GU238,Population!AE$4:AE$104)</f>
        <v>392716</v>
      </c>
      <c r="IA238" s="35">
        <f>SUMIF(Population!$B$4:$B$104,"&lt;="&amp;$GV238,Population!AF$4:AF$104)-SUMIF(Population!$B$4:$B$104,"&lt;"&amp;$GU238,Population!AF$4:AF$104)</f>
        <v>407861</v>
      </c>
      <c r="IB238" s="35">
        <f>SUMIF(Population!$B$4:$B$104,"&lt;="&amp;$GV238,Population!AG$4:AG$104)-SUMIF(Population!$B$4:$B$104,"&lt;"&amp;$GU238,Population!AG$4:AG$104)</f>
        <v>415960</v>
      </c>
      <c r="IC238" s="35">
        <f>SUMIF(Population!$B$4:$B$104,"&lt;="&amp;$GV238,Population!AH$4:AH$104)-SUMIF(Population!$B$4:$B$104,"&lt;"&amp;$GU238,Population!AH$4:AH$104)</f>
        <v>429821</v>
      </c>
      <c r="ID238" s="35">
        <f>SUMIF(Population!$B$4:$B$104,"&lt;="&amp;$GV238,Population!AI$4:AI$104)-SUMIF(Population!$B$4:$B$104,"&lt;"&amp;$GU238,Population!AI$4:AI$104)</f>
        <v>444660</v>
      </c>
      <c r="IE238" s="35">
        <f>SUMIF(Population!$B$4:$B$104,"&lt;="&amp;$GV238,Population!AJ$4:AJ$104)-SUMIF(Population!$B$4:$B$104,"&lt;"&amp;$GU238,Population!AJ$4:AJ$104)</f>
        <v>460961</v>
      </c>
      <c r="IF238" s="35">
        <f>SUMIF(Population!$B$4:$B$104,"&lt;="&amp;$GV238,Population!AK$4:AK$104)-SUMIF(Population!$B$4:$B$104,"&lt;"&amp;$GU238,Population!AK$4:AK$104)</f>
        <v>479028</v>
      </c>
      <c r="IG238" s="35">
        <f>SUMIF(Population!$B$4:$B$104,"&lt;="&amp;$GV238,Population!AL$4:AL$104)-SUMIF(Population!$B$4:$B$104,"&lt;"&amp;$GU238,Population!AL$4:AL$104)</f>
        <v>497120</v>
      </c>
      <c r="IH238" s="35">
        <f>SUMIF(Population!$B$4:$B$104,"&lt;="&amp;$GV238,Population!AM$4:AM$104)-SUMIF(Population!$B$4:$B$104,"&lt;"&amp;$GU238,Population!AM$4:AM$104)</f>
        <v>515433</v>
      </c>
      <c r="II238" s="35">
        <f>SUMIF(Population!$B$4:$B$104,"&lt;="&amp;$GV238,Population!AN$4:AN$104)-SUMIF(Population!$B$4:$B$104,"&lt;"&amp;$GU238,Population!AN$4:AN$104)</f>
        <v>535235</v>
      </c>
      <c r="IJ238" s="35">
        <f>SUMIF(Population!$B$4:$B$104,"&lt;="&amp;$GV238,Population!AO$4:AO$104)-SUMIF(Population!$B$4:$B$104,"&lt;"&amp;$GU238,Population!AO$4:AO$104)</f>
        <v>554069</v>
      </c>
      <c r="IK238" s="35">
        <f>SUMIF(Population!$B$4:$B$104,"&lt;="&amp;$GV238,Population!AP$4:AP$104)-SUMIF(Population!$B$4:$B$104,"&lt;"&amp;$GU238,Population!AP$4:AP$104)</f>
        <v>575009</v>
      </c>
      <c r="IL238" s="35">
        <f>SUMIF(Population!$B$4:$B$104,"&lt;="&amp;$GV238,Population!AQ$4:AQ$104)-SUMIF(Population!$B$4:$B$104,"&lt;"&amp;$GU238,Population!AQ$4:AQ$104)</f>
        <v>594271</v>
      </c>
      <c r="IM238" s="35">
        <f>SUMIF(Population!$B$4:$B$104,"&lt;="&amp;$GV238,Population!AR$4:AR$104)-SUMIF(Population!$B$4:$B$104,"&lt;"&amp;$GU238,Population!AR$4:AR$104)</f>
        <v>610835</v>
      </c>
      <c r="IN238" s="35">
        <f>SUMIF(Population!$B$4:$B$104,"&lt;="&amp;$GV238,Population!AS$4:AS$104)-SUMIF(Population!$B$4:$B$104,"&lt;"&amp;$GU238,Population!AS$4:AS$104)</f>
        <v>623894</v>
      </c>
      <c r="IO238" s="35">
        <f>SUMIF(Population!$B$4:$B$104,"&lt;="&amp;$GV238,Population!AT$4:AT$104)-SUMIF(Population!$B$4:$B$104,"&lt;"&amp;$GU238,Population!AT$4:AT$104)</f>
        <v>632063</v>
      </c>
      <c r="IP238" s="35">
        <f>SUMIF(Population!$B$4:$B$104,"&lt;="&amp;$GV238,Population!AU$4:AU$104)-SUMIF(Population!$B$4:$B$104,"&lt;"&amp;$GU238,Population!AU$4:AU$104)</f>
        <v>636906</v>
      </c>
      <c r="IQ238" s="35">
        <f>SUMIF(Population!$B$4:$B$104,"&lt;="&amp;$GV238,Population!AV$4:AV$104)-SUMIF(Population!$B$4:$B$104,"&lt;"&amp;$GU238,Population!AV$4:AV$104)</f>
        <v>643193</v>
      </c>
      <c r="IR238" s="35">
        <f>SUMIF(Population!$B$4:$B$104,"&lt;="&amp;$GV238,Population!AW$4:AW$104)-SUMIF(Population!$B$4:$B$104,"&lt;"&amp;$GU238,Population!AW$4:AW$104)</f>
        <v>654535</v>
      </c>
      <c r="IS238" s="35">
        <f>SUMIF(Population!$B$4:$B$104,"&lt;="&amp;$GV238,Population!AX$4:AX$104)-SUMIF(Population!$B$4:$B$104,"&lt;"&amp;$GU238,Population!AX$4:AX$104)</f>
        <v>674118</v>
      </c>
      <c r="IT238" s="35">
        <f>SUMIF(Population!$B$4:$B$104,"&lt;="&amp;$GV238,Population!AY$4:AY$104)-SUMIF(Population!$B$4:$B$104,"&lt;"&amp;$GU238,Population!AY$4:AY$104)</f>
        <v>697996</v>
      </c>
      <c r="IW238" s="35">
        <v>90</v>
      </c>
      <c r="IX238" s="35">
        <v>94</v>
      </c>
      <c r="IY238" s="36" t="s">
        <v>12</v>
      </c>
      <c r="IZ238" s="35">
        <f>SUMIF(Population!$B$214:$B$314,"&lt;="&amp;$GV238,Population!C$214:C$314)-SUMIF(Population!$B$214:$B$314,"&lt;"&amp;$GU238,Population!C$214:C$314)</f>
        <v>77788</v>
      </c>
      <c r="JA238" s="35">
        <f>SUMIF(Population!$B$214:$B$314,"&lt;="&amp;$GV238,Population!D$214:D$314)-SUMIF(Population!$B$214:$B$314,"&lt;"&amp;$GU238,Population!D$214:D$314)</f>
        <v>82922</v>
      </c>
      <c r="JB238" s="35">
        <f>SUMIF(Population!$B$214:$B$314,"&lt;="&amp;$GV238,Population!E$214:E$314)-SUMIF(Population!$B$214:$B$314,"&lt;"&amp;$GU238,Population!E$214:E$314)</f>
        <v>87820</v>
      </c>
      <c r="JC238" s="35">
        <f>SUMIF(Population!$B$214:$B$314,"&lt;="&amp;$GV238,Population!F$214:F$314)-SUMIF(Population!$B$214:$B$314,"&lt;"&amp;$GU238,Population!F$214:F$314)</f>
        <v>91273</v>
      </c>
      <c r="JD238" s="35">
        <f>SUMIF(Population!$B$214:$B$314,"&lt;="&amp;$GV238,Population!G$214:G$314)-SUMIF(Population!$B$214:$B$314,"&lt;"&amp;$GU238,Population!G$214:G$314)</f>
        <v>93579</v>
      </c>
      <c r="JE238" s="35">
        <f>SUMIF(Population!$B$214:$B$314,"&lt;="&amp;$GV238,Population!H$214:H$314)-SUMIF(Population!$B$214:$B$314,"&lt;"&amp;$GU238,Population!H$214:H$314)</f>
        <v>95472</v>
      </c>
      <c r="JF238" s="35">
        <f>SUMIF(Population!$B$214:$B$314,"&lt;="&amp;$GV238,Population!I$214:I$314)-SUMIF(Population!$B$214:$B$314,"&lt;"&amp;$GU238,Population!I$214:I$314)</f>
        <v>97780</v>
      </c>
      <c r="JG238" s="35">
        <f>SUMIF(Population!$B$214:$B$314,"&lt;="&amp;$GV238,Population!J$214:J$314)-SUMIF(Population!$B$214:$B$314,"&lt;"&amp;$GU238,Population!J$214:J$314)</f>
        <v>99640</v>
      </c>
      <c r="JH238" s="35">
        <f>SUMIF(Population!$B$214:$B$314,"&lt;="&amp;$GV238,Population!K$214:K$314)-SUMIF(Population!$B$214:$B$314,"&lt;"&amp;$GU238,Population!K$214:K$314)</f>
        <v>101567</v>
      </c>
      <c r="JI238" s="35">
        <f>SUMIF(Population!$B$214:$B$314,"&lt;="&amp;$GV238,Population!L$214:L$314)-SUMIF(Population!$B$214:$B$314,"&lt;"&amp;$GU238,Population!L$214:L$314)</f>
        <v>103436</v>
      </c>
      <c r="JJ238" s="35">
        <f>SUMIF(Population!$B$214:$B$314,"&lt;="&amp;$GV238,Population!M$214:M$314)-SUMIF(Population!$B$214:$B$314,"&lt;"&amp;$GU238,Population!M$214:M$314)</f>
        <v>104068</v>
      </c>
      <c r="JK238" s="35">
        <f>SUMIF(Population!$B$214:$B$314,"&lt;="&amp;$GV238,Population!N$214:N$314)-SUMIF(Population!$B$214:$B$314,"&lt;"&amp;$GU238,Population!N$214:N$314)</f>
        <v>104893</v>
      </c>
      <c r="JL238" s="35">
        <f>SUMIF(Population!$B$214:$B$314,"&lt;="&amp;$GV238,Population!O$214:O$314)-SUMIF(Population!$B$214:$B$314,"&lt;"&amp;$GU238,Population!O$214:O$314)</f>
        <v>106000</v>
      </c>
      <c r="JM238" s="35">
        <f>SUMIF(Population!$B$214:$B$314,"&lt;="&amp;$GV238,Population!P$214:P$314)-SUMIF(Population!$B$214:$B$314,"&lt;"&amp;$GU238,Population!P$214:P$314)</f>
        <v>107969</v>
      </c>
      <c r="JN238" s="35">
        <f>SUMIF(Population!$B$214:$B$314,"&lt;="&amp;$GV238,Population!Q$214:Q$314)-SUMIF(Population!$B$214:$B$314,"&lt;"&amp;$GU238,Population!Q$214:Q$314)</f>
        <v>111123</v>
      </c>
      <c r="JO238" s="35">
        <f>SUMIF(Population!$B$214:$B$314,"&lt;="&amp;$GV238,Population!R$214:R$314)-SUMIF(Population!$B$214:$B$314,"&lt;"&amp;$GU238,Population!R$214:R$314)</f>
        <v>114919</v>
      </c>
      <c r="JP238" s="35">
        <f>SUMIF(Population!$B$214:$B$314,"&lt;="&amp;$GV238,Population!S$214:S$314)-SUMIF(Population!$B$214:$B$314,"&lt;"&amp;$GU238,Population!S$214:S$314)</f>
        <v>119214</v>
      </c>
      <c r="JQ238" s="35">
        <f>SUMIF(Population!$B$214:$B$314,"&lt;="&amp;$GV238,Population!T$214:T$314)-SUMIF(Population!$B$214:$B$314,"&lt;"&amp;$GU238,Population!T$214:T$314)</f>
        <v>124535</v>
      </c>
      <c r="JR238" s="35">
        <f>SUMIF(Population!$B$214:$B$314,"&lt;="&amp;$GV238,Population!U$214:U$314)-SUMIF(Population!$B$214:$B$314,"&lt;"&amp;$GU238,Population!U$214:U$314)</f>
        <v>130101</v>
      </c>
      <c r="JS238" s="35">
        <f>SUMIF(Population!$B$214:$B$314,"&lt;="&amp;$GV238,Population!V$214:V$314)-SUMIF(Population!$B$214:$B$314,"&lt;"&amp;$GU238,Population!V$214:V$314)</f>
        <v>135740</v>
      </c>
      <c r="JT238" s="35">
        <f>SUMIF(Population!$B$214:$B$314,"&lt;="&amp;$GV238,Population!W$214:W$314)-SUMIF(Population!$B$214:$B$314,"&lt;"&amp;$GU238,Population!W$214:W$314)</f>
        <v>143190</v>
      </c>
      <c r="JU238" s="35">
        <f>SUMIF(Population!$B$214:$B$314,"&lt;="&amp;$GV238,Population!X$214:X$314)-SUMIF(Population!$B$214:$B$314,"&lt;"&amp;$GU238,Population!X$214:X$314)</f>
        <v>150279</v>
      </c>
      <c r="JV238" s="35">
        <f>SUMIF(Population!$B$214:$B$314,"&lt;="&amp;$GV238,Population!Y$214:Y$314)-SUMIF(Population!$B$214:$B$314,"&lt;"&amp;$GU238,Population!Y$214:Y$314)</f>
        <v>160237</v>
      </c>
      <c r="JW238" s="35">
        <f>SUMIF(Population!$B$214:$B$314,"&lt;="&amp;$GV238,Population!Z$214:Z$314)-SUMIF(Population!$B$214:$B$314,"&lt;"&amp;$GU238,Population!Z$214:Z$314)</f>
        <v>170738</v>
      </c>
      <c r="JX238" s="35">
        <f>SUMIF(Population!$B$214:$B$314,"&lt;="&amp;$GV238,Population!AA$214:AA$314)-SUMIF(Population!$B$214:$B$314,"&lt;"&amp;$GU238,Population!AA$214:AA$314)</f>
        <v>181189</v>
      </c>
      <c r="JY238" s="35">
        <f>SUMIF(Population!$B$214:$B$314,"&lt;="&amp;$GV238,Population!AB$214:AB$314)-SUMIF(Population!$B$214:$B$314,"&lt;"&amp;$GU238,Population!AB$214:AB$314)</f>
        <v>198624</v>
      </c>
      <c r="JZ238" s="35">
        <f>SUMIF(Population!$B$214:$B$314,"&lt;="&amp;$GV238,Population!AC$214:AC$314)-SUMIF(Population!$B$214:$B$314,"&lt;"&amp;$GU238,Population!AC$214:AC$314)</f>
        <v>211691</v>
      </c>
      <c r="KA238" s="35">
        <f>SUMIF(Population!$B$214:$B$314,"&lt;="&amp;$GV238,Population!AD$214:AD$314)-SUMIF(Population!$B$214:$B$314,"&lt;"&amp;$GU238,Population!AD$214:AD$314)</f>
        <v>221061</v>
      </c>
      <c r="KB238" s="35">
        <f>SUMIF(Population!$B$214:$B$314,"&lt;="&amp;$GV238,Population!AE$214:AE$314)-SUMIF(Population!$B$214:$B$314,"&lt;"&amp;$GU238,Population!AE$214:AE$314)</f>
        <v>230380</v>
      </c>
      <c r="KC238" s="35">
        <f>SUMIF(Population!$B$214:$B$314,"&lt;="&amp;$GV238,Population!AF$214:AF$314)-SUMIF(Population!$B$214:$B$314,"&lt;"&amp;$GU238,Population!AF$214:AF$314)</f>
        <v>239278</v>
      </c>
      <c r="KD238" s="35">
        <f>SUMIF(Population!$B$214:$B$314,"&lt;="&amp;$GV238,Population!AG$214:AG$314)-SUMIF(Population!$B$214:$B$314,"&lt;"&amp;$GU238,Population!AG$214:AG$314)</f>
        <v>243809</v>
      </c>
      <c r="KE238" s="35">
        <f>SUMIF(Population!$B$214:$B$314,"&lt;="&amp;$GV238,Population!AH$214:AH$314)-SUMIF(Population!$B$214:$B$314,"&lt;"&amp;$GU238,Population!AH$214:AH$314)</f>
        <v>251811</v>
      </c>
      <c r="KF238" s="35">
        <f>SUMIF(Population!$B$214:$B$314,"&lt;="&amp;$GV238,Population!AI$214:AI$314)-SUMIF(Population!$B$214:$B$314,"&lt;"&amp;$GU238,Population!AI$214:AI$314)</f>
        <v>260395</v>
      </c>
      <c r="KG238" s="35">
        <f>SUMIF(Population!$B$214:$B$314,"&lt;="&amp;$GV238,Population!AJ$214:AJ$314)-SUMIF(Population!$B$214:$B$314,"&lt;"&amp;$GU238,Population!AJ$214:AJ$314)</f>
        <v>269617</v>
      </c>
      <c r="KH238" s="35">
        <f>SUMIF(Population!$B$214:$B$314,"&lt;="&amp;$GV238,Population!AK$214:AK$314)-SUMIF(Population!$B$214:$B$314,"&lt;"&amp;$GU238,Population!AK$214:AK$314)</f>
        <v>279438</v>
      </c>
      <c r="KI238" s="35">
        <f>SUMIF(Population!$B$214:$B$314,"&lt;="&amp;$GV238,Population!AL$214:AL$314)-SUMIF(Population!$B$214:$B$314,"&lt;"&amp;$GU238,Population!AL$214:AL$314)</f>
        <v>289527</v>
      </c>
      <c r="KJ238" s="35">
        <f>SUMIF(Population!$B$214:$B$314,"&lt;="&amp;$GV238,Population!AM$214:AM$314)-SUMIF(Population!$B$214:$B$314,"&lt;"&amp;$GU238,Population!AM$214:AM$314)</f>
        <v>299754</v>
      </c>
      <c r="KK238" s="35">
        <f>SUMIF(Population!$B$214:$B$314,"&lt;="&amp;$GV238,Population!AN$214:AN$314)-SUMIF(Population!$B$214:$B$314,"&lt;"&amp;$GU238,Population!AN$214:AN$314)</f>
        <v>310560</v>
      </c>
      <c r="KL238" s="35">
        <f>SUMIF(Population!$B$214:$B$314,"&lt;="&amp;$GV238,Population!AO$214:AO$314)-SUMIF(Population!$B$214:$B$314,"&lt;"&amp;$GU238,Population!AO$214:AO$314)</f>
        <v>320882</v>
      </c>
      <c r="KM238" s="35">
        <f>SUMIF(Population!$B$214:$B$314,"&lt;="&amp;$GV238,Population!AP$214:AP$314)-SUMIF(Population!$B$214:$B$314,"&lt;"&amp;$GU238,Population!AP$214:AP$314)</f>
        <v>332350</v>
      </c>
      <c r="KN238" s="35">
        <f>SUMIF(Population!$B$214:$B$314,"&lt;="&amp;$GV238,Population!AQ$214:AQ$314)-SUMIF(Population!$B$214:$B$314,"&lt;"&amp;$GU238,Population!AQ$214:AQ$314)</f>
        <v>342478</v>
      </c>
      <c r="KO238" s="35">
        <f>SUMIF(Population!$B$214:$B$314,"&lt;="&amp;$GV238,Population!AR$214:AR$314)-SUMIF(Population!$B$214:$B$314,"&lt;"&amp;$GU238,Population!AR$214:AR$314)</f>
        <v>351208</v>
      </c>
      <c r="KP238" s="35">
        <f>SUMIF(Population!$B$214:$B$314,"&lt;="&amp;$GV238,Population!AS$214:AS$314)-SUMIF(Population!$B$214:$B$314,"&lt;"&amp;$GU238,Population!AS$214:AS$314)</f>
        <v>357793</v>
      </c>
      <c r="KQ238" s="35">
        <f>SUMIF(Population!$B$214:$B$314,"&lt;="&amp;$GV238,Population!AT$214:AT$314)-SUMIF(Population!$B$214:$B$314,"&lt;"&amp;$GU238,Population!AT$214:AT$314)</f>
        <v>361650</v>
      </c>
      <c r="KR238" s="35">
        <f>SUMIF(Population!$B$214:$B$314,"&lt;="&amp;$GV238,Population!AU$214:AU$314)-SUMIF(Population!$B$214:$B$314,"&lt;"&amp;$GU238,Population!AU$214:AU$314)</f>
        <v>363417</v>
      </c>
      <c r="KS238" s="35">
        <f>SUMIF(Population!$B$214:$B$314,"&lt;="&amp;$GV238,Population!AV$214:AV$314)-SUMIF(Population!$B$214:$B$314,"&lt;"&amp;$GU238,Population!AV$214:AV$314)</f>
        <v>365957</v>
      </c>
      <c r="KT238" s="35">
        <f>SUMIF(Population!$B$214:$B$314,"&lt;="&amp;$GV238,Population!AW$214:AW$314)-SUMIF(Population!$B$214:$B$314,"&lt;"&amp;$GU238,Population!AW$214:AW$314)</f>
        <v>371074</v>
      </c>
      <c r="KU238" s="35">
        <f>SUMIF(Population!$B$214:$B$314,"&lt;="&amp;$GV238,Population!AX$214:AX$314)-SUMIF(Population!$B$214:$B$314,"&lt;"&amp;$GU238,Population!AX$214:AX$314)</f>
        <v>381109</v>
      </c>
      <c r="KV238" s="35">
        <f>SUMIF(Population!$B$214:$B$314,"&lt;="&amp;$GV238,Population!AY$214:AY$314)-SUMIF(Population!$B$214:$B$314,"&lt;"&amp;$GU238,Population!AY$214:AY$314)</f>
        <v>393271</v>
      </c>
      <c r="KY238" s="35">
        <v>90</v>
      </c>
      <c r="KZ238" s="35">
        <v>94</v>
      </c>
      <c r="LA238" s="36" t="s">
        <v>12</v>
      </c>
      <c r="LB238" s="35">
        <f>SUMIF(Population!$B$110:$B$210,"&lt;="&amp;$GV238,Population!C$110:C$210)-SUMIF(Population!$B$110:$B$210,"&lt;"&amp;$GU238,Population!C$110:C$210)</f>
        <v>36006</v>
      </c>
      <c r="LC238" s="35">
        <f>SUMIF(Population!$B$110:$B$210,"&lt;="&amp;$GV238,Population!D$110:D$210)-SUMIF(Population!$B$110:$B$210,"&lt;"&amp;$GU238,Population!D$110:D$210)</f>
        <v>39328</v>
      </c>
      <c r="LD238" s="35">
        <f>SUMIF(Population!$B$110:$B$210,"&lt;="&amp;$GV238,Population!E$110:E$210)-SUMIF(Population!$B$110:$B$210,"&lt;"&amp;$GU238,Population!E$110:E$210)</f>
        <v>42571</v>
      </c>
      <c r="LE238" s="35">
        <f>SUMIF(Population!$B$110:$B$210,"&lt;="&amp;$GV238,Population!F$110:F$210)-SUMIF(Population!$B$110:$B$210,"&lt;"&amp;$GU238,Population!F$110:F$210)</f>
        <v>45198</v>
      </c>
      <c r="LF238" s="35">
        <f>SUMIF(Population!$B$110:$B$210,"&lt;="&amp;$GV238,Population!G$110:G$210)-SUMIF(Population!$B$110:$B$210,"&lt;"&amp;$GU238,Population!G$110:G$210)</f>
        <v>47843</v>
      </c>
      <c r="LG238" s="35">
        <f>SUMIF(Population!$B$110:$B$210,"&lt;="&amp;$GV238,Population!H$110:H$210)-SUMIF(Population!$B$110:$B$210,"&lt;"&amp;$GU238,Population!H$110:H$210)</f>
        <v>50272</v>
      </c>
      <c r="LH238" s="35">
        <f>SUMIF(Population!$B$110:$B$210,"&lt;="&amp;$GV238,Population!I$110:I$210)-SUMIF(Population!$B$110:$B$210,"&lt;"&amp;$GU238,Population!I$110:I$210)</f>
        <v>52918</v>
      </c>
      <c r="LI238" s="35">
        <f>SUMIF(Population!$B$110:$B$210,"&lt;="&amp;$GV238,Population!J$110:J$210)-SUMIF(Population!$B$110:$B$210,"&lt;"&amp;$GU238,Population!J$110:J$210)</f>
        <v>55309</v>
      </c>
      <c r="LJ238" s="35">
        <f>SUMIF(Population!$B$110:$B$210,"&lt;="&amp;$GV238,Population!K$110:K$210)-SUMIF(Population!$B$110:$B$210,"&lt;"&amp;$GU238,Population!K$110:K$210)</f>
        <v>57759</v>
      </c>
      <c r="LK238" s="35">
        <f>SUMIF(Population!$B$110:$B$210,"&lt;="&amp;$GV238,Population!L$110:L$210)-SUMIF(Population!$B$110:$B$210,"&lt;"&amp;$GU238,Population!L$110:L$210)</f>
        <v>59809</v>
      </c>
      <c r="LL238" s="35">
        <f>SUMIF(Population!$B$110:$B$210,"&lt;="&amp;$GV238,Population!M$110:M$210)-SUMIF(Population!$B$110:$B$210,"&lt;"&amp;$GU238,Population!M$110:M$210)</f>
        <v>61074</v>
      </c>
      <c r="LM238" s="35">
        <f>SUMIF(Population!$B$110:$B$210,"&lt;="&amp;$GV238,Population!N$110:N$210)-SUMIF(Population!$B$110:$B$210,"&lt;"&amp;$GU238,Population!N$110:N$210)</f>
        <v>62347</v>
      </c>
      <c r="LN238" s="35">
        <f>SUMIF(Population!$B$110:$B$210,"&lt;="&amp;$GV238,Population!O$110:O$210)-SUMIF(Population!$B$110:$B$210,"&lt;"&amp;$GU238,Population!O$110:O$210)</f>
        <v>63892</v>
      </c>
      <c r="LO238" s="35">
        <f>SUMIF(Population!$B$110:$B$210,"&lt;="&amp;$GV238,Population!P$110:P$210)-SUMIF(Population!$B$110:$B$210,"&lt;"&amp;$GU238,Population!P$110:P$210)</f>
        <v>65690</v>
      </c>
      <c r="LP238" s="35">
        <f>SUMIF(Population!$B$110:$B$210,"&lt;="&amp;$GV238,Population!Q$110:Q$210)-SUMIF(Population!$B$110:$B$210,"&lt;"&amp;$GU238,Population!Q$110:Q$210)</f>
        <v>68641</v>
      </c>
      <c r="LQ238" s="35">
        <f>SUMIF(Population!$B$110:$B$210,"&lt;="&amp;$GV238,Population!R$110:R$210)-SUMIF(Population!$B$110:$B$210,"&lt;"&amp;$GU238,Population!R$110:R$210)</f>
        <v>72715</v>
      </c>
      <c r="LR238" s="35">
        <f>SUMIF(Population!$B$110:$B$210,"&lt;="&amp;$GV238,Population!S$110:S$210)-SUMIF(Population!$B$110:$B$210,"&lt;"&amp;$GU238,Population!S$110:S$210)</f>
        <v>76999</v>
      </c>
      <c r="LS238" s="35">
        <f>SUMIF(Population!$B$110:$B$210,"&lt;="&amp;$GV238,Population!T$110:T$210)-SUMIF(Population!$B$110:$B$210,"&lt;"&amp;$GU238,Population!T$110:T$210)</f>
        <v>81782</v>
      </c>
      <c r="LT238" s="35">
        <f>SUMIF(Population!$B$110:$B$210,"&lt;="&amp;$GV238,Population!U$110:U$210)-SUMIF(Population!$B$110:$B$210,"&lt;"&amp;$GU238,Population!U$110:U$210)</f>
        <v>86923</v>
      </c>
      <c r="LU238" s="35">
        <f>SUMIF(Population!$B$110:$B$210,"&lt;="&amp;$GV238,Population!V$110:V$210)-SUMIF(Population!$B$110:$B$210,"&lt;"&amp;$GU238,Population!V$110:V$210)</f>
        <v>91767</v>
      </c>
      <c r="LV238" s="35">
        <f>SUMIF(Population!$B$110:$B$210,"&lt;="&amp;$GV238,Population!W$110:W$210)-SUMIF(Population!$B$110:$B$210,"&lt;"&amp;$GU238,Population!W$110:W$210)</f>
        <v>97505</v>
      </c>
      <c r="LW238" s="35">
        <f>SUMIF(Population!$B$110:$B$210,"&lt;="&amp;$GV238,Population!X$110:X$210)-SUMIF(Population!$B$110:$B$210,"&lt;"&amp;$GU238,Population!X$110:X$210)</f>
        <v>102600</v>
      </c>
      <c r="LX238" s="35">
        <f>SUMIF(Population!$B$110:$B$210,"&lt;="&amp;$GV238,Population!Y$110:Y$210)-SUMIF(Population!$B$110:$B$210,"&lt;"&amp;$GU238,Population!Y$110:Y$210)</f>
        <v>109846</v>
      </c>
      <c r="LY238" s="35">
        <f>SUMIF(Population!$B$110:$B$210,"&lt;="&amp;$GV238,Population!Z$110:Z$210)-SUMIF(Population!$B$110:$B$210,"&lt;"&amp;$GU238,Population!Z$110:Z$210)</f>
        <v>117447</v>
      </c>
      <c r="LZ238" s="35">
        <f>SUMIF(Population!$B$110:$B$210,"&lt;="&amp;$GV238,Population!AA$110:AA$210)-SUMIF(Population!$B$110:$B$210,"&lt;"&amp;$GU238,Population!AA$110:AA$210)</f>
        <v>125548</v>
      </c>
      <c r="MA238" s="35">
        <f>SUMIF(Population!$B$110:$B$210,"&lt;="&amp;$GV238,Population!AB$110:AB$210)-SUMIF(Population!$B$110:$B$210,"&lt;"&amp;$GU238,Population!AB$110:AB$210)</f>
        <v>138744</v>
      </c>
      <c r="MB238" s="35">
        <f>SUMIF(Population!$B$110:$B$210,"&lt;="&amp;$GV238,Population!AC$110:AC$210)-SUMIF(Population!$B$110:$B$210,"&lt;"&amp;$GU238,Population!AC$110:AC$210)</f>
        <v>148712</v>
      </c>
      <c r="MC238" s="35">
        <f>SUMIF(Population!$B$110:$B$210,"&lt;="&amp;$GV238,Population!AD$110:AD$210)-SUMIF(Population!$B$110:$B$210,"&lt;"&amp;$GU238,Population!AD$110:AD$210)</f>
        <v>155646</v>
      </c>
      <c r="MD238" s="35">
        <f>SUMIF(Population!$B$110:$B$210,"&lt;="&amp;$GV238,Population!AE$110:AE$210)-SUMIF(Population!$B$110:$B$210,"&lt;"&amp;$GU238,Population!AE$110:AE$210)</f>
        <v>162336</v>
      </c>
      <c r="ME238" s="35">
        <f>SUMIF(Population!$B$110:$B$210,"&lt;="&amp;$GV238,Population!AF$110:AF$210)-SUMIF(Population!$B$110:$B$210,"&lt;"&amp;$GU238,Population!AF$110:AF$210)</f>
        <v>168583</v>
      </c>
      <c r="MF238" s="35">
        <f>SUMIF(Population!$B$110:$B$210,"&lt;="&amp;$GV238,Population!AG$110:AG$210)-SUMIF(Population!$B$110:$B$210,"&lt;"&amp;$GU238,Population!AG$110:AG$210)</f>
        <v>172151</v>
      </c>
      <c r="MG238" s="35">
        <f>SUMIF(Population!$B$110:$B$210,"&lt;="&amp;$GV238,Population!AH$110:AH$210)-SUMIF(Population!$B$110:$B$210,"&lt;"&amp;$GU238,Population!AH$110:AH$210)</f>
        <v>178010</v>
      </c>
      <c r="MH238" s="35">
        <f>SUMIF(Population!$B$110:$B$210,"&lt;="&amp;$GV238,Population!AI$110:AI$210)-SUMIF(Population!$B$110:$B$210,"&lt;"&amp;$GU238,Population!AI$110:AI$210)</f>
        <v>184265</v>
      </c>
      <c r="MI238" s="35">
        <f>SUMIF(Population!$B$110:$B$210,"&lt;="&amp;$GV238,Population!AJ$110:AJ$210)-SUMIF(Population!$B$110:$B$210,"&lt;"&amp;$GU238,Population!AJ$110:AJ$210)</f>
        <v>191344</v>
      </c>
      <c r="MJ238" s="35">
        <f>SUMIF(Population!$B$110:$B$210,"&lt;="&amp;$GV238,Population!AK$110:AK$210)-SUMIF(Population!$B$110:$B$210,"&lt;"&amp;$GU238,Population!AK$110:AK$210)</f>
        <v>199590</v>
      </c>
      <c r="MK238" s="35">
        <f>SUMIF(Population!$B$110:$B$210,"&lt;="&amp;$GV238,Population!AL$110:AL$210)-SUMIF(Population!$B$110:$B$210,"&lt;"&amp;$GU238,Population!AL$110:AL$210)</f>
        <v>207593</v>
      </c>
      <c r="ML238" s="35">
        <f>SUMIF(Population!$B$110:$B$210,"&lt;="&amp;$GV238,Population!AM$110:AM$210)-SUMIF(Population!$B$110:$B$210,"&lt;"&amp;$GU238,Population!AM$110:AM$210)</f>
        <v>215679</v>
      </c>
      <c r="MM238" s="35">
        <f>SUMIF(Population!$B$110:$B$210,"&lt;="&amp;$GV238,Population!AN$110:AN$210)-SUMIF(Population!$B$110:$B$210,"&lt;"&amp;$GU238,Population!AN$110:AN$210)</f>
        <v>224675</v>
      </c>
      <c r="MN238" s="35">
        <f>SUMIF(Population!$B$110:$B$210,"&lt;="&amp;$GV238,Population!AO$110:AO$210)-SUMIF(Population!$B$110:$B$210,"&lt;"&amp;$GU238,Population!AO$110:AO$210)</f>
        <v>233187</v>
      </c>
      <c r="MO238" s="35">
        <f>SUMIF(Population!$B$110:$B$210,"&lt;="&amp;$GV238,Population!AP$110:AP$210)-SUMIF(Population!$B$110:$B$210,"&lt;"&amp;$GU238,Population!AP$110:AP$210)</f>
        <v>242659</v>
      </c>
      <c r="MP238" s="35">
        <f>SUMIF(Population!$B$110:$B$210,"&lt;="&amp;$GV238,Population!AQ$110:AQ$210)-SUMIF(Population!$B$110:$B$210,"&lt;"&amp;$GU238,Population!AQ$110:AQ$210)</f>
        <v>251793</v>
      </c>
      <c r="MQ238" s="35">
        <f>SUMIF(Population!$B$110:$B$210,"&lt;="&amp;$GV238,Population!AR$110:AR$210)-SUMIF(Population!$B$110:$B$210,"&lt;"&amp;$GU238,Population!AR$110:AR$210)</f>
        <v>259627</v>
      </c>
      <c r="MR238" s="35">
        <f>SUMIF(Population!$B$110:$B$210,"&lt;="&amp;$GV238,Population!AS$110:AS$210)-SUMIF(Population!$B$110:$B$210,"&lt;"&amp;$GU238,Population!AS$110:AS$210)</f>
        <v>266101</v>
      </c>
      <c r="MS238" s="35">
        <f>SUMIF(Population!$B$110:$B$210,"&lt;="&amp;$GV238,Population!AT$110:AT$210)-SUMIF(Population!$B$110:$B$210,"&lt;"&amp;$GU238,Population!AT$110:AT$210)</f>
        <v>270413</v>
      </c>
      <c r="MT238" s="35">
        <f>SUMIF(Population!$B$110:$B$210,"&lt;="&amp;$GV238,Population!AU$110:AU$210)-SUMIF(Population!$B$110:$B$210,"&lt;"&amp;$GU238,Population!AU$110:AU$210)</f>
        <v>273489</v>
      </c>
      <c r="MU238" s="35">
        <f>SUMIF(Population!$B$110:$B$210,"&lt;="&amp;$GV238,Population!AV$110:AV$210)-SUMIF(Population!$B$110:$B$210,"&lt;"&amp;$GU238,Population!AV$110:AV$210)</f>
        <v>277236</v>
      </c>
      <c r="MV238" s="35">
        <f>SUMIF(Population!$B$110:$B$210,"&lt;="&amp;$GV238,Population!AW$110:AW$210)-SUMIF(Population!$B$110:$B$210,"&lt;"&amp;$GU238,Population!AW$110:AW$210)</f>
        <v>283461</v>
      </c>
      <c r="MW238" s="35">
        <f>SUMIF(Population!$B$110:$B$210,"&lt;="&amp;$GV238,Population!AX$110:AX$210)-SUMIF(Population!$B$110:$B$210,"&lt;"&amp;$GU238,Population!AX$110:AX$210)</f>
        <v>293009</v>
      </c>
      <c r="MX238" s="35">
        <f>SUMIF(Population!$B$110:$B$210,"&lt;="&amp;$GV238,Population!AY$110:AY$210)-SUMIF(Population!$B$110:$B$210,"&lt;"&amp;$GU238,Population!AY$110:AY$210)</f>
        <v>304725</v>
      </c>
      <c r="MZ238" s="36" t="s">
        <v>12</v>
      </c>
      <c r="NA238" s="75">
        <f t="shared" si="264"/>
        <v>76666014.199075475</v>
      </c>
      <c r="NB238" s="75">
        <f t="shared" si="265"/>
        <v>84175611.493707463</v>
      </c>
      <c r="NC238" s="75">
        <f t="shared" si="266"/>
        <v>91688474.426484063</v>
      </c>
      <c r="ND238" s="75">
        <f t="shared" si="267"/>
        <v>97935945.744165838</v>
      </c>
      <c r="NE238" s="75">
        <f t="shared" si="268"/>
        <v>103510574.49862944</v>
      </c>
      <c r="NF238" s="75">
        <f t="shared" si="269"/>
        <v>108737645.24017744</v>
      </c>
      <c r="NG238" s="75">
        <f t="shared" si="270"/>
        <v>114550156.37105154</v>
      </c>
      <c r="NH238" s="75">
        <f t="shared" si="271"/>
        <v>119942583.59162612</v>
      </c>
      <c r="NI238" s="75">
        <f t="shared" si="272"/>
        <v>125540361.74980301</v>
      </c>
      <c r="NJ238" s="75">
        <f t="shared" si="273"/>
        <v>130882315.74001487</v>
      </c>
      <c r="NK238" s="75">
        <f t="shared" si="274"/>
        <v>134676039.13546968</v>
      </c>
      <c r="NL238" s="75">
        <f t="shared" si="275"/>
        <v>138683809.19334009</v>
      </c>
      <c r="NM238" s="75">
        <f t="shared" si="276"/>
        <v>143213824.43516546</v>
      </c>
      <c r="NN238" s="75">
        <f t="shared" si="277"/>
        <v>148771830.86249182</v>
      </c>
      <c r="NO238" s="75">
        <f t="shared" si="278"/>
        <v>156470648.77494267</v>
      </c>
      <c r="NP238" s="75">
        <f t="shared" si="279"/>
        <v>165902612.86409813</v>
      </c>
      <c r="NQ238" s="75">
        <f t="shared" si="280"/>
        <v>176195316.03486043</v>
      </c>
      <c r="NR238" s="75">
        <f t="shared" si="281"/>
        <v>188125497.30336303</v>
      </c>
      <c r="NS238" s="75">
        <f t="shared" si="282"/>
        <v>200906856.09533885</v>
      </c>
      <c r="NT238" s="75">
        <f t="shared" si="283"/>
        <v>213791706.4340964</v>
      </c>
      <c r="NU238" s="75">
        <f t="shared" si="284"/>
        <v>229568813.32231179</v>
      </c>
      <c r="NV238" s="75">
        <f t="shared" si="285"/>
        <v>244767812.29075831</v>
      </c>
      <c r="NW238" s="75">
        <f t="shared" si="286"/>
        <v>265268310.99009731</v>
      </c>
      <c r="NX238" s="75">
        <f t="shared" si="287"/>
        <v>287184749.43189049</v>
      </c>
      <c r="NY238" s="75">
        <f t="shared" si="288"/>
        <v>310111145.51246488</v>
      </c>
      <c r="NZ238" s="75">
        <f t="shared" si="289"/>
        <v>346002553.71817285</v>
      </c>
      <c r="OA238" s="75">
        <f t="shared" si="290"/>
        <v>374933600.54761702</v>
      </c>
      <c r="OB238" s="75">
        <f t="shared" si="291"/>
        <v>397493087.35182798</v>
      </c>
      <c r="OC238" s="75">
        <f t="shared" si="292"/>
        <v>420277898.72714967</v>
      </c>
      <c r="OD238" s="75">
        <f t="shared" si="293"/>
        <v>442666706.42423648</v>
      </c>
      <c r="OE238" s="75">
        <f t="shared" si="294"/>
        <v>457825434.68389815</v>
      </c>
      <c r="OF238" s="75">
        <f t="shared" si="295"/>
        <v>479731979.65923125</v>
      </c>
      <c r="OG238" s="75">
        <f t="shared" si="296"/>
        <v>503248762.92941588</v>
      </c>
      <c r="OH238" s="75">
        <f t="shared" si="297"/>
        <v>528987110.49971908</v>
      </c>
      <c r="OI238" s="75">
        <f t="shared" si="298"/>
        <v>557381140.96476495</v>
      </c>
      <c r="OJ238" s="75">
        <f t="shared" si="299"/>
        <v>586473922.28961432</v>
      </c>
      <c r="OK238" s="75">
        <f t="shared" si="300"/>
        <v>616513685.60660303</v>
      </c>
      <c r="OL238" s="75">
        <f t="shared" si="301"/>
        <v>649061949.80992675</v>
      </c>
      <c r="OM238" s="75">
        <f t="shared" si="302"/>
        <v>681186177.48203194</v>
      </c>
      <c r="ON238" s="75">
        <f t="shared" si="303"/>
        <v>716683009.43878317</v>
      </c>
      <c r="OO238" s="75">
        <f t="shared" si="304"/>
        <v>750893848.4618392</v>
      </c>
      <c r="OP238" s="75">
        <f t="shared" si="305"/>
        <v>782440503.79604745</v>
      </c>
      <c r="OQ238" s="75">
        <f t="shared" si="306"/>
        <v>810147721.96376729</v>
      </c>
      <c r="OR238" s="75">
        <f t="shared" si="307"/>
        <v>832018595.63662672</v>
      </c>
      <c r="OS238" s="75">
        <f t="shared" si="308"/>
        <v>849886899.67589843</v>
      </c>
      <c r="OT238" s="75">
        <f t="shared" si="309"/>
        <v>870030863.35800731</v>
      </c>
      <c r="OU238" s="75">
        <f t="shared" si="310"/>
        <v>897488118.19023967</v>
      </c>
      <c r="OV238" s="75">
        <f t="shared" si="311"/>
        <v>936978502.01062417</v>
      </c>
      <c r="OW238" s="75">
        <f t="shared" si="312"/>
        <v>983422883.39544642</v>
      </c>
    </row>
    <row r="239" spans="2:413">
      <c r="B239" s="36" t="s">
        <v>13</v>
      </c>
      <c r="C239" s="39">
        <v>18756518.373313416</v>
      </c>
      <c r="D239" s="39">
        <v>4706847.6477662232</v>
      </c>
      <c r="E239" s="39">
        <v>14049670.725547191</v>
      </c>
      <c r="F239" s="40">
        <f t="shared" si="259"/>
        <v>629.18112016750251</v>
      </c>
      <c r="G239" s="40">
        <f t="shared" si="260"/>
        <v>660.61019617771558</v>
      </c>
      <c r="H239" s="40">
        <f t="shared" si="261"/>
        <v>619.31017920952092</v>
      </c>
      <c r="I239" s="341">
        <f t="shared" si="313"/>
        <v>3.0225757733126626</v>
      </c>
      <c r="J239" s="341">
        <f t="shared" si="313"/>
        <v>3.5272010122456758</v>
      </c>
      <c r="K239" s="341">
        <f t="shared" si="313"/>
        <v>2.7062578650588165</v>
      </c>
      <c r="AG239" s="35">
        <v>95</v>
      </c>
      <c r="AH239" s="35">
        <v>100</v>
      </c>
      <c r="AI239" s="36" t="s">
        <v>13</v>
      </c>
      <c r="AJ239" s="35">
        <f t="shared" si="314"/>
        <v>657.05365607810563</v>
      </c>
      <c r="AK239" s="35">
        <f t="shared" si="314"/>
        <v>671.51346717864294</v>
      </c>
      <c r="AL239" s="35">
        <f t="shared" si="314"/>
        <v>685.77941582600226</v>
      </c>
      <c r="AM239" s="35">
        <f t="shared" si="314"/>
        <v>699.87271457329041</v>
      </c>
      <c r="AN239" s="35">
        <f t="shared" si="314"/>
        <v>713.81399565839365</v>
      </c>
      <c r="AO239" s="35">
        <f t="shared" si="314"/>
        <v>727.6232266667206</v>
      </c>
      <c r="AP239" s="35">
        <f t="shared" si="314"/>
        <v>741.31965070908075</v>
      </c>
      <c r="AQ239" s="35">
        <f t="shared" si="314"/>
        <v>754.9217470614899</v>
      </c>
      <c r="AR239" s="35">
        <f t="shared" si="314"/>
        <v>768.44720871260836</v>
      </c>
      <c r="AS239" s="35">
        <f t="shared" si="314"/>
        <v>781.91293372938458</v>
      </c>
      <c r="AT239" s="35">
        <f t="shared" si="314"/>
        <v>795.33502777725721</v>
      </c>
      <c r="AU239" s="35">
        <f t="shared" si="314"/>
        <v>808.72881551582782</v>
      </c>
      <c r="AV239" s="35">
        <f t="shared" si="314"/>
        <v>822.10885893420573</v>
      </c>
      <c r="AW239" s="35">
        <f t="shared" si="314"/>
        <v>835.4889809936509</v>
      </c>
      <c r="AX239" s="35">
        <f t="shared" si="314"/>
        <v>848.88229321098879</v>
      </c>
      <c r="AY239" s="35">
        <f t="shared" si="314"/>
        <v>862.3012260474186</v>
      </c>
      <c r="AZ239" s="35">
        <f t="shared" si="318"/>
        <v>875.75756116690707</v>
      </c>
      <c r="BA239" s="35">
        <f t="shared" si="318"/>
        <v>889.26246479956205</v>
      </c>
      <c r="BB239" s="35">
        <f t="shared" si="318"/>
        <v>902.826521591355</v>
      </c>
      <c r="BC239" s="35">
        <f t="shared" si="318"/>
        <v>916.45976844531538</v>
      </c>
      <c r="BD239" s="35">
        <f t="shared" si="318"/>
        <v>930.17172796362706</v>
      </c>
      <c r="BE239" s="35">
        <f t="shared" si="318"/>
        <v>943.9714411874869</v>
      </c>
      <c r="BF239" s="35">
        <f t="shared" si="318"/>
        <v>957.86749940443929</v>
      </c>
      <c r="BG239" s="35">
        <f t="shared" si="318"/>
        <v>971.86807485323732</v>
      </c>
      <c r="BH239" s="35">
        <f t="shared" si="318"/>
        <v>985.98095020593234</v>
      </c>
      <c r="BI239" s="35">
        <f t="shared" si="318"/>
        <v>1000.2135467474612</v>
      </c>
      <c r="BJ239" s="35">
        <f t="shared" si="318"/>
        <v>1014.5729512058786</v>
      </c>
      <c r="BK239" s="35">
        <f t="shared" si="318"/>
        <v>1029.0659412127845</v>
      </c>
      <c r="BL239" s="35">
        <f t="shared" si="318"/>
        <v>1043.6990093944771</v>
      </c>
      <c r="BM239" s="35">
        <f t="shared" si="318"/>
        <v>1058.4783861108012</v>
      </c>
      <c r="BN239" s="35">
        <f t="shared" si="318"/>
        <v>1073.4100608713468</v>
      </c>
      <c r="BO239" s="35">
        <f t="shared" si="318"/>
        <v>1088.4998024682202</v>
      </c>
      <c r="BP239" s="35">
        <f t="shared" si="318"/>
        <v>1103.7531778716225</v>
      </c>
      <c r="BQ239" s="35">
        <f t="shared" si="318"/>
        <v>1119.1755699393918</v>
      </c>
      <c r="BR239" s="35">
        <f t="shared" si="318"/>
        <v>1134.7721939948899</v>
      </c>
      <c r="BS239" s="35">
        <f t="shared" si="318"/>
        <v>1150.5481133294704</v>
      </c>
      <c r="BT239" s="35">
        <f t="shared" si="318"/>
        <v>1166.5082536865355</v>
      </c>
      <c r="BU239" s="35">
        <f t="shared" si="318"/>
        <v>1182.6574167840888</v>
      </c>
      <c r="BV239" s="35">
        <f t="shared" si="318"/>
        <v>1199.0002929319248</v>
      </c>
      <c r="BW239" s="35">
        <f t="shared" si="318"/>
        <v>1215.5414727983166</v>
      </c>
      <c r="BX239" s="35">
        <f t="shared" si="318"/>
        <v>1232.2854583793901</v>
      </c>
      <c r="BY239" s="35">
        <f t="shared" si="318"/>
        <v>1249.236673222433</v>
      </c>
      <c r="BZ239" s="35">
        <f t="shared" si="318"/>
        <v>1266.3994719522341</v>
      </c>
      <c r="CA239" s="35">
        <f t="shared" si="318"/>
        <v>1283.7781491472908</v>
      </c>
      <c r="CB239" s="35">
        <f t="shared" si="318"/>
        <v>1301.3769476103835</v>
      </c>
      <c r="CC239" s="35">
        <f t="shared" si="318"/>
        <v>1319.2000660756489</v>
      </c>
      <c r="CD239" s="35">
        <f t="shared" si="318"/>
        <v>1337.2516663919375</v>
      </c>
      <c r="CE239" s="35">
        <f t="shared" si="318"/>
        <v>1355.5358802199269</v>
      </c>
      <c r="CF239" s="35">
        <f t="shared" si="318"/>
        <v>1374.0568152781905</v>
      </c>
      <c r="GU239" s="35">
        <v>95</v>
      </c>
      <c r="GV239" s="35">
        <v>100</v>
      </c>
      <c r="GW239" s="36" t="s">
        <v>13</v>
      </c>
      <c r="GX239" s="35">
        <f>SUMIF(Population!$B$4:$B$104,"&lt;="&amp;$GV239,Population!C$4:C$104)-SUMIF(Population!$B$4:$B$104,"&lt;"&amp;$GU239,Population!C$4:C$104)</f>
        <v>26326</v>
      </c>
      <c r="GY239" s="35">
        <f>SUMIF(Population!$B$4:$B$104,"&lt;="&amp;$GV239,Population!D$4:D$104)-SUMIF(Population!$B$4:$B$104,"&lt;"&amp;$GU239,Population!D$4:D$104)</f>
        <v>27407</v>
      </c>
      <c r="GZ239" s="35">
        <f>SUMIF(Population!$B$4:$B$104,"&lt;="&amp;$GV239,Population!E$4:E$104)-SUMIF(Population!$B$4:$B$104,"&lt;"&amp;$GU239,Population!E$4:E$104)</f>
        <v>28443</v>
      </c>
      <c r="HA239" s="35">
        <f>SUMIF(Population!$B$4:$B$104,"&lt;="&amp;$GV239,Population!F$4:F$104)-SUMIF(Population!$B$4:$B$104,"&lt;"&amp;$GU239,Population!F$4:F$104)</f>
        <v>31379</v>
      </c>
      <c r="HB239" s="35">
        <f>SUMIF(Population!$B$4:$B$104,"&lt;="&amp;$GV239,Population!G$4:G$104)-SUMIF(Population!$B$4:$B$104,"&lt;"&amp;$GU239,Population!G$4:G$104)</f>
        <v>35103</v>
      </c>
      <c r="HC239" s="35">
        <f>SUMIF(Population!$B$4:$B$104,"&lt;="&amp;$GV239,Population!H$4:H$104)-SUMIF(Population!$B$4:$B$104,"&lt;"&amp;$GU239,Population!H$4:H$104)</f>
        <v>38583</v>
      </c>
      <c r="HD239" s="35">
        <f>SUMIF(Population!$B$4:$B$104,"&lt;="&amp;$GV239,Population!I$4:I$104)-SUMIF(Population!$B$4:$B$104,"&lt;"&amp;$GU239,Population!I$4:I$104)</f>
        <v>41419</v>
      </c>
      <c r="HE239" s="35">
        <f>SUMIF(Population!$B$4:$B$104,"&lt;="&amp;$GV239,Population!J$4:J$104)-SUMIF(Population!$B$4:$B$104,"&lt;"&amp;$GU239,Population!J$4:J$104)</f>
        <v>44123</v>
      </c>
      <c r="HF239" s="35">
        <f>SUMIF(Population!$B$4:$B$104,"&lt;="&amp;$GV239,Population!K$4:K$104)-SUMIF(Population!$B$4:$B$104,"&lt;"&amp;$GU239,Population!K$4:K$104)</f>
        <v>46361</v>
      </c>
      <c r="HG239" s="35">
        <f>SUMIF(Population!$B$4:$B$104,"&lt;="&amp;$GV239,Population!L$4:L$104)-SUMIF(Population!$B$4:$B$104,"&lt;"&amp;$GU239,Population!L$4:L$104)</f>
        <v>48288</v>
      </c>
      <c r="HH239" s="35">
        <f>SUMIF(Population!$B$4:$B$104,"&lt;="&amp;$GV239,Population!M$4:M$104)-SUMIF(Population!$B$4:$B$104,"&lt;"&amp;$GU239,Population!M$4:M$104)</f>
        <v>49994</v>
      </c>
      <c r="HI239" s="35">
        <f>SUMIF(Population!$B$4:$B$104,"&lt;="&amp;$GV239,Population!N$4:N$104)-SUMIF(Population!$B$4:$B$104,"&lt;"&amp;$GU239,Population!N$4:N$104)</f>
        <v>51927</v>
      </c>
      <c r="HJ239" s="35">
        <f>SUMIF(Population!$B$4:$B$104,"&lt;="&amp;$GV239,Population!O$4:O$104)-SUMIF(Population!$B$4:$B$104,"&lt;"&amp;$GU239,Population!O$4:O$104)</f>
        <v>53608</v>
      </c>
      <c r="HK239" s="35">
        <f>SUMIF(Population!$B$4:$B$104,"&lt;="&amp;$GV239,Population!P$4:P$104)-SUMIF(Population!$B$4:$B$104,"&lt;"&amp;$GU239,Population!P$4:P$104)</f>
        <v>55414</v>
      </c>
      <c r="HL239" s="35">
        <f>SUMIF(Population!$B$4:$B$104,"&lt;="&amp;$GV239,Population!Q$4:Q$104)-SUMIF(Population!$B$4:$B$104,"&lt;"&amp;$GU239,Population!Q$4:Q$104)</f>
        <v>57058</v>
      </c>
      <c r="HM239" s="35">
        <f>SUMIF(Population!$B$4:$B$104,"&lt;="&amp;$GV239,Population!R$4:R$104)-SUMIF(Population!$B$4:$B$104,"&lt;"&amp;$GU239,Population!R$4:R$104)</f>
        <v>57868</v>
      </c>
      <c r="HN239" s="35">
        <f>SUMIF(Population!$B$4:$B$104,"&lt;="&amp;$GV239,Population!S$4:S$104)-SUMIF(Population!$B$4:$B$104,"&lt;"&amp;$GU239,Population!S$4:S$104)</f>
        <v>58881</v>
      </c>
      <c r="HO239" s="35">
        <f>SUMIF(Population!$B$4:$B$104,"&lt;="&amp;$GV239,Population!T$4:T$104)-SUMIF(Population!$B$4:$B$104,"&lt;"&amp;$GU239,Population!T$4:T$104)</f>
        <v>60148</v>
      </c>
      <c r="HP239" s="35">
        <f>SUMIF(Population!$B$4:$B$104,"&lt;="&amp;$GV239,Population!U$4:U$104)-SUMIF(Population!$B$4:$B$104,"&lt;"&amp;$GU239,Population!U$4:U$104)</f>
        <v>61953</v>
      </c>
      <c r="HQ239" s="35">
        <f>SUMIF(Population!$B$4:$B$104,"&lt;="&amp;$GV239,Population!V$4:V$104)-SUMIF(Population!$B$4:$B$104,"&lt;"&amp;$GU239,Population!V$4:V$104)</f>
        <v>64682</v>
      </c>
      <c r="HR239" s="35">
        <f>SUMIF(Population!$B$4:$B$104,"&lt;="&amp;$GV239,Population!W$4:W$104)-SUMIF(Population!$B$4:$B$104,"&lt;"&amp;$GU239,Population!W$4:W$104)</f>
        <v>67902</v>
      </c>
      <c r="HS239" s="35">
        <f>SUMIF(Population!$B$4:$B$104,"&lt;="&amp;$GV239,Population!X$4:X$104)-SUMIF(Population!$B$4:$B$104,"&lt;"&amp;$GU239,Population!X$4:X$104)</f>
        <v>71364</v>
      </c>
      <c r="HT239" s="35">
        <f>SUMIF(Population!$B$4:$B$104,"&lt;="&amp;$GV239,Population!Y$4:Y$104)-SUMIF(Population!$B$4:$B$104,"&lt;"&amp;$GU239,Population!Y$4:Y$104)</f>
        <v>75430</v>
      </c>
      <c r="HU239" s="35">
        <f>SUMIF(Population!$B$4:$B$104,"&lt;="&amp;$GV239,Population!Z$4:Z$104)-SUMIF(Population!$B$4:$B$104,"&lt;"&amp;$GU239,Population!Z$4:Z$104)</f>
        <v>79740</v>
      </c>
      <c r="HV239" s="35">
        <f>SUMIF(Population!$B$4:$B$104,"&lt;="&amp;$GV239,Population!AA$4:AA$104)-SUMIF(Population!$B$4:$B$104,"&lt;"&amp;$GU239,Population!AA$4:AA$104)</f>
        <v>84014</v>
      </c>
      <c r="HW239" s="35">
        <f>SUMIF(Population!$B$4:$B$104,"&lt;="&amp;$GV239,Population!AB$4:AB$104)-SUMIF(Population!$B$4:$B$104,"&lt;"&amp;$GU239,Population!AB$4:AB$104)</f>
        <v>89446</v>
      </c>
      <c r="HX239" s="35">
        <f>SUMIF(Population!$B$4:$B$104,"&lt;="&amp;$GV239,Population!AC$4:AC$104)-SUMIF(Population!$B$4:$B$104,"&lt;"&amp;$GU239,Population!AC$4:AC$104)</f>
        <v>94378</v>
      </c>
      <c r="HY239" s="35">
        <f>SUMIF(Population!$B$4:$B$104,"&lt;="&amp;$GV239,Population!AD$4:AD$104)-SUMIF(Population!$B$4:$B$104,"&lt;"&amp;$GU239,Population!AD$4:AD$104)</f>
        <v>101569</v>
      </c>
      <c r="HZ239" s="35">
        <f>SUMIF(Population!$B$4:$B$104,"&lt;="&amp;$GV239,Population!AE$4:AE$104)-SUMIF(Population!$B$4:$B$104,"&lt;"&amp;$GU239,Population!AE$4:AE$104)</f>
        <v>109022</v>
      </c>
      <c r="IA239" s="35">
        <f>SUMIF(Population!$B$4:$B$104,"&lt;="&amp;$GV239,Population!AF$4:AF$104)-SUMIF(Population!$B$4:$B$104,"&lt;"&amp;$GU239,Population!AF$4:AF$104)</f>
        <v>116515</v>
      </c>
      <c r="IB239" s="35">
        <f>SUMIF(Population!$B$4:$B$104,"&lt;="&amp;$GV239,Population!AG$4:AG$104)-SUMIF(Population!$B$4:$B$104,"&lt;"&amp;$GU239,Population!AG$4:AG$104)</f>
        <v>129482</v>
      </c>
      <c r="IC239" s="35">
        <f>SUMIF(Population!$B$4:$B$104,"&lt;="&amp;$GV239,Population!AH$4:AH$104)-SUMIF(Population!$B$4:$B$104,"&lt;"&amp;$GU239,Population!AH$4:AH$104)</f>
        <v>138459</v>
      </c>
      <c r="ID239" s="35">
        <f>SUMIF(Population!$B$4:$B$104,"&lt;="&amp;$GV239,Population!AI$4:AI$104)-SUMIF(Population!$B$4:$B$104,"&lt;"&amp;$GU239,Population!AI$4:AI$104)</f>
        <v>144770</v>
      </c>
      <c r="IE239" s="35">
        <f>SUMIF(Population!$B$4:$B$104,"&lt;="&amp;$GV239,Population!AJ$4:AJ$104)-SUMIF(Population!$B$4:$B$104,"&lt;"&amp;$GU239,Population!AJ$4:AJ$104)</f>
        <v>151198</v>
      </c>
      <c r="IF239" s="35">
        <f>SUMIF(Population!$B$4:$B$104,"&lt;="&amp;$GV239,Population!AK$4:AK$104)-SUMIF(Population!$B$4:$B$104,"&lt;"&amp;$GU239,Population!AK$4:AK$104)</f>
        <v>157438</v>
      </c>
      <c r="IG239" s="35">
        <f>SUMIF(Population!$B$4:$B$104,"&lt;="&amp;$GV239,Population!AL$4:AL$104)-SUMIF(Population!$B$4:$B$104,"&lt;"&amp;$GU239,Population!AL$4:AL$104)</f>
        <v>161670</v>
      </c>
      <c r="IH239" s="35">
        <f>SUMIF(Population!$B$4:$B$104,"&lt;="&amp;$GV239,Population!AM$4:AM$104)-SUMIF(Population!$B$4:$B$104,"&lt;"&amp;$GU239,Population!AM$4:AM$104)</f>
        <v>168093</v>
      </c>
      <c r="II239" s="35">
        <f>SUMIF(Population!$B$4:$B$104,"&lt;="&amp;$GV239,Population!AN$4:AN$104)-SUMIF(Population!$B$4:$B$104,"&lt;"&amp;$GU239,Population!AN$4:AN$104)</f>
        <v>174686</v>
      </c>
      <c r="IJ239" s="35">
        <f>SUMIF(Population!$B$4:$B$104,"&lt;="&amp;$GV239,Population!AO$4:AO$104)-SUMIF(Population!$B$4:$B$104,"&lt;"&amp;$GU239,Population!AO$4:AO$104)</f>
        <v>182045</v>
      </c>
      <c r="IK239" s="35">
        <f>SUMIF(Population!$B$4:$B$104,"&lt;="&amp;$GV239,Population!AP$4:AP$104)-SUMIF(Population!$B$4:$B$104,"&lt;"&amp;$GU239,Population!AP$4:AP$104)</f>
        <v>190170</v>
      </c>
      <c r="IL239" s="35">
        <f>SUMIF(Population!$B$4:$B$104,"&lt;="&amp;$GV239,Population!AQ$4:AQ$104)-SUMIF(Population!$B$4:$B$104,"&lt;"&amp;$GU239,Population!AQ$4:AQ$104)</f>
        <v>198189</v>
      </c>
      <c r="IM239" s="35">
        <f>SUMIF(Population!$B$4:$B$104,"&lt;="&amp;$GV239,Population!AR$4:AR$104)-SUMIF(Population!$B$4:$B$104,"&lt;"&amp;$GU239,Population!AR$4:AR$104)</f>
        <v>206469</v>
      </c>
      <c r="IN239" s="35">
        <f>SUMIF(Population!$B$4:$B$104,"&lt;="&amp;$GV239,Population!AS$4:AS$104)-SUMIF(Population!$B$4:$B$104,"&lt;"&amp;$GU239,Population!AS$4:AS$104)</f>
        <v>215910</v>
      </c>
      <c r="IO239" s="35">
        <f>SUMIF(Population!$B$4:$B$104,"&lt;="&amp;$GV239,Population!AT$4:AT$104)-SUMIF(Population!$B$4:$B$104,"&lt;"&amp;$GU239,Population!AT$4:AT$104)</f>
        <v>225553</v>
      </c>
      <c r="IP239" s="35">
        <f>SUMIF(Population!$B$4:$B$104,"&lt;="&amp;$GV239,Population!AU$4:AU$104)-SUMIF(Population!$B$4:$B$104,"&lt;"&amp;$GU239,Population!AU$4:AU$104)</f>
        <v>236860</v>
      </c>
      <c r="IQ239" s="35">
        <f>SUMIF(Population!$B$4:$B$104,"&lt;="&amp;$GV239,Population!AV$4:AV$104)-SUMIF(Population!$B$4:$B$104,"&lt;"&amp;$GU239,Population!AV$4:AV$104)</f>
        <v>247699</v>
      </c>
      <c r="IR239" s="35">
        <f>SUMIF(Population!$B$4:$B$104,"&lt;="&amp;$GV239,Population!AW$4:AW$104)-SUMIF(Population!$B$4:$B$104,"&lt;"&amp;$GU239,Population!AW$4:AW$104)</f>
        <v>257782</v>
      </c>
      <c r="IS239" s="35">
        <f>SUMIF(Population!$B$4:$B$104,"&lt;="&amp;$GV239,Population!AX$4:AX$104)-SUMIF(Population!$B$4:$B$104,"&lt;"&amp;$GU239,Population!AX$4:AX$104)</f>
        <v>266382</v>
      </c>
      <c r="IT239" s="35">
        <f>SUMIF(Population!$B$4:$B$104,"&lt;="&amp;$GV239,Population!AY$4:AY$104)-SUMIF(Population!$B$4:$B$104,"&lt;"&amp;$GU239,Population!AY$4:AY$104)</f>
        <v>272814</v>
      </c>
      <c r="IW239" s="35">
        <v>95</v>
      </c>
      <c r="IX239" s="35">
        <v>100</v>
      </c>
      <c r="IY239" s="36" t="s">
        <v>13</v>
      </c>
      <c r="IZ239" s="35">
        <f>SUMIF(Population!$B$214:$B$314,"&lt;="&amp;$GV239,Population!C$214:C$314)-SUMIF(Population!$B$214:$B$314,"&lt;"&amp;$GU239,Population!C$214:C$314)</f>
        <v>19871</v>
      </c>
      <c r="JA239" s="35">
        <f>SUMIF(Population!$B$214:$B$314,"&lt;="&amp;$GV239,Population!D$214:D$314)-SUMIF(Population!$B$214:$B$314,"&lt;"&amp;$GU239,Population!D$214:D$314)</f>
        <v>20496</v>
      </c>
      <c r="JB239" s="35">
        <f>SUMIF(Population!$B$214:$B$314,"&lt;="&amp;$GV239,Population!E$214:E$314)-SUMIF(Population!$B$214:$B$314,"&lt;"&amp;$GU239,Population!E$214:E$314)</f>
        <v>20992</v>
      </c>
      <c r="JC239" s="35">
        <f>SUMIF(Population!$B$214:$B$314,"&lt;="&amp;$GV239,Population!F$214:F$314)-SUMIF(Population!$B$214:$B$314,"&lt;"&amp;$GU239,Population!F$214:F$314)</f>
        <v>22704</v>
      </c>
      <c r="JD239" s="35">
        <f>SUMIF(Population!$B$214:$B$314,"&lt;="&amp;$GV239,Population!G$214:G$314)-SUMIF(Population!$B$214:$B$314,"&lt;"&amp;$GU239,Population!G$214:G$314)</f>
        <v>25113</v>
      </c>
      <c r="JE239" s="35">
        <f>SUMIF(Population!$B$214:$B$314,"&lt;="&amp;$GV239,Population!H$214:H$314)-SUMIF(Population!$B$214:$B$314,"&lt;"&amp;$GU239,Population!H$214:H$314)</f>
        <v>27288</v>
      </c>
      <c r="JF239" s="35">
        <f>SUMIF(Population!$B$214:$B$314,"&lt;="&amp;$GV239,Population!I$214:I$314)-SUMIF(Population!$B$214:$B$314,"&lt;"&amp;$GU239,Population!I$214:I$314)</f>
        <v>29097</v>
      </c>
      <c r="JG239" s="35">
        <f>SUMIF(Population!$B$214:$B$314,"&lt;="&amp;$GV239,Population!J$214:J$314)-SUMIF(Population!$B$214:$B$314,"&lt;"&amp;$GU239,Population!J$214:J$314)</f>
        <v>30784</v>
      </c>
      <c r="JH239" s="35">
        <f>SUMIF(Population!$B$214:$B$314,"&lt;="&amp;$GV239,Population!K$214:K$314)-SUMIF(Population!$B$214:$B$314,"&lt;"&amp;$GU239,Population!K$214:K$314)</f>
        <v>32119</v>
      </c>
      <c r="JI239" s="35">
        <f>SUMIF(Population!$B$214:$B$314,"&lt;="&amp;$GV239,Population!L$214:L$314)-SUMIF(Population!$B$214:$B$314,"&lt;"&amp;$GU239,Population!L$214:L$314)</f>
        <v>33103</v>
      </c>
      <c r="JJ239" s="35">
        <f>SUMIF(Population!$B$214:$B$314,"&lt;="&amp;$GV239,Population!M$214:M$314)-SUMIF(Population!$B$214:$B$314,"&lt;"&amp;$GU239,Population!M$214:M$314)</f>
        <v>33938</v>
      </c>
      <c r="JK239" s="35">
        <f>SUMIF(Population!$B$214:$B$314,"&lt;="&amp;$GV239,Population!N$214:N$314)-SUMIF(Population!$B$214:$B$314,"&lt;"&amp;$GU239,Population!N$214:N$314)</f>
        <v>34942</v>
      </c>
      <c r="JL239" s="35">
        <f>SUMIF(Population!$B$214:$B$314,"&lt;="&amp;$GV239,Population!O$214:O$314)-SUMIF(Population!$B$214:$B$314,"&lt;"&amp;$GU239,Population!O$214:O$314)</f>
        <v>35774</v>
      </c>
      <c r="JM239" s="35">
        <f>SUMIF(Population!$B$214:$B$314,"&lt;="&amp;$GV239,Population!P$214:P$314)-SUMIF(Population!$B$214:$B$314,"&lt;"&amp;$GU239,Population!P$214:P$314)</f>
        <v>36683</v>
      </c>
      <c r="JN239" s="35">
        <f>SUMIF(Population!$B$214:$B$314,"&lt;="&amp;$GV239,Population!Q$214:Q$314)-SUMIF(Population!$B$214:$B$314,"&lt;"&amp;$GU239,Population!Q$214:Q$314)</f>
        <v>37558</v>
      </c>
      <c r="JO239" s="35">
        <f>SUMIF(Population!$B$214:$B$314,"&lt;="&amp;$GV239,Population!R$214:R$314)-SUMIF(Population!$B$214:$B$314,"&lt;"&amp;$GU239,Population!R$214:R$314)</f>
        <v>37888</v>
      </c>
      <c r="JP239" s="35">
        <f>SUMIF(Population!$B$214:$B$314,"&lt;="&amp;$GV239,Population!S$214:S$314)-SUMIF(Population!$B$214:$B$314,"&lt;"&amp;$GU239,Population!S$214:S$314)</f>
        <v>38380</v>
      </c>
      <c r="JQ239" s="35">
        <f>SUMIF(Population!$B$214:$B$314,"&lt;="&amp;$GV239,Population!T$214:T$314)-SUMIF(Population!$B$214:$B$314,"&lt;"&amp;$GU239,Population!T$214:T$314)</f>
        <v>39004</v>
      </c>
      <c r="JR239" s="35">
        <f>SUMIF(Population!$B$214:$B$314,"&lt;="&amp;$GV239,Population!U$214:U$314)-SUMIF(Population!$B$214:$B$314,"&lt;"&amp;$GU239,Population!U$214:U$314)</f>
        <v>40045</v>
      </c>
      <c r="JS239" s="35">
        <f>SUMIF(Population!$B$214:$B$314,"&lt;="&amp;$GV239,Population!V$214:V$314)-SUMIF(Population!$B$214:$B$314,"&lt;"&amp;$GU239,Population!V$214:V$314)</f>
        <v>41576</v>
      </c>
      <c r="JT239" s="35">
        <f>SUMIF(Population!$B$214:$B$314,"&lt;="&amp;$GV239,Population!W$214:W$314)-SUMIF(Population!$B$214:$B$314,"&lt;"&amp;$GU239,Population!W$214:W$314)</f>
        <v>43229</v>
      </c>
      <c r="JU239" s="35">
        <f>SUMIF(Population!$B$214:$B$314,"&lt;="&amp;$GV239,Population!X$214:X$314)-SUMIF(Population!$B$214:$B$314,"&lt;"&amp;$GU239,Population!X$214:X$314)</f>
        <v>45084</v>
      </c>
      <c r="JV239" s="35">
        <f>SUMIF(Population!$B$214:$B$314,"&lt;="&amp;$GV239,Population!Y$214:Y$314)-SUMIF(Population!$B$214:$B$314,"&lt;"&amp;$GU239,Population!Y$214:Y$314)</f>
        <v>47362</v>
      </c>
      <c r="JW239" s="35">
        <f>SUMIF(Population!$B$214:$B$314,"&lt;="&amp;$GV239,Population!Z$214:Z$314)-SUMIF(Population!$B$214:$B$314,"&lt;"&amp;$GU239,Population!Z$214:Z$314)</f>
        <v>49756</v>
      </c>
      <c r="JX239" s="35">
        <f>SUMIF(Population!$B$214:$B$314,"&lt;="&amp;$GV239,Population!AA$214:AA$314)-SUMIF(Population!$B$214:$B$314,"&lt;"&amp;$GU239,Population!AA$214:AA$314)</f>
        <v>52204</v>
      </c>
      <c r="JY239" s="35">
        <f>SUMIF(Population!$B$214:$B$314,"&lt;="&amp;$GV239,Population!AB$214:AB$314)-SUMIF(Population!$B$214:$B$314,"&lt;"&amp;$GU239,Population!AB$214:AB$314)</f>
        <v>55420</v>
      </c>
      <c r="JZ239" s="35">
        <f>SUMIF(Population!$B$214:$B$314,"&lt;="&amp;$GV239,Population!AC$214:AC$314)-SUMIF(Population!$B$214:$B$314,"&lt;"&amp;$GU239,Population!AC$214:AC$314)</f>
        <v>58421</v>
      </c>
      <c r="KA239" s="35">
        <f>SUMIF(Population!$B$214:$B$314,"&lt;="&amp;$GV239,Population!AD$214:AD$314)-SUMIF(Population!$B$214:$B$314,"&lt;"&amp;$GU239,Population!AD$214:AD$314)</f>
        <v>62770</v>
      </c>
      <c r="KB239" s="35">
        <f>SUMIF(Population!$B$214:$B$314,"&lt;="&amp;$GV239,Population!AE$214:AE$314)-SUMIF(Population!$B$214:$B$314,"&lt;"&amp;$GU239,Population!AE$214:AE$314)</f>
        <v>67271</v>
      </c>
      <c r="KC239" s="35">
        <f>SUMIF(Population!$B$214:$B$314,"&lt;="&amp;$GV239,Population!AF$214:AF$314)-SUMIF(Population!$B$214:$B$314,"&lt;"&amp;$GU239,Population!AF$214:AF$314)</f>
        <v>71654</v>
      </c>
      <c r="KD239" s="35">
        <f>SUMIF(Population!$B$214:$B$314,"&lt;="&amp;$GV239,Population!AG$214:AG$314)-SUMIF(Population!$B$214:$B$314,"&lt;"&amp;$GU239,Population!AG$214:AG$314)</f>
        <v>79364</v>
      </c>
      <c r="KE239" s="35">
        <f>SUMIF(Population!$B$214:$B$314,"&lt;="&amp;$GV239,Population!AH$214:AH$314)-SUMIF(Population!$B$214:$B$314,"&lt;"&amp;$GU239,Population!AH$214:AH$314)</f>
        <v>84668</v>
      </c>
      <c r="KF239" s="35">
        <f>SUMIF(Population!$B$214:$B$314,"&lt;="&amp;$GV239,Population!AI$214:AI$314)-SUMIF(Population!$B$214:$B$314,"&lt;"&amp;$GU239,Population!AI$214:AI$314)</f>
        <v>88446</v>
      </c>
      <c r="KG239" s="35">
        <f>SUMIF(Population!$B$214:$B$314,"&lt;="&amp;$GV239,Population!AJ$214:AJ$314)-SUMIF(Population!$B$214:$B$314,"&lt;"&amp;$GU239,Population!AJ$214:AJ$314)</f>
        <v>92338</v>
      </c>
      <c r="KH239" s="35">
        <f>SUMIF(Population!$B$214:$B$314,"&lt;="&amp;$GV239,Population!AK$214:AK$314)-SUMIF(Population!$B$214:$B$314,"&lt;"&amp;$GU239,Population!AK$214:AK$314)</f>
        <v>96122</v>
      </c>
      <c r="KI239" s="35">
        <f>SUMIF(Population!$B$214:$B$314,"&lt;="&amp;$GV239,Population!AL$214:AL$314)-SUMIF(Population!$B$214:$B$314,"&lt;"&amp;$GU239,Population!AL$214:AL$314)</f>
        <v>98596</v>
      </c>
      <c r="KJ239" s="35">
        <f>SUMIF(Population!$B$214:$B$314,"&lt;="&amp;$GV239,Population!AM$214:AM$314)-SUMIF(Population!$B$214:$B$314,"&lt;"&amp;$GU239,Population!AM$214:AM$314)</f>
        <v>102442</v>
      </c>
      <c r="KK239" s="35">
        <f>SUMIF(Population!$B$214:$B$314,"&lt;="&amp;$GV239,Population!AN$214:AN$314)-SUMIF(Population!$B$214:$B$314,"&lt;"&amp;$GU239,Population!AN$214:AN$314)</f>
        <v>106401</v>
      </c>
      <c r="KL239" s="35">
        <f>SUMIF(Population!$B$214:$B$314,"&lt;="&amp;$GV239,Population!AO$214:AO$314)-SUMIF(Population!$B$214:$B$314,"&lt;"&amp;$GU239,Population!AO$214:AO$314)</f>
        <v>110733</v>
      </c>
      <c r="KM239" s="35">
        <f>SUMIF(Population!$B$214:$B$314,"&lt;="&amp;$GV239,Population!AP$214:AP$314)-SUMIF(Population!$B$214:$B$314,"&lt;"&amp;$GU239,Population!AP$214:AP$314)</f>
        <v>115331</v>
      </c>
      <c r="KN239" s="35">
        <f>SUMIF(Population!$B$214:$B$314,"&lt;="&amp;$GV239,Population!AQ$214:AQ$314)-SUMIF(Population!$B$214:$B$314,"&lt;"&amp;$GU239,Population!AQ$214:AQ$314)</f>
        <v>119986</v>
      </c>
      <c r="KO239" s="35">
        <f>SUMIF(Population!$B$214:$B$314,"&lt;="&amp;$GV239,Population!AR$214:AR$314)-SUMIF(Population!$B$214:$B$314,"&lt;"&amp;$GU239,Population!AR$214:AR$314)</f>
        <v>124817</v>
      </c>
      <c r="KP239" s="35">
        <f>SUMIF(Population!$B$214:$B$314,"&lt;="&amp;$GV239,Population!AS$214:AS$314)-SUMIF(Population!$B$214:$B$314,"&lt;"&amp;$GU239,Population!AS$214:AS$314)</f>
        <v>130206</v>
      </c>
      <c r="KQ239" s="35">
        <f>SUMIF(Population!$B$214:$B$314,"&lt;="&amp;$GV239,Population!AT$214:AT$314)-SUMIF(Population!$B$214:$B$314,"&lt;"&amp;$GU239,Population!AT$214:AT$314)</f>
        <v>135729</v>
      </c>
      <c r="KR239" s="35">
        <f>SUMIF(Population!$B$214:$B$314,"&lt;="&amp;$GV239,Population!AU$214:AU$314)-SUMIF(Population!$B$214:$B$314,"&lt;"&amp;$GU239,Population!AU$214:AU$314)</f>
        <v>142172</v>
      </c>
      <c r="KS239" s="35">
        <f>SUMIF(Population!$B$214:$B$314,"&lt;="&amp;$GV239,Population!AV$214:AV$314)-SUMIF(Population!$B$214:$B$314,"&lt;"&amp;$GU239,Population!AV$214:AV$314)</f>
        <v>148157</v>
      </c>
      <c r="KT239" s="35">
        <f>SUMIF(Population!$B$214:$B$314,"&lt;="&amp;$GV239,Population!AW$214:AW$314)-SUMIF(Population!$B$214:$B$314,"&lt;"&amp;$GU239,Population!AW$214:AW$314)</f>
        <v>153767</v>
      </c>
      <c r="KU239" s="35">
        <f>SUMIF(Population!$B$214:$B$314,"&lt;="&amp;$GV239,Population!AX$214:AX$314)-SUMIF(Population!$B$214:$B$314,"&lt;"&amp;$GU239,Population!AX$214:AX$314)</f>
        <v>158401</v>
      </c>
      <c r="KV239" s="35">
        <f>SUMIF(Population!$B$214:$B$314,"&lt;="&amp;$GV239,Population!AY$214:AY$314)-SUMIF(Population!$B$214:$B$314,"&lt;"&amp;$GU239,Population!AY$214:AY$314)</f>
        <v>161782</v>
      </c>
      <c r="KY239" s="35">
        <v>95</v>
      </c>
      <c r="KZ239" s="35">
        <v>100</v>
      </c>
      <c r="LA239" s="36" t="s">
        <v>13</v>
      </c>
      <c r="LB239" s="35">
        <f>SUMIF(Population!$B$110:$B$210,"&lt;="&amp;$GV239,Population!C$110:C$210)-SUMIF(Population!$B$110:$B$210,"&lt;"&amp;$GU239,Population!C$110:C$210)</f>
        <v>6455</v>
      </c>
      <c r="LC239" s="35">
        <f>SUMIF(Population!$B$110:$B$210,"&lt;="&amp;$GV239,Population!D$110:D$210)-SUMIF(Population!$B$110:$B$210,"&lt;"&amp;$GU239,Population!D$110:D$210)</f>
        <v>6911</v>
      </c>
      <c r="LD239" s="35">
        <f>SUMIF(Population!$B$110:$B$210,"&lt;="&amp;$GV239,Population!E$110:E$210)-SUMIF(Population!$B$110:$B$210,"&lt;"&amp;$GU239,Population!E$110:E$210)</f>
        <v>7451</v>
      </c>
      <c r="LE239" s="35">
        <f>SUMIF(Population!$B$110:$B$210,"&lt;="&amp;$GV239,Population!F$110:F$210)-SUMIF(Population!$B$110:$B$210,"&lt;"&amp;$GU239,Population!F$110:F$210)</f>
        <v>8675</v>
      </c>
      <c r="LF239" s="35">
        <f>SUMIF(Population!$B$110:$B$210,"&lt;="&amp;$GV239,Population!G$110:G$210)-SUMIF(Population!$B$110:$B$210,"&lt;"&amp;$GU239,Population!G$110:G$210)</f>
        <v>9990</v>
      </c>
      <c r="LG239" s="35">
        <f>SUMIF(Population!$B$110:$B$210,"&lt;="&amp;$GV239,Population!H$110:H$210)-SUMIF(Population!$B$110:$B$210,"&lt;"&amp;$GU239,Population!H$110:H$210)</f>
        <v>11295</v>
      </c>
      <c r="LH239" s="35">
        <f>SUMIF(Population!$B$110:$B$210,"&lt;="&amp;$GV239,Population!I$110:I$210)-SUMIF(Population!$B$110:$B$210,"&lt;"&amp;$GU239,Population!I$110:I$210)</f>
        <v>12322</v>
      </c>
      <c r="LI239" s="35">
        <f>SUMIF(Population!$B$110:$B$210,"&lt;="&amp;$GV239,Population!J$110:J$210)-SUMIF(Population!$B$110:$B$210,"&lt;"&amp;$GU239,Population!J$110:J$210)</f>
        <v>13339</v>
      </c>
      <c r="LJ239" s="35">
        <f>SUMIF(Population!$B$110:$B$210,"&lt;="&amp;$GV239,Population!K$110:K$210)-SUMIF(Population!$B$110:$B$210,"&lt;"&amp;$GU239,Population!K$110:K$210)</f>
        <v>14242</v>
      </c>
      <c r="LK239" s="35">
        <f>SUMIF(Population!$B$110:$B$210,"&lt;="&amp;$GV239,Population!L$110:L$210)-SUMIF(Population!$B$110:$B$210,"&lt;"&amp;$GU239,Population!L$110:L$210)</f>
        <v>15185</v>
      </c>
      <c r="LL239" s="35">
        <f>SUMIF(Population!$B$110:$B$210,"&lt;="&amp;$GV239,Population!M$110:M$210)-SUMIF(Population!$B$110:$B$210,"&lt;"&amp;$GU239,Population!M$110:M$210)</f>
        <v>16056</v>
      </c>
      <c r="LM239" s="35">
        <f>SUMIF(Population!$B$110:$B$210,"&lt;="&amp;$GV239,Population!N$110:N$210)-SUMIF(Population!$B$110:$B$210,"&lt;"&amp;$GU239,Population!N$110:N$210)</f>
        <v>16985</v>
      </c>
      <c r="LN239" s="35">
        <f>SUMIF(Population!$B$110:$B$210,"&lt;="&amp;$GV239,Population!O$110:O$210)-SUMIF(Population!$B$110:$B$210,"&lt;"&amp;$GU239,Population!O$110:O$210)</f>
        <v>17834</v>
      </c>
      <c r="LO239" s="35">
        <f>SUMIF(Population!$B$110:$B$210,"&lt;="&amp;$GV239,Population!P$110:P$210)-SUMIF(Population!$B$110:$B$210,"&lt;"&amp;$GU239,Population!P$110:P$210)</f>
        <v>18731</v>
      </c>
      <c r="LP239" s="35">
        <f>SUMIF(Population!$B$110:$B$210,"&lt;="&amp;$GV239,Population!Q$110:Q$210)-SUMIF(Population!$B$110:$B$210,"&lt;"&amp;$GU239,Population!Q$110:Q$210)</f>
        <v>19500</v>
      </c>
      <c r="LQ239" s="35">
        <f>SUMIF(Population!$B$110:$B$210,"&lt;="&amp;$GV239,Population!R$110:R$210)-SUMIF(Population!$B$110:$B$210,"&lt;"&amp;$GU239,Population!R$110:R$210)</f>
        <v>19980</v>
      </c>
      <c r="LR239" s="35">
        <f>SUMIF(Population!$B$110:$B$210,"&lt;="&amp;$GV239,Population!S$110:S$210)-SUMIF(Population!$B$110:$B$210,"&lt;"&amp;$GU239,Population!S$110:S$210)</f>
        <v>20501</v>
      </c>
      <c r="LS239" s="35">
        <f>SUMIF(Population!$B$110:$B$210,"&lt;="&amp;$GV239,Population!T$110:T$210)-SUMIF(Population!$B$110:$B$210,"&lt;"&amp;$GU239,Population!T$110:T$210)</f>
        <v>21144</v>
      </c>
      <c r="LT239" s="35">
        <f>SUMIF(Population!$B$110:$B$210,"&lt;="&amp;$GV239,Population!U$110:U$210)-SUMIF(Population!$B$110:$B$210,"&lt;"&amp;$GU239,Population!U$110:U$210)</f>
        <v>21908</v>
      </c>
      <c r="LU239" s="35">
        <f>SUMIF(Population!$B$110:$B$210,"&lt;="&amp;$GV239,Population!V$110:V$210)-SUMIF(Population!$B$110:$B$210,"&lt;"&amp;$GU239,Population!V$110:V$210)</f>
        <v>23106</v>
      </c>
      <c r="LV239" s="35">
        <f>SUMIF(Population!$B$110:$B$210,"&lt;="&amp;$GV239,Population!W$110:W$210)-SUMIF(Population!$B$110:$B$210,"&lt;"&amp;$GU239,Population!W$110:W$210)</f>
        <v>24673</v>
      </c>
      <c r="LW239" s="35">
        <f>SUMIF(Population!$B$110:$B$210,"&lt;="&amp;$GV239,Population!X$110:X$210)-SUMIF(Population!$B$110:$B$210,"&lt;"&amp;$GU239,Population!X$110:X$210)</f>
        <v>26280</v>
      </c>
      <c r="LX239" s="35">
        <f>SUMIF(Population!$B$110:$B$210,"&lt;="&amp;$GV239,Population!Y$110:Y$210)-SUMIF(Population!$B$110:$B$210,"&lt;"&amp;$GU239,Population!Y$110:Y$210)</f>
        <v>28068</v>
      </c>
      <c r="LY239" s="35">
        <f>SUMIF(Population!$B$110:$B$210,"&lt;="&amp;$GV239,Population!Z$110:Z$210)-SUMIF(Population!$B$110:$B$210,"&lt;"&amp;$GU239,Population!Z$110:Z$210)</f>
        <v>29984</v>
      </c>
      <c r="LZ239" s="35">
        <f>SUMIF(Population!$B$110:$B$210,"&lt;="&amp;$GV239,Population!AA$110:AA$210)-SUMIF(Population!$B$110:$B$210,"&lt;"&amp;$GU239,Population!AA$110:AA$210)</f>
        <v>31810</v>
      </c>
      <c r="MA239" s="35">
        <f>SUMIF(Population!$B$110:$B$210,"&lt;="&amp;$GV239,Population!AB$110:AB$210)-SUMIF(Population!$B$110:$B$210,"&lt;"&amp;$GU239,Population!AB$110:AB$210)</f>
        <v>34026</v>
      </c>
      <c r="MB239" s="35">
        <f>SUMIF(Population!$B$110:$B$210,"&lt;="&amp;$GV239,Population!AC$110:AC$210)-SUMIF(Population!$B$110:$B$210,"&lt;"&amp;$GU239,Population!AC$110:AC$210)</f>
        <v>35957</v>
      </c>
      <c r="MC239" s="35">
        <f>SUMIF(Population!$B$110:$B$210,"&lt;="&amp;$GV239,Population!AD$110:AD$210)-SUMIF(Population!$B$110:$B$210,"&lt;"&amp;$GU239,Population!AD$110:AD$210)</f>
        <v>38799</v>
      </c>
      <c r="MD239" s="35">
        <f>SUMIF(Population!$B$110:$B$210,"&lt;="&amp;$GV239,Population!AE$110:AE$210)-SUMIF(Population!$B$110:$B$210,"&lt;"&amp;$GU239,Population!AE$110:AE$210)</f>
        <v>41751</v>
      </c>
      <c r="ME239" s="35">
        <f>SUMIF(Population!$B$110:$B$210,"&lt;="&amp;$GV239,Population!AF$110:AF$210)-SUMIF(Population!$B$110:$B$210,"&lt;"&amp;$GU239,Population!AF$110:AF$210)</f>
        <v>44861</v>
      </c>
      <c r="MF239" s="35">
        <f>SUMIF(Population!$B$110:$B$210,"&lt;="&amp;$GV239,Population!AG$110:AG$210)-SUMIF(Population!$B$110:$B$210,"&lt;"&amp;$GU239,Population!AG$110:AG$210)</f>
        <v>50118</v>
      </c>
      <c r="MG239" s="35">
        <f>SUMIF(Population!$B$110:$B$210,"&lt;="&amp;$GV239,Population!AH$110:AH$210)-SUMIF(Population!$B$110:$B$210,"&lt;"&amp;$GU239,Population!AH$110:AH$210)</f>
        <v>53791</v>
      </c>
      <c r="MH239" s="35">
        <f>SUMIF(Population!$B$110:$B$210,"&lt;="&amp;$GV239,Population!AI$110:AI$210)-SUMIF(Population!$B$110:$B$210,"&lt;"&amp;$GU239,Population!AI$110:AI$210)</f>
        <v>56324</v>
      </c>
      <c r="MI239" s="35">
        <f>SUMIF(Population!$B$110:$B$210,"&lt;="&amp;$GV239,Population!AJ$110:AJ$210)-SUMIF(Population!$B$110:$B$210,"&lt;"&amp;$GU239,Population!AJ$110:AJ$210)</f>
        <v>58860</v>
      </c>
      <c r="MJ239" s="35">
        <f>SUMIF(Population!$B$110:$B$210,"&lt;="&amp;$GV239,Population!AK$110:AK$210)-SUMIF(Population!$B$110:$B$210,"&lt;"&amp;$GU239,Population!AK$110:AK$210)</f>
        <v>61316</v>
      </c>
      <c r="MK239" s="35">
        <f>SUMIF(Population!$B$110:$B$210,"&lt;="&amp;$GV239,Population!AL$110:AL$210)-SUMIF(Population!$B$110:$B$210,"&lt;"&amp;$GU239,Population!AL$110:AL$210)</f>
        <v>63074</v>
      </c>
      <c r="ML239" s="35">
        <f>SUMIF(Population!$B$110:$B$210,"&lt;="&amp;$GV239,Population!AM$110:AM$210)-SUMIF(Population!$B$110:$B$210,"&lt;"&amp;$GU239,Population!AM$110:AM$210)</f>
        <v>65651</v>
      </c>
      <c r="MM239" s="35">
        <f>SUMIF(Population!$B$110:$B$210,"&lt;="&amp;$GV239,Population!AN$110:AN$210)-SUMIF(Population!$B$110:$B$210,"&lt;"&amp;$GU239,Population!AN$110:AN$210)</f>
        <v>68285</v>
      </c>
      <c r="MN239" s="35">
        <f>SUMIF(Population!$B$110:$B$210,"&lt;="&amp;$GV239,Population!AO$110:AO$210)-SUMIF(Population!$B$110:$B$210,"&lt;"&amp;$GU239,Population!AO$110:AO$210)</f>
        <v>71312</v>
      </c>
      <c r="MO239" s="35">
        <f>SUMIF(Population!$B$110:$B$210,"&lt;="&amp;$GV239,Population!AP$110:AP$210)-SUMIF(Population!$B$110:$B$210,"&lt;"&amp;$GU239,Population!AP$110:AP$210)</f>
        <v>74839</v>
      </c>
      <c r="MP239" s="35">
        <f>SUMIF(Population!$B$110:$B$210,"&lt;="&amp;$GV239,Population!AQ$110:AQ$210)-SUMIF(Population!$B$110:$B$210,"&lt;"&amp;$GU239,Population!AQ$110:AQ$210)</f>
        <v>78203</v>
      </c>
      <c r="MQ239" s="35">
        <f>SUMIF(Population!$B$110:$B$210,"&lt;="&amp;$GV239,Population!AR$110:AR$210)-SUMIF(Population!$B$110:$B$210,"&lt;"&amp;$GU239,Population!AR$110:AR$210)</f>
        <v>81652</v>
      </c>
      <c r="MR239" s="35">
        <f>SUMIF(Population!$B$110:$B$210,"&lt;="&amp;$GV239,Population!AS$110:AS$210)-SUMIF(Population!$B$110:$B$210,"&lt;"&amp;$GU239,Population!AS$110:AS$210)</f>
        <v>85704</v>
      </c>
      <c r="MS239" s="35">
        <f>SUMIF(Population!$B$110:$B$210,"&lt;="&amp;$GV239,Population!AT$110:AT$210)-SUMIF(Population!$B$110:$B$210,"&lt;"&amp;$GU239,Population!AT$110:AT$210)</f>
        <v>89824</v>
      </c>
      <c r="MT239" s="35">
        <f>SUMIF(Population!$B$110:$B$210,"&lt;="&amp;$GV239,Population!AU$110:AU$210)-SUMIF(Population!$B$110:$B$210,"&lt;"&amp;$GU239,Population!AU$110:AU$210)</f>
        <v>94688</v>
      </c>
      <c r="MU239" s="35">
        <f>SUMIF(Population!$B$110:$B$210,"&lt;="&amp;$GV239,Population!AV$110:AV$210)-SUMIF(Population!$B$110:$B$210,"&lt;"&amp;$GU239,Population!AV$110:AV$210)</f>
        <v>99542</v>
      </c>
      <c r="MV239" s="35">
        <f>SUMIF(Population!$B$110:$B$210,"&lt;="&amp;$GV239,Population!AW$110:AW$210)-SUMIF(Population!$B$110:$B$210,"&lt;"&amp;$GU239,Population!AW$110:AW$210)</f>
        <v>104015</v>
      </c>
      <c r="MW239" s="35">
        <f>SUMIF(Population!$B$110:$B$210,"&lt;="&amp;$GV239,Population!AX$110:AX$210)-SUMIF(Population!$B$110:$B$210,"&lt;"&amp;$GU239,Population!AX$110:AX$210)</f>
        <v>107981</v>
      </c>
      <c r="MX239" s="35">
        <f>SUMIF(Population!$B$110:$B$210,"&lt;="&amp;$GV239,Population!AY$110:AY$210)-SUMIF(Population!$B$110:$B$210,"&lt;"&amp;$GU239,Population!AY$110:AY$210)</f>
        <v>111032</v>
      </c>
      <c r="MZ239" s="36" t="s">
        <v>13</v>
      </c>
      <c r="NA239" s="75">
        <f t="shared" si="264"/>
        <v>17297594.549912211</v>
      </c>
      <c r="NB239" s="75">
        <f t="shared" si="265"/>
        <v>18404169.594965067</v>
      </c>
      <c r="NC239" s="75">
        <f t="shared" si="266"/>
        <v>19505623.924338982</v>
      </c>
      <c r="ND239" s="75">
        <f t="shared" si="267"/>
        <v>21961305.910595279</v>
      </c>
      <c r="NE239" s="75">
        <f t="shared" si="268"/>
        <v>25057012.689596593</v>
      </c>
      <c r="NF239" s="75">
        <f t="shared" si="269"/>
        <v>28073886.954482082</v>
      </c>
      <c r="NG239" s="75">
        <f t="shared" si="270"/>
        <v>30704718.612719417</v>
      </c>
      <c r="NH239" s="75">
        <f t="shared" si="271"/>
        <v>33309412.245594118</v>
      </c>
      <c r="NI239" s="75">
        <f t="shared" si="272"/>
        <v>35625981.043125235</v>
      </c>
      <c r="NJ239" s="75">
        <f t="shared" si="273"/>
        <v>37757011.743924521</v>
      </c>
      <c r="NK239" s="75">
        <f t="shared" si="274"/>
        <v>39761979.378696196</v>
      </c>
      <c r="NL239" s="75">
        <f t="shared" si="275"/>
        <v>41994861.203290388</v>
      </c>
      <c r="NM239" s="75">
        <f t="shared" si="276"/>
        <v>44071611.7097449</v>
      </c>
      <c r="NN239" s="75">
        <f t="shared" si="277"/>
        <v>46297786.392782174</v>
      </c>
      <c r="NO239" s="75">
        <f t="shared" si="278"/>
        <v>48435525.886032596</v>
      </c>
      <c r="NP239" s="75">
        <f t="shared" si="279"/>
        <v>49899647.348912016</v>
      </c>
      <c r="NQ239" s="75">
        <f t="shared" si="280"/>
        <v>51565480.959068656</v>
      </c>
      <c r="NR239" s="75">
        <f t="shared" si="281"/>
        <v>53487358.732764058</v>
      </c>
      <c r="NS239" s="75">
        <f t="shared" si="282"/>
        <v>55932811.492149219</v>
      </c>
      <c r="NT239" s="75">
        <f t="shared" si="283"/>
        <v>59278450.742579892</v>
      </c>
      <c r="NU239" s="75">
        <f t="shared" si="284"/>
        <v>63160520.672186203</v>
      </c>
      <c r="NV239" s="75">
        <f t="shared" si="285"/>
        <v>67365577.928903818</v>
      </c>
      <c r="NW239" s="75">
        <f t="shared" si="286"/>
        <v>72251945.480076849</v>
      </c>
      <c r="NX239" s="75">
        <f t="shared" si="287"/>
        <v>77496760.28879714</v>
      </c>
      <c r="NY239" s="75">
        <f t="shared" si="288"/>
        <v>82836203.550601199</v>
      </c>
      <c r="NZ239" s="75">
        <f t="shared" si="289"/>
        <v>89465100.902373418</v>
      </c>
      <c r="OA239" s="75">
        <f t="shared" si="290"/>
        <v>95753365.98890841</v>
      </c>
      <c r="OB239" s="75">
        <f t="shared" si="291"/>
        <v>104521198.58304131</v>
      </c>
      <c r="OC239" s="75">
        <f t="shared" si="292"/>
        <v>113786153.40220468</v>
      </c>
      <c r="OD239" s="75">
        <f t="shared" si="293"/>
        <v>123328609.1577</v>
      </c>
      <c r="OE239" s="75">
        <f t="shared" si="294"/>
        <v>138987281.50174373</v>
      </c>
      <c r="OF239" s="75">
        <f t="shared" si="295"/>
        <v>150712594.14994729</v>
      </c>
      <c r="OG239" s="75">
        <f t="shared" si="296"/>
        <v>159790347.56047478</v>
      </c>
      <c r="OH239" s="75">
        <f t="shared" si="297"/>
        <v>169217107.82369617</v>
      </c>
      <c r="OI239" s="75">
        <f t="shared" si="298"/>
        <v>178656264.67816746</v>
      </c>
      <c r="OJ239" s="75">
        <f t="shared" si="299"/>
        <v>186009113.4819755</v>
      </c>
      <c r="OK239" s="75">
        <f t="shared" si="300"/>
        <v>196081871.88693079</v>
      </c>
      <c r="OL239" s="75">
        <f t="shared" si="301"/>
        <v>206593693.50834534</v>
      </c>
      <c r="OM239" s="75">
        <f t="shared" si="302"/>
        <v>218272008.32679227</v>
      </c>
      <c r="ON239" s="75">
        <f t="shared" si="303"/>
        <v>231159521.88205588</v>
      </c>
      <c r="OO239" s="75">
        <f t="shared" si="304"/>
        <v>244225422.71075293</v>
      </c>
      <c r="OP239" s="75">
        <f t="shared" si="305"/>
        <v>257928646.68356252</v>
      </c>
      <c r="OQ239" s="75">
        <f t="shared" si="306"/>
        <v>273428309.98920685</v>
      </c>
      <c r="OR239" s="75">
        <f t="shared" si="307"/>
        <v>289560012.87461889</v>
      </c>
      <c r="OS239" s="75">
        <f t="shared" si="308"/>
        <v>308244143.8109954</v>
      </c>
      <c r="OT239" s="75">
        <f t="shared" si="309"/>
        <v>326764537.16687214</v>
      </c>
      <c r="OU239" s="75">
        <f t="shared" si="310"/>
        <v>344719409.06584644</v>
      </c>
      <c r="OV239" s="75">
        <f t="shared" si="311"/>
        <v>361090358.84474456</v>
      </c>
      <c r="OW239" s="75">
        <f t="shared" si="312"/>
        <v>374861936.00330424</v>
      </c>
    </row>
    <row r="240" spans="2:413">
      <c r="B240" s="35" t="s">
        <v>1</v>
      </c>
      <c r="C240" s="44">
        <f>SUM(C220:C239)</f>
        <v>4727400000</v>
      </c>
      <c r="D240" s="44">
        <f t="shared" ref="D240:E240" si="319">SUM(D220:D239)</f>
        <v>2117131834.1797698</v>
      </c>
      <c r="E240" s="44">
        <f t="shared" si="319"/>
        <v>2610268165.820231</v>
      </c>
      <c r="F240" s="40">
        <f t="shared" si="259"/>
        <v>208.1605780482839</v>
      </c>
      <c r="G240" s="40">
        <f t="shared" si="260"/>
        <v>187.29020372930844</v>
      </c>
      <c r="H240" s="40">
        <f t="shared" si="261"/>
        <v>228.84374294319551</v>
      </c>
      <c r="I240" s="341">
        <f t="shared" si="313"/>
        <v>1</v>
      </c>
      <c r="J240" s="341">
        <f t="shared" si="313"/>
        <v>1</v>
      </c>
      <c r="K240" s="341">
        <f t="shared" si="313"/>
        <v>1</v>
      </c>
      <c r="AI240" s="36" t="s">
        <v>556</v>
      </c>
      <c r="AJ240" s="44">
        <f>'Health Non Demographic'!K22</f>
        <v>217.38202955222934</v>
      </c>
      <c r="AK240" s="44">
        <f>'Health Non Demographic'!L22</f>
        <v>222.16596622908878</v>
      </c>
      <c r="AL240" s="44">
        <f>'Health Non Demographic'!M22</f>
        <v>226.8857647444207</v>
      </c>
      <c r="AM240" s="44">
        <f>'Health Non Demographic'!N22</f>
        <v>231.54844313671202</v>
      </c>
      <c r="AN240" s="44">
        <f>'Health Non Demographic'!O22</f>
        <v>236.16082745084418</v>
      </c>
      <c r="AO240" s="44">
        <f>'Health Non Demographic'!P22</f>
        <v>240.72952383564729</v>
      </c>
      <c r="AP240" s="44">
        <f>'Health Non Demographic'!Q22</f>
        <v>245.26089875213091</v>
      </c>
      <c r="AQ240" s="44">
        <f>'Health Non Demographic'!R22</f>
        <v>249.76106595141394</v>
      </c>
      <c r="AR240" s="44">
        <f>'Health Non Demographic'!S22</f>
        <v>254.23587904643685</v>
      </c>
      <c r="AS240" s="44">
        <f>'Health Non Demographic'!T22</f>
        <v>258.6909286553398</v>
      </c>
      <c r="AT240" s="44">
        <f>'Health Non Demographic'!U22</f>
        <v>263.13154323525566</v>
      </c>
      <c r="AU240" s="44">
        <f>'Health Non Demographic'!V22</f>
        <v>267.56279285249565</v>
      </c>
      <c r="AV240" s="44">
        <f>'Health Non Demographic'!W22</f>
        <v>271.98949524868198</v>
      </c>
      <c r="AW240" s="44">
        <f>'Health Non Demographic'!X22</f>
        <v>276.41622366276601</v>
      </c>
      <c r="AX240" s="44">
        <f>'Health Non Demographic'!Y22</f>
        <v>280.84731595682592</v>
      </c>
      <c r="AY240" s="44">
        <f>'Health Non Demographic'!Z22</f>
        <v>285.28688467001092</v>
      </c>
      <c r="AZ240" s="44">
        <f>'Health Non Demographic'!AA22</f>
        <v>289.73882769102596</v>
      </c>
      <c r="BA240" s="44">
        <f>'Health Non Demographic'!AB22</f>
        <v>294.20683929619207</v>
      </c>
      <c r="BB240" s="44">
        <f>'Health Non Demographic'!AC22</f>
        <v>298.69442134841211</v>
      </c>
      <c r="BC240" s="44">
        <f>'Health Non Demographic'!AD22</f>
        <v>303.20489449331484</v>
      </c>
      <c r="BD240" s="44">
        <f>'Health Non Demographic'!AE22</f>
        <v>307.74140922336039</v>
      </c>
      <c r="BE240" s="44">
        <f>'Health Non Demographic'!AF22</f>
        <v>312.30695670961438</v>
      </c>
      <c r="BF240" s="44">
        <f>'Health Non Demographic'!AG22</f>
        <v>316.90437932500265</v>
      </c>
      <c r="BG240" s="44">
        <f>'Health Non Demographic'!AH22</f>
        <v>321.53638080281962</v>
      </c>
      <c r="BH240" s="44">
        <f>'Health Non Demographic'!AI22</f>
        <v>326.20553599069029</v>
      </c>
      <c r="BI240" s="44">
        <f>'Health Non Demographic'!AJ22</f>
        <v>330.91430017360784</v>
      </c>
      <c r="BJ240" s="44">
        <f>'Health Non Demographic'!AK22</f>
        <v>335.6650179505454</v>
      </c>
      <c r="BK240" s="44">
        <f>'Health Non Demographic'!AL22</f>
        <v>340.45993165787723</v>
      </c>
      <c r="BL240" s="44">
        <f>'Health Non Demographic'!AM22</f>
        <v>345.30118933978315</v>
      </c>
      <c r="BM240" s="44">
        <f>'Health Non Demographic'!AN22</f>
        <v>350.19085227125248</v>
      </c>
      <c r="BN240" s="44">
        <f>'Health Non Demographic'!AO22</f>
        <v>355.13090204349714</v>
      </c>
      <c r="BO240" s="44">
        <f>'Health Non Demographic'!AP22</f>
        <v>360.12324722475142</v>
      </c>
      <c r="BP240" s="44">
        <f>'Health Non Demographic'!AQ22</f>
        <v>365.16972961175372</v>
      </c>
      <c r="BQ240" s="44">
        <f>'Health Non Demographic'!AR22</f>
        <v>370.27213008883655</v>
      </c>
      <c r="BR240" s="44">
        <f>'Health Non Demographic'!AS22</f>
        <v>375.43217411261452</v>
      </c>
      <c r="BS240" s="44">
        <f>'Health Non Demographic'!AT22</f>
        <v>380.65153684087801</v>
      </c>
      <c r="BT240" s="44">
        <f>'Health Non Demographic'!AU22</f>
        <v>385.93184792455128</v>
      </c>
      <c r="BU240" s="44">
        <f>'Health Non Demographic'!AV22</f>
        <v>391.27469598154283</v>
      </c>
      <c r="BV240" s="44">
        <f>'Health Non Demographic'!AW22</f>
        <v>396.68163277106282</v>
      </c>
      <c r="BW240" s="44">
        <f>'Health Non Demographic'!AX22</f>
        <v>402.15417708655667</v>
      </c>
      <c r="BX240" s="44">
        <f>'Health Non Demographic'!AY22</f>
        <v>407.69381838485327</v>
      </c>
      <c r="BY240" s="44">
        <f>'Health Non Demographic'!AZ22</f>
        <v>413.30202016848131</v>
      </c>
      <c r="BZ240" s="44">
        <f>'Health Non Demographic'!BA22</f>
        <v>418.98022313739847</v>
      </c>
      <c r="CA240" s="44">
        <f>'Health Non Demographic'!BB22</f>
        <v>424.72984812562834</v>
      </c>
      <c r="CB240" s="44">
        <f>'Health Non Demographic'!BC22</f>
        <v>430.55229883752725</v>
      </c>
      <c r="CC240" s="44">
        <f>'Health Non Demographic'!BD22</f>
        <v>436.44896439762061</v>
      </c>
      <c r="CD240" s="44">
        <f>'Health Non Demographic'!BE22</f>
        <v>442.42122172717126</v>
      </c>
      <c r="CE240" s="44">
        <f>'Health Non Demographic'!BF22</f>
        <v>448.47043775987646</v>
      </c>
      <c r="CF240" s="44">
        <f>'Health Non Demographic'!BG22</f>
        <v>454.59797150834061</v>
      </c>
      <c r="GW240" s="36" t="s">
        <v>1</v>
      </c>
      <c r="GX240" s="35">
        <f>SUM(GX220:GX239)</f>
        <v>22706867</v>
      </c>
      <c r="GY240" s="35">
        <f t="shared" ref="GY240:IT240" si="320">SUM(GY220:GY239)</f>
        <v>23098218</v>
      </c>
      <c r="GZ240" s="35">
        <f t="shared" si="320"/>
        <v>23481244</v>
      </c>
      <c r="HA240" s="35">
        <f t="shared" si="320"/>
        <v>23855556</v>
      </c>
      <c r="HB240" s="35">
        <f t="shared" si="320"/>
        <v>24221149</v>
      </c>
      <c r="HC240" s="35">
        <f t="shared" si="320"/>
        <v>24577462</v>
      </c>
      <c r="HD240" s="35">
        <f t="shared" si="320"/>
        <v>24923983</v>
      </c>
      <c r="HE240" s="35">
        <f t="shared" si="320"/>
        <v>25271486</v>
      </c>
      <c r="HF240" s="35">
        <f t="shared" si="320"/>
        <v>25619029</v>
      </c>
      <c r="HG240" s="35">
        <f t="shared" si="320"/>
        <v>25966531</v>
      </c>
      <c r="HH240" s="35">
        <f t="shared" si="320"/>
        <v>26313691</v>
      </c>
      <c r="HI240" s="35">
        <f t="shared" si="320"/>
        <v>26660149</v>
      </c>
      <c r="HJ240" s="35">
        <f t="shared" si="320"/>
        <v>27005329</v>
      </c>
      <c r="HK240" s="35">
        <f t="shared" si="320"/>
        <v>27348818</v>
      </c>
      <c r="HL240" s="35">
        <f t="shared" si="320"/>
        <v>27690307</v>
      </c>
      <c r="HM240" s="35">
        <f t="shared" si="320"/>
        <v>28029509</v>
      </c>
      <c r="HN240" s="35">
        <f t="shared" si="320"/>
        <v>28366138</v>
      </c>
      <c r="HO240" s="35">
        <f t="shared" si="320"/>
        <v>28700170</v>
      </c>
      <c r="HP240" s="35">
        <f t="shared" si="320"/>
        <v>29031390</v>
      </c>
      <c r="HQ240" s="35">
        <f t="shared" si="320"/>
        <v>29359860</v>
      </c>
      <c r="HR240" s="35">
        <f t="shared" si="320"/>
        <v>29685803</v>
      </c>
      <c r="HS240" s="35">
        <f t="shared" si="320"/>
        <v>30009057</v>
      </c>
      <c r="HT240" s="35">
        <f t="shared" si="320"/>
        <v>30329838</v>
      </c>
      <c r="HU240" s="35">
        <f t="shared" si="320"/>
        <v>30648248</v>
      </c>
      <c r="HV240" s="35">
        <f t="shared" si="320"/>
        <v>30964450</v>
      </c>
      <c r="HW240" s="35">
        <f t="shared" si="320"/>
        <v>31278850</v>
      </c>
      <c r="HX240" s="35">
        <f t="shared" si="320"/>
        <v>31591630</v>
      </c>
      <c r="HY240" s="35">
        <f t="shared" si="320"/>
        <v>31902917</v>
      </c>
      <c r="HZ240" s="35">
        <f t="shared" si="320"/>
        <v>32212999</v>
      </c>
      <c r="IA240" s="35">
        <f t="shared" si="320"/>
        <v>32522084</v>
      </c>
      <c r="IB240" s="35">
        <f t="shared" si="320"/>
        <v>32830050</v>
      </c>
      <c r="IC240" s="35">
        <f t="shared" si="320"/>
        <v>33137465</v>
      </c>
      <c r="ID240" s="35">
        <f t="shared" si="320"/>
        <v>33443624</v>
      </c>
      <c r="IE240" s="35">
        <f t="shared" si="320"/>
        <v>33749113</v>
      </c>
      <c r="IF240" s="35">
        <f t="shared" si="320"/>
        <v>34053959</v>
      </c>
      <c r="IG240" s="35">
        <f t="shared" si="320"/>
        <v>34356470</v>
      </c>
      <c r="IH240" s="35">
        <f t="shared" si="320"/>
        <v>34659420</v>
      </c>
      <c r="II240" s="35">
        <f t="shared" si="320"/>
        <v>34962048</v>
      </c>
      <c r="IJ240" s="35">
        <f t="shared" si="320"/>
        <v>35263616</v>
      </c>
      <c r="IK240" s="35">
        <f t="shared" si="320"/>
        <v>35564183</v>
      </c>
      <c r="IL240" s="35">
        <f t="shared" si="320"/>
        <v>35863732</v>
      </c>
      <c r="IM240" s="35">
        <f t="shared" si="320"/>
        <v>36161842</v>
      </c>
      <c r="IN240" s="35">
        <f t="shared" si="320"/>
        <v>36459489</v>
      </c>
      <c r="IO240" s="35">
        <f t="shared" si="320"/>
        <v>36756046</v>
      </c>
      <c r="IP240" s="35">
        <f t="shared" si="320"/>
        <v>37051395</v>
      </c>
      <c r="IQ240" s="35">
        <f t="shared" si="320"/>
        <v>37345636</v>
      </c>
      <c r="IR240" s="35">
        <f t="shared" si="320"/>
        <v>37638396</v>
      </c>
      <c r="IS240" s="35">
        <f t="shared" si="320"/>
        <v>37929562</v>
      </c>
      <c r="IT240" s="35">
        <f t="shared" si="320"/>
        <v>38219197</v>
      </c>
      <c r="IZ240" s="35">
        <f>SUM(IZ220:IZ239)</f>
        <v>11403519</v>
      </c>
      <c r="JA240" s="35">
        <f t="shared" ref="JA240:KV240" si="321">SUM(JA220:JA239)</f>
        <v>11597124</v>
      </c>
      <c r="JB240" s="35">
        <f t="shared" si="321"/>
        <v>11786519</v>
      </c>
      <c r="JC240" s="35">
        <f t="shared" si="321"/>
        <v>11971480</v>
      </c>
      <c r="JD240" s="35">
        <f t="shared" si="321"/>
        <v>12152183</v>
      </c>
      <c r="JE240" s="35">
        <f t="shared" si="321"/>
        <v>12328244</v>
      </c>
      <c r="JF240" s="35">
        <f t="shared" si="321"/>
        <v>12499467</v>
      </c>
      <c r="JG240" s="35">
        <f t="shared" si="321"/>
        <v>12671247</v>
      </c>
      <c r="JH240" s="35">
        <f t="shared" si="321"/>
        <v>12843026</v>
      </c>
      <c r="JI240" s="35">
        <f t="shared" si="321"/>
        <v>13014825</v>
      </c>
      <c r="JJ240" s="35">
        <f t="shared" si="321"/>
        <v>13186583</v>
      </c>
      <c r="JK240" s="35">
        <f t="shared" si="321"/>
        <v>13358115</v>
      </c>
      <c r="JL240" s="35">
        <f t="shared" si="321"/>
        <v>13529120</v>
      </c>
      <c r="JM240" s="35">
        <f t="shared" si="321"/>
        <v>13699379</v>
      </c>
      <c r="JN240" s="35">
        <f t="shared" si="321"/>
        <v>13868754</v>
      </c>
      <c r="JO240" s="35">
        <f t="shared" si="321"/>
        <v>14037064</v>
      </c>
      <c r="JP240" s="35">
        <f t="shared" si="321"/>
        <v>14204108</v>
      </c>
      <c r="JQ240" s="35">
        <f t="shared" si="321"/>
        <v>14369872</v>
      </c>
      <c r="JR240" s="35">
        <f t="shared" si="321"/>
        <v>14534191</v>
      </c>
      <c r="JS240" s="35">
        <f t="shared" si="321"/>
        <v>14697058</v>
      </c>
      <c r="JT240" s="35">
        <f t="shared" si="321"/>
        <v>14858584</v>
      </c>
      <c r="JU240" s="35">
        <f t="shared" si="321"/>
        <v>15018585</v>
      </c>
      <c r="JV240" s="35">
        <f t="shared" si="321"/>
        <v>15177147</v>
      </c>
      <c r="JW240" s="35">
        <f t="shared" si="321"/>
        <v>15334237</v>
      </c>
      <c r="JX240" s="35">
        <f t="shared" si="321"/>
        <v>15489938</v>
      </c>
      <c r="JY240" s="35">
        <f t="shared" si="321"/>
        <v>15644470</v>
      </c>
      <c r="JZ240" s="35">
        <f t="shared" si="321"/>
        <v>15797827</v>
      </c>
      <c r="KA240" s="35">
        <f t="shared" si="321"/>
        <v>15950054</v>
      </c>
      <c r="KB240" s="35">
        <f t="shared" si="321"/>
        <v>16101305</v>
      </c>
      <c r="KC240" s="35">
        <f t="shared" si="321"/>
        <v>16251665</v>
      </c>
      <c r="KD240" s="35">
        <f t="shared" si="321"/>
        <v>16401053</v>
      </c>
      <c r="KE240" s="35">
        <f t="shared" si="321"/>
        <v>16549801</v>
      </c>
      <c r="KF240" s="35">
        <f t="shared" si="321"/>
        <v>16697512</v>
      </c>
      <c r="KG240" s="35">
        <f t="shared" si="321"/>
        <v>16844561</v>
      </c>
      <c r="KH240" s="35">
        <f t="shared" si="321"/>
        <v>16991031</v>
      </c>
      <c r="KI240" s="35">
        <f t="shared" si="321"/>
        <v>17135851</v>
      </c>
      <c r="KJ240" s="35">
        <f t="shared" si="321"/>
        <v>17280774</v>
      </c>
      <c r="KK240" s="35">
        <f t="shared" si="321"/>
        <v>17425332</v>
      </c>
      <c r="KL240" s="35">
        <f t="shared" si="321"/>
        <v>17569115</v>
      </c>
      <c r="KM240" s="35">
        <f t="shared" si="321"/>
        <v>17712207</v>
      </c>
      <c r="KN240" s="35">
        <f t="shared" si="321"/>
        <v>17854632</v>
      </c>
      <c r="KO240" s="35">
        <f t="shared" si="321"/>
        <v>17996133</v>
      </c>
      <c r="KP240" s="35">
        <f t="shared" si="321"/>
        <v>18137453</v>
      </c>
      <c r="KQ240" s="35">
        <f t="shared" si="321"/>
        <v>18278268</v>
      </c>
      <c r="KR240" s="35">
        <f t="shared" si="321"/>
        <v>18418580</v>
      </c>
      <c r="KS240" s="35">
        <f t="shared" si="321"/>
        <v>18558386</v>
      </c>
      <c r="KT240" s="35">
        <f t="shared" si="321"/>
        <v>18697507</v>
      </c>
      <c r="KU240" s="35">
        <f t="shared" si="321"/>
        <v>18835950</v>
      </c>
      <c r="KV240" s="35">
        <f t="shared" si="321"/>
        <v>18973728</v>
      </c>
      <c r="LB240" s="35">
        <f>SUM(LB220:LB239)</f>
        <v>11303348</v>
      </c>
      <c r="LC240" s="35">
        <f t="shared" ref="LC240:MX240" si="322">SUM(LC220:LC239)</f>
        <v>11501094</v>
      </c>
      <c r="LD240" s="35">
        <f t="shared" si="322"/>
        <v>11694725</v>
      </c>
      <c r="LE240" s="35">
        <f t="shared" si="322"/>
        <v>11884076</v>
      </c>
      <c r="LF240" s="35">
        <f t="shared" si="322"/>
        <v>12068966</v>
      </c>
      <c r="LG240" s="35">
        <f t="shared" si="322"/>
        <v>12249218</v>
      </c>
      <c r="LH240" s="35">
        <f t="shared" si="322"/>
        <v>12424516</v>
      </c>
      <c r="LI240" s="35">
        <f t="shared" si="322"/>
        <v>12600239</v>
      </c>
      <c r="LJ240" s="35">
        <f t="shared" si="322"/>
        <v>12776003</v>
      </c>
      <c r="LK240" s="35">
        <f t="shared" si="322"/>
        <v>12951706</v>
      </c>
      <c r="LL240" s="35">
        <f t="shared" si="322"/>
        <v>13127108</v>
      </c>
      <c r="LM240" s="35">
        <f t="shared" si="322"/>
        <v>13302034</v>
      </c>
      <c r="LN240" s="35">
        <f t="shared" si="322"/>
        <v>13476209</v>
      </c>
      <c r="LO240" s="35">
        <f t="shared" si="322"/>
        <v>13649439</v>
      </c>
      <c r="LP240" s="35">
        <f t="shared" si="322"/>
        <v>13821553</v>
      </c>
      <c r="LQ240" s="35">
        <f t="shared" si="322"/>
        <v>13992445</v>
      </c>
      <c r="LR240" s="35">
        <f t="shared" si="322"/>
        <v>14162030</v>
      </c>
      <c r="LS240" s="35">
        <f t="shared" si="322"/>
        <v>14330298</v>
      </c>
      <c r="LT240" s="35">
        <f t="shared" si="322"/>
        <v>14497199</v>
      </c>
      <c r="LU240" s="35">
        <f t="shared" si="322"/>
        <v>14662802</v>
      </c>
      <c r="LV240" s="35">
        <f t="shared" si="322"/>
        <v>14827219</v>
      </c>
      <c r="LW240" s="35">
        <f t="shared" si="322"/>
        <v>14990472</v>
      </c>
      <c r="LX240" s="35">
        <f t="shared" si="322"/>
        <v>15152691</v>
      </c>
      <c r="LY240" s="35">
        <f t="shared" si="322"/>
        <v>15314011</v>
      </c>
      <c r="LZ240" s="35">
        <f t="shared" si="322"/>
        <v>15474512</v>
      </c>
      <c r="MA240" s="35">
        <f t="shared" si="322"/>
        <v>15634380</v>
      </c>
      <c r="MB240" s="35">
        <f t="shared" si="322"/>
        <v>15793803</v>
      </c>
      <c r="MC240" s="35">
        <f t="shared" si="322"/>
        <v>15952863</v>
      </c>
      <c r="MD240" s="35">
        <f t="shared" si="322"/>
        <v>16111694</v>
      </c>
      <c r="ME240" s="35">
        <f t="shared" si="322"/>
        <v>16270419</v>
      </c>
      <c r="MF240" s="35">
        <f t="shared" si="322"/>
        <v>16428997</v>
      </c>
      <c r="MG240" s="35">
        <f t="shared" si="322"/>
        <v>16587664</v>
      </c>
      <c r="MH240" s="35">
        <f t="shared" si="322"/>
        <v>16746112</v>
      </c>
      <c r="MI240" s="35">
        <f t="shared" si="322"/>
        <v>16904552</v>
      </c>
      <c r="MJ240" s="35">
        <f t="shared" si="322"/>
        <v>17062928</v>
      </c>
      <c r="MK240" s="35">
        <f t="shared" si="322"/>
        <v>17220619</v>
      </c>
      <c r="ML240" s="35">
        <f t="shared" si="322"/>
        <v>17378646</v>
      </c>
      <c r="MM240" s="35">
        <f t="shared" si="322"/>
        <v>17536716</v>
      </c>
      <c r="MN240" s="35">
        <f t="shared" si="322"/>
        <v>17694501</v>
      </c>
      <c r="MO240" s="35">
        <f t="shared" si="322"/>
        <v>17851976</v>
      </c>
      <c r="MP240" s="35">
        <f t="shared" si="322"/>
        <v>18009100</v>
      </c>
      <c r="MQ240" s="35">
        <f t="shared" si="322"/>
        <v>18165709</v>
      </c>
      <c r="MR240" s="35">
        <f t="shared" si="322"/>
        <v>18322036</v>
      </c>
      <c r="MS240" s="35">
        <f t="shared" si="322"/>
        <v>18477778</v>
      </c>
      <c r="MT240" s="35">
        <f t="shared" si="322"/>
        <v>18632815</v>
      </c>
      <c r="MU240" s="35">
        <f t="shared" si="322"/>
        <v>18787250</v>
      </c>
      <c r="MV240" s="35">
        <f t="shared" si="322"/>
        <v>18940889</v>
      </c>
      <c r="MW240" s="35">
        <f t="shared" si="322"/>
        <v>19093612</v>
      </c>
      <c r="MX240" s="35">
        <f t="shared" si="322"/>
        <v>19245469</v>
      </c>
      <c r="MZ240" s="36" t="s">
        <v>1</v>
      </c>
      <c r="NA240" s="75">
        <f>SUM(NA220:NA239)</f>
        <v>4934532577.6140995</v>
      </c>
      <c r="NB240" s="75">
        <f t="shared" ref="NB240:OW240" si="323">SUM(NB220:NB239)</f>
        <v>5163812006.9765158</v>
      </c>
      <c r="NC240" s="75">
        <f t="shared" si="323"/>
        <v>5399163554.8957214</v>
      </c>
      <c r="ND240" s="75">
        <f t="shared" si="323"/>
        <v>5640372105.2757931</v>
      </c>
      <c r="NE240" s="75">
        <f t="shared" si="323"/>
        <v>5888913848.1235247</v>
      </c>
      <c r="NF240" s="75">
        <f t="shared" si="323"/>
        <v>6148565591.1938715</v>
      </c>
      <c r="NG240" s="75">
        <f t="shared" si="323"/>
        <v>6411032089.470767</v>
      </c>
      <c r="NH240" s="75">
        <f t="shared" si="323"/>
        <v>6680880090.7361174</v>
      </c>
      <c r="NI240" s="75">
        <f t="shared" si="323"/>
        <v>6957336446.2478466</v>
      </c>
      <c r="NJ240" s="75">
        <f t="shared" si="323"/>
        <v>7241466390.0186701</v>
      </c>
      <c r="NK240" s="75">
        <f t="shared" si="323"/>
        <v>7536267308.4765348</v>
      </c>
      <c r="NL240" s="75">
        <f t="shared" si="323"/>
        <v>7835158969.5334568</v>
      </c>
      <c r="NM240" s="75">
        <f t="shared" si="323"/>
        <v>8140405142.9347649</v>
      </c>
      <c r="NN240" s="75">
        <f t="shared" si="323"/>
        <v>8451472342.7561159</v>
      </c>
      <c r="NO240" s="75">
        <f t="shared" si="323"/>
        <v>8770905832.3855801</v>
      </c>
      <c r="NP240" s="75">
        <f t="shared" si="323"/>
        <v>9098342484.420639</v>
      </c>
      <c r="NQ240" s="75">
        <f t="shared" si="323"/>
        <v>9430138729.9626961</v>
      </c>
      <c r="NR240" s="75">
        <f t="shared" si="323"/>
        <v>9765106792.5432072</v>
      </c>
      <c r="NS240" s="75">
        <f t="shared" si="323"/>
        <v>10104349251.426802</v>
      </c>
      <c r="NT240" s="75">
        <f t="shared" si="323"/>
        <v>10453697029.922705</v>
      </c>
      <c r="NU240" s="75">
        <f t="shared" si="323"/>
        <v>10801130379.730549</v>
      </c>
      <c r="NV240" s="75">
        <f t="shared" si="323"/>
        <v>11156291974.00186</v>
      </c>
      <c r="NW240" s="75">
        <f t="shared" si="323"/>
        <v>11517023102.077787</v>
      </c>
      <c r="NX240" s="75">
        <f t="shared" si="323"/>
        <v>11881276839.136927</v>
      </c>
      <c r="NY240" s="75">
        <f t="shared" si="323"/>
        <v>12255457556.668848</v>
      </c>
      <c r="NZ240" s="75">
        <f t="shared" si="323"/>
        <v>12630558525.085222</v>
      </c>
      <c r="OA240" s="75">
        <f t="shared" si="323"/>
        <v>13012537345.255226</v>
      </c>
      <c r="OB240" s="75">
        <f t="shared" si="323"/>
        <v>13402659904.16374</v>
      </c>
      <c r="OC240" s="75">
        <f t="shared" si="323"/>
        <v>13797078341.46549</v>
      </c>
      <c r="OD240" s="75">
        <f t="shared" si="323"/>
        <v>14201127938.908182</v>
      </c>
      <c r="OE240" s="75">
        <f t="shared" si="323"/>
        <v>14609323980.789255</v>
      </c>
      <c r="OF240" s="75">
        <f t="shared" si="323"/>
        <v>15022384241.15028</v>
      </c>
      <c r="OG240" s="75">
        <f t="shared" si="323"/>
        <v>15441291143.157772</v>
      </c>
      <c r="OH240" s="75">
        <f t="shared" si="323"/>
        <v>15865552921.741898</v>
      </c>
      <c r="OI240" s="75">
        <f t="shared" si="323"/>
        <v>16296778002.264778</v>
      </c>
      <c r="OJ240" s="75">
        <f t="shared" si="323"/>
        <v>16731283880.952194</v>
      </c>
      <c r="OK240" s="75">
        <f t="shared" si="323"/>
        <v>17174478398.22121</v>
      </c>
      <c r="OL240" s="75">
        <f t="shared" si="323"/>
        <v>17628934663.226967</v>
      </c>
      <c r="OM240" s="75">
        <f t="shared" si="323"/>
        <v>18095653267.70652</v>
      </c>
      <c r="ON240" s="75">
        <f t="shared" si="323"/>
        <v>18573789941.625839</v>
      </c>
      <c r="OO240" s="75">
        <f t="shared" si="323"/>
        <v>19058031889.525589</v>
      </c>
      <c r="OP240" s="75">
        <f t="shared" si="323"/>
        <v>19548961390.269852</v>
      </c>
      <c r="OQ240" s="75">
        <f t="shared" si="323"/>
        <v>20047932856.126442</v>
      </c>
      <c r="OR240" s="75">
        <f t="shared" si="323"/>
        <v>20559394214.477623</v>
      </c>
      <c r="OS240" s="75">
        <f t="shared" si="323"/>
        <v>21075049630.743835</v>
      </c>
      <c r="OT240" s="75">
        <f t="shared" si="323"/>
        <v>21599482575.098553</v>
      </c>
      <c r="OU240" s="75">
        <f t="shared" si="323"/>
        <v>22138230284.815067</v>
      </c>
      <c r="OV240" s="75">
        <f t="shared" si="323"/>
        <v>22689358060.845921</v>
      </c>
      <c r="OW240" s="75">
        <f t="shared" si="323"/>
        <v>23256555094.628796</v>
      </c>
    </row>
    <row r="242" spans="2:337">
      <c r="B242" s="198" t="s">
        <v>705</v>
      </c>
      <c r="C242" s="144"/>
    </row>
    <row r="243" spans="2:337">
      <c r="B243" s="144" t="s">
        <v>624</v>
      </c>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t="s">
        <v>624</v>
      </c>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row>
    <row r="244" spans="2:337">
      <c r="B244" s="144" t="s">
        <v>35</v>
      </c>
      <c r="C244" s="200">
        <v>32660</v>
      </c>
      <c r="D244" s="200">
        <v>33025</v>
      </c>
      <c r="E244" s="200">
        <v>33390</v>
      </c>
      <c r="F244" s="200">
        <v>33756</v>
      </c>
      <c r="G244" s="200">
        <v>34121</v>
      </c>
      <c r="H244" s="200">
        <v>34486</v>
      </c>
      <c r="I244" s="200">
        <v>34851</v>
      </c>
      <c r="J244" s="200">
        <v>35217</v>
      </c>
      <c r="K244" s="200">
        <v>35582</v>
      </c>
      <c r="L244" s="200">
        <v>35947</v>
      </c>
      <c r="M244" s="200">
        <v>36312</v>
      </c>
      <c r="N244" s="200">
        <v>36678</v>
      </c>
      <c r="O244" s="200">
        <v>37043</v>
      </c>
      <c r="P244" s="200">
        <v>37408</v>
      </c>
      <c r="Q244" s="200">
        <v>37773</v>
      </c>
      <c r="R244" s="200">
        <v>38139</v>
      </c>
      <c r="S244" s="200">
        <v>38504</v>
      </c>
      <c r="T244" s="200">
        <v>38869</v>
      </c>
      <c r="U244" s="200">
        <v>39234</v>
      </c>
      <c r="V244" s="200">
        <v>39600</v>
      </c>
      <c r="W244" s="200">
        <v>39965</v>
      </c>
      <c r="X244" s="200">
        <v>40330</v>
      </c>
      <c r="Y244" s="200">
        <v>40695</v>
      </c>
      <c r="Z244" s="200">
        <v>41061</v>
      </c>
      <c r="AA244" s="200"/>
      <c r="AB244" s="200">
        <v>32660</v>
      </c>
      <c r="AC244" s="200">
        <v>33025</v>
      </c>
      <c r="AD244" s="200">
        <v>33390</v>
      </c>
      <c r="AE244" s="200">
        <v>33756</v>
      </c>
      <c r="AF244" s="200">
        <v>34121</v>
      </c>
      <c r="AG244" s="200">
        <v>34486</v>
      </c>
      <c r="AH244" s="200">
        <v>34851</v>
      </c>
      <c r="AI244" s="200">
        <v>35217</v>
      </c>
      <c r="AJ244" s="200">
        <v>35582</v>
      </c>
      <c r="AK244" s="200">
        <v>35947</v>
      </c>
      <c r="AL244" s="200">
        <v>36312</v>
      </c>
      <c r="AM244" s="200">
        <v>36678</v>
      </c>
      <c r="AN244" s="200">
        <v>37043</v>
      </c>
      <c r="AO244" s="200">
        <v>37408</v>
      </c>
      <c r="AP244" s="200">
        <v>37773</v>
      </c>
      <c r="AQ244" s="200">
        <v>38139</v>
      </c>
      <c r="AR244" s="200">
        <v>38504</v>
      </c>
      <c r="AS244" s="200">
        <v>38869</v>
      </c>
      <c r="AT244" s="200">
        <v>39234</v>
      </c>
      <c r="AU244" s="200">
        <v>39600</v>
      </c>
      <c r="AV244" s="200">
        <v>39965</v>
      </c>
      <c r="AW244" s="200">
        <v>40330</v>
      </c>
      <c r="AX244" s="200">
        <v>40695</v>
      </c>
      <c r="AY244" s="200">
        <v>41061</v>
      </c>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c r="GR244" s="42"/>
      <c r="GS244" s="42"/>
      <c r="GT244" s="42"/>
      <c r="IZ244" s="42"/>
      <c r="JA244" s="42"/>
      <c r="JB244" s="42"/>
      <c r="JC244" s="42"/>
      <c r="JD244" s="42"/>
      <c r="JE244" s="42"/>
      <c r="JF244" s="42"/>
      <c r="JG244" s="42"/>
      <c r="JH244" s="42"/>
      <c r="JI244" s="42"/>
      <c r="JJ244" s="42"/>
      <c r="JK244" s="42"/>
      <c r="JL244" s="42"/>
      <c r="JM244" s="42"/>
      <c r="JN244" s="42"/>
      <c r="JO244" s="42"/>
      <c r="JP244" s="42"/>
      <c r="JQ244" s="42"/>
      <c r="JR244" s="42"/>
      <c r="JS244" s="42"/>
      <c r="JT244" s="42"/>
      <c r="JU244" s="42"/>
      <c r="JV244" s="42"/>
      <c r="JW244" s="42"/>
      <c r="LB244" s="42"/>
      <c r="LC244" s="42"/>
      <c r="LD244" s="42"/>
      <c r="LE244" s="42"/>
      <c r="LF244" s="42"/>
      <c r="LG244" s="42"/>
      <c r="LH244" s="42"/>
      <c r="LI244" s="42"/>
      <c r="LJ244" s="42"/>
      <c r="LK244" s="42"/>
      <c r="LL244" s="42"/>
      <c r="LM244" s="42"/>
      <c r="LN244" s="42"/>
      <c r="LO244" s="42"/>
      <c r="LP244" s="42"/>
      <c r="LQ244" s="42"/>
      <c r="LR244" s="42"/>
      <c r="LS244" s="42"/>
      <c r="LT244" s="42"/>
      <c r="LU244" s="42"/>
      <c r="LV244" s="42"/>
      <c r="LW244" s="42"/>
      <c r="LX244" s="42"/>
      <c r="LY244" s="42"/>
    </row>
    <row r="245" spans="2:337">
      <c r="B245" s="144" t="s">
        <v>278</v>
      </c>
      <c r="C245" s="205">
        <v>637032</v>
      </c>
      <c r="D245" s="205">
        <v>645231</v>
      </c>
      <c r="E245" s="205">
        <v>652302</v>
      </c>
      <c r="F245" s="205">
        <v>658415</v>
      </c>
      <c r="G245" s="205">
        <v>662243</v>
      </c>
      <c r="H245" s="205">
        <v>664778</v>
      </c>
      <c r="I245" s="205">
        <v>664968</v>
      </c>
      <c r="J245" s="205">
        <v>662765</v>
      </c>
      <c r="K245" s="205">
        <v>662892</v>
      </c>
      <c r="L245" s="205">
        <v>659846</v>
      </c>
      <c r="M245" s="205">
        <v>656573</v>
      </c>
      <c r="N245" s="205">
        <v>653221</v>
      </c>
      <c r="O245" s="205">
        <v>653053</v>
      </c>
      <c r="P245" s="205">
        <v>650563</v>
      </c>
      <c r="Q245" s="205">
        <v>650616</v>
      </c>
      <c r="R245" s="205">
        <v>651502</v>
      </c>
      <c r="S245" s="205">
        <v>656043</v>
      </c>
      <c r="T245" s="205">
        <v>664456</v>
      </c>
      <c r="U245" s="205">
        <v>686251</v>
      </c>
      <c r="V245" s="205">
        <v>710252</v>
      </c>
      <c r="W245" s="205">
        <v>731969</v>
      </c>
      <c r="X245" s="205">
        <v>746322</v>
      </c>
      <c r="Y245" s="205">
        <v>748527</v>
      </c>
      <c r="Z245" s="205">
        <v>759633</v>
      </c>
      <c r="AA245" s="205"/>
      <c r="AB245" s="205">
        <v>606818</v>
      </c>
      <c r="AC245" s="205">
        <v>612921</v>
      </c>
      <c r="AD245" s="205">
        <v>619401</v>
      </c>
      <c r="AE245" s="205">
        <v>625533</v>
      </c>
      <c r="AF245" s="205">
        <v>628900</v>
      </c>
      <c r="AG245" s="205">
        <v>631107</v>
      </c>
      <c r="AH245" s="205">
        <v>631233</v>
      </c>
      <c r="AI245" s="205">
        <v>628737</v>
      </c>
      <c r="AJ245" s="205">
        <v>628456</v>
      </c>
      <c r="AK245" s="205">
        <v>625240</v>
      </c>
      <c r="AL245" s="205">
        <v>623110</v>
      </c>
      <c r="AM245" s="205">
        <v>620507</v>
      </c>
      <c r="AN245" s="205">
        <v>620632</v>
      </c>
      <c r="AO245" s="205">
        <v>618479</v>
      </c>
      <c r="AP245" s="205">
        <v>618520</v>
      </c>
      <c r="AQ245" s="205">
        <v>618674</v>
      </c>
      <c r="AR245" s="205">
        <v>621496</v>
      </c>
      <c r="AS245" s="205">
        <v>630082</v>
      </c>
      <c r="AT245" s="205">
        <v>650228</v>
      </c>
      <c r="AU245" s="205">
        <v>672841</v>
      </c>
      <c r="AV245" s="205">
        <v>693715</v>
      </c>
      <c r="AW245" s="205">
        <v>707690</v>
      </c>
      <c r="AX245" s="205">
        <v>709587</v>
      </c>
      <c r="AY245" s="205">
        <v>720650</v>
      </c>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c r="DJ245" s="52"/>
      <c r="DK245" s="52"/>
      <c r="DL245" s="52"/>
      <c r="DM245" s="52"/>
      <c r="DN245" s="52"/>
      <c r="DO245" s="52"/>
      <c r="DP245" s="52"/>
      <c r="DQ245" s="52"/>
      <c r="DR245" s="52"/>
      <c r="DS245" s="52"/>
      <c r="DT245" s="52"/>
      <c r="DU245" s="52"/>
      <c r="DV245" s="52"/>
      <c r="DW245" s="52"/>
      <c r="DX245" s="52"/>
      <c r="DY245" s="52"/>
      <c r="DZ245" s="52"/>
      <c r="EA245" s="52"/>
      <c r="EB245" s="52"/>
      <c r="EC245" s="52"/>
      <c r="ED245" s="52"/>
      <c r="EE245" s="52"/>
      <c r="EF245" s="52"/>
      <c r="EG245" s="52"/>
      <c r="EH245" s="52"/>
      <c r="EI245" s="52"/>
      <c r="EJ245" s="52"/>
      <c r="EK245" s="52"/>
      <c r="EL245" s="52"/>
      <c r="EM245" s="52"/>
      <c r="EN245" s="52"/>
      <c r="EO245" s="52"/>
      <c r="EP245" s="52"/>
      <c r="EQ245" s="52"/>
      <c r="ER245" s="52"/>
      <c r="ES245" s="52"/>
      <c r="ET245" s="52"/>
      <c r="EU245" s="52"/>
      <c r="EV245" s="52"/>
      <c r="EW245" s="52"/>
      <c r="EX245" s="52"/>
      <c r="EY245" s="52"/>
      <c r="EZ245" s="52"/>
      <c r="FA245" s="52"/>
      <c r="FB245" s="52"/>
      <c r="FC245" s="52"/>
      <c r="FD245" s="52"/>
      <c r="FE245" s="52"/>
      <c r="FF245" s="52"/>
      <c r="FG245" s="52"/>
      <c r="FH245" s="52"/>
      <c r="FI245" s="52"/>
      <c r="FJ245" s="52"/>
      <c r="FK245" s="52"/>
      <c r="FL245" s="52"/>
      <c r="FM245" s="52"/>
      <c r="FN245" s="52"/>
      <c r="FO245" s="52"/>
      <c r="FP245" s="52"/>
      <c r="FQ245" s="52"/>
      <c r="FR245" s="52"/>
      <c r="FS245" s="52"/>
      <c r="FT245" s="52"/>
      <c r="FU245" s="52"/>
      <c r="FV245" s="52"/>
      <c r="FW245" s="52"/>
      <c r="FX245" s="52"/>
      <c r="FY245" s="52"/>
      <c r="FZ245" s="52"/>
      <c r="GA245" s="52"/>
      <c r="GB245" s="52"/>
      <c r="GC245" s="52"/>
      <c r="GD245" s="52"/>
      <c r="GE245" s="52"/>
      <c r="GF245" s="52"/>
      <c r="GG245" s="52"/>
      <c r="GH245" s="52"/>
      <c r="GI245" s="52"/>
      <c r="GJ245" s="52"/>
      <c r="GK245" s="52"/>
      <c r="GL245" s="52"/>
      <c r="GM245" s="52"/>
      <c r="GN245" s="52"/>
      <c r="GO245" s="52"/>
      <c r="GP245" s="52"/>
      <c r="GQ245" s="52"/>
      <c r="GR245" s="52"/>
      <c r="GS245" s="52"/>
      <c r="GT245" s="52"/>
      <c r="IZ245" s="52"/>
      <c r="JA245" s="52"/>
      <c r="JB245" s="52"/>
      <c r="JC245" s="52"/>
      <c r="JD245" s="52"/>
      <c r="JE245" s="52"/>
      <c r="JF245" s="52"/>
      <c r="JG245" s="52"/>
      <c r="JH245" s="52"/>
      <c r="JI245" s="52"/>
      <c r="JJ245" s="52"/>
      <c r="JK245" s="52"/>
      <c r="JL245" s="52"/>
      <c r="JM245" s="52"/>
      <c r="JN245" s="52"/>
      <c r="JO245" s="52"/>
      <c r="JP245" s="52"/>
      <c r="JQ245" s="52"/>
      <c r="JR245" s="52"/>
      <c r="JS245" s="52"/>
      <c r="JT245" s="52"/>
      <c r="JU245" s="52"/>
      <c r="JV245" s="52"/>
      <c r="JW245" s="52"/>
      <c r="LB245" s="52"/>
      <c r="LC245" s="52"/>
      <c r="LD245" s="52"/>
      <c r="LE245" s="52"/>
      <c r="LF245" s="52"/>
      <c r="LG245" s="52"/>
      <c r="LH245" s="52"/>
      <c r="LI245" s="52"/>
      <c r="LJ245" s="52"/>
      <c r="LK245" s="52"/>
      <c r="LL245" s="52"/>
      <c r="LM245" s="52"/>
      <c r="LN245" s="52"/>
      <c r="LO245" s="52"/>
      <c r="LP245" s="52"/>
      <c r="LQ245" s="52"/>
      <c r="LR245" s="52"/>
      <c r="LS245" s="52"/>
      <c r="LT245" s="52"/>
      <c r="LU245" s="52"/>
      <c r="LV245" s="52"/>
      <c r="LW245" s="52"/>
      <c r="LX245" s="52"/>
      <c r="LY245" s="52"/>
    </row>
    <row r="246" spans="2:337">
      <c r="B246" s="144" t="s">
        <v>279</v>
      </c>
      <c r="C246" s="205">
        <v>637038</v>
      </c>
      <c r="D246" s="205">
        <v>647321</v>
      </c>
      <c r="E246" s="205">
        <v>652418</v>
      </c>
      <c r="F246" s="205">
        <v>655715</v>
      </c>
      <c r="G246" s="205">
        <v>654171</v>
      </c>
      <c r="H246" s="205">
        <v>654927</v>
      </c>
      <c r="I246" s="205">
        <v>660314</v>
      </c>
      <c r="J246" s="205">
        <v>666388</v>
      </c>
      <c r="K246" s="205">
        <v>672513</v>
      </c>
      <c r="L246" s="205">
        <v>678648</v>
      </c>
      <c r="M246" s="205">
        <v>684584</v>
      </c>
      <c r="N246" s="205">
        <v>688195</v>
      </c>
      <c r="O246" s="205">
        <v>689098</v>
      </c>
      <c r="P246" s="205">
        <v>686788</v>
      </c>
      <c r="Q246" s="205">
        <v>682601</v>
      </c>
      <c r="R246" s="205">
        <v>679483</v>
      </c>
      <c r="S246" s="205">
        <v>677441</v>
      </c>
      <c r="T246" s="205">
        <v>678901</v>
      </c>
      <c r="U246" s="205">
        <v>680272</v>
      </c>
      <c r="V246" s="205">
        <v>683671</v>
      </c>
      <c r="W246" s="205">
        <v>689986</v>
      </c>
      <c r="X246" s="205">
        <v>697910</v>
      </c>
      <c r="Y246" s="205">
        <v>712205</v>
      </c>
      <c r="Z246" s="205">
        <v>729030</v>
      </c>
      <c r="AA246" s="205"/>
      <c r="AB246" s="205">
        <v>603863</v>
      </c>
      <c r="AC246" s="205">
        <v>614981</v>
      </c>
      <c r="AD246" s="205">
        <v>619790</v>
      </c>
      <c r="AE246" s="205">
        <v>623041</v>
      </c>
      <c r="AF246" s="205">
        <v>622929</v>
      </c>
      <c r="AG246" s="205">
        <v>623677</v>
      </c>
      <c r="AH246" s="205">
        <v>627920</v>
      </c>
      <c r="AI246" s="205">
        <v>634075</v>
      </c>
      <c r="AJ246" s="205">
        <v>639529</v>
      </c>
      <c r="AK246" s="205">
        <v>645201</v>
      </c>
      <c r="AL246" s="205">
        <v>649805</v>
      </c>
      <c r="AM246" s="205">
        <v>653189</v>
      </c>
      <c r="AN246" s="205">
        <v>653425</v>
      </c>
      <c r="AO246" s="205">
        <v>650643</v>
      </c>
      <c r="AP246" s="205">
        <v>647081</v>
      </c>
      <c r="AQ246" s="205">
        <v>645030</v>
      </c>
      <c r="AR246" s="205">
        <v>643600</v>
      </c>
      <c r="AS246" s="205">
        <v>645407</v>
      </c>
      <c r="AT246" s="205">
        <v>647292</v>
      </c>
      <c r="AU246" s="205">
        <v>651012</v>
      </c>
      <c r="AV246" s="205">
        <v>656114</v>
      </c>
      <c r="AW246" s="205">
        <v>662272</v>
      </c>
      <c r="AX246" s="205">
        <v>675429</v>
      </c>
      <c r="AY246" s="205">
        <v>690185</v>
      </c>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c r="DL246" s="52"/>
      <c r="DM246" s="52"/>
      <c r="DN246" s="52"/>
      <c r="DO246" s="52"/>
      <c r="DP246" s="52"/>
      <c r="DQ246" s="52"/>
      <c r="DR246" s="52"/>
      <c r="DS246" s="52"/>
      <c r="DT246" s="52"/>
      <c r="DU246" s="52"/>
      <c r="DV246" s="52"/>
      <c r="DW246" s="52"/>
      <c r="DX246" s="52"/>
      <c r="DY246" s="52"/>
      <c r="DZ246" s="52"/>
      <c r="EA246" s="52"/>
      <c r="EB246" s="52"/>
      <c r="EC246" s="52"/>
      <c r="ED246" s="52"/>
      <c r="EE246" s="52"/>
      <c r="EF246" s="52"/>
      <c r="EG246" s="52"/>
      <c r="EH246" s="52"/>
      <c r="EI246" s="52"/>
      <c r="EJ246" s="52"/>
      <c r="EK246" s="52"/>
      <c r="EL246" s="52"/>
      <c r="EM246" s="52"/>
      <c r="EN246" s="52"/>
      <c r="EO246" s="52"/>
      <c r="EP246" s="52"/>
      <c r="EQ246" s="52"/>
      <c r="ER246" s="52"/>
      <c r="ES246" s="52"/>
      <c r="ET246" s="52"/>
      <c r="EU246" s="52"/>
      <c r="EV246" s="52"/>
      <c r="EW246" s="52"/>
      <c r="EX246" s="52"/>
      <c r="EY246" s="52"/>
      <c r="EZ246" s="52"/>
      <c r="FA246" s="52"/>
      <c r="FB246" s="52"/>
      <c r="FC246" s="52"/>
      <c r="FD246" s="52"/>
      <c r="FE246" s="52"/>
      <c r="FF246" s="52"/>
      <c r="FG246" s="52"/>
      <c r="FH246" s="52"/>
      <c r="FI246" s="52"/>
      <c r="FJ246" s="52"/>
      <c r="FK246" s="52"/>
      <c r="FL246" s="52"/>
      <c r="FM246" s="52"/>
      <c r="FN246" s="52"/>
      <c r="FO246" s="52"/>
      <c r="FP246" s="52"/>
      <c r="FQ246" s="52"/>
      <c r="FR246" s="52"/>
      <c r="FS246" s="52"/>
      <c r="FT246" s="52"/>
      <c r="FU246" s="52"/>
      <c r="FV246" s="52"/>
      <c r="FW246" s="52"/>
      <c r="FX246" s="52"/>
      <c r="FY246" s="52"/>
      <c r="FZ246" s="52"/>
      <c r="GA246" s="52"/>
      <c r="GB246" s="52"/>
      <c r="GC246" s="52"/>
      <c r="GD246" s="52"/>
      <c r="GE246" s="52"/>
      <c r="GF246" s="52"/>
      <c r="GG246" s="52"/>
      <c r="GH246" s="52"/>
      <c r="GI246" s="52"/>
      <c r="GJ246" s="52"/>
      <c r="GK246" s="52"/>
      <c r="GL246" s="52"/>
      <c r="GM246" s="52"/>
      <c r="GN246" s="52"/>
      <c r="GO246" s="52"/>
      <c r="GP246" s="52"/>
      <c r="GQ246" s="52"/>
      <c r="GR246" s="52"/>
      <c r="GS246" s="52"/>
      <c r="GT246" s="52"/>
      <c r="IZ246" s="52"/>
      <c r="JA246" s="52"/>
      <c r="JB246" s="52"/>
      <c r="JC246" s="52"/>
      <c r="JD246" s="52"/>
      <c r="JE246" s="52"/>
      <c r="JF246" s="52"/>
      <c r="JG246" s="52"/>
      <c r="JH246" s="52"/>
      <c r="JI246" s="52"/>
      <c r="JJ246" s="52"/>
      <c r="JK246" s="52"/>
      <c r="JL246" s="52"/>
      <c r="JM246" s="52"/>
      <c r="JN246" s="52"/>
      <c r="JO246" s="52"/>
      <c r="JP246" s="52"/>
      <c r="JQ246" s="52"/>
      <c r="JR246" s="52"/>
      <c r="JS246" s="52"/>
      <c r="JT246" s="52"/>
      <c r="JU246" s="52"/>
      <c r="JV246" s="52"/>
      <c r="JW246" s="52"/>
      <c r="LB246" s="52"/>
      <c r="LC246" s="52"/>
      <c r="LD246" s="52"/>
      <c r="LE246" s="52"/>
      <c r="LF246" s="52"/>
      <c r="LG246" s="52"/>
      <c r="LH246" s="52"/>
      <c r="LI246" s="52"/>
      <c r="LJ246" s="52"/>
      <c r="LK246" s="52"/>
      <c r="LL246" s="52"/>
      <c r="LM246" s="52"/>
      <c r="LN246" s="52"/>
      <c r="LO246" s="52"/>
      <c r="LP246" s="52"/>
      <c r="LQ246" s="52"/>
      <c r="LR246" s="52"/>
      <c r="LS246" s="52"/>
      <c r="LT246" s="52"/>
      <c r="LU246" s="52"/>
      <c r="LV246" s="52"/>
      <c r="LW246" s="52"/>
      <c r="LX246" s="52"/>
      <c r="LY246" s="52"/>
    </row>
    <row r="247" spans="2:337">
      <c r="B247" s="144" t="s">
        <v>280</v>
      </c>
      <c r="C247" s="205">
        <v>636289</v>
      </c>
      <c r="D247" s="205">
        <v>633992</v>
      </c>
      <c r="E247" s="205">
        <v>638311</v>
      </c>
      <c r="F247" s="205">
        <v>642244</v>
      </c>
      <c r="G247" s="205">
        <v>648741</v>
      </c>
      <c r="H247" s="205">
        <v>655039</v>
      </c>
      <c r="I247" s="205">
        <v>661646</v>
      </c>
      <c r="J247" s="205">
        <v>667360</v>
      </c>
      <c r="K247" s="205">
        <v>667935</v>
      </c>
      <c r="L247" s="205">
        <v>669025</v>
      </c>
      <c r="M247" s="205">
        <v>673203</v>
      </c>
      <c r="N247" s="205">
        <v>680131</v>
      </c>
      <c r="O247" s="205">
        <v>688396</v>
      </c>
      <c r="P247" s="205">
        <v>695811</v>
      </c>
      <c r="Q247" s="205">
        <v>703262</v>
      </c>
      <c r="R247" s="205">
        <v>708387</v>
      </c>
      <c r="S247" s="205">
        <v>710978</v>
      </c>
      <c r="T247" s="205">
        <v>710385</v>
      </c>
      <c r="U247" s="205">
        <v>709912</v>
      </c>
      <c r="V247" s="205">
        <v>710306</v>
      </c>
      <c r="W247" s="205">
        <v>711605</v>
      </c>
      <c r="X247" s="205">
        <v>710019</v>
      </c>
      <c r="Y247" s="205">
        <v>711543</v>
      </c>
      <c r="Z247" s="205">
        <v>712989</v>
      </c>
      <c r="AA247" s="205"/>
      <c r="AB247" s="205">
        <v>603878</v>
      </c>
      <c r="AC247" s="205">
        <v>600548</v>
      </c>
      <c r="AD247" s="205">
        <v>603308</v>
      </c>
      <c r="AE247" s="205">
        <v>608131</v>
      </c>
      <c r="AF247" s="205">
        <v>614271</v>
      </c>
      <c r="AG247" s="205">
        <v>621243</v>
      </c>
      <c r="AH247" s="205">
        <v>629492</v>
      </c>
      <c r="AI247" s="205">
        <v>635261</v>
      </c>
      <c r="AJ247" s="205">
        <v>637066</v>
      </c>
      <c r="AK247" s="205">
        <v>638561</v>
      </c>
      <c r="AL247" s="205">
        <v>642777</v>
      </c>
      <c r="AM247" s="205">
        <v>648099</v>
      </c>
      <c r="AN247" s="205">
        <v>655629</v>
      </c>
      <c r="AO247" s="205">
        <v>662322</v>
      </c>
      <c r="AP247" s="205">
        <v>667589</v>
      </c>
      <c r="AQ247" s="205">
        <v>671148</v>
      </c>
      <c r="AR247" s="205">
        <v>673833</v>
      </c>
      <c r="AS247" s="205">
        <v>673156</v>
      </c>
      <c r="AT247" s="205">
        <v>672906</v>
      </c>
      <c r="AU247" s="205">
        <v>672814</v>
      </c>
      <c r="AV247" s="205">
        <v>674651</v>
      </c>
      <c r="AW247" s="205">
        <v>674485</v>
      </c>
      <c r="AX247" s="205">
        <v>676322</v>
      </c>
      <c r="AY247" s="205">
        <v>678233</v>
      </c>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c r="DJ247" s="52"/>
      <c r="DK247" s="52"/>
      <c r="DL247" s="52"/>
      <c r="DM247" s="52"/>
      <c r="DN247" s="52"/>
      <c r="DO247" s="52"/>
      <c r="DP247" s="52"/>
      <c r="DQ247" s="52"/>
      <c r="DR247" s="52"/>
      <c r="DS247" s="52"/>
      <c r="DT247" s="52"/>
      <c r="DU247" s="52"/>
      <c r="DV247" s="52"/>
      <c r="DW247" s="52"/>
      <c r="DX247" s="52"/>
      <c r="DY247" s="52"/>
      <c r="DZ247" s="52"/>
      <c r="EA247" s="52"/>
      <c r="EB247" s="52"/>
      <c r="EC247" s="52"/>
      <c r="ED247" s="52"/>
      <c r="EE247" s="52"/>
      <c r="EF247" s="52"/>
      <c r="EG247" s="52"/>
      <c r="EH247" s="52"/>
      <c r="EI247" s="52"/>
      <c r="EJ247" s="52"/>
      <c r="EK247" s="52"/>
      <c r="EL247" s="52"/>
      <c r="EM247" s="52"/>
      <c r="EN247" s="52"/>
      <c r="EO247" s="52"/>
      <c r="EP247" s="52"/>
      <c r="EQ247" s="52"/>
      <c r="ER247" s="52"/>
      <c r="ES247" s="52"/>
      <c r="ET247" s="52"/>
      <c r="EU247" s="52"/>
      <c r="EV247" s="52"/>
      <c r="EW247" s="52"/>
      <c r="EX247" s="52"/>
      <c r="EY247" s="52"/>
      <c r="EZ247" s="52"/>
      <c r="FA247" s="52"/>
      <c r="FB247" s="52"/>
      <c r="FC247" s="52"/>
      <c r="FD247" s="52"/>
      <c r="FE247" s="52"/>
      <c r="FF247" s="52"/>
      <c r="FG247" s="52"/>
      <c r="FH247" s="52"/>
      <c r="FI247" s="52"/>
      <c r="FJ247" s="52"/>
      <c r="FK247" s="52"/>
      <c r="FL247" s="52"/>
      <c r="FM247" s="52"/>
      <c r="FN247" s="52"/>
      <c r="FO247" s="52"/>
      <c r="FP247" s="52"/>
      <c r="FQ247" s="52"/>
      <c r="FR247" s="52"/>
      <c r="FS247" s="52"/>
      <c r="FT247" s="52"/>
      <c r="FU247" s="52"/>
      <c r="FV247" s="52"/>
      <c r="FW247" s="52"/>
      <c r="FX247" s="52"/>
      <c r="FY247" s="52"/>
      <c r="FZ247" s="52"/>
      <c r="GA247" s="52"/>
      <c r="GB247" s="52"/>
      <c r="GC247" s="52"/>
      <c r="GD247" s="52"/>
      <c r="GE247" s="52"/>
      <c r="GF247" s="52"/>
      <c r="GG247" s="52"/>
      <c r="GH247" s="52"/>
      <c r="GI247" s="52"/>
      <c r="GJ247" s="52"/>
      <c r="GK247" s="52"/>
      <c r="GL247" s="52"/>
      <c r="GM247" s="52"/>
      <c r="GN247" s="52"/>
      <c r="GO247" s="52"/>
      <c r="GP247" s="52"/>
      <c r="GQ247" s="52"/>
      <c r="GR247" s="52"/>
      <c r="GS247" s="52"/>
      <c r="GT247" s="52"/>
      <c r="IZ247" s="52"/>
      <c r="JA247" s="52"/>
      <c r="JB247" s="52"/>
      <c r="JC247" s="52"/>
      <c r="JD247" s="52"/>
      <c r="JE247" s="52"/>
      <c r="JF247" s="52"/>
      <c r="JG247" s="52"/>
      <c r="JH247" s="52"/>
      <c r="JI247" s="52"/>
      <c r="JJ247" s="52"/>
      <c r="JK247" s="52"/>
      <c r="JL247" s="52"/>
      <c r="JM247" s="52"/>
      <c r="JN247" s="52"/>
      <c r="JO247" s="52"/>
      <c r="JP247" s="52"/>
      <c r="JQ247" s="52"/>
      <c r="JR247" s="52"/>
      <c r="JS247" s="52"/>
      <c r="JT247" s="52"/>
      <c r="JU247" s="52"/>
      <c r="JV247" s="52"/>
      <c r="JW247" s="52"/>
      <c r="LB247" s="52"/>
      <c r="LC247" s="52"/>
      <c r="LD247" s="52"/>
      <c r="LE247" s="52"/>
      <c r="LF247" s="52"/>
      <c r="LG247" s="52"/>
      <c r="LH247" s="52"/>
      <c r="LI247" s="52"/>
      <c r="LJ247" s="52"/>
      <c r="LK247" s="52"/>
      <c r="LL247" s="52"/>
      <c r="LM247" s="52"/>
      <c r="LN247" s="52"/>
      <c r="LO247" s="52"/>
      <c r="LP247" s="52"/>
      <c r="LQ247" s="52"/>
      <c r="LR247" s="52"/>
      <c r="LS247" s="52"/>
      <c r="LT247" s="52"/>
      <c r="LU247" s="52"/>
      <c r="LV247" s="52"/>
      <c r="LW247" s="52"/>
      <c r="LX247" s="52"/>
      <c r="LY247" s="52"/>
    </row>
    <row r="248" spans="2:337">
      <c r="B248" s="144" t="s">
        <v>281</v>
      </c>
      <c r="C248" s="205">
        <v>722148</v>
      </c>
      <c r="D248" s="205">
        <v>717426</v>
      </c>
      <c r="E248" s="205">
        <v>698773</v>
      </c>
      <c r="F248" s="205">
        <v>677115</v>
      </c>
      <c r="G248" s="205">
        <v>661526</v>
      </c>
      <c r="H248" s="205">
        <v>652224</v>
      </c>
      <c r="I248" s="205">
        <v>647820</v>
      </c>
      <c r="J248" s="205">
        <v>651540</v>
      </c>
      <c r="K248" s="205">
        <v>650576</v>
      </c>
      <c r="L248" s="205">
        <v>654333</v>
      </c>
      <c r="M248" s="205">
        <v>661460</v>
      </c>
      <c r="N248" s="205">
        <v>671954</v>
      </c>
      <c r="O248" s="205">
        <v>684154</v>
      </c>
      <c r="P248" s="205">
        <v>689986</v>
      </c>
      <c r="Q248" s="205">
        <v>693648</v>
      </c>
      <c r="R248" s="205">
        <v>697859</v>
      </c>
      <c r="S248" s="205">
        <v>705932</v>
      </c>
      <c r="T248" s="205">
        <v>714616</v>
      </c>
      <c r="U248" s="205">
        <v>729591</v>
      </c>
      <c r="V248" s="205">
        <v>743757</v>
      </c>
      <c r="W248" s="205">
        <v>751442</v>
      </c>
      <c r="X248" s="205">
        <v>749321</v>
      </c>
      <c r="Y248" s="205">
        <v>746599</v>
      </c>
      <c r="Z248" s="205">
        <v>749299</v>
      </c>
      <c r="AA248" s="205"/>
      <c r="AB248" s="205">
        <v>691024</v>
      </c>
      <c r="AC248" s="205">
        <v>684977</v>
      </c>
      <c r="AD248" s="205">
        <v>665301</v>
      </c>
      <c r="AE248" s="205">
        <v>644102</v>
      </c>
      <c r="AF248" s="205">
        <v>629060</v>
      </c>
      <c r="AG248" s="205">
        <v>619931</v>
      </c>
      <c r="AH248" s="205">
        <v>615454</v>
      </c>
      <c r="AI248" s="205">
        <v>620152</v>
      </c>
      <c r="AJ248" s="205">
        <v>619415</v>
      </c>
      <c r="AK248" s="205">
        <v>623366</v>
      </c>
      <c r="AL248" s="205">
        <v>631458</v>
      </c>
      <c r="AM248" s="205">
        <v>643833</v>
      </c>
      <c r="AN248" s="205">
        <v>655832</v>
      </c>
      <c r="AO248" s="205">
        <v>661925</v>
      </c>
      <c r="AP248" s="205">
        <v>666720</v>
      </c>
      <c r="AQ248" s="205">
        <v>670030</v>
      </c>
      <c r="AR248" s="205">
        <v>673600</v>
      </c>
      <c r="AS248" s="205">
        <v>678066</v>
      </c>
      <c r="AT248" s="205">
        <v>691130</v>
      </c>
      <c r="AU248" s="205">
        <v>703855</v>
      </c>
      <c r="AV248" s="205">
        <v>710996</v>
      </c>
      <c r="AW248" s="205">
        <v>710727</v>
      </c>
      <c r="AX248" s="205">
        <v>706860</v>
      </c>
      <c r="AY248" s="205">
        <v>709154</v>
      </c>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c r="DJ248" s="52"/>
      <c r="DK248" s="52"/>
      <c r="DL248" s="52"/>
      <c r="DM248" s="52"/>
      <c r="DN248" s="52"/>
      <c r="DO248" s="52"/>
      <c r="DP248" s="52"/>
      <c r="DQ248" s="52"/>
      <c r="DR248" s="52"/>
      <c r="DS248" s="52"/>
      <c r="DT248" s="52"/>
      <c r="DU248" s="52"/>
      <c r="DV248" s="52"/>
      <c r="DW248" s="52"/>
      <c r="DX248" s="52"/>
      <c r="DY248" s="52"/>
      <c r="DZ248" s="52"/>
      <c r="EA248" s="52"/>
      <c r="EB248" s="52"/>
      <c r="EC248" s="52"/>
      <c r="ED248" s="52"/>
      <c r="EE248" s="52"/>
      <c r="EF248" s="52"/>
      <c r="EG248" s="52"/>
      <c r="EH248" s="52"/>
      <c r="EI248" s="52"/>
      <c r="EJ248" s="52"/>
      <c r="EK248" s="52"/>
      <c r="EL248" s="52"/>
      <c r="EM248" s="52"/>
      <c r="EN248" s="52"/>
      <c r="EO248" s="52"/>
      <c r="EP248" s="52"/>
      <c r="EQ248" s="52"/>
      <c r="ER248" s="52"/>
      <c r="ES248" s="52"/>
      <c r="ET248" s="52"/>
      <c r="EU248" s="52"/>
      <c r="EV248" s="52"/>
      <c r="EW248" s="52"/>
      <c r="EX248" s="52"/>
      <c r="EY248" s="52"/>
      <c r="EZ248" s="52"/>
      <c r="FA248" s="52"/>
      <c r="FB248" s="52"/>
      <c r="FC248" s="52"/>
      <c r="FD248" s="52"/>
      <c r="FE248" s="52"/>
      <c r="FF248" s="52"/>
      <c r="FG248" s="52"/>
      <c r="FH248" s="52"/>
      <c r="FI248" s="52"/>
      <c r="FJ248" s="52"/>
      <c r="FK248" s="52"/>
      <c r="FL248" s="52"/>
      <c r="FM248" s="52"/>
      <c r="FN248" s="52"/>
      <c r="FO248" s="52"/>
      <c r="FP248" s="52"/>
      <c r="FQ248" s="52"/>
      <c r="FR248" s="52"/>
      <c r="FS248" s="52"/>
      <c r="FT248" s="52"/>
      <c r="FU248" s="52"/>
      <c r="FV248" s="52"/>
      <c r="FW248" s="52"/>
      <c r="FX248" s="52"/>
      <c r="FY248" s="52"/>
      <c r="FZ248" s="52"/>
      <c r="GA248" s="52"/>
      <c r="GB248" s="52"/>
      <c r="GC248" s="52"/>
      <c r="GD248" s="52"/>
      <c r="GE248" s="52"/>
      <c r="GF248" s="52"/>
      <c r="GG248" s="52"/>
      <c r="GH248" s="52"/>
      <c r="GI248" s="52"/>
      <c r="GJ248" s="52"/>
      <c r="GK248" s="52"/>
      <c r="GL248" s="52"/>
      <c r="GM248" s="52"/>
      <c r="GN248" s="52"/>
      <c r="GO248" s="52"/>
      <c r="GP248" s="52"/>
      <c r="GQ248" s="52"/>
      <c r="GR248" s="52"/>
      <c r="GS248" s="52"/>
      <c r="GT248" s="52"/>
      <c r="IZ248" s="52"/>
      <c r="JA248" s="52"/>
      <c r="JB248" s="52"/>
      <c r="JC248" s="52"/>
      <c r="JD248" s="52"/>
      <c r="JE248" s="52"/>
      <c r="JF248" s="52"/>
      <c r="JG248" s="52"/>
      <c r="JH248" s="52"/>
      <c r="JI248" s="52"/>
      <c r="JJ248" s="52"/>
      <c r="JK248" s="52"/>
      <c r="JL248" s="52"/>
      <c r="JM248" s="52"/>
      <c r="JN248" s="52"/>
      <c r="JO248" s="52"/>
      <c r="JP248" s="52"/>
      <c r="JQ248" s="52"/>
      <c r="JR248" s="52"/>
      <c r="JS248" s="52"/>
      <c r="JT248" s="52"/>
      <c r="JU248" s="52"/>
      <c r="JV248" s="52"/>
      <c r="JW248" s="52"/>
      <c r="LB248" s="52"/>
      <c r="LC248" s="52"/>
      <c r="LD248" s="52"/>
      <c r="LE248" s="52"/>
      <c r="LF248" s="52"/>
      <c r="LG248" s="52"/>
      <c r="LH248" s="52"/>
      <c r="LI248" s="52"/>
      <c r="LJ248" s="52"/>
      <c r="LK248" s="52"/>
      <c r="LL248" s="52"/>
      <c r="LM248" s="52"/>
      <c r="LN248" s="52"/>
      <c r="LO248" s="52"/>
      <c r="LP248" s="52"/>
      <c r="LQ248" s="52"/>
      <c r="LR248" s="52"/>
      <c r="LS248" s="52"/>
      <c r="LT248" s="52"/>
      <c r="LU248" s="52"/>
      <c r="LV248" s="52"/>
      <c r="LW248" s="52"/>
      <c r="LX248" s="52"/>
      <c r="LY248" s="52"/>
    </row>
    <row r="249" spans="2:337">
      <c r="B249" s="144" t="s">
        <v>282</v>
      </c>
      <c r="C249" s="205">
        <v>677209</v>
      </c>
      <c r="D249" s="205">
        <v>688523</v>
      </c>
      <c r="E249" s="205">
        <v>707124</v>
      </c>
      <c r="F249" s="205">
        <v>723846</v>
      </c>
      <c r="G249" s="205">
        <v>729572</v>
      </c>
      <c r="H249" s="205">
        <v>727830</v>
      </c>
      <c r="I249" s="205">
        <v>721737</v>
      </c>
      <c r="J249" s="205">
        <v>704790</v>
      </c>
      <c r="K249" s="205">
        <v>684030</v>
      </c>
      <c r="L249" s="205">
        <v>666781</v>
      </c>
      <c r="M249" s="205">
        <v>654635</v>
      </c>
      <c r="N249" s="205">
        <v>649535</v>
      </c>
      <c r="O249" s="205">
        <v>654544</v>
      </c>
      <c r="P249" s="205">
        <v>668791</v>
      </c>
      <c r="Q249" s="205">
        <v>686750</v>
      </c>
      <c r="R249" s="205">
        <v>703491</v>
      </c>
      <c r="S249" s="205">
        <v>719854</v>
      </c>
      <c r="T249" s="205">
        <v>736418</v>
      </c>
      <c r="U249" s="205">
        <v>757626</v>
      </c>
      <c r="V249" s="205">
        <v>782937</v>
      </c>
      <c r="W249" s="205">
        <v>813622</v>
      </c>
      <c r="X249" s="205">
        <v>824068</v>
      </c>
      <c r="Y249" s="205">
        <v>823470</v>
      </c>
      <c r="Z249" s="205">
        <v>828175</v>
      </c>
      <c r="AA249" s="205"/>
      <c r="AB249" s="205">
        <v>658687</v>
      </c>
      <c r="AC249" s="205">
        <v>669837</v>
      </c>
      <c r="AD249" s="205">
        <v>689640</v>
      </c>
      <c r="AE249" s="205">
        <v>704905</v>
      </c>
      <c r="AF249" s="205">
        <v>709923</v>
      </c>
      <c r="AG249" s="205">
        <v>706915</v>
      </c>
      <c r="AH249" s="205">
        <v>701113</v>
      </c>
      <c r="AI249" s="205">
        <v>683966</v>
      </c>
      <c r="AJ249" s="205">
        <v>665351</v>
      </c>
      <c r="AK249" s="205">
        <v>647861</v>
      </c>
      <c r="AL249" s="205">
        <v>636013</v>
      </c>
      <c r="AM249" s="205">
        <v>630318</v>
      </c>
      <c r="AN249" s="205">
        <v>635585</v>
      </c>
      <c r="AO249" s="205">
        <v>646892</v>
      </c>
      <c r="AP249" s="205">
        <v>663262</v>
      </c>
      <c r="AQ249" s="205">
        <v>677235</v>
      </c>
      <c r="AR249" s="205">
        <v>694794</v>
      </c>
      <c r="AS249" s="205">
        <v>712017</v>
      </c>
      <c r="AT249" s="205">
        <v>725515</v>
      </c>
      <c r="AU249" s="205">
        <v>743425</v>
      </c>
      <c r="AV249" s="205">
        <v>767754</v>
      </c>
      <c r="AW249" s="205">
        <v>780986</v>
      </c>
      <c r="AX249" s="205">
        <v>788193</v>
      </c>
      <c r="AY249" s="205">
        <v>795349</v>
      </c>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c r="DJ249" s="52"/>
      <c r="DK249" s="52"/>
      <c r="DL249" s="52"/>
      <c r="DM249" s="52"/>
      <c r="DN249" s="52"/>
      <c r="DO249" s="52"/>
      <c r="DP249" s="52"/>
      <c r="DQ249" s="52"/>
      <c r="DR249" s="52"/>
      <c r="DS249" s="52"/>
      <c r="DT249" s="52"/>
      <c r="DU249" s="52"/>
      <c r="DV249" s="52"/>
      <c r="DW249" s="52"/>
      <c r="DX249" s="52"/>
      <c r="DY249" s="52"/>
      <c r="DZ249" s="52"/>
      <c r="EA249" s="52"/>
      <c r="EB249" s="52"/>
      <c r="EC249" s="52"/>
      <c r="ED249" s="52"/>
      <c r="EE249" s="52"/>
      <c r="EF249" s="52"/>
      <c r="EG249" s="52"/>
      <c r="EH249" s="52"/>
      <c r="EI249" s="52"/>
      <c r="EJ249" s="52"/>
      <c r="EK249" s="52"/>
      <c r="EL249" s="52"/>
      <c r="EM249" s="52"/>
      <c r="EN249" s="52"/>
      <c r="EO249" s="52"/>
      <c r="EP249" s="52"/>
      <c r="EQ249" s="52"/>
      <c r="ER249" s="52"/>
      <c r="ES249" s="52"/>
      <c r="ET249" s="52"/>
      <c r="EU249" s="52"/>
      <c r="EV249" s="52"/>
      <c r="EW249" s="52"/>
      <c r="EX249" s="52"/>
      <c r="EY249" s="52"/>
      <c r="EZ249" s="52"/>
      <c r="FA249" s="52"/>
      <c r="FB249" s="52"/>
      <c r="FC249" s="52"/>
      <c r="FD249" s="52"/>
      <c r="FE249" s="52"/>
      <c r="FF249" s="52"/>
      <c r="FG249" s="52"/>
      <c r="FH249" s="52"/>
      <c r="FI249" s="52"/>
      <c r="FJ249" s="52"/>
      <c r="FK249" s="52"/>
      <c r="FL249" s="52"/>
      <c r="FM249" s="52"/>
      <c r="FN249" s="52"/>
      <c r="FO249" s="52"/>
      <c r="FP249" s="52"/>
      <c r="FQ249" s="52"/>
      <c r="FR249" s="52"/>
      <c r="FS249" s="52"/>
      <c r="FT249" s="52"/>
      <c r="FU249" s="52"/>
      <c r="FV249" s="52"/>
      <c r="FW249" s="52"/>
      <c r="FX249" s="52"/>
      <c r="FY249" s="52"/>
      <c r="FZ249" s="52"/>
      <c r="GA249" s="52"/>
      <c r="GB249" s="52"/>
      <c r="GC249" s="52"/>
      <c r="GD249" s="52"/>
      <c r="GE249" s="52"/>
      <c r="GF249" s="52"/>
      <c r="GG249" s="52"/>
      <c r="GH249" s="52"/>
      <c r="GI249" s="52"/>
      <c r="GJ249" s="52"/>
      <c r="GK249" s="52"/>
      <c r="GL249" s="52"/>
      <c r="GM249" s="52"/>
      <c r="GN249" s="52"/>
      <c r="GO249" s="52"/>
      <c r="GP249" s="52"/>
      <c r="GQ249" s="52"/>
      <c r="GR249" s="52"/>
      <c r="GS249" s="52"/>
      <c r="GT249" s="52"/>
      <c r="IZ249" s="52"/>
      <c r="JA249" s="52"/>
      <c r="JB249" s="52"/>
      <c r="JC249" s="52"/>
      <c r="JD249" s="52"/>
      <c r="JE249" s="52"/>
      <c r="JF249" s="52"/>
      <c r="JG249" s="52"/>
      <c r="JH249" s="52"/>
      <c r="JI249" s="52"/>
      <c r="JJ249" s="52"/>
      <c r="JK249" s="52"/>
      <c r="JL249" s="52"/>
      <c r="JM249" s="52"/>
      <c r="JN249" s="52"/>
      <c r="JO249" s="52"/>
      <c r="JP249" s="52"/>
      <c r="JQ249" s="52"/>
      <c r="JR249" s="52"/>
      <c r="JS249" s="52"/>
      <c r="JT249" s="52"/>
      <c r="JU249" s="52"/>
      <c r="JV249" s="52"/>
      <c r="JW249" s="52"/>
      <c r="LB249" s="52"/>
      <c r="LC249" s="52"/>
      <c r="LD249" s="52"/>
      <c r="LE249" s="52"/>
      <c r="LF249" s="52"/>
      <c r="LG249" s="52"/>
      <c r="LH249" s="52"/>
      <c r="LI249" s="52"/>
      <c r="LJ249" s="52"/>
      <c r="LK249" s="52"/>
      <c r="LL249" s="52"/>
      <c r="LM249" s="52"/>
      <c r="LN249" s="52"/>
      <c r="LO249" s="52"/>
      <c r="LP249" s="52"/>
      <c r="LQ249" s="52"/>
      <c r="LR249" s="52"/>
      <c r="LS249" s="52"/>
      <c r="LT249" s="52"/>
      <c r="LU249" s="52"/>
      <c r="LV249" s="52"/>
      <c r="LW249" s="52"/>
      <c r="LX249" s="52"/>
      <c r="LY249" s="52"/>
    </row>
    <row r="250" spans="2:337">
      <c r="B250" s="144" t="s">
        <v>283</v>
      </c>
      <c r="C250" s="205">
        <v>717741</v>
      </c>
      <c r="D250" s="205">
        <v>715830</v>
      </c>
      <c r="E250" s="205">
        <v>702728</v>
      </c>
      <c r="F250" s="205">
        <v>692798</v>
      </c>
      <c r="G250" s="205">
        <v>683466</v>
      </c>
      <c r="H250" s="205">
        <v>680458</v>
      </c>
      <c r="I250" s="205">
        <v>688392</v>
      </c>
      <c r="J250" s="205">
        <v>706329</v>
      </c>
      <c r="K250" s="205">
        <v>721681</v>
      </c>
      <c r="L250" s="205">
        <v>726757</v>
      </c>
      <c r="M250" s="205">
        <v>724828</v>
      </c>
      <c r="N250" s="205">
        <v>716339</v>
      </c>
      <c r="O250" s="205">
        <v>694298</v>
      </c>
      <c r="P250" s="205">
        <v>682089</v>
      </c>
      <c r="Q250" s="205">
        <v>676288</v>
      </c>
      <c r="R250" s="205">
        <v>675089</v>
      </c>
      <c r="S250" s="205">
        <v>680687</v>
      </c>
      <c r="T250" s="205">
        <v>696211</v>
      </c>
      <c r="U250" s="205">
        <v>722526</v>
      </c>
      <c r="V250" s="205">
        <v>759647</v>
      </c>
      <c r="W250" s="205">
        <v>801314</v>
      </c>
      <c r="X250" s="205">
        <v>826369</v>
      </c>
      <c r="Y250" s="205">
        <v>841084</v>
      </c>
      <c r="Z250" s="205">
        <v>856944</v>
      </c>
      <c r="AA250" s="205"/>
      <c r="AB250" s="205">
        <v>706374</v>
      </c>
      <c r="AC250" s="205">
        <v>706777</v>
      </c>
      <c r="AD250" s="205">
        <v>696935</v>
      </c>
      <c r="AE250" s="205">
        <v>688756</v>
      </c>
      <c r="AF250" s="205">
        <v>679247</v>
      </c>
      <c r="AG250" s="205">
        <v>677151</v>
      </c>
      <c r="AH250" s="205">
        <v>684303</v>
      </c>
      <c r="AI250" s="205">
        <v>703453</v>
      </c>
      <c r="AJ250" s="205">
        <v>721422</v>
      </c>
      <c r="AK250" s="205">
        <v>728840</v>
      </c>
      <c r="AL250" s="205">
        <v>727526</v>
      </c>
      <c r="AM250" s="205">
        <v>721080</v>
      </c>
      <c r="AN250" s="205">
        <v>699510</v>
      </c>
      <c r="AO250" s="205">
        <v>681715</v>
      </c>
      <c r="AP250" s="205">
        <v>673022</v>
      </c>
      <c r="AQ250" s="205">
        <v>668629</v>
      </c>
      <c r="AR250" s="205">
        <v>671866</v>
      </c>
      <c r="AS250" s="205">
        <v>685377</v>
      </c>
      <c r="AT250" s="205">
        <v>708492</v>
      </c>
      <c r="AU250" s="205">
        <v>740361</v>
      </c>
      <c r="AV250" s="205">
        <v>775995</v>
      </c>
      <c r="AW250" s="205">
        <v>800887</v>
      </c>
      <c r="AX250" s="205">
        <v>817086</v>
      </c>
      <c r="AY250" s="205">
        <v>835045</v>
      </c>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c r="DJ250" s="52"/>
      <c r="DK250" s="52"/>
      <c r="DL250" s="52"/>
      <c r="DM250" s="52"/>
      <c r="DN250" s="52"/>
      <c r="DO250" s="52"/>
      <c r="DP250" s="52"/>
      <c r="DQ250" s="52"/>
      <c r="DR250" s="52"/>
      <c r="DS250" s="52"/>
      <c r="DT250" s="52"/>
      <c r="DU250" s="52"/>
      <c r="DV250" s="52"/>
      <c r="DW250" s="52"/>
      <c r="DX250" s="52"/>
      <c r="DY250" s="52"/>
      <c r="DZ250" s="52"/>
      <c r="EA250" s="52"/>
      <c r="EB250" s="52"/>
      <c r="EC250" s="52"/>
      <c r="ED250" s="52"/>
      <c r="EE250" s="52"/>
      <c r="EF250" s="52"/>
      <c r="EG250" s="52"/>
      <c r="EH250" s="52"/>
      <c r="EI250" s="52"/>
      <c r="EJ250" s="52"/>
      <c r="EK250" s="52"/>
      <c r="EL250" s="52"/>
      <c r="EM250" s="52"/>
      <c r="EN250" s="52"/>
      <c r="EO250" s="52"/>
      <c r="EP250" s="52"/>
      <c r="EQ250" s="52"/>
      <c r="ER250" s="52"/>
      <c r="ES250" s="52"/>
      <c r="ET250" s="52"/>
      <c r="EU250" s="52"/>
      <c r="EV250" s="52"/>
      <c r="EW250" s="52"/>
      <c r="EX250" s="52"/>
      <c r="EY250" s="52"/>
      <c r="EZ250" s="52"/>
      <c r="FA250" s="52"/>
      <c r="FB250" s="52"/>
      <c r="FC250" s="52"/>
      <c r="FD250" s="52"/>
      <c r="FE250" s="52"/>
      <c r="FF250" s="52"/>
      <c r="FG250" s="52"/>
      <c r="FH250" s="52"/>
      <c r="FI250" s="52"/>
      <c r="FJ250" s="52"/>
      <c r="FK250" s="52"/>
      <c r="FL250" s="52"/>
      <c r="FM250" s="52"/>
      <c r="FN250" s="52"/>
      <c r="FO250" s="52"/>
      <c r="FP250" s="52"/>
      <c r="FQ250" s="52"/>
      <c r="FR250" s="52"/>
      <c r="FS250" s="52"/>
      <c r="FT250" s="52"/>
      <c r="FU250" s="52"/>
      <c r="FV250" s="52"/>
      <c r="FW250" s="52"/>
      <c r="FX250" s="52"/>
      <c r="FY250" s="52"/>
      <c r="FZ250" s="52"/>
      <c r="GA250" s="52"/>
      <c r="GB250" s="52"/>
      <c r="GC250" s="52"/>
      <c r="GD250" s="52"/>
      <c r="GE250" s="52"/>
      <c r="GF250" s="52"/>
      <c r="GG250" s="52"/>
      <c r="GH250" s="52"/>
      <c r="GI250" s="52"/>
      <c r="GJ250" s="52"/>
      <c r="GK250" s="52"/>
      <c r="GL250" s="52"/>
      <c r="GM250" s="52"/>
      <c r="GN250" s="52"/>
      <c r="GO250" s="52"/>
      <c r="GP250" s="52"/>
      <c r="GQ250" s="52"/>
      <c r="GR250" s="52"/>
      <c r="GS250" s="52"/>
      <c r="GT250" s="52"/>
      <c r="IZ250" s="52"/>
      <c r="JA250" s="52"/>
      <c r="JB250" s="52"/>
      <c r="JC250" s="52"/>
      <c r="JD250" s="52"/>
      <c r="JE250" s="52"/>
      <c r="JF250" s="52"/>
      <c r="JG250" s="52"/>
      <c r="JH250" s="52"/>
      <c r="JI250" s="52"/>
      <c r="JJ250" s="52"/>
      <c r="JK250" s="52"/>
      <c r="JL250" s="52"/>
      <c r="JM250" s="52"/>
      <c r="JN250" s="52"/>
      <c r="JO250" s="52"/>
      <c r="JP250" s="52"/>
      <c r="JQ250" s="52"/>
      <c r="JR250" s="52"/>
      <c r="JS250" s="52"/>
      <c r="JT250" s="52"/>
      <c r="JU250" s="52"/>
      <c r="JV250" s="52"/>
      <c r="JW250" s="52"/>
      <c r="LB250" s="52"/>
      <c r="LC250" s="52"/>
      <c r="LD250" s="52"/>
      <c r="LE250" s="52"/>
      <c r="LF250" s="52"/>
      <c r="LG250" s="52"/>
      <c r="LH250" s="52"/>
      <c r="LI250" s="52"/>
      <c r="LJ250" s="52"/>
      <c r="LK250" s="52"/>
      <c r="LL250" s="52"/>
      <c r="LM250" s="52"/>
      <c r="LN250" s="52"/>
      <c r="LO250" s="52"/>
      <c r="LP250" s="52"/>
      <c r="LQ250" s="52"/>
      <c r="LR250" s="52"/>
      <c r="LS250" s="52"/>
      <c r="LT250" s="52"/>
      <c r="LU250" s="52"/>
      <c r="LV250" s="52"/>
      <c r="LW250" s="52"/>
      <c r="LX250" s="52"/>
      <c r="LY250" s="52"/>
    </row>
    <row r="251" spans="2:337">
      <c r="B251" s="144" t="s">
        <v>284</v>
      </c>
      <c r="C251" s="205">
        <v>681275</v>
      </c>
      <c r="D251" s="205">
        <v>699153</v>
      </c>
      <c r="E251" s="205">
        <v>713784</v>
      </c>
      <c r="F251" s="205">
        <v>725544</v>
      </c>
      <c r="G251" s="205">
        <v>729883</v>
      </c>
      <c r="H251" s="205">
        <v>733076</v>
      </c>
      <c r="I251" s="205">
        <v>728176</v>
      </c>
      <c r="J251" s="205">
        <v>717855</v>
      </c>
      <c r="K251" s="205">
        <v>707331</v>
      </c>
      <c r="L251" s="205">
        <v>698912</v>
      </c>
      <c r="M251" s="205">
        <v>697610</v>
      </c>
      <c r="N251" s="205">
        <v>704211</v>
      </c>
      <c r="O251" s="205">
        <v>722451</v>
      </c>
      <c r="P251" s="205">
        <v>738914</v>
      </c>
      <c r="Q251" s="205">
        <v>747724</v>
      </c>
      <c r="R251" s="205">
        <v>748782</v>
      </c>
      <c r="S251" s="205">
        <v>745033</v>
      </c>
      <c r="T251" s="205">
        <v>733918</v>
      </c>
      <c r="U251" s="205">
        <v>726262</v>
      </c>
      <c r="V251" s="205">
        <v>728006</v>
      </c>
      <c r="W251" s="205">
        <v>738309</v>
      </c>
      <c r="X251" s="205">
        <v>749576</v>
      </c>
      <c r="Y251" s="205">
        <v>769211</v>
      </c>
      <c r="Z251" s="205">
        <v>797266</v>
      </c>
      <c r="AA251" s="205"/>
      <c r="AB251" s="205">
        <v>677378</v>
      </c>
      <c r="AC251" s="205">
        <v>694449</v>
      </c>
      <c r="AD251" s="205">
        <v>711951</v>
      </c>
      <c r="AE251" s="205">
        <v>724467</v>
      </c>
      <c r="AF251" s="205">
        <v>729572</v>
      </c>
      <c r="AG251" s="205">
        <v>732766</v>
      </c>
      <c r="AH251" s="205">
        <v>728717</v>
      </c>
      <c r="AI251" s="205">
        <v>720913</v>
      </c>
      <c r="AJ251" s="205">
        <v>712581</v>
      </c>
      <c r="AK251" s="205">
        <v>705818</v>
      </c>
      <c r="AL251" s="205">
        <v>707052</v>
      </c>
      <c r="AM251" s="205">
        <v>714004</v>
      </c>
      <c r="AN251" s="205">
        <v>735150</v>
      </c>
      <c r="AO251" s="205">
        <v>751776</v>
      </c>
      <c r="AP251" s="205">
        <v>761226</v>
      </c>
      <c r="AQ251" s="205">
        <v>760318</v>
      </c>
      <c r="AR251" s="205">
        <v>755485</v>
      </c>
      <c r="AS251" s="205">
        <v>740226</v>
      </c>
      <c r="AT251" s="205">
        <v>730822</v>
      </c>
      <c r="AU251" s="205">
        <v>730338</v>
      </c>
      <c r="AV251" s="205">
        <v>738068</v>
      </c>
      <c r="AW251" s="205">
        <v>748621</v>
      </c>
      <c r="AX251" s="205">
        <v>766950</v>
      </c>
      <c r="AY251" s="205">
        <v>791820</v>
      </c>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c r="DJ251" s="52"/>
      <c r="DK251" s="52"/>
      <c r="DL251" s="52"/>
      <c r="DM251" s="52"/>
      <c r="DN251" s="52"/>
      <c r="DO251" s="52"/>
      <c r="DP251" s="52"/>
      <c r="DQ251" s="52"/>
      <c r="DR251" s="52"/>
      <c r="DS251" s="52"/>
      <c r="DT251" s="52"/>
      <c r="DU251" s="52"/>
      <c r="DV251" s="52"/>
      <c r="DW251" s="52"/>
      <c r="DX251" s="52"/>
      <c r="DY251" s="52"/>
      <c r="DZ251" s="52"/>
      <c r="EA251" s="52"/>
      <c r="EB251" s="52"/>
      <c r="EC251" s="52"/>
      <c r="ED251" s="52"/>
      <c r="EE251" s="52"/>
      <c r="EF251" s="52"/>
      <c r="EG251" s="52"/>
      <c r="EH251" s="52"/>
      <c r="EI251" s="52"/>
      <c r="EJ251" s="52"/>
      <c r="EK251" s="52"/>
      <c r="EL251" s="52"/>
      <c r="EM251" s="52"/>
      <c r="EN251" s="52"/>
      <c r="EO251" s="52"/>
      <c r="EP251" s="52"/>
      <c r="EQ251" s="52"/>
      <c r="ER251" s="52"/>
      <c r="ES251" s="52"/>
      <c r="ET251" s="52"/>
      <c r="EU251" s="52"/>
      <c r="EV251" s="52"/>
      <c r="EW251" s="52"/>
      <c r="EX251" s="52"/>
      <c r="EY251" s="52"/>
      <c r="EZ251" s="52"/>
      <c r="FA251" s="52"/>
      <c r="FB251" s="52"/>
      <c r="FC251" s="52"/>
      <c r="FD251" s="52"/>
      <c r="FE251" s="52"/>
      <c r="FF251" s="52"/>
      <c r="FG251" s="52"/>
      <c r="FH251" s="52"/>
      <c r="FI251" s="52"/>
      <c r="FJ251" s="52"/>
      <c r="FK251" s="52"/>
      <c r="FL251" s="52"/>
      <c r="FM251" s="52"/>
      <c r="FN251" s="52"/>
      <c r="FO251" s="52"/>
      <c r="FP251" s="52"/>
      <c r="FQ251" s="52"/>
      <c r="FR251" s="52"/>
      <c r="FS251" s="52"/>
      <c r="FT251" s="52"/>
      <c r="FU251" s="52"/>
      <c r="FV251" s="52"/>
      <c r="FW251" s="52"/>
      <c r="FX251" s="52"/>
      <c r="FY251" s="52"/>
      <c r="FZ251" s="52"/>
      <c r="GA251" s="52"/>
      <c r="GB251" s="52"/>
      <c r="GC251" s="52"/>
      <c r="GD251" s="52"/>
      <c r="GE251" s="52"/>
      <c r="GF251" s="52"/>
      <c r="GG251" s="52"/>
      <c r="GH251" s="52"/>
      <c r="GI251" s="52"/>
      <c r="GJ251" s="52"/>
      <c r="GK251" s="52"/>
      <c r="GL251" s="52"/>
      <c r="GM251" s="52"/>
      <c r="GN251" s="52"/>
      <c r="GO251" s="52"/>
      <c r="GP251" s="52"/>
      <c r="GQ251" s="52"/>
      <c r="GR251" s="52"/>
      <c r="GS251" s="52"/>
      <c r="GT251" s="52"/>
      <c r="IZ251" s="52"/>
      <c r="JA251" s="52"/>
      <c r="JB251" s="52"/>
      <c r="JC251" s="52"/>
      <c r="JD251" s="52"/>
      <c r="JE251" s="52"/>
      <c r="JF251" s="52"/>
      <c r="JG251" s="52"/>
      <c r="JH251" s="52"/>
      <c r="JI251" s="52"/>
      <c r="JJ251" s="52"/>
      <c r="JK251" s="52"/>
      <c r="JL251" s="52"/>
      <c r="JM251" s="52"/>
      <c r="JN251" s="52"/>
      <c r="JO251" s="52"/>
      <c r="JP251" s="52"/>
      <c r="JQ251" s="52"/>
      <c r="JR251" s="52"/>
      <c r="JS251" s="52"/>
      <c r="JT251" s="52"/>
      <c r="JU251" s="52"/>
      <c r="JV251" s="52"/>
      <c r="JW251" s="52"/>
      <c r="LB251" s="52"/>
      <c r="LC251" s="52"/>
      <c r="LD251" s="52"/>
      <c r="LE251" s="52"/>
      <c r="LF251" s="52"/>
      <c r="LG251" s="52"/>
      <c r="LH251" s="52"/>
      <c r="LI251" s="52"/>
      <c r="LJ251" s="52"/>
      <c r="LK251" s="52"/>
      <c r="LL251" s="52"/>
      <c r="LM251" s="52"/>
      <c r="LN251" s="52"/>
      <c r="LO251" s="52"/>
      <c r="LP251" s="52"/>
      <c r="LQ251" s="52"/>
      <c r="LR251" s="52"/>
      <c r="LS251" s="52"/>
      <c r="LT251" s="52"/>
      <c r="LU251" s="52"/>
      <c r="LV251" s="52"/>
      <c r="LW251" s="52"/>
      <c r="LX251" s="52"/>
      <c r="LY251" s="52"/>
    </row>
    <row r="252" spans="2:337">
      <c r="B252" s="144" t="s">
        <v>285</v>
      </c>
      <c r="C252" s="205">
        <v>649036</v>
      </c>
      <c r="D252" s="205">
        <v>656292</v>
      </c>
      <c r="E252" s="205">
        <v>664228</v>
      </c>
      <c r="F252" s="205">
        <v>675150</v>
      </c>
      <c r="G252" s="205">
        <v>684410</v>
      </c>
      <c r="H252" s="205">
        <v>693674</v>
      </c>
      <c r="I252" s="205">
        <v>708556</v>
      </c>
      <c r="J252" s="205">
        <v>723767</v>
      </c>
      <c r="K252" s="205">
        <v>734299</v>
      </c>
      <c r="L252" s="205">
        <v>742592</v>
      </c>
      <c r="M252" s="205">
        <v>746944</v>
      </c>
      <c r="N252" s="205">
        <v>744059</v>
      </c>
      <c r="O252" s="205">
        <v>736877</v>
      </c>
      <c r="P252" s="205">
        <v>728346</v>
      </c>
      <c r="Q252" s="205">
        <v>720877</v>
      </c>
      <c r="R252" s="205">
        <v>720531</v>
      </c>
      <c r="S252" s="205">
        <v>729890</v>
      </c>
      <c r="T252" s="205">
        <v>749952</v>
      </c>
      <c r="U252" s="205">
        <v>772462</v>
      </c>
      <c r="V252" s="205">
        <v>788745</v>
      </c>
      <c r="W252" s="205">
        <v>796271</v>
      </c>
      <c r="X252" s="205">
        <v>794307</v>
      </c>
      <c r="Y252" s="205">
        <v>782204</v>
      </c>
      <c r="Z252" s="205">
        <v>773887</v>
      </c>
      <c r="AA252" s="205"/>
      <c r="AB252" s="205">
        <v>645714</v>
      </c>
      <c r="AC252" s="205">
        <v>656478</v>
      </c>
      <c r="AD252" s="205">
        <v>664159</v>
      </c>
      <c r="AE252" s="205">
        <v>676840</v>
      </c>
      <c r="AF252" s="205">
        <v>686977</v>
      </c>
      <c r="AG252" s="205">
        <v>696154</v>
      </c>
      <c r="AH252" s="205">
        <v>710085</v>
      </c>
      <c r="AI252" s="205">
        <v>726422</v>
      </c>
      <c r="AJ252" s="205">
        <v>739458</v>
      </c>
      <c r="AK252" s="205">
        <v>748763</v>
      </c>
      <c r="AL252" s="205">
        <v>753976</v>
      </c>
      <c r="AM252" s="205">
        <v>752101</v>
      </c>
      <c r="AN252" s="205">
        <v>746155</v>
      </c>
      <c r="AO252" s="205">
        <v>737748</v>
      </c>
      <c r="AP252" s="205">
        <v>730935</v>
      </c>
      <c r="AQ252" s="205">
        <v>730858</v>
      </c>
      <c r="AR252" s="205">
        <v>738508</v>
      </c>
      <c r="AS252" s="205">
        <v>758876</v>
      </c>
      <c r="AT252" s="205">
        <v>783223</v>
      </c>
      <c r="AU252" s="205">
        <v>800808</v>
      </c>
      <c r="AV252" s="205">
        <v>808009</v>
      </c>
      <c r="AW252" s="205">
        <v>806239</v>
      </c>
      <c r="AX252" s="205">
        <v>791706</v>
      </c>
      <c r="AY252" s="205">
        <v>780450</v>
      </c>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c r="DJ252" s="52"/>
      <c r="DK252" s="52"/>
      <c r="DL252" s="52"/>
      <c r="DM252" s="52"/>
      <c r="DN252" s="52"/>
      <c r="DO252" s="52"/>
      <c r="DP252" s="52"/>
      <c r="DQ252" s="52"/>
      <c r="DR252" s="52"/>
      <c r="DS252" s="52"/>
      <c r="DT252" s="52"/>
      <c r="DU252" s="52"/>
      <c r="DV252" s="52"/>
      <c r="DW252" s="52"/>
      <c r="DX252" s="52"/>
      <c r="DY252" s="52"/>
      <c r="DZ252" s="52"/>
      <c r="EA252" s="52"/>
      <c r="EB252" s="52"/>
      <c r="EC252" s="52"/>
      <c r="ED252" s="52"/>
      <c r="EE252" s="52"/>
      <c r="EF252" s="52"/>
      <c r="EG252" s="52"/>
      <c r="EH252" s="52"/>
      <c r="EI252" s="52"/>
      <c r="EJ252" s="52"/>
      <c r="EK252" s="52"/>
      <c r="EL252" s="52"/>
      <c r="EM252" s="52"/>
      <c r="EN252" s="52"/>
      <c r="EO252" s="52"/>
      <c r="EP252" s="52"/>
      <c r="EQ252" s="52"/>
      <c r="ER252" s="52"/>
      <c r="ES252" s="52"/>
      <c r="ET252" s="52"/>
      <c r="EU252" s="52"/>
      <c r="EV252" s="52"/>
      <c r="EW252" s="52"/>
      <c r="EX252" s="52"/>
      <c r="EY252" s="52"/>
      <c r="EZ252" s="52"/>
      <c r="FA252" s="52"/>
      <c r="FB252" s="52"/>
      <c r="FC252" s="52"/>
      <c r="FD252" s="52"/>
      <c r="FE252" s="52"/>
      <c r="FF252" s="52"/>
      <c r="FG252" s="52"/>
      <c r="FH252" s="52"/>
      <c r="FI252" s="52"/>
      <c r="FJ252" s="52"/>
      <c r="FK252" s="52"/>
      <c r="FL252" s="52"/>
      <c r="FM252" s="52"/>
      <c r="FN252" s="52"/>
      <c r="FO252" s="52"/>
      <c r="FP252" s="52"/>
      <c r="FQ252" s="52"/>
      <c r="FR252" s="52"/>
      <c r="FS252" s="52"/>
      <c r="FT252" s="52"/>
      <c r="FU252" s="52"/>
      <c r="FV252" s="52"/>
      <c r="FW252" s="52"/>
      <c r="FX252" s="52"/>
      <c r="FY252" s="52"/>
      <c r="FZ252" s="52"/>
      <c r="GA252" s="52"/>
      <c r="GB252" s="52"/>
      <c r="GC252" s="52"/>
      <c r="GD252" s="52"/>
      <c r="GE252" s="52"/>
      <c r="GF252" s="52"/>
      <c r="GG252" s="52"/>
      <c r="GH252" s="52"/>
      <c r="GI252" s="52"/>
      <c r="GJ252" s="52"/>
      <c r="GK252" s="52"/>
      <c r="GL252" s="52"/>
      <c r="GM252" s="52"/>
      <c r="GN252" s="52"/>
      <c r="GO252" s="52"/>
      <c r="GP252" s="52"/>
      <c r="GQ252" s="52"/>
      <c r="GR252" s="52"/>
      <c r="GS252" s="52"/>
      <c r="GT252" s="52"/>
      <c r="IZ252" s="52"/>
      <c r="JA252" s="52"/>
      <c r="JB252" s="52"/>
      <c r="JC252" s="52"/>
      <c r="JD252" s="52"/>
      <c r="JE252" s="52"/>
      <c r="JF252" s="52"/>
      <c r="JG252" s="52"/>
      <c r="JH252" s="52"/>
      <c r="JI252" s="52"/>
      <c r="JJ252" s="52"/>
      <c r="JK252" s="52"/>
      <c r="JL252" s="52"/>
      <c r="JM252" s="52"/>
      <c r="JN252" s="52"/>
      <c r="JO252" s="52"/>
      <c r="JP252" s="52"/>
      <c r="JQ252" s="52"/>
      <c r="JR252" s="52"/>
      <c r="JS252" s="52"/>
      <c r="JT252" s="52"/>
      <c r="JU252" s="52"/>
      <c r="JV252" s="52"/>
      <c r="JW252" s="52"/>
      <c r="LB252" s="52"/>
      <c r="LC252" s="52"/>
      <c r="LD252" s="52"/>
      <c r="LE252" s="52"/>
      <c r="LF252" s="52"/>
      <c r="LG252" s="52"/>
      <c r="LH252" s="52"/>
      <c r="LI252" s="52"/>
      <c r="LJ252" s="52"/>
      <c r="LK252" s="52"/>
      <c r="LL252" s="52"/>
      <c r="LM252" s="52"/>
      <c r="LN252" s="52"/>
      <c r="LO252" s="52"/>
      <c r="LP252" s="52"/>
      <c r="LQ252" s="52"/>
      <c r="LR252" s="52"/>
      <c r="LS252" s="52"/>
      <c r="LT252" s="52"/>
      <c r="LU252" s="52"/>
      <c r="LV252" s="52"/>
      <c r="LW252" s="52"/>
      <c r="LX252" s="52"/>
      <c r="LY252" s="52"/>
    </row>
    <row r="253" spans="2:337">
      <c r="B253" s="144" t="s">
        <v>286</v>
      </c>
      <c r="C253" s="205">
        <v>619704</v>
      </c>
      <c r="D253" s="205">
        <v>640461</v>
      </c>
      <c r="E253" s="205">
        <v>655138</v>
      </c>
      <c r="F253" s="205">
        <v>652916</v>
      </c>
      <c r="G253" s="205">
        <v>652319</v>
      </c>
      <c r="H253" s="205">
        <v>657348</v>
      </c>
      <c r="I253" s="205">
        <v>663469</v>
      </c>
      <c r="J253" s="205">
        <v>673445</v>
      </c>
      <c r="K253" s="205">
        <v>683411</v>
      </c>
      <c r="L253" s="205">
        <v>691245</v>
      </c>
      <c r="M253" s="205">
        <v>702161</v>
      </c>
      <c r="N253" s="205">
        <v>715742</v>
      </c>
      <c r="O253" s="205">
        <v>729922</v>
      </c>
      <c r="P253" s="205">
        <v>745106</v>
      </c>
      <c r="Q253" s="205">
        <v>755254</v>
      </c>
      <c r="R253" s="205">
        <v>759473</v>
      </c>
      <c r="S253" s="205">
        <v>758248</v>
      </c>
      <c r="T253" s="205">
        <v>752965</v>
      </c>
      <c r="U253" s="205">
        <v>746834</v>
      </c>
      <c r="V253" s="205">
        <v>744638</v>
      </c>
      <c r="W253" s="205">
        <v>750450</v>
      </c>
      <c r="X253" s="205">
        <v>762854</v>
      </c>
      <c r="Y253" s="205">
        <v>786748</v>
      </c>
      <c r="Z253" s="205">
        <v>810931</v>
      </c>
      <c r="AA253" s="205"/>
      <c r="AB253" s="205">
        <v>595918</v>
      </c>
      <c r="AC253" s="205">
        <v>618755</v>
      </c>
      <c r="AD253" s="205">
        <v>639133</v>
      </c>
      <c r="AE253" s="205">
        <v>641195</v>
      </c>
      <c r="AF253" s="205">
        <v>646133</v>
      </c>
      <c r="AG253" s="205">
        <v>655470</v>
      </c>
      <c r="AH253" s="205">
        <v>665515</v>
      </c>
      <c r="AI253" s="205">
        <v>676241</v>
      </c>
      <c r="AJ253" s="205">
        <v>688647</v>
      </c>
      <c r="AK253" s="205">
        <v>698890</v>
      </c>
      <c r="AL253" s="205">
        <v>710623</v>
      </c>
      <c r="AM253" s="205">
        <v>724739</v>
      </c>
      <c r="AN253" s="205">
        <v>740243</v>
      </c>
      <c r="AO253" s="205">
        <v>755459</v>
      </c>
      <c r="AP253" s="205">
        <v>765722</v>
      </c>
      <c r="AQ253" s="205">
        <v>770759</v>
      </c>
      <c r="AR253" s="205">
        <v>769398</v>
      </c>
      <c r="AS253" s="205">
        <v>763479</v>
      </c>
      <c r="AT253" s="205">
        <v>757398</v>
      </c>
      <c r="AU253" s="205">
        <v>754771</v>
      </c>
      <c r="AV253" s="205">
        <v>761613</v>
      </c>
      <c r="AW253" s="205">
        <v>774248</v>
      </c>
      <c r="AX253" s="205">
        <v>800496</v>
      </c>
      <c r="AY253" s="205">
        <v>824676</v>
      </c>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c r="DJ253" s="52"/>
      <c r="DK253" s="52"/>
      <c r="DL253" s="52"/>
      <c r="DM253" s="52"/>
      <c r="DN253" s="52"/>
      <c r="DO253" s="52"/>
      <c r="DP253" s="52"/>
      <c r="DQ253" s="52"/>
      <c r="DR253" s="52"/>
      <c r="DS253" s="52"/>
      <c r="DT253" s="52"/>
      <c r="DU253" s="52"/>
      <c r="DV253" s="52"/>
      <c r="DW253" s="52"/>
      <c r="DX253" s="52"/>
      <c r="DY253" s="52"/>
      <c r="DZ253" s="52"/>
      <c r="EA253" s="52"/>
      <c r="EB253" s="52"/>
      <c r="EC253" s="52"/>
      <c r="ED253" s="52"/>
      <c r="EE253" s="52"/>
      <c r="EF253" s="52"/>
      <c r="EG253" s="52"/>
      <c r="EH253" s="52"/>
      <c r="EI253" s="52"/>
      <c r="EJ253" s="52"/>
      <c r="EK253" s="52"/>
      <c r="EL253" s="52"/>
      <c r="EM253" s="52"/>
      <c r="EN253" s="52"/>
      <c r="EO253" s="52"/>
      <c r="EP253" s="52"/>
      <c r="EQ253" s="52"/>
      <c r="ER253" s="52"/>
      <c r="ES253" s="52"/>
      <c r="ET253" s="52"/>
      <c r="EU253" s="52"/>
      <c r="EV253" s="52"/>
      <c r="EW253" s="52"/>
      <c r="EX253" s="52"/>
      <c r="EY253" s="52"/>
      <c r="EZ253" s="52"/>
      <c r="FA253" s="52"/>
      <c r="FB253" s="52"/>
      <c r="FC253" s="52"/>
      <c r="FD253" s="52"/>
      <c r="FE253" s="52"/>
      <c r="FF253" s="52"/>
      <c r="FG253" s="52"/>
      <c r="FH253" s="52"/>
      <c r="FI253" s="52"/>
      <c r="FJ253" s="52"/>
      <c r="FK253" s="52"/>
      <c r="FL253" s="52"/>
      <c r="FM253" s="52"/>
      <c r="FN253" s="52"/>
      <c r="FO253" s="52"/>
      <c r="FP253" s="52"/>
      <c r="FQ253" s="52"/>
      <c r="FR253" s="52"/>
      <c r="FS253" s="52"/>
      <c r="FT253" s="52"/>
      <c r="FU253" s="52"/>
      <c r="FV253" s="52"/>
      <c r="FW253" s="52"/>
      <c r="FX253" s="52"/>
      <c r="FY253" s="52"/>
      <c r="FZ253" s="52"/>
      <c r="GA253" s="52"/>
      <c r="GB253" s="52"/>
      <c r="GC253" s="52"/>
      <c r="GD253" s="52"/>
      <c r="GE253" s="52"/>
      <c r="GF253" s="52"/>
      <c r="GG253" s="52"/>
      <c r="GH253" s="52"/>
      <c r="GI253" s="52"/>
      <c r="GJ253" s="52"/>
      <c r="GK253" s="52"/>
      <c r="GL253" s="52"/>
      <c r="GM253" s="52"/>
      <c r="GN253" s="52"/>
      <c r="GO253" s="52"/>
      <c r="GP253" s="52"/>
      <c r="GQ253" s="52"/>
      <c r="GR253" s="52"/>
      <c r="GS253" s="52"/>
      <c r="GT253" s="52"/>
      <c r="IZ253" s="52"/>
      <c r="JA253" s="52"/>
      <c r="JB253" s="52"/>
      <c r="JC253" s="52"/>
      <c r="JD253" s="52"/>
      <c r="JE253" s="52"/>
      <c r="JF253" s="52"/>
      <c r="JG253" s="52"/>
      <c r="JH253" s="52"/>
      <c r="JI253" s="52"/>
      <c r="JJ253" s="52"/>
      <c r="JK253" s="52"/>
      <c r="JL253" s="52"/>
      <c r="JM253" s="52"/>
      <c r="JN253" s="52"/>
      <c r="JO253" s="52"/>
      <c r="JP253" s="52"/>
      <c r="JQ253" s="52"/>
      <c r="JR253" s="52"/>
      <c r="JS253" s="52"/>
      <c r="JT253" s="52"/>
      <c r="JU253" s="52"/>
      <c r="JV253" s="52"/>
      <c r="JW253" s="52"/>
      <c r="LB253" s="52"/>
      <c r="LC253" s="52"/>
      <c r="LD253" s="52"/>
      <c r="LE253" s="52"/>
      <c r="LF253" s="52"/>
      <c r="LG253" s="52"/>
      <c r="LH253" s="52"/>
      <c r="LI253" s="52"/>
      <c r="LJ253" s="52"/>
      <c r="LK253" s="52"/>
      <c r="LL253" s="52"/>
      <c r="LM253" s="52"/>
      <c r="LN253" s="52"/>
      <c r="LO253" s="52"/>
      <c r="LP253" s="52"/>
      <c r="LQ253" s="52"/>
      <c r="LR253" s="52"/>
      <c r="LS253" s="52"/>
      <c r="LT253" s="52"/>
      <c r="LU253" s="52"/>
      <c r="LV253" s="52"/>
      <c r="LW253" s="52"/>
      <c r="LX253" s="52"/>
      <c r="LY253" s="52"/>
    </row>
    <row r="254" spans="2:337">
      <c r="B254" s="144" t="s">
        <v>287</v>
      </c>
      <c r="C254" s="205">
        <v>482290</v>
      </c>
      <c r="D254" s="205">
        <v>503478</v>
      </c>
      <c r="E254" s="205">
        <v>526498</v>
      </c>
      <c r="F254" s="205">
        <v>561350</v>
      </c>
      <c r="G254" s="205">
        <v>594671</v>
      </c>
      <c r="H254" s="205">
        <v>615014</v>
      </c>
      <c r="I254" s="205">
        <v>633152</v>
      </c>
      <c r="J254" s="205">
        <v>651628</v>
      </c>
      <c r="K254" s="205">
        <v>647382</v>
      </c>
      <c r="L254" s="205">
        <v>651752</v>
      </c>
      <c r="M254" s="205">
        <v>658616</v>
      </c>
      <c r="N254" s="205">
        <v>663238</v>
      </c>
      <c r="O254" s="205">
        <v>670907</v>
      </c>
      <c r="P254" s="205">
        <v>681079</v>
      </c>
      <c r="Q254" s="205">
        <v>692759</v>
      </c>
      <c r="R254" s="205">
        <v>706985</v>
      </c>
      <c r="S254" s="205">
        <v>719486</v>
      </c>
      <c r="T254" s="205">
        <v>731592</v>
      </c>
      <c r="U254" s="205">
        <v>747698</v>
      </c>
      <c r="V254" s="205">
        <v>762004</v>
      </c>
      <c r="W254" s="205">
        <v>770435</v>
      </c>
      <c r="X254" s="205">
        <v>770567</v>
      </c>
      <c r="Y254" s="205">
        <v>764147</v>
      </c>
      <c r="Z254" s="205">
        <v>758763</v>
      </c>
      <c r="AA254" s="205"/>
      <c r="AB254" s="205">
        <v>455920</v>
      </c>
      <c r="AC254" s="205">
        <v>478641</v>
      </c>
      <c r="AD254" s="205">
        <v>502647</v>
      </c>
      <c r="AE254" s="205">
        <v>538066</v>
      </c>
      <c r="AF254" s="205">
        <v>571916</v>
      </c>
      <c r="AG254" s="205">
        <v>594394</v>
      </c>
      <c r="AH254" s="205">
        <v>614519</v>
      </c>
      <c r="AI254" s="205">
        <v>637156</v>
      </c>
      <c r="AJ254" s="205">
        <v>639732</v>
      </c>
      <c r="AK254" s="205">
        <v>650374</v>
      </c>
      <c r="AL254" s="205">
        <v>661719</v>
      </c>
      <c r="AM254" s="205">
        <v>670207</v>
      </c>
      <c r="AN254" s="205">
        <v>679338</v>
      </c>
      <c r="AO254" s="205">
        <v>689625</v>
      </c>
      <c r="AP254" s="205">
        <v>702917</v>
      </c>
      <c r="AQ254" s="205">
        <v>717332</v>
      </c>
      <c r="AR254" s="205">
        <v>731606</v>
      </c>
      <c r="AS254" s="205">
        <v>746140</v>
      </c>
      <c r="AT254" s="205">
        <v>762152</v>
      </c>
      <c r="AU254" s="205">
        <v>775819</v>
      </c>
      <c r="AV254" s="205">
        <v>783995</v>
      </c>
      <c r="AW254" s="205">
        <v>784237</v>
      </c>
      <c r="AX254" s="205">
        <v>777690</v>
      </c>
      <c r="AY254" s="205">
        <v>772109</v>
      </c>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c r="DG254" s="52"/>
      <c r="DH254" s="52"/>
      <c r="DI254" s="52"/>
      <c r="DJ254" s="52"/>
      <c r="DK254" s="52"/>
      <c r="DL254" s="52"/>
      <c r="DM254" s="52"/>
      <c r="DN254" s="52"/>
      <c r="DO254" s="52"/>
      <c r="DP254" s="52"/>
      <c r="DQ254" s="52"/>
      <c r="DR254" s="52"/>
      <c r="DS254" s="52"/>
      <c r="DT254" s="52"/>
      <c r="DU254" s="52"/>
      <c r="DV254" s="52"/>
      <c r="DW254" s="52"/>
      <c r="DX254" s="52"/>
      <c r="DY254" s="52"/>
      <c r="DZ254" s="52"/>
      <c r="EA254" s="52"/>
      <c r="EB254" s="52"/>
      <c r="EC254" s="52"/>
      <c r="ED254" s="52"/>
      <c r="EE254" s="52"/>
      <c r="EF254" s="52"/>
      <c r="EG254" s="52"/>
      <c r="EH254" s="52"/>
      <c r="EI254" s="52"/>
      <c r="EJ254" s="52"/>
      <c r="EK254" s="52"/>
      <c r="EL254" s="52"/>
      <c r="EM254" s="52"/>
      <c r="EN254" s="52"/>
      <c r="EO254" s="52"/>
      <c r="EP254" s="52"/>
      <c r="EQ254" s="52"/>
      <c r="ER254" s="52"/>
      <c r="ES254" s="52"/>
      <c r="ET254" s="52"/>
      <c r="EU254" s="52"/>
      <c r="EV254" s="52"/>
      <c r="EW254" s="52"/>
      <c r="EX254" s="52"/>
      <c r="EY254" s="52"/>
      <c r="EZ254" s="52"/>
      <c r="FA254" s="52"/>
      <c r="FB254" s="52"/>
      <c r="FC254" s="52"/>
      <c r="FD254" s="52"/>
      <c r="FE254" s="52"/>
      <c r="FF254" s="52"/>
      <c r="FG254" s="52"/>
      <c r="FH254" s="52"/>
      <c r="FI254" s="52"/>
      <c r="FJ254" s="52"/>
      <c r="FK254" s="52"/>
      <c r="FL254" s="52"/>
      <c r="FM254" s="52"/>
      <c r="FN254" s="52"/>
      <c r="FO254" s="52"/>
      <c r="FP254" s="52"/>
      <c r="FQ254" s="52"/>
      <c r="FR254" s="52"/>
      <c r="FS254" s="52"/>
      <c r="FT254" s="52"/>
      <c r="FU254" s="52"/>
      <c r="FV254" s="52"/>
      <c r="FW254" s="52"/>
      <c r="FX254" s="52"/>
      <c r="FY254" s="52"/>
      <c r="FZ254" s="52"/>
      <c r="GA254" s="52"/>
      <c r="GB254" s="52"/>
      <c r="GC254" s="52"/>
      <c r="GD254" s="52"/>
      <c r="GE254" s="52"/>
      <c r="GF254" s="52"/>
      <c r="GG254" s="52"/>
      <c r="GH254" s="52"/>
      <c r="GI254" s="52"/>
      <c r="GJ254" s="52"/>
      <c r="GK254" s="52"/>
      <c r="GL254" s="52"/>
      <c r="GM254" s="52"/>
      <c r="GN254" s="52"/>
      <c r="GO254" s="52"/>
      <c r="GP254" s="52"/>
      <c r="GQ254" s="52"/>
      <c r="GR254" s="52"/>
      <c r="GS254" s="52"/>
      <c r="GT254" s="52"/>
      <c r="IZ254" s="52"/>
      <c r="JA254" s="52"/>
      <c r="JB254" s="52"/>
      <c r="JC254" s="52"/>
      <c r="JD254" s="52"/>
      <c r="JE254" s="52"/>
      <c r="JF254" s="52"/>
      <c r="JG254" s="52"/>
      <c r="JH254" s="52"/>
      <c r="JI254" s="52"/>
      <c r="JJ254" s="52"/>
      <c r="JK254" s="52"/>
      <c r="JL254" s="52"/>
      <c r="JM254" s="52"/>
      <c r="JN254" s="52"/>
      <c r="JO254" s="52"/>
      <c r="JP254" s="52"/>
      <c r="JQ254" s="52"/>
      <c r="JR254" s="52"/>
      <c r="JS254" s="52"/>
      <c r="JT254" s="52"/>
      <c r="JU254" s="52"/>
      <c r="JV254" s="52"/>
      <c r="JW254" s="52"/>
      <c r="LB254" s="52"/>
      <c r="LC254" s="52"/>
      <c r="LD254" s="52"/>
      <c r="LE254" s="52"/>
      <c r="LF254" s="52"/>
      <c r="LG254" s="52"/>
      <c r="LH254" s="52"/>
      <c r="LI254" s="52"/>
      <c r="LJ254" s="52"/>
      <c r="LK254" s="52"/>
      <c r="LL254" s="52"/>
      <c r="LM254" s="52"/>
      <c r="LN254" s="52"/>
      <c r="LO254" s="52"/>
      <c r="LP254" s="52"/>
      <c r="LQ254" s="52"/>
      <c r="LR254" s="52"/>
      <c r="LS254" s="52"/>
      <c r="LT254" s="52"/>
      <c r="LU254" s="52"/>
      <c r="LV254" s="52"/>
      <c r="LW254" s="52"/>
      <c r="LX254" s="52"/>
      <c r="LY254" s="52"/>
    </row>
    <row r="255" spans="2:337">
      <c r="B255" s="144" t="s">
        <v>288</v>
      </c>
      <c r="C255" s="205">
        <v>405930</v>
      </c>
      <c r="D255" s="205">
        <v>420262</v>
      </c>
      <c r="E255" s="205">
        <v>433762</v>
      </c>
      <c r="F255" s="205">
        <v>445722</v>
      </c>
      <c r="G255" s="205">
        <v>455025</v>
      </c>
      <c r="H255" s="205">
        <v>473401</v>
      </c>
      <c r="I255" s="205">
        <v>494305</v>
      </c>
      <c r="J255" s="205">
        <v>514981</v>
      </c>
      <c r="K255" s="205">
        <v>555106</v>
      </c>
      <c r="L255" s="205">
        <v>588896</v>
      </c>
      <c r="M255" s="205">
        <v>610701</v>
      </c>
      <c r="N255" s="205">
        <v>630498</v>
      </c>
      <c r="O255" s="205">
        <v>648130</v>
      </c>
      <c r="P255" s="205">
        <v>644584</v>
      </c>
      <c r="Q255" s="205">
        <v>647251</v>
      </c>
      <c r="R255" s="205">
        <v>652232</v>
      </c>
      <c r="S255" s="205">
        <v>658928</v>
      </c>
      <c r="T255" s="205">
        <v>670162</v>
      </c>
      <c r="U255" s="205">
        <v>681898</v>
      </c>
      <c r="V255" s="205">
        <v>693355</v>
      </c>
      <c r="W255" s="205">
        <v>709117</v>
      </c>
      <c r="X255" s="205">
        <v>723754</v>
      </c>
      <c r="Y255" s="205">
        <v>739627</v>
      </c>
      <c r="Z255" s="205">
        <v>754574</v>
      </c>
      <c r="AA255" s="205"/>
      <c r="AB255" s="205">
        <v>389177</v>
      </c>
      <c r="AC255" s="205">
        <v>400880</v>
      </c>
      <c r="AD255" s="205">
        <v>413172</v>
      </c>
      <c r="AE255" s="205">
        <v>423818</v>
      </c>
      <c r="AF255" s="205">
        <v>433132</v>
      </c>
      <c r="AG255" s="205">
        <v>451716</v>
      </c>
      <c r="AH255" s="205">
        <v>474113</v>
      </c>
      <c r="AI255" s="205">
        <v>494971</v>
      </c>
      <c r="AJ255" s="205">
        <v>534489</v>
      </c>
      <c r="AK255" s="205">
        <v>569538</v>
      </c>
      <c r="AL255" s="205">
        <v>594449</v>
      </c>
      <c r="AM255" s="205">
        <v>619246</v>
      </c>
      <c r="AN255" s="205">
        <v>643855</v>
      </c>
      <c r="AO255" s="205">
        <v>643712</v>
      </c>
      <c r="AP255" s="205">
        <v>650127</v>
      </c>
      <c r="AQ255" s="205">
        <v>657784</v>
      </c>
      <c r="AR255" s="205">
        <v>666528</v>
      </c>
      <c r="AS255" s="205">
        <v>677673</v>
      </c>
      <c r="AT255" s="205">
        <v>691160</v>
      </c>
      <c r="AU255" s="205">
        <v>704460</v>
      </c>
      <c r="AV255" s="205">
        <v>720965</v>
      </c>
      <c r="AW255" s="205">
        <v>736829</v>
      </c>
      <c r="AX255" s="205">
        <v>754436</v>
      </c>
      <c r="AY255" s="205">
        <v>769911</v>
      </c>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c r="DJ255" s="52"/>
      <c r="DK255" s="52"/>
      <c r="DL255" s="52"/>
      <c r="DM255" s="52"/>
      <c r="DN255" s="52"/>
      <c r="DO255" s="52"/>
      <c r="DP255" s="52"/>
      <c r="DQ255" s="52"/>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IZ255" s="52"/>
      <c r="JA255" s="52"/>
      <c r="JB255" s="52"/>
      <c r="JC255" s="52"/>
      <c r="JD255" s="52"/>
      <c r="JE255" s="52"/>
      <c r="JF255" s="52"/>
      <c r="JG255" s="52"/>
      <c r="JH255" s="52"/>
      <c r="JI255" s="52"/>
      <c r="JJ255" s="52"/>
      <c r="JK255" s="52"/>
      <c r="JL255" s="52"/>
      <c r="JM255" s="52"/>
      <c r="JN255" s="52"/>
      <c r="JO255" s="52"/>
      <c r="JP255" s="52"/>
      <c r="JQ255" s="52"/>
      <c r="JR255" s="52"/>
      <c r="JS255" s="52"/>
      <c r="JT255" s="52"/>
      <c r="JU255" s="52"/>
      <c r="JV255" s="52"/>
      <c r="JW255" s="52"/>
      <c r="LB255" s="52"/>
      <c r="LC255" s="52"/>
      <c r="LD255" s="52"/>
      <c r="LE255" s="52"/>
      <c r="LF255" s="52"/>
      <c r="LG255" s="52"/>
      <c r="LH255" s="52"/>
      <c r="LI255" s="52"/>
      <c r="LJ255" s="52"/>
      <c r="LK255" s="52"/>
      <c r="LL255" s="52"/>
      <c r="LM255" s="52"/>
      <c r="LN255" s="52"/>
      <c r="LO255" s="52"/>
      <c r="LP255" s="52"/>
      <c r="LQ255" s="52"/>
      <c r="LR255" s="52"/>
      <c r="LS255" s="52"/>
      <c r="LT255" s="52"/>
      <c r="LU255" s="52"/>
      <c r="LV255" s="52"/>
      <c r="LW255" s="52"/>
      <c r="LX255" s="52"/>
      <c r="LY255" s="52"/>
    </row>
    <row r="256" spans="2:337">
      <c r="B256" s="144" t="s">
        <v>289</v>
      </c>
      <c r="C256" s="205">
        <v>371161</v>
      </c>
      <c r="D256" s="205">
        <v>366929</v>
      </c>
      <c r="E256" s="205">
        <v>367302</v>
      </c>
      <c r="F256" s="205">
        <v>373792</v>
      </c>
      <c r="G256" s="205">
        <v>382818</v>
      </c>
      <c r="H256" s="205">
        <v>392735</v>
      </c>
      <c r="I256" s="205">
        <v>405139</v>
      </c>
      <c r="J256" s="205">
        <v>417797</v>
      </c>
      <c r="K256" s="205">
        <v>432327</v>
      </c>
      <c r="L256" s="205">
        <v>446539</v>
      </c>
      <c r="M256" s="205">
        <v>466293</v>
      </c>
      <c r="N256" s="205">
        <v>487075</v>
      </c>
      <c r="O256" s="205">
        <v>509420</v>
      </c>
      <c r="P256" s="205">
        <v>545884</v>
      </c>
      <c r="Q256" s="205">
        <v>578102</v>
      </c>
      <c r="R256" s="205">
        <v>597807</v>
      </c>
      <c r="S256" s="205">
        <v>615600</v>
      </c>
      <c r="T256" s="205">
        <v>628894</v>
      </c>
      <c r="U256" s="205">
        <v>625668</v>
      </c>
      <c r="V256" s="205">
        <v>631294</v>
      </c>
      <c r="W256" s="205">
        <v>639246</v>
      </c>
      <c r="X256" s="205">
        <v>648777</v>
      </c>
      <c r="Y256" s="205">
        <v>662069</v>
      </c>
      <c r="Z256" s="205">
        <v>675681</v>
      </c>
      <c r="AA256" s="205"/>
      <c r="AB256" s="205">
        <v>360992</v>
      </c>
      <c r="AC256" s="205">
        <v>359137</v>
      </c>
      <c r="AD256" s="205">
        <v>358648</v>
      </c>
      <c r="AE256" s="205">
        <v>366030</v>
      </c>
      <c r="AF256" s="205">
        <v>375004</v>
      </c>
      <c r="AG256" s="205">
        <v>384526</v>
      </c>
      <c r="AH256" s="205">
        <v>393968</v>
      </c>
      <c r="AI256" s="205">
        <v>405540</v>
      </c>
      <c r="AJ256" s="205">
        <v>418970</v>
      </c>
      <c r="AK256" s="205">
        <v>431030</v>
      </c>
      <c r="AL256" s="205">
        <v>449965</v>
      </c>
      <c r="AM256" s="205">
        <v>470468</v>
      </c>
      <c r="AN256" s="205">
        <v>492559</v>
      </c>
      <c r="AO256" s="205">
        <v>532020</v>
      </c>
      <c r="AP256" s="205">
        <v>566080</v>
      </c>
      <c r="AQ256" s="205">
        <v>589127</v>
      </c>
      <c r="AR256" s="205">
        <v>610845</v>
      </c>
      <c r="AS256" s="205">
        <v>629098</v>
      </c>
      <c r="AT256" s="205">
        <v>628525</v>
      </c>
      <c r="AU256" s="205">
        <v>637301</v>
      </c>
      <c r="AV256" s="205">
        <v>647926</v>
      </c>
      <c r="AW256" s="205">
        <v>659626</v>
      </c>
      <c r="AX256" s="205">
        <v>673924</v>
      </c>
      <c r="AY256" s="205">
        <v>690004</v>
      </c>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c r="DP256" s="52"/>
      <c r="DQ256" s="52"/>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2"/>
      <c r="FH256" s="52"/>
      <c r="FI256" s="52"/>
      <c r="FJ256" s="52"/>
      <c r="FK256" s="52"/>
      <c r="FL256" s="52"/>
      <c r="FM256" s="52"/>
      <c r="FN256" s="52"/>
      <c r="FO256" s="52"/>
      <c r="FP256" s="52"/>
      <c r="FQ256" s="52"/>
      <c r="FR256" s="52"/>
      <c r="FS256" s="52"/>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52"/>
      <c r="GQ256" s="52"/>
      <c r="GR256" s="52"/>
      <c r="GS256" s="52"/>
      <c r="GT256" s="52"/>
      <c r="IZ256" s="52"/>
      <c r="JA256" s="52"/>
      <c r="JB256" s="52"/>
      <c r="JC256" s="52"/>
      <c r="JD256" s="52"/>
      <c r="JE256" s="52"/>
      <c r="JF256" s="52"/>
      <c r="JG256" s="52"/>
      <c r="JH256" s="52"/>
      <c r="JI256" s="52"/>
      <c r="JJ256" s="52"/>
      <c r="JK256" s="52"/>
      <c r="JL256" s="52"/>
      <c r="JM256" s="52"/>
      <c r="JN256" s="52"/>
      <c r="JO256" s="52"/>
      <c r="JP256" s="52"/>
      <c r="JQ256" s="52"/>
      <c r="JR256" s="52"/>
      <c r="JS256" s="52"/>
      <c r="JT256" s="52"/>
      <c r="JU256" s="52"/>
      <c r="JV256" s="52"/>
      <c r="JW256" s="52"/>
      <c r="LB256" s="52"/>
      <c r="LC256" s="52"/>
      <c r="LD256" s="52"/>
      <c r="LE256" s="52"/>
      <c r="LF256" s="52"/>
      <c r="LG256" s="52"/>
      <c r="LH256" s="52"/>
      <c r="LI256" s="52"/>
      <c r="LJ256" s="52"/>
      <c r="LK256" s="52"/>
      <c r="LL256" s="52"/>
      <c r="LM256" s="52"/>
      <c r="LN256" s="52"/>
      <c r="LO256" s="52"/>
      <c r="LP256" s="52"/>
      <c r="LQ256" s="52"/>
      <c r="LR256" s="52"/>
      <c r="LS256" s="52"/>
      <c r="LT256" s="52"/>
      <c r="LU256" s="52"/>
      <c r="LV256" s="52"/>
      <c r="LW256" s="52"/>
      <c r="LX256" s="52"/>
      <c r="LY256" s="52"/>
    </row>
    <row r="257" spans="2:337">
      <c r="B257" s="144" t="s">
        <v>290</v>
      </c>
      <c r="C257" s="205">
        <v>364724</v>
      </c>
      <c r="D257" s="205">
        <v>367815</v>
      </c>
      <c r="E257" s="205">
        <v>366779</v>
      </c>
      <c r="F257" s="205">
        <v>362370</v>
      </c>
      <c r="G257" s="205">
        <v>357344</v>
      </c>
      <c r="H257" s="205">
        <v>354213</v>
      </c>
      <c r="I257" s="205">
        <v>352124</v>
      </c>
      <c r="J257" s="205">
        <v>352091</v>
      </c>
      <c r="K257" s="205">
        <v>359692</v>
      </c>
      <c r="L257" s="205">
        <v>369909</v>
      </c>
      <c r="M257" s="205">
        <v>382630</v>
      </c>
      <c r="N257" s="205">
        <v>398235</v>
      </c>
      <c r="O257" s="205">
        <v>411183</v>
      </c>
      <c r="P257" s="205">
        <v>423058</v>
      </c>
      <c r="Q257" s="205">
        <v>433865</v>
      </c>
      <c r="R257" s="205">
        <v>450490</v>
      </c>
      <c r="S257" s="205">
        <v>469508</v>
      </c>
      <c r="T257" s="205">
        <v>490907</v>
      </c>
      <c r="U257" s="205">
        <v>528732</v>
      </c>
      <c r="V257" s="205">
        <v>559927</v>
      </c>
      <c r="W257" s="205">
        <v>579498</v>
      </c>
      <c r="X257" s="205">
        <v>597038</v>
      </c>
      <c r="Y257" s="205">
        <v>611198</v>
      </c>
      <c r="Z257" s="205">
        <v>608506</v>
      </c>
      <c r="AA257" s="205"/>
      <c r="AB257" s="205">
        <v>370601</v>
      </c>
      <c r="AC257" s="205">
        <v>370653</v>
      </c>
      <c r="AD257" s="205">
        <v>370089</v>
      </c>
      <c r="AE257" s="205">
        <v>364926</v>
      </c>
      <c r="AF257" s="205">
        <v>358907</v>
      </c>
      <c r="AG257" s="205">
        <v>355876</v>
      </c>
      <c r="AH257" s="205">
        <v>355373</v>
      </c>
      <c r="AI257" s="205">
        <v>354905</v>
      </c>
      <c r="AJ257" s="205">
        <v>361729</v>
      </c>
      <c r="AK257" s="205">
        <v>370363</v>
      </c>
      <c r="AL257" s="205">
        <v>381927</v>
      </c>
      <c r="AM257" s="205">
        <v>394318</v>
      </c>
      <c r="AN257" s="205">
        <v>405285</v>
      </c>
      <c r="AO257" s="205">
        <v>416226</v>
      </c>
      <c r="AP257" s="205">
        <v>427212</v>
      </c>
      <c r="AQ257" s="205">
        <v>444830</v>
      </c>
      <c r="AR257" s="205">
        <v>465778</v>
      </c>
      <c r="AS257" s="205">
        <v>487928</v>
      </c>
      <c r="AT257" s="205">
        <v>526437</v>
      </c>
      <c r="AU257" s="205">
        <v>557688</v>
      </c>
      <c r="AV257" s="205">
        <v>578022</v>
      </c>
      <c r="AW257" s="205">
        <v>597346</v>
      </c>
      <c r="AX257" s="205">
        <v>614802</v>
      </c>
      <c r="AY257" s="205">
        <v>615776</v>
      </c>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c r="DJ257" s="52"/>
      <c r="DK257" s="52"/>
      <c r="DL257" s="52"/>
      <c r="DM257" s="52"/>
      <c r="DN257" s="52"/>
      <c r="DO257" s="52"/>
      <c r="DP257" s="52"/>
      <c r="DQ257" s="52"/>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52"/>
      <c r="EO257" s="52"/>
      <c r="EP257" s="52"/>
      <c r="EQ257" s="52"/>
      <c r="ER257" s="52"/>
      <c r="ES257" s="52"/>
      <c r="ET257" s="52"/>
      <c r="EU257" s="52"/>
      <c r="EV257" s="52"/>
      <c r="EW257" s="52"/>
      <c r="EX257" s="52"/>
      <c r="EY257" s="52"/>
      <c r="EZ257" s="52"/>
      <c r="FA257" s="52"/>
      <c r="FB257" s="52"/>
      <c r="FC257" s="52"/>
      <c r="FD257" s="52"/>
      <c r="FE257" s="52"/>
      <c r="FF257" s="52"/>
      <c r="FG257" s="52"/>
      <c r="FH257" s="52"/>
      <c r="FI257" s="52"/>
      <c r="FJ257" s="52"/>
      <c r="FK257" s="52"/>
      <c r="FL257" s="52"/>
      <c r="FM257" s="52"/>
      <c r="FN257" s="52"/>
      <c r="FO257" s="52"/>
      <c r="FP257" s="52"/>
      <c r="FQ257" s="52"/>
      <c r="FR257" s="52"/>
      <c r="FS257" s="52"/>
      <c r="FT257" s="52"/>
      <c r="FU257" s="52"/>
      <c r="FV257" s="52"/>
      <c r="FW257" s="52"/>
      <c r="FX257" s="52"/>
      <c r="FY257" s="52"/>
      <c r="FZ257" s="52"/>
      <c r="GA257" s="52"/>
      <c r="GB257" s="52"/>
      <c r="GC257" s="52"/>
      <c r="GD257" s="52"/>
      <c r="GE257" s="52"/>
      <c r="GF257" s="52"/>
      <c r="GG257" s="52"/>
      <c r="GH257" s="52"/>
      <c r="GI257" s="52"/>
      <c r="GJ257" s="52"/>
      <c r="GK257" s="52"/>
      <c r="GL257" s="52"/>
      <c r="GM257" s="52"/>
      <c r="GN257" s="52"/>
      <c r="GO257" s="52"/>
      <c r="GP257" s="52"/>
      <c r="GQ257" s="52"/>
      <c r="GR257" s="52"/>
      <c r="GS257" s="52"/>
      <c r="GT257" s="52"/>
      <c r="IZ257" s="52"/>
      <c r="JA257" s="52"/>
      <c r="JB257" s="52"/>
      <c r="JC257" s="52"/>
      <c r="JD257" s="52"/>
      <c r="JE257" s="52"/>
      <c r="JF257" s="52"/>
      <c r="JG257" s="52"/>
      <c r="JH257" s="52"/>
      <c r="JI257" s="52"/>
      <c r="JJ257" s="52"/>
      <c r="JK257" s="52"/>
      <c r="JL257" s="52"/>
      <c r="JM257" s="52"/>
      <c r="JN257" s="52"/>
      <c r="JO257" s="52"/>
      <c r="JP257" s="52"/>
      <c r="JQ257" s="52"/>
      <c r="JR257" s="52"/>
      <c r="JS257" s="52"/>
      <c r="JT257" s="52"/>
      <c r="JU257" s="52"/>
      <c r="JV257" s="52"/>
      <c r="JW257" s="52"/>
      <c r="LB257" s="52"/>
      <c r="LC257" s="52"/>
      <c r="LD257" s="52"/>
      <c r="LE257" s="52"/>
      <c r="LF257" s="52"/>
      <c r="LG257" s="52"/>
      <c r="LH257" s="52"/>
      <c r="LI257" s="52"/>
      <c r="LJ257" s="52"/>
      <c r="LK257" s="52"/>
      <c r="LL257" s="52"/>
      <c r="LM257" s="52"/>
      <c r="LN257" s="52"/>
      <c r="LO257" s="52"/>
      <c r="LP257" s="52"/>
      <c r="LQ257" s="52"/>
      <c r="LR257" s="52"/>
      <c r="LS257" s="52"/>
      <c r="LT257" s="52"/>
      <c r="LU257" s="52"/>
      <c r="LV257" s="52"/>
      <c r="LW257" s="52"/>
      <c r="LX257" s="52"/>
      <c r="LY257" s="52"/>
    </row>
    <row r="258" spans="2:337">
      <c r="B258" s="144" t="s">
        <v>291</v>
      </c>
      <c r="C258" s="205">
        <v>306968</v>
      </c>
      <c r="D258" s="205">
        <v>313789</v>
      </c>
      <c r="E258" s="205">
        <v>320142</v>
      </c>
      <c r="F258" s="205">
        <v>324682</v>
      </c>
      <c r="G258" s="205">
        <v>329264</v>
      </c>
      <c r="H258" s="205">
        <v>331527</v>
      </c>
      <c r="I258" s="205">
        <v>333907</v>
      </c>
      <c r="J258" s="205">
        <v>335788</v>
      </c>
      <c r="K258" s="205">
        <v>335719</v>
      </c>
      <c r="L258" s="205">
        <v>333578</v>
      </c>
      <c r="M258" s="205">
        <v>331808</v>
      </c>
      <c r="N258" s="205">
        <v>329907</v>
      </c>
      <c r="O258" s="205">
        <v>333321</v>
      </c>
      <c r="P258" s="205">
        <v>341402</v>
      </c>
      <c r="Q258" s="205">
        <v>350695</v>
      </c>
      <c r="R258" s="205">
        <v>361124</v>
      </c>
      <c r="S258" s="205">
        <v>372941</v>
      </c>
      <c r="T258" s="205">
        <v>382035</v>
      </c>
      <c r="U258" s="205">
        <v>397118</v>
      </c>
      <c r="V258" s="205">
        <v>410907</v>
      </c>
      <c r="W258" s="205">
        <v>430379</v>
      </c>
      <c r="X258" s="205">
        <v>451241</v>
      </c>
      <c r="Y258" s="205">
        <v>474253</v>
      </c>
      <c r="Z258" s="205">
        <v>508941</v>
      </c>
      <c r="AA258" s="205"/>
      <c r="AB258" s="205">
        <v>342874</v>
      </c>
      <c r="AC258" s="205">
        <v>348562</v>
      </c>
      <c r="AD258" s="205">
        <v>351248</v>
      </c>
      <c r="AE258" s="205">
        <v>352619</v>
      </c>
      <c r="AF258" s="205">
        <v>354675</v>
      </c>
      <c r="AG258" s="205">
        <v>353443</v>
      </c>
      <c r="AH258" s="205">
        <v>352815</v>
      </c>
      <c r="AI258" s="205">
        <v>352999</v>
      </c>
      <c r="AJ258" s="205">
        <v>350416</v>
      </c>
      <c r="AK258" s="205">
        <v>347086</v>
      </c>
      <c r="AL258" s="205">
        <v>344044</v>
      </c>
      <c r="AM258" s="205">
        <v>342887</v>
      </c>
      <c r="AN258" s="205">
        <v>344577</v>
      </c>
      <c r="AO258" s="205">
        <v>352056</v>
      </c>
      <c r="AP258" s="205">
        <v>360951</v>
      </c>
      <c r="AQ258" s="205">
        <v>371550</v>
      </c>
      <c r="AR258" s="205">
        <v>381924</v>
      </c>
      <c r="AS258" s="205">
        <v>391086</v>
      </c>
      <c r="AT258" s="205">
        <v>403520</v>
      </c>
      <c r="AU258" s="205">
        <v>416253</v>
      </c>
      <c r="AV258" s="205">
        <v>435484</v>
      </c>
      <c r="AW258" s="205">
        <v>457154</v>
      </c>
      <c r="AX258" s="205">
        <v>480007</v>
      </c>
      <c r="AY258" s="205">
        <v>515707</v>
      </c>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c r="DJ258" s="52"/>
      <c r="DK258" s="52"/>
      <c r="DL258" s="52"/>
      <c r="DM258" s="52"/>
      <c r="DN258" s="52"/>
      <c r="DO258" s="52"/>
      <c r="DP258" s="52"/>
      <c r="DQ258" s="52"/>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52"/>
      <c r="EO258" s="52"/>
      <c r="EP258" s="52"/>
      <c r="EQ258" s="52"/>
      <c r="ER258" s="52"/>
      <c r="ES258" s="52"/>
      <c r="ET258" s="52"/>
      <c r="EU258" s="52"/>
      <c r="EV258" s="52"/>
      <c r="EW258" s="52"/>
      <c r="EX258" s="52"/>
      <c r="EY258" s="52"/>
      <c r="EZ258" s="52"/>
      <c r="FA258" s="52"/>
      <c r="FB258" s="52"/>
      <c r="FC258" s="52"/>
      <c r="FD258" s="52"/>
      <c r="FE258" s="52"/>
      <c r="FF258" s="52"/>
      <c r="FG258" s="52"/>
      <c r="FH258" s="52"/>
      <c r="FI258" s="52"/>
      <c r="FJ258" s="52"/>
      <c r="FK258" s="52"/>
      <c r="FL258" s="52"/>
      <c r="FM258" s="52"/>
      <c r="FN258" s="52"/>
      <c r="FO258" s="52"/>
      <c r="FP258" s="52"/>
      <c r="FQ258" s="52"/>
      <c r="FR258" s="52"/>
      <c r="FS258" s="52"/>
      <c r="FT258" s="52"/>
      <c r="FU258" s="52"/>
      <c r="FV258" s="52"/>
      <c r="FW258" s="52"/>
      <c r="FX258" s="52"/>
      <c r="FY258" s="52"/>
      <c r="FZ258" s="52"/>
      <c r="GA258" s="52"/>
      <c r="GB258" s="52"/>
      <c r="GC258" s="52"/>
      <c r="GD258" s="52"/>
      <c r="GE258" s="52"/>
      <c r="GF258" s="52"/>
      <c r="GG258" s="52"/>
      <c r="GH258" s="52"/>
      <c r="GI258" s="52"/>
      <c r="GJ258" s="52"/>
      <c r="GK258" s="52"/>
      <c r="GL258" s="52"/>
      <c r="GM258" s="52"/>
      <c r="GN258" s="52"/>
      <c r="GO258" s="52"/>
      <c r="GP258" s="52"/>
      <c r="GQ258" s="52"/>
      <c r="GR258" s="52"/>
      <c r="GS258" s="52"/>
      <c r="GT258" s="52"/>
      <c r="IZ258" s="52"/>
      <c r="JA258" s="52"/>
      <c r="JB258" s="52"/>
      <c r="JC258" s="52"/>
      <c r="JD258" s="52"/>
      <c r="JE258" s="52"/>
      <c r="JF258" s="52"/>
      <c r="JG258" s="52"/>
      <c r="JH258" s="52"/>
      <c r="JI258" s="52"/>
      <c r="JJ258" s="52"/>
      <c r="JK258" s="52"/>
      <c r="JL258" s="52"/>
      <c r="JM258" s="52"/>
      <c r="JN258" s="52"/>
      <c r="JO258" s="52"/>
      <c r="JP258" s="52"/>
      <c r="JQ258" s="52"/>
      <c r="JR258" s="52"/>
      <c r="JS258" s="52"/>
      <c r="JT258" s="52"/>
      <c r="JU258" s="52"/>
      <c r="JV258" s="52"/>
      <c r="JW258" s="52"/>
      <c r="LB258" s="52"/>
      <c r="LC258" s="52"/>
      <c r="LD258" s="52"/>
      <c r="LE258" s="52"/>
      <c r="LF258" s="52"/>
      <c r="LG258" s="52"/>
      <c r="LH258" s="52"/>
      <c r="LI258" s="52"/>
      <c r="LJ258" s="52"/>
      <c r="LK258" s="52"/>
      <c r="LL258" s="52"/>
      <c r="LM258" s="52"/>
      <c r="LN258" s="52"/>
      <c r="LO258" s="52"/>
      <c r="LP258" s="52"/>
      <c r="LQ258" s="52"/>
      <c r="LR258" s="52"/>
      <c r="LS258" s="52"/>
      <c r="LT258" s="52"/>
      <c r="LU258" s="52"/>
      <c r="LV258" s="52"/>
      <c r="LW258" s="52"/>
      <c r="LX258" s="52"/>
      <c r="LY258" s="52"/>
    </row>
    <row r="259" spans="2:337">
      <c r="B259" s="144" t="s">
        <v>292</v>
      </c>
      <c r="C259" s="205">
        <v>212201</v>
      </c>
      <c r="D259" s="205">
        <v>217888</v>
      </c>
      <c r="E259" s="205">
        <v>228494</v>
      </c>
      <c r="F259" s="205">
        <v>239042</v>
      </c>
      <c r="G259" s="205">
        <v>250148</v>
      </c>
      <c r="H259" s="205">
        <v>263090</v>
      </c>
      <c r="I259" s="205">
        <v>269007</v>
      </c>
      <c r="J259" s="205">
        <v>274750</v>
      </c>
      <c r="K259" s="205">
        <v>280491</v>
      </c>
      <c r="L259" s="205">
        <v>286711</v>
      </c>
      <c r="M259" s="205">
        <v>292814</v>
      </c>
      <c r="N259" s="205">
        <v>297685</v>
      </c>
      <c r="O259" s="205">
        <v>301501</v>
      </c>
      <c r="P259" s="205">
        <v>301422</v>
      </c>
      <c r="Q259" s="205">
        <v>299204</v>
      </c>
      <c r="R259" s="205">
        <v>297740</v>
      </c>
      <c r="S259" s="205">
        <v>297039</v>
      </c>
      <c r="T259" s="205">
        <v>300343</v>
      </c>
      <c r="U259" s="205">
        <v>308311</v>
      </c>
      <c r="V259" s="205">
        <v>317663</v>
      </c>
      <c r="W259" s="205">
        <v>329642</v>
      </c>
      <c r="X259" s="205">
        <v>344030</v>
      </c>
      <c r="Y259" s="205">
        <v>357296</v>
      </c>
      <c r="Z259" s="205">
        <v>371237</v>
      </c>
      <c r="AA259" s="205"/>
      <c r="AB259" s="205">
        <v>265811</v>
      </c>
      <c r="AC259" s="205">
        <v>270638</v>
      </c>
      <c r="AD259" s="205">
        <v>282261</v>
      </c>
      <c r="AE259" s="205">
        <v>292294</v>
      </c>
      <c r="AF259" s="205">
        <v>302977</v>
      </c>
      <c r="AG259" s="205">
        <v>316404</v>
      </c>
      <c r="AH259" s="205">
        <v>321718</v>
      </c>
      <c r="AI259" s="205">
        <v>325411</v>
      </c>
      <c r="AJ259" s="205">
        <v>326911</v>
      </c>
      <c r="AK259" s="205">
        <v>329223</v>
      </c>
      <c r="AL259" s="205">
        <v>331349</v>
      </c>
      <c r="AM259" s="205">
        <v>331527</v>
      </c>
      <c r="AN259" s="205">
        <v>332562</v>
      </c>
      <c r="AO259" s="205">
        <v>329725</v>
      </c>
      <c r="AP259" s="205">
        <v>325975</v>
      </c>
      <c r="AQ259" s="205">
        <v>322990</v>
      </c>
      <c r="AR259" s="205">
        <v>322067</v>
      </c>
      <c r="AS259" s="205">
        <v>323789</v>
      </c>
      <c r="AT259" s="205">
        <v>331936</v>
      </c>
      <c r="AU259" s="205">
        <v>340214</v>
      </c>
      <c r="AV259" s="205">
        <v>350656</v>
      </c>
      <c r="AW259" s="205">
        <v>360864</v>
      </c>
      <c r="AX259" s="205">
        <v>370375</v>
      </c>
      <c r="AY259" s="205">
        <v>384616</v>
      </c>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c r="DJ259" s="52"/>
      <c r="DK259" s="52"/>
      <c r="DL259" s="52"/>
      <c r="DM259" s="52"/>
      <c r="DN259" s="52"/>
      <c r="DO259" s="52"/>
      <c r="DP259" s="52"/>
      <c r="DQ259" s="52"/>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52"/>
      <c r="EO259" s="52"/>
      <c r="EP259" s="52"/>
      <c r="EQ259" s="52"/>
      <c r="ER259" s="52"/>
      <c r="ES259" s="52"/>
      <c r="ET259" s="52"/>
      <c r="EU259" s="52"/>
      <c r="EV259" s="52"/>
      <c r="EW259" s="52"/>
      <c r="EX259" s="52"/>
      <c r="EY259" s="52"/>
      <c r="EZ259" s="52"/>
      <c r="FA259" s="52"/>
      <c r="FB259" s="52"/>
      <c r="FC259" s="52"/>
      <c r="FD259" s="52"/>
      <c r="FE259" s="52"/>
      <c r="FF259" s="52"/>
      <c r="FG259" s="52"/>
      <c r="FH259" s="52"/>
      <c r="FI259" s="52"/>
      <c r="FJ259" s="52"/>
      <c r="FK259" s="52"/>
      <c r="FL259" s="52"/>
      <c r="FM259" s="52"/>
      <c r="FN259" s="52"/>
      <c r="FO259" s="52"/>
      <c r="FP259" s="52"/>
      <c r="FQ259" s="52"/>
      <c r="FR259" s="52"/>
      <c r="FS259" s="52"/>
      <c r="FT259" s="52"/>
      <c r="FU259" s="52"/>
      <c r="FV259" s="52"/>
      <c r="FW259" s="52"/>
      <c r="FX259" s="52"/>
      <c r="FY259" s="52"/>
      <c r="FZ259" s="52"/>
      <c r="GA259" s="52"/>
      <c r="GB259" s="52"/>
      <c r="GC259" s="52"/>
      <c r="GD259" s="52"/>
      <c r="GE259" s="52"/>
      <c r="GF259" s="52"/>
      <c r="GG259" s="52"/>
      <c r="GH259" s="52"/>
      <c r="GI259" s="52"/>
      <c r="GJ259" s="52"/>
      <c r="GK259" s="52"/>
      <c r="GL259" s="52"/>
      <c r="GM259" s="52"/>
      <c r="GN259" s="52"/>
      <c r="GO259" s="52"/>
      <c r="GP259" s="52"/>
      <c r="GQ259" s="52"/>
      <c r="GR259" s="52"/>
      <c r="GS259" s="52"/>
      <c r="GT259" s="52"/>
      <c r="IZ259" s="52"/>
      <c r="JA259" s="52"/>
      <c r="JB259" s="52"/>
      <c r="JC259" s="52"/>
      <c r="JD259" s="52"/>
      <c r="JE259" s="52"/>
      <c r="JF259" s="52"/>
      <c r="JG259" s="52"/>
      <c r="JH259" s="52"/>
      <c r="JI259" s="52"/>
      <c r="JJ259" s="52"/>
      <c r="JK259" s="52"/>
      <c r="JL259" s="52"/>
      <c r="JM259" s="52"/>
      <c r="JN259" s="52"/>
      <c r="JO259" s="52"/>
      <c r="JP259" s="52"/>
      <c r="JQ259" s="52"/>
      <c r="JR259" s="52"/>
      <c r="JS259" s="52"/>
      <c r="JT259" s="52"/>
      <c r="JU259" s="52"/>
      <c r="JV259" s="52"/>
      <c r="JW259" s="52"/>
      <c r="LB259" s="52"/>
      <c r="LC259" s="52"/>
      <c r="LD259" s="52"/>
      <c r="LE259" s="52"/>
      <c r="LF259" s="52"/>
      <c r="LG259" s="52"/>
      <c r="LH259" s="52"/>
      <c r="LI259" s="52"/>
      <c r="LJ259" s="52"/>
      <c r="LK259" s="52"/>
      <c r="LL259" s="52"/>
      <c r="LM259" s="52"/>
      <c r="LN259" s="52"/>
      <c r="LO259" s="52"/>
      <c r="LP259" s="52"/>
      <c r="LQ259" s="52"/>
      <c r="LR259" s="52"/>
      <c r="LS259" s="52"/>
      <c r="LT259" s="52"/>
      <c r="LU259" s="52"/>
      <c r="LV259" s="52"/>
      <c r="LW259" s="52"/>
      <c r="LX259" s="52"/>
      <c r="LY259" s="52"/>
    </row>
    <row r="260" spans="2:337">
      <c r="B260" s="144" t="s">
        <v>293</v>
      </c>
      <c r="C260" s="205">
        <v>149797</v>
      </c>
      <c r="D260" s="205">
        <v>154537</v>
      </c>
      <c r="E260" s="205">
        <v>158993</v>
      </c>
      <c r="F260" s="205">
        <v>161945</v>
      </c>
      <c r="G260" s="205">
        <v>163045</v>
      </c>
      <c r="H260" s="205">
        <v>162872</v>
      </c>
      <c r="I260" s="205">
        <v>168892</v>
      </c>
      <c r="J260" s="205">
        <v>178711</v>
      </c>
      <c r="K260" s="205">
        <v>189031</v>
      </c>
      <c r="L260" s="205">
        <v>199609</v>
      </c>
      <c r="M260" s="205">
        <v>210930</v>
      </c>
      <c r="N260" s="205">
        <v>218191</v>
      </c>
      <c r="O260" s="205">
        <v>225821</v>
      </c>
      <c r="P260" s="205">
        <v>231304</v>
      </c>
      <c r="Q260" s="205">
        <v>237596</v>
      </c>
      <c r="R260" s="205">
        <v>243017</v>
      </c>
      <c r="S260" s="205">
        <v>247212</v>
      </c>
      <c r="T260" s="205">
        <v>249995</v>
      </c>
      <c r="U260" s="205">
        <v>251339</v>
      </c>
      <c r="V260" s="205">
        <v>251539</v>
      </c>
      <c r="W260" s="205">
        <v>252539</v>
      </c>
      <c r="X260" s="205">
        <v>253763</v>
      </c>
      <c r="Y260" s="205">
        <v>258411</v>
      </c>
      <c r="Z260" s="205">
        <v>266923</v>
      </c>
      <c r="AA260" s="205"/>
      <c r="AB260" s="205">
        <v>214781</v>
      </c>
      <c r="AC260" s="205">
        <v>220691</v>
      </c>
      <c r="AD260" s="205">
        <v>225502</v>
      </c>
      <c r="AE260" s="205">
        <v>228893</v>
      </c>
      <c r="AF260" s="205">
        <v>229639</v>
      </c>
      <c r="AG260" s="205">
        <v>227190</v>
      </c>
      <c r="AH260" s="205">
        <v>232527</v>
      </c>
      <c r="AI260" s="205">
        <v>242603</v>
      </c>
      <c r="AJ260" s="205">
        <v>255124</v>
      </c>
      <c r="AK260" s="205">
        <v>267311</v>
      </c>
      <c r="AL260" s="205">
        <v>279199</v>
      </c>
      <c r="AM260" s="205">
        <v>285927</v>
      </c>
      <c r="AN260" s="205">
        <v>290027</v>
      </c>
      <c r="AO260" s="205">
        <v>292051</v>
      </c>
      <c r="AP260" s="205">
        <v>294773</v>
      </c>
      <c r="AQ260" s="205">
        <v>296501</v>
      </c>
      <c r="AR260" s="205">
        <v>296617</v>
      </c>
      <c r="AS260" s="205">
        <v>296686</v>
      </c>
      <c r="AT260" s="205">
        <v>296371</v>
      </c>
      <c r="AU260" s="205">
        <v>295393</v>
      </c>
      <c r="AV260" s="205">
        <v>295026</v>
      </c>
      <c r="AW260" s="205">
        <v>296045</v>
      </c>
      <c r="AX260" s="205">
        <v>299930</v>
      </c>
      <c r="AY260" s="205">
        <v>305304</v>
      </c>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c r="DJ260" s="52"/>
      <c r="DK260" s="52"/>
      <c r="DL260" s="52"/>
      <c r="DM260" s="52"/>
      <c r="DN260" s="52"/>
      <c r="DO260" s="52"/>
      <c r="DP260" s="52"/>
      <c r="DQ260" s="52"/>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52"/>
      <c r="EO260" s="52"/>
      <c r="EP260" s="52"/>
      <c r="EQ260" s="52"/>
      <c r="ER260" s="52"/>
      <c r="ES260" s="52"/>
      <c r="ET260" s="52"/>
      <c r="EU260" s="52"/>
      <c r="EV260" s="52"/>
      <c r="EW260" s="52"/>
      <c r="EX260" s="52"/>
      <c r="EY260" s="52"/>
      <c r="EZ260" s="52"/>
      <c r="FA260" s="52"/>
      <c r="FB260" s="52"/>
      <c r="FC260" s="52"/>
      <c r="FD260" s="52"/>
      <c r="FE260" s="52"/>
      <c r="FF260" s="52"/>
      <c r="FG260" s="52"/>
      <c r="FH260" s="52"/>
      <c r="FI260" s="52"/>
      <c r="FJ260" s="52"/>
      <c r="FK260" s="52"/>
      <c r="FL260" s="52"/>
      <c r="FM260" s="52"/>
      <c r="FN260" s="52"/>
      <c r="FO260" s="52"/>
      <c r="FP260" s="52"/>
      <c r="FQ260" s="52"/>
      <c r="FR260" s="52"/>
      <c r="FS260" s="52"/>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52"/>
      <c r="GQ260" s="52"/>
      <c r="GR260" s="52"/>
      <c r="GS260" s="52"/>
      <c r="GT260" s="52"/>
      <c r="IZ260" s="52"/>
      <c r="JA260" s="52"/>
      <c r="JB260" s="52"/>
      <c r="JC260" s="52"/>
      <c r="JD260" s="52"/>
      <c r="JE260" s="52"/>
      <c r="JF260" s="52"/>
      <c r="JG260" s="52"/>
      <c r="JH260" s="52"/>
      <c r="JI260" s="52"/>
      <c r="JJ260" s="52"/>
      <c r="JK260" s="52"/>
      <c r="JL260" s="52"/>
      <c r="JM260" s="52"/>
      <c r="JN260" s="52"/>
      <c r="JO260" s="52"/>
      <c r="JP260" s="52"/>
      <c r="JQ260" s="52"/>
      <c r="JR260" s="52"/>
      <c r="JS260" s="52"/>
      <c r="JT260" s="52"/>
      <c r="JU260" s="52"/>
      <c r="JV260" s="52"/>
      <c r="JW260" s="52"/>
      <c r="LB260" s="52"/>
      <c r="LC260" s="52"/>
      <c r="LD260" s="52"/>
      <c r="LE260" s="52"/>
      <c r="LF260" s="52"/>
      <c r="LG260" s="52"/>
      <c r="LH260" s="52"/>
      <c r="LI260" s="52"/>
      <c r="LJ260" s="52"/>
      <c r="LK260" s="52"/>
      <c r="LL260" s="52"/>
      <c r="LM260" s="52"/>
      <c r="LN260" s="52"/>
      <c r="LO260" s="52"/>
      <c r="LP260" s="52"/>
      <c r="LQ260" s="52"/>
      <c r="LR260" s="52"/>
      <c r="LS260" s="52"/>
      <c r="LT260" s="52"/>
      <c r="LU260" s="52"/>
      <c r="LV260" s="52"/>
      <c r="LW260" s="52"/>
      <c r="LX260" s="52"/>
      <c r="LY260" s="52"/>
    </row>
    <row r="261" spans="2:337">
      <c r="B261" s="144" t="s">
        <v>294</v>
      </c>
      <c r="C261" s="205">
        <v>77066</v>
      </c>
      <c r="D261" s="205">
        <v>80776</v>
      </c>
      <c r="E261" s="205">
        <v>84413</v>
      </c>
      <c r="F261" s="205">
        <v>88310</v>
      </c>
      <c r="G261" s="205">
        <v>93064</v>
      </c>
      <c r="H261" s="205">
        <v>98295</v>
      </c>
      <c r="I261" s="205">
        <v>102233</v>
      </c>
      <c r="J261" s="205">
        <v>105336</v>
      </c>
      <c r="K261" s="205">
        <v>108165</v>
      </c>
      <c r="L261" s="205">
        <v>110161</v>
      </c>
      <c r="M261" s="205">
        <v>111946</v>
      </c>
      <c r="N261" s="205">
        <v>118211</v>
      </c>
      <c r="O261" s="205">
        <v>127383</v>
      </c>
      <c r="P261" s="205">
        <v>135732</v>
      </c>
      <c r="Q261" s="205">
        <v>143958</v>
      </c>
      <c r="R261" s="205">
        <v>152166</v>
      </c>
      <c r="S261" s="205">
        <v>158302</v>
      </c>
      <c r="T261" s="205">
        <v>164408</v>
      </c>
      <c r="U261" s="205">
        <v>170213</v>
      </c>
      <c r="V261" s="205">
        <v>176055</v>
      </c>
      <c r="W261" s="205">
        <v>180966</v>
      </c>
      <c r="X261" s="205">
        <v>186331</v>
      </c>
      <c r="Y261" s="205">
        <v>190572</v>
      </c>
      <c r="Z261" s="205">
        <v>192153</v>
      </c>
      <c r="AA261" s="205"/>
      <c r="AB261" s="205">
        <v>133809</v>
      </c>
      <c r="AC261" s="205">
        <v>139325</v>
      </c>
      <c r="AD261" s="205">
        <v>145415</v>
      </c>
      <c r="AE261" s="205">
        <v>151335</v>
      </c>
      <c r="AF261" s="205">
        <v>158037</v>
      </c>
      <c r="AG261" s="205">
        <v>166739</v>
      </c>
      <c r="AH261" s="205">
        <v>171783</v>
      </c>
      <c r="AI261" s="205">
        <v>175736</v>
      </c>
      <c r="AJ261" s="205">
        <v>178927</v>
      </c>
      <c r="AK261" s="205">
        <v>181053</v>
      </c>
      <c r="AL261" s="205">
        <v>181998</v>
      </c>
      <c r="AM261" s="205">
        <v>188803</v>
      </c>
      <c r="AN261" s="205">
        <v>200436</v>
      </c>
      <c r="AO261" s="205">
        <v>209425</v>
      </c>
      <c r="AP261" s="205">
        <v>218712</v>
      </c>
      <c r="AQ261" s="205">
        <v>227491</v>
      </c>
      <c r="AR261" s="205">
        <v>233586</v>
      </c>
      <c r="AS261" s="205">
        <v>237030</v>
      </c>
      <c r="AT261" s="205">
        <v>240666</v>
      </c>
      <c r="AU261" s="205">
        <v>244587</v>
      </c>
      <c r="AV261" s="205">
        <v>247645</v>
      </c>
      <c r="AW261" s="205">
        <v>250653</v>
      </c>
      <c r="AX261" s="205">
        <v>253460</v>
      </c>
      <c r="AY261" s="205">
        <v>252429</v>
      </c>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c r="DJ261" s="52"/>
      <c r="DK261" s="52"/>
      <c r="DL261" s="52"/>
      <c r="DM261" s="52"/>
      <c r="DN261" s="52"/>
      <c r="DO261" s="52"/>
      <c r="DP261" s="52"/>
      <c r="DQ261" s="52"/>
      <c r="DR261" s="52"/>
      <c r="DS261" s="52"/>
      <c r="DT261" s="52"/>
      <c r="DU261" s="52"/>
      <c r="DV261" s="52"/>
      <c r="DW261" s="52"/>
      <c r="DX261" s="52"/>
      <c r="DY261" s="52"/>
      <c r="DZ261" s="52"/>
      <c r="EA261" s="52"/>
      <c r="EB261" s="52"/>
      <c r="EC261" s="52"/>
      <c r="ED261" s="52"/>
      <c r="EE261" s="52"/>
      <c r="EF261" s="52"/>
      <c r="EG261" s="52"/>
      <c r="EH261" s="52"/>
      <c r="EI261" s="52"/>
      <c r="EJ261" s="52"/>
      <c r="EK261" s="52"/>
      <c r="EL261" s="52"/>
      <c r="EM261" s="52"/>
      <c r="EN261" s="52"/>
      <c r="EO261" s="52"/>
      <c r="EP261" s="52"/>
      <c r="EQ261" s="52"/>
      <c r="ER261" s="52"/>
      <c r="ES261" s="52"/>
      <c r="ET261" s="52"/>
      <c r="EU261" s="52"/>
      <c r="EV261" s="52"/>
      <c r="EW261" s="52"/>
      <c r="EX261" s="52"/>
      <c r="EY261" s="52"/>
      <c r="EZ261" s="52"/>
      <c r="FA261" s="52"/>
      <c r="FB261" s="52"/>
      <c r="FC261" s="52"/>
      <c r="FD261" s="52"/>
      <c r="FE261" s="52"/>
      <c r="FF261" s="52"/>
      <c r="FG261" s="52"/>
      <c r="FH261" s="52"/>
      <c r="FI261" s="52"/>
      <c r="FJ261" s="52"/>
      <c r="FK261" s="52"/>
      <c r="FL261" s="52"/>
      <c r="FM261" s="52"/>
      <c r="FN261" s="52"/>
      <c r="FO261" s="52"/>
      <c r="FP261" s="52"/>
      <c r="FQ261" s="52"/>
      <c r="FR261" s="52"/>
      <c r="FS261" s="52"/>
      <c r="FT261" s="52"/>
      <c r="FU261" s="52"/>
      <c r="FV261" s="52"/>
      <c r="FW261" s="52"/>
      <c r="FX261" s="52"/>
      <c r="FY261" s="52"/>
      <c r="FZ261" s="52"/>
      <c r="GA261" s="52"/>
      <c r="GB261" s="52"/>
      <c r="GC261" s="52"/>
      <c r="GD261" s="52"/>
      <c r="GE261" s="52"/>
      <c r="GF261" s="52"/>
      <c r="GG261" s="52"/>
      <c r="GH261" s="52"/>
      <c r="GI261" s="52"/>
      <c r="GJ261" s="52"/>
      <c r="GK261" s="52"/>
      <c r="GL261" s="52"/>
      <c r="GM261" s="52"/>
      <c r="GN261" s="52"/>
      <c r="GO261" s="52"/>
      <c r="GP261" s="52"/>
      <c r="GQ261" s="52"/>
      <c r="GR261" s="52"/>
      <c r="GS261" s="52"/>
      <c r="GT261" s="52"/>
      <c r="IZ261" s="52"/>
      <c r="JA261" s="52"/>
      <c r="JB261" s="52"/>
      <c r="JC261" s="52"/>
      <c r="JD261" s="52"/>
      <c r="JE261" s="52"/>
      <c r="JF261" s="52"/>
      <c r="JG261" s="52"/>
      <c r="JH261" s="52"/>
      <c r="JI261" s="52"/>
      <c r="JJ261" s="52"/>
      <c r="JK261" s="52"/>
      <c r="JL261" s="52"/>
      <c r="JM261" s="52"/>
      <c r="JN261" s="52"/>
      <c r="JO261" s="52"/>
      <c r="JP261" s="52"/>
      <c r="JQ261" s="52"/>
      <c r="JR261" s="52"/>
      <c r="JS261" s="52"/>
      <c r="JT261" s="52"/>
      <c r="JU261" s="52"/>
      <c r="JV261" s="52"/>
      <c r="JW261" s="52"/>
      <c r="LB261" s="52"/>
      <c r="LC261" s="52"/>
      <c r="LD261" s="52"/>
      <c r="LE261" s="52"/>
      <c r="LF261" s="52"/>
      <c r="LG261" s="52"/>
      <c r="LH261" s="52"/>
      <c r="LI261" s="52"/>
      <c r="LJ261" s="52"/>
      <c r="LK261" s="52"/>
      <c r="LL261" s="52"/>
      <c r="LM261" s="52"/>
      <c r="LN261" s="52"/>
      <c r="LO261" s="52"/>
      <c r="LP261" s="52"/>
      <c r="LQ261" s="52"/>
      <c r="LR261" s="52"/>
      <c r="LS261" s="52"/>
      <c r="LT261" s="52"/>
      <c r="LU261" s="52"/>
      <c r="LV261" s="52"/>
      <c r="LW261" s="52"/>
      <c r="LX261" s="52"/>
      <c r="LY261" s="52"/>
    </row>
    <row r="262" spans="2:337">
      <c r="B262" s="144" t="s">
        <v>295</v>
      </c>
      <c r="C262" s="205">
        <v>30492</v>
      </c>
      <c r="D262" s="205">
        <v>31540</v>
      </c>
      <c r="E262" s="205">
        <v>33828</v>
      </c>
      <c r="F262" s="205">
        <v>35834</v>
      </c>
      <c r="G262" s="205">
        <v>37838</v>
      </c>
      <c r="H262" s="205">
        <v>39705</v>
      </c>
      <c r="I262" s="205">
        <v>42113</v>
      </c>
      <c r="J262" s="205">
        <v>44510</v>
      </c>
      <c r="K262" s="205">
        <v>47179</v>
      </c>
      <c r="L262" s="205">
        <v>50281</v>
      </c>
      <c r="M262" s="205">
        <v>53403</v>
      </c>
      <c r="N262" s="205">
        <v>56437</v>
      </c>
      <c r="O262" s="205">
        <v>59046</v>
      </c>
      <c r="P262" s="205">
        <v>61382</v>
      </c>
      <c r="Q262" s="205">
        <v>62828</v>
      </c>
      <c r="R262" s="205">
        <v>64123</v>
      </c>
      <c r="S262" s="205">
        <v>69231</v>
      </c>
      <c r="T262" s="205">
        <v>74636</v>
      </c>
      <c r="U262" s="205">
        <v>80681</v>
      </c>
      <c r="V262" s="205">
        <v>86026</v>
      </c>
      <c r="W262" s="205">
        <v>91483</v>
      </c>
      <c r="X262" s="205">
        <v>96198</v>
      </c>
      <c r="Y262" s="205">
        <v>100938</v>
      </c>
      <c r="Z262" s="205">
        <v>105955</v>
      </c>
      <c r="AA262" s="205"/>
      <c r="AB262" s="205">
        <v>70193</v>
      </c>
      <c r="AC262" s="205">
        <v>71086</v>
      </c>
      <c r="AD262" s="205">
        <v>74074</v>
      </c>
      <c r="AE262" s="205">
        <v>77775</v>
      </c>
      <c r="AF262" s="205">
        <v>81919</v>
      </c>
      <c r="AG262" s="205">
        <v>85098</v>
      </c>
      <c r="AH262" s="205">
        <v>89621</v>
      </c>
      <c r="AI262" s="205">
        <v>94344</v>
      </c>
      <c r="AJ262" s="205">
        <v>100004</v>
      </c>
      <c r="AK262" s="205">
        <v>105104</v>
      </c>
      <c r="AL262" s="205">
        <v>111210</v>
      </c>
      <c r="AM262" s="205">
        <v>115961</v>
      </c>
      <c r="AN262" s="205">
        <v>120125</v>
      </c>
      <c r="AO262" s="205">
        <v>122936</v>
      </c>
      <c r="AP262" s="205">
        <v>124729</v>
      </c>
      <c r="AQ262" s="205">
        <v>125552</v>
      </c>
      <c r="AR262" s="205">
        <v>130504</v>
      </c>
      <c r="AS262" s="205">
        <v>137528</v>
      </c>
      <c r="AT262" s="205">
        <v>145486</v>
      </c>
      <c r="AU262" s="205">
        <v>153047</v>
      </c>
      <c r="AV262" s="205">
        <v>160730</v>
      </c>
      <c r="AW262" s="205">
        <v>166945</v>
      </c>
      <c r="AX262" s="205">
        <v>171335</v>
      </c>
      <c r="AY262" s="205">
        <v>174442</v>
      </c>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c r="DJ262" s="52"/>
      <c r="DK262" s="52"/>
      <c r="DL262" s="52"/>
      <c r="DM262" s="52"/>
      <c r="DN262" s="52"/>
      <c r="DO262" s="52"/>
      <c r="DP262" s="52"/>
      <c r="DQ262" s="52"/>
      <c r="DR262" s="52"/>
      <c r="DS262" s="52"/>
      <c r="DT262" s="52"/>
      <c r="DU262" s="52"/>
      <c r="DV262" s="52"/>
      <c r="DW262" s="52"/>
      <c r="DX262" s="52"/>
      <c r="DY262" s="52"/>
      <c r="DZ262" s="52"/>
      <c r="EA262" s="52"/>
      <c r="EB262" s="52"/>
      <c r="EC262" s="52"/>
      <c r="ED262" s="52"/>
      <c r="EE262" s="52"/>
      <c r="EF262" s="52"/>
      <c r="EG262" s="52"/>
      <c r="EH262" s="52"/>
      <c r="EI262" s="52"/>
      <c r="EJ262" s="52"/>
      <c r="EK262" s="52"/>
      <c r="EL262" s="52"/>
      <c r="EM262" s="52"/>
      <c r="EN262" s="52"/>
      <c r="EO262" s="52"/>
      <c r="EP262" s="52"/>
      <c r="EQ262" s="52"/>
      <c r="ER262" s="52"/>
      <c r="ES262" s="52"/>
      <c r="ET262" s="52"/>
      <c r="EU262" s="52"/>
      <c r="EV262" s="52"/>
      <c r="EW262" s="52"/>
      <c r="EX262" s="52"/>
      <c r="EY262" s="52"/>
      <c r="EZ262" s="52"/>
      <c r="FA262" s="52"/>
      <c r="FB262" s="52"/>
      <c r="FC262" s="52"/>
      <c r="FD262" s="52"/>
      <c r="FE262" s="52"/>
      <c r="FF262" s="52"/>
      <c r="FG262" s="52"/>
      <c r="FH262" s="52"/>
      <c r="FI262" s="52"/>
      <c r="FJ262" s="52"/>
      <c r="FK262" s="52"/>
      <c r="FL262" s="52"/>
      <c r="FM262" s="52"/>
      <c r="FN262" s="52"/>
      <c r="FO262" s="52"/>
      <c r="FP262" s="52"/>
      <c r="FQ262" s="52"/>
      <c r="FR262" s="52"/>
      <c r="FS262" s="52"/>
      <c r="FT262" s="52"/>
      <c r="FU262" s="52"/>
      <c r="FV262" s="52"/>
      <c r="FW262" s="52"/>
      <c r="FX262" s="52"/>
      <c r="FY262" s="52"/>
      <c r="FZ262" s="52"/>
      <c r="GA262" s="52"/>
      <c r="GB262" s="52"/>
      <c r="GC262" s="52"/>
      <c r="GD262" s="52"/>
      <c r="GE262" s="52"/>
      <c r="GF262" s="52"/>
      <c r="GG262" s="52"/>
      <c r="GH262" s="52"/>
      <c r="GI262" s="52"/>
      <c r="GJ262" s="52"/>
      <c r="GK262" s="52"/>
      <c r="GL262" s="52"/>
      <c r="GM262" s="52"/>
      <c r="GN262" s="52"/>
      <c r="GO262" s="52"/>
      <c r="GP262" s="52"/>
      <c r="GQ262" s="52"/>
      <c r="GR262" s="52"/>
      <c r="GS262" s="52"/>
      <c r="GT262" s="52"/>
      <c r="IZ262" s="52"/>
      <c r="JA262" s="52"/>
      <c r="JB262" s="52"/>
      <c r="JC262" s="52"/>
      <c r="JD262" s="52"/>
      <c r="JE262" s="52"/>
      <c r="JF262" s="52"/>
      <c r="JG262" s="52"/>
      <c r="JH262" s="52"/>
      <c r="JI262" s="52"/>
      <c r="JJ262" s="52"/>
      <c r="JK262" s="52"/>
      <c r="JL262" s="52"/>
      <c r="JM262" s="52"/>
      <c r="JN262" s="52"/>
      <c r="JO262" s="52"/>
      <c r="JP262" s="52"/>
      <c r="JQ262" s="52"/>
      <c r="JR262" s="52"/>
      <c r="JS262" s="52"/>
      <c r="JT262" s="52"/>
      <c r="JU262" s="52"/>
      <c r="JV262" s="52"/>
      <c r="JW262" s="52"/>
      <c r="LB262" s="52"/>
      <c r="LC262" s="52"/>
      <c r="LD262" s="52"/>
      <c r="LE262" s="52"/>
      <c r="LF262" s="52"/>
      <c r="LG262" s="52"/>
      <c r="LH262" s="52"/>
      <c r="LI262" s="52"/>
      <c r="LJ262" s="52"/>
      <c r="LK262" s="52"/>
      <c r="LL262" s="52"/>
      <c r="LM262" s="52"/>
      <c r="LN262" s="52"/>
      <c r="LO262" s="52"/>
      <c r="LP262" s="52"/>
      <c r="LQ262" s="52"/>
      <c r="LR262" s="52"/>
      <c r="LS262" s="52"/>
      <c r="LT262" s="52"/>
      <c r="LU262" s="52"/>
      <c r="LV262" s="52"/>
      <c r="LW262" s="52"/>
      <c r="LX262" s="52"/>
      <c r="LY262" s="52"/>
    </row>
    <row r="263" spans="2:337">
      <c r="B263" s="144" t="s">
        <v>296</v>
      </c>
      <c r="C263" s="205">
        <v>7534</v>
      </c>
      <c r="D263" s="205">
        <v>8172</v>
      </c>
      <c r="E263" s="205">
        <v>8674</v>
      </c>
      <c r="F263" s="205">
        <v>9674</v>
      </c>
      <c r="G263" s="205">
        <v>10519</v>
      </c>
      <c r="H263" s="205">
        <v>11372</v>
      </c>
      <c r="I263" s="205">
        <v>11967</v>
      </c>
      <c r="J263" s="205">
        <v>12538</v>
      </c>
      <c r="K263" s="205">
        <v>13361</v>
      </c>
      <c r="L263" s="205">
        <v>14285</v>
      </c>
      <c r="M263" s="205">
        <v>15385</v>
      </c>
      <c r="N263" s="205">
        <v>16628</v>
      </c>
      <c r="O263" s="205">
        <v>17810</v>
      </c>
      <c r="P263" s="205">
        <v>18875</v>
      </c>
      <c r="Q263" s="205">
        <v>19999</v>
      </c>
      <c r="R263" s="205">
        <v>21269</v>
      </c>
      <c r="S263" s="205">
        <v>22737</v>
      </c>
      <c r="T263" s="205">
        <v>23915</v>
      </c>
      <c r="U263" s="205">
        <v>25151</v>
      </c>
      <c r="V263" s="205">
        <v>25880</v>
      </c>
      <c r="W263" s="205">
        <v>26757</v>
      </c>
      <c r="X263" s="205">
        <v>29269</v>
      </c>
      <c r="Y263" s="205">
        <v>31721</v>
      </c>
      <c r="Z263" s="205">
        <v>36006</v>
      </c>
      <c r="AA263" s="205"/>
      <c r="AB263" s="205">
        <v>25550</v>
      </c>
      <c r="AC263" s="205">
        <v>27062</v>
      </c>
      <c r="AD263" s="205">
        <v>28173</v>
      </c>
      <c r="AE263" s="205">
        <v>29662</v>
      </c>
      <c r="AF263" s="205">
        <v>31152</v>
      </c>
      <c r="AG263" s="205">
        <v>33024</v>
      </c>
      <c r="AH263" s="205">
        <v>34394</v>
      </c>
      <c r="AI263" s="205">
        <v>35904</v>
      </c>
      <c r="AJ263" s="205">
        <v>37610</v>
      </c>
      <c r="AK263" s="205">
        <v>39469</v>
      </c>
      <c r="AL263" s="205">
        <v>41945</v>
      </c>
      <c r="AM263" s="205">
        <v>45209</v>
      </c>
      <c r="AN263" s="205">
        <v>48184</v>
      </c>
      <c r="AO263" s="205">
        <v>50743</v>
      </c>
      <c r="AP263" s="205">
        <v>52896</v>
      </c>
      <c r="AQ263" s="205">
        <v>55711</v>
      </c>
      <c r="AR263" s="205">
        <v>59033</v>
      </c>
      <c r="AS263" s="205">
        <v>61010</v>
      </c>
      <c r="AT263" s="205">
        <v>62685</v>
      </c>
      <c r="AU263" s="205">
        <v>63333</v>
      </c>
      <c r="AV263" s="205">
        <v>63764</v>
      </c>
      <c r="AW263" s="205">
        <v>67118</v>
      </c>
      <c r="AX263" s="205">
        <v>71772</v>
      </c>
      <c r="AY263" s="205">
        <v>77788</v>
      </c>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c r="DJ263" s="52"/>
      <c r="DK263" s="52"/>
      <c r="DL263" s="52"/>
      <c r="DM263" s="52"/>
      <c r="DN263" s="52"/>
      <c r="DO263" s="52"/>
      <c r="DP263" s="52"/>
      <c r="DQ263" s="52"/>
      <c r="DR263" s="52"/>
      <c r="DS263" s="52"/>
      <c r="DT263" s="52"/>
      <c r="DU263" s="52"/>
      <c r="DV263" s="52"/>
      <c r="DW263" s="52"/>
      <c r="DX263" s="52"/>
      <c r="DY263" s="52"/>
      <c r="DZ263" s="52"/>
      <c r="EA263" s="52"/>
      <c r="EB263" s="52"/>
      <c r="EC263" s="52"/>
      <c r="ED263" s="52"/>
      <c r="EE263" s="52"/>
      <c r="EF263" s="52"/>
      <c r="EG263" s="52"/>
      <c r="EH263" s="52"/>
      <c r="EI263" s="52"/>
      <c r="EJ263" s="52"/>
      <c r="EK263" s="52"/>
      <c r="EL263" s="52"/>
      <c r="EM263" s="52"/>
      <c r="EN263" s="52"/>
      <c r="EO263" s="52"/>
      <c r="EP263" s="52"/>
      <c r="EQ263" s="52"/>
      <c r="ER263" s="52"/>
      <c r="ES263" s="52"/>
      <c r="ET263" s="52"/>
      <c r="EU263" s="52"/>
      <c r="EV263" s="52"/>
      <c r="EW263" s="52"/>
      <c r="EX263" s="52"/>
      <c r="EY263" s="52"/>
      <c r="EZ263" s="52"/>
      <c r="FA263" s="52"/>
      <c r="FB263" s="52"/>
      <c r="FC263" s="52"/>
      <c r="FD263" s="52"/>
      <c r="FE263" s="52"/>
      <c r="FF263" s="52"/>
      <c r="FG263" s="52"/>
      <c r="FH263" s="52"/>
      <c r="FI263" s="52"/>
      <c r="FJ263" s="52"/>
      <c r="FK263" s="52"/>
      <c r="FL263" s="52"/>
      <c r="FM263" s="52"/>
      <c r="FN263" s="52"/>
      <c r="FO263" s="52"/>
      <c r="FP263" s="52"/>
      <c r="FQ263" s="52"/>
      <c r="FR263" s="52"/>
      <c r="FS263" s="52"/>
      <c r="FT263" s="52"/>
      <c r="FU263" s="52"/>
      <c r="FV263" s="52"/>
      <c r="FW263" s="52"/>
      <c r="FX263" s="52"/>
      <c r="FY263" s="52"/>
      <c r="FZ263" s="52"/>
      <c r="GA263" s="52"/>
      <c r="GB263" s="52"/>
      <c r="GC263" s="52"/>
      <c r="GD263" s="52"/>
      <c r="GE263" s="52"/>
      <c r="GF263" s="52"/>
      <c r="GG263" s="52"/>
      <c r="GH263" s="52"/>
      <c r="GI263" s="52"/>
      <c r="GJ263" s="52"/>
      <c r="GK263" s="52"/>
      <c r="GL263" s="52"/>
      <c r="GM263" s="52"/>
      <c r="GN263" s="52"/>
      <c r="GO263" s="52"/>
      <c r="GP263" s="52"/>
      <c r="GQ263" s="52"/>
      <c r="GR263" s="52"/>
      <c r="GS263" s="52"/>
      <c r="GT263" s="52"/>
      <c r="IZ263" s="52"/>
      <c r="JA263" s="52"/>
      <c r="JB263" s="52"/>
      <c r="JC263" s="52"/>
      <c r="JD263" s="52"/>
      <c r="JE263" s="52"/>
      <c r="JF263" s="52"/>
      <c r="JG263" s="52"/>
      <c r="JH263" s="52"/>
      <c r="JI263" s="52"/>
      <c r="JJ263" s="52"/>
      <c r="JK263" s="52"/>
      <c r="JL263" s="52"/>
      <c r="JM263" s="52"/>
      <c r="JN263" s="52"/>
      <c r="JO263" s="52"/>
      <c r="JP263" s="52"/>
      <c r="JQ263" s="52"/>
      <c r="JR263" s="52"/>
      <c r="JS263" s="52"/>
      <c r="JT263" s="52"/>
      <c r="JU263" s="52"/>
      <c r="JV263" s="52"/>
      <c r="JW263" s="52"/>
      <c r="LB263" s="52"/>
      <c r="LC263" s="52"/>
      <c r="LD263" s="52"/>
      <c r="LE263" s="52"/>
      <c r="LF263" s="52"/>
      <c r="LG263" s="52"/>
      <c r="LH263" s="52"/>
      <c r="LI263" s="52"/>
      <c r="LJ263" s="52"/>
      <c r="LK263" s="52"/>
      <c r="LL263" s="52"/>
      <c r="LM263" s="52"/>
      <c r="LN263" s="52"/>
      <c r="LO263" s="52"/>
      <c r="LP263" s="52"/>
      <c r="LQ263" s="52"/>
      <c r="LR263" s="52"/>
      <c r="LS263" s="52"/>
      <c r="LT263" s="52"/>
      <c r="LU263" s="52"/>
      <c r="LV263" s="52"/>
      <c r="LW263" s="52"/>
      <c r="LX263" s="52"/>
      <c r="LY263" s="52"/>
    </row>
    <row r="264" spans="2:337">
      <c r="B264" s="144" t="s">
        <v>13</v>
      </c>
      <c r="C264" s="205">
        <v>1954</v>
      </c>
      <c r="D264" s="205">
        <v>1854</v>
      </c>
      <c r="E264" s="205">
        <v>1718</v>
      </c>
      <c r="F264" s="205">
        <v>1792</v>
      </c>
      <c r="G264" s="205">
        <v>1913</v>
      </c>
      <c r="H264" s="205">
        <v>2099</v>
      </c>
      <c r="I264" s="205">
        <v>2513</v>
      </c>
      <c r="J264" s="205">
        <v>2955</v>
      </c>
      <c r="K264" s="205">
        <v>3056</v>
      </c>
      <c r="L264" s="205">
        <v>3283</v>
      </c>
      <c r="M264" s="205">
        <v>3585</v>
      </c>
      <c r="N264" s="205">
        <v>3973</v>
      </c>
      <c r="O264" s="205">
        <v>4511</v>
      </c>
      <c r="P264" s="205">
        <v>4367</v>
      </c>
      <c r="Q264" s="205">
        <v>4320</v>
      </c>
      <c r="R264" s="205">
        <v>4401</v>
      </c>
      <c r="S264" s="205">
        <v>4543</v>
      </c>
      <c r="T264" s="205">
        <v>4715</v>
      </c>
      <c r="U264" s="205">
        <v>5091</v>
      </c>
      <c r="V264" s="205">
        <v>5436</v>
      </c>
      <c r="W264" s="205">
        <v>5767</v>
      </c>
      <c r="X264" s="205">
        <v>6117</v>
      </c>
      <c r="Y264" s="205">
        <v>6411</v>
      </c>
      <c r="Z264" s="205">
        <v>7125</v>
      </c>
      <c r="AA264" s="205"/>
      <c r="AB264" s="205">
        <v>7465</v>
      </c>
      <c r="AC264" s="205">
        <v>7461</v>
      </c>
      <c r="AD264" s="205">
        <v>7780</v>
      </c>
      <c r="AE264" s="205">
        <v>7991</v>
      </c>
      <c r="AF264" s="205">
        <v>8458</v>
      </c>
      <c r="AG264" s="205">
        <v>8967</v>
      </c>
      <c r="AH264" s="205">
        <v>9789</v>
      </c>
      <c r="AI264" s="205">
        <v>10654</v>
      </c>
      <c r="AJ264" s="205">
        <v>11023</v>
      </c>
      <c r="AK264" s="205">
        <v>11350</v>
      </c>
      <c r="AL264" s="205">
        <v>12010</v>
      </c>
      <c r="AM264" s="205">
        <v>12914</v>
      </c>
      <c r="AN264" s="205">
        <v>13766</v>
      </c>
      <c r="AO264" s="205">
        <v>14249</v>
      </c>
      <c r="AP264" s="205">
        <v>14691</v>
      </c>
      <c r="AQ264" s="205">
        <v>15222</v>
      </c>
      <c r="AR264" s="205">
        <v>16143</v>
      </c>
      <c r="AS264" s="205">
        <v>16888</v>
      </c>
      <c r="AT264" s="205">
        <v>18042</v>
      </c>
      <c r="AU264" s="205">
        <v>18834</v>
      </c>
      <c r="AV264" s="205">
        <v>19728</v>
      </c>
      <c r="AW264" s="205">
        <v>20947</v>
      </c>
      <c r="AX264" s="205">
        <v>21430</v>
      </c>
      <c r="AY264" s="205">
        <v>22686</v>
      </c>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c r="DJ264" s="52"/>
      <c r="DK264" s="52"/>
      <c r="DL264" s="52"/>
      <c r="DM264" s="52"/>
      <c r="DN264" s="52"/>
      <c r="DO264" s="52"/>
      <c r="DP264" s="52"/>
      <c r="DQ264" s="52"/>
      <c r="DR264" s="52"/>
      <c r="DS264" s="52"/>
      <c r="DT264" s="52"/>
      <c r="DU264" s="52"/>
      <c r="DV264" s="52"/>
      <c r="DW264" s="52"/>
      <c r="DX264" s="52"/>
      <c r="DY264" s="52"/>
      <c r="DZ264" s="52"/>
      <c r="EA264" s="52"/>
      <c r="EB264" s="52"/>
      <c r="EC264" s="52"/>
      <c r="ED264" s="52"/>
      <c r="EE264" s="52"/>
      <c r="EF264" s="52"/>
      <c r="EG264" s="52"/>
      <c r="EH264" s="52"/>
      <c r="EI264" s="52"/>
      <c r="EJ264" s="52"/>
      <c r="EK264" s="52"/>
      <c r="EL264" s="52"/>
      <c r="EM264" s="52"/>
      <c r="EN264" s="52"/>
      <c r="EO264" s="52"/>
      <c r="EP264" s="52"/>
      <c r="EQ264" s="52"/>
      <c r="ER264" s="52"/>
      <c r="ES264" s="52"/>
      <c r="ET264" s="52"/>
      <c r="EU264" s="52"/>
      <c r="EV264" s="52"/>
      <c r="EW264" s="52"/>
      <c r="EX264" s="52"/>
      <c r="EY264" s="52"/>
      <c r="EZ264" s="52"/>
      <c r="FA264" s="52"/>
      <c r="FB264" s="52"/>
      <c r="FC264" s="52"/>
      <c r="FD264" s="52"/>
      <c r="FE264" s="52"/>
      <c r="FF264" s="52"/>
      <c r="FG264" s="52"/>
      <c r="FH264" s="52"/>
      <c r="FI264" s="52"/>
      <c r="FJ264" s="52"/>
      <c r="FK264" s="52"/>
      <c r="FL264" s="52"/>
      <c r="FM264" s="52"/>
      <c r="FN264" s="52"/>
      <c r="FO264" s="52"/>
      <c r="FP264" s="52"/>
      <c r="FQ264" s="52"/>
      <c r="FR264" s="52"/>
      <c r="FS264" s="52"/>
      <c r="FT264" s="52"/>
      <c r="FU264" s="52"/>
      <c r="FV264" s="52"/>
      <c r="FW264" s="52"/>
      <c r="FX264" s="52"/>
      <c r="FY264" s="52"/>
      <c r="FZ264" s="52"/>
      <c r="GA264" s="52"/>
      <c r="GB264" s="52"/>
      <c r="GC264" s="52"/>
      <c r="GD264" s="52"/>
      <c r="GE264" s="52"/>
      <c r="GF264" s="52"/>
      <c r="GG264" s="52"/>
      <c r="GH264" s="52"/>
      <c r="GI264" s="52"/>
      <c r="GJ264" s="52"/>
      <c r="GK264" s="52"/>
      <c r="GL264" s="52"/>
      <c r="GM264" s="52"/>
      <c r="GN264" s="52"/>
      <c r="GO264" s="52"/>
      <c r="GP264" s="52"/>
      <c r="GQ264" s="52"/>
      <c r="GR264" s="52"/>
      <c r="GS264" s="52"/>
      <c r="GT264" s="52"/>
      <c r="IZ264" s="52"/>
      <c r="JA264" s="52"/>
      <c r="JB264" s="52"/>
      <c r="JC264" s="52"/>
      <c r="JD264" s="52"/>
      <c r="JE264" s="52"/>
      <c r="JF264" s="52"/>
      <c r="JG264" s="52"/>
      <c r="JH264" s="52"/>
      <c r="JI264" s="52"/>
      <c r="JJ264" s="52"/>
      <c r="JK264" s="52"/>
      <c r="JL264" s="52"/>
      <c r="JM264" s="52"/>
      <c r="JN264" s="52"/>
      <c r="JO264" s="52"/>
      <c r="JP264" s="52"/>
      <c r="JQ264" s="52"/>
      <c r="JR264" s="52"/>
      <c r="JS264" s="52"/>
      <c r="JT264" s="52"/>
      <c r="JU264" s="52"/>
      <c r="JV264" s="52"/>
      <c r="JW264" s="52"/>
      <c r="LB264" s="52"/>
      <c r="LC264" s="52"/>
      <c r="LD264" s="52"/>
      <c r="LE264" s="52"/>
      <c r="LF264" s="52"/>
      <c r="LG264" s="52"/>
      <c r="LH264" s="52"/>
      <c r="LI264" s="52"/>
      <c r="LJ264" s="52"/>
      <c r="LK264" s="52"/>
      <c r="LL264" s="52"/>
      <c r="LM264" s="52"/>
      <c r="LN264" s="52"/>
      <c r="LO264" s="52"/>
      <c r="LP264" s="52"/>
      <c r="LQ264" s="52"/>
      <c r="LR264" s="52"/>
      <c r="LS264" s="52"/>
      <c r="LT264" s="52"/>
      <c r="LU264" s="52"/>
      <c r="LV264" s="52"/>
      <c r="LW264" s="52"/>
      <c r="LX264" s="52"/>
      <c r="LY264" s="52"/>
    </row>
    <row r="265" spans="2:337">
      <c r="B265" s="144"/>
      <c r="C265" s="205">
        <f>SUM(C245:C264)</f>
        <v>8387589</v>
      </c>
      <c r="D265" s="205">
        <f t="shared" ref="D265:Z265" si="324">SUM(D245:D264)</f>
        <v>8511269</v>
      </c>
      <c r="E265" s="205">
        <f t="shared" si="324"/>
        <v>8615409</v>
      </c>
      <c r="F265" s="205">
        <f t="shared" si="324"/>
        <v>8708256</v>
      </c>
      <c r="G265" s="205">
        <f t="shared" si="324"/>
        <v>8781980</v>
      </c>
      <c r="H265" s="205">
        <f t="shared" si="324"/>
        <v>8863677</v>
      </c>
      <c r="I265" s="205">
        <f t="shared" si="324"/>
        <v>8960430</v>
      </c>
      <c r="J265" s="205">
        <f t="shared" si="324"/>
        <v>9065324</v>
      </c>
      <c r="K265" s="205">
        <f t="shared" si="324"/>
        <v>9156177</v>
      </c>
      <c r="L265" s="205">
        <f t="shared" si="324"/>
        <v>9243143</v>
      </c>
      <c r="M265" s="205">
        <f t="shared" si="324"/>
        <v>9340109</v>
      </c>
      <c r="N265" s="205">
        <f t="shared" si="324"/>
        <v>9443465</v>
      </c>
      <c r="O265" s="205">
        <f t="shared" si="324"/>
        <v>9561826</v>
      </c>
      <c r="P265" s="205">
        <f t="shared" si="324"/>
        <v>9675483</v>
      </c>
      <c r="Q265" s="205">
        <f t="shared" si="324"/>
        <v>9787597</v>
      </c>
      <c r="R265" s="205">
        <f t="shared" si="324"/>
        <v>9895951</v>
      </c>
      <c r="S265" s="205">
        <f t="shared" si="324"/>
        <v>10019633</v>
      </c>
      <c r="T265" s="205">
        <f t="shared" si="324"/>
        <v>10159424</v>
      </c>
      <c r="U265" s="205">
        <f t="shared" si="324"/>
        <v>10353636</v>
      </c>
      <c r="V265" s="205">
        <f t="shared" si="324"/>
        <v>10572045</v>
      </c>
      <c r="W265" s="205">
        <f t="shared" si="324"/>
        <v>10800797</v>
      </c>
      <c r="X265" s="205">
        <f t="shared" si="324"/>
        <v>10967831</v>
      </c>
      <c r="Y265" s="205">
        <f t="shared" si="324"/>
        <v>11118234</v>
      </c>
      <c r="Z265" s="205">
        <f t="shared" si="324"/>
        <v>11304018</v>
      </c>
      <c r="AA265" s="205"/>
      <c r="AB265" s="205">
        <f>SUM(AB245:AB264)</f>
        <v>8426827</v>
      </c>
      <c r="AC265" s="205">
        <f t="shared" ref="AC265:AY265" si="325">SUM(AC245:AC264)</f>
        <v>8553859</v>
      </c>
      <c r="AD265" s="205">
        <f t="shared" si="325"/>
        <v>8668627</v>
      </c>
      <c r="AE265" s="205">
        <f t="shared" si="325"/>
        <v>8770379</v>
      </c>
      <c r="AF265" s="205">
        <f t="shared" si="325"/>
        <v>8852828</v>
      </c>
      <c r="AG265" s="205">
        <f t="shared" si="325"/>
        <v>8941791</v>
      </c>
      <c r="AH265" s="205">
        <f t="shared" si="325"/>
        <v>9044452</v>
      </c>
      <c r="AI265" s="205">
        <f t="shared" si="325"/>
        <v>9159443</v>
      </c>
      <c r="AJ265" s="205">
        <f t="shared" si="325"/>
        <v>9266860</v>
      </c>
      <c r="AK265" s="205">
        <f t="shared" si="325"/>
        <v>9364441</v>
      </c>
      <c r="AL265" s="205">
        <f t="shared" si="325"/>
        <v>9472155</v>
      </c>
      <c r="AM265" s="205">
        <f t="shared" si="325"/>
        <v>9585337</v>
      </c>
      <c r="AN265" s="205">
        <f t="shared" si="325"/>
        <v>9712875</v>
      </c>
      <c r="AO265" s="205">
        <f t="shared" si="325"/>
        <v>9819727</v>
      </c>
      <c r="AP265" s="205">
        <f t="shared" si="325"/>
        <v>9933140</v>
      </c>
      <c r="AQ265" s="205">
        <f t="shared" si="325"/>
        <v>10036771</v>
      </c>
      <c r="AR265" s="205">
        <f t="shared" si="325"/>
        <v>10157211</v>
      </c>
      <c r="AS265" s="205">
        <f t="shared" si="325"/>
        <v>10291542</v>
      </c>
      <c r="AT265" s="205">
        <f t="shared" si="325"/>
        <v>10473986</v>
      </c>
      <c r="AU265" s="205">
        <f t="shared" si="325"/>
        <v>10677154</v>
      </c>
      <c r="AV265" s="205">
        <f t="shared" si="325"/>
        <v>10890856</v>
      </c>
      <c r="AW265" s="205">
        <f t="shared" si="325"/>
        <v>11063919</v>
      </c>
      <c r="AX265" s="205">
        <f t="shared" si="325"/>
        <v>11221790</v>
      </c>
      <c r="AY265" s="205">
        <f t="shared" si="325"/>
        <v>11406334</v>
      </c>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52"/>
      <c r="DF265" s="52"/>
      <c r="DG265" s="52"/>
      <c r="DH265" s="52"/>
      <c r="DI265" s="52"/>
      <c r="DJ265" s="52"/>
      <c r="DK265" s="52"/>
      <c r="DL265" s="52"/>
      <c r="DM265" s="52"/>
      <c r="DN265" s="52"/>
      <c r="DO265" s="52"/>
      <c r="DP265" s="52"/>
      <c r="DQ265" s="52"/>
      <c r="DR265" s="52"/>
      <c r="DS265" s="52"/>
      <c r="DT265" s="52"/>
      <c r="DU265" s="52"/>
      <c r="DV265" s="52"/>
      <c r="DW265" s="52"/>
      <c r="DX265" s="52"/>
      <c r="DY265" s="52"/>
      <c r="DZ265" s="52"/>
      <c r="EA265" s="52"/>
      <c r="EB265" s="52"/>
      <c r="EC265" s="52"/>
      <c r="ED265" s="52"/>
      <c r="EE265" s="52"/>
      <c r="EF265" s="52"/>
      <c r="EG265" s="52"/>
      <c r="EH265" s="52"/>
      <c r="EI265" s="52"/>
      <c r="EJ265" s="52"/>
      <c r="EK265" s="52"/>
      <c r="EL265" s="52"/>
      <c r="EM265" s="52"/>
      <c r="EN265" s="52"/>
      <c r="EO265" s="52"/>
      <c r="EP265" s="52"/>
      <c r="EQ265" s="52"/>
      <c r="ER265" s="52"/>
      <c r="ES265" s="52"/>
      <c r="ET265" s="52"/>
      <c r="EU265" s="52"/>
      <c r="EV265" s="52"/>
      <c r="EW265" s="52"/>
      <c r="EX265" s="52"/>
      <c r="EY265" s="52"/>
      <c r="EZ265" s="52"/>
      <c r="FA265" s="52"/>
      <c r="FB265" s="52"/>
      <c r="FC265" s="52"/>
      <c r="FD265" s="52"/>
      <c r="FE265" s="52"/>
      <c r="FF265" s="52"/>
      <c r="FG265" s="52"/>
      <c r="FH265" s="52"/>
      <c r="FI265" s="52"/>
      <c r="FJ265" s="52"/>
      <c r="FK265" s="52"/>
      <c r="FL265" s="52"/>
      <c r="FM265" s="52"/>
      <c r="FN265" s="52"/>
      <c r="FO265" s="52"/>
      <c r="FP265" s="52"/>
      <c r="FQ265" s="52"/>
      <c r="FR265" s="52"/>
      <c r="FS265" s="52"/>
      <c r="FT265" s="52"/>
      <c r="FU265" s="52"/>
      <c r="FV265" s="52"/>
      <c r="FW265" s="52"/>
      <c r="FX265" s="52"/>
      <c r="FY265" s="52"/>
      <c r="FZ265" s="52"/>
      <c r="GA265" s="52"/>
      <c r="GB265" s="52"/>
      <c r="GC265" s="52"/>
      <c r="GD265" s="52"/>
      <c r="GE265" s="52"/>
      <c r="GF265" s="52"/>
      <c r="GG265" s="52"/>
      <c r="GH265" s="52"/>
      <c r="GI265" s="52"/>
      <c r="GJ265" s="52"/>
      <c r="GK265" s="52"/>
      <c r="GL265" s="52"/>
      <c r="GM265" s="52"/>
      <c r="GN265" s="52"/>
      <c r="GO265" s="52"/>
      <c r="GP265" s="52"/>
      <c r="GQ265" s="52"/>
      <c r="GR265" s="52"/>
      <c r="GS265" s="52"/>
      <c r="GT265" s="52"/>
      <c r="IZ265" s="52"/>
      <c r="JA265" s="52"/>
      <c r="JB265" s="52"/>
      <c r="JC265" s="52"/>
      <c r="JD265" s="52"/>
      <c r="JE265" s="52"/>
      <c r="JF265" s="52"/>
      <c r="JG265" s="52"/>
      <c r="JH265" s="52"/>
      <c r="JI265" s="52"/>
      <c r="JJ265" s="52"/>
      <c r="JK265" s="52"/>
      <c r="JL265" s="52"/>
      <c r="JM265" s="52"/>
      <c r="JN265" s="52"/>
      <c r="JO265" s="52"/>
      <c r="JP265" s="52"/>
      <c r="JQ265" s="52"/>
      <c r="JR265" s="52"/>
      <c r="JS265" s="52"/>
      <c r="JT265" s="52"/>
      <c r="JU265" s="52"/>
      <c r="JV265" s="52"/>
      <c r="JW265" s="52"/>
      <c r="LB265" s="52"/>
      <c r="LC265" s="52"/>
      <c r="LD265" s="52"/>
      <c r="LE265" s="52"/>
      <c r="LF265" s="52"/>
      <c r="LG265" s="52"/>
      <c r="LH265" s="52"/>
      <c r="LI265" s="52"/>
      <c r="LJ265" s="52"/>
      <c r="LK265" s="52"/>
      <c r="LL265" s="52"/>
      <c r="LM265" s="52"/>
      <c r="LN265" s="52"/>
      <c r="LO265" s="52"/>
      <c r="LP265" s="52"/>
      <c r="LQ265" s="52"/>
      <c r="LR265" s="52"/>
      <c r="LS265" s="52"/>
      <c r="LT265" s="52"/>
      <c r="LU265" s="52"/>
      <c r="LV265" s="52"/>
      <c r="LW265" s="52"/>
      <c r="LX265" s="52"/>
      <c r="LY265" s="52"/>
    </row>
    <row r="266" spans="2:337">
      <c r="B266" s="144" t="s">
        <v>624</v>
      </c>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row>
    <row r="267" spans="2:337">
      <c r="B267" s="144" t="s">
        <v>1</v>
      </c>
      <c r="C267" s="200">
        <v>32660</v>
      </c>
      <c r="D267" s="200">
        <v>33025</v>
      </c>
      <c r="E267" s="200">
        <v>33390</v>
      </c>
      <c r="F267" s="200">
        <v>33756</v>
      </c>
      <c r="G267" s="200">
        <v>34121</v>
      </c>
      <c r="H267" s="200">
        <v>34486</v>
      </c>
      <c r="I267" s="200">
        <v>34851</v>
      </c>
      <c r="J267" s="200">
        <v>35217</v>
      </c>
      <c r="K267" s="200">
        <v>35582</v>
      </c>
      <c r="L267" s="200">
        <v>35947</v>
      </c>
      <c r="M267" s="200">
        <v>36312</v>
      </c>
      <c r="N267" s="200">
        <v>36678</v>
      </c>
      <c r="O267" s="200">
        <v>37043</v>
      </c>
      <c r="P267" s="200">
        <v>37408</v>
      </c>
      <c r="Q267" s="200">
        <v>37773</v>
      </c>
      <c r="R267" s="200">
        <v>38139</v>
      </c>
      <c r="S267" s="200">
        <v>38504</v>
      </c>
      <c r="T267" s="200">
        <v>38869</v>
      </c>
      <c r="U267" s="200">
        <v>39234</v>
      </c>
      <c r="V267" s="200">
        <v>39600</v>
      </c>
      <c r="W267" s="200">
        <v>39965</v>
      </c>
      <c r="X267" s="200">
        <v>40330</v>
      </c>
      <c r="Y267" s="200">
        <v>40695</v>
      </c>
      <c r="Z267" s="200">
        <v>41061</v>
      </c>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c r="GR267" s="42"/>
      <c r="GS267" s="42"/>
      <c r="GT267" s="42"/>
    </row>
    <row r="268" spans="2:337">
      <c r="B268" s="144" t="s">
        <v>278</v>
      </c>
      <c r="C268" s="205">
        <v>1243850</v>
      </c>
      <c r="D268" s="205">
        <v>1258152</v>
      </c>
      <c r="E268" s="205">
        <v>1271703</v>
      </c>
      <c r="F268" s="205">
        <v>1283948</v>
      </c>
      <c r="G268" s="205">
        <v>1291143</v>
      </c>
      <c r="H268" s="205">
        <v>1295885</v>
      </c>
      <c r="I268" s="205">
        <v>1296201</v>
      </c>
      <c r="J268" s="205">
        <v>1291502</v>
      </c>
      <c r="K268" s="205">
        <v>1291348</v>
      </c>
      <c r="L268" s="205">
        <v>1285086</v>
      </c>
      <c r="M268" s="205">
        <v>1279683</v>
      </c>
      <c r="N268" s="205">
        <v>1273728</v>
      </c>
      <c r="O268" s="205">
        <v>1273685</v>
      </c>
      <c r="P268" s="205">
        <v>1269042</v>
      </c>
      <c r="Q268" s="205">
        <v>1269136</v>
      </c>
      <c r="R268" s="205">
        <v>1270176</v>
      </c>
      <c r="S268" s="205">
        <v>1277539</v>
      </c>
      <c r="T268" s="205">
        <v>1294538</v>
      </c>
      <c r="U268" s="205">
        <v>1336479</v>
      </c>
      <c r="V268" s="205">
        <v>1383093</v>
      </c>
      <c r="W268" s="205">
        <v>1425684</v>
      </c>
      <c r="X268" s="205">
        <v>1454012</v>
      </c>
      <c r="Y268" s="205">
        <v>1458114</v>
      </c>
      <c r="Z268" s="205">
        <v>1480283</v>
      </c>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c r="DJ268" s="52"/>
      <c r="DK268" s="52"/>
      <c r="DL268" s="52"/>
      <c r="DM268" s="52"/>
      <c r="DN268" s="52"/>
      <c r="DO268" s="52"/>
      <c r="DP268" s="52"/>
      <c r="DQ268" s="52"/>
      <c r="DR268" s="52"/>
      <c r="DS268" s="52"/>
      <c r="DT268" s="52"/>
      <c r="DU268" s="52"/>
      <c r="DV268" s="52"/>
      <c r="DW268" s="52"/>
      <c r="DX268" s="52"/>
      <c r="DY268" s="52"/>
      <c r="DZ268" s="52"/>
      <c r="EA268" s="52"/>
      <c r="EB268" s="52"/>
      <c r="EC268" s="52"/>
      <c r="ED268" s="52"/>
      <c r="EE268" s="52"/>
      <c r="EF268" s="52"/>
      <c r="EG268" s="52"/>
      <c r="EH268" s="52"/>
      <c r="EI268" s="52"/>
      <c r="EJ268" s="52"/>
      <c r="EK268" s="52"/>
      <c r="EL268" s="52"/>
      <c r="EM268" s="52"/>
      <c r="EN268" s="52"/>
      <c r="EO268" s="52"/>
      <c r="EP268" s="52"/>
      <c r="EQ268" s="52"/>
      <c r="ER268" s="52"/>
      <c r="ES268" s="52"/>
      <c r="ET268" s="52"/>
      <c r="EU268" s="52"/>
      <c r="EV268" s="52"/>
      <c r="EW268" s="52"/>
      <c r="EX268" s="52"/>
      <c r="EY268" s="52"/>
      <c r="EZ268" s="52"/>
      <c r="FA268" s="52"/>
      <c r="FB268" s="52"/>
      <c r="FC268" s="52"/>
      <c r="FD268" s="52"/>
      <c r="FE268" s="52"/>
      <c r="FF268" s="52"/>
      <c r="FG268" s="52"/>
      <c r="FH268" s="52"/>
      <c r="FI268" s="52"/>
      <c r="FJ268" s="52"/>
      <c r="FK268" s="52"/>
      <c r="FL268" s="52"/>
      <c r="FM268" s="52"/>
      <c r="FN268" s="52"/>
      <c r="FO268" s="52"/>
      <c r="FP268" s="52"/>
      <c r="FQ268" s="52"/>
      <c r="FR268" s="52"/>
      <c r="FS268" s="52"/>
      <c r="FT268" s="52"/>
      <c r="FU268" s="52"/>
      <c r="FV268" s="52"/>
      <c r="FW268" s="52"/>
      <c r="FX268" s="52"/>
      <c r="FY268" s="52"/>
      <c r="FZ268" s="52"/>
      <c r="GA268" s="52"/>
      <c r="GB268" s="52"/>
      <c r="GC268" s="52"/>
      <c r="GD268" s="52"/>
      <c r="GE268" s="52"/>
      <c r="GF268" s="52"/>
      <c r="GG268" s="52"/>
      <c r="GH268" s="52"/>
      <c r="GI268" s="52"/>
      <c r="GJ268" s="52"/>
      <c r="GK268" s="52"/>
      <c r="GL268" s="52"/>
      <c r="GM268" s="52"/>
      <c r="GN268" s="52"/>
      <c r="GO268" s="52"/>
      <c r="GP268" s="52"/>
      <c r="GQ268" s="52"/>
      <c r="GR268" s="52"/>
      <c r="GS268" s="52"/>
      <c r="GT268" s="52"/>
    </row>
    <row r="269" spans="2:337">
      <c r="B269" s="144" t="s">
        <v>279</v>
      </c>
      <c r="C269" s="205">
        <v>1240901</v>
      </c>
      <c r="D269" s="205">
        <v>1262302</v>
      </c>
      <c r="E269" s="205">
        <v>1272208</v>
      </c>
      <c r="F269" s="205">
        <v>1278756</v>
      </c>
      <c r="G269" s="205">
        <v>1277100</v>
      </c>
      <c r="H269" s="205">
        <v>1278604</v>
      </c>
      <c r="I269" s="205">
        <v>1288234</v>
      </c>
      <c r="J269" s="205">
        <v>1300463</v>
      </c>
      <c r="K269" s="205">
        <v>1312042</v>
      </c>
      <c r="L269" s="205">
        <v>1323849</v>
      </c>
      <c r="M269" s="205">
        <v>1334389</v>
      </c>
      <c r="N269" s="205">
        <v>1341384</v>
      </c>
      <c r="O269" s="205">
        <v>1342523</v>
      </c>
      <c r="P269" s="205">
        <v>1337431</v>
      </c>
      <c r="Q269" s="205">
        <v>1329682</v>
      </c>
      <c r="R269" s="205">
        <v>1324513</v>
      </c>
      <c r="S269" s="205">
        <v>1321041</v>
      </c>
      <c r="T269" s="205">
        <v>1324308</v>
      </c>
      <c r="U269" s="205">
        <v>1327564</v>
      </c>
      <c r="V269" s="205">
        <v>1334683</v>
      </c>
      <c r="W269" s="205">
        <v>1346100</v>
      </c>
      <c r="X269" s="205">
        <v>1360182</v>
      </c>
      <c r="Y269" s="205">
        <v>1387634</v>
      </c>
      <c r="Z269" s="205">
        <v>1419215</v>
      </c>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c r="CN269" s="52"/>
      <c r="CO269" s="52"/>
      <c r="CP269" s="52"/>
      <c r="CQ269" s="52"/>
      <c r="CR269" s="52"/>
      <c r="CS269" s="52"/>
      <c r="CT269" s="52"/>
      <c r="CU269" s="52"/>
      <c r="CV269" s="52"/>
      <c r="CW269" s="52"/>
      <c r="CX269" s="52"/>
      <c r="CY269" s="52"/>
      <c r="CZ269" s="52"/>
      <c r="DA269" s="52"/>
      <c r="DB269" s="52"/>
      <c r="DC269" s="52"/>
      <c r="DD269" s="52"/>
      <c r="DE269" s="52"/>
      <c r="DF269" s="52"/>
      <c r="DG269" s="52"/>
      <c r="DH269" s="52"/>
      <c r="DI269" s="52"/>
      <c r="DJ269" s="52"/>
      <c r="DK269" s="52"/>
      <c r="DL269" s="52"/>
      <c r="DM269" s="52"/>
      <c r="DN269" s="52"/>
      <c r="DO269" s="52"/>
      <c r="DP269" s="52"/>
      <c r="DQ269" s="52"/>
      <c r="DR269" s="52"/>
      <c r="DS269" s="52"/>
      <c r="DT269" s="52"/>
      <c r="DU269" s="52"/>
      <c r="DV269" s="52"/>
      <c r="DW269" s="52"/>
      <c r="DX269" s="52"/>
      <c r="DY269" s="52"/>
      <c r="DZ269" s="52"/>
      <c r="EA269" s="52"/>
      <c r="EB269" s="52"/>
      <c r="EC269" s="52"/>
      <c r="ED269" s="52"/>
      <c r="EE269" s="52"/>
      <c r="EF269" s="52"/>
      <c r="EG269" s="52"/>
      <c r="EH269" s="52"/>
      <c r="EI269" s="52"/>
      <c r="EJ269" s="52"/>
      <c r="EK269" s="52"/>
      <c r="EL269" s="52"/>
      <c r="EM269" s="52"/>
      <c r="EN269" s="52"/>
      <c r="EO269" s="52"/>
      <c r="EP269" s="52"/>
      <c r="EQ269" s="52"/>
      <c r="ER269" s="52"/>
      <c r="ES269" s="52"/>
      <c r="ET269" s="52"/>
      <c r="EU269" s="52"/>
      <c r="EV269" s="52"/>
      <c r="EW269" s="52"/>
      <c r="EX269" s="52"/>
      <c r="EY269" s="52"/>
      <c r="EZ269" s="52"/>
      <c r="FA269" s="52"/>
      <c r="FB269" s="52"/>
      <c r="FC269" s="52"/>
      <c r="FD269" s="52"/>
      <c r="FE269" s="52"/>
      <c r="FF269" s="52"/>
      <c r="FG269" s="52"/>
      <c r="FH269" s="52"/>
      <c r="FI269" s="52"/>
      <c r="FJ269" s="52"/>
      <c r="FK269" s="52"/>
      <c r="FL269" s="52"/>
      <c r="FM269" s="52"/>
      <c r="FN269" s="52"/>
      <c r="FO269" s="52"/>
      <c r="FP269" s="52"/>
      <c r="FQ269" s="52"/>
      <c r="FR269" s="52"/>
      <c r="FS269" s="52"/>
      <c r="FT269" s="52"/>
      <c r="FU269" s="52"/>
      <c r="FV269" s="52"/>
      <c r="FW269" s="52"/>
      <c r="FX269" s="52"/>
      <c r="FY269" s="52"/>
      <c r="FZ269" s="52"/>
      <c r="GA269" s="52"/>
      <c r="GB269" s="52"/>
      <c r="GC269" s="52"/>
      <c r="GD269" s="52"/>
      <c r="GE269" s="52"/>
      <c r="GF269" s="52"/>
      <c r="GG269" s="52"/>
      <c r="GH269" s="52"/>
      <c r="GI269" s="52"/>
      <c r="GJ269" s="52"/>
      <c r="GK269" s="52"/>
      <c r="GL269" s="52"/>
      <c r="GM269" s="52"/>
      <c r="GN269" s="52"/>
      <c r="GO269" s="52"/>
      <c r="GP269" s="52"/>
      <c r="GQ269" s="52"/>
      <c r="GR269" s="52"/>
      <c r="GS269" s="52"/>
      <c r="GT269" s="52"/>
    </row>
    <row r="270" spans="2:337">
      <c r="B270" s="144" t="s">
        <v>280</v>
      </c>
      <c r="C270" s="205">
        <v>1240167</v>
      </c>
      <c r="D270" s="205">
        <v>1234540</v>
      </c>
      <c r="E270" s="205">
        <v>1241619</v>
      </c>
      <c r="F270" s="205">
        <v>1250375</v>
      </c>
      <c r="G270" s="205">
        <v>1263012</v>
      </c>
      <c r="H270" s="205">
        <v>1276282</v>
      </c>
      <c r="I270" s="205">
        <v>1291138</v>
      </c>
      <c r="J270" s="205">
        <v>1302621</v>
      </c>
      <c r="K270" s="205">
        <v>1305001</v>
      </c>
      <c r="L270" s="205">
        <v>1307586</v>
      </c>
      <c r="M270" s="205">
        <v>1315980</v>
      </c>
      <c r="N270" s="205">
        <v>1328230</v>
      </c>
      <c r="O270" s="205">
        <v>1344025</v>
      </c>
      <c r="P270" s="205">
        <v>1358133</v>
      </c>
      <c r="Q270" s="205">
        <v>1370851</v>
      </c>
      <c r="R270" s="205">
        <v>1379535</v>
      </c>
      <c r="S270" s="205">
        <v>1384811</v>
      </c>
      <c r="T270" s="205">
        <v>1383541</v>
      </c>
      <c r="U270" s="205">
        <v>1382818</v>
      </c>
      <c r="V270" s="205">
        <v>1383120</v>
      </c>
      <c r="W270" s="205">
        <v>1386256</v>
      </c>
      <c r="X270" s="205">
        <v>1384504</v>
      </c>
      <c r="Y270" s="205">
        <v>1387865</v>
      </c>
      <c r="Z270" s="205">
        <v>1391222</v>
      </c>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c r="DG270" s="52"/>
      <c r="DH270" s="52"/>
      <c r="DI270" s="52"/>
      <c r="DJ270" s="52"/>
      <c r="DK270" s="52"/>
      <c r="DL270" s="52"/>
      <c r="DM270" s="52"/>
      <c r="DN270" s="52"/>
      <c r="DO270" s="52"/>
      <c r="DP270" s="52"/>
      <c r="DQ270" s="52"/>
      <c r="DR270" s="52"/>
      <c r="DS270" s="52"/>
      <c r="DT270" s="52"/>
      <c r="DU270" s="52"/>
      <c r="DV270" s="52"/>
      <c r="DW270" s="52"/>
      <c r="DX270" s="52"/>
      <c r="DY270" s="52"/>
      <c r="DZ270" s="52"/>
      <c r="EA270" s="52"/>
      <c r="EB270" s="52"/>
      <c r="EC270" s="52"/>
      <c r="ED270" s="52"/>
      <c r="EE270" s="52"/>
      <c r="EF270" s="52"/>
      <c r="EG270" s="52"/>
      <c r="EH270" s="52"/>
      <c r="EI270" s="52"/>
      <c r="EJ270" s="52"/>
      <c r="EK270" s="52"/>
      <c r="EL270" s="52"/>
      <c r="EM270" s="52"/>
      <c r="EN270" s="52"/>
      <c r="EO270" s="52"/>
      <c r="EP270" s="52"/>
      <c r="EQ270" s="52"/>
      <c r="ER270" s="52"/>
      <c r="ES270" s="52"/>
      <c r="ET270" s="52"/>
      <c r="EU270" s="52"/>
      <c r="EV270" s="52"/>
      <c r="EW270" s="52"/>
      <c r="EX270" s="52"/>
      <c r="EY270" s="52"/>
      <c r="EZ270" s="52"/>
      <c r="FA270" s="52"/>
      <c r="FB270" s="52"/>
      <c r="FC270" s="52"/>
      <c r="FD270" s="52"/>
      <c r="FE270" s="52"/>
      <c r="FF270" s="52"/>
      <c r="FG270" s="52"/>
      <c r="FH270" s="52"/>
      <c r="FI270" s="52"/>
      <c r="FJ270" s="52"/>
      <c r="FK270" s="52"/>
      <c r="FL270" s="52"/>
      <c r="FM270" s="52"/>
      <c r="FN270" s="52"/>
      <c r="FO270" s="52"/>
      <c r="FP270" s="52"/>
      <c r="FQ270" s="52"/>
      <c r="FR270" s="52"/>
      <c r="FS270" s="52"/>
      <c r="FT270" s="52"/>
      <c r="FU270" s="52"/>
      <c r="FV270" s="52"/>
      <c r="FW270" s="52"/>
      <c r="FX270" s="52"/>
      <c r="FY270" s="52"/>
      <c r="FZ270" s="52"/>
      <c r="GA270" s="52"/>
      <c r="GB270" s="52"/>
      <c r="GC270" s="52"/>
      <c r="GD270" s="52"/>
      <c r="GE270" s="52"/>
      <c r="GF270" s="52"/>
      <c r="GG270" s="52"/>
      <c r="GH270" s="52"/>
      <c r="GI270" s="52"/>
      <c r="GJ270" s="52"/>
      <c r="GK270" s="52"/>
      <c r="GL270" s="52"/>
      <c r="GM270" s="52"/>
      <c r="GN270" s="52"/>
      <c r="GO270" s="52"/>
      <c r="GP270" s="52"/>
      <c r="GQ270" s="52"/>
      <c r="GR270" s="52"/>
      <c r="GS270" s="52"/>
      <c r="GT270" s="52"/>
    </row>
    <row r="271" spans="2:337">
      <c r="B271" s="144" t="s">
        <v>281</v>
      </c>
      <c r="C271" s="205">
        <v>1413172</v>
      </c>
      <c r="D271" s="205">
        <v>1402403</v>
      </c>
      <c r="E271" s="205">
        <v>1364074</v>
      </c>
      <c r="F271" s="205">
        <v>1321217</v>
      </c>
      <c r="G271" s="205">
        <v>1290586</v>
      </c>
      <c r="H271" s="205">
        <v>1272155</v>
      </c>
      <c r="I271" s="205">
        <v>1263274</v>
      </c>
      <c r="J271" s="205">
        <v>1271692</v>
      </c>
      <c r="K271" s="205">
        <v>1269991</v>
      </c>
      <c r="L271" s="205">
        <v>1277699</v>
      </c>
      <c r="M271" s="205">
        <v>1292918</v>
      </c>
      <c r="N271" s="205">
        <v>1315787</v>
      </c>
      <c r="O271" s="205">
        <v>1339986</v>
      </c>
      <c r="P271" s="205">
        <v>1351911</v>
      </c>
      <c r="Q271" s="205">
        <v>1360368</v>
      </c>
      <c r="R271" s="205">
        <v>1367889</v>
      </c>
      <c r="S271" s="205">
        <v>1379532</v>
      </c>
      <c r="T271" s="205">
        <v>1392682</v>
      </c>
      <c r="U271" s="205">
        <v>1420721</v>
      </c>
      <c r="V271" s="205">
        <v>1447612</v>
      </c>
      <c r="W271" s="205">
        <v>1462438</v>
      </c>
      <c r="X271" s="205">
        <v>1460048</v>
      </c>
      <c r="Y271" s="205">
        <v>1453459</v>
      </c>
      <c r="Z271" s="205">
        <v>1458453</v>
      </c>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c r="CN271" s="52"/>
      <c r="CO271" s="52"/>
      <c r="CP271" s="52"/>
      <c r="CQ271" s="52"/>
      <c r="CR271" s="52"/>
      <c r="CS271" s="52"/>
      <c r="CT271" s="52"/>
      <c r="CU271" s="52"/>
      <c r="CV271" s="52"/>
      <c r="CW271" s="52"/>
      <c r="CX271" s="52"/>
      <c r="CY271" s="52"/>
      <c r="CZ271" s="52"/>
      <c r="DA271" s="52"/>
      <c r="DB271" s="52"/>
      <c r="DC271" s="52"/>
      <c r="DD271" s="52"/>
      <c r="DE271" s="52"/>
      <c r="DF271" s="52"/>
      <c r="DG271" s="52"/>
      <c r="DH271" s="52"/>
      <c r="DI271" s="52"/>
      <c r="DJ271" s="52"/>
      <c r="DK271" s="52"/>
      <c r="DL271" s="52"/>
      <c r="DM271" s="52"/>
      <c r="DN271" s="52"/>
      <c r="DO271" s="52"/>
      <c r="DP271" s="52"/>
      <c r="DQ271" s="52"/>
      <c r="DR271" s="52"/>
      <c r="DS271" s="52"/>
      <c r="DT271" s="52"/>
      <c r="DU271" s="52"/>
      <c r="DV271" s="52"/>
      <c r="DW271" s="52"/>
      <c r="DX271" s="52"/>
      <c r="DY271" s="52"/>
      <c r="DZ271" s="52"/>
      <c r="EA271" s="52"/>
      <c r="EB271" s="52"/>
      <c r="EC271" s="52"/>
      <c r="ED271" s="52"/>
      <c r="EE271" s="52"/>
      <c r="EF271" s="52"/>
      <c r="EG271" s="52"/>
      <c r="EH271" s="52"/>
      <c r="EI271" s="52"/>
      <c r="EJ271" s="52"/>
      <c r="EK271" s="52"/>
      <c r="EL271" s="52"/>
      <c r="EM271" s="52"/>
      <c r="EN271" s="52"/>
      <c r="EO271" s="52"/>
      <c r="EP271" s="52"/>
      <c r="EQ271" s="52"/>
      <c r="ER271" s="52"/>
      <c r="ES271" s="52"/>
      <c r="ET271" s="52"/>
      <c r="EU271" s="52"/>
      <c r="EV271" s="52"/>
      <c r="EW271" s="52"/>
      <c r="EX271" s="52"/>
      <c r="EY271" s="52"/>
      <c r="EZ271" s="52"/>
      <c r="FA271" s="52"/>
      <c r="FB271" s="52"/>
      <c r="FC271" s="52"/>
      <c r="FD271" s="52"/>
      <c r="FE271" s="52"/>
      <c r="FF271" s="52"/>
      <c r="FG271" s="52"/>
      <c r="FH271" s="52"/>
      <c r="FI271" s="52"/>
      <c r="FJ271" s="52"/>
      <c r="FK271" s="52"/>
      <c r="FL271" s="52"/>
      <c r="FM271" s="52"/>
      <c r="FN271" s="52"/>
      <c r="FO271" s="52"/>
      <c r="FP271" s="52"/>
      <c r="FQ271" s="52"/>
      <c r="FR271" s="52"/>
      <c r="FS271" s="52"/>
      <c r="FT271" s="52"/>
      <c r="FU271" s="52"/>
      <c r="FV271" s="52"/>
      <c r="FW271" s="52"/>
      <c r="FX271" s="52"/>
      <c r="FY271" s="52"/>
      <c r="FZ271" s="52"/>
      <c r="GA271" s="52"/>
      <c r="GB271" s="52"/>
      <c r="GC271" s="52"/>
      <c r="GD271" s="52"/>
      <c r="GE271" s="52"/>
      <c r="GF271" s="52"/>
      <c r="GG271" s="52"/>
      <c r="GH271" s="52"/>
      <c r="GI271" s="52"/>
      <c r="GJ271" s="52"/>
      <c r="GK271" s="52"/>
      <c r="GL271" s="52"/>
      <c r="GM271" s="52"/>
      <c r="GN271" s="52"/>
      <c r="GO271" s="52"/>
      <c r="GP271" s="52"/>
      <c r="GQ271" s="52"/>
      <c r="GR271" s="52"/>
      <c r="GS271" s="52"/>
      <c r="GT271" s="52"/>
    </row>
    <row r="272" spans="2:337">
      <c r="B272" s="144" t="s">
        <v>282</v>
      </c>
      <c r="C272" s="205">
        <v>1335896</v>
      </c>
      <c r="D272" s="205">
        <v>1358360</v>
      </c>
      <c r="E272" s="205">
        <v>1396764</v>
      </c>
      <c r="F272" s="205">
        <v>1428751</v>
      </c>
      <c r="G272" s="205">
        <v>1439495</v>
      </c>
      <c r="H272" s="205">
        <v>1434745</v>
      </c>
      <c r="I272" s="205">
        <v>1422850</v>
      </c>
      <c r="J272" s="205">
        <v>1388756</v>
      </c>
      <c r="K272" s="205">
        <v>1349381</v>
      </c>
      <c r="L272" s="205">
        <v>1314642</v>
      </c>
      <c r="M272" s="205">
        <v>1290648</v>
      </c>
      <c r="N272" s="205">
        <v>1279853</v>
      </c>
      <c r="O272" s="205">
        <v>1290129</v>
      </c>
      <c r="P272" s="205">
        <v>1315683</v>
      </c>
      <c r="Q272" s="205">
        <v>1350012</v>
      </c>
      <c r="R272" s="205">
        <v>1380726</v>
      </c>
      <c r="S272" s="205">
        <v>1414648</v>
      </c>
      <c r="T272" s="205">
        <v>1448435</v>
      </c>
      <c r="U272" s="205">
        <v>1483141</v>
      </c>
      <c r="V272" s="205">
        <v>1526362</v>
      </c>
      <c r="W272" s="205">
        <v>1581376</v>
      </c>
      <c r="X272" s="205">
        <v>1605054</v>
      </c>
      <c r="Y272" s="205">
        <v>1611663</v>
      </c>
      <c r="Z272" s="205">
        <v>1623524</v>
      </c>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c r="DJ272" s="52"/>
      <c r="DK272" s="52"/>
      <c r="DL272" s="52"/>
      <c r="DM272" s="52"/>
      <c r="DN272" s="52"/>
      <c r="DO272" s="52"/>
      <c r="DP272" s="52"/>
      <c r="DQ272" s="52"/>
      <c r="DR272" s="52"/>
      <c r="DS272" s="52"/>
      <c r="DT272" s="52"/>
      <c r="DU272" s="52"/>
      <c r="DV272" s="52"/>
      <c r="DW272" s="52"/>
      <c r="DX272" s="52"/>
      <c r="DY272" s="52"/>
      <c r="DZ272" s="52"/>
      <c r="EA272" s="52"/>
      <c r="EB272" s="52"/>
      <c r="EC272" s="52"/>
      <c r="ED272" s="52"/>
      <c r="EE272" s="52"/>
      <c r="EF272" s="52"/>
      <c r="EG272" s="52"/>
      <c r="EH272" s="52"/>
      <c r="EI272" s="52"/>
      <c r="EJ272" s="52"/>
      <c r="EK272" s="52"/>
      <c r="EL272" s="52"/>
      <c r="EM272" s="52"/>
      <c r="EN272" s="52"/>
      <c r="EO272" s="52"/>
      <c r="EP272" s="52"/>
      <c r="EQ272" s="52"/>
      <c r="ER272" s="52"/>
      <c r="ES272" s="52"/>
      <c r="ET272" s="52"/>
      <c r="EU272" s="52"/>
      <c r="EV272" s="52"/>
      <c r="EW272" s="52"/>
      <c r="EX272" s="52"/>
      <c r="EY272" s="52"/>
      <c r="EZ272" s="52"/>
      <c r="FA272" s="52"/>
      <c r="FB272" s="52"/>
      <c r="FC272" s="52"/>
      <c r="FD272" s="52"/>
      <c r="FE272" s="52"/>
      <c r="FF272" s="52"/>
      <c r="FG272" s="52"/>
      <c r="FH272" s="52"/>
      <c r="FI272" s="52"/>
      <c r="FJ272" s="52"/>
      <c r="FK272" s="52"/>
      <c r="FL272" s="52"/>
      <c r="FM272" s="52"/>
      <c r="FN272" s="52"/>
      <c r="FO272" s="52"/>
      <c r="FP272" s="52"/>
      <c r="FQ272" s="52"/>
      <c r="FR272" s="52"/>
      <c r="FS272" s="52"/>
      <c r="FT272" s="52"/>
      <c r="FU272" s="52"/>
      <c r="FV272" s="52"/>
      <c r="FW272" s="52"/>
      <c r="FX272" s="52"/>
      <c r="FY272" s="52"/>
      <c r="FZ272" s="52"/>
      <c r="GA272" s="52"/>
      <c r="GB272" s="52"/>
      <c r="GC272" s="52"/>
      <c r="GD272" s="52"/>
      <c r="GE272" s="52"/>
      <c r="GF272" s="52"/>
      <c r="GG272" s="52"/>
      <c r="GH272" s="52"/>
      <c r="GI272" s="52"/>
      <c r="GJ272" s="52"/>
      <c r="GK272" s="52"/>
      <c r="GL272" s="52"/>
      <c r="GM272" s="52"/>
      <c r="GN272" s="52"/>
      <c r="GO272" s="52"/>
      <c r="GP272" s="52"/>
      <c r="GQ272" s="52"/>
      <c r="GR272" s="52"/>
      <c r="GS272" s="52"/>
      <c r="GT272" s="52"/>
    </row>
    <row r="273" spans="2:202">
      <c r="B273" s="144" t="s">
        <v>283</v>
      </c>
      <c r="C273" s="205">
        <v>1424115</v>
      </c>
      <c r="D273" s="205">
        <v>1422607</v>
      </c>
      <c r="E273" s="205">
        <v>1399663</v>
      </c>
      <c r="F273" s="205">
        <v>1381554</v>
      </c>
      <c r="G273" s="205">
        <v>1362713</v>
      </c>
      <c r="H273" s="205">
        <v>1357609</v>
      </c>
      <c r="I273" s="205">
        <v>1372695</v>
      </c>
      <c r="J273" s="205">
        <v>1409782</v>
      </c>
      <c r="K273" s="205">
        <v>1443103</v>
      </c>
      <c r="L273" s="205">
        <v>1455597</v>
      </c>
      <c r="M273" s="205">
        <v>1452354</v>
      </c>
      <c r="N273" s="205">
        <v>1437419</v>
      </c>
      <c r="O273" s="205">
        <v>1393808</v>
      </c>
      <c r="P273" s="205">
        <v>1363804</v>
      </c>
      <c r="Q273" s="205">
        <v>1349310</v>
      </c>
      <c r="R273" s="205">
        <v>1343718</v>
      </c>
      <c r="S273" s="205">
        <v>1352553</v>
      </c>
      <c r="T273" s="205">
        <v>1381588</v>
      </c>
      <c r="U273" s="205">
        <v>1431018</v>
      </c>
      <c r="V273" s="205">
        <v>1500008</v>
      </c>
      <c r="W273" s="205">
        <v>1577309</v>
      </c>
      <c r="X273" s="205">
        <v>1627256</v>
      </c>
      <c r="Y273" s="205">
        <v>1658170</v>
      </c>
      <c r="Z273" s="205">
        <v>1691989</v>
      </c>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c r="DC273" s="52"/>
      <c r="DD273" s="52"/>
      <c r="DE273" s="52"/>
      <c r="DF273" s="52"/>
      <c r="DG273" s="52"/>
      <c r="DH273" s="52"/>
      <c r="DI273" s="52"/>
      <c r="DJ273" s="52"/>
      <c r="DK273" s="52"/>
      <c r="DL273" s="52"/>
      <c r="DM273" s="52"/>
      <c r="DN273" s="52"/>
      <c r="DO273" s="52"/>
      <c r="DP273" s="52"/>
      <c r="DQ273" s="52"/>
      <c r="DR273" s="52"/>
      <c r="DS273" s="52"/>
      <c r="DT273" s="52"/>
      <c r="DU273" s="52"/>
      <c r="DV273" s="52"/>
      <c r="DW273" s="52"/>
      <c r="DX273" s="52"/>
      <c r="DY273" s="52"/>
      <c r="DZ273" s="52"/>
      <c r="EA273" s="52"/>
      <c r="EB273" s="52"/>
      <c r="EC273" s="52"/>
      <c r="ED273" s="52"/>
      <c r="EE273" s="52"/>
      <c r="EF273" s="52"/>
      <c r="EG273" s="52"/>
      <c r="EH273" s="52"/>
      <c r="EI273" s="52"/>
      <c r="EJ273" s="52"/>
      <c r="EK273" s="52"/>
      <c r="EL273" s="52"/>
      <c r="EM273" s="52"/>
      <c r="EN273" s="52"/>
      <c r="EO273" s="52"/>
      <c r="EP273" s="52"/>
      <c r="EQ273" s="52"/>
      <c r="ER273" s="52"/>
      <c r="ES273" s="52"/>
      <c r="ET273" s="52"/>
      <c r="EU273" s="52"/>
      <c r="EV273" s="52"/>
      <c r="EW273" s="52"/>
      <c r="EX273" s="52"/>
      <c r="EY273" s="52"/>
      <c r="EZ273" s="52"/>
      <c r="FA273" s="52"/>
      <c r="FB273" s="52"/>
      <c r="FC273" s="52"/>
      <c r="FD273" s="52"/>
      <c r="FE273" s="52"/>
      <c r="FF273" s="52"/>
      <c r="FG273" s="52"/>
      <c r="FH273" s="52"/>
      <c r="FI273" s="52"/>
      <c r="FJ273" s="52"/>
      <c r="FK273" s="52"/>
      <c r="FL273" s="52"/>
      <c r="FM273" s="52"/>
      <c r="FN273" s="52"/>
      <c r="FO273" s="52"/>
      <c r="FP273" s="52"/>
      <c r="FQ273" s="52"/>
      <c r="FR273" s="52"/>
      <c r="FS273" s="52"/>
      <c r="FT273" s="52"/>
      <c r="FU273" s="52"/>
      <c r="FV273" s="52"/>
      <c r="FW273" s="52"/>
      <c r="FX273" s="52"/>
      <c r="FY273" s="52"/>
      <c r="FZ273" s="52"/>
      <c r="GA273" s="52"/>
      <c r="GB273" s="52"/>
      <c r="GC273" s="52"/>
      <c r="GD273" s="52"/>
      <c r="GE273" s="52"/>
      <c r="GF273" s="52"/>
      <c r="GG273" s="52"/>
      <c r="GH273" s="52"/>
      <c r="GI273" s="52"/>
      <c r="GJ273" s="52"/>
      <c r="GK273" s="52"/>
      <c r="GL273" s="52"/>
      <c r="GM273" s="52"/>
      <c r="GN273" s="52"/>
      <c r="GO273" s="52"/>
      <c r="GP273" s="52"/>
      <c r="GQ273" s="52"/>
      <c r="GR273" s="52"/>
      <c r="GS273" s="52"/>
      <c r="GT273" s="52"/>
    </row>
    <row r="274" spans="2:202">
      <c r="B274" s="144" t="s">
        <v>284</v>
      </c>
      <c r="C274" s="205">
        <v>1358653</v>
      </c>
      <c r="D274" s="205">
        <v>1393602</v>
      </c>
      <c r="E274" s="205">
        <v>1425735</v>
      </c>
      <c r="F274" s="205">
        <v>1450011</v>
      </c>
      <c r="G274" s="205">
        <v>1459455</v>
      </c>
      <c r="H274" s="205">
        <v>1465842</v>
      </c>
      <c r="I274" s="205">
        <v>1456893</v>
      </c>
      <c r="J274" s="205">
        <v>1438768</v>
      </c>
      <c r="K274" s="205">
        <v>1419912</v>
      </c>
      <c r="L274" s="205">
        <v>1404730</v>
      </c>
      <c r="M274" s="205">
        <v>1404662</v>
      </c>
      <c r="N274" s="205">
        <v>1418215</v>
      </c>
      <c r="O274" s="205">
        <v>1457601</v>
      </c>
      <c r="P274" s="205">
        <v>1490690</v>
      </c>
      <c r="Q274" s="205">
        <v>1508950</v>
      </c>
      <c r="R274" s="205">
        <v>1509100</v>
      </c>
      <c r="S274" s="205">
        <v>1500518</v>
      </c>
      <c r="T274" s="205">
        <v>1474144</v>
      </c>
      <c r="U274" s="205">
        <v>1457084</v>
      </c>
      <c r="V274" s="205">
        <v>1458344</v>
      </c>
      <c r="W274" s="205">
        <v>1476377</v>
      </c>
      <c r="X274" s="205">
        <v>1498197</v>
      </c>
      <c r="Y274" s="205">
        <v>1536161</v>
      </c>
      <c r="Z274" s="205">
        <v>1589086</v>
      </c>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c r="DG274" s="52"/>
      <c r="DH274" s="52"/>
      <c r="DI274" s="52"/>
      <c r="DJ274" s="52"/>
      <c r="DK274" s="52"/>
      <c r="DL274" s="52"/>
      <c r="DM274" s="52"/>
      <c r="DN274" s="52"/>
      <c r="DO274" s="52"/>
      <c r="DP274" s="52"/>
      <c r="DQ274" s="52"/>
      <c r="DR274" s="52"/>
      <c r="DS274" s="52"/>
      <c r="DT274" s="52"/>
      <c r="DU274" s="52"/>
      <c r="DV274" s="52"/>
      <c r="DW274" s="52"/>
      <c r="DX274" s="52"/>
      <c r="DY274" s="52"/>
      <c r="DZ274" s="52"/>
      <c r="EA274" s="52"/>
      <c r="EB274" s="52"/>
      <c r="EC274" s="52"/>
      <c r="ED274" s="52"/>
      <c r="EE274" s="52"/>
      <c r="EF274" s="52"/>
      <c r="EG274" s="52"/>
      <c r="EH274" s="52"/>
      <c r="EI274" s="52"/>
      <c r="EJ274" s="52"/>
      <c r="EK274" s="52"/>
      <c r="EL274" s="52"/>
      <c r="EM274" s="52"/>
      <c r="EN274" s="52"/>
      <c r="EO274" s="52"/>
      <c r="EP274" s="52"/>
      <c r="EQ274" s="52"/>
      <c r="ER274" s="52"/>
      <c r="ES274" s="52"/>
      <c r="ET274" s="52"/>
      <c r="EU274" s="52"/>
      <c r="EV274" s="52"/>
      <c r="EW274" s="52"/>
      <c r="EX274" s="52"/>
      <c r="EY274" s="52"/>
      <c r="EZ274" s="52"/>
      <c r="FA274" s="52"/>
      <c r="FB274" s="52"/>
      <c r="FC274" s="52"/>
      <c r="FD274" s="52"/>
      <c r="FE274" s="52"/>
      <c r="FF274" s="52"/>
      <c r="FG274" s="52"/>
      <c r="FH274" s="52"/>
      <c r="FI274" s="52"/>
      <c r="FJ274" s="52"/>
      <c r="FK274" s="52"/>
      <c r="FL274" s="52"/>
      <c r="FM274" s="52"/>
      <c r="FN274" s="52"/>
      <c r="FO274" s="52"/>
      <c r="FP274" s="52"/>
      <c r="FQ274" s="52"/>
      <c r="FR274" s="52"/>
      <c r="FS274" s="52"/>
      <c r="FT274" s="52"/>
      <c r="FU274" s="52"/>
      <c r="FV274" s="52"/>
      <c r="FW274" s="52"/>
      <c r="FX274" s="52"/>
      <c r="FY274" s="52"/>
      <c r="FZ274" s="52"/>
      <c r="GA274" s="52"/>
      <c r="GB274" s="52"/>
      <c r="GC274" s="52"/>
      <c r="GD274" s="52"/>
      <c r="GE274" s="52"/>
      <c r="GF274" s="52"/>
      <c r="GG274" s="52"/>
      <c r="GH274" s="52"/>
      <c r="GI274" s="52"/>
      <c r="GJ274" s="52"/>
      <c r="GK274" s="52"/>
      <c r="GL274" s="52"/>
      <c r="GM274" s="52"/>
      <c r="GN274" s="52"/>
      <c r="GO274" s="52"/>
      <c r="GP274" s="52"/>
      <c r="GQ274" s="52"/>
      <c r="GR274" s="52"/>
      <c r="GS274" s="52"/>
      <c r="GT274" s="52"/>
    </row>
    <row r="275" spans="2:202">
      <c r="B275" s="144" t="s">
        <v>285</v>
      </c>
      <c r="C275" s="205">
        <v>1294750</v>
      </c>
      <c r="D275" s="205">
        <v>1312770</v>
      </c>
      <c r="E275" s="205">
        <v>1328387</v>
      </c>
      <c r="F275" s="205">
        <v>1351990</v>
      </c>
      <c r="G275" s="205">
        <v>1371387</v>
      </c>
      <c r="H275" s="205">
        <v>1389828</v>
      </c>
      <c r="I275" s="205">
        <v>1418641</v>
      </c>
      <c r="J275" s="205">
        <v>1450189</v>
      </c>
      <c r="K275" s="205">
        <v>1473757</v>
      </c>
      <c r="L275" s="205">
        <v>1491355</v>
      </c>
      <c r="M275" s="205">
        <v>1500920</v>
      </c>
      <c r="N275" s="205">
        <v>1496160</v>
      </c>
      <c r="O275" s="205">
        <v>1483032</v>
      </c>
      <c r="P275" s="205">
        <v>1466094</v>
      </c>
      <c r="Q275" s="205">
        <v>1451812</v>
      </c>
      <c r="R275" s="205">
        <v>1451389</v>
      </c>
      <c r="S275" s="205">
        <v>1468398</v>
      </c>
      <c r="T275" s="205">
        <v>1508828</v>
      </c>
      <c r="U275" s="205">
        <v>1555685</v>
      </c>
      <c r="V275" s="205">
        <v>1589553</v>
      </c>
      <c r="W275" s="205">
        <v>1604280</v>
      </c>
      <c r="X275" s="205">
        <v>1600546</v>
      </c>
      <c r="Y275" s="205">
        <v>1573910</v>
      </c>
      <c r="Z275" s="205">
        <v>1554337</v>
      </c>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c r="CN275" s="52"/>
      <c r="CO275" s="52"/>
      <c r="CP275" s="52"/>
      <c r="CQ275" s="52"/>
      <c r="CR275" s="52"/>
      <c r="CS275" s="52"/>
      <c r="CT275" s="52"/>
      <c r="CU275" s="52"/>
      <c r="CV275" s="52"/>
      <c r="CW275" s="52"/>
      <c r="CX275" s="52"/>
      <c r="CY275" s="52"/>
      <c r="CZ275" s="52"/>
      <c r="DA275" s="52"/>
      <c r="DB275" s="52"/>
      <c r="DC275" s="52"/>
      <c r="DD275" s="52"/>
      <c r="DE275" s="52"/>
      <c r="DF275" s="52"/>
      <c r="DG275" s="52"/>
      <c r="DH275" s="52"/>
      <c r="DI275" s="52"/>
      <c r="DJ275" s="52"/>
      <c r="DK275" s="52"/>
      <c r="DL275" s="52"/>
      <c r="DM275" s="52"/>
      <c r="DN275" s="52"/>
      <c r="DO275" s="52"/>
      <c r="DP275" s="52"/>
      <c r="DQ275" s="52"/>
      <c r="DR275" s="52"/>
      <c r="DS275" s="52"/>
      <c r="DT275" s="52"/>
      <c r="DU275" s="52"/>
      <c r="DV275" s="52"/>
      <c r="DW275" s="52"/>
      <c r="DX275" s="52"/>
      <c r="DY275" s="52"/>
      <c r="DZ275" s="52"/>
      <c r="EA275" s="52"/>
      <c r="EB275" s="52"/>
      <c r="EC275" s="52"/>
      <c r="ED275" s="52"/>
      <c r="EE275" s="52"/>
      <c r="EF275" s="52"/>
      <c r="EG275" s="52"/>
      <c r="EH275" s="52"/>
      <c r="EI275" s="52"/>
      <c r="EJ275" s="52"/>
      <c r="EK275" s="52"/>
      <c r="EL275" s="52"/>
      <c r="EM275" s="52"/>
      <c r="EN275" s="52"/>
      <c r="EO275" s="52"/>
      <c r="EP275" s="52"/>
      <c r="EQ275" s="52"/>
      <c r="ER275" s="52"/>
      <c r="ES275" s="52"/>
      <c r="ET275" s="52"/>
      <c r="EU275" s="52"/>
      <c r="EV275" s="52"/>
      <c r="EW275" s="52"/>
      <c r="EX275" s="52"/>
      <c r="EY275" s="52"/>
      <c r="EZ275" s="52"/>
      <c r="FA275" s="52"/>
      <c r="FB275" s="52"/>
      <c r="FC275" s="52"/>
      <c r="FD275" s="52"/>
      <c r="FE275" s="52"/>
      <c r="FF275" s="52"/>
      <c r="FG275" s="52"/>
      <c r="FH275" s="52"/>
      <c r="FI275" s="52"/>
      <c r="FJ275" s="52"/>
      <c r="FK275" s="52"/>
      <c r="FL275" s="52"/>
      <c r="FM275" s="52"/>
      <c r="FN275" s="52"/>
      <c r="FO275" s="52"/>
      <c r="FP275" s="52"/>
      <c r="FQ275" s="52"/>
      <c r="FR275" s="52"/>
      <c r="FS275" s="52"/>
      <c r="FT275" s="52"/>
      <c r="FU275" s="52"/>
      <c r="FV275" s="52"/>
      <c r="FW275" s="52"/>
      <c r="FX275" s="52"/>
      <c r="FY275" s="52"/>
      <c r="FZ275" s="52"/>
      <c r="GA275" s="52"/>
      <c r="GB275" s="52"/>
      <c r="GC275" s="52"/>
      <c r="GD275" s="52"/>
      <c r="GE275" s="52"/>
      <c r="GF275" s="52"/>
      <c r="GG275" s="52"/>
      <c r="GH275" s="52"/>
      <c r="GI275" s="52"/>
      <c r="GJ275" s="52"/>
      <c r="GK275" s="52"/>
      <c r="GL275" s="52"/>
      <c r="GM275" s="52"/>
      <c r="GN275" s="52"/>
      <c r="GO275" s="52"/>
      <c r="GP275" s="52"/>
      <c r="GQ275" s="52"/>
      <c r="GR275" s="52"/>
      <c r="GS275" s="52"/>
      <c r="GT275" s="52"/>
    </row>
    <row r="276" spans="2:202">
      <c r="B276" s="144" t="s">
        <v>286</v>
      </c>
      <c r="C276" s="205">
        <v>1215622</v>
      </c>
      <c r="D276" s="205">
        <v>1259216</v>
      </c>
      <c r="E276" s="205">
        <v>1294271</v>
      </c>
      <c r="F276" s="205">
        <v>1294111</v>
      </c>
      <c r="G276" s="205">
        <v>1298452</v>
      </c>
      <c r="H276" s="205">
        <v>1312818</v>
      </c>
      <c r="I276" s="205">
        <v>1328984</v>
      </c>
      <c r="J276" s="205">
        <v>1349686</v>
      </c>
      <c r="K276" s="205">
        <v>1372058</v>
      </c>
      <c r="L276" s="205">
        <v>1390135</v>
      </c>
      <c r="M276" s="205">
        <v>1412784</v>
      </c>
      <c r="N276" s="205">
        <v>1440481</v>
      </c>
      <c r="O276" s="205">
        <v>1470165</v>
      </c>
      <c r="P276" s="205">
        <v>1500565</v>
      </c>
      <c r="Q276" s="205">
        <v>1520976</v>
      </c>
      <c r="R276" s="205">
        <v>1530232</v>
      </c>
      <c r="S276" s="205">
        <v>1527646</v>
      </c>
      <c r="T276" s="205">
        <v>1516444</v>
      </c>
      <c r="U276" s="205">
        <v>1504232</v>
      </c>
      <c r="V276" s="205">
        <v>1499409</v>
      </c>
      <c r="W276" s="205">
        <v>1512063</v>
      </c>
      <c r="X276" s="205">
        <v>1537102</v>
      </c>
      <c r="Y276" s="205">
        <v>1587244</v>
      </c>
      <c r="Z276" s="205">
        <v>1635607</v>
      </c>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c r="DJ276" s="52"/>
      <c r="DK276" s="52"/>
      <c r="DL276" s="52"/>
      <c r="DM276" s="52"/>
      <c r="DN276" s="52"/>
      <c r="DO276" s="52"/>
      <c r="DP276" s="52"/>
      <c r="DQ276" s="52"/>
      <c r="DR276" s="52"/>
      <c r="DS276" s="52"/>
      <c r="DT276" s="52"/>
      <c r="DU276" s="52"/>
      <c r="DV276" s="52"/>
      <c r="DW276" s="52"/>
      <c r="DX276" s="52"/>
      <c r="DY276" s="52"/>
      <c r="DZ276" s="52"/>
      <c r="EA276" s="52"/>
      <c r="EB276" s="52"/>
      <c r="EC276" s="52"/>
      <c r="ED276" s="52"/>
      <c r="EE276" s="52"/>
      <c r="EF276" s="52"/>
      <c r="EG276" s="52"/>
      <c r="EH276" s="52"/>
      <c r="EI276" s="52"/>
      <c r="EJ276" s="52"/>
      <c r="EK276" s="52"/>
      <c r="EL276" s="52"/>
      <c r="EM276" s="52"/>
      <c r="EN276" s="52"/>
      <c r="EO276" s="52"/>
      <c r="EP276" s="52"/>
      <c r="EQ276" s="52"/>
      <c r="ER276" s="52"/>
      <c r="ES276" s="52"/>
      <c r="ET276" s="52"/>
      <c r="EU276" s="52"/>
      <c r="EV276" s="52"/>
      <c r="EW276" s="52"/>
      <c r="EX276" s="52"/>
      <c r="EY276" s="52"/>
      <c r="EZ276" s="52"/>
      <c r="FA276" s="52"/>
      <c r="FB276" s="52"/>
      <c r="FC276" s="52"/>
      <c r="FD276" s="52"/>
      <c r="FE276" s="52"/>
      <c r="FF276" s="52"/>
      <c r="FG276" s="52"/>
      <c r="FH276" s="52"/>
      <c r="FI276" s="52"/>
      <c r="FJ276" s="52"/>
      <c r="FK276" s="52"/>
      <c r="FL276" s="52"/>
      <c r="FM276" s="52"/>
      <c r="FN276" s="52"/>
      <c r="FO276" s="52"/>
      <c r="FP276" s="52"/>
      <c r="FQ276" s="52"/>
      <c r="FR276" s="52"/>
      <c r="FS276" s="52"/>
      <c r="FT276" s="52"/>
      <c r="FU276" s="52"/>
      <c r="FV276" s="52"/>
      <c r="FW276" s="52"/>
      <c r="FX276" s="52"/>
      <c r="FY276" s="52"/>
      <c r="FZ276" s="52"/>
      <c r="GA276" s="52"/>
      <c r="GB276" s="52"/>
      <c r="GC276" s="52"/>
      <c r="GD276" s="52"/>
      <c r="GE276" s="52"/>
      <c r="GF276" s="52"/>
      <c r="GG276" s="52"/>
      <c r="GH276" s="52"/>
      <c r="GI276" s="52"/>
      <c r="GJ276" s="52"/>
      <c r="GK276" s="52"/>
      <c r="GL276" s="52"/>
      <c r="GM276" s="52"/>
      <c r="GN276" s="52"/>
      <c r="GO276" s="52"/>
      <c r="GP276" s="52"/>
      <c r="GQ276" s="52"/>
      <c r="GR276" s="52"/>
      <c r="GS276" s="52"/>
      <c r="GT276" s="52"/>
    </row>
    <row r="277" spans="2:202">
      <c r="B277" s="144" t="s">
        <v>287</v>
      </c>
      <c r="C277" s="205">
        <v>938210</v>
      </c>
      <c r="D277" s="205">
        <v>982119</v>
      </c>
      <c r="E277" s="205">
        <v>1029145</v>
      </c>
      <c r="F277" s="205">
        <v>1099416</v>
      </c>
      <c r="G277" s="205">
        <v>1166587</v>
      </c>
      <c r="H277" s="205">
        <v>1209408</v>
      </c>
      <c r="I277" s="205">
        <v>1247671</v>
      </c>
      <c r="J277" s="205">
        <v>1288784</v>
      </c>
      <c r="K277" s="205">
        <v>1287114</v>
      </c>
      <c r="L277" s="205">
        <v>1302126</v>
      </c>
      <c r="M277" s="205">
        <v>1320335</v>
      </c>
      <c r="N277" s="205">
        <v>1333445</v>
      </c>
      <c r="O277" s="205">
        <v>1350245</v>
      </c>
      <c r="P277" s="205">
        <v>1370704</v>
      </c>
      <c r="Q277" s="205">
        <v>1395676</v>
      </c>
      <c r="R277" s="205">
        <v>1424317</v>
      </c>
      <c r="S277" s="205">
        <v>1451092</v>
      </c>
      <c r="T277" s="205">
        <v>1477732</v>
      </c>
      <c r="U277" s="205">
        <v>1509850</v>
      </c>
      <c r="V277" s="205">
        <v>1537823</v>
      </c>
      <c r="W277" s="205">
        <v>1554430</v>
      </c>
      <c r="X277" s="205">
        <v>1554804</v>
      </c>
      <c r="Y277" s="205">
        <v>1541837</v>
      </c>
      <c r="Z277" s="205">
        <v>1530872</v>
      </c>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c r="DC277" s="52"/>
      <c r="DD277" s="52"/>
      <c r="DE277" s="52"/>
      <c r="DF277" s="52"/>
      <c r="DG277" s="52"/>
      <c r="DH277" s="52"/>
      <c r="DI277" s="52"/>
      <c r="DJ277" s="52"/>
      <c r="DK277" s="52"/>
      <c r="DL277" s="52"/>
      <c r="DM277" s="52"/>
      <c r="DN277" s="52"/>
      <c r="DO277" s="52"/>
      <c r="DP277" s="52"/>
      <c r="DQ277" s="52"/>
      <c r="DR277" s="52"/>
      <c r="DS277" s="52"/>
      <c r="DT277" s="52"/>
      <c r="DU277" s="52"/>
      <c r="DV277" s="52"/>
      <c r="DW277" s="52"/>
      <c r="DX277" s="52"/>
      <c r="DY277" s="52"/>
      <c r="DZ277" s="52"/>
      <c r="EA277" s="52"/>
      <c r="EB277" s="52"/>
      <c r="EC277" s="52"/>
      <c r="ED277" s="52"/>
      <c r="EE277" s="52"/>
      <c r="EF277" s="52"/>
      <c r="EG277" s="52"/>
      <c r="EH277" s="52"/>
      <c r="EI277" s="52"/>
      <c r="EJ277" s="52"/>
      <c r="EK277" s="52"/>
      <c r="EL277" s="52"/>
      <c r="EM277" s="52"/>
      <c r="EN277" s="52"/>
      <c r="EO277" s="52"/>
      <c r="EP277" s="52"/>
      <c r="EQ277" s="52"/>
      <c r="ER277" s="52"/>
      <c r="ES277" s="52"/>
      <c r="ET277" s="52"/>
      <c r="EU277" s="52"/>
      <c r="EV277" s="52"/>
      <c r="EW277" s="52"/>
      <c r="EX277" s="52"/>
      <c r="EY277" s="52"/>
      <c r="EZ277" s="52"/>
      <c r="FA277" s="52"/>
      <c r="FB277" s="52"/>
      <c r="FC277" s="52"/>
      <c r="FD277" s="52"/>
      <c r="FE277" s="52"/>
      <c r="FF277" s="52"/>
      <c r="FG277" s="52"/>
      <c r="FH277" s="52"/>
      <c r="FI277" s="52"/>
      <c r="FJ277" s="52"/>
      <c r="FK277" s="52"/>
      <c r="FL277" s="52"/>
      <c r="FM277" s="52"/>
      <c r="FN277" s="52"/>
      <c r="FO277" s="52"/>
      <c r="FP277" s="52"/>
      <c r="FQ277" s="52"/>
      <c r="FR277" s="52"/>
      <c r="FS277" s="52"/>
      <c r="FT277" s="52"/>
      <c r="FU277" s="52"/>
      <c r="FV277" s="52"/>
      <c r="FW277" s="52"/>
      <c r="FX277" s="52"/>
      <c r="FY277" s="52"/>
      <c r="FZ277" s="52"/>
      <c r="GA277" s="52"/>
      <c r="GB277" s="52"/>
      <c r="GC277" s="52"/>
      <c r="GD277" s="52"/>
      <c r="GE277" s="52"/>
      <c r="GF277" s="52"/>
      <c r="GG277" s="52"/>
      <c r="GH277" s="52"/>
      <c r="GI277" s="52"/>
      <c r="GJ277" s="52"/>
      <c r="GK277" s="52"/>
      <c r="GL277" s="52"/>
      <c r="GM277" s="52"/>
      <c r="GN277" s="52"/>
      <c r="GO277" s="52"/>
      <c r="GP277" s="52"/>
      <c r="GQ277" s="52"/>
      <c r="GR277" s="52"/>
      <c r="GS277" s="52"/>
      <c r="GT277" s="52"/>
    </row>
    <row r="278" spans="2:202">
      <c r="B278" s="144" t="s">
        <v>288</v>
      </c>
      <c r="C278" s="205">
        <v>795107</v>
      </c>
      <c r="D278" s="205">
        <v>821142</v>
      </c>
      <c r="E278" s="205">
        <v>846934</v>
      </c>
      <c r="F278" s="205">
        <v>869540</v>
      </c>
      <c r="G278" s="205">
        <v>888157</v>
      </c>
      <c r="H278" s="205">
        <v>925117</v>
      </c>
      <c r="I278" s="205">
        <v>968418</v>
      </c>
      <c r="J278" s="205">
        <v>1009952</v>
      </c>
      <c r="K278" s="205">
        <v>1089595</v>
      </c>
      <c r="L278" s="205">
        <v>1158434</v>
      </c>
      <c r="M278" s="205">
        <v>1205150</v>
      </c>
      <c r="N278" s="205">
        <v>1249744</v>
      </c>
      <c r="O278" s="205">
        <v>1291985</v>
      </c>
      <c r="P278" s="205">
        <v>1288296</v>
      </c>
      <c r="Q278" s="205">
        <v>1297378</v>
      </c>
      <c r="R278" s="205">
        <v>1310016</v>
      </c>
      <c r="S278" s="205">
        <v>1325456</v>
      </c>
      <c r="T278" s="205">
        <v>1347835</v>
      </c>
      <c r="U278" s="205">
        <v>1373058</v>
      </c>
      <c r="V278" s="205">
        <v>1397815</v>
      </c>
      <c r="W278" s="205">
        <v>1430082</v>
      </c>
      <c r="X278" s="205">
        <v>1460583</v>
      </c>
      <c r="Y278" s="205">
        <v>1494063</v>
      </c>
      <c r="Z278" s="205">
        <v>1524485</v>
      </c>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c r="DJ278" s="52"/>
      <c r="DK278" s="52"/>
      <c r="DL278" s="52"/>
      <c r="DM278" s="52"/>
      <c r="DN278" s="52"/>
      <c r="DO278" s="52"/>
      <c r="DP278" s="52"/>
      <c r="DQ278" s="52"/>
      <c r="DR278" s="52"/>
      <c r="DS278" s="52"/>
      <c r="DT278" s="52"/>
      <c r="DU278" s="52"/>
      <c r="DV278" s="52"/>
      <c r="DW278" s="52"/>
      <c r="DX278" s="52"/>
      <c r="DY278" s="52"/>
      <c r="DZ278" s="52"/>
      <c r="EA278" s="52"/>
      <c r="EB278" s="52"/>
      <c r="EC278" s="52"/>
      <c r="ED278" s="52"/>
      <c r="EE278" s="52"/>
      <c r="EF278" s="52"/>
      <c r="EG278" s="52"/>
      <c r="EH278" s="52"/>
      <c r="EI278" s="52"/>
      <c r="EJ278" s="52"/>
      <c r="EK278" s="52"/>
      <c r="EL278" s="52"/>
      <c r="EM278" s="52"/>
      <c r="EN278" s="52"/>
      <c r="EO278" s="52"/>
      <c r="EP278" s="52"/>
      <c r="EQ278" s="52"/>
      <c r="ER278" s="52"/>
      <c r="ES278" s="52"/>
      <c r="ET278" s="52"/>
      <c r="EU278" s="52"/>
      <c r="EV278" s="52"/>
      <c r="EW278" s="52"/>
      <c r="EX278" s="52"/>
      <c r="EY278" s="52"/>
      <c r="EZ278" s="52"/>
      <c r="FA278" s="52"/>
      <c r="FB278" s="52"/>
      <c r="FC278" s="52"/>
      <c r="FD278" s="52"/>
      <c r="FE278" s="52"/>
      <c r="FF278" s="52"/>
      <c r="FG278" s="52"/>
      <c r="FH278" s="52"/>
      <c r="FI278" s="52"/>
      <c r="FJ278" s="52"/>
      <c r="FK278" s="52"/>
      <c r="FL278" s="52"/>
      <c r="FM278" s="52"/>
      <c r="FN278" s="52"/>
      <c r="FO278" s="52"/>
      <c r="FP278" s="52"/>
      <c r="FQ278" s="52"/>
      <c r="FR278" s="52"/>
      <c r="FS278" s="52"/>
      <c r="FT278" s="52"/>
      <c r="FU278" s="52"/>
      <c r="FV278" s="52"/>
      <c r="FW278" s="52"/>
      <c r="FX278" s="52"/>
      <c r="FY278" s="52"/>
      <c r="FZ278" s="52"/>
      <c r="GA278" s="52"/>
      <c r="GB278" s="52"/>
      <c r="GC278" s="52"/>
      <c r="GD278" s="52"/>
      <c r="GE278" s="52"/>
      <c r="GF278" s="52"/>
      <c r="GG278" s="52"/>
      <c r="GH278" s="52"/>
      <c r="GI278" s="52"/>
      <c r="GJ278" s="52"/>
      <c r="GK278" s="52"/>
      <c r="GL278" s="52"/>
      <c r="GM278" s="52"/>
      <c r="GN278" s="52"/>
      <c r="GO278" s="52"/>
      <c r="GP278" s="52"/>
      <c r="GQ278" s="52"/>
      <c r="GR278" s="52"/>
      <c r="GS278" s="52"/>
      <c r="GT278" s="52"/>
    </row>
    <row r="279" spans="2:202">
      <c r="B279" s="144" t="s">
        <v>289</v>
      </c>
      <c r="C279" s="205">
        <v>732153</v>
      </c>
      <c r="D279" s="205">
        <v>726066</v>
      </c>
      <c r="E279" s="205">
        <v>725950</v>
      </c>
      <c r="F279" s="205">
        <v>739822</v>
      </c>
      <c r="G279" s="205">
        <v>757822</v>
      </c>
      <c r="H279" s="205">
        <v>777261</v>
      </c>
      <c r="I279" s="205">
        <v>799107</v>
      </c>
      <c r="J279" s="205">
        <v>823337</v>
      </c>
      <c r="K279" s="205">
        <v>851297</v>
      </c>
      <c r="L279" s="205">
        <v>877569</v>
      </c>
      <c r="M279" s="205">
        <v>916258</v>
      </c>
      <c r="N279" s="205">
        <v>957543</v>
      </c>
      <c r="O279" s="205">
        <v>1001979</v>
      </c>
      <c r="P279" s="205">
        <v>1077904</v>
      </c>
      <c r="Q279" s="205">
        <v>1144182</v>
      </c>
      <c r="R279" s="205">
        <v>1186934</v>
      </c>
      <c r="S279" s="205">
        <v>1226445</v>
      </c>
      <c r="T279" s="205">
        <v>1257992</v>
      </c>
      <c r="U279" s="205">
        <v>1254193</v>
      </c>
      <c r="V279" s="205">
        <v>1268595</v>
      </c>
      <c r="W279" s="205">
        <v>1287172</v>
      </c>
      <c r="X279" s="205">
        <v>1308403</v>
      </c>
      <c r="Y279" s="205">
        <v>1335993</v>
      </c>
      <c r="Z279" s="205">
        <v>1365685</v>
      </c>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c r="DC279" s="52"/>
      <c r="DD279" s="52"/>
      <c r="DE279" s="52"/>
      <c r="DF279" s="52"/>
      <c r="DG279" s="52"/>
      <c r="DH279" s="52"/>
      <c r="DI279" s="52"/>
      <c r="DJ279" s="52"/>
      <c r="DK279" s="52"/>
      <c r="DL279" s="52"/>
      <c r="DM279" s="52"/>
      <c r="DN279" s="52"/>
      <c r="DO279" s="52"/>
      <c r="DP279" s="52"/>
      <c r="DQ279" s="52"/>
      <c r="DR279" s="52"/>
      <c r="DS279" s="52"/>
      <c r="DT279" s="52"/>
      <c r="DU279" s="52"/>
      <c r="DV279" s="52"/>
      <c r="DW279" s="52"/>
      <c r="DX279" s="52"/>
      <c r="DY279" s="52"/>
      <c r="DZ279" s="52"/>
      <c r="EA279" s="52"/>
      <c r="EB279" s="52"/>
      <c r="EC279" s="52"/>
      <c r="ED279" s="52"/>
      <c r="EE279" s="52"/>
      <c r="EF279" s="52"/>
      <c r="EG279" s="52"/>
      <c r="EH279" s="52"/>
      <c r="EI279" s="52"/>
      <c r="EJ279" s="52"/>
      <c r="EK279" s="52"/>
      <c r="EL279" s="52"/>
      <c r="EM279" s="52"/>
      <c r="EN279" s="52"/>
      <c r="EO279" s="52"/>
      <c r="EP279" s="52"/>
      <c r="EQ279" s="52"/>
      <c r="ER279" s="52"/>
      <c r="ES279" s="52"/>
      <c r="ET279" s="52"/>
      <c r="EU279" s="52"/>
      <c r="EV279" s="52"/>
      <c r="EW279" s="52"/>
      <c r="EX279" s="52"/>
      <c r="EY279" s="52"/>
      <c r="EZ279" s="52"/>
      <c r="FA279" s="52"/>
      <c r="FB279" s="52"/>
      <c r="FC279" s="52"/>
      <c r="FD279" s="52"/>
      <c r="FE279" s="52"/>
      <c r="FF279" s="52"/>
      <c r="FG279" s="52"/>
      <c r="FH279" s="52"/>
      <c r="FI279" s="52"/>
      <c r="FJ279" s="52"/>
      <c r="FK279" s="52"/>
      <c r="FL279" s="52"/>
      <c r="FM279" s="52"/>
      <c r="FN279" s="52"/>
      <c r="FO279" s="52"/>
      <c r="FP279" s="52"/>
      <c r="FQ279" s="52"/>
      <c r="FR279" s="52"/>
      <c r="FS279" s="52"/>
      <c r="FT279" s="52"/>
      <c r="FU279" s="52"/>
      <c r="FV279" s="52"/>
      <c r="FW279" s="52"/>
      <c r="FX279" s="52"/>
      <c r="FY279" s="52"/>
      <c r="FZ279" s="52"/>
      <c r="GA279" s="52"/>
      <c r="GB279" s="52"/>
      <c r="GC279" s="52"/>
      <c r="GD279" s="52"/>
      <c r="GE279" s="52"/>
      <c r="GF279" s="52"/>
      <c r="GG279" s="52"/>
      <c r="GH279" s="52"/>
      <c r="GI279" s="52"/>
      <c r="GJ279" s="52"/>
      <c r="GK279" s="52"/>
      <c r="GL279" s="52"/>
      <c r="GM279" s="52"/>
      <c r="GN279" s="52"/>
      <c r="GO279" s="52"/>
      <c r="GP279" s="52"/>
      <c r="GQ279" s="52"/>
      <c r="GR279" s="52"/>
      <c r="GS279" s="52"/>
      <c r="GT279" s="52"/>
    </row>
    <row r="280" spans="2:202">
      <c r="B280" s="144" t="s">
        <v>290</v>
      </c>
      <c r="C280" s="205">
        <v>735325</v>
      </c>
      <c r="D280" s="205">
        <v>738468</v>
      </c>
      <c r="E280" s="205">
        <v>736868</v>
      </c>
      <c r="F280" s="205">
        <v>727296</v>
      </c>
      <c r="G280" s="205">
        <v>716251</v>
      </c>
      <c r="H280" s="205">
        <v>710089</v>
      </c>
      <c r="I280" s="205">
        <v>707497</v>
      </c>
      <c r="J280" s="205">
        <v>706996</v>
      </c>
      <c r="K280" s="205">
        <v>721421</v>
      </c>
      <c r="L280" s="205">
        <v>740272</v>
      </c>
      <c r="M280" s="205">
        <v>764557</v>
      </c>
      <c r="N280" s="205">
        <v>792553</v>
      </c>
      <c r="O280" s="205">
        <v>816468</v>
      </c>
      <c r="P280" s="205">
        <v>839284</v>
      </c>
      <c r="Q280" s="205">
        <v>861077</v>
      </c>
      <c r="R280" s="205">
        <v>895320</v>
      </c>
      <c r="S280" s="205">
        <v>935286</v>
      </c>
      <c r="T280" s="205">
        <v>978835</v>
      </c>
      <c r="U280" s="205">
        <v>1055169</v>
      </c>
      <c r="V280" s="205">
        <v>1117615</v>
      </c>
      <c r="W280" s="205">
        <v>1157520</v>
      </c>
      <c r="X280" s="205">
        <v>1194384</v>
      </c>
      <c r="Y280" s="205">
        <v>1226000</v>
      </c>
      <c r="Z280" s="205">
        <v>1224282</v>
      </c>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c r="DJ280" s="52"/>
      <c r="DK280" s="52"/>
      <c r="DL280" s="52"/>
      <c r="DM280" s="52"/>
      <c r="DN280" s="52"/>
      <c r="DO280" s="52"/>
      <c r="DP280" s="52"/>
      <c r="DQ280" s="52"/>
      <c r="DR280" s="52"/>
      <c r="DS280" s="52"/>
      <c r="DT280" s="52"/>
      <c r="DU280" s="52"/>
      <c r="DV280" s="52"/>
      <c r="DW280" s="52"/>
      <c r="DX280" s="52"/>
      <c r="DY280" s="52"/>
      <c r="DZ280" s="52"/>
      <c r="EA280" s="52"/>
      <c r="EB280" s="52"/>
      <c r="EC280" s="52"/>
      <c r="ED280" s="52"/>
      <c r="EE280" s="52"/>
      <c r="EF280" s="52"/>
      <c r="EG280" s="52"/>
      <c r="EH280" s="52"/>
      <c r="EI280" s="52"/>
      <c r="EJ280" s="52"/>
      <c r="EK280" s="52"/>
      <c r="EL280" s="52"/>
      <c r="EM280" s="52"/>
      <c r="EN280" s="52"/>
      <c r="EO280" s="52"/>
      <c r="EP280" s="52"/>
      <c r="EQ280" s="52"/>
      <c r="ER280" s="52"/>
      <c r="ES280" s="52"/>
      <c r="ET280" s="52"/>
      <c r="EU280" s="52"/>
      <c r="EV280" s="52"/>
      <c r="EW280" s="52"/>
      <c r="EX280" s="52"/>
      <c r="EY280" s="52"/>
      <c r="EZ280" s="52"/>
      <c r="FA280" s="52"/>
      <c r="FB280" s="52"/>
      <c r="FC280" s="52"/>
      <c r="FD280" s="52"/>
      <c r="FE280" s="52"/>
      <c r="FF280" s="52"/>
      <c r="FG280" s="52"/>
      <c r="FH280" s="52"/>
      <c r="FI280" s="52"/>
      <c r="FJ280" s="52"/>
      <c r="FK280" s="52"/>
      <c r="FL280" s="52"/>
      <c r="FM280" s="52"/>
      <c r="FN280" s="52"/>
      <c r="FO280" s="52"/>
      <c r="FP280" s="52"/>
      <c r="FQ280" s="52"/>
      <c r="FR280" s="52"/>
      <c r="FS280" s="52"/>
      <c r="FT280" s="52"/>
      <c r="FU280" s="52"/>
      <c r="FV280" s="52"/>
      <c r="FW280" s="52"/>
      <c r="FX280" s="52"/>
      <c r="FY280" s="52"/>
      <c r="FZ280" s="52"/>
      <c r="GA280" s="52"/>
      <c r="GB280" s="52"/>
      <c r="GC280" s="52"/>
      <c r="GD280" s="52"/>
      <c r="GE280" s="52"/>
      <c r="GF280" s="52"/>
      <c r="GG280" s="52"/>
      <c r="GH280" s="52"/>
      <c r="GI280" s="52"/>
      <c r="GJ280" s="52"/>
      <c r="GK280" s="52"/>
      <c r="GL280" s="52"/>
      <c r="GM280" s="52"/>
      <c r="GN280" s="52"/>
      <c r="GO280" s="52"/>
      <c r="GP280" s="52"/>
      <c r="GQ280" s="52"/>
      <c r="GR280" s="52"/>
      <c r="GS280" s="52"/>
      <c r="GT280" s="52"/>
    </row>
    <row r="281" spans="2:202">
      <c r="B281" s="144" t="s">
        <v>291</v>
      </c>
      <c r="C281" s="205">
        <v>649842</v>
      </c>
      <c r="D281" s="205">
        <v>662351</v>
      </c>
      <c r="E281" s="205">
        <v>671390</v>
      </c>
      <c r="F281" s="205">
        <v>677301</v>
      </c>
      <c r="G281" s="205">
        <v>683939</v>
      </c>
      <c r="H281" s="205">
        <v>684970</v>
      </c>
      <c r="I281" s="205">
        <v>686722</v>
      </c>
      <c r="J281" s="205">
        <v>688787</v>
      </c>
      <c r="K281" s="205">
        <v>686135</v>
      </c>
      <c r="L281" s="205">
        <v>680664</v>
      </c>
      <c r="M281" s="205">
        <v>675852</v>
      </c>
      <c r="N281" s="205">
        <v>672794</v>
      </c>
      <c r="O281" s="205">
        <v>677898</v>
      </c>
      <c r="P281" s="205">
        <v>693458</v>
      </c>
      <c r="Q281" s="205">
        <v>711646</v>
      </c>
      <c r="R281" s="205">
        <v>732674</v>
      </c>
      <c r="S281" s="205">
        <v>754865</v>
      </c>
      <c r="T281" s="205">
        <v>773121</v>
      </c>
      <c r="U281" s="205">
        <v>800638</v>
      </c>
      <c r="V281" s="205">
        <v>827160</v>
      </c>
      <c r="W281" s="205">
        <v>865863</v>
      </c>
      <c r="X281" s="205">
        <v>908395</v>
      </c>
      <c r="Y281" s="205">
        <v>954260</v>
      </c>
      <c r="Z281" s="205">
        <v>1024648</v>
      </c>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c r="CN281" s="52"/>
      <c r="CO281" s="52"/>
      <c r="CP281" s="52"/>
      <c r="CQ281" s="52"/>
      <c r="CR281" s="52"/>
      <c r="CS281" s="52"/>
      <c r="CT281" s="52"/>
      <c r="CU281" s="52"/>
      <c r="CV281" s="52"/>
      <c r="CW281" s="52"/>
      <c r="CX281" s="52"/>
      <c r="CY281" s="52"/>
      <c r="CZ281" s="52"/>
      <c r="DA281" s="52"/>
      <c r="DB281" s="52"/>
      <c r="DC281" s="52"/>
      <c r="DD281" s="52"/>
      <c r="DE281" s="52"/>
      <c r="DF281" s="52"/>
      <c r="DG281" s="52"/>
      <c r="DH281" s="52"/>
      <c r="DI281" s="52"/>
      <c r="DJ281" s="52"/>
      <c r="DK281" s="52"/>
      <c r="DL281" s="52"/>
      <c r="DM281" s="52"/>
      <c r="DN281" s="52"/>
      <c r="DO281" s="52"/>
      <c r="DP281" s="52"/>
      <c r="DQ281" s="52"/>
      <c r="DR281" s="52"/>
      <c r="DS281" s="52"/>
      <c r="DT281" s="52"/>
      <c r="DU281" s="52"/>
      <c r="DV281" s="52"/>
      <c r="DW281" s="52"/>
      <c r="DX281" s="52"/>
      <c r="DY281" s="52"/>
      <c r="DZ281" s="52"/>
      <c r="EA281" s="52"/>
      <c r="EB281" s="52"/>
      <c r="EC281" s="52"/>
      <c r="ED281" s="52"/>
      <c r="EE281" s="52"/>
      <c r="EF281" s="52"/>
      <c r="EG281" s="52"/>
      <c r="EH281" s="52"/>
      <c r="EI281" s="52"/>
      <c r="EJ281" s="52"/>
      <c r="EK281" s="52"/>
      <c r="EL281" s="52"/>
      <c r="EM281" s="52"/>
      <c r="EN281" s="52"/>
      <c r="EO281" s="52"/>
      <c r="EP281" s="52"/>
      <c r="EQ281" s="52"/>
      <c r="ER281" s="52"/>
      <c r="ES281" s="52"/>
      <c r="ET281" s="52"/>
      <c r="EU281" s="52"/>
      <c r="EV281" s="52"/>
      <c r="EW281" s="52"/>
      <c r="EX281" s="52"/>
      <c r="EY281" s="52"/>
      <c r="EZ281" s="52"/>
      <c r="FA281" s="52"/>
      <c r="FB281" s="52"/>
      <c r="FC281" s="52"/>
      <c r="FD281" s="52"/>
      <c r="FE281" s="52"/>
      <c r="FF281" s="52"/>
      <c r="FG281" s="52"/>
      <c r="FH281" s="52"/>
      <c r="FI281" s="52"/>
      <c r="FJ281" s="52"/>
      <c r="FK281" s="52"/>
      <c r="FL281" s="52"/>
      <c r="FM281" s="52"/>
      <c r="FN281" s="52"/>
      <c r="FO281" s="52"/>
      <c r="FP281" s="52"/>
      <c r="FQ281" s="52"/>
      <c r="FR281" s="52"/>
      <c r="FS281" s="52"/>
      <c r="FT281" s="52"/>
      <c r="FU281" s="52"/>
      <c r="FV281" s="52"/>
      <c r="FW281" s="52"/>
      <c r="FX281" s="52"/>
      <c r="FY281" s="52"/>
      <c r="FZ281" s="52"/>
      <c r="GA281" s="52"/>
      <c r="GB281" s="52"/>
      <c r="GC281" s="52"/>
      <c r="GD281" s="52"/>
      <c r="GE281" s="52"/>
      <c r="GF281" s="52"/>
      <c r="GG281" s="52"/>
      <c r="GH281" s="52"/>
      <c r="GI281" s="52"/>
      <c r="GJ281" s="52"/>
      <c r="GK281" s="52"/>
      <c r="GL281" s="52"/>
      <c r="GM281" s="52"/>
      <c r="GN281" s="52"/>
      <c r="GO281" s="52"/>
      <c r="GP281" s="52"/>
      <c r="GQ281" s="52"/>
      <c r="GR281" s="52"/>
      <c r="GS281" s="52"/>
      <c r="GT281" s="52"/>
    </row>
    <row r="282" spans="2:202">
      <c r="B282" s="144" t="s">
        <v>292</v>
      </c>
      <c r="C282" s="205">
        <v>478012</v>
      </c>
      <c r="D282" s="205">
        <v>488526</v>
      </c>
      <c r="E282" s="205">
        <v>510755</v>
      </c>
      <c r="F282" s="205">
        <v>531336</v>
      </c>
      <c r="G282" s="205">
        <v>553125</v>
      </c>
      <c r="H282" s="205">
        <v>579494</v>
      </c>
      <c r="I282" s="205">
        <v>590725</v>
      </c>
      <c r="J282" s="205">
        <v>600161</v>
      </c>
      <c r="K282" s="205">
        <v>607402</v>
      </c>
      <c r="L282" s="205">
        <v>615934</v>
      </c>
      <c r="M282" s="205">
        <v>624163</v>
      </c>
      <c r="N282" s="205">
        <v>629212</v>
      </c>
      <c r="O282" s="205">
        <v>634063</v>
      </c>
      <c r="P282" s="205">
        <v>631147</v>
      </c>
      <c r="Q282" s="205">
        <v>625179</v>
      </c>
      <c r="R282" s="205">
        <v>620730</v>
      </c>
      <c r="S282" s="205">
        <v>619106</v>
      </c>
      <c r="T282" s="205">
        <v>624132</v>
      </c>
      <c r="U282" s="205">
        <v>640247</v>
      </c>
      <c r="V282" s="205">
        <v>657877</v>
      </c>
      <c r="W282" s="205">
        <v>680298</v>
      </c>
      <c r="X282" s="205">
        <v>704894</v>
      </c>
      <c r="Y282" s="205">
        <v>727671</v>
      </c>
      <c r="Z282" s="205">
        <v>755853</v>
      </c>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c r="DJ282" s="52"/>
      <c r="DK282" s="52"/>
      <c r="DL282" s="52"/>
      <c r="DM282" s="52"/>
      <c r="DN282" s="52"/>
      <c r="DO282" s="52"/>
      <c r="DP282" s="52"/>
      <c r="DQ282" s="52"/>
      <c r="DR282" s="52"/>
      <c r="DS282" s="52"/>
      <c r="DT282" s="52"/>
      <c r="DU282" s="52"/>
      <c r="DV282" s="52"/>
      <c r="DW282" s="52"/>
      <c r="DX282" s="52"/>
      <c r="DY282" s="52"/>
      <c r="DZ282" s="52"/>
      <c r="EA282" s="52"/>
      <c r="EB282" s="52"/>
      <c r="EC282" s="52"/>
      <c r="ED282" s="52"/>
      <c r="EE282" s="52"/>
      <c r="EF282" s="52"/>
      <c r="EG282" s="52"/>
      <c r="EH282" s="52"/>
      <c r="EI282" s="52"/>
      <c r="EJ282" s="52"/>
      <c r="EK282" s="52"/>
      <c r="EL282" s="52"/>
      <c r="EM282" s="52"/>
      <c r="EN282" s="52"/>
      <c r="EO282" s="52"/>
      <c r="EP282" s="52"/>
      <c r="EQ282" s="52"/>
      <c r="ER282" s="52"/>
      <c r="ES282" s="52"/>
      <c r="ET282" s="52"/>
      <c r="EU282" s="52"/>
      <c r="EV282" s="52"/>
      <c r="EW282" s="52"/>
      <c r="EX282" s="52"/>
      <c r="EY282" s="52"/>
      <c r="EZ282" s="52"/>
      <c r="FA282" s="52"/>
      <c r="FB282" s="52"/>
      <c r="FC282" s="52"/>
      <c r="FD282" s="52"/>
      <c r="FE282" s="52"/>
      <c r="FF282" s="52"/>
      <c r="FG282" s="52"/>
      <c r="FH282" s="52"/>
      <c r="FI282" s="52"/>
      <c r="FJ282" s="52"/>
      <c r="FK282" s="52"/>
      <c r="FL282" s="52"/>
      <c r="FM282" s="52"/>
      <c r="FN282" s="52"/>
      <c r="FO282" s="52"/>
      <c r="FP282" s="52"/>
      <c r="FQ282" s="52"/>
      <c r="FR282" s="52"/>
      <c r="FS282" s="52"/>
      <c r="FT282" s="52"/>
      <c r="FU282" s="52"/>
      <c r="FV282" s="52"/>
      <c r="FW282" s="52"/>
      <c r="FX282" s="52"/>
      <c r="FY282" s="52"/>
      <c r="FZ282" s="52"/>
      <c r="GA282" s="52"/>
      <c r="GB282" s="52"/>
      <c r="GC282" s="52"/>
      <c r="GD282" s="52"/>
      <c r="GE282" s="52"/>
      <c r="GF282" s="52"/>
      <c r="GG282" s="52"/>
      <c r="GH282" s="52"/>
      <c r="GI282" s="52"/>
      <c r="GJ282" s="52"/>
      <c r="GK282" s="52"/>
      <c r="GL282" s="52"/>
      <c r="GM282" s="52"/>
      <c r="GN282" s="52"/>
      <c r="GO282" s="52"/>
      <c r="GP282" s="52"/>
      <c r="GQ282" s="52"/>
      <c r="GR282" s="52"/>
      <c r="GS282" s="52"/>
      <c r="GT282" s="52"/>
    </row>
    <row r="283" spans="2:202">
      <c r="B283" s="144" t="s">
        <v>293</v>
      </c>
      <c r="C283" s="205">
        <v>364578</v>
      </c>
      <c r="D283" s="205">
        <v>375228</v>
      </c>
      <c r="E283" s="205">
        <v>384495</v>
      </c>
      <c r="F283" s="205">
        <v>390838</v>
      </c>
      <c r="G283" s="205">
        <v>392684</v>
      </c>
      <c r="H283" s="205">
        <v>390062</v>
      </c>
      <c r="I283" s="205">
        <v>401419</v>
      </c>
      <c r="J283" s="205">
        <v>421314</v>
      </c>
      <c r="K283" s="205">
        <v>444155</v>
      </c>
      <c r="L283" s="205">
        <v>466920</v>
      </c>
      <c r="M283" s="205">
        <v>490129</v>
      </c>
      <c r="N283" s="205">
        <v>504118</v>
      </c>
      <c r="O283" s="205">
        <v>515848</v>
      </c>
      <c r="P283" s="205">
        <v>523355</v>
      </c>
      <c r="Q283" s="205">
        <v>532369</v>
      </c>
      <c r="R283" s="205">
        <v>539518</v>
      </c>
      <c r="S283" s="205">
        <v>543829</v>
      </c>
      <c r="T283" s="205">
        <v>546681</v>
      </c>
      <c r="U283" s="205">
        <v>547710</v>
      </c>
      <c r="V283" s="205">
        <v>546932</v>
      </c>
      <c r="W283" s="205">
        <v>547565</v>
      </c>
      <c r="X283" s="205">
        <v>549808</v>
      </c>
      <c r="Y283" s="205">
        <v>558341</v>
      </c>
      <c r="Z283" s="205">
        <v>572227</v>
      </c>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c r="DC283" s="52"/>
      <c r="DD283" s="52"/>
      <c r="DE283" s="52"/>
      <c r="DF283" s="52"/>
      <c r="DG283" s="52"/>
      <c r="DH283" s="52"/>
      <c r="DI283" s="52"/>
      <c r="DJ283" s="52"/>
      <c r="DK283" s="52"/>
      <c r="DL283" s="52"/>
      <c r="DM283" s="52"/>
      <c r="DN283" s="52"/>
      <c r="DO283" s="52"/>
      <c r="DP283" s="52"/>
      <c r="DQ283" s="52"/>
      <c r="DR283" s="52"/>
      <c r="DS283" s="52"/>
      <c r="DT283" s="52"/>
      <c r="DU283" s="52"/>
      <c r="DV283" s="52"/>
      <c r="DW283" s="52"/>
      <c r="DX283" s="52"/>
      <c r="DY283" s="52"/>
      <c r="DZ283" s="52"/>
      <c r="EA283" s="52"/>
      <c r="EB283" s="52"/>
      <c r="EC283" s="52"/>
      <c r="ED283" s="52"/>
      <c r="EE283" s="52"/>
      <c r="EF283" s="52"/>
      <c r="EG283" s="52"/>
      <c r="EH283" s="52"/>
      <c r="EI283" s="52"/>
      <c r="EJ283" s="52"/>
      <c r="EK283" s="52"/>
      <c r="EL283" s="52"/>
      <c r="EM283" s="52"/>
      <c r="EN283" s="52"/>
      <c r="EO283" s="52"/>
      <c r="EP283" s="52"/>
      <c r="EQ283" s="52"/>
      <c r="ER283" s="52"/>
      <c r="ES283" s="52"/>
      <c r="ET283" s="52"/>
      <c r="EU283" s="52"/>
      <c r="EV283" s="52"/>
      <c r="EW283" s="52"/>
      <c r="EX283" s="52"/>
      <c r="EY283" s="52"/>
      <c r="EZ283" s="52"/>
      <c r="FA283" s="52"/>
      <c r="FB283" s="52"/>
      <c r="FC283" s="52"/>
      <c r="FD283" s="52"/>
      <c r="FE283" s="52"/>
      <c r="FF283" s="52"/>
      <c r="FG283" s="52"/>
      <c r="FH283" s="52"/>
      <c r="FI283" s="52"/>
      <c r="FJ283" s="52"/>
      <c r="FK283" s="52"/>
      <c r="FL283" s="52"/>
      <c r="FM283" s="52"/>
      <c r="FN283" s="52"/>
      <c r="FO283" s="52"/>
      <c r="FP283" s="52"/>
      <c r="FQ283" s="52"/>
      <c r="FR283" s="52"/>
      <c r="FS283" s="52"/>
      <c r="FT283" s="52"/>
      <c r="FU283" s="52"/>
      <c r="FV283" s="52"/>
      <c r="FW283" s="52"/>
      <c r="FX283" s="52"/>
      <c r="FY283" s="52"/>
      <c r="FZ283" s="52"/>
      <c r="GA283" s="52"/>
      <c r="GB283" s="52"/>
      <c r="GC283" s="52"/>
      <c r="GD283" s="52"/>
      <c r="GE283" s="52"/>
      <c r="GF283" s="52"/>
      <c r="GG283" s="52"/>
      <c r="GH283" s="52"/>
      <c r="GI283" s="52"/>
      <c r="GJ283" s="52"/>
      <c r="GK283" s="52"/>
      <c r="GL283" s="52"/>
      <c r="GM283" s="52"/>
      <c r="GN283" s="52"/>
      <c r="GO283" s="52"/>
      <c r="GP283" s="52"/>
      <c r="GQ283" s="52"/>
      <c r="GR283" s="52"/>
      <c r="GS283" s="52"/>
      <c r="GT283" s="52"/>
    </row>
    <row r="284" spans="2:202">
      <c r="B284" s="144" t="s">
        <v>294</v>
      </c>
      <c r="C284" s="205">
        <v>210875</v>
      </c>
      <c r="D284" s="205">
        <v>220101</v>
      </c>
      <c r="E284" s="205">
        <v>229828</v>
      </c>
      <c r="F284" s="205">
        <v>239645</v>
      </c>
      <c r="G284" s="205">
        <v>251101</v>
      </c>
      <c r="H284" s="205">
        <v>265034</v>
      </c>
      <c r="I284" s="205">
        <v>274016</v>
      </c>
      <c r="J284" s="205">
        <v>281072</v>
      </c>
      <c r="K284" s="205">
        <v>287092</v>
      </c>
      <c r="L284" s="205">
        <v>291214</v>
      </c>
      <c r="M284" s="205">
        <v>293944</v>
      </c>
      <c r="N284" s="205">
        <v>307014</v>
      </c>
      <c r="O284" s="205">
        <v>327819</v>
      </c>
      <c r="P284" s="205">
        <v>345157</v>
      </c>
      <c r="Q284" s="205">
        <v>362670</v>
      </c>
      <c r="R284" s="205">
        <v>379657</v>
      </c>
      <c r="S284" s="205">
        <v>391888</v>
      </c>
      <c r="T284" s="205">
        <v>401438</v>
      </c>
      <c r="U284" s="205">
        <v>410879</v>
      </c>
      <c r="V284" s="205">
        <v>420642</v>
      </c>
      <c r="W284" s="205">
        <v>428611</v>
      </c>
      <c r="X284" s="205">
        <v>436984</v>
      </c>
      <c r="Y284" s="205">
        <v>444032</v>
      </c>
      <c r="Z284" s="205">
        <v>444582</v>
      </c>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c r="DJ284" s="52"/>
      <c r="DK284" s="52"/>
      <c r="DL284" s="52"/>
      <c r="DM284" s="52"/>
      <c r="DN284" s="52"/>
      <c r="DO284" s="52"/>
      <c r="DP284" s="52"/>
      <c r="DQ284" s="52"/>
      <c r="DR284" s="52"/>
      <c r="DS284" s="52"/>
      <c r="DT284" s="52"/>
      <c r="DU284" s="52"/>
      <c r="DV284" s="52"/>
      <c r="DW284" s="52"/>
      <c r="DX284" s="52"/>
      <c r="DY284" s="52"/>
      <c r="DZ284" s="52"/>
      <c r="EA284" s="52"/>
      <c r="EB284" s="52"/>
      <c r="EC284" s="52"/>
      <c r="ED284" s="52"/>
      <c r="EE284" s="52"/>
      <c r="EF284" s="52"/>
      <c r="EG284" s="52"/>
      <c r="EH284" s="52"/>
      <c r="EI284" s="52"/>
      <c r="EJ284" s="52"/>
      <c r="EK284" s="52"/>
      <c r="EL284" s="52"/>
      <c r="EM284" s="52"/>
      <c r="EN284" s="52"/>
      <c r="EO284" s="52"/>
      <c r="EP284" s="52"/>
      <c r="EQ284" s="52"/>
      <c r="ER284" s="52"/>
      <c r="ES284" s="52"/>
      <c r="ET284" s="52"/>
      <c r="EU284" s="52"/>
      <c r="EV284" s="52"/>
      <c r="EW284" s="52"/>
      <c r="EX284" s="52"/>
      <c r="EY284" s="52"/>
      <c r="EZ284" s="52"/>
      <c r="FA284" s="52"/>
      <c r="FB284" s="52"/>
      <c r="FC284" s="52"/>
      <c r="FD284" s="52"/>
      <c r="FE284" s="52"/>
      <c r="FF284" s="52"/>
      <c r="FG284" s="52"/>
      <c r="FH284" s="52"/>
      <c r="FI284" s="52"/>
      <c r="FJ284" s="52"/>
      <c r="FK284" s="52"/>
      <c r="FL284" s="52"/>
      <c r="FM284" s="52"/>
      <c r="FN284" s="52"/>
      <c r="FO284" s="52"/>
      <c r="FP284" s="52"/>
      <c r="FQ284" s="52"/>
      <c r="FR284" s="52"/>
      <c r="FS284" s="52"/>
      <c r="FT284" s="52"/>
      <c r="FU284" s="52"/>
      <c r="FV284" s="52"/>
      <c r="FW284" s="52"/>
      <c r="FX284" s="52"/>
      <c r="FY284" s="52"/>
      <c r="FZ284" s="52"/>
      <c r="GA284" s="52"/>
      <c r="GB284" s="52"/>
      <c r="GC284" s="52"/>
      <c r="GD284" s="52"/>
      <c r="GE284" s="52"/>
      <c r="GF284" s="52"/>
      <c r="GG284" s="52"/>
      <c r="GH284" s="52"/>
      <c r="GI284" s="52"/>
      <c r="GJ284" s="52"/>
      <c r="GK284" s="52"/>
      <c r="GL284" s="52"/>
      <c r="GM284" s="52"/>
      <c r="GN284" s="52"/>
      <c r="GO284" s="52"/>
      <c r="GP284" s="52"/>
      <c r="GQ284" s="52"/>
      <c r="GR284" s="52"/>
      <c r="GS284" s="52"/>
      <c r="GT284" s="52"/>
    </row>
    <row r="285" spans="2:202">
      <c r="B285" s="144" t="s">
        <v>295</v>
      </c>
      <c r="C285" s="144">
        <v>100685</v>
      </c>
      <c r="D285" s="144">
        <v>102626</v>
      </c>
      <c r="E285" s="144">
        <v>107902</v>
      </c>
      <c r="F285" s="144">
        <v>113609</v>
      </c>
      <c r="G285" s="144">
        <v>119757</v>
      </c>
      <c r="H285" s="144">
        <v>124803</v>
      </c>
      <c r="I285" s="144">
        <v>131734</v>
      </c>
      <c r="J285" s="144">
        <v>138854</v>
      </c>
      <c r="K285" s="144">
        <v>147183</v>
      </c>
      <c r="L285" s="144">
        <v>155385</v>
      </c>
      <c r="M285" s="144">
        <v>164613</v>
      </c>
      <c r="N285" s="144">
        <v>172398</v>
      </c>
      <c r="O285" s="144">
        <v>179171</v>
      </c>
      <c r="P285" s="144">
        <v>184318</v>
      </c>
      <c r="Q285" s="144">
        <v>187557</v>
      </c>
      <c r="R285" s="144">
        <v>189675</v>
      </c>
      <c r="S285" s="144">
        <v>199735</v>
      </c>
      <c r="T285" s="144">
        <v>212164</v>
      </c>
      <c r="U285" s="144">
        <v>226167</v>
      </c>
      <c r="V285" s="144">
        <v>239073</v>
      </c>
      <c r="W285" s="144">
        <v>252213</v>
      </c>
      <c r="X285" s="144">
        <v>263143</v>
      </c>
      <c r="Y285" s="144">
        <v>272273</v>
      </c>
      <c r="Z285" s="144">
        <v>280397</v>
      </c>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row>
    <row r="286" spans="2:202">
      <c r="B286" s="144" t="s">
        <v>296</v>
      </c>
      <c r="C286" s="144">
        <v>33084</v>
      </c>
      <c r="D286" s="144">
        <v>35234</v>
      </c>
      <c r="E286" s="144">
        <v>36847</v>
      </c>
      <c r="F286" s="144">
        <v>39336</v>
      </c>
      <c r="G286" s="144">
        <v>41671</v>
      </c>
      <c r="H286" s="144">
        <v>44396</v>
      </c>
      <c r="I286" s="144">
        <v>46361</v>
      </c>
      <c r="J286" s="144">
        <v>48442</v>
      </c>
      <c r="K286" s="144">
        <v>50971</v>
      </c>
      <c r="L286" s="144">
        <v>53754</v>
      </c>
      <c r="M286" s="144">
        <v>57330</v>
      </c>
      <c r="N286" s="144">
        <v>61837</v>
      </c>
      <c r="O286" s="144">
        <v>65994</v>
      </c>
      <c r="P286" s="144">
        <v>69618</v>
      </c>
      <c r="Q286" s="144">
        <v>72895</v>
      </c>
      <c r="R286" s="144">
        <v>76980</v>
      </c>
      <c r="S286" s="144">
        <v>81770</v>
      </c>
      <c r="T286" s="144">
        <v>84925</v>
      </c>
      <c r="U286" s="144">
        <v>87836</v>
      </c>
      <c r="V286" s="144">
        <v>89213</v>
      </c>
      <c r="W286" s="144">
        <v>90521</v>
      </c>
      <c r="X286" s="144">
        <v>96387</v>
      </c>
      <c r="Y286" s="144">
        <v>103493</v>
      </c>
      <c r="Z286" s="144">
        <v>113794</v>
      </c>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row>
    <row r="287" spans="2:202">
      <c r="B287" s="144" t="s">
        <v>13</v>
      </c>
      <c r="C287" s="144">
        <v>9419</v>
      </c>
      <c r="D287" s="144">
        <v>9315</v>
      </c>
      <c r="E287" s="144">
        <v>9498</v>
      </c>
      <c r="F287" s="144">
        <v>9783</v>
      </c>
      <c r="G287" s="144">
        <v>10371</v>
      </c>
      <c r="H287" s="144">
        <v>11066</v>
      </c>
      <c r="I287" s="144">
        <v>12302</v>
      </c>
      <c r="J287" s="144">
        <v>13609</v>
      </c>
      <c r="K287" s="144">
        <v>14079</v>
      </c>
      <c r="L287" s="144">
        <v>14633</v>
      </c>
      <c r="M287" s="144">
        <v>15595</v>
      </c>
      <c r="N287" s="144">
        <v>16887</v>
      </c>
      <c r="O287" s="144">
        <v>18277</v>
      </c>
      <c r="P287" s="144">
        <v>18616</v>
      </c>
      <c r="Q287" s="144">
        <v>19011</v>
      </c>
      <c r="R287" s="144">
        <v>19623</v>
      </c>
      <c r="S287" s="144">
        <v>20686</v>
      </c>
      <c r="T287" s="144">
        <v>21603</v>
      </c>
      <c r="U287" s="144">
        <v>23133</v>
      </c>
      <c r="V287" s="144">
        <v>24270</v>
      </c>
      <c r="W287" s="144">
        <v>25495</v>
      </c>
      <c r="X287" s="144">
        <v>27064</v>
      </c>
      <c r="Y287" s="144">
        <v>27841</v>
      </c>
      <c r="Z287" s="144">
        <v>29811</v>
      </c>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row>
    <row r="288" spans="2:202">
      <c r="B288" s="144" t="s">
        <v>1</v>
      </c>
      <c r="C288" s="205">
        <f>SUM(C268:C287)</f>
        <v>16814416</v>
      </c>
      <c r="D288" s="205">
        <f t="shared" ref="D288:Z288" si="326">SUM(D268:D287)</f>
        <v>17065128</v>
      </c>
      <c r="E288" s="205">
        <f t="shared" si="326"/>
        <v>17284036</v>
      </c>
      <c r="F288" s="205">
        <f t="shared" si="326"/>
        <v>17478635</v>
      </c>
      <c r="G288" s="205">
        <f t="shared" si="326"/>
        <v>17634808</v>
      </c>
      <c r="H288" s="205">
        <f t="shared" si="326"/>
        <v>17805468</v>
      </c>
      <c r="I288" s="205">
        <f t="shared" si="326"/>
        <v>18004882</v>
      </c>
      <c r="J288" s="205">
        <f t="shared" si="326"/>
        <v>18224767</v>
      </c>
      <c r="K288" s="205">
        <f t="shared" si="326"/>
        <v>18423037</v>
      </c>
      <c r="L288" s="205">
        <f t="shared" si="326"/>
        <v>18607584</v>
      </c>
      <c r="M288" s="205">
        <f t="shared" si="326"/>
        <v>18812264</v>
      </c>
      <c r="N288" s="205">
        <f t="shared" si="326"/>
        <v>19028802</v>
      </c>
      <c r="O288" s="205">
        <f t="shared" si="326"/>
        <v>19274701</v>
      </c>
      <c r="P288" s="205">
        <f t="shared" si="326"/>
        <v>19495210</v>
      </c>
      <c r="Q288" s="205">
        <f t="shared" si="326"/>
        <v>19720737</v>
      </c>
      <c r="R288" s="205">
        <f t="shared" si="326"/>
        <v>19932722</v>
      </c>
      <c r="S288" s="205">
        <f t="shared" si="326"/>
        <v>20176844</v>
      </c>
      <c r="T288" s="205">
        <f t="shared" si="326"/>
        <v>20450966</v>
      </c>
      <c r="U288" s="205">
        <f t="shared" si="326"/>
        <v>20827622</v>
      </c>
      <c r="V288" s="205">
        <f t="shared" si="326"/>
        <v>21249199</v>
      </c>
      <c r="W288" s="205">
        <f t="shared" si="326"/>
        <v>21691653</v>
      </c>
      <c r="X288" s="205">
        <f t="shared" si="326"/>
        <v>22031750</v>
      </c>
      <c r="Y288" s="205">
        <f t="shared" si="326"/>
        <v>22340024</v>
      </c>
      <c r="Z288" s="205">
        <f t="shared" si="326"/>
        <v>22710352</v>
      </c>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c r="DG288" s="52"/>
      <c r="DH288" s="52"/>
      <c r="DI288" s="52"/>
      <c r="DJ288" s="52"/>
      <c r="DK288" s="52"/>
      <c r="DL288" s="52"/>
      <c r="DM288" s="52"/>
      <c r="DN288" s="52"/>
      <c r="DO288" s="52"/>
      <c r="DP288" s="52"/>
      <c r="DQ288" s="52"/>
      <c r="DR288" s="52"/>
      <c r="DS288" s="52"/>
      <c r="DT288" s="52"/>
      <c r="DU288" s="52"/>
      <c r="DV288" s="52"/>
      <c r="DW288" s="52"/>
      <c r="DX288" s="52"/>
      <c r="DY288" s="52"/>
      <c r="DZ288" s="52"/>
      <c r="EA288" s="52"/>
      <c r="EB288" s="52"/>
      <c r="EC288" s="52"/>
      <c r="ED288" s="52"/>
      <c r="EE288" s="52"/>
      <c r="EF288" s="52"/>
      <c r="EG288" s="52"/>
      <c r="EH288" s="52"/>
      <c r="EI288" s="52"/>
      <c r="EJ288" s="52"/>
      <c r="EK288" s="52"/>
      <c r="EL288" s="52"/>
      <c r="EM288" s="52"/>
      <c r="EN288" s="52"/>
      <c r="EO288" s="52"/>
      <c r="EP288" s="52"/>
      <c r="EQ288" s="52"/>
      <c r="ER288" s="52"/>
      <c r="ES288" s="52"/>
      <c r="ET288" s="52"/>
      <c r="EU288" s="52"/>
      <c r="EV288" s="52"/>
      <c r="EW288" s="52"/>
      <c r="EX288" s="52"/>
      <c r="EY288" s="52"/>
      <c r="EZ288" s="52"/>
      <c r="FA288" s="52"/>
      <c r="FB288" s="52"/>
      <c r="FC288" s="52"/>
      <c r="FD288" s="52"/>
      <c r="FE288" s="52"/>
      <c r="FF288" s="52"/>
      <c r="FG288" s="52"/>
      <c r="FH288" s="52"/>
      <c r="FI288" s="52"/>
      <c r="FJ288" s="52"/>
      <c r="FK288" s="52"/>
      <c r="FL288" s="52"/>
      <c r="FM288" s="52"/>
      <c r="FN288" s="52"/>
      <c r="FO288" s="52"/>
      <c r="FP288" s="52"/>
      <c r="FQ288" s="52"/>
      <c r="FR288" s="52"/>
      <c r="FS288" s="52"/>
      <c r="FT288" s="52"/>
      <c r="FU288" s="52"/>
      <c r="FV288" s="52"/>
      <c r="FW288" s="52"/>
      <c r="FX288" s="52"/>
      <c r="FY288" s="52"/>
      <c r="FZ288" s="52"/>
      <c r="GA288" s="52"/>
      <c r="GB288" s="52"/>
      <c r="GC288" s="52"/>
      <c r="GD288" s="52"/>
      <c r="GE288" s="52"/>
      <c r="GF288" s="52"/>
      <c r="GG288" s="52"/>
      <c r="GH288" s="52"/>
      <c r="GI288" s="52"/>
      <c r="GJ288" s="52"/>
      <c r="GK288" s="52"/>
      <c r="GL288" s="52"/>
      <c r="GM288" s="52"/>
      <c r="GN288" s="52"/>
      <c r="GO288" s="52"/>
      <c r="GP288" s="52"/>
      <c r="GQ288" s="52"/>
      <c r="GR288" s="52"/>
      <c r="GS288" s="52"/>
      <c r="GT288" s="52"/>
    </row>
    <row r="289" spans="2:202">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row>
    <row r="290" spans="2:202">
      <c r="B290" s="144" t="s">
        <v>623</v>
      </c>
      <c r="C290" s="200">
        <f>C267</f>
        <v>32660</v>
      </c>
      <c r="D290" s="200">
        <f t="shared" ref="D290:Z290" si="327">D267</f>
        <v>33025</v>
      </c>
      <c r="E290" s="200">
        <f t="shared" si="327"/>
        <v>33390</v>
      </c>
      <c r="F290" s="200">
        <f t="shared" si="327"/>
        <v>33756</v>
      </c>
      <c r="G290" s="200">
        <f t="shared" si="327"/>
        <v>34121</v>
      </c>
      <c r="H290" s="200">
        <f t="shared" si="327"/>
        <v>34486</v>
      </c>
      <c r="I290" s="200">
        <f t="shared" si="327"/>
        <v>34851</v>
      </c>
      <c r="J290" s="200">
        <f t="shared" si="327"/>
        <v>35217</v>
      </c>
      <c r="K290" s="200">
        <f t="shared" si="327"/>
        <v>35582</v>
      </c>
      <c r="L290" s="200">
        <f t="shared" si="327"/>
        <v>35947</v>
      </c>
      <c r="M290" s="200">
        <f t="shared" si="327"/>
        <v>36312</v>
      </c>
      <c r="N290" s="200">
        <f t="shared" si="327"/>
        <v>36678</v>
      </c>
      <c r="O290" s="200">
        <f t="shared" si="327"/>
        <v>37043</v>
      </c>
      <c r="P290" s="200">
        <f t="shared" si="327"/>
        <v>37408</v>
      </c>
      <c r="Q290" s="200">
        <f t="shared" si="327"/>
        <v>37773</v>
      </c>
      <c r="R290" s="200">
        <f t="shared" si="327"/>
        <v>38139</v>
      </c>
      <c r="S290" s="200">
        <f t="shared" si="327"/>
        <v>38504</v>
      </c>
      <c r="T290" s="200">
        <f t="shared" si="327"/>
        <v>38869</v>
      </c>
      <c r="U290" s="200">
        <f t="shared" si="327"/>
        <v>39234</v>
      </c>
      <c r="V290" s="200">
        <f t="shared" si="327"/>
        <v>39600</v>
      </c>
      <c r="W290" s="200">
        <f t="shared" si="327"/>
        <v>39965</v>
      </c>
      <c r="X290" s="200">
        <f t="shared" si="327"/>
        <v>40330</v>
      </c>
      <c r="Y290" s="200">
        <f t="shared" si="327"/>
        <v>40695</v>
      </c>
      <c r="Z290" s="200">
        <f t="shared" si="327"/>
        <v>41061</v>
      </c>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c r="EO290" s="42"/>
      <c r="EP290" s="42"/>
      <c r="EQ290" s="42"/>
      <c r="ER290" s="42"/>
      <c r="ES290" s="42"/>
      <c r="ET290" s="42"/>
      <c r="EU290" s="42"/>
      <c r="EV290" s="42"/>
      <c r="EW290" s="42"/>
      <c r="EX290" s="42"/>
      <c r="EY290" s="42"/>
      <c r="EZ290" s="42"/>
      <c r="FA290" s="42"/>
      <c r="FB290" s="42"/>
      <c r="FC290" s="42"/>
      <c r="FD290" s="42"/>
      <c r="FE290" s="42"/>
      <c r="FF290" s="42"/>
      <c r="FG290" s="42"/>
      <c r="FH290" s="42"/>
      <c r="FI290" s="42"/>
      <c r="FJ290" s="42"/>
      <c r="FK290" s="42"/>
      <c r="FL290" s="42"/>
      <c r="FM290" s="42"/>
      <c r="FN290" s="42"/>
      <c r="FO290" s="42"/>
      <c r="FP290" s="42"/>
      <c r="FQ290" s="42"/>
      <c r="FR290" s="42"/>
      <c r="FS290" s="42"/>
      <c r="FT290" s="42"/>
      <c r="FU290" s="42"/>
      <c r="FV290" s="42"/>
      <c r="FW290" s="42"/>
      <c r="FX290" s="42"/>
      <c r="FY290" s="42"/>
      <c r="FZ290" s="42"/>
      <c r="GA290" s="42"/>
      <c r="GB290" s="42"/>
      <c r="GC290" s="42"/>
      <c r="GD290" s="42"/>
      <c r="GE290" s="42"/>
      <c r="GF290" s="42"/>
      <c r="GG290" s="42"/>
      <c r="GH290" s="42"/>
      <c r="GI290" s="42"/>
      <c r="GJ290" s="42"/>
      <c r="GK290" s="42"/>
      <c r="GL290" s="42"/>
      <c r="GM290" s="42"/>
      <c r="GN290" s="42"/>
      <c r="GO290" s="42"/>
      <c r="GP290" s="42"/>
      <c r="GQ290" s="42"/>
      <c r="GR290" s="42"/>
      <c r="GS290" s="42"/>
      <c r="GT290" s="42"/>
    </row>
    <row r="291" spans="2:202">
      <c r="B291" s="144" t="s">
        <v>278</v>
      </c>
      <c r="C291" s="144">
        <f t="shared" ref="C291:Z291" si="328">C268*$F220</f>
        <v>76777017.005530879</v>
      </c>
      <c r="D291" s="144">
        <f t="shared" si="328"/>
        <v>77659812.276032224</v>
      </c>
      <c r="E291" s="144">
        <f t="shared" si="328"/>
        <v>78496251.844663441</v>
      </c>
      <c r="F291" s="144">
        <f t="shared" si="328"/>
        <v>79252078.168764204</v>
      </c>
      <c r="G291" s="144">
        <f t="shared" si="328"/>
        <v>79696191.717306867</v>
      </c>
      <c r="H291" s="144">
        <f t="shared" si="328"/>
        <v>79988893.099821016</v>
      </c>
      <c r="I291" s="144">
        <f t="shared" si="328"/>
        <v>80008398.295281678</v>
      </c>
      <c r="J291" s="144">
        <f t="shared" si="328"/>
        <v>79718351.100757435</v>
      </c>
      <c r="K291" s="144">
        <f t="shared" si="328"/>
        <v>79708845.404235467</v>
      </c>
      <c r="L291" s="144">
        <f t="shared" si="328"/>
        <v>79322321.562543437</v>
      </c>
      <c r="M291" s="144">
        <f t="shared" si="328"/>
        <v>78988819.755347326</v>
      </c>
      <c r="N291" s="144">
        <f t="shared" si="328"/>
        <v>78621245.581397131</v>
      </c>
      <c r="O291" s="144">
        <f t="shared" si="328"/>
        <v>78618591.393407241</v>
      </c>
      <c r="P291" s="144">
        <f t="shared" si="328"/>
        <v>78332000.815800071</v>
      </c>
      <c r="Q291" s="144">
        <f t="shared" si="328"/>
        <v>78337802.994196594</v>
      </c>
      <c r="R291" s="144">
        <f t="shared" si="328"/>
        <v>78401997.308370933</v>
      </c>
      <c r="S291" s="144">
        <f t="shared" si="328"/>
        <v>78856480.707664832</v>
      </c>
      <c r="T291" s="144">
        <f t="shared" si="328"/>
        <v>79905749.117904827</v>
      </c>
      <c r="U291" s="144">
        <f t="shared" si="328"/>
        <v>82494570.012891337</v>
      </c>
      <c r="V291" s="144">
        <f t="shared" si="328"/>
        <v>85371833.24454774</v>
      </c>
      <c r="W291" s="144">
        <f t="shared" si="328"/>
        <v>88000775.585893214</v>
      </c>
      <c r="X291" s="144">
        <f t="shared" si="328"/>
        <v>89749329.943518877</v>
      </c>
      <c r="Y291" s="144">
        <f t="shared" si="328"/>
        <v>90002527.132694975</v>
      </c>
      <c r="Z291" s="144">
        <f t="shared" si="328"/>
        <v>91370915.354743943</v>
      </c>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row>
    <row r="292" spans="2:202">
      <c r="B292" s="144" t="s">
        <v>279</v>
      </c>
      <c r="C292" s="144">
        <f t="shared" ref="C292:Z292" si="329">C269*$F221</f>
        <v>23602687.072787944</v>
      </c>
      <c r="D292" s="144">
        <f t="shared" si="329"/>
        <v>24009747.028453011</v>
      </c>
      <c r="E292" s="144">
        <f t="shared" si="329"/>
        <v>24198165.136056308</v>
      </c>
      <c r="F292" s="144">
        <f t="shared" si="329"/>
        <v>24322712.053943079</v>
      </c>
      <c r="G292" s="144">
        <f t="shared" si="329"/>
        <v>24291213.932986986</v>
      </c>
      <c r="H292" s="144">
        <f t="shared" si="329"/>
        <v>24319820.922067884</v>
      </c>
      <c r="I292" s="144">
        <f t="shared" si="329"/>
        <v>24502989.342845164</v>
      </c>
      <c r="J292" s="144">
        <f t="shared" si="329"/>
        <v>24735592.314567424</v>
      </c>
      <c r="K292" s="144">
        <f t="shared" si="329"/>
        <v>24955831.893402327</v>
      </c>
      <c r="L292" s="144">
        <f t="shared" si="329"/>
        <v>25180408.170050029</v>
      </c>
      <c r="M292" s="144">
        <f t="shared" si="329"/>
        <v>25380885.340869606</v>
      </c>
      <c r="N292" s="144">
        <f t="shared" si="329"/>
        <v>25513934.46894199</v>
      </c>
      <c r="O292" s="144">
        <f t="shared" si="329"/>
        <v>25535598.937401526</v>
      </c>
      <c r="P292" s="144">
        <f t="shared" si="329"/>
        <v>25438746.019582428</v>
      </c>
      <c r="Q292" s="144">
        <f t="shared" si="329"/>
        <v>25291355.355760712</v>
      </c>
      <c r="R292" s="144">
        <f t="shared" si="329"/>
        <v>25193037.851399571</v>
      </c>
      <c r="S292" s="144">
        <f t="shared" si="329"/>
        <v>25126998.312776651</v>
      </c>
      <c r="T292" s="144">
        <f t="shared" si="329"/>
        <v>25189138.627488945</v>
      </c>
      <c r="U292" s="144">
        <f t="shared" si="329"/>
        <v>25251069.715552375</v>
      </c>
      <c r="V292" s="144">
        <f t="shared" si="329"/>
        <v>25386477.398575578</v>
      </c>
      <c r="W292" s="144">
        <f t="shared" si="329"/>
        <v>25603635.639490865</v>
      </c>
      <c r="X292" s="144">
        <f t="shared" si="329"/>
        <v>25871483.791244309</v>
      </c>
      <c r="Y292" s="144">
        <f t="shared" si="329"/>
        <v>26393637.424388431</v>
      </c>
      <c r="Z292" s="144">
        <f t="shared" si="329"/>
        <v>26994327.133273922</v>
      </c>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row>
    <row r="293" spans="2:202">
      <c r="B293" s="144" t="s">
        <v>280</v>
      </c>
      <c r="C293" s="144">
        <f t="shared" ref="C293:Z293" si="330">C270*$F222</f>
        <v>26105739.746566452</v>
      </c>
      <c r="D293" s="144">
        <f t="shared" si="330"/>
        <v>25987290.37841367</v>
      </c>
      <c r="E293" s="144">
        <f t="shared" si="330"/>
        <v>26136304.609292209</v>
      </c>
      <c r="F293" s="144">
        <f t="shared" si="330"/>
        <v>26320619.993608139</v>
      </c>
      <c r="G293" s="144">
        <f t="shared" si="330"/>
        <v>26586631.130154558</v>
      </c>
      <c r="H293" s="144">
        <f t="shared" si="330"/>
        <v>26865967.031236377</v>
      </c>
      <c r="I293" s="144">
        <f t="shared" si="330"/>
        <v>27178688.519289996</v>
      </c>
      <c r="J293" s="144">
        <f t="shared" si="330"/>
        <v>27420407.747030955</v>
      </c>
      <c r="K293" s="144">
        <f t="shared" si="330"/>
        <v>27470507.177669592</v>
      </c>
      <c r="L293" s="144">
        <f t="shared" si="330"/>
        <v>27524921.895401057</v>
      </c>
      <c r="M293" s="144">
        <f t="shared" si="330"/>
        <v>27701617.114216488</v>
      </c>
      <c r="N293" s="144">
        <f t="shared" si="330"/>
        <v>27959481.830738891</v>
      </c>
      <c r="O293" s="144">
        <f t="shared" si="330"/>
        <v>28291969.438695736</v>
      </c>
      <c r="P293" s="144">
        <f t="shared" si="330"/>
        <v>28588945.391405784</v>
      </c>
      <c r="Q293" s="144">
        <f t="shared" si="330"/>
        <v>28856661.592608389</v>
      </c>
      <c r="R293" s="144">
        <f t="shared" si="330"/>
        <v>29039461.363896597</v>
      </c>
      <c r="S293" s="144">
        <f t="shared" si="330"/>
        <v>29150522.118539225</v>
      </c>
      <c r="T293" s="144">
        <f t="shared" si="330"/>
        <v>29123788.388744656</v>
      </c>
      <c r="U293" s="144">
        <f t="shared" si="330"/>
        <v>29108569.107924599</v>
      </c>
      <c r="V293" s="144">
        <f t="shared" si="330"/>
        <v>29114926.262568664</v>
      </c>
      <c r="W293" s="144">
        <f t="shared" si="330"/>
        <v>29180939.629998397</v>
      </c>
      <c r="X293" s="144">
        <f t="shared" si="330"/>
        <v>29144059.712990459</v>
      </c>
      <c r="Y293" s="144">
        <f t="shared" si="330"/>
        <v>29214809.37113183</v>
      </c>
      <c r="Z293" s="144">
        <f t="shared" si="330"/>
        <v>29285474.828549441</v>
      </c>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row>
    <row r="294" spans="2:202">
      <c r="B294" s="144" t="s">
        <v>281</v>
      </c>
      <c r="C294" s="144">
        <f t="shared" ref="C294:Z294" si="331">C271*$F223</f>
        <v>74844165.596325174</v>
      </c>
      <c r="D294" s="144">
        <f t="shared" si="331"/>
        <v>74273819.722428128</v>
      </c>
      <c r="E294" s="144">
        <f t="shared" si="331"/>
        <v>72243846.001506999</v>
      </c>
      <c r="F294" s="144">
        <f t="shared" si="331"/>
        <v>69974061.145196721</v>
      </c>
      <c r="G294" s="144">
        <f t="shared" si="331"/>
        <v>68351787.539166436</v>
      </c>
      <c r="H294" s="144">
        <f t="shared" si="331"/>
        <v>67375648.176013291</v>
      </c>
      <c r="I294" s="144">
        <f t="shared" si="331"/>
        <v>66905294.224292643</v>
      </c>
      <c r="J294" s="144">
        <f t="shared" si="331"/>
        <v>67351126.851877868</v>
      </c>
      <c r="K294" s="144">
        <f t="shared" si="331"/>
        <v>67261038.790637374</v>
      </c>
      <c r="L294" s="144">
        <f t="shared" si="331"/>
        <v>67669268.52376008</v>
      </c>
      <c r="M294" s="144">
        <f t="shared" si="331"/>
        <v>68475294.510837704</v>
      </c>
      <c r="N294" s="144">
        <f t="shared" si="331"/>
        <v>69686478.445293218</v>
      </c>
      <c r="O294" s="144">
        <f t="shared" si="331"/>
        <v>70968101.604586974</v>
      </c>
      <c r="P294" s="144">
        <f t="shared" si="331"/>
        <v>71599671.346087769</v>
      </c>
      <c r="Q294" s="144">
        <f t="shared" si="331"/>
        <v>72047569.484777272</v>
      </c>
      <c r="R294" s="144">
        <f t="shared" si="331"/>
        <v>72445895.356964082</v>
      </c>
      <c r="S294" s="144">
        <f t="shared" si="331"/>
        <v>73062529.864326254</v>
      </c>
      <c r="T294" s="144">
        <f t="shared" si="331"/>
        <v>73758977.839230701</v>
      </c>
      <c r="U294" s="144">
        <f t="shared" si="331"/>
        <v>75243974.399561197</v>
      </c>
      <c r="V294" s="144">
        <f t="shared" si="331"/>
        <v>76668170.786873415</v>
      </c>
      <c r="W294" s="144">
        <f t="shared" si="331"/>
        <v>77453382.777438685</v>
      </c>
      <c r="X294" s="144">
        <f t="shared" si="331"/>
        <v>77326804.020022601</v>
      </c>
      <c r="Y294" s="144">
        <f t="shared" si="331"/>
        <v>76977838.567045748</v>
      </c>
      <c r="Z294" s="144">
        <f t="shared" si="331"/>
        <v>77242329.912039891</v>
      </c>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row>
    <row r="295" spans="2:202">
      <c r="B295" s="144" t="s">
        <v>282</v>
      </c>
      <c r="C295" s="144">
        <f t="shared" ref="C295:Z295" si="332">C272*$F224</f>
        <v>73592093.50152573</v>
      </c>
      <c r="D295" s="144">
        <f t="shared" si="332"/>
        <v>74829594.615697995</v>
      </c>
      <c r="E295" s="144">
        <f t="shared" si="332"/>
        <v>76945201.488413081</v>
      </c>
      <c r="F295" s="144">
        <f t="shared" si="332"/>
        <v>78707307.44189547</v>
      </c>
      <c r="G295" s="144">
        <f t="shared" si="332"/>
        <v>79299174.961957201</v>
      </c>
      <c r="H295" s="144">
        <f t="shared" si="332"/>
        <v>79037506.056494325</v>
      </c>
      <c r="I295" s="144">
        <f t="shared" si="332"/>
        <v>78382232.029024631</v>
      </c>
      <c r="J295" s="144">
        <f t="shared" si="332"/>
        <v>76504055.257897973</v>
      </c>
      <c r="K295" s="144">
        <f t="shared" si="332"/>
        <v>74334957.752087206</v>
      </c>
      <c r="L295" s="144">
        <f t="shared" si="332"/>
        <v>72421249.098008215</v>
      </c>
      <c r="M295" s="144">
        <f t="shared" si="332"/>
        <v>71099463.052181587</v>
      </c>
      <c r="N295" s="144">
        <f t="shared" si="332"/>
        <v>70504786.034398049</v>
      </c>
      <c r="O295" s="144">
        <f t="shared" si="332"/>
        <v>71070872.281247854</v>
      </c>
      <c r="P295" s="144">
        <f t="shared" si="332"/>
        <v>72478595.904447556</v>
      </c>
      <c r="Q295" s="144">
        <f t="shared" si="332"/>
        <v>74369718.400370806</v>
      </c>
      <c r="R295" s="144">
        <f t="shared" si="332"/>
        <v>76061697.087189138</v>
      </c>
      <c r="S295" s="144">
        <f t="shared" si="332"/>
        <v>77930398.68952851</v>
      </c>
      <c r="T295" s="144">
        <f t="shared" si="332"/>
        <v>79791663.386133671</v>
      </c>
      <c r="U295" s="144">
        <f t="shared" si="332"/>
        <v>81703554.129922077</v>
      </c>
      <c r="V295" s="144">
        <f t="shared" si="332"/>
        <v>84084520.816871837</v>
      </c>
      <c r="W295" s="144">
        <f t="shared" si="332"/>
        <v>87115142.535847664</v>
      </c>
      <c r="X295" s="144">
        <f t="shared" si="332"/>
        <v>88419520.713437185</v>
      </c>
      <c r="Y295" s="144">
        <f t="shared" si="332"/>
        <v>88783598.565269649</v>
      </c>
      <c r="Z295" s="144">
        <f t="shared" si="332"/>
        <v>89436999.59425813</v>
      </c>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row>
    <row r="296" spans="2:202">
      <c r="B296" s="144" t="s">
        <v>283</v>
      </c>
      <c r="C296" s="144">
        <f t="shared" ref="C296:Z296" si="333">C273*$F225</f>
        <v>108038373.30756055</v>
      </c>
      <c r="D296" s="144">
        <f t="shared" si="333"/>
        <v>107923971.12308261</v>
      </c>
      <c r="E296" s="144">
        <f t="shared" si="333"/>
        <v>106183358.57622463</v>
      </c>
      <c r="F296" s="144">
        <f t="shared" si="333"/>
        <v>104809546.13676108</v>
      </c>
      <c r="G296" s="144">
        <f t="shared" si="333"/>
        <v>103380201.60244486</v>
      </c>
      <c r="H296" s="144">
        <f t="shared" si="333"/>
        <v>102992994.20882721</v>
      </c>
      <c r="I296" s="144">
        <f t="shared" si="333"/>
        <v>104137471.23471196</v>
      </c>
      <c r="J296" s="144">
        <f t="shared" si="333"/>
        <v>106951021.51039721</v>
      </c>
      <c r="K296" s="144">
        <f t="shared" si="333"/>
        <v>109478869.77895784</v>
      </c>
      <c r="L296" s="144">
        <f t="shared" si="333"/>
        <v>110426708.56733143</v>
      </c>
      <c r="M296" s="144">
        <f t="shared" si="333"/>
        <v>110180683.17988983</v>
      </c>
      <c r="N296" s="144">
        <f t="shared" si="333"/>
        <v>109047661.54515637</v>
      </c>
      <c r="O296" s="144">
        <f t="shared" si="333"/>
        <v>105739177.68092068</v>
      </c>
      <c r="P296" s="144">
        <f t="shared" si="333"/>
        <v>103462968.70010097</v>
      </c>
      <c r="Q296" s="144">
        <f t="shared" si="333"/>
        <v>102363402.87661076</v>
      </c>
      <c r="R296" s="144">
        <f t="shared" si="333"/>
        <v>101939174.08642465</v>
      </c>
      <c r="S296" s="144">
        <f t="shared" si="333"/>
        <v>102609428.26405238</v>
      </c>
      <c r="T296" s="144">
        <f t="shared" si="333"/>
        <v>104812125.49635807</v>
      </c>
      <c r="U296" s="144">
        <f t="shared" si="333"/>
        <v>108562059.1692656</v>
      </c>
      <c r="V296" s="144">
        <f t="shared" si="333"/>
        <v>113795883.2456138</v>
      </c>
      <c r="W296" s="144">
        <f t="shared" si="333"/>
        <v>119660209.01638915</v>
      </c>
      <c r="X296" s="144">
        <f t="shared" si="333"/>
        <v>123449364.12787433</v>
      </c>
      <c r="Y296" s="144">
        <f t="shared" si="333"/>
        <v>125794608.9096721</v>
      </c>
      <c r="Z296" s="144">
        <f t="shared" si="333"/>
        <v>128360237.20997676</v>
      </c>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row>
    <row r="297" spans="2:202">
      <c r="B297" s="144" t="s">
        <v>284</v>
      </c>
      <c r="C297" s="144">
        <f t="shared" ref="C297:Z297" si="334">C274*$F226</f>
        <v>182793671.36298797</v>
      </c>
      <c r="D297" s="144">
        <f t="shared" si="334"/>
        <v>187495722.60084271</v>
      </c>
      <c r="E297" s="144">
        <f t="shared" si="334"/>
        <v>191818908.16912752</v>
      </c>
      <c r="F297" s="144">
        <f t="shared" si="334"/>
        <v>195085010.08478069</v>
      </c>
      <c r="G297" s="144">
        <f t="shared" si="334"/>
        <v>196355609.29764229</v>
      </c>
      <c r="H297" s="144">
        <f t="shared" si="334"/>
        <v>197214918.61282092</v>
      </c>
      <c r="I297" s="144">
        <f t="shared" si="334"/>
        <v>196010916.88093841</v>
      </c>
      <c r="J297" s="144">
        <f t="shared" si="334"/>
        <v>193572372.75417891</v>
      </c>
      <c r="K297" s="144">
        <f t="shared" si="334"/>
        <v>191035479.62015536</v>
      </c>
      <c r="L297" s="144">
        <f t="shared" si="334"/>
        <v>188992887.78939882</v>
      </c>
      <c r="M297" s="144">
        <f t="shared" si="334"/>
        <v>188983739.04453704</v>
      </c>
      <c r="N297" s="144">
        <f t="shared" si="334"/>
        <v>190807164.61970788</v>
      </c>
      <c r="O297" s="144">
        <f t="shared" si="334"/>
        <v>196106171.45979333</v>
      </c>
      <c r="P297" s="144">
        <f t="shared" si="334"/>
        <v>200557977.61760545</v>
      </c>
      <c r="Q297" s="144">
        <f t="shared" si="334"/>
        <v>203014684.69372287</v>
      </c>
      <c r="R297" s="144">
        <f t="shared" si="334"/>
        <v>203034865.74856502</v>
      </c>
      <c r="S297" s="144">
        <f t="shared" si="334"/>
        <v>201880240.33086297</v>
      </c>
      <c r="T297" s="144">
        <f t="shared" si="334"/>
        <v>198331872.72815099</v>
      </c>
      <c r="U297" s="144">
        <f t="shared" si="334"/>
        <v>196036614.09077075</v>
      </c>
      <c r="V297" s="144">
        <f t="shared" si="334"/>
        <v>196206134.95144477</v>
      </c>
      <c r="W297" s="144">
        <f t="shared" si="334"/>
        <v>198632301.36456776</v>
      </c>
      <c r="X297" s="144">
        <f t="shared" si="334"/>
        <v>201567972.14227214</v>
      </c>
      <c r="Y297" s="144">
        <f t="shared" si="334"/>
        <v>206675662.58245406</v>
      </c>
      <c r="Z297" s="144">
        <f t="shared" si="334"/>
        <v>213796211.43259174</v>
      </c>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row>
    <row r="298" spans="2:202">
      <c r="B298" s="144" t="s">
        <v>285</v>
      </c>
      <c r="C298" s="144">
        <f t="shared" ref="C298:Z298" si="335">C275*$F227</f>
        <v>176047711.55860516</v>
      </c>
      <c r="D298" s="144">
        <f t="shared" si="335"/>
        <v>178497898.66985139</v>
      </c>
      <c r="E298" s="144">
        <f t="shared" si="335"/>
        <v>180621348.84278885</v>
      </c>
      <c r="F298" s="144">
        <f t="shared" si="335"/>
        <v>183830658.85315204</v>
      </c>
      <c r="G298" s="144">
        <f t="shared" si="335"/>
        <v>186468077.24365389</v>
      </c>
      <c r="H298" s="144">
        <f t="shared" si="335"/>
        <v>188975507.90505743</v>
      </c>
      <c r="I298" s="144">
        <f t="shared" si="335"/>
        <v>192893223.84492078</v>
      </c>
      <c r="J298" s="144">
        <f t="shared" si="335"/>
        <v>197182818.90516475</v>
      </c>
      <c r="K298" s="144">
        <f t="shared" si="335"/>
        <v>200387369.95055053</v>
      </c>
      <c r="L298" s="144">
        <f t="shared" si="335"/>
        <v>202780177.54121152</v>
      </c>
      <c r="M298" s="144">
        <f t="shared" si="335"/>
        <v>204080734.68433416</v>
      </c>
      <c r="N298" s="144">
        <f t="shared" si="335"/>
        <v>203433515.4474012</v>
      </c>
      <c r="O298" s="144">
        <f t="shared" si="335"/>
        <v>201648495.66957432</v>
      </c>
      <c r="P298" s="144">
        <f t="shared" si="335"/>
        <v>199345428.56134519</v>
      </c>
      <c r="Q298" s="144">
        <f t="shared" si="335"/>
        <v>197403498.90969044</v>
      </c>
      <c r="R298" s="144">
        <f t="shared" si="335"/>
        <v>197345983.41867727</v>
      </c>
      <c r="S298" s="144">
        <f t="shared" si="335"/>
        <v>199658704.42728922</v>
      </c>
      <c r="T298" s="144">
        <f t="shared" si="335"/>
        <v>205155988.82838163</v>
      </c>
      <c r="U298" s="144">
        <f t="shared" si="335"/>
        <v>211527155.16976148</v>
      </c>
      <c r="V298" s="144">
        <f t="shared" si="335"/>
        <v>216132201.6227963</v>
      </c>
      <c r="W298" s="144">
        <f t="shared" si="335"/>
        <v>218134638.11487862</v>
      </c>
      <c r="X298" s="144">
        <f t="shared" si="335"/>
        <v>217626924.53699887</v>
      </c>
      <c r="Y298" s="144">
        <f t="shared" si="335"/>
        <v>214005216.21873277</v>
      </c>
      <c r="Z298" s="144">
        <f t="shared" si="335"/>
        <v>211343867.03291577</v>
      </c>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row>
    <row r="299" spans="2:202">
      <c r="B299" s="144" t="s">
        <v>286</v>
      </c>
      <c r="C299" s="144">
        <f t="shared" ref="C299:Z299" si="336">C276*$F228</f>
        <v>143852910.00155252</v>
      </c>
      <c r="D299" s="144">
        <f t="shared" si="336"/>
        <v>149011687.77836776</v>
      </c>
      <c r="E299" s="144">
        <f t="shared" si="336"/>
        <v>153159986.97014317</v>
      </c>
      <c r="F299" s="144">
        <f t="shared" si="336"/>
        <v>153141053.06996676</v>
      </c>
      <c r="G299" s="144">
        <f t="shared" si="336"/>
        <v>153654753.449128</v>
      </c>
      <c r="H299" s="144">
        <f t="shared" si="336"/>
        <v>155354781.01121745</v>
      </c>
      <c r="I299" s="144">
        <f t="shared" si="336"/>
        <v>157267814.95029151</v>
      </c>
      <c r="J299" s="144">
        <f t="shared" si="336"/>
        <v>159717624.95936683</v>
      </c>
      <c r="K299" s="144">
        <f t="shared" si="336"/>
        <v>162365057.55153343</v>
      </c>
      <c r="L299" s="144">
        <f t="shared" si="336"/>
        <v>164504233.26083949</v>
      </c>
      <c r="M299" s="144">
        <f t="shared" si="336"/>
        <v>167184445.16768649</v>
      </c>
      <c r="N299" s="144">
        <f t="shared" si="336"/>
        <v>170462021.62509924</v>
      </c>
      <c r="O299" s="144">
        <f t="shared" si="336"/>
        <v>173974733.45532778</v>
      </c>
      <c r="P299" s="144">
        <f t="shared" si="336"/>
        <v>177572174.48884577</v>
      </c>
      <c r="Q299" s="144">
        <f t="shared" si="336"/>
        <v>179987548.46697524</v>
      </c>
      <c r="R299" s="144">
        <f t="shared" si="336"/>
        <v>181082874.59218058</v>
      </c>
      <c r="S299" s="144">
        <f t="shared" si="336"/>
        <v>180776855.43057933</v>
      </c>
      <c r="T299" s="144">
        <f t="shared" si="336"/>
        <v>179451245.7444784</v>
      </c>
      <c r="U299" s="144">
        <f t="shared" si="336"/>
        <v>178006115.81351388</v>
      </c>
      <c r="V299" s="144">
        <f t="shared" si="336"/>
        <v>177435377.0600712</v>
      </c>
      <c r="W299" s="144">
        <f t="shared" si="336"/>
        <v>178932811.89027306</v>
      </c>
      <c r="X299" s="144">
        <f t="shared" si="336"/>
        <v>181895848.93100518</v>
      </c>
      <c r="Y299" s="144">
        <f t="shared" si="336"/>
        <v>187829496.57254001</v>
      </c>
      <c r="Z299" s="144">
        <f t="shared" si="336"/>
        <v>193552622.91148838</v>
      </c>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row>
    <row r="300" spans="2:202">
      <c r="B300" s="144" t="s">
        <v>287</v>
      </c>
      <c r="C300" s="144">
        <f t="shared" ref="C300:Z300" si="337">C277*$F229</f>
        <v>131772438.70509773</v>
      </c>
      <c r="D300" s="144">
        <f t="shared" si="337"/>
        <v>137939497.26459095</v>
      </c>
      <c r="E300" s="144">
        <f t="shared" si="337"/>
        <v>144544341.27877322</v>
      </c>
      <c r="F300" s="144">
        <f t="shared" si="337"/>
        <v>154413966.45889911</v>
      </c>
      <c r="G300" s="144">
        <f t="shared" si="337"/>
        <v>163848193.84963265</v>
      </c>
      <c r="H300" s="144">
        <f t="shared" si="337"/>
        <v>169862441.83013913</v>
      </c>
      <c r="I300" s="144">
        <f t="shared" si="337"/>
        <v>175236514.60933906</v>
      </c>
      <c r="J300" s="144">
        <f t="shared" si="337"/>
        <v>181010872.45298034</v>
      </c>
      <c r="K300" s="144">
        <f t="shared" si="337"/>
        <v>180776319.45030767</v>
      </c>
      <c r="L300" s="144">
        <f t="shared" si="337"/>
        <v>182884768.35816512</v>
      </c>
      <c r="M300" s="144">
        <f t="shared" si="337"/>
        <v>185442238.79269591</v>
      </c>
      <c r="N300" s="144">
        <f t="shared" si="337"/>
        <v>187283550.08912617</v>
      </c>
      <c r="O300" s="144">
        <f t="shared" si="337"/>
        <v>189643125.20583311</v>
      </c>
      <c r="P300" s="144">
        <f t="shared" si="337"/>
        <v>192516610.16492286</v>
      </c>
      <c r="Q300" s="144">
        <f t="shared" si="337"/>
        <v>196023950.03482801</v>
      </c>
      <c r="R300" s="144">
        <f t="shared" si="337"/>
        <v>200046604.25611398</v>
      </c>
      <c r="S300" s="144">
        <f t="shared" si="337"/>
        <v>203807177.09836569</v>
      </c>
      <c r="T300" s="144">
        <f t="shared" si="337"/>
        <v>207548789.06914389</v>
      </c>
      <c r="U300" s="144">
        <f t="shared" si="337"/>
        <v>212059791.06904832</v>
      </c>
      <c r="V300" s="144">
        <f t="shared" si="337"/>
        <v>215988624.08926523</v>
      </c>
      <c r="W300" s="144">
        <f t="shared" si="337"/>
        <v>218321092.18231001</v>
      </c>
      <c r="X300" s="144">
        <f t="shared" si="337"/>
        <v>218373620.81883669</v>
      </c>
      <c r="Y300" s="144">
        <f t="shared" si="337"/>
        <v>216552394.00107843</v>
      </c>
      <c r="Z300" s="144">
        <f t="shared" si="337"/>
        <v>215012349.88472772</v>
      </c>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row>
    <row r="301" spans="2:202">
      <c r="B301" s="144" t="s">
        <v>288</v>
      </c>
      <c r="C301" s="144">
        <f t="shared" ref="C301:Z301" si="338">C278*$F230</f>
        <v>151387863.8617498</v>
      </c>
      <c r="D301" s="144">
        <f t="shared" si="338"/>
        <v>156344911.19706523</v>
      </c>
      <c r="E301" s="144">
        <f t="shared" si="338"/>
        <v>161255691.48792198</v>
      </c>
      <c r="F301" s="144">
        <f t="shared" si="338"/>
        <v>165559859.41809833</v>
      </c>
      <c r="G301" s="144">
        <f t="shared" si="338"/>
        <v>169104524.30158469</v>
      </c>
      <c r="H301" s="144">
        <f t="shared" si="338"/>
        <v>176141684.64394146</v>
      </c>
      <c r="I301" s="144">
        <f t="shared" si="338"/>
        <v>184386167.32750183</v>
      </c>
      <c r="J301" s="144">
        <f t="shared" si="338"/>
        <v>192294214.34209725</v>
      </c>
      <c r="K301" s="144">
        <f t="shared" si="338"/>
        <v>207458190.56358862</v>
      </c>
      <c r="L301" s="144">
        <f t="shared" si="338"/>
        <v>220565092.10058802</v>
      </c>
      <c r="M301" s="144">
        <f t="shared" si="338"/>
        <v>229459788.59824872</v>
      </c>
      <c r="N301" s="144">
        <f t="shared" si="338"/>
        <v>237950457.65417564</v>
      </c>
      <c r="O301" s="144">
        <f t="shared" si="338"/>
        <v>245993117.016229</v>
      </c>
      <c r="P301" s="144">
        <f t="shared" si="338"/>
        <v>245290733.7775127</v>
      </c>
      <c r="Q301" s="144">
        <f t="shared" si="338"/>
        <v>247019940.76423576</v>
      </c>
      <c r="R301" s="144">
        <f t="shared" si="338"/>
        <v>249426207.87480679</v>
      </c>
      <c r="S301" s="144">
        <f t="shared" si="338"/>
        <v>252365973.99185193</v>
      </c>
      <c r="T301" s="144">
        <f t="shared" si="338"/>
        <v>256626921.2673282</v>
      </c>
      <c r="U301" s="144">
        <f t="shared" si="338"/>
        <v>261429364.32239488</v>
      </c>
      <c r="V301" s="144">
        <f t="shared" si="338"/>
        <v>266143081.27574247</v>
      </c>
      <c r="W301" s="144">
        <f t="shared" si="338"/>
        <v>272286697.42203104</v>
      </c>
      <c r="X301" s="144">
        <f t="shared" si="338"/>
        <v>278094068.29871464</v>
      </c>
      <c r="Y301" s="144">
        <f t="shared" si="338"/>
        <v>284468638.86857677</v>
      </c>
      <c r="Z301" s="144">
        <f t="shared" si="338"/>
        <v>290260968.19582725</v>
      </c>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row>
    <row r="302" spans="2:202">
      <c r="B302" s="144" t="s">
        <v>289</v>
      </c>
      <c r="C302" s="144">
        <f t="shared" ref="C302:Z302" si="339">C279*$F231</f>
        <v>202596129.96277183</v>
      </c>
      <c r="D302" s="144">
        <f t="shared" si="339"/>
        <v>200911778.95542309</v>
      </c>
      <c r="E302" s="144">
        <f t="shared" si="339"/>
        <v>200879680.26693082</v>
      </c>
      <c r="F302" s="144">
        <f t="shared" si="339"/>
        <v>204718240.67007548</v>
      </c>
      <c r="G302" s="144">
        <f t="shared" si="339"/>
        <v>209699071.64301407</v>
      </c>
      <c r="H302" s="144">
        <f t="shared" si="339"/>
        <v>215078092.38095587</v>
      </c>
      <c r="I302" s="144">
        <f t="shared" si="339"/>
        <v>221123160.90511233</v>
      </c>
      <c r="J302" s="144">
        <f t="shared" si="339"/>
        <v>227827912.8203513</v>
      </c>
      <c r="K302" s="144">
        <f t="shared" si="339"/>
        <v>235564803.59831589</v>
      </c>
      <c r="L302" s="144">
        <f t="shared" si="339"/>
        <v>242834603.11615154</v>
      </c>
      <c r="M302" s="144">
        <f t="shared" si="339"/>
        <v>253540345.86681935</v>
      </c>
      <c r="N302" s="144">
        <f t="shared" si="339"/>
        <v>264964435.12891763</v>
      </c>
      <c r="O302" s="144">
        <f t="shared" si="339"/>
        <v>277260446.52411199</v>
      </c>
      <c r="P302" s="144">
        <f t="shared" si="339"/>
        <v>298269868.28079867</v>
      </c>
      <c r="Q302" s="144">
        <f t="shared" si="339"/>
        <v>316609841.34882218</v>
      </c>
      <c r="R302" s="144">
        <f t="shared" si="339"/>
        <v>328439868.33521491</v>
      </c>
      <c r="S302" s="144">
        <f t="shared" si="339"/>
        <v>339373069.03364694</v>
      </c>
      <c r="T302" s="144">
        <f t="shared" si="339"/>
        <v>348102528.73938543</v>
      </c>
      <c r="U302" s="144">
        <f t="shared" si="339"/>
        <v>347051296.69126356</v>
      </c>
      <c r="V302" s="144">
        <f t="shared" si="339"/>
        <v>351036514.8952781</v>
      </c>
      <c r="W302" s="144">
        <f t="shared" si="339"/>
        <v>356177009.1721825</v>
      </c>
      <c r="X302" s="144">
        <f t="shared" si="339"/>
        <v>362051899.30476356</v>
      </c>
      <c r="Y302" s="144">
        <f t="shared" si="339"/>
        <v>369686406.33495104</v>
      </c>
      <c r="Z302" s="144">
        <f t="shared" si="339"/>
        <v>377902563.73764509</v>
      </c>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row>
    <row r="303" spans="2:202">
      <c r="B303" s="144" t="s">
        <v>290</v>
      </c>
      <c r="C303" s="144">
        <f t="shared" ref="C303:Z303" si="340">C280*$F232</f>
        <v>299978018.76625651</v>
      </c>
      <c r="D303" s="144">
        <f t="shared" si="340"/>
        <v>301260214.9556725</v>
      </c>
      <c r="E303" s="144">
        <f t="shared" si="340"/>
        <v>300607490.20127684</v>
      </c>
      <c r="F303" s="144">
        <f t="shared" si="340"/>
        <v>296702564.35810465</v>
      </c>
      <c r="G303" s="144">
        <f t="shared" si="340"/>
        <v>292196723.7879169</v>
      </c>
      <c r="H303" s="144">
        <f t="shared" si="340"/>
        <v>289682917.57755047</v>
      </c>
      <c r="I303" s="144">
        <f t="shared" si="340"/>
        <v>288625503.47542948</v>
      </c>
      <c r="J303" s="144">
        <f t="shared" si="340"/>
        <v>288421119.03670931</v>
      </c>
      <c r="K303" s="144">
        <f t="shared" si="340"/>
        <v>294305840.65055794</v>
      </c>
      <c r="L303" s="144">
        <f t="shared" si="340"/>
        <v>301996162.11625367</v>
      </c>
      <c r="M303" s="144">
        <f t="shared" si="340"/>
        <v>311903300.02906573</v>
      </c>
      <c r="N303" s="144">
        <f t="shared" si="340"/>
        <v>323324351.41910434</v>
      </c>
      <c r="O303" s="144">
        <f t="shared" si="340"/>
        <v>333080546.73246241</v>
      </c>
      <c r="P303" s="144">
        <f t="shared" si="340"/>
        <v>342388401.73014492</v>
      </c>
      <c r="Q303" s="144">
        <f t="shared" si="340"/>
        <v>351278920.83798569</v>
      </c>
      <c r="R303" s="144">
        <f t="shared" si="340"/>
        <v>365248454.44096798</v>
      </c>
      <c r="S303" s="144">
        <f t="shared" si="340"/>
        <v>381552702.89982927</v>
      </c>
      <c r="T303" s="144">
        <f t="shared" si="340"/>
        <v>399318646.85556549</v>
      </c>
      <c r="U303" s="144">
        <f t="shared" si="340"/>
        <v>430459328.98184085</v>
      </c>
      <c r="V303" s="144">
        <f t="shared" si="340"/>
        <v>455934360.23996156</v>
      </c>
      <c r="W303" s="144">
        <f t="shared" si="340"/>
        <v>472213723.56756157</v>
      </c>
      <c r="X303" s="144">
        <f t="shared" si="340"/>
        <v>487252501.90883827</v>
      </c>
      <c r="Y303" s="144">
        <f t="shared" si="340"/>
        <v>500150343.05569708</v>
      </c>
      <c r="Z303" s="144">
        <f t="shared" si="340"/>
        <v>499449479.85066473</v>
      </c>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row>
    <row r="304" spans="2:202">
      <c r="B304" s="144" t="s">
        <v>291</v>
      </c>
      <c r="C304" s="144">
        <f t="shared" ref="C304:Z304" si="341">C281*$F233</f>
        <v>346219883.40143174</v>
      </c>
      <c r="D304" s="144">
        <f t="shared" si="341"/>
        <v>352884371.87935179</v>
      </c>
      <c r="E304" s="144">
        <f t="shared" si="341"/>
        <v>357700129.44206017</v>
      </c>
      <c r="F304" s="144">
        <f t="shared" si="341"/>
        <v>360849365.30367863</v>
      </c>
      <c r="G304" s="144">
        <f t="shared" si="341"/>
        <v>364385928.93917572</v>
      </c>
      <c r="H304" s="144">
        <f t="shared" si="341"/>
        <v>364935220.45894033</v>
      </c>
      <c r="I304" s="144">
        <f t="shared" si="341"/>
        <v>365868643.09970427</v>
      </c>
      <c r="J304" s="144">
        <f t="shared" si="341"/>
        <v>366968824.46567315</v>
      </c>
      <c r="K304" s="144">
        <f t="shared" si="341"/>
        <v>365555903.89300996</v>
      </c>
      <c r="L304" s="144">
        <f t="shared" si="341"/>
        <v>362641089.24254227</v>
      </c>
      <c r="M304" s="144">
        <f t="shared" si="341"/>
        <v>360077373.63332081</v>
      </c>
      <c r="N304" s="144">
        <f t="shared" si="341"/>
        <v>358448146.21582305</v>
      </c>
      <c r="O304" s="144">
        <f t="shared" si="341"/>
        <v>361167432.26517183</v>
      </c>
      <c r="P304" s="144">
        <f t="shared" si="341"/>
        <v>369457418.73223037</v>
      </c>
      <c r="Q304" s="144">
        <f t="shared" si="341"/>
        <v>379147539.16043484</v>
      </c>
      <c r="R304" s="144">
        <f t="shared" si="341"/>
        <v>390350741.95152146</v>
      </c>
      <c r="S304" s="144">
        <f t="shared" si="341"/>
        <v>402173562.62571788</v>
      </c>
      <c r="T304" s="144">
        <f t="shared" si="341"/>
        <v>411899911.78655475</v>
      </c>
      <c r="U304" s="144">
        <f t="shared" si="341"/>
        <v>426560294.66663516</v>
      </c>
      <c r="V304" s="144">
        <f t="shared" si="341"/>
        <v>440690565.94422686</v>
      </c>
      <c r="W304" s="144">
        <f t="shared" si="341"/>
        <v>461310575.34233534</v>
      </c>
      <c r="X304" s="144">
        <f t="shared" si="341"/>
        <v>483970582.0529353</v>
      </c>
      <c r="Y304" s="144">
        <f t="shared" si="341"/>
        <v>508406329.43800223</v>
      </c>
      <c r="Z304" s="144">
        <f t="shared" si="341"/>
        <v>545907329.91636467</v>
      </c>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row>
    <row r="305" spans="2:202">
      <c r="B305" s="144" t="s">
        <v>292</v>
      </c>
      <c r="C305" s="144">
        <f t="shared" ref="C305:Z305" si="342">C282*$F234</f>
        <v>330856750.09769553</v>
      </c>
      <c r="D305" s="144">
        <f t="shared" si="342"/>
        <v>338134031.56871963</v>
      </c>
      <c r="E305" s="144">
        <f t="shared" si="342"/>
        <v>353519868.53080773</v>
      </c>
      <c r="F305" s="144">
        <f t="shared" si="342"/>
        <v>367765039.72684604</v>
      </c>
      <c r="G305" s="144">
        <f t="shared" si="342"/>
        <v>382846330.00382382</v>
      </c>
      <c r="H305" s="144">
        <f t="shared" si="342"/>
        <v>401097674.41217786</v>
      </c>
      <c r="I305" s="144">
        <f t="shared" si="342"/>
        <v>408871228.54962045</v>
      </c>
      <c r="J305" s="144">
        <f t="shared" si="342"/>
        <v>415402370.64212412</v>
      </c>
      <c r="K305" s="144">
        <f t="shared" si="342"/>
        <v>420414240.06686121</v>
      </c>
      <c r="L305" s="144">
        <f t="shared" si="342"/>
        <v>426319677.15177441</v>
      </c>
      <c r="M305" s="144">
        <f t="shared" si="342"/>
        <v>432015392.31489569</v>
      </c>
      <c r="N305" s="144">
        <f t="shared" si="342"/>
        <v>435510065.52653736</v>
      </c>
      <c r="O305" s="144">
        <f t="shared" si="342"/>
        <v>438867692.72987938</v>
      </c>
      <c r="P305" s="144">
        <f t="shared" si="342"/>
        <v>436849378.78946602</v>
      </c>
      <c r="Q305" s="144">
        <f t="shared" si="342"/>
        <v>432718618.29687786</v>
      </c>
      <c r="R305" s="144">
        <f t="shared" si="342"/>
        <v>429639236.01947761</v>
      </c>
      <c r="S305" s="144">
        <f t="shared" si="342"/>
        <v>428515181.89079744</v>
      </c>
      <c r="T305" s="144">
        <f t="shared" si="342"/>
        <v>431993935.61662656</v>
      </c>
      <c r="U305" s="144">
        <f t="shared" si="342"/>
        <v>443147957.95879447</v>
      </c>
      <c r="V305" s="144">
        <f t="shared" si="342"/>
        <v>455350589.909922</v>
      </c>
      <c r="W305" s="144">
        <f t="shared" si="342"/>
        <v>470869319.97096741</v>
      </c>
      <c r="X305" s="144">
        <f t="shared" si="342"/>
        <v>487893479.66863799</v>
      </c>
      <c r="Y305" s="144">
        <f t="shared" si="342"/>
        <v>503658615.68399996</v>
      </c>
      <c r="Z305" s="144">
        <f t="shared" si="342"/>
        <v>523164830.86532021</v>
      </c>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row>
    <row r="306" spans="2:202">
      <c r="B306" s="144" t="s">
        <v>293</v>
      </c>
      <c r="C306" s="144">
        <f t="shared" ref="C306:Z306" si="343">C283*$F235</f>
        <v>303016425.13284814</v>
      </c>
      <c r="D306" s="144">
        <f t="shared" si="343"/>
        <v>311868097.2789042</v>
      </c>
      <c r="E306" s="144">
        <f t="shared" si="343"/>
        <v>319570298.76035976</v>
      </c>
      <c r="F306" s="144">
        <f t="shared" si="343"/>
        <v>324842238.33054137</v>
      </c>
      <c r="G306" s="144">
        <f t="shared" si="343"/>
        <v>326376528.16919106</v>
      </c>
      <c r="H306" s="144">
        <f t="shared" si="343"/>
        <v>324197271.42111981</v>
      </c>
      <c r="I306" s="144">
        <f t="shared" si="343"/>
        <v>333636561.61480606</v>
      </c>
      <c r="J306" s="144">
        <f t="shared" si="343"/>
        <v>350172150.09797841</v>
      </c>
      <c r="K306" s="144">
        <f t="shared" si="343"/>
        <v>369156285.63676405</v>
      </c>
      <c r="L306" s="144">
        <f t="shared" si="343"/>
        <v>388077254.31328678</v>
      </c>
      <c r="M306" s="144">
        <f t="shared" si="343"/>
        <v>407367250.44829291</v>
      </c>
      <c r="N306" s="144">
        <f t="shared" si="343"/>
        <v>418994108.81929559</v>
      </c>
      <c r="O306" s="144">
        <f t="shared" si="343"/>
        <v>428743415.32382494</v>
      </c>
      <c r="P306" s="144">
        <f t="shared" si="343"/>
        <v>434982805.25813884</v>
      </c>
      <c r="Q306" s="144">
        <f t="shared" si="343"/>
        <v>442474727.57969278</v>
      </c>
      <c r="R306" s="144">
        <f t="shared" si="343"/>
        <v>448416568.3470313</v>
      </c>
      <c r="S306" s="144">
        <f t="shared" si="343"/>
        <v>451999625.49460381</v>
      </c>
      <c r="T306" s="144">
        <f t="shared" si="343"/>
        <v>454370045.11531293</v>
      </c>
      <c r="U306" s="144">
        <f t="shared" si="343"/>
        <v>455225291.18463612</v>
      </c>
      <c r="V306" s="144">
        <f t="shared" si="343"/>
        <v>454578661.98936552</v>
      </c>
      <c r="W306" s="144">
        <f t="shared" si="343"/>
        <v>455104775.46058184</v>
      </c>
      <c r="X306" s="144">
        <f t="shared" si="343"/>
        <v>456969029.04026294</v>
      </c>
      <c r="Y306" s="144">
        <f t="shared" si="343"/>
        <v>464061171.61512643</v>
      </c>
      <c r="Z306" s="144">
        <f t="shared" si="343"/>
        <v>475602422.26490432</v>
      </c>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row>
    <row r="307" spans="2:202">
      <c r="B307" s="144" t="s">
        <v>294</v>
      </c>
      <c r="C307" s="144">
        <f t="shared" ref="C307:Z307" si="344">C284*$F236</f>
        <v>201512007.06685153</v>
      </c>
      <c r="D307" s="144">
        <f t="shared" si="344"/>
        <v>210328366.413378</v>
      </c>
      <c r="E307" s="144">
        <f t="shared" si="344"/>
        <v>219623481.02032176</v>
      </c>
      <c r="F307" s="144">
        <f t="shared" si="344"/>
        <v>229004599.56626263</v>
      </c>
      <c r="G307" s="144">
        <f t="shared" si="344"/>
        <v>239951945.40127319</v>
      </c>
      <c r="H307" s="144">
        <f t="shared" si="344"/>
        <v>253266310.75734881</v>
      </c>
      <c r="I307" s="144">
        <f t="shared" si="344"/>
        <v>261849503.86926088</v>
      </c>
      <c r="J307" s="144">
        <f t="shared" si="344"/>
        <v>268592212.68663472</v>
      </c>
      <c r="K307" s="144">
        <f t="shared" si="344"/>
        <v>274344920.60621953</v>
      </c>
      <c r="L307" s="144">
        <f t="shared" si="344"/>
        <v>278283901.01228738</v>
      </c>
      <c r="M307" s="144">
        <f t="shared" si="344"/>
        <v>280892687.16186655</v>
      </c>
      <c r="N307" s="144">
        <f t="shared" si="344"/>
        <v>293382370.30289203</v>
      </c>
      <c r="O307" s="144">
        <f t="shared" si="344"/>
        <v>313263614.20105845</v>
      </c>
      <c r="P307" s="144">
        <f t="shared" si="344"/>
        <v>329831795.24919158</v>
      </c>
      <c r="Q307" s="144">
        <f t="shared" si="344"/>
        <v>346567206.17870796</v>
      </c>
      <c r="R307" s="144">
        <f t="shared" si="344"/>
        <v>362799971.86475235</v>
      </c>
      <c r="S307" s="144">
        <f t="shared" si="344"/>
        <v>374487907.17446029</v>
      </c>
      <c r="T307" s="144">
        <f t="shared" si="344"/>
        <v>383613880.70137638</v>
      </c>
      <c r="U307" s="144">
        <f t="shared" si="344"/>
        <v>392635693.90217376</v>
      </c>
      <c r="V307" s="144">
        <f t="shared" si="344"/>
        <v>401965210.08471638</v>
      </c>
      <c r="W307" s="144">
        <f t="shared" si="344"/>
        <v>409580381.08324981</v>
      </c>
      <c r="X307" s="144">
        <f t="shared" si="344"/>
        <v>417581614.20794809</v>
      </c>
      <c r="Y307" s="144">
        <f t="shared" si="344"/>
        <v>424316678.23074436</v>
      </c>
      <c r="Z307" s="144">
        <f t="shared" si="344"/>
        <v>424842257.85794896</v>
      </c>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row>
    <row r="308" spans="2:202">
      <c r="B308" s="144" t="s">
        <v>295</v>
      </c>
      <c r="C308" s="144">
        <f t="shared" ref="C308:Z308" si="345">C285*$F237</f>
        <v>79609683.710586622</v>
      </c>
      <c r="D308" s="144">
        <f t="shared" si="345"/>
        <v>81144394.899763256</v>
      </c>
      <c r="E308" s="144">
        <f t="shared" si="345"/>
        <v>85316026.138349488</v>
      </c>
      <c r="F308" s="144">
        <f t="shared" si="345"/>
        <v>89828440.74763903</v>
      </c>
      <c r="G308" s="144">
        <f t="shared" si="345"/>
        <v>94689545.534376755</v>
      </c>
      <c r="H308" s="144">
        <f t="shared" si="345"/>
        <v>98679320.217831284</v>
      </c>
      <c r="I308" s="144">
        <f t="shared" si="345"/>
        <v>104159527.97269125</v>
      </c>
      <c r="J308" s="144">
        <f t="shared" si="345"/>
        <v>109789174.37502901</v>
      </c>
      <c r="K308" s="144">
        <f t="shared" si="345"/>
        <v>116374753.7128199</v>
      </c>
      <c r="L308" s="144">
        <f t="shared" si="345"/>
        <v>122859916.60495111</v>
      </c>
      <c r="M308" s="144">
        <f t="shared" si="345"/>
        <v>130156317.86910459</v>
      </c>
      <c r="N308" s="144">
        <f t="shared" si="345"/>
        <v>136311766.91997531</v>
      </c>
      <c r="O308" s="144">
        <f t="shared" si="345"/>
        <v>141667047.12826654</v>
      </c>
      <c r="P308" s="144">
        <f t="shared" si="345"/>
        <v>145736680.55984414</v>
      </c>
      <c r="Q308" s="144">
        <f t="shared" si="345"/>
        <v>148297695.26450312</v>
      </c>
      <c r="R308" s="144">
        <f t="shared" si="345"/>
        <v>149972356.93306372</v>
      </c>
      <c r="S308" s="144">
        <f t="shared" si="345"/>
        <v>157926604.51838923</v>
      </c>
      <c r="T308" s="144">
        <f t="shared" si="345"/>
        <v>167753974.62157124</v>
      </c>
      <c r="U308" s="144">
        <f t="shared" si="345"/>
        <v>178825876.10639367</v>
      </c>
      <c r="V308" s="144">
        <f t="shared" si="345"/>
        <v>189030400.89130533</v>
      </c>
      <c r="W308" s="144">
        <f t="shared" si="345"/>
        <v>199419944.95404664</v>
      </c>
      <c r="X308" s="144">
        <f t="shared" si="345"/>
        <v>208062084.72617468</v>
      </c>
      <c r="Y308" s="144">
        <f t="shared" si="345"/>
        <v>215280999.28422856</v>
      </c>
      <c r="Z308" s="144">
        <f t="shared" si="345"/>
        <v>221704489.08374989</v>
      </c>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row>
    <row r="309" spans="2:202">
      <c r="B309" s="144" t="s">
        <v>296</v>
      </c>
      <c r="C309" s="144">
        <f t="shared" ref="C309:Z309" si="346">C286*$F238</f>
        <v>21344027.892973203</v>
      </c>
      <c r="D309" s="144">
        <f t="shared" si="346"/>
        <v>22731092.938611347</v>
      </c>
      <c r="E309" s="144">
        <f t="shared" si="346"/>
        <v>23771714.296106383</v>
      </c>
      <c r="F309" s="144">
        <f t="shared" si="346"/>
        <v>25377484.016382359</v>
      </c>
      <c r="G309" s="144">
        <f t="shared" si="346"/>
        <v>26883901.170598671</v>
      </c>
      <c r="H309" s="144">
        <f t="shared" si="346"/>
        <v>28641925.472628411</v>
      </c>
      <c r="I309" s="144">
        <f t="shared" si="346"/>
        <v>29909638.409688391</v>
      </c>
      <c r="J309" s="144">
        <f t="shared" si="346"/>
        <v>31252188.344559543</v>
      </c>
      <c r="K309" s="144">
        <f t="shared" si="346"/>
        <v>32883763.926149715</v>
      </c>
      <c r="L309" s="144">
        <f t="shared" si="346"/>
        <v>34679206.727085046</v>
      </c>
      <c r="M309" s="144">
        <f t="shared" si="346"/>
        <v>36986250.72857435</v>
      </c>
      <c r="N309" s="144">
        <f t="shared" si="346"/>
        <v>39893926.152151614</v>
      </c>
      <c r="O309" s="144">
        <f t="shared" si="346"/>
        <v>42575800.289229646</v>
      </c>
      <c r="P309" s="144">
        <f t="shared" si="346"/>
        <v>44913811.32429599</v>
      </c>
      <c r="Q309" s="144">
        <f t="shared" si="346"/>
        <v>47027956.512461662</v>
      </c>
      <c r="R309" s="144">
        <f t="shared" si="346"/>
        <v>49663380.099174142</v>
      </c>
      <c r="S309" s="144">
        <f t="shared" si="346"/>
        <v>52753631.991549358</v>
      </c>
      <c r="T309" s="144">
        <f t="shared" si="346"/>
        <v>54789069.302706726</v>
      </c>
      <c r="U309" s="144">
        <f t="shared" si="346"/>
        <v>56667090.859847486</v>
      </c>
      <c r="V309" s="144">
        <f t="shared" si="346"/>
        <v>57555457.635588758</v>
      </c>
      <c r="W309" s="144">
        <f t="shared" si="346"/>
        <v>58399309.30056303</v>
      </c>
      <c r="X309" s="144">
        <f t="shared" si="346"/>
        <v>62183738.862290174</v>
      </c>
      <c r="Y309" s="144">
        <f t="shared" si="346"/>
        <v>66768150.124757461</v>
      </c>
      <c r="Z309" s="144">
        <f t="shared" si="346"/>
        <v>73413804.559696317</v>
      </c>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row>
    <row r="310" spans="2:202">
      <c r="B310" s="144" t="s">
        <v>13</v>
      </c>
      <c r="C310" s="144">
        <f t="shared" ref="C310:Z310" si="347">C287*$F239</f>
        <v>5926256.9708577059</v>
      </c>
      <c r="D310" s="144">
        <f t="shared" si="347"/>
        <v>5860822.1343602855</v>
      </c>
      <c r="E310" s="144">
        <f t="shared" si="347"/>
        <v>5975962.2793509392</v>
      </c>
      <c r="F310" s="144">
        <f t="shared" si="347"/>
        <v>6155278.8985986775</v>
      </c>
      <c r="G310" s="144">
        <f t="shared" si="347"/>
        <v>6525237.3972571688</v>
      </c>
      <c r="H310" s="144">
        <f t="shared" si="347"/>
        <v>6962518.275773583</v>
      </c>
      <c r="I310" s="144">
        <f t="shared" si="347"/>
        <v>7740186.1403006157</v>
      </c>
      <c r="J310" s="144">
        <f t="shared" si="347"/>
        <v>8562525.8643595409</v>
      </c>
      <c r="K310" s="144">
        <f t="shared" si="347"/>
        <v>8858240.9908382688</v>
      </c>
      <c r="L310" s="144">
        <f t="shared" si="347"/>
        <v>9206807.3314110637</v>
      </c>
      <c r="M310" s="144">
        <f t="shared" si="347"/>
        <v>9812079.5690122023</v>
      </c>
      <c r="N310" s="144">
        <f t="shared" si="347"/>
        <v>10624981.576268615</v>
      </c>
      <c r="O310" s="144">
        <f t="shared" si="347"/>
        <v>11499543.333301444</v>
      </c>
      <c r="P310" s="144">
        <f t="shared" si="347"/>
        <v>11712835.733038226</v>
      </c>
      <c r="Q310" s="144">
        <f t="shared" si="347"/>
        <v>11961362.27550439</v>
      </c>
      <c r="R310" s="144">
        <f t="shared" si="347"/>
        <v>12346421.121046903</v>
      </c>
      <c r="S310" s="144">
        <f t="shared" si="347"/>
        <v>13015240.651784956</v>
      </c>
      <c r="T310" s="144">
        <f t="shared" si="347"/>
        <v>13592199.738978557</v>
      </c>
      <c r="U310" s="144">
        <f t="shared" si="347"/>
        <v>14554846.852834836</v>
      </c>
      <c r="V310" s="144">
        <f t="shared" si="347"/>
        <v>15270225.786465285</v>
      </c>
      <c r="W310" s="144">
        <f t="shared" si="347"/>
        <v>16040972.658670476</v>
      </c>
      <c r="X310" s="144">
        <f t="shared" si="347"/>
        <v>17028157.836213287</v>
      </c>
      <c r="Y310" s="144">
        <f t="shared" si="347"/>
        <v>17517031.566583436</v>
      </c>
      <c r="Z310" s="144">
        <f t="shared" si="347"/>
        <v>18756518.373313416</v>
      </c>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row>
    <row r="311" spans="2:202">
      <c r="B311" s="144" t="s">
        <v>297</v>
      </c>
      <c r="C311" s="144">
        <f>SUM(C291:C310)</f>
        <v>2959873854.7225633</v>
      </c>
      <c r="D311" s="144">
        <f t="shared" ref="D311:Z311" si="348">SUM(D291:D310)</f>
        <v>3019097123.6790099</v>
      </c>
      <c r="E311" s="144">
        <f t="shared" si="348"/>
        <v>3082568055.3404756</v>
      </c>
      <c r="F311" s="144">
        <f t="shared" si="348"/>
        <v>3140660124.4431944</v>
      </c>
      <c r="G311" s="144">
        <f t="shared" si="348"/>
        <v>3194591571.0722857</v>
      </c>
      <c r="H311" s="144">
        <f t="shared" si="348"/>
        <v>3250671414.4719629</v>
      </c>
      <c r="I311" s="144">
        <f t="shared" si="348"/>
        <v>3308693665.2950516</v>
      </c>
      <c r="J311" s="144">
        <f t="shared" si="348"/>
        <v>3373446936.529736</v>
      </c>
      <c r="K311" s="144">
        <f t="shared" si="348"/>
        <v>3442691221.0146623</v>
      </c>
      <c r="L311" s="144">
        <f t="shared" si="348"/>
        <v>3509170654.4830403</v>
      </c>
      <c r="M311" s="144">
        <f t="shared" si="348"/>
        <v>3579728706.8617969</v>
      </c>
      <c r="N311" s="144">
        <f t="shared" si="348"/>
        <v>3652724449.4024014</v>
      </c>
      <c r="O311" s="144">
        <f t="shared" si="348"/>
        <v>3735715492.6703243</v>
      </c>
      <c r="P311" s="144">
        <f t="shared" si="348"/>
        <v>3809326848.4448056</v>
      </c>
      <c r="Q311" s="144">
        <f t="shared" si="348"/>
        <v>3880800001.0287676</v>
      </c>
      <c r="R311" s="144">
        <f t="shared" si="348"/>
        <v>3950894798.0568385</v>
      </c>
      <c r="S311" s="144">
        <f t="shared" si="348"/>
        <v>4027022835.5166168</v>
      </c>
      <c r="T311" s="144">
        <f t="shared" si="348"/>
        <v>4105130452.9714217</v>
      </c>
      <c r="U311" s="144">
        <f t="shared" si="348"/>
        <v>4206550514.2050261</v>
      </c>
      <c r="V311" s="144">
        <f t="shared" si="348"/>
        <v>4307739218.1312008</v>
      </c>
      <c r="W311" s="144">
        <f t="shared" si="348"/>
        <v>4412437637.6692762</v>
      </c>
      <c r="X311" s="144">
        <f t="shared" si="348"/>
        <v>4514512084.6449795</v>
      </c>
      <c r="Y311" s="144">
        <f t="shared" si="348"/>
        <v>4616544153.5476751</v>
      </c>
      <c r="Z311" s="144">
        <f t="shared" si="348"/>
        <v>4727400000</v>
      </c>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row>
    <row r="312" spans="2:202">
      <c r="B312" s="144" t="s">
        <v>298</v>
      </c>
      <c r="C312" s="144"/>
      <c r="D312" s="199">
        <f>(D311-C311)/C311</f>
        <v>2.0008713838244908E-2</v>
      </c>
      <c r="E312" s="199">
        <f t="shared" ref="E312:Z312" si="349">(E311-D311)/D311</f>
        <v>2.102314998866988E-2</v>
      </c>
      <c r="F312" s="199">
        <f t="shared" si="349"/>
        <v>1.8845348443183828E-2</v>
      </c>
      <c r="G312" s="199">
        <f t="shared" si="349"/>
        <v>1.7172009861669682E-2</v>
      </c>
      <c r="H312" s="199">
        <f t="shared" si="349"/>
        <v>1.7554620724443252E-2</v>
      </c>
      <c r="I312" s="199">
        <f t="shared" si="349"/>
        <v>1.7849312780361021E-2</v>
      </c>
      <c r="J312" s="199">
        <f t="shared" si="349"/>
        <v>1.957064563391973E-2</v>
      </c>
      <c r="K312" s="199">
        <f t="shared" si="349"/>
        <v>2.0526270543967055E-2</v>
      </c>
      <c r="L312" s="199">
        <f t="shared" si="349"/>
        <v>1.9310309638743792E-2</v>
      </c>
      <c r="M312" s="199">
        <f t="shared" si="349"/>
        <v>2.0106760065549137E-2</v>
      </c>
      <c r="N312" s="199">
        <f t="shared" si="349"/>
        <v>2.0391417483867653E-2</v>
      </c>
      <c r="O312" s="199">
        <f t="shared" si="349"/>
        <v>2.2720313129970839E-2</v>
      </c>
      <c r="P312" s="199">
        <f t="shared" si="349"/>
        <v>1.9704754261642986E-2</v>
      </c>
      <c r="Q312" s="199">
        <f t="shared" si="349"/>
        <v>1.8762672626304454E-2</v>
      </c>
      <c r="R312" s="199">
        <f t="shared" si="349"/>
        <v>1.8061945219926146E-2</v>
      </c>
      <c r="S312" s="199">
        <f t="shared" si="349"/>
        <v>1.9268555947685628E-2</v>
      </c>
      <c r="T312" s="199">
        <f t="shared" si="349"/>
        <v>1.9395871502373704E-2</v>
      </c>
      <c r="U312" s="199">
        <f t="shared" si="349"/>
        <v>2.4705685335820064E-2</v>
      </c>
      <c r="V312" s="199">
        <f t="shared" si="349"/>
        <v>2.4055031214880767E-2</v>
      </c>
      <c r="W312" s="199">
        <f t="shared" si="349"/>
        <v>2.4304725573312699E-2</v>
      </c>
      <c r="X312" s="199">
        <f t="shared" si="349"/>
        <v>2.3133346090670345E-2</v>
      </c>
      <c r="Y312" s="199">
        <f t="shared" si="349"/>
        <v>2.2600907249696607E-2</v>
      </c>
      <c r="Z312" s="199">
        <f t="shared" si="349"/>
        <v>2.4012733933701357E-2</v>
      </c>
      <c r="AA312" s="19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c r="FS312" s="41"/>
      <c r="FT312" s="41"/>
      <c r="FU312" s="41"/>
      <c r="FV312" s="41"/>
      <c r="FW312" s="41"/>
      <c r="FX312" s="41"/>
      <c r="FY312" s="41"/>
      <c r="FZ312" s="41"/>
      <c r="GA312" s="41"/>
      <c r="GB312" s="41"/>
      <c r="GC312" s="41"/>
      <c r="GD312" s="41"/>
      <c r="GE312" s="41"/>
      <c r="GF312" s="41"/>
      <c r="GG312" s="41"/>
      <c r="GH312" s="41"/>
      <c r="GI312" s="41"/>
      <c r="GJ312" s="41"/>
      <c r="GK312" s="41"/>
      <c r="GL312" s="41"/>
      <c r="GM312" s="41"/>
      <c r="GN312" s="41"/>
      <c r="GO312" s="41"/>
      <c r="GP312" s="41"/>
      <c r="GQ312" s="41"/>
      <c r="GR312" s="41"/>
      <c r="GS312" s="41"/>
      <c r="GT312" s="41"/>
    </row>
    <row r="313" spans="2:202">
      <c r="B313" s="144" t="s">
        <v>299</v>
      </c>
      <c r="C313" s="144"/>
      <c r="D313" s="199">
        <f>AVERAGE(D312:Z312)</f>
        <v>2.0568917438635023E-2</v>
      </c>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row>
    <row r="314" spans="2:202">
      <c r="B314" s="144" t="s">
        <v>300</v>
      </c>
      <c r="C314" s="144">
        <f>C311/C288</f>
        <v>176.03191539465678</v>
      </c>
      <c r="D314" s="144">
        <f t="shared" ref="D314:Z314" si="350">D311/D288</f>
        <v>176.91617218921593</v>
      </c>
      <c r="E314" s="144">
        <f t="shared" si="350"/>
        <v>178.34769930706437</v>
      </c>
      <c r="F314" s="144">
        <f t="shared" si="350"/>
        <v>179.68566335089636</v>
      </c>
      <c r="G314" s="144">
        <f t="shared" si="350"/>
        <v>181.15261425427971</v>
      </c>
      <c r="H314" s="144">
        <f t="shared" si="350"/>
        <v>182.56590697149679</v>
      </c>
      <c r="I314" s="144">
        <f t="shared" si="350"/>
        <v>183.76647318738614</v>
      </c>
      <c r="J314" s="144">
        <f t="shared" si="350"/>
        <v>185.10233554863751</v>
      </c>
      <c r="K314" s="144">
        <f t="shared" si="350"/>
        <v>186.86882195452694</v>
      </c>
      <c r="L314" s="144">
        <f t="shared" si="350"/>
        <v>188.58819363561869</v>
      </c>
      <c r="M314" s="144">
        <f t="shared" si="350"/>
        <v>190.28696954613207</v>
      </c>
      <c r="N314" s="144">
        <f t="shared" si="350"/>
        <v>191.95766761367329</v>
      </c>
      <c r="O314" s="144">
        <f t="shared" si="350"/>
        <v>193.8144458204734</v>
      </c>
      <c r="P314" s="144">
        <f t="shared" si="350"/>
        <v>195.39809257991095</v>
      </c>
      <c r="Q314" s="144">
        <f t="shared" si="350"/>
        <v>196.78777730410215</v>
      </c>
      <c r="R314" s="144">
        <f t="shared" si="350"/>
        <v>198.2115035797338</v>
      </c>
      <c r="S314" s="144">
        <f t="shared" si="350"/>
        <v>199.58635926989459</v>
      </c>
      <c r="T314" s="144">
        <f t="shared" si="350"/>
        <v>200.73039351644425</v>
      </c>
      <c r="U314" s="144">
        <f t="shared" si="350"/>
        <v>201.96979348890747</v>
      </c>
      <c r="V314" s="144">
        <f t="shared" si="350"/>
        <v>202.72478120851522</v>
      </c>
      <c r="W314" s="144">
        <f t="shared" si="350"/>
        <v>203.41638498777738</v>
      </c>
      <c r="X314" s="144">
        <f t="shared" si="350"/>
        <v>204.9093732747049</v>
      </c>
      <c r="Y314" s="144">
        <f t="shared" si="350"/>
        <v>206.64902390201885</v>
      </c>
      <c r="Z314" s="144">
        <f t="shared" si="350"/>
        <v>208.1605780482839</v>
      </c>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row>
    <row r="315" spans="2:202">
      <c r="B315" s="144" t="s">
        <v>301</v>
      </c>
      <c r="C315" s="144"/>
      <c r="D315" s="199">
        <f>(D314-C314)/C314</f>
        <v>5.0232754246676238E-3</v>
      </c>
      <c r="E315" s="199">
        <f t="shared" ref="E315:Z315" si="351">(E314-D314)/D314</f>
        <v>8.0915560185046021E-3</v>
      </c>
      <c r="F315" s="199">
        <f t="shared" si="351"/>
        <v>7.5019977775457143E-3</v>
      </c>
      <c r="G315" s="199">
        <f t="shared" si="351"/>
        <v>8.1639841266503092E-3</v>
      </c>
      <c r="H315" s="199">
        <f t="shared" si="351"/>
        <v>7.8016689024055109E-3</v>
      </c>
      <c r="I315" s="199">
        <f t="shared" si="351"/>
        <v>6.5760701754506226E-3</v>
      </c>
      <c r="J315" s="199">
        <f t="shared" si="351"/>
        <v>7.2693475479022633E-3</v>
      </c>
      <c r="K315" s="199">
        <f t="shared" si="351"/>
        <v>9.5432961483366135E-3</v>
      </c>
      <c r="L315" s="199">
        <f t="shared" si="351"/>
        <v>9.2009553177905389E-3</v>
      </c>
      <c r="M315" s="199">
        <f t="shared" si="351"/>
        <v>9.0078592819849146E-3</v>
      </c>
      <c r="N315" s="199">
        <f t="shared" si="351"/>
        <v>8.7798868809889248E-3</v>
      </c>
      <c r="O315" s="199">
        <f t="shared" si="351"/>
        <v>9.6728525090072574E-3</v>
      </c>
      <c r="P315" s="199">
        <f t="shared" si="351"/>
        <v>8.1709428455320511E-3</v>
      </c>
      <c r="Q315" s="199">
        <f t="shared" si="351"/>
        <v>7.112069037331397E-3</v>
      </c>
      <c r="R315" s="199">
        <f t="shared" si="351"/>
        <v>7.2348308169136108E-3</v>
      </c>
      <c r="S315" s="199">
        <f t="shared" si="351"/>
        <v>6.9363062452514395E-3</v>
      </c>
      <c r="T315" s="199">
        <f t="shared" si="351"/>
        <v>5.7320262303227985E-3</v>
      </c>
      <c r="U315" s="199">
        <f t="shared" si="351"/>
        <v>6.1744509675446032E-3</v>
      </c>
      <c r="V315" s="199">
        <f t="shared" si="351"/>
        <v>3.7381219565846601E-3</v>
      </c>
      <c r="W315" s="199">
        <f t="shared" si="351"/>
        <v>3.4115403905691935E-3</v>
      </c>
      <c r="X315" s="199">
        <f t="shared" si="351"/>
        <v>7.3395674936275971E-3</v>
      </c>
      <c r="Y315" s="199">
        <f t="shared" si="351"/>
        <v>8.4898538290961671E-3</v>
      </c>
      <c r="Z315" s="199">
        <f t="shared" si="351"/>
        <v>7.3145961094969111E-3</v>
      </c>
      <c r="AA315" s="19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row>
    <row r="316" spans="2:202">
      <c r="B316" s="144" t="s">
        <v>299</v>
      </c>
      <c r="C316" s="144"/>
      <c r="D316" s="199">
        <f>AVERAGE(D315:Y315)</f>
        <v>7.316929996545837E-3</v>
      </c>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row>
    <row r="317" spans="2:202">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row>
    <row r="323" spans="1:414" ht="23.25">
      <c r="B323" s="46" t="s">
        <v>302</v>
      </c>
      <c r="AI323" s="124"/>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c r="BV323" s="121"/>
      <c r="BW323" s="121"/>
      <c r="BX323" s="121"/>
      <c r="BY323" s="121"/>
      <c r="BZ323" s="121"/>
      <c r="CA323" s="121"/>
      <c r="CB323" s="121"/>
      <c r="CC323" s="121"/>
      <c r="CD323" s="121"/>
      <c r="CE323" s="121"/>
      <c r="CF323" s="121"/>
      <c r="IY323" s="34" t="s">
        <v>404</v>
      </c>
      <c r="LA323" s="34" t="s">
        <v>403</v>
      </c>
    </row>
    <row r="324" spans="1:414">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c r="BV324" s="121"/>
      <c r="BW324" s="121"/>
      <c r="BX324" s="121"/>
      <c r="BY324" s="121"/>
      <c r="BZ324" s="121"/>
      <c r="CA324" s="121"/>
      <c r="CB324" s="121"/>
      <c r="CC324" s="121"/>
      <c r="CD324" s="121"/>
      <c r="CE324" s="121"/>
      <c r="CF324" s="121"/>
      <c r="MZ324" s="121"/>
      <c r="NA324" s="121"/>
      <c r="NB324" s="121"/>
      <c r="NC324" s="121"/>
      <c r="ND324" s="121"/>
      <c r="NE324" s="121"/>
      <c r="NF324" s="121"/>
      <c r="NG324" s="121"/>
      <c r="NH324" s="121"/>
      <c r="NI324" s="121"/>
      <c r="NJ324" s="121"/>
      <c r="NK324" s="121"/>
      <c r="NL324" s="121"/>
      <c r="NM324" s="121"/>
      <c r="NN324" s="121"/>
      <c r="NO324" s="121"/>
      <c r="NP324" s="121"/>
      <c r="NQ324" s="121"/>
      <c r="NR324" s="121"/>
      <c r="NS324" s="121"/>
      <c r="NT324" s="121"/>
      <c r="NU324" s="121"/>
      <c r="NV324" s="121"/>
      <c r="NW324" s="121"/>
      <c r="NX324" s="121"/>
      <c r="NY324" s="121"/>
      <c r="NZ324" s="121"/>
      <c r="OA324" s="121"/>
      <c r="OB324" s="121"/>
      <c r="OC324" s="121"/>
      <c r="OD324" s="121"/>
      <c r="OE324" s="121"/>
      <c r="OF324" s="121"/>
      <c r="OG324" s="121"/>
      <c r="OH324" s="121"/>
      <c r="OI324" s="121"/>
      <c r="OJ324" s="121"/>
      <c r="OK324" s="121"/>
      <c r="OL324" s="121"/>
      <c r="OM324" s="121"/>
      <c r="ON324" s="121"/>
      <c r="OO324" s="121"/>
      <c r="OP324" s="121"/>
      <c r="OQ324" s="121"/>
      <c r="OR324" s="121"/>
      <c r="OS324" s="121"/>
      <c r="OT324" s="121"/>
      <c r="OU324" s="121"/>
      <c r="OV324" s="121"/>
      <c r="OW324" s="121"/>
      <c r="OX324" s="121"/>
    </row>
    <row r="325" spans="1:414" ht="23.25">
      <c r="A325" s="35" t="s">
        <v>695</v>
      </c>
      <c r="B325" s="80" t="s">
        <v>248</v>
      </c>
      <c r="C325" s="81"/>
      <c r="D325" s="80"/>
      <c r="E325" s="82" t="s">
        <v>303</v>
      </c>
      <c r="F325" s="82"/>
      <c r="G325" s="82"/>
      <c r="H325" s="80" t="s">
        <v>304</v>
      </c>
      <c r="I325" s="80"/>
      <c r="J325" s="80"/>
      <c r="K325" s="82" t="s">
        <v>305</v>
      </c>
      <c r="L325" s="82"/>
      <c r="M325" s="82"/>
      <c r="N325" s="46"/>
      <c r="AI325" s="125"/>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c r="CA325" s="121"/>
      <c r="CB325" s="121"/>
      <c r="CC325" s="121"/>
      <c r="CD325" s="121"/>
      <c r="CE325" s="121"/>
      <c r="CF325" s="121"/>
      <c r="IY325" s="55"/>
      <c r="LA325" s="55"/>
      <c r="MZ325" s="121"/>
      <c r="NA325" s="125"/>
      <c r="NB325" s="121"/>
      <c r="NC325" s="121"/>
      <c r="ND325" s="121"/>
      <c r="NE325" s="121"/>
      <c r="NF325" s="121"/>
      <c r="NG325" s="121"/>
      <c r="NH325" s="121"/>
      <c r="NI325" s="121"/>
      <c r="NJ325" s="121"/>
      <c r="NK325" s="121"/>
      <c r="NL325" s="121"/>
      <c r="NM325" s="121"/>
      <c r="NN325" s="121"/>
      <c r="NO325" s="121"/>
      <c r="NP325" s="121"/>
      <c r="NQ325" s="121"/>
      <c r="NR325" s="121"/>
      <c r="NS325" s="121"/>
      <c r="NT325" s="121"/>
      <c r="NU325" s="121"/>
      <c r="NV325" s="121"/>
      <c r="NW325" s="121"/>
      <c r="NX325" s="121"/>
      <c r="NY325" s="121"/>
      <c r="NZ325" s="121"/>
      <c r="OA325" s="121"/>
      <c r="OB325" s="121"/>
      <c r="OC325" s="121"/>
      <c r="OD325" s="121"/>
      <c r="OE325" s="121"/>
      <c r="OF325" s="121"/>
      <c r="OG325" s="121"/>
      <c r="OH325" s="121"/>
      <c r="OI325" s="121"/>
      <c r="OJ325" s="121"/>
      <c r="OK325" s="121"/>
      <c r="OL325" s="121"/>
      <c r="OM325" s="121"/>
      <c r="ON325" s="121"/>
      <c r="OO325" s="121"/>
      <c r="OP325" s="121"/>
      <c r="OQ325" s="121"/>
      <c r="OR325" s="121"/>
      <c r="OS325" s="121"/>
      <c r="OT325" s="121"/>
      <c r="OU325" s="121"/>
      <c r="OV325" s="121"/>
      <c r="OW325" s="121"/>
      <c r="OX325" s="121"/>
    </row>
    <row r="326" spans="1:414" ht="15">
      <c r="B326" s="81" t="s">
        <v>306</v>
      </c>
      <c r="C326" s="81" t="s">
        <v>426</v>
      </c>
      <c r="D326" s="81" t="s">
        <v>427</v>
      </c>
      <c r="E326" s="83" t="s">
        <v>306</v>
      </c>
      <c r="F326" s="83" t="s">
        <v>428</v>
      </c>
      <c r="G326" s="83" t="s">
        <v>427</v>
      </c>
      <c r="H326" s="81" t="s">
        <v>306</v>
      </c>
      <c r="I326" s="81" t="s">
        <v>428</v>
      </c>
      <c r="J326" s="81" t="s">
        <v>427</v>
      </c>
      <c r="K326" s="83" t="s">
        <v>306</v>
      </c>
      <c r="L326" s="83" t="s">
        <v>428</v>
      </c>
      <c r="M326" s="83" t="s">
        <v>427</v>
      </c>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c r="CA326" s="121"/>
      <c r="CB326" s="121"/>
      <c r="CC326" s="121"/>
      <c r="CD326" s="121"/>
      <c r="CE326" s="121"/>
      <c r="CF326" s="121"/>
      <c r="IY326" s="36" t="s">
        <v>306</v>
      </c>
      <c r="IZ326" s="35">
        <v>2012</v>
      </c>
      <c r="JA326" s="35">
        <v>2013</v>
      </c>
      <c r="JB326" s="35">
        <v>2014</v>
      </c>
      <c r="JC326" s="35">
        <v>2015</v>
      </c>
      <c r="JD326" s="35">
        <v>2016</v>
      </c>
      <c r="JE326" s="35">
        <v>2017</v>
      </c>
      <c r="JF326" s="35">
        <v>2018</v>
      </c>
      <c r="JG326" s="35">
        <v>2019</v>
      </c>
      <c r="JH326" s="35">
        <v>2020</v>
      </c>
      <c r="JI326" s="35">
        <v>2021</v>
      </c>
      <c r="JJ326" s="35">
        <v>2022</v>
      </c>
      <c r="JK326" s="35">
        <v>2023</v>
      </c>
      <c r="JL326" s="35">
        <v>2024</v>
      </c>
      <c r="JM326" s="35">
        <v>2025</v>
      </c>
      <c r="JN326" s="35">
        <v>2026</v>
      </c>
      <c r="JO326" s="35">
        <v>2027</v>
      </c>
      <c r="JP326" s="35">
        <v>2028</v>
      </c>
      <c r="JQ326" s="35">
        <v>2029</v>
      </c>
      <c r="JR326" s="35">
        <v>2030</v>
      </c>
      <c r="JS326" s="35">
        <v>2031</v>
      </c>
      <c r="JT326" s="35">
        <v>2032</v>
      </c>
      <c r="JU326" s="35">
        <v>2033</v>
      </c>
      <c r="JV326" s="35">
        <v>2034</v>
      </c>
      <c r="JW326" s="35">
        <v>2035</v>
      </c>
      <c r="JX326" s="35">
        <v>2036</v>
      </c>
      <c r="JY326" s="35">
        <v>2037</v>
      </c>
      <c r="JZ326" s="35">
        <v>2038</v>
      </c>
      <c r="KA326" s="35">
        <v>2039</v>
      </c>
      <c r="KB326" s="35">
        <v>2040</v>
      </c>
      <c r="KC326" s="35">
        <v>2041</v>
      </c>
      <c r="KD326" s="35">
        <v>2042</v>
      </c>
      <c r="KE326" s="35">
        <v>2043</v>
      </c>
      <c r="KF326" s="35">
        <v>2044</v>
      </c>
      <c r="KG326" s="35">
        <v>2045</v>
      </c>
      <c r="KH326" s="35">
        <v>2046</v>
      </c>
      <c r="KI326" s="35">
        <v>2047</v>
      </c>
      <c r="KJ326" s="35">
        <v>2048</v>
      </c>
      <c r="KK326" s="35">
        <v>2049</v>
      </c>
      <c r="KL326" s="35">
        <v>2050</v>
      </c>
      <c r="KM326" s="35">
        <v>2051</v>
      </c>
      <c r="KN326" s="35">
        <v>2052</v>
      </c>
      <c r="KO326" s="35">
        <v>2053</v>
      </c>
      <c r="KP326" s="35">
        <v>2054</v>
      </c>
      <c r="KQ326" s="35">
        <v>2055</v>
      </c>
      <c r="KR326" s="35">
        <v>2056</v>
      </c>
      <c r="KS326" s="35">
        <v>2057</v>
      </c>
      <c r="KT326" s="35">
        <v>2058</v>
      </c>
      <c r="KU326" s="35">
        <v>2059</v>
      </c>
      <c r="KV326" s="35">
        <v>2060</v>
      </c>
      <c r="LA326" s="36" t="s">
        <v>306</v>
      </c>
      <c r="LB326" s="35">
        <v>2012</v>
      </c>
      <c r="LC326" s="35">
        <v>2013</v>
      </c>
      <c r="LD326" s="35">
        <v>2014</v>
      </c>
      <c r="LE326" s="35">
        <v>2015</v>
      </c>
      <c r="LF326" s="35">
        <v>2016</v>
      </c>
      <c r="LG326" s="35">
        <v>2017</v>
      </c>
      <c r="LH326" s="35">
        <v>2018</v>
      </c>
      <c r="LI326" s="35">
        <v>2019</v>
      </c>
      <c r="LJ326" s="35">
        <v>2020</v>
      </c>
      <c r="LK326" s="35">
        <v>2021</v>
      </c>
      <c r="LL326" s="35">
        <v>2022</v>
      </c>
      <c r="LM326" s="35">
        <v>2023</v>
      </c>
      <c r="LN326" s="35">
        <v>2024</v>
      </c>
      <c r="LO326" s="35">
        <v>2025</v>
      </c>
      <c r="LP326" s="35">
        <v>2026</v>
      </c>
      <c r="LQ326" s="35">
        <v>2027</v>
      </c>
      <c r="LR326" s="35">
        <v>2028</v>
      </c>
      <c r="LS326" s="35">
        <v>2029</v>
      </c>
      <c r="LT326" s="35">
        <v>2030</v>
      </c>
      <c r="LU326" s="35">
        <v>2031</v>
      </c>
      <c r="LV326" s="35">
        <v>2032</v>
      </c>
      <c r="LW326" s="35">
        <v>2033</v>
      </c>
      <c r="LX326" s="35">
        <v>2034</v>
      </c>
      <c r="LY326" s="35">
        <v>2035</v>
      </c>
      <c r="LZ326" s="35">
        <v>2036</v>
      </c>
      <c r="MA326" s="35">
        <v>2037</v>
      </c>
      <c r="MB326" s="35">
        <v>2038</v>
      </c>
      <c r="MC326" s="35">
        <v>2039</v>
      </c>
      <c r="MD326" s="35">
        <v>2040</v>
      </c>
      <c r="ME326" s="35">
        <v>2041</v>
      </c>
      <c r="MF326" s="35">
        <v>2042</v>
      </c>
      <c r="MG326" s="35">
        <v>2043</v>
      </c>
      <c r="MH326" s="35">
        <v>2044</v>
      </c>
      <c r="MI326" s="35">
        <v>2045</v>
      </c>
      <c r="MJ326" s="35">
        <v>2046</v>
      </c>
      <c r="MK326" s="35">
        <v>2047</v>
      </c>
      <c r="ML326" s="35">
        <v>2048</v>
      </c>
      <c r="MM326" s="35">
        <v>2049</v>
      </c>
      <c r="MN326" s="35">
        <v>2050</v>
      </c>
      <c r="MO326" s="35">
        <v>2051</v>
      </c>
      <c r="MP326" s="35">
        <v>2052</v>
      </c>
      <c r="MQ326" s="35">
        <v>2053</v>
      </c>
      <c r="MR326" s="35">
        <v>2054</v>
      </c>
      <c r="MS326" s="35">
        <v>2055</v>
      </c>
      <c r="MT326" s="35">
        <v>2056</v>
      </c>
      <c r="MU326" s="35">
        <v>2057</v>
      </c>
      <c r="MV326" s="35">
        <v>2058</v>
      </c>
      <c r="MW326" s="35">
        <v>2059</v>
      </c>
      <c r="MX326" s="35">
        <v>2060</v>
      </c>
      <c r="MZ326" s="121"/>
      <c r="NA326" s="121"/>
      <c r="NB326" s="121"/>
      <c r="NC326" s="121"/>
      <c r="ND326" s="121"/>
      <c r="NE326" s="121"/>
      <c r="NF326" s="121"/>
      <c r="NG326" s="121"/>
      <c r="NH326" s="121"/>
      <c r="NI326" s="121"/>
      <c r="NJ326" s="121"/>
      <c r="NK326" s="121"/>
      <c r="NL326" s="121"/>
      <c r="NM326" s="121"/>
      <c r="NN326" s="121"/>
      <c r="NO326" s="121"/>
      <c r="NP326" s="121"/>
      <c r="NQ326" s="121"/>
      <c r="NR326" s="121"/>
      <c r="NS326" s="121"/>
      <c r="NT326" s="121"/>
      <c r="NU326" s="121"/>
      <c r="NV326" s="121"/>
      <c r="NW326" s="121"/>
      <c r="NX326" s="121"/>
      <c r="NY326" s="121"/>
      <c r="NZ326" s="121"/>
      <c r="OA326" s="121"/>
      <c r="OB326" s="121"/>
      <c r="OC326" s="121"/>
      <c r="OD326" s="121"/>
      <c r="OE326" s="121"/>
      <c r="OF326" s="121"/>
      <c r="OG326" s="121"/>
      <c r="OH326" s="121"/>
      <c r="OI326" s="121"/>
      <c r="OJ326" s="121"/>
      <c r="OK326" s="121"/>
      <c r="OL326" s="121"/>
      <c r="OM326" s="121"/>
      <c r="ON326" s="121"/>
      <c r="OO326" s="121"/>
      <c r="OP326" s="121"/>
      <c r="OQ326" s="121"/>
      <c r="OR326" s="121"/>
      <c r="OS326" s="121"/>
      <c r="OT326" s="121"/>
      <c r="OU326" s="121"/>
      <c r="OV326" s="121"/>
      <c r="OW326" s="121"/>
      <c r="OX326" s="121"/>
    </row>
    <row r="327" spans="1:414" ht="15">
      <c r="B327" s="81" t="s">
        <v>276</v>
      </c>
      <c r="C327" s="81">
        <f t="shared" ref="C327:C337" si="352">D327*$Y342</f>
        <v>2748981575.4783087</v>
      </c>
      <c r="D327" s="84">
        <f t="shared" ref="D327:D336" si="353">C465*D$337</f>
        <v>1885.299486513612</v>
      </c>
      <c r="E327" s="83" t="s">
        <v>276</v>
      </c>
      <c r="F327" s="85">
        <f t="shared" ref="F327:F337" si="354">G327*$Y342</f>
        <v>681749457.0414294</v>
      </c>
      <c r="G327" s="85">
        <v>467.55566234288221</v>
      </c>
      <c r="H327" s="81" t="s">
        <v>276</v>
      </c>
      <c r="I327" s="81">
        <f t="shared" ref="I327:I337" si="355">J327*$Y342</f>
        <v>34228626.866037771</v>
      </c>
      <c r="J327" s="84">
        <v>23.474589000611594</v>
      </c>
      <c r="K327" s="83" t="s">
        <v>276</v>
      </c>
      <c r="L327" s="85">
        <f t="shared" ref="L327:L337" si="356">M327*$Y342</f>
        <v>78915681.80607681</v>
      </c>
      <c r="M327" s="89">
        <v>54.121750292553813</v>
      </c>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c r="BV327" s="121"/>
      <c r="BW327" s="121"/>
      <c r="BX327" s="121"/>
      <c r="BY327" s="121"/>
      <c r="BZ327" s="121"/>
      <c r="CA327" s="121"/>
      <c r="CB327" s="121"/>
      <c r="CC327" s="121"/>
      <c r="CD327" s="121"/>
      <c r="CE327" s="121"/>
      <c r="CF327" s="121"/>
      <c r="IW327" s="35">
        <v>0</v>
      </c>
      <c r="IX327" s="35">
        <v>4</v>
      </c>
      <c r="IY327" s="36" t="s">
        <v>276</v>
      </c>
      <c r="IZ327" s="35">
        <f>SUMIF(Population!$B$214:$B$314,"&lt;="&amp;$GV434,Population!C$214:C$314)-SUMIF(Population!$B$214:$B$314,"&lt;"&amp;$GU434,Population!C$214:C$314)</f>
        <v>720650</v>
      </c>
      <c r="JA327" s="35">
        <f>SUMIF(Population!$B$214:$B$314,"&lt;="&amp;$GV434,Population!D$214:D$314)-SUMIF(Population!$B$214:$B$314,"&lt;"&amp;$GU434,Population!D$214:D$314)</f>
        <v>730534</v>
      </c>
      <c r="JB327" s="35">
        <f>SUMIF(Population!$B$214:$B$314,"&lt;="&amp;$GV434,Population!E$214:E$314)-SUMIF(Population!$B$214:$B$314,"&lt;"&amp;$GU434,Population!E$214:E$314)</f>
        <v>740453</v>
      </c>
      <c r="JC327" s="35">
        <f>SUMIF(Population!$B$214:$B$314,"&lt;="&amp;$GV434,Population!F$214:F$314)-SUMIF(Population!$B$214:$B$314,"&lt;"&amp;$GU434,Population!F$214:F$314)</f>
        <v>749931</v>
      </c>
      <c r="JD327" s="35">
        <f>SUMIF(Population!$B$214:$B$314,"&lt;="&amp;$GV434,Population!G$214:G$314)-SUMIF(Population!$B$214:$B$314,"&lt;"&amp;$GU434,Population!G$214:G$314)</f>
        <v>762138</v>
      </c>
      <c r="JE327" s="35">
        <f>SUMIF(Population!$B$214:$B$314,"&lt;="&amp;$GV434,Population!H$214:H$314)-SUMIF(Population!$B$214:$B$314,"&lt;"&amp;$GU434,Population!H$214:H$314)</f>
        <v>773515</v>
      </c>
      <c r="JF327" s="35">
        <f>SUMIF(Population!$B$214:$B$314,"&lt;="&amp;$GV434,Population!I$214:I$314)-SUMIF(Population!$B$214:$B$314,"&lt;"&amp;$GU434,Population!I$214:I$314)</f>
        <v>783521</v>
      </c>
      <c r="JG327" s="35">
        <f>SUMIF(Population!$B$214:$B$314,"&lt;="&amp;$GV434,Population!J$214:J$314)-SUMIF(Population!$B$214:$B$314,"&lt;"&amp;$GU434,Population!J$214:J$314)</f>
        <v>792753</v>
      </c>
      <c r="JH327" s="35">
        <f>SUMIF(Population!$B$214:$B$314,"&lt;="&amp;$GV434,Population!K$214:K$314)-SUMIF(Population!$B$214:$B$314,"&lt;"&amp;$GU434,Population!K$214:K$314)</f>
        <v>801071</v>
      </c>
      <c r="JI327" s="35">
        <f>SUMIF(Population!$B$214:$B$314,"&lt;="&amp;$GV434,Population!L$214:L$314)-SUMIF(Population!$B$214:$B$314,"&lt;"&amp;$GU434,Population!L$214:L$314)</f>
        <v>808378</v>
      </c>
      <c r="JJ327" s="35">
        <f>SUMIF(Population!$B$214:$B$314,"&lt;="&amp;$GV434,Population!M$214:M$314)-SUMIF(Population!$B$214:$B$314,"&lt;"&amp;$GU434,Population!M$214:M$314)</f>
        <v>814621</v>
      </c>
      <c r="JK327" s="35">
        <f>SUMIF(Population!$B$214:$B$314,"&lt;="&amp;$GV434,Population!N$214:N$314)-SUMIF(Population!$B$214:$B$314,"&lt;"&amp;$GU434,Population!N$214:N$314)</f>
        <v>819865</v>
      </c>
      <c r="JL327" s="35">
        <f>SUMIF(Population!$B$214:$B$314,"&lt;="&amp;$GV434,Population!O$214:O$314)-SUMIF(Population!$B$214:$B$314,"&lt;"&amp;$GU434,Population!O$214:O$314)</f>
        <v>824224</v>
      </c>
      <c r="JM327" s="35">
        <f>SUMIF(Population!$B$214:$B$314,"&lt;="&amp;$GV434,Population!P$214:P$314)-SUMIF(Population!$B$214:$B$314,"&lt;"&amp;$GU434,Population!P$214:P$314)</f>
        <v>827795</v>
      </c>
      <c r="JN327" s="35">
        <f>SUMIF(Population!$B$214:$B$314,"&lt;="&amp;$GV434,Population!Q$214:Q$314)-SUMIF(Population!$B$214:$B$314,"&lt;"&amp;$GU434,Population!Q$214:Q$314)</f>
        <v>830708</v>
      </c>
      <c r="JO327" s="35">
        <f>SUMIF(Population!$B$214:$B$314,"&lt;="&amp;$GV434,Population!R$214:R$314)-SUMIF(Population!$B$214:$B$314,"&lt;"&amp;$GU434,Population!R$214:R$314)</f>
        <v>833096</v>
      </c>
      <c r="JP327" s="35">
        <f>SUMIF(Population!$B$214:$B$314,"&lt;="&amp;$GV434,Population!S$214:S$314)-SUMIF(Population!$B$214:$B$314,"&lt;"&amp;$GU434,Population!S$214:S$314)</f>
        <v>835146</v>
      </c>
      <c r="JQ327" s="35">
        <f>SUMIF(Population!$B$214:$B$314,"&lt;="&amp;$GV434,Population!T$214:T$314)-SUMIF(Population!$B$214:$B$314,"&lt;"&amp;$GU434,Population!T$214:T$314)</f>
        <v>837051</v>
      </c>
      <c r="JR327" s="35">
        <f>SUMIF(Population!$B$214:$B$314,"&lt;="&amp;$GV434,Population!U$214:U$314)-SUMIF(Population!$B$214:$B$314,"&lt;"&amp;$GU434,Population!U$214:U$314)</f>
        <v>838959</v>
      </c>
      <c r="JS327" s="35">
        <f>SUMIF(Population!$B$214:$B$314,"&lt;="&amp;$GV434,Population!V$214:V$314)-SUMIF(Population!$B$214:$B$314,"&lt;"&amp;$GU434,Population!V$214:V$314)</f>
        <v>841031</v>
      </c>
      <c r="JT327" s="35">
        <f>SUMIF(Population!$B$214:$B$314,"&lt;="&amp;$GV434,Population!W$214:W$314)-SUMIF(Population!$B$214:$B$314,"&lt;"&amp;$GU434,Population!W$214:W$314)</f>
        <v>843447</v>
      </c>
      <c r="JU327" s="35">
        <f>SUMIF(Population!$B$214:$B$314,"&lt;="&amp;$GV434,Population!X$214:X$314)-SUMIF(Population!$B$214:$B$314,"&lt;"&amp;$GU434,Population!X$214:X$314)</f>
        <v>846337</v>
      </c>
      <c r="JV327" s="35">
        <f>SUMIF(Population!$B$214:$B$314,"&lt;="&amp;$GV434,Population!Y$214:Y$314)-SUMIF(Population!$B$214:$B$314,"&lt;"&amp;$GU434,Population!Y$214:Y$314)</f>
        <v>849797</v>
      </c>
      <c r="JW327" s="35">
        <f>SUMIF(Population!$B$214:$B$314,"&lt;="&amp;$GV434,Population!Z$214:Z$314)-SUMIF(Population!$B$214:$B$314,"&lt;"&amp;$GU434,Population!Z$214:Z$314)</f>
        <v>853934</v>
      </c>
      <c r="JX327" s="35">
        <f>SUMIF(Population!$B$214:$B$314,"&lt;="&amp;$GV434,Population!AA$214:AA$314)-SUMIF(Population!$B$214:$B$314,"&lt;"&amp;$GU434,Population!AA$214:AA$314)</f>
        <v>858802</v>
      </c>
      <c r="JY327" s="35">
        <f>SUMIF(Population!$B$214:$B$314,"&lt;="&amp;$GV434,Population!AB$214:AB$314)-SUMIF(Population!$B$214:$B$314,"&lt;"&amp;$GU434,Population!AB$214:AB$314)</f>
        <v>864425</v>
      </c>
      <c r="JZ327" s="35">
        <f>SUMIF(Population!$B$214:$B$314,"&lt;="&amp;$GV434,Population!AC$214:AC$314)-SUMIF(Population!$B$214:$B$314,"&lt;"&amp;$GU434,Population!AC$214:AC$314)</f>
        <v>870761</v>
      </c>
      <c r="KA327" s="35">
        <f>SUMIF(Population!$B$214:$B$314,"&lt;="&amp;$GV434,Population!AD$214:AD$314)-SUMIF(Population!$B$214:$B$314,"&lt;"&amp;$GU434,Population!AD$214:AD$314)</f>
        <v>877738</v>
      </c>
      <c r="KB327" s="35">
        <f>SUMIF(Population!$B$214:$B$314,"&lt;="&amp;$GV434,Population!AE$214:AE$314)-SUMIF(Population!$B$214:$B$314,"&lt;"&amp;$GU434,Population!AE$214:AE$314)</f>
        <v>885267</v>
      </c>
      <c r="KC327" s="35">
        <f>SUMIF(Population!$B$214:$B$314,"&lt;="&amp;$GV434,Population!AF$214:AF$314)-SUMIF(Population!$B$214:$B$314,"&lt;"&amp;$GU434,Population!AF$214:AF$314)</f>
        <v>893243</v>
      </c>
      <c r="KD327" s="35">
        <f>SUMIF(Population!$B$214:$B$314,"&lt;="&amp;$GV434,Population!AG$214:AG$314)-SUMIF(Population!$B$214:$B$314,"&lt;"&amp;$GU434,Population!AG$214:AG$314)</f>
        <v>901541</v>
      </c>
      <c r="KE327" s="35">
        <f>SUMIF(Population!$B$214:$B$314,"&lt;="&amp;$GV434,Population!AH$214:AH$314)-SUMIF(Population!$B$214:$B$314,"&lt;"&amp;$GU434,Population!AH$214:AH$314)</f>
        <v>910041</v>
      </c>
      <c r="KF327" s="35">
        <f>SUMIF(Population!$B$214:$B$314,"&lt;="&amp;$GV434,Population!AI$214:AI$314)-SUMIF(Population!$B$214:$B$314,"&lt;"&amp;$GU434,Population!AI$214:AI$314)</f>
        <v>918627</v>
      </c>
      <c r="KG327" s="35">
        <f>SUMIF(Population!$B$214:$B$314,"&lt;="&amp;$GV434,Population!AJ$214:AJ$314)-SUMIF(Population!$B$214:$B$314,"&lt;"&amp;$GU434,Population!AJ$214:AJ$314)</f>
        <v>927178</v>
      </c>
      <c r="KH327" s="35">
        <f>SUMIF(Population!$B$214:$B$314,"&lt;="&amp;$GV434,Population!AK$214:AK$314)-SUMIF(Population!$B$214:$B$314,"&lt;"&amp;$GU434,Population!AK$214:AK$314)</f>
        <v>935589</v>
      </c>
      <c r="KI327" s="35">
        <f>SUMIF(Population!$B$214:$B$314,"&lt;="&amp;$GV434,Population!AL$214:AL$314)-SUMIF(Population!$B$214:$B$314,"&lt;"&amp;$GU434,Population!AL$214:AL$314)</f>
        <v>943773</v>
      </c>
      <c r="KJ327" s="35">
        <f>SUMIF(Population!$B$214:$B$314,"&lt;="&amp;$GV434,Population!AM$214:AM$314)-SUMIF(Population!$B$214:$B$314,"&lt;"&amp;$GU434,Population!AM$214:AM$314)</f>
        <v>951669</v>
      </c>
      <c r="KK327" s="35">
        <f>SUMIF(Population!$B$214:$B$314,"&lt;="&amp;$GV434,Population!AN$214:AN$314)-SUMIF(Population!$B$214:$B$314,"&lt;"&amp;$GU434,Population!AN$214:AN$314)</f>
        <v>959229</v>
      </c>
      <c r="KL327" s="35">
        <f>SUMIF(Population!$B$214:$B$314,"&lt;="&amp;$GV434,Population!AO$214:AO$314)-SUMIF(Population!$B$214:$B$314,"&lt;"&amp;$GU434,Population!AO$214:AO$314)</f>
        <v>966422</v>
      </c>
      <c r="KM327" s="35">
        <f>SUMIF(Population!$B$214:$B$314,"&lt;="&amp;$GV434,Population!AP$214:AP$314)-SUMIF(Population!$B$214:$B$314,"&lt;"&amp;$GU434,Population!AP$214:AP$314)</f>
        <v>973237</v>
      </c>
      <c r="KN327" s="35">
        <f>SUMIF(Population!$B$214:$B$314,"&lt;="&amp;$GV434,Population!AQ$214:AQ$314)-SUMIF(Population!$B$214:$B$314,"&lt;"&amp;$GU434,Population!AQ$214:AQ$314)</f>
        <v>979668</v>
      </c>
      <c r="KO327" s="35">
        <f>SUMIF(Population!$B$214:$B$314,"&lt;="&amp;$GV434,Population!AR$214:AR$314)-SUMIF(Population!$B$214:$B$314,"&lt;"&amp;$GU434,Population!AR$214:AR$314)</f>
        <v>985708</v>
      </c>
      <c r="KP327" s="35">
        <f>SUMIF(Population!$B$214:$B$314,"&lt;="&amp;$GV434,Population!AS$214:AS$314)-SUMIF(Population!$B$214:$B$314,"&lt;"&amp;$GU434,Population!AS$214:AS$314)</f>
        <v>991348</v>
      </c>
      <c r="KQ327" s="35">
        <f>SUMIF(Population!$B$214:$B$314,"&lt;="&amp;$GV434,Population!AT$214:AT$314)-SUMIF(Population!$B$214:$B$314,"&lt;"&amp;$GU434,Population!AT$214:AT$314)</f>
        <v>996594</v>
      </c>
      <c r="KR327" s="35">
        <f>SUMIF(Population!$B$214:$B$314,"&lt;="&amp;$GV434,Population!AU$214:AU$314)-SUMIF(Population!$B$214:$B$314,"&lt;"&amp;$GU434,Population!AU$214:AU$314)</f>
        <v>1001459</v>
      </c>
      <c r="KS327" s="35">
        <f>SUMIF(Population!$B$214:$B$314,"&lt;="&amp;$GV434,Population!AV$214:AV$314)-SUMIF(Population!$B$214:$B$314,"&lt;"&amp;$GU434,Population!AV$214:AV$314)</f>
        <v>1005969</v>
      </c>
      <c r="KT327" s="35">
        <f>SUMIF(Population!$B$214:$B$314,"&lt;="&amp;$GV434,Population!AW$214:AW$314)-SUMIF(Population!$B$214:$B$314,"&lt;"&amp;$GU434,Population!AW$214:AW$314)</f>
        <v>1010162</v>
      </c>
      <c r="KU327" s="35">
        <f>SUMIF(Population!$B$214:$B$314,"&lt;="&amp;$GV434,Population!AX$214:AX$314)-SUMIF(Population!$B$214:$B$314,"&lt;"&amp;$GU434,Population!AX$214:AX$314)</f>
        <v>1014096</v>
      </c>
      <c r="KV327" s="35">
        <f>SUMIF(Population!$B$214:$B$314,"&lt;="&amp;$GV434,Population!AY$214:AY$314)-SUMIF(Population!$B$214:$B$314,"&lt;"&amp;$GU434,Population!AY$214:AY$314)</f>
        <v>1017836</v>
      </c>
      <c r="KY327" s="35">
        <v>0</v>
      </c>
      <c r="KZ327" s="35">
        <v>4</v>
      </c>
      <c r="LA327" s="36" t="s">
        <v>276</v>
      </c>
      <c r="LB327" s="35">
        <f>SUMIF(Population!$B$110:$B$210,"&lt;="&amp;$GV434,Population!C$110:C$210)-SUMIF(Population!$B$110:$B$210,"&lt;"&amp;$GU434,Population!C$110:C$210)</f>
        <v>759633</v>
      </c>
      <c r="LC327" s="35">
        <f>SUMIF(Population!$B$110:$B$210,"&lt;="&amp;$GV434,Population!D$110:D$210)-SUMIF(Population!$B$110:$B$210,"&lt;"&amp;$GU434,Population!D$110:D$210)</f>
        <v>771537</v>
      </c>
      <c r="LD327" s="35">
        <f>SUMIF(Population!$B$110:$B$210,"&lt;="&amp;$GV434,Population!E$110:E$210)-SUMIF(Population!$B$110:$B$210,"&lt;"&amp;$GU434,Population!E$110:E$210)</f>
        <v>782859</v>
      </c>
      <c r="LE327" s="35">
        <f>SUMIF(Population!$B$110:$B$210,"&lt;="&amp;$GV434,Population!F$110:F$210)-SUMIF(Population!$B$110:$B$210,"&lt;"&amp;$GU434,Population!F$110:F$210)</f>
        <v>793071</v>
      </c>
      <c r="LF327" s="35">
        <f>SUMIF(Population!$B$110:$B$210,"&lt;="&amp;$GV434,Population!G$110:G$210)-SUMIF(Population!$B$110:$B$210,"&lt;"&amp;$GU434,Population!G$110:G$210)</f>
        <v>806133</v>
      </c>
      <c r="LG327" s="35">
        <f>SUMIF(Population!$B$110:$B$210,"&lt;="&amp;$GV434,Population!H$110:H$210)-SUMIF(Population!$B$110:$B$210,"&lt;"&amp;$GU434,Population!H$110:H$210)</f>
        <v>817856</v>
      </c>
      <c r="LH327" s="35">
        <f>SUMIF(Population!$B$110:$B$210,"&lt;="&amp;$GV434,Population!I$110:I$210)-SUMIF(Population!$B$110:$B$210,"&lt;"&amp;$GU434,Population!I$110:I$210)</f>
        <v>828301</v>
      </c>
      <c r="LI327" s="35">
        <f>SUMIF(Population!$B$110:$B$210,"&lt;="&amp;$GV434,Population!J$110:J$210)-SUMIF(Population!$B$110:$B$210,"&lt;"&amp;$GU434,Population!J$110:J$210)</f>
        <v>837987</v>
      </c>
      <c r="LJ327" s="35">
        <f>SUMIF(Population!$B$110:$B$210,"&lt;="&amp;$GV434,Population!K$110:K$210)-SUMIF(Population!$B$110:$B$210,"&lt;"&amp;$GU434,Population!K$110:K$210)</f>
        <v>846752</v>
      </c>
      <c r="LK327" s="35">
        <f>SUMIF(Population!$B$110:$B$210,"&lt;="&amp;$GV434,Population!L$110:L$210)-SUMIF(Population!$B$110:$B$210,"&lt;"&amp;$GU434,Population!L$110:L$210)</f>
        <v>854476</v>
      </c>
      <c r="LL327" s="35">
        <f>SUMIF(Population!$B$110:$B$210,"&lt;="&amp;$GV434,Population!M$110:M$210)-SUMIF(Population!$B$110:$B$210,"&lt;"&amp;$GU434,Population!M$110:M$210)</f>
        <v>861090</v>
      </c>
      <c r="LM327" s="35">
        <f>SUMIF(Population!$B$110:$B$210,"&lt;="&amp;$GV434,Population!N$110:N$210)-SUMIF(Population!$B$110:$B$210,"&lt;"&amp;$GU434,Population!N$110:N$210)</f>
        <v>866648</v>
      </c>
      <c r="LN327" s="35">
        <f>SUMIF(Population!$B$110:$B$210,"&lt;="&amp;$GV434,Population!O$110:O$210)-SUMIF(Population!$B$110:$B$210,"&lt;"&amp;$GU434,Population!O$110:O$210)</f>
        <v>871276</v>
      </c>
      <c r="LO327" s="35">
        <f>SUMIF(Population!$B$110:$B$210,"&lt;="&amp;$GV434,Population!P$110:P$210)-SUMIF(Population!$B$110:$B$210,"&lt;"&amp;$GU434,Population!P$110:P$210)</f>
        <v>875072</v>
      </c>
      <c r="LP327" s="35">
        <f>SUMIF(Population!$B$110:$B$210,"&lt;="&amp;$GV434,Population!Q$110:Q$210)-SUMIF(Population!$B$110:$B$210,"&lt;"&amp;$GU434,Population!Q$110:Q$210)</f>
        <v>878170</v>
      </c>
      <c r="LQ327" s="35">
        <f>SUMIF(Population!$B$110:$B$210,"&lt;="&amp;$GV434,Population!R$110:R$210)-SUMIF(Population!$B$110:$B$210,"&lt;"&amp;$GU434,Population!R$110:R$210)</f>
        <v>880715</v>
      </c>
      <c r="LR327" s="35">
        <f>SUMIF(Population!$B$110:$B$210,"&lt;="&amp;$GV434,Population!S$110:S$210)-SUMIF(Population!$B$110:$B$210,"&lt;"&amp;$GU434,Population!S$110:S$210)</f>
        <v>882906</v>
      </c>
      <c r="LS327" s="35">
        <f>SUMIF(Population!$B$110:$B$210,"&lt;="&amp;$GV434,Population!T$110:T$210)-SUMIF(Population!$B$110:$B$210,"&lt;"&amp;$GU434,Population!T$110:T$210)</f>
        <v>884939</v>
      </c>
      <c r="LT327" s="35">
        <f>SUMIF(Population!$B$110:$B$210,"&lt;="&amp;$GV434,Population!U$110:U$210)-SUMIF(Population!$B$110:$B$210,"&lt;"&amp;$GU434,Population!U$110:U$210)</f>
        <v>886975</v>
      </c>
      <c r="LU327" s="35">
        <f>SUMIF(Population!$B$110:$B$210,"&lt;="&amp;$GV434,Population!V$110:V$210)-SUMIF(Population!$B$110:$B$210,"&lt;"&amp;$GU434,Population!V$110:V$210)</f>
        <v>889185</v>
      </c>
      <c r="LV327" s="35">
        <f>SUMIF(Population!$B$110:$B$210,"&lt;="&amp;$GV434,Population!W$110:W$210)-SUMIF(Population!$B$110:$B$210,"&lt;"&amp;$GU434,Population!W$110:W$210)</f>
        <v>891757</v>
      </c>
      <c r="LW327" s="35">
        <f>SUMIF(Population!$B$110:$B$210,"&lt;="&amp;$GV434,Population!X$110:X$210)-SUMIF(Population!$B$110:$B$210,"&lt;"&amp;$GU434,Population!X$110:X$210)</f>
        <v>894826</v>
      </c>
      <c r="LX327" s="35">
        <f>SUMIF(Population!$B$110:$B$210,"&lt;="&amp;$GV434,Population!Y$110:Y$210)-SUMIF(Population!$B$110:$B$210,"&lt;"&amp;$GU434,Population!Y$110:Y$210)</f>
        <v>898498</v>
      </c>
      <c r="LY327" s="35">
        <f>SUMIF(Population!$B$110:$B$210,"&lt;="&amp;$GV434,Population!Z$110:Z$210)-SUMIF(Population!$B$110:$B$210,"&lt;"&amp;$GU434,Population!Z$110:Z$210)</f>
        <v>902882</v>
      </c>
      <c r="LZ327" s="35">
        <f>SUMIF(Population!$B$110:$B$210,"&lt;="&amp;$GV434,Population!AA$110:AA$210)-SUMIF(Population!$B$110:$B$210,"&lt;"&amp;$GU434,Population!AA$110:AA$210)</f>
        <v>908039</v>
      </c>
      <c r="MA327" s="35">
        <f>SUMIF(Population!$B$110:$B$210,"&lt;="&amp;$GV434,Population!AB$110:AB$210)-SUMIF(Population!$B$110:$B$210,"&lt;"&amp;$GU434,Population!AB$110:AB$210)</f>
        <v>913990</v>
      </c>
      <c r="MB327" s="35">
        <f>SUMIF(Population!$B$110:$B$210,"&lt;="&amp;$GV434,Population!AC$110:AC$210)-SUMIF(Population!$B$110:$B$210,"&lt;"&amp;$GU434,Population!AC$110:AC$210)</f>
        <v>920695</v>
      </c>
      <c r="MC327" s="35">
        <f>SUMIF(Population!$B$110:$B$210,"&lt;="&amp;$GV434,Population!AD$110:AD$210)-SUMIF(Population!$B$110:$B$210,"&lt;"&amp;$GU434,Population!AD$110:AD$210)</f>
        <v>928073</v>
      </c>
      <c r="MD327" s="35">
        <f>SUMIF(Population!$B$110:$B$210,"&lt;="&amp;$GV434,Population!AE$110:AE$210)-SUMIF(Population!$B$110:$B$210,"&lt;"&amp;$GU434,Population!AE$110:AE$210)</f>
        <v>936036</v>
      </c>
      <c r="ME327" s="35">
        <f>SUMIF(Population!$B$110:$B$210,"&lt;="&amp;$GV434,Population!AF$110:AF$210)-SUMIF(Population!$B$110:$B$210,"&lt;"&amp;$GU434,Population!AF$110:AF$210)</f>
        <v>944470</v>
      </c>
      <c r="MF327" s="35">
        <f>SUMIF(Population!$B$110:$B$210,"&lt;="&amp;$GV434,Population!AG$110:AG$210)-SUMIF(Population!$B$110:$B$210,"&lt;"&amp;$GU434,Population!AG$110:AG$210)</f>
        <v>953242</v>
      </c>
      <c r="MG327" s="35">
        <f>SUMIF(Population!$B$110:$B$210,"&lt;="&amp;$GV434,Population!AH$110:AH$210)-SUMIF(Population!$B$110:$B$210,"&lt;"&amp;$GU434,Population!AH$110:AH$210)</f>
        <v>962225</v>
      </c>
      <c r="MH327" s="35">
        <f>SUMIF(Population!$B$110:$B$210,"&lt;="&amp;$GV434,Population!AI$110:AI$210)-SUMIF(Population!$B$110:$B$210,"&lt;"&amp;$GU434,Population!AI$110:AI$210)</f>
        <v>971301</v>
      </c>
      <c r="MI327" s="35">
        <f>SUMIF(Population!$B$110:$B$210,"&lt;="&amp;$GV434,Population!AJ$110:AJ$210)-SUMIF(Population!$B$110:$B$210,"&lt;"&amp;$GU434,Population!AJ$110:AJ$210)</f>
        <v>980341</v>
      </c>
      <c r="MJ327" s="35">
        <f>SUMIF(Population!$B$110:$B$210,"&lt;="&amp;$GV434,Population!AK$110:AK$210)-SUMIF(Population!$B$110:$B$210,"&lt;"&amp;$GU434,Population!AK$110:AK$210)</f>
        <v>989230</v>
      </c>
      <c r="MK327" s="35">
        <f>SUMIF(Population!$B$110:$B$210,"&lt;="&amp;$GV434,Population!AL$110:AL$210)-SUMIF(Population!$B$110:$B$210,"&lt;"&amp;$GU434,Population!AL$110:AL$210)</f>
        <v>997879</v>
      </c>
      <c r="ML327" s="35">
        <f>SUMIF(Population!$B$110:$B$210,"&lt;="&amp;$GV434,Population!AM$110:AM$210)-SUMIF(Population!$B$110:$B$210,"&lt;"&amp;$GU434,Population!AM$110:AM$210)</f>
        <v>1006225</v>
      </c>
      <c r="MM327" s="35">
        <f>SUMIF(Population!$B$110:$B$210,"&lt;="&amp;$GV434,Population!AN$110:AN$210)-SUMIF(Population!$B$110:$B$210,"&lt;"&amp;$GU434,Population!AN$110:AN$210)</f>
        <v>1014214</v>
      </c>
      <c r="MN327" s="35">
        <f>SUMIF(Population!$B$110:$B$210,"&lt;="&amp;$GV434,Population!AO$110:AO$210)-SUMIF(Population!$B$110:$B$210,"&lt;"&amp;$GU434,Population!AO$110:AO$210)</f>
        <v>1021819</v>
      </c>
      <c r="MO327" s="35">
        <f>SUMIF(Population!$B$110:$B$210,"&lt;="&amp;$GV434,Population!AP$110:AP$210)-SUMIF(Population!$B$110:$B$210,"&lt;"&amp;$GU434,Population!AP$110:AP$210)</f>
        <v>1029025</v>
      </c>
      <c r="MP327" s="35">
        <f>SUMIF(Population!$B$110:$B$210,"&lt;="&amp;$GV434,Population!AQ$110:AQ$210)-SUMIF(Population!$B$110:$B$210,"&lt;"&amp;$GU434,Population!AQ$110:AQ$210)</f>
        <v>1035824</v>
      </c>
      <c r="MQ327" s="35">
        <f>SUMIF(Population!$B$110:$B$210,"&lt;="&amp;$GV434,Population!AR$110:AR$210)-SUMIF(Population!$B$110:$B$210,"&lt;"&amp;$GU434,Population!AR$110:AR$210)</f>
        <v>1042210</v>
      </c>
      <c r="MR327" s="35">
        <f>SUMIF(Population!$B$110:$B$210,"&lt;="&amp;$GV434,Population!AS$110:AS$210)-SUMIF(Population!$B$110:$B$210,"&lt;"&amp;$GU434,Population!AS$110:AS$210)</f>
        <v>1048172</v>
      </c>
      <c r="MS327" s="35">
        <f>SUMIF(Population!$B$110:$B$210,"&lt;="&amp;$GV434,Population!AT$110:AT$210)-SUMIF(Population!$B$110:$B$210,"&lt;"&amp;$GU434,Population!AT$110:AT$210)</f>
        <v>1053718</v>
      </c>
      <c r="MT327" s="35">
        <f>SUMIF(Population!$B$110:$B$210,"&lt;="&amp;$GV434,Population!AU$110:AU$210)-SUMIF(Population!$B$110:$B$210,"&lt;"&amp;$GU434,Population!AU$110:AU$210)</f>
        <v>1058860</v>
      </c>
      <c r="MU327" s="35">
        <f>SUMIF(Population!$B$110:$B$210,"&lt;="&amp;$GV434,Population!AV$110:AV$210)-SUMIF(Population!$B$110:$B$210,"&lt;"&amp;$GU434,Population!AV$110:AV$210)</f>
        <v>1063626</v>
      </c>
      <c r="MV327" s="35">
        <f>SUMIF(Population!$B$110:$B$210,"&lt;="&amp;$GV434,Population!AW$110:AW$210)-SUMIF(Population!$B$110:$B$210,"&lt;"&amp;$GU434,Population!AW$110:AW$210)</f>
        <v>1068057</v>
      </c>
      <c r="MW327" s="35">
        <f>SUMIF(Population!$B$110:$B$210,"&lt;="&amp;$GV434,Population!AX$110:AX$210)-SUMIF(Population!$B$110:$B$210,"&lt;"&amp;$GU434,Population!AX$110:AX$210)</f>
        <v>1072214</v>
      </c>
      <c r="MX327" s="35">
        <f>SUMIF(Population!$B$110:$B$210,"&lt;="&amp;$GV434,Population!AY$110:AY$210)-SUMIF(Population!$B$110:$B$210,"&lt;"&amp;$GU434,Population!AY$110:AY$210)</f>
        <v>1076163</v>
      </c>
      <c r="MZ327" s="121"/>
      <c r="NA327" s="141"/>
      <c r="NB327" s="141"/>
      <c r="NC327" s="141"/>
      <c r="ND327" s="141"/>
      <c r="NE327" s="141"/>
      <c r="NF327" s="141"/>
      <c r="NG327" s="141"/>
      <c r="NH327" s="141"/>
      <c r="NI327" s="141"/>
      <c r="NJ327" s="141"/>
      <c r="NK327" s="141"/>
      <c r="NL327" s="141"/>
      <c r="NM327" s="141"/>
      <c r="NN327" s="141"/>
      <c r="NO327" s="141"/>
      <c r="NP327" s="141"/>
      <c r="NQ327" s="141"/>
      <c r="NR327" s="141"/>
      <c r="NS327" s="141"/>
      <c r="NT327" s="141"/>
      <c r="NU327" s="141"/>
      <c r="NV327" s="141"/>
      <c r="NW327" s="141"/>
      <c r="NX327" s="141"/>
      <c r="NY327" s="141"/>
      <c r="NZ327" s="141"/>
      <c r="OA327" s="141"/>
      <c r="OB327" s="141"/>
      <c r="OC327" s="141"/>
      <c r="OD327" s="141"/>
      <c r="OE327" s="141"/>
      <c r="OF327" s="141"/>
      <c r="OG327" s="141"/>
      <c r="OH327" s="141"/>
      <c r="OI327" s="141"/>
      <c r="OJ327" s="141"/>
      <c r="OK327" s="141"/>
      <c r="OL327" s="141"/>
      <c r="OM327" s="141"/>
      <c r="ON327" s="141"/>
      <c r="OO327" s="141"/>
      <c r="OP327" s="141"/>
      <c r="OQ327" s="141"/>
      <c r="OR327" s="141"/>
      <c r="OS327" s="141"/>
      <c r="OT327" s="141"/>
      <c r="OU327" s="141"/>
      <c r="OV327" s="141"/>
      <c r="OW327" s="141"/>
      <c r="OX327" s="141"/>
    </row>
    <row r="328" spans="1:414" ht="15">
      <c r="B328" s="81" t="s">
        <v>307</v>
      </c>
      <c r="C328" s="81">
        <f t="shared" si="352"/>
        <v>1257847797.9613085</v>
      </c>
      <c r="D328" s="84">
        <f t="shared" si="353"/>
        <v>453.19699195038748</v>
      </c>
      <c r="E328" s="83" t="s">
        <v>307</v>
      </c>
      <c r="F328" s="85">
        <f t="shared" si="354"/>
        <v>670478474.52645373</v>
      </c>
      <c r="G328" s="85">
        <v>241.57042554382247</v>
      </c>
      <c r="H328" s="81" t="s">
        <v>307</v>
      </c>
      <c r="I328" s="81">
        <f t="shared" si="355"/>
        <v>74461369.481838256</v>
      </c>
      <c r="J328" s="84">
        <v>26.82810171498468</v>
      </c>
      <c r="K328" s="83" t="s">
        <v>307</v>
      </c>
      <c r="L328" s="85">
        <f t="shared" si="356"/>
        <v>144437369.05310848</v>
      </c>
      <c r="M328" s="89">
        <v>52.040144512070974</v>
      </c>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c r="BV328" s="121"/>
      <c r="BW328" s="121"/>
      <c r="BX328" s="121"/>
      <c r="BY328" s="121"/>
      <c r="BZ328" s="121"/>
      <c r="CA328" s="121"/>
      <c r="CB328" s="121"/>
      <c r="CC328" s="121"/>
      <c r="CD328" s="121"/>
      <c r="CE328" s="121"/>
      <c r="CF328" s="121"/>
      <c r="IW328" s="35">
        <v>5</v>
      </c>
      <c r="IX328" s="35">
        <v>14</v>
      </c>
      <c r="IY328" s="36" t="s">
        <v>307</v>
      </c>
      <c r="IZ328" s="35">
        <f>SUMIF(Population!$B$214:$B$314,"&lt;="&amp;$GV435,Population!C$214:C$314)-SUMIF(Population!$B$214:$B$314,"&lt;"&amp;$GU435,Population!C$214:C$314)</f>
        <v>1368418</v>
      </c>
      <c r="JA328" s="35">
        <f>SUMIF(Population!$B$214:$B$314,"&lt;="&amp;$GV435,Population!D$214:D$314)-SUMIF(Population!$B$214:$B$314,"&lt;"&amp;$GU435,Population!D$214:D$314)</f>
        <v>1390173</v>
      </c>
      <c r="JB328" s="35">
        <f>SUMIF(Population!$B$214:$B$314,"&lt;="&amp;$GV435,Population!E$214:E$314)-SUMIF(Population!$B$214:$B$314,"&lt;"&amp;$GU435,Population!E$214:E$314)</f>
        <v>1411641</v>
      </c>
      <c r="JC328" s="35">
        <f>SUMIF(Population!$B$214:$B$314,"&lt;="&amp;$GV435,Population!F$214:F$314)-SUMIF(Population!$B$214:$B$314,"&lt;"&amp;$GU435,Population!F$214:F$314)</f>
        <v>1434005</v>
      </c>
      <c r="JD328" s="35">
        <f>SUMIF(Population!$B$214:$B$314,"&lt;="&amp;$GV435,Population!G$214:G$314)-SUMIF(Population!$B$214:$B$314,"&lt;"&amp;$GU435,Population!G$214:G$314)</f>
        <v>1454544</v>
      </c>
      <c r="JE328" s="35">
        <f>SUMIF(Population!$B$214:$B$314,"&lt;="&amp;$GV435,Population!H$214:H$314)-SUMIF(Population!$B$214:$B$314,"&lt;"&amp;$GU435,Population!H$214:H$314)</f>
        <v>1477429</v>
      </c>
      <c r="JF328" s="35">
        <f>SUMIF(Population!$B$214:$B$314,"&lt;="&amp;$GV435,Population!I$214:I$314)-SUMIF(Population!$B$214:$B$314,"&lt;"&amp;$GU435,Population!I$214:I$314)</f>
        <v>1501060</v>
      </c>
      <c r="JG328" s="35">
        <f>SUMIF(Population!$B$214:$B$314,"&lt;="&amp;$GV435,Population!J$214:J$314)-SUMIF(Population!$B$214:$B$314,"&lt;"&amp;$GU435,Population!J$214:J$314)</f>
        <v>1524954</v>
      </c>
      <c r="JH328" s="35">
        <f>SUMIF(Population!$B$214:$B$314,"&lt;="&amp;$GV435,Population!K$214:K$314)-SUMIF(Population!$B$214:$B$314,"&lt;"&amp;$GU435,Population!K$214:K$314)</f>
        <v>1547818</v>
      </c>
      <c r="JI328" s="35">
        <f>SUMIF(Population!$B$214:$B$314,"&lt;="&amp;$GV435,Population!L$214:L$314)-SUMIF(Population!$B$214:$B$314,"&lt;"&amp;$GU435,Population!L$214:L$314)</f>
        <v>1566835</v>
      </c>
      <c r="JJ328" s="35">
        <f>SUMIF(Population!$B$214:$B$314,"&lt;="&amp;$GV435,Population!M$214:M$314)-SUMIF(Population!$B$214:$B$314,"&lt;"&amp;$GU435,Population!M$214:M$314)</f>
        <v>1586708</v>
      </c>
      <c r="JK328" s="35">
        <f>SUMIF(Population!$B$214:$B$314,"&lt;="&amp;$GV435,Population!N$214:N$314)-SUMIF(Population!$B$214:$B$314,"&lt;"&amp;$GU435,Population!N$214:N$314)</f>
        <v>1604661</v>
      </c>
      <c r="JL328" s="35">
        <f>SUMIF(Population!$B$214:$B$314,"&lt;="&amp;$GV435,Population!O$214:O$314)-SUMIF(Population!$B$214:$B$314,"&lt;"&amp;$GU435,Population!O$214:O$314)</f>
        <v>1622230</v>
      </c>
      <c r="JM328" s="35">
        <f>SUMIF(Population!$B$214:$B$314,"&lt;="&amp;$GV435,Population!P$214:P$314)-SUMIF(Population!$B$214:$B$314,"&lt;"&amp;$GU435,Population!P$214:P$314)</f>
        <v>1638830</v>
      </c>
      <c r="JN328" s="35">
        <f>SUMIF(Population!$B$214:$B$314,"&lt;="&amp;$GV435,Population!Q$214:Q$314)-SUMIF(Population!$B$214:$B$314,"&lt;"&amp;$GU435,Population!Q$214:Q$314)</f>
        <v>1657554</v>
      </c>
      <c r="JO328" s="35">
        <f>SUMIF(Population!$B$214:$B$314,"&lt;="&amp;$GV435,Population!R$214:R$314)-SUMIF(Population!$B$214:$B$314,"&lt;"&amp;$GU435,Population!R$214:R$314)</f>
        <v>1674808</v>
      </c>
      <c r="JP328" s="35">
        <f>SUMIF(Population!$B$214:$B$314,"&lt;="&amp;$GV435,Population!S$214:S$314)-SUMIF(Population!$B$214:$B$314,"&lt;"&amp;$GU435,Population!S$214:S$314)</f>
        <v>1690082</v>
      </c>
      <c r="JQ328" s="35">
        <f>SUMIF(Population!$B$214:$B$314,"&lt;="&amp;$GV435,Population!T$214:T$314)-SUMIF(Population!$B$214:$B$314,"&lt;"&amp;$GU435,Population!T$214:T$314)</f>
        <v>1703695</v>
      </c>
      <c r="JR328" s="35">
        <f>SUMIF(Population!$B$214:$B$314,"&lt;="&amp;$GV435,Population!U$214:U$314)-SUMIF(Population!$B$214:$B$314,"&lt;"&amp;$GU435,Population!U$214:U$314)</f>
        <v>1715609</v>
      </c>
      <c r="JS328" s="35">
        <f>SUMIF(Population!$B$214:$B$314,"&lt;="&amp;$GV435,Population!V$214:V$314)-SUMIF(Population!$B$214:$B$314,"&lt;"&amp;$GU435,Population!V$214:V$314)</f>
        <v>1725853</v>
      </c>
      <c r="JT328" s="35">
        <f>SUMIF(Population!$B$214:$B$314,"&lt;="&amp;$GV435,Population!W$214:W$314)-SUMIF(Population!$B$214:$B$314,"&lt;"&amp;$GU435,Population!W$214:W$314)</f>
        <v>1734509</v>
      </c>
      <c r="JU328" s="35">
        <f>SUMIF(Population!$B$214:$B$314,"&lt;="&amp;$GV435,Population!X$214:X$314)-SUMIF(Population!$B$214:$B$314,"&lt;"&amp;$GU435,Population!X$214:X$314)</f>
        <v>1741827</v>
      </c>
      <c r="JV328" s="35">
        <f>SUMIF(Population!$B$214:$B$314,"&lt;="&amp;$GV435,Population!Y$214:Y$314)-SUMIF(Population!$B$214:$B$314,"&lt;"&amp;$GU435,Population!Y$214:Y$314)</f>
        <v>1748115</v>
      </c>
      <c r="JW328" s="35">
        <f>SUMIF(Population!$B$214:$B$314,"&lt;="&amp;$GV435,Population!Z$214:Z$314)-SUMIF(Population!$B$214:$B$314,"&lt;"&amp;$GU435,Population!Z$214:Z$314)</f>
        <v>1753617</v>
      </c>
      <c r="JX328" s="35">
        <f>SUMIF(Population!$B$214:$B$314,"&lt;="&amp;$GV435,Population!AA$214:AA$314)-SUMIF(Population!$B$214:$B$314,"&lt;"&amp;$GU435,Population!AA$214:AA$314)</f>
        <v>1758626</v>
      </c>
      <c r="JY328" s="35">
        <f>SUMIF(Population!$B$214:$B$314,"&lt;="&amp;$GV435,Population!AB$214:AB$314)-SUMIF(Population!$B$214:$B$314,"&lt;"&amp;$GU435,Population!AB$214:AB$314)</f>
        <v>1763451</v>
      </c>
      <c r="JZ328" s="35">
        <f>SUMIF(Population!$B$214:$B$314,"&lt;="&amp;$GV435,Population!AC$214:AC$314)-SUMIF(Population!$B$214:$B$314,"&lt;"&amp;$GU435,Population!AC$214:AC$314)</f>
        <v>1768413</v>
      </c>
      <c r="KA328" s="35">
        <f>SUMIF(Population!$B$214:$B$314,"&lt;="&amp;$GV435,Population!AD$214:AD$314)-SUMIF(Population!$B$214:$B$314,"&lt;"&amp;$GU435,Population!AD$214:AD$314)</f>
        <v>1773798</v>
      </c>
      <c r="KB328" s="35">
        <f>SUMIF(Population!$B$214:$B$314,"&lt;="&amp;$GV435,Population!AE$214:AE$314)-SUMIF(Population!$B$214:$B$314,"&lt;"&amp;$GU435,Population!AE$214:AE$314)</f>
        <v>1779860</v>
      </c>
      <c r="KC328" s="35">
        <f>SUMIF(Population!$B$214:$B$314,"&lt;="&amp;$GV435,Population!AF$214:AF$314)-SUMIF(Population!$B$214:$B$314,"&lt;"&amp;$GU435,Population!AF$214:AF$314)</f>
        <v>1786821</v>
      </c>
      <c r="KD328" s="35">
        <f>SUMIF(Population!$B$214:$B$314,"&lt;="&amp;$GV435,Population!AG$214:AG$314)-SUMIF(Population!$B$214:$B$314,"&lt;"&amp;$GU435,Population!AG$214:AG$314)</f>
        <v>1794876</v>
      </c>
      <c r="KE328" s="35">
        <f>SUMIF(Population!$B$214:$B$314,"&lt;="&amp;$GV435,Population!AH$214:AH$314)-SUMIF(Population!$B$214:$B$314,"&lt;"&amp;$GU435,Population!AH$214:AH$314)</f>
        <v>1804119</v>
      </c>
      <c r="KF328" s="35">
        <f>SUMIF(Population!$B$214:$B$314,"&lt;="&amp;$GV435,Population!AI$214:AI$314)-SUMIF(Population!$B$214:$B$314,"&lt;"&amp;$GU435,Population!AI$214:AI$314)</f>
        <v>1814574</v>
      </c>
      <c r="KG328" s="35">
        <f>SUMIF(Population!$B$214:$B$314,"&lt;="&amp;$GV435,Population!AJ$214:AJ$314)-SUMIF(Population!$B$214:$B$314,"&lt;"&amp;$GU435,Population!AJ$214:AJ$314)</f>
        <v>1826256</v>
      </c>
      <c r="KH328" s="35">
        <f>SUMIF(Population!$B$214:$B$314,"&lt;="&amp;$GV435,Population!AK$214:AK$314)-SUMIF(Population!$B$214:$B$314,"&lt;"&amp;$GU435,Population!AK$214:AK$314)</f>
        <v>1839114</v>
      </c>
      <c r="KI328" s="35">
        <f>SUMIF(Population!$B$214:$B$314,"&lt;="&amp;$GV435,Population!AL$214:AL$314)-SUMIF(Population!$B$214:$B$314,"&lt;"&amp;$GU435,Population!AL$214:AL$314)</f>
        <v>1853044</v>
      </c>
      <c r="KJ328" s="35">
        <f>SUMIF(Population!$B$214:$B$314,"&lt;="&amp;$GV435,Population!AM$214:AM$314)-SUMIF(Population!$B$214:$B$314,"&lt;"&amp;$GU435,Population!AM$214:AM$314)</f>
        <v>1867890</v>
      </c>
      <c r="KK328" s="35">
        <f>SUMIF(Population!$B$214:$B$314,"&lt;="&amp;$GV435,Population!AN$214:AN$314)-SUMIF(Population!$B$214:$B$314,"&lt;"&amp;$GU435,Population!AN$214:AN$314)</f>
        <v>1883466</v>
      </c>
      <c r="KL328" s="35">
        <f>SUMIF(Population!$B$214:$B$314,"&lt;="&amp;$GV435,Population!AO$214:AO$314)-SUMIF(Population!$B$214:$B$314,"&lt;"&amp;$GU435,Population!AO$214:AO$314)</f>
        <v>1899561</v>
      </c>
      <c r="KM328" s="35">
        <f>SUMIF(Population!$B$214:$B$314,"&lt;="&amp;$GV435,Population!AP$214:AP$314)-SUMIF(Population!$B$214:$B$314,"&lt;"&amp;$GU435,Population!AP$214:AP$314)</f>
        <v>1915962</v>
      </c>
      <c r="KN328" s="35">
        <f>SUMIF(Population!$B$214:$B$314,"&lt;="&amp;$GV435,Population!AQ$214:AQ$314)-SUMIF(Population!$B$214:$B$314,"&lt;"&amp;$GU435,Population!AQ$214:AQ$314)</f>
        <v>1932457</v>
      </c>
      <c r="KO328" s="35">
        <f>SUMIF(Population!$B$214:$B$314,"&lt;="&amp;$GV435,Population!AR$214:AR$314)-SUMIF(Population!$B$214:$B$314,"&lt;"&amp;$GU435,Population!AR$214:AR$314)</f>
        <v>1948863</v>
      </c>
      <c r="KP328" s="35">
        <f>SUMIF(Population!$B$214:$B$314,"&lt;="&amp;$GV435,Population!AS$214:AS$314)-SUMIF(Population!$B$214:$B$314,"&lt;"&amp;$GU435,Population!AS$214:AS$314)</f>
        <v>1965018</v>
      </c>
      <c r="KQ328" s="35">
        <f>SUMIF(Population!$B$214:$B$314,"&lt;="&amp;$GV435,Population!AT$214:AT$314)-SUMIF(Population!$B$214:$B$314,"&lt;"&amp;$GU435,Population!AT$214:AT$314)</f>
        <v>1980773</v>
      </c>
      <c r="KR328" s="35">
        <f>SUMIF(Population!$B$214:$B$314,"&lt;="&amp;$GV435,Population!AU$214:AU$314)-SUMIF(Population!$B$214:$B$314,"&lt;"&amp;$GU435,Population!AU$214:AU$314)</f>
        <v>1996007</v>
      </c>
      <c r="KS328" s="35">
        <f>SUMIF(Population!$B$214:$B$314,"&lt;="&amp;$GV435,Population!AV$214:AV$314)-SUMIF(Population!$B$214:$B$314,"&lt;"&amp;$GU435,Population!AV$214:AV$314)</f>
        <v>2010628</v>
      </c>
      <c r="KT328" s="35">
        <f>SUMIF(Population!$B$214:$B$314,"&lt;="&amp;$GV435,Population!AW$214:AW$314)-SUMIF(Population!$B$214:$B$314,"&lt;"&amp;$GU435,Population!AW$214:AW$314)</f>
        <v>2024569</v>
      </c>
      <c r="KU328" s="35">
        <f>SUMIF(Population!$B$214:$B$314,"&lt;="&amp;$GV435,Population!AX$214:AX$314)-SUMIF(Population!$B$214:$B$314,"&lt;"&amp;$GU435,Population!AX$214:AX$314)</f>
        <v>2037773</v>
      </c>
      <c r="KV328" s="35">
        <f>SUMIF(Population!$B$214:$B$314,"&lt;="&amp;$GV435,Population!AY$214:AY$314)-SUMIF(Population!$B$214:$B$314,"&lt;"&amp;$GU435,Population!AY$214:AY$314)</f>
        <v>2050216</v>
      </c>
      <c r="KY328" s="35">
        <v>5</v>
      </c>
      <c r="KZ328" s="35">
        <v>14</v>
      </c>
      <c r="LA328" s="36" t="s">
        <v>307</v>
      </c>
      <c r="LB328" s="35">
        <f>SUMIF(Population!$B$110:$B$210,"&lt;="&amp;$GV435,Population!C$110:C$210)-SUMIF(Population!$B$110:$B$210,"&lt;"&amp;$GU435,Population!C$110:C$210)</f>
        <v>1442019</v>
      </c>
      <c r="LC328" s="35">
        <f>SUMIF(Population!$B$110:$B$210,"&lt;="&amp;$GV435,Population!D$110:D$210)-SUMIF(Population!$B$110:$B$210,"&lt;"&amp;$GU435,Population!D$110:D$210)</f>
        <v>1467251</v>
      </c>
      <c r="LD328" s="35">
        <f>SUMIF(Population!$B$110:$B$210,"&lt;="&amp;$GV435,Population!E$110:E$210)-SUMIF(Population!$B$110:$B$210,"&lt;"&amp;$GU435,Population!E$110:E$210)</f>
        <v>1493387</v>
      </c>
      <c r="LE328" s="35">
        <f>SUMIF(Population!$B$110:$B$210,"&lt;="&amp;$GV435,Population!F$110:F$210)-SUMIF(Population!$B$110:$B$210,"&lt;"&amp;$GU435,Population!F$110:F$210)</f>
        <v>1520972</v>
      </c>
      <c r="LF328" s="35">
        <f>SUMIF(Population!$B$110:$B$210,"&lt;="&amp;$GV435,Population!G$110:G$210)-SUMIF(Population!$B$110:$B$210,"&lt;"&amp;$GU435,Population!G$110:G$210)</f>
        <v>1545365</v>
      </c>
      <c r="LG328" s="35">
        <f>SUMIF(Population!$B$110:$B$210,"&lt;="&amp;$GV435,Population!H$110:H$210)-SUMIF(Population!$B$110:$B$210,"&lt;"&amp;$GU435,Population!H$110:H$210)</f>
        <v>1572862</v>
      </c>
      <c r="LH328" s="35">
        <f>SUMIF(Population!$B$110:$B$210,"&lt;="&amp;$GV435,Population!I$110:I$210)-SUMIF(Population!$B$110:$B$210,"&lt;"&amp;$GU435,Population!I$110:I$210)</f>
        <v>1600463</v>
      </c>
      <c r="LI328" s="35">
        <f>SUMIF(Population!$B$110:$B$210,"&lt;="&amp;$GV435,Population!J$110:J$210)-SUMIF(Population!$B$110:$B$210,"&lt;"&amp;$GU435,Population!J$110:J$210)</f>
        <v>1627001</v>
      </c>
      <c r="LJ328" s="35">
        <f>SUMIF(Population!$B$110:$B$210,"&lt;="&amp;$GV435,Population!K$110:K$210)-SUMIF(Population!$B$110:$B$210,"&lt;"&amp;$GU435,Population!K$110:K$210)</f>
        <v>1651828</v>
      </c>
      <c r="LK328" s="35">
        <f>SUMIF(Population!$B$110:$B$210,"&lt;="&amp;$GV435,Population!L$110:L$210)-SUMIF(Population!$B$110:$B$210,"&lt;"&amp;$GU435,Population!L$110:L$210)</f>
        <v>1672992</v>
      </c>
      <c r="LL328" s="35">
        <f>SUMIF(Population!$B$110:$B$210,"&lt;="&amp;$GV435,Population!M$110:M$210)-SUMIF(Population!$B$110:$B$210,"&lt;"&amp;$GU435,Population!M$110:M$210)</f>
        <v>1694435</v>
      </c>
      <c r="LM328" s="35">
        <f>SUMIF(Population!$B$110:$B$210,"&lt;="&amp;$GV435,Population!N$110:N$210)-SUMIF(Population!$B$110:$B$210,"&lt;"&amp;$GU435,Population!N$110:N$210)</f>
        <v>1714340</v>
      </c>
      <c r="LN328" s="35">
        <f>SUMIF(Population!$B$110:$B$210,"&lt;="&amp;$GV435,Population!O$110:O$210)-SUMIF(Population!$B$110:$B$210,"&lt;"&amp;$GU435,Population!O$110:O$210)</f>
        <v>1733357</v>
      </c>
      <c r="LO328" s="35">
        <f>SUMIF(Population!$B$110:$B$210,"&lt;="&amp;$GV435,Population!P$110:P$210)-SUMIF(Population!$B$110:$B$210,"&lt;"&amp;$GU435,Population!P$110:P$210)</f>
        <v>1750836</v>
      </c>
      <c r="LP328" s="35">
        <f>SUMIF(Population!$B$110:$B$210,"&lt;="&amp;$GV435,Population!Q$110:Q$210)-SUMIF(Population!$B$110:$B$210,"&lt;"&amp;$GU435,Population!Q$110:Q$210)</f>
        <v>1770636</v>
      </c>
      <c r="LQ328" s="35">
        <f>SUMIF(Population!$B$110:$B$210,"&lt;="&amp;$GV435,Population!R$110:R$210)-SUMIF(Population!$B$110:$B$210,"&lt;"&amp;$GU435,Population!R$110:R$210)</f>
        <v>1788519</v>
      </c>
      <c r="LR328" s="35">
        <f>SUMIF(Population!$B$110:$B$210,"&lt;="&amp;$GV435,Population!S$110:S$210)-SUMIF(Population!$B$110:$B$210,"&lt;"&amp;$GU435,Population!S$110:S$210)</f>
        <v>1804556</v>
      </c>
      <c r="LS328" s="35">
        <f>SUMIF(Population!$B$110:$B$210,"&lt;="&amp;$GV435,Population!T$110:T$210)-SUMIF(Population!$B$110:$B$210,"&lt;"&amp;$GU435,Population!T$110:T$210)</f>
        <v>1818904</v>
      </c>
      <c r="LT328" s="35">
        <f>SUMIF(Population!$B$110:$B$210,"&lt;="&amp;$GV435,Population!U$110:U$210)-SUMIF(Population!$B$110:$B$210,"&lt;"&amp;$GU435,Population!U$110:U$210)</f>
        <v>1831500</v>
      </c>
      <c r="LU328" s="35">
        <f>SUMIF(Population!$B$110:$B$210,"&lt;="&amp;$GV435,Population!V$110:V$210)-SUMIF(Population!$B$110:$B$210,"&lt;"&amp;$GU435,Population!V$110:V$210)</f>
        <v>1842358</v>
      </c>
      <c r="LV328" s="35">
        <f>SUMIF(Population!$B$110:$B$210,"&lt;="&amp;$GV435,Population!W$110:W$210)-SUMIF(Population!$B$110:$B$210,"&lt;"&amp;$GU435,Population!W$110:W$210)</f>
        <v>1851550</v>
      </c>
      <c r="LW328" s="35">
        <f>SUMIF(Population!$B$110:$B$210,"&lt;="&amp;$GV435,Population!X$110:X$210)-SUMIF(Population!$B$110:$B$210,"&lt;"&amp;$GU435,Population!X$110:X$210)</f>
        <v>1859332</v>
      </c>
      <c r="LX328" s="35">
        <f>SUMIF(Population!$B$110:$B$210,"&lt;="&amp;$GV435,Population!Y$110:Y$210)-SUMIF(Population!$B$110:$B$210,"&lt;"&amp;$GU435,Population!Y$110:Y$210)</f>
        <v>1866025</v>
      </c>
      <c r="LY328" s="35">
        <f>SUMIF(Population!$B$110:$B$210,"&lt;="&amp;$GV435,Population!Z$110:Z$210)-SUMIF(Population!$B$110:$B$210,"&lt;"&amp;$GU435,Population!Z$110:Z$210)</f>
        <v>1871889</v>
      </c>
      <c r="LZ328" s="35">
        <f>SUMIF(Population!$B$110:$B$210,"&lt;="&amp;$GV435,Population!AA$110:AA$210)-SUMIF(Population!$B$110:$B$210,"&lt;"&amp;$GU435,Population!AA$110:AA$210)</f>
        <v>1877230</v>
      </c>
      <c r="MA328" s="35">
        <f>SUMIF(Population!$B$110:$B$210,"&lt;="&amp;$GV435,Population!AB$110:AB$210)-SUMIF(Population!$B$110:$B$210,"&lt;"&amp;$GU435,Population!AB$110:AB$210)</f>
        <v>1882376</v>
      </c>
      <c r="MB328" s="35">
        <f>SUMIF(Population!$B$110:$B$210,"&lt;="&amp;$GV435,Population!AC$110:AC$210)-SUMIF(Population!$B$110:$B$210,"&lt;"&amp;$GU435,Population!AC$110:AC$210)</f>
        <v>1887664</v>
      </c>
      <c r="MC328" s="35">
        <f>SUMIF(Population!$B$110:$B$210,"&lt;="&amp;$GV435,Population!AD$110:AD$210)-SUMIF(Population!$B$110:$B$210,"&lt;"&amp;$GU435,Population!AD$110:AD$210)</f>
        <v>1893397</v>
      </c>
      <c r="MD328" s="35">
        <f>SUMIF(Population!$B$110:$B$210,"&lt;="&amp;$GV435,Population!AE$110:AE$210)-SUMIF(Population!$B$110:$B$210,"&lt;"&amp;$GU435,Population!AE$110:AE$210)</f>
        <v>1899842</v>
      </c>
      <c r="ME328" s="35">
        <f>SUMIF(Population!$B$110:$B$210,"&lt;="&amp;$GV435,Population!AF$110:AF$210)-SUMIF(Population!$B$110:$B$210,"&lt;"&amp;$GU435,Population!AF$110:AF$210)</f>
        <v>1907234</v>
      </c>
      <c r="MF328" s="35">
        <f>SUMIF(Population!$B$110:$B$210,"&lt;="&amp;$GV435,Population!AG$110:AG$210)-SUMIF(Population!$B$110:$B$210,"&lt;"&amp;$GU435,Population!AG$110:AG$210)</f>
        <v>1915781</v>
      </c>
      <c r="MG328" s="35">
        <f>SUMIF(Population!$B$110:$B$210,"&lt;="&amp;$GV435,Population!AH$110:AH$210)-SUMIF(Population!$B$110:$B$210,"&lt;"&amp;$GU435,Population!AH$110:AH$210)</f>
        <v>1925577</v>
      </c>
      <c r="MH328" s="35">
        <f>SUMIF(Population!$B$110:$B$210,"&lt;="&amp;$GV435,Population!AI$110:AI$210)-SUMIF(Population!$B$110:$B$210,"&lt;"&amp;$GU435,Population!AI$110:AI$210)</f>
        <v>1936647</v>
      </c>
      <c r="MI328" s="35">
        <f>SUMIF(Population!$B$110:$B$210,"&lt;="&amp;$GV435,Population!AJ$110:AJ$210)-SUMIF(Population!$B$110:$B$210,"&lt;"&amp;$GU435,Population!AJ$110:AJ$210)</f>
        <v>1949017</v>
      </c>
      <c r="MJ328" s="35">
        <f>SUMIF(Population!$B$110:$B$210,"&lt;="&amp;$GV435,Population!AK$110:AK$210)-SUMIF(Population!$B$110:$B$210,"&lt;"&amp;$GU435,Population!AK$110:AK$210)</f>
        <v>1962629</v>
      </c>
      <c r="MK328" s="35">
        <f>SUMIF(Population!$B$110:$B$210,"&lt;="&amp;$GV435,Population!AL$110:AL$210)-SUMIF(Population!$B$110:$B$210,"&lt;"&amp;$GU435,Population!AL$110:AL$210)</f>
        <v>1977368</v>
      </c>
      <c r="ML328" s="35">
        <f>SUMIF(Population!$B$110:$B$210,"&lt;="&amp;$GV435,Population!AM$110:AM$210)-SUMIF(Population!$B$110:$B$210,"&lt;"&amp;$GU435,Population!AM$110:AM$210)</f>
        <v>1993072</v>
      </c>
      <c r="MM328" s="35">
        <f>SUMIF(Population!$B$110:$B$210,"&lt;="&amp;$GV435,Population!AN$110:AN$210)-SUMIF(Population!$B$110:$B$210,"&lt;"&amp;$GU435,Population!AN$110:AN$210)</f>
        <v>2009543</v>
      </c>
      <c r="MN328" s="35">
        <f>SUMIF(Population!$B$110:$B$210,"&lt;="&amp;$GV435,Population!AO$110:AO$210)-SUMIF(Population!$B$110:$B$210,"&lt;"&amp;$GU435,Population!AO$110:AO$210)</f>
        <v>2026565</v>
      </c>
      <c r="MO328" s="35">
        <f>SUMIF(Population!$B$110:$B$210,"&lt;="&amp;$GV435,Population!AP$110:AP$210)-SUMIF(Population!$B$110:$B$210,"&lt;"&amp;$GU435,Population!AP$110:AP$210)</f>
        <v>2043904</v>
      </c>
      <c r="MP328" s="35">
        <f>SUMIF(Population!$B$110:$B$210,"&lt;="&amp;$GV435,Population!AQ$110:AQ$210)-SUMIF(Population!$B$110:$B$210,"&lt;"&amp;$GU435,Population!AQ$110:AQ$210)</f>
        <v>2061340</v>
      </c>
      <c r="MQ328" s="35">
        <f>SUMIF(Population!$B$110:$B$210,"&lt;="&amp;$GV435,Population!AR$110:AR$210)-SUMIF(Population!$B$110:$B$210,"&lt;"&amp;$GU435,Population!AR$110:AR$210)</f>
        <v>2078684</v>
      </c>
      <c r="MR328" s="35">
        <f>SUMIF(Population!$B$110:$B$210,"&lt;="&amp;$GV435,Population!AS$110:AS$210)-SUMIF(Population!$B$110:$B$210,"&lt;"&amp;$GU435,Population!AS$110:AS$210)</f>
        <v>2095765</v>
      </c>
      <c r="MS328" s="35">
        <f>SUMIF(Population!$B$110:$B$210,"&lt;="&amp;$GV435,Population!AT$110:AT$210)-SUMIF(Population!$B$110:$B$210,"&lt;"&amp;$GU435,Population!AT$110:AT$210)</f>
        <v>2112423</v>
      </c>
      <c r="MT328" s="35">
        <f>SUMIF(Population!$B$110:$B$210,"&lt;="&amp;$GV435,Population!AU$110:AU$210)-SUMIF(Population!$B$110:$B$210,"&lt;"&amp;$GU435,Population!AU$110:AU$210)</f>
        <v>2128529</v>
      </c>
      <c r="MU328" s="35">
        <f>SUMIF(Population!$B$110:$B$210,"&lt;="&amp;$GV435,Population!AV$110:AV$210)-SUMIF(Population!$B$110:$B$210,"&lt;"&amp;$GU435,Population!AV$110:AV$210)</f>
        <v>2143986</v>
      </c>
      <c r="MV328" s="35">
        <f>SUMIF(Population!$B$110:$B$210,"&lt;="&amp;$GV435,Population!AW$110:AW$210)-SUMIF(Population!$B$110:$B$210,"&lt;"&amp;$GU435,Population!AW$110:AW$210)</f>
        <v>2158724</v>
      </c>
      <c r="MW328" s="35">
        <f>SUMIF(Population!$B$110:$B$210,"&lt;="&amp;$GV435,Population!AX$110:AX$210)-SUMIF(Population!$B$110:$B$210,"&lt;"&amp;$GU435,Population!AX$110:AX$210)</f>
        <v>2172681</v>
      </c>
      <c r="MX328" s="35">
        <f>SUMIF(Population!$B$110:$B$210,"&lt;="&amp;$GV435,Population!AY$110:AY$210)-SUMIF(Population!$B$110:$B$210,"&lt;"&amp;$GU435,Population!AY$110:AY$210)</f>
        <v>2185837</v>
      </c>
      <c r="MZ328" s="121"/>
      <c r="NA328" s="141"/>
      <c r="NB328" s="141"/>
      <c r="NC328" s="141"/>
      <c r="ND328" s="141"/>
      <c r="NE328" s="141"/>
      <c r="NF328" s="141"/>
      <c r="NG328" s="141"/>
      <c r="NH328" s="141"/>
      <c r="NI328" s="141"/>
      <c r="NJ328" s="141"/>
      <c r="NK328" s="141"/>
      <c r="NL328" s="141"/>
      <c r="NM328" s="141"/>
      <c r="NN328" s="141"/>
      <c r="NO328" s="141"/>
      <c r="NP328" s="141"/>
      <c r="NQ328" s="141"/>
      <c r="NR328" s="141"/>
      <c r="NS328" s="141"/>
      <c r="NT328" s="141"/>
      <c r="NU328" s="141"/>
      <c r="NV328" s="141"/>
      <c r="NW328" s="141"/>
      <c r="NX328" s="141"/>
      <c r="NY328" s="141"/>
      <c r="NZ328" s="141"/>
      <c r="OA328" s="141"/>
      <c r="OB328" s="141"/>
      <c r="OC328" s="141"/>
      <c r="OD328" s="141"/>
      <c r="OE328" s="141"/>
      <c r="OF328" s="141"/>
      <c r="OG328" s="141"/>
      <c r="OH328" s="141"/>
      <c r="OI328" s="141"/>
      <c r="OJ328" s="141"/>
      <c r="OK328" s="141"/>
      <c r="OL328" s="141"/>
      <c r="OM328" s="141"/>
      <c r="ON328" s="141"/>
      <c r="OO328" s="141"/>
      <c r="OP328" s="141"/>
      <c r="OQ328" s="141"/>
      <c r="OR328" s="141"/>
      <c r="OS328" s="141"/>
      <c r="OT328" s="141"/>
      <c r="OU328" s="141"/>
      <c r="OV328" s="141"/>
      <c r="OW328" s="141"/>
      <c r="OX328" s="141"/>
    </row>
    <row r="329" spans="1:414" ht="15">
      <c r="B329" s="81" t="s">
        <v>308</v>
      </c>
      <c r="C329" s="81">
        <f t="shared" si="352"/>
        <v>2722643977.9074731</v>
      </c>
      <c r="D329" s="84">
        <f t="shared" si="353"/>
        <v>888.26610422275951</v>
      </c>
      <c r="E329" s="83" t="s">
        <v>308</v>
      </c>
      <c r="F329" s="85">
        <f t="shared" si="354"/>
        <v>1170377369.9452543</v>
      </c>
      <c r="G329" s="85">
        <v>381.83712424668715</v>
      </c>
      <c r="H329" s="81" t="s">
        <v>308</v>
      </c>
      <c r="I329" s="81">
        <f t="shared" si="355"/>
        <v>164462809.56967455</v>
      </c>
      <c r="J329" s="84">
        <v>53.656203429969359</v>
      </c>
      <c r="K329" s="83" t="s">
        <v>308</v>
      </c>
      <c r="L329" s="85">
        <f t="shared" si="356"/>
        <v>236073899.90414944</v>
      </c>
      <c r="M329" s="89">
        <v>77.019413877865034</v>
      </c>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c r="BV329" s="121"/>
      <c r="BW329" s="121"/>
      <c r="BX329" s="121"/>
      <c r="BY329" s="121"/>
      <c r="BZ329" s="121"/>
      <c r="CA329" s="121"/>
      <c r="CB329" s="121"/>
      <c r="CC329" s="121"/>
      <c r="CD329" s="121"/>
      <c r="CE329" s="121"/>
      <c r="CF329" s="121"/>
      <c r="IW329" s="35">
        <v>15</v>
      </c>
      <c r="IX329" s="35">
        <v>24</v>
      </c>
      <c r="IY329" s="36" t="s">
        <v>308</v>
      </c>
      <c r="IZ329" s="35">
        <f>SUMIF(Population!$B$214:$B$314,"&lt;="&amp;$GV436,Population!C$214:C$314)-SUMIF(Population!$B$214:$B$314,"&lt;"&amp;$GU436,Population!C$214:C$314)</f>
        <v>1504503</v>
      </c>
      <c r="JA329" s="35">
        <f>SUMIF(Population!$B$214:$B$314,"&lt;="&amp;$GV436,Population!D$214:D$314)-SUMIF(Population!$B$214:$B$314,"&lt;"&amp;$GU436,Population!D$214:D$314)</f>
        <v>1512912</v>
      </c>
      <c r="JB329" s="35">
        <f>SUMIF(Population!$B$214:$B$314,"&lt;="&amp;$GV436,Population!E$214:E$314)-SUMIF(Population!$B$214:$B$314,"&lt;"&amp;$GU436,Population!E$214:E$314)</f>
        <v>1518050</v>
      </c>
      <c r="JC329" s="35">
        <f>SUMIF(Population!$B$214:$B$314,"&lt;="&amp;$GV436,Population!F$214:F$314)-SUMIF(Population!$B$214:$B$314,"&lt;"&amp;$GU436,Population!F$214:F$314)</f>
        <v>1519203</v>
      </c>
      <c r="JD329" s="35">
        <f>SUMIF(Population!$B$214:$B$314,"&lt;="&amp;$GV436,Population!G$214:G$314)-SUMIF(Population!$B$214:$B$314,"&lt;"&amp;$GU436,Population!G$214:G$314)</f>
        <v>1520184</v>
      </c>
      <c r="JE329" s="35">
        <f>SUMIF(Population!$B$214:$B$314,"&lt;="&amp;$GV436,Population!H$214:H$314)-SUMIF(Population!$B$214:$B$314,"&lt;"&amp;$GU436,Population!H$214:H$314)</f>
        <v>1521464</v>
      </c>
      <c r="JF329" s="35">
        <f>SUMIF(Population!$B$214:$B$314,"&lt;="&amp;$GV436,Population!I$214:I$314)-SUMIF(Population!$B$214:$B$314,"&lt;"&amp;$GU436,Population!I$214:I$314)</f>
        <v>1521960</v>
      </c>
      <c r="JG329" s="35">
        <f>SUMIF(Population!$B$214:$B$314,"&lt;="&amp;$GV436,Population!J$214:J$314)-SUMIF(Population!$B$214:$B$314,"&lt;"&amp;$GU436,Population!J$214:J$314)</f>
        <v>1524233</v>
      </c>
      <c r="JH329" s="35">
        <f>SUMIF(Population!$B$214:$B$314,"&lt;="&amp;$GV436,Population!K$214:K$314)-SUMIF(Population!$B$214:$B$314,"&lt;"&amp;$GU436,Population!K$214:K$314)</f>
        <v>1528127</v>
      </c>
      <c r="JI329" s="35">
        <f>SUMIF(Population!$B$214:$B$314,"&lt;="&amp;$GV436,Population!L$214:L$314)-SUMIF(Population!$B$214:$B$314,"&lt;"&amp;$GU436,Population!L$214:L$314)</f>
        <v>1540127</v>
      </c>
      <c r="JJ329" s="35">
        <f>SUMIF(Population!$B$214:$B$314,"&lt;="&amp;$GV436,Population!M$214:M$314)-SUMIF(Population!$B$214:$B$314,"&lt;"&amp;$GU436,Population!M$214:M$314)</f>
        <v>1553009</v>
      </c>
      <c r="JK329" s="35">
        <f>SUMIF(Population!$B$214:$B$314,"&lt;="&amp;$GV436,Population!N$214:N$314)-SUMIF(Population!$B$214:$B$314,"&lt;"&amp;$GU436,Population!N$214:N$314)</f>
        <v>1570974</v>
      </c>
      <c r="JL329" s="35">
        <f>SUMIF(Population!$B$214:$B$314,"&lt;="&amp;$GV436,Population!O$214:O$314)-SUMIF(Population!$B$214:$B$314,"&lt;"&amp;$GU436,Population!O$214:O$314)</f>
        <v>1589617</v>
      </c>
      <c r="JM329" s="35">
        <f>SUMIF(Population!$B$214:$B$314,"&lt;="&amp;$GV436,Population!P$214:P$314)-SUMIF(Population!$B$214:$B$314,"&lt;"&amp;$GU436,Population!P$214:P$314)</f>
        <v>1609959</v>
      </c>
      <c r="JN329" s="35">
        <f>SUMIF(Population!$B$214:$B$314,"&lt;="&amp;$GV436,Population!Q$214:Q$314)-SUMIF(Population!$B$214:$B$314,"&lt;"&amp;$GU436,Population!Q$214:Q$314)</f>
        <v>1629190</v>
      </c>
      <c r="JO329" s="35">
        <f>SUMIF(Population!$B$214:$B$314,"&lt;="&amp;$GV436,Population!R$214:R$314)-SUMIF(Population!$B$214:$B$314,"&lt;"&amp;$GU436,Population!R$214:R$314)</f>
        <v>1651438</v>
      </c>
      <c r="JP329" s="35">
        <f>SUMIF(Population!$B$214:$B$314,"&lt;="&amp;$GV436,Population!S$214:S$314)-SUMIF(Population!$B$214:$B$314,"&lt;"&amp;$GU436,Population!S$214:S$314)</f>
        <v>1675084</v>
      </c>
      <c r="JQ329" s="35">
        <f>SUMIF(Population!$B$214:$B$314,"&lt;="&amp;$GV436,Population!T$214:T$314)-SUMIF(Population!$B$214:$B$314,"&lt;"&amp;$GU436,Population!T$214:T$314)</f>
        <v>1698992</v>
      </c>
      <c r="JR329" s="35">
        <f>SUMIF(Population!$B$214:$B$314,"&lt;="&amp;$GV436,Population!U$214:U$314)-SUMIF(Population!$B$214:$B$314,"&lt;"&amp;$GU436,Population!U$214:U$314)</f>
        <v>1721874</v>
      </c>
      <c r="JS329" s="35">
        <f>SUMIF(Population!$B$214:$B$314,"&lt;="&amp;$GV436,Population!V$214:V$314)-SUMIF(Population!$B$214:$B$314,"&lt;"&amp;$GU436,Population!V$214:V$314)</f>
        <v>1740917</v>
      </c>
      <c r="JT329" s="35">
        <f>SUMIF(Population!$B$214:$B$314,"&lt;="&amp;$GV436,Population!W$214:W$314)-SUMIF(Population!$B$214:$B$314,"&lt;"&amp;$GU436,Population!W$214:W$314)</f>
        <v>1760809</v>
      </c>
      <c r="JU329" s="35">
        <f>SUMIF(Population!$B$214:$B$314,"&lt;="&amp;$GV436,Population!X$214:X$314)-SUMIF(Population!$B$214:$B$314,"&lt;"&amp;$GU436,Population!X$214:X$314)</f>
        <v>1778785</v>
      </c>
      <c r="JV329" s="35">
        <f>SUMIF(Population!$B$214:$B$314,"&lt;="&amp;$GV436,Population!Y$214:Y$314)-SUMIF(Population!$B$214:$B$314,"&lt;"&amp;$GU436,Population!Y$214:Y$314)</f>
        <v>1796380</v>
      </c>
      <c r="JW329" s="35">
        <f>SUMIF(Population!$B$214:$B$314,"&lt;="&amp;$GV436,Population!Z$214:Z$314)-SUMIF(Population!$B$214:$B$314,"&lt;"&amp;$GU436,Population!Z$214:Z$314)</f>
        <v>1813008</v>
      </c>
      <c r="JX329" s="35">
        <f>SUMIF(Population!$B$214:$B$314,"&lt;="&amp;$GV436,Population!AA$214:AA$314)-SUMIF(Population!$B$214:$B$314,"&lt;"&amp;$GU436,Population!AA$214:AA$314)</f>
        <v>1831757</v>
      </c>
      <c r="JY329" s="35">
        <f>SUMIF(Population!$B$214:$B$314,"&lt;="&amp;$GV436,Population!AB$214:AB$314)-SUMIF(Population!$B$214:$B$314,"&lt;"&amp;$GU436,Population!AB$214:AB$314)</f>
        <v>1849032</v>
      </c>
      <c r="JZ329" s="35">
        <f>SUMIF(Population!$B$214:$B$314,"&lt;="&amp;$GV436,Population!AC$214:AC$314)-SUMIF(Population!$B$214:$B$314,"&lt;"&amp;$GU436,Population!AC$214:AC$314)</f>
        <v>1864328</v>
      </c>
      <c r="KA329" s="35">
        <f>SUMIF(Population!$B$214:$B$314,"&lt;="&amp;$GV436,Population!AD$214:AD$314)-SUMIF(Population!$B$214:$B$314,"&lt;"&amp;$GU436,Population!AD$214:AD$314)</f>
        <v>1877965</v>
      </c>
      <c r="KB329" s="35">
        <f>SUMIF(Population!$B$214:$B$314,"&lt;="&amp;$GV436,Population!AE$214:AE$314)-SUMIF(Population!$B$214:$B$314,"&lt;"&amp;$GU436,Population!AE$214:AE$314)</f>
        <v>1889907</v>
      </c>
      <c r="KC329" s="35">
        <f>SUMIF(Population!$B$214:$B$314,"&lt;="&amp;$GV436,Population!AF$214:AF$314)-SUMIF(Population!$B$214:$B$314,"&lt;"&amp;$GU436,Population!AF$214:AF$314)</f>
        <v>1900179</v>
      </c>
      <c r="KD329" s="35">
        <f>SUMIF(Population!$B$214:$B$314,"&lt;="&amp;$GV436,Population!AG$214:AG$314)-SUMIF(Population!$B$214:$B$314,"&lt;"&amp;$GU436,Population!AG$214:AG$314)</f>
        <v>1908864</v>
      </c>
      <c r="KE329" s="35">
        <f>SUMIF(Population!$B$214:$B$314,"&lt;="&amp;$GV436,Population!AH$214:AH$314)-SUMIF(Population!$B$214:$B$314,"&lt;"&amp;$GU436,Population!AH$214:AH$314)</f>
        <v>1916206</v>
      </c>
      <c r="KF329" s="35">
        <f>SUMIF(Population!$B$214:$B$314,"&lt;="&amp;$GV436,Population!AI$214:AI$314)-SUMIF(Population!$B$214:$B$314,"&lt;"&amp;$GU436,Population!AI$214:AI$314)</f>
        <v>1922520</v>
      </c>
      <c r="KG329" s="35">
        <f>SUMIF(Population!$B$214:$B$314,"&lt;="&amp;$GV436,Population!AJ$214:AJ$314)-SUMIF(Population!$B$214:$B$314,"&lt;"&amp;$GU436,Population!AJ$214:AJ$314)</f>
        <v>1928049</v>
      </c>
      <c r="KH329" s="35">
        <f>SUMIF(Population!$B$214:$B$314,"&lt;="&amp;$GV436,Population!AK$214:AK$314)-SUMIF(Population!$B$214:$B$314,"&lt;"&amp;$GU436,Population!AK$214:AK$314)</f>
        <v>1933084</v>
      </c>
      <c r="KI329" s="35">
        <f>SUMIF(Population!$B$214:$B$314,"&lt;="&amp;$GV436,Population!AL$214:AL$314)-SUMIF(Population!$B$214:$B$314,"&lt;"&amp;$GU436,Population!AL$214:AL$314)</f>
        <v>1937941</v>
      </c>
      <c r="KJ329" s="35">
        <f>SUMIF(Population!$B$214:$B$314,"&lt;="&amp;$GV436,Population!AM$214:AM$314)-SUMIF(Population!$B$214:$B$314,"&lt;"&amp;$GU436,Population!AM$214:AM$314)</f>
        <v>1942933</v>
      </c>
      <c r="KK329" s="35">
        <f>SUMIF(Population!$B$214:$B$314,"&lt;="&amp;$GV436,Population!AN$214:AN$314)-SUMIF(Population!$B$214:$B$314,"&lt;"&amp;$GU436,Population!AN$214:AN$314)</f>
        <v>1948346</v>
      </c>
      <c r="KL329" s="35">
        <f>SUMIF(Population!$B$214:$B$314,"&lt;="&amp;$GV436,Population!AO$214:AO$314)-SUMIF(Population!$B$214:$B$314,"&lt;"&amp;$GU436,Population!AO$214:AO$314)</f>
        <v>1954431</v>
      </c>
      <c r="KM329" s="35">
        <f>SUMIF(Population!$B$214:$B$314,"&lt;="&amp;$GV436,Population!AP$214:AP$314)-SUMIF(Population!$B$214:$B$314,"&lt;"&amp;$GU436,Population!AP$214:AP$314)</f>
        <v>1961418</v>
      </c>
      <c r="KN329" s="35">
        <f>SUMIF(Population!$B$214:$B$314,"&lt;="&amp;$GV436,Population!AQ$214:AQ$314)-SUMIF(Population!$B$214:$B$314,"&lt;"&amp;$GU436,Population!AQ$214:AQ$314)</f>
        <v>1969497</v>
      </c>
      <c r="KO329" s="35">
        <f>SUMIF(Population!$B$214:$B$314,"&lt;="&amp;$GV436,Population!AR$214:AR$314)-SUMIF(Population!$B$214:$B$314,"&lt;"&amp;$GU436,Population!AR$214:AR$314)</f>
        <v>1978761</v>
      </c>
      <c r="KP329" s="35">
        <f>SUMIF(Population!$B$214:$B$314,"&lt;="&amp;$GV436,Population!AS$214:AS$314)-SUMIF(Population!$B$214:$B$314,"&lt;"&amp;$GU436,Population!AS$214:AS$314)</f>
        <v>1989238</v>
      </c>
      <c r="KQ329" s="35">
        <f>SUMIF(Population!$B$214:$B$314,"&lt;="&amp;$GV436,Population!AT$214:AT$314)-SUMIF(Population!$B$214:$B$314,"&lt;"&amp;$GU436,Population!AT$214:AT$314)</f>
        <v>2000938</v>
      </c>
      <c r="KR329" s="35">
        <f>SUMIF(Population!$B$214:$B$314,"&lt;="&amp;$GV436,Population!AU$214:AU$314)-SUMIF(Population!$B$214:$B$314,"&lt;"&amp;$GU436,Population!AU$214:AU$314)</f>
        <v>2013815</v>
      </c>
      <c r="KS329" s="35">
        <f>SUMIF(Population!$B$214:$B$314,"&lt;="&amp;$GV436,Population!AV$214:AV$314)-SUMIF(Population!$B$214:$B$314,"&lt;"&amp;$GU436,Population!AV$214:AV$314)</f>
        <v>2027762</v>
      </c>
      <c r="KT329" s="35">
        <f>SUMIF(Population!$B$214:$B$314,"&lt;="&amp;$GV436,Population!AW$214:AW$314)-SUMIF(Population!$B$214:$B$314,"&lt;"&amp;$GU436,Population!AW$214:AW$314)</f>
        <v>2042619</v>
      </c>
      <c r="KU329" s="35">
        <f>SUMIF(Population!$B$214:$B$314,"&lt;="&amp;$GV436,Population!AX$214:AX$314)-SUMIF(Population!$B$214:$B$314,"&lt;"&amp;$GU436,Population!AX$214:AX$314)</f>
        <v>2058204</v>
      </c>
      <c r="KV329" s="35">
        <f>SUMIF(Population!$B$214:$B$314,"&lt;="&amp;$GV436,Population!AY$214:AY$314)-SUMIF(Population!$B$214:$B$314,"&lt;"&amp;$GU436,Population!AY$214:AY$314)</f>
        <v>2074307</v>
      </c>
      <c r="KY329" s="35">
        <v>15</v>
      </c>
      <c r="KZ329" s="35">
        <v>24</v>
      </c>
      <c r="LA329" s="36" t="s">
        <v>308</v>
      </c>
      <c r="LB329" s="35">
        <f>SUMIF(Population!$B$110:$B$210,"&lt;="&amp;$GV436,Population!C$110:C$210)-SUMIF(Population!$B$110:$B$210,"&lt;"&amp;$GU436,Population!C$110:C$210)</f>
        <v>1577474</v>
      </c>
      <c r="LC329" s="35">
        <f>SUMIF(Population!$B$110:$B$210,"&lt;="&amp;$GV436,Population!D$110:D$210)-SUMIF(Population!$B$110:$B$210,"&lt;"&amp;$GU436,Population!D$110:D$210)</f>
        <v>1589222</v>
      </c>
      <c r="LD329" s="35">
        <f>SUMIF(Population!$B$110:$B$210,"&lt;="&amp;$GV436,Population!E$110:E$210)-SUMIF(Population!$B$110:$B$210,"&lt;"&amp;$GU436,Population!E$110:E$210)</f>
        <v>1597304</v>
      </c>
      <c r="LE329" s="35">
        <f>SUMIF(Population!$B$110:$B$210,"&lt;="&amp;$GV436,Population!F$110:F$210)-SUMIF(Population!$B$110:$B$210,"&lt;"&amp;$GU436,Population!F$110:F$210)</f>
        <v>1600414</v>
      </c>
      <c r="LF329" s="35">
        <f>SUMIF(Population!$B$110:$B$210,"&lt;="&amp;$GV436,Population!G$110:G$210)-SUMIF(Population!$B$110:$B$210,"&lt;"&amp;$GU436,Population!G$110:G$210)</f>
        <v>1605995</v>
      </c>
      <c r="LG329" s="35">
        <f>SUMIF(Population!$B$110:$B$210,"&lt;="&amp;$GV436,Population!H$110:H$210)-SUMIF(Population!$B$110:$B$210,"&lt;"&amp;$GU436,Population!H$110:H$210)</f>
        <v>1610466</v>
      </c>
      <c r="LH329" s="35">
        <f>SUMIF(Population!$B$110:$B$210,"&lt;="&amp;$GV436,Population!I$110:I$210)-SUMIF(Population!$B$110:$B$210,"&lt;"&amp;$GU436,Population!I$110:I$210)</f>
        <v>1613431</v>
      </c>
      <c r="LI329" s="35">
        <f>SUMIF(Population!$B$110:$B$210,"&lt;="&amp;$GV436,Population!J$110:J$210)-SUMIF(Population!$B$110:$B$210,"&lt;"&amp;$GU436,Population!J$110:J$210)</f>
        <v>1618458</v>
      </c>
      <c r="LJ329" s="35">
        <f>SUMIF(Population!$B$110:$B$210,"&lt;="&amp;$GV436,Population!K$110:K$210)-SUMIF(Population!$B$110:$B$210,"&lt;"&amp;$GU436,Population!K$110:K$210)</f>
        <v>1625153</v>
      </c>
      <c r="LK329" s="35">
        <f>SUMIF(Population!$B$110:$B$210,"&lt;="&amp;$GV436,Population!L$110:L$210)-SUMIF(Population!$B$110:$B$210,"&lt;"&amp;$GU436,Population!L$110:L$210)</f>
        <v>1639655</v>
      </c>
      <c r="LL329" s="35">
        <f>SUMIF(Population!$B$110:$B$210,"&lt;="&amp;$GV436,Population!M$110:M$210)-SUMIF(Population!$B$110:$B$210,"&lt;"&amp;$GU436,Population!M$110:M$210)</f>
        <v>1656104</v>
      </c>
      <c r="LM329" s="35">
        <f>SUMIF(Population!$B$110:$B$210,"&lt;="&amp;$GV436,Population!N$110:N$210)-SUMIF(Population!$B$110:$B$210,"&lt;"&amp;$GU436,Population!N$110:N$210)</f>
        <v>1676636</v>
      </c>
      <c r="LN329" s="35">
        <f>SUMIF(Population!$B$110:$B$210,"&lt;="&amp;$GV436,Population!O$110:O$210)-SUMIF(Population!$B$110:$B$210,"&lt;"&amp;$GU436,Population!O$110:O$210)</f>
        <v>1699241</v>
      </c>
      <c r="LO329" s="35">
        <f>SUMIF(Population!$B$110:$B$210,"&lt;="&amp;$GV436,Population!P$110:P$210)-SUMIF(Population!$B$110:$B$210,"&lt;"&amp;$GU436,Population!P$110:P$210)</f>
        <v>1724309</v>
      </c>
      <c r="LP329" s="35">
        <f>SUMIF(Population!$B$110:$B$210,"&lt;="&amp;$GV436,Population!Q$110:Q$210)-SUMIF(Population!$B$110:$B$210,"&lt;"&amp;$GU436,Population!Q$110:Q$210)</f>
        <v>1747092</v>
      </c>
      <c r="LQ329" s="35">
        <f>SUMIF(Population!$B$110:$B$210,"&lt;="&amp;$GV436,Population!R$110:R$210)-SUMIF(Population!$B$110:$B$210,"&lt;"&amp;$GU436,Population!R$110:R$210)</f>
        <v>1773812</v>
      </c>
      <c r="LR329" s="35">
        <f>SUMIF(Population!$B$110:$B$210,"&lt;="&amp;$GV436,Population!S$110:S$210)-SUMIF(Population!$B$110:$B$210,"&lt;"&amp;$GU436,Population!S$110:S$210)</f>
        <v>1801460</v>
      </c>
      <c r="LS329" s="35">
        <f>SUMIF(Population!$B$110:$B$210,"&lt;="&amp;$GV436,Population!T$110:T$210)-SUMIF(Population!$B$110:$B$210,"&lt;"&amp;$GU436,Population!T$110:T$210)</f>
        <v>1828049</v>
      </c>
      <c r="LT329" s="35">
        <f>SUMIF(Population!$B$110:$B$210,"&lt;="&amp;$GV436,Population!U$110:U$210)-SUMIF(Population!$B$110:$B$210,"&lt;"&amp;$GU436,Population!U$110:U$210)</f>
        <v>1852932</v>
      </c>
      <c r="LU329" s="35">
        <f>SUMIF(Population!$B$110:$B$210,"&lt;="&amp;$GV436,Population!V$110:V$210)-SUMIF(Population!$B$110:$B$210,"&lt;"&amp;$GU436,Population!V$110:V$210)</f>
        <v>1874164</v>
      </c>
      <c r="LV329" s="35">
        <f>SUMIF(Population!$B$110:$B$210,"&lt;="&amp;$GV436,Population!W$110:W$210)-SUMIF(Population!$B$110:$B$210,"&lt;"&amp;$GU436,Population!W$110:W$210)</f>
        <v>1895673</v>
      </c>
      <c r="LW329" s="35">
        <f>SUMIF(Population!$B$110:$B$210,"&lt;="&amp;$GV436,Population!X$110:X$210)-SUMIF(Population!$B$110:$B$210,"&lt;"&amp;$GU436,Population!X$110:X$210)</f>
        <v>1915646</v>
      </c>
      <c r="LX329" s="35">
        <f>SUMIF(Population!$B$110:$B$210,"&lt;="&amp;$GV436,Population!Y$110:Y$210)-SUMIF(Population!$B$110:$B$210,"&lt;"&amp;$GU436,Population!Y$110:Y$210)</f>
        <v>1934735</v>
      </c>
      <c r="LY329" s="35">
        <f>SUMIF(Population!$B$110:$B$210,"&lt;="&amp;$GV436,Population!Z$110:Z$210)-SUMIF(Population!$B$110:$B$210,"&lt;"&amp;$GU436,Population!Z$110:Z$210)</f>
        <v>1952282</v>
      </c>
      <c r="LZ329" s="35">
        <f>SUMIF(Population!$B$110:$B$210,"&lt;="&amp;$GV436,Population!AA$110:AA$210)-SUMIF(Population!$B$110:$B$210,"&lt;"&amp;$GU436,Population!AA$110:AA$210)</f>
        <v>1972143</v>
      </c>
      <c r="MA329" s="35">
        <f>SUMIF(Population!$B$110:$B$210,"&lt;="&amp;$GV436,Population!AB$110:AB$210)-SUMIF(Population!$B$110:$B$210,"&lt;"&amp;$GU436,Population!AB$110:AB$210)</f>
        <v>1990091</v>
      </c>
      <c r="MB329" s="35">
        <f>SUMIF(Population!$B$110:$B$210,"&lt;="&amp;$GV436,Population!AC$110:AC$210)-SUMIF(Population!$B$110:$B$210,"&lt;"&amp;$GU436,Population!AC$110:AC$210)</f>
        <v>2006193</v>
      </c>
      <c r="MC329" s="35">
        <f>SUMIF(Population!$B$110:$B$210,"&lt;="&amp;$GV436,Population!AD$110:AD$210)-SUMIF(Population!$B$110:$B$210,"&lt;"&amp;$GU436,Population!AD$110:AD$210)</f>
        <v>2020604</v>
      </c>
      <c r="MD329" s="35">
        <f>SUMIF(Population!$B$110:$B$210,"&lt;="&amp;$GV436,Population!AE$110:AE$210)-SUMIF(Population!$B$110:$B$210,"&lt;"&amp;$GU436,Population!AE$110:AE$210)</f>
        <v>2033264</v>
      </c>
      <c r="ME329" s="35">
        <f>SUMIF(Population!$B$110:$B$210,"&lt;="&amp;$GV436,Population!AF$110:AF$210)-SUMIF(Population!$B$110:$B$210,"&lt;"&amp;$GU436,Population!AF$110:AF$210)</f>
        <v>2044184</v>
      </c>
      <c r="MF329" s="35">
        <f>SUMIF(Population!$B$110:$B$210,"&lt;="&amp;$GV436,Population!AG$110:AG$210)-SUMIF(Population!$B$110:$B$210,"&lt;"&amp;$GU436,Population!AG$110:AG$210)</f>
        <v>2053442</v>
      </c>
      <c r="MG329" s="35">
        <f>SUMIF(Population!$B$110:$B$210,"&lt;="&amp;$GV436,Population!AH$110:AH$210)-SUMIF(Population!$B$110:$B$210,"&lt;"&amp;$GU436,Population!AH$110:AH$210)</f>
        <v>2061288</v>
      </c>
      <c r="MH329" s="35">
        <f>SUMIF(Population!$B$110:$B$210,"&lt;="&amp;$GV436,Population!AI$110:AI$210)-SUMIF(Population!$B$110:$B$210,"&lt;"&amp;$GU436,Population!AI$110:AI$210)</f>
        <v>2068045</v>
      </c>
      <c r="MI329" s="35">
        <f>SUMIF(Population!$B$110:$B$210,"&lt;="&amp;$GV436,Population!AJ$110:AJ$210)-SUMIF(Population!$B$110:$B$210,"&lt;"&amp;$GU436,Population!AJ$110:AJ$210)</f>
        <v>2073971</v>
      </c>
      <c r="MJ329" s="35">
        <f>SUMIF(Population!$B$110:$B$210,"&lt;="&amp;$GV436,Population!AK$110:AK$210)-SUMIF(Population!$B$110:$B$210,"&lt;"&amp;$GU436,Population!AK$110:AK$210)</f>
        <v>2079374</v>
      </c>
      <c r="MK329" s="35">
        <f>SUMIF(Population!$B$110:$B$210,"&lt;="&amp;$GV436,Population!AL$110:AL$210)-SUMIF(Population!$B$110:$B$210,"&lt;"&amp;$GU436,Population!AL$110:AL$210)</f>
        <v>2084585</v>
      </c>
      <c r="ML329" s="35">
        <f>SUMIF(Population!$B$110:$B$210,"&lt;="&amp;$GV436,Population!AM$110:AM$210)-SUMIF(Population!$B$110:$B$210,"&lt;"&amp;$GU436,Population!AM$110:AM$210)</f>
        <v>2089933</v>
      </c>
      <c r="MM329" s="35">
        <f>SUMIF(Population!$B$110:$B$210,"&lt;="&amp;$GV436,Population!AN$110:AN$210)-SUMIF(Population!$B$110:$B$210,"&lt;"&amp;$GU436,Population!AN$110:AN$210)</f>
        <v>2095724</v>
      </c>
      <c r="MN329" s="35">
        <f>SUMIF(Population!$B$110:$B$210,"&lt;="&amp;$GV436,Population!AO$110:AO$210)-SUMIF(Population!$B$110:$B$210,"&lt;"&amp;$GU436,Population!AO$110:AO$210)</f>
        <v>2102225</v>
      </c>
      <c r="MO329" s="35">
        <f>SUMIF(Population!$B$110:$B$210,"&lt;="&amp;$GV436,Population!AP$110:AP$210)-SUMIF(Population!$B$110:$B$210,"&lt;"&amp;$GU436,Population!AP$110:AP$210)</f>
        <v>2109672</v>
      </c>
      <c r="MP329" s="35">
        <f>SUMIF(Population!$B$110:$B$210,"&lt;="&amp;$GV436,Population!AQ$110:AQ$210)-SUMIF(Population!$B$110:$B$210,"&lt;"&amp;$GU436,Population!AQ$110:AQ$210)</f>
        <v>2118270</v>
      </c>
      <c r="MQ329" s="35">
        <f>SUMIF(Population!$B$110:$B$210,"&lt;="&amp;$GV436,Population!AR$110:AR$210)-SUMIF(Population!$B$110:$B$210,"&lt;"&amp;$GU436,Population!AR$110:AR$210)</f>
        <v>2128115</v>
      </c>
      <c r="MR329" s="35">
        <f>SUMIF(Population!$B$110:$B$210,"&lt;="&amp;$GV436,Population!AS$110:AS$210)-SUMIF(Population!$B$110:$B$210,"&lt;"&amp;$GU436,Population!AS$110:AS$210)</f>
        <v>2139229</v>
      </c>
      <c r="MS329" s="35">
        <f>SUMIF(Population!$B$110:$B$210,"&lt;="&amp;$GV436,Population!AT$110:AT$210)-SUMIF(Population!$B$110:$B$210,"&lt;"&amp;$GU436,Population!AT$110:AT$210)</f>
        <v>2151632</v>
      </c>
      <c r="MT329" s="35">
        <f>SUMIF(Population!$B$110:$B$210,"&lt;="&amp;$GV436,Population!AU$110:AU$210)-SUMIF(Population!$B$110:$B$210,"&lt;"&amp;$GU436,Population!AU$110:AU$210)</f>
        <v>2165272</v>
      </c>
      <c r="MU329" s="35">
        <f>SUMIF(Population!$B$110:$B$210,"&lt;="&amp;$GV436,Population!AV$110:AV$210)-SUMIF(Population!$B$110:$B$210,"&lt;"&amp;$GU436,Population!AV$110:AV$210)</f>
        <v>2180037</v>
      </c>
      <c r="MV329" s="35">
        <f>SUMIF(Population!$B$110:$B$210,"&lt;="&amp;$GV436,Population!AW$110:AW$210)-SUMIF(Population!$B$110:$B$210,"&lt;"&amp;$GU436,Population!AW$110:AW$210)</f>
        <v>2195762</v>
      </c>
      <c r="MW329" s="35">
        <f>SUMIF(Population!$B$110:$B$210,"&lt;="&amp;$GV436,Population!AX$110:AX$210)-SUMIF(Population!$B$110:$B$210,"&lt;"&amp;$GU436,Population!AX$110:AX$210)</f>
        <v>2212252</v>
      </c>
      <c r="MX329" s="35">
        <f>SUMIF(Population!$B$110:$B$210,"&lt;="&amp;$GV436,Population!AY$110:AY$210)-SUMIF(Population!$B$110:$B$210,"&lt;"&amp;$GU436,Population!AY$110:AY$210)</f>
        <v>2229288</v>
      </c>
      <c r="MZ329" s="121"/>
      <c r="NA329" s="141"/>
      <c r="NB329" s="141"/>
      <c r="NC329" s="141"/>
      <c r="ND329" s="141"/>
      <c r="NE329" s="141"/>
      <c r="NF329" s="141"/>
      <c r="NG329" s="141"/>
      <c r="NH329" s="141"/>
      <c r="NI329" s="141"/>
      <c r="NJ329" s="141"/>
      <c r="NK329" s="141"/>
      <c r="NL329" s="141"/>
      <c r="NM329" s="141"/>
      <c r="NN329" s="141"/>
      <c r="NO329" s="141"/>
      <c r="NP329" s="141"/>
      <c r="NQ329" s="141"/>
      <c r="NR329" s="141"/>
      <c r="NS329" s="141"/>
      <c r="NT329" s="141"/>
      <c r="NU329" s="141"/>
      <c r="NV329" s="141"/>
      <c r="NW329" s="141"/>
      <c r="NX329" s="141"/>
      <c r="NY329" s="141"/>
      <c r="NZ329" s="141"/>
      <c r="OA329" s="141"/>
      <c r="OB329" s="141"/>
      <c r="OC329" s="141"/>
      <c r="OD329" s="141"/>
      <c r="OE329" s="141"/>
      <c r="OF329" s="141"/>
      <c r="OG329" s="141"/>
      <c r="OH329" s="141"/>
      <c r="OI329" s="141"/>
      <c r="OJ329" s="141"/>
      <c r="OK329" s="141"/>
      <c r="OL329" s="141"/>
      <c r="OM329" s="141"/>
      <c r="ON329" s="141"/>
      <c r="OO329" s="141"/>
      <c r="OP329" s="141"/>
      <c r="OQ329" s="141"/>
      <c r="OR329" s="141"/>
      <c r="OS329" s="141"/>
      <c r="OT329" s="141"/>
      <c r="OU329" s="141"/>
      <c r="OV329" s="141"/>
      <c r="OW329" s="141"/>
      <c r="OX329" s="141"/>
    </row>
    <row r="330" spans="1:414" ht="15">
      <c r="B330" s="81" t="s">
        <v>239</v>
      </c>
      <c r="C330" s="81">
        <f t="shared" si="352"/>
        <v>4516702945.540884</v>
      </c>
      <c r="D330" s="84">
        <f t="shared" si="353"/>
        <v>1413.9746148852089</v>
      </c>
      <c r="E330" s="83" t="s">
        <v>239</v>
      </c>
      <c r="F330" s="85">
        <f t="shared" si="354"/>
        <v>1891801558.8333752</v>
      </c>
      <c r="G330" s="85">
        <v>592.23717230098418</v>
      </c>
      <c r="H330" s="81" t="s">
        <v>239</v>
      </c>
      <c r="I330" s="81">
        <f t="shared" si="355"/>
        <v>321366888.67248273</v>
      </c>
      <c r="J330" s="84">
        <v>100.60538143119254</v>
      </c>
      <c r="K330" s="83" t="s">
        <v>239</v>
      </c>
      <c r="L330" s="85">
        <f t="shared" si="356"/>
        <v>398960272.46253163</v>
      </c>
      <c r="M330" s="89">
        <v>124.89634682897034</v>
      </c>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c r="CA330" s="121"/>
      <c r="CB330" s="121"/>
      <c r="CC330" s="121"/>
      <c r="CD330" s="121"/>
      <c r="CE330" s="121"/>
      <c r="CF330" s="121"/>
      <c r="IW330" s="35">
        <v>25</v>
      </c>
      <c r="IX330" s="35">
        <v>34</v>
      </c>
      <c r="IY330" s="36" t="s">
        <v>239</v>
      </c>
      <c r="IZ330" s="35">
        <f>SUMIF(Population!$B$214:$B$314,"&lt;="&amp;$GV437,Population!C$214:C$314)-SUMIF(Population!$B$214:$B$314,"&lt;"&amp;$GU437,Population!C$214:C$314)</f>
        <v>1626865</v>
      </c>
      <c r="JA330" s="35">
        <f>SUMIF(Population!$B$214:$B$314,"&lt;="&amp;$GV437,Population!D$214:D$314)-SUMIF(Population!$B$214:$B$314,"&lt;"&amp;$GU437,Population!D$214:D$314)</f>
        <v>1670570</v>
      </c>
      <c r="JB330" s="35">
        <f>SUMIF(Population!$B$214:$B$314,"&lt;="&amp;$GV437,Population!E$214:E$314)-SUMIF(Population!$B$214:$B$314,"&lt;"&amp;$GU437,Population!E$214:E$314)</f>
        <v>1711292</v>
      </c>
      <c r="JC330" s="35">
        <f>SUMIF(Population!$B$214:$B$314,"&lt;="&amp;$GV437,Population!F$214:F$314)-SUMIF(Population!$B$214:$B$314,"&lt;"&amp;$GU437,Population!F$214:F$314)</f>
        <v>1748478</v>
      </c>
      <c r="JD330" s="35">
        <f>SUMIF(Population!$B$214:$B$314,"&lt;="&amp;$GV437,Population!G$214:G$314)-SUMIF(Population!$B$214:$B$314,"&lt;"&amp;$GU437,Population!G$214:G$314)</f>
        <v>1774949</v>
      </c>
      <c r="JE330" s="35">
        <f>SUMIF(Population!$B$214:$B$314,"&lt;="&amp;$GV437,Population!H$214:H$314)-SUMIF(Population!$B$214:$B$314,"&lt;"&amp;$GU437,Population!H$214:H$314)</f>
        <v>1792189</v>
      </c>
      <c r="JF330" s="35">
        <f>SUMIF(Population!$B$214:$B$314,"&lt;="&amp;$GV437,Population!I$214:I$314)-SUMIF(Population!$B$214:$B$314,"&lt;"&amp;$GU437,Population!I$214:I$314)</f>
        <v>1801297</v>
      </c>
      <c r="JG330" s="35">
        <f>SUMIF(Population!$B$214:$B$314,"&lt;="&amp;$GV437,Population!J$214:J$314)-SUMIF(Population!$B$214:$B$314,"&lt;"&amp;$GU437,Population!J$214:J$314)</f>
        <v>1808295</v>
      </c>
      <c r="JH330" s="35">
        <f>SUMIF(Population!$B$214:$B$314,"&lt;="&amp;$GV437,Population!K$214:K$314)-SUMIF(Population!$B$214:$B$314,"&lt;"&amp;$GU437,Population!K$214:K$314)</f>
        <v>1813409</v>
      </c>
      <c r="JI330" s="35">
        <f>SUMIF(Population!$B$214:$B$314,"&lt;="&amp;$GV437,Population!L$214:L$314)-SUMIF(Population!$B$214:$B$314,"&lt;"&amp;$GU437,Population!L$214:L$314)</f>
        <v>1815916</v>
      </c>
      <c r="JJ330" s="35">
        <f>SUMIF(Population!$B$214:$B$314,"&lt;="&amp;$GV437,Population!M$214:M$314)-SUMIF(Population!$B$214:$B$314,"&lt;"&amp;$GU437,Population!M$214:M$314)</f>
        <v>1818443</v>
      </c>
      <c r="JK330" s="35">
        <f>SUMIF(Population!$B$214:$B$314,"&lt;="&amp;$GV437,Population!N$214:N$314)-SUMIF(Population!$B$214:$B$314,"&lt;"&amp;$GU437,Population!N$214:N$314)</f>
        <v>1817338</v>
      </c>
      <c r="JL330" s="35">
        <f>SUMIF(Population!$B$214:$B$314,"&lt;="&amp;$GV437,Population!O$214:O$314)-SUMIF(Population!$B$214:$B$314,"&lt;"&amp;$GU437,Population!O$214:O$314)</f>
        <v>1814915</v>
      </c>
      <c r="JM330" s="35">
        <f>SUMIF(Population!$B$214:$B$314,"&lt;="&amp;$GV437,Population!P$214:P$314)-SUMIF(Population!$B$214:$B$314,"&lt;"&amp;$GU437,Population!P$214:P$314)</f>
        <v>1810498</v>
      </c>
      <c r="JN330" s="35">
        <f>SUMIF(Population!$B$214:$B$314,"&lt;="&amp;$GV437,Population!Q$214:Q$314)-SUMIF(Population!$B$214:$B$314,"&lt;"&amp;$GU437,Population!Q$214:Q$314)</f>
        <v>1807860</v>
      </c>
      <c r="JO330" s="35">
        <f>SUMIF(Population!$B$214:$B$314,"&lt;="&amp;$GV437,Population!R$214:R$314)-SUMIF(Population!$B$214:$B$314,"&lt;"&amp;$GU437,Population!R$214:R$314)</f>
        <v>1807399</v>
      </c>
      <c r="JP330" s="35">
        <f>SUMIF(Population!$B$214:$B$314,"&lt;="&amp;$GV437,Population!S$214:S$314)-SUMIF(Population!$B$214:$B$314,"&lt;"&amp;$GU437,Population!S$214:S$314)</f>
        <v>1807971</v>
      </c>
      <c r="JQ330" s="35">
        <f>SUMIF(Population!$B$214:$B$314,"&lt;="&amp;$GV437,Population!T$214:T$314)-SUMIF(Population!$B$214:$B$314,"&lt;"&amp;$GU437,Population!T$214:T$314)</f>
        <v>1810314</v>
      </c>
      <c r="JR330" s="35">
        <f>SUMIF(Population!$B$214:$B$314,"&lt;="&amp;$GV437,Population!U$214:U$314)-SUMIF(Population!$B$214:$B$314,"&lt;"&amp;$GU437,Population!U$214:U$314)</f>
        <v>1814277</v>
      </c>
      <c r="JS330" s="35">
        <f>SUMIF(Population!$B$214:$B$314,"&lt;="&amp;$GV437,Population!V$214:V$314)-SUMIF(Population!$B$214:$B$314,"&lt;"&amp;$GU437,Population!V$214:V$314)</f>
        <v>1826326</v>
      </c>
      <c r="JT330" s="35">
        <f>SUMIF(Population!$B$214:$B$314,"&lt;="&amp;$GV437,Population!W$214:W$314)-SUMIF(Population!$B$214:$B$314,"&lt;"&amp;$GU437,Population!W$214:W$314)</f>
        <v>1839256</v>
      </c>
      <c r="JU330" s="35">
        <f>SUMIF(Population!$B$214:$B$314,"&lt;="&amp;$GV437,Population!X$214:X$314)-SUMIF(Population!$B$214:$B$314,"&lt;"&amp;$GU437,Population!X$214:X$314)</f>
        <v>1857258</v>
      </c>
      <c r="JV330" s="35">
        <f>SUMIF(Population!$B$214:$B$314,"&lt;="&amp;$GV437,Population!Y$214:Y$314)-SUMIF(Population!$B$214:$B$314,"&lt;"&amp;$GU437,Population!Y$214:Y$314)</f>
        <v>1875932</v>
      </c>
      <c r="JW330" s="35">
        <f>SUMIF(Population!$B$214:$B$314,"&lt;="&amp;$GV437,Population!Z$214:Z$314)-SUMIF(Population!$B$214:$B$314,"&lt;"&amp;$GU437,Population!Z$214:Z$314)</f>
        <v>1896304</v>
      </c>
      <c r="JX330" s="35">
        <f>SUMIF(Population!$B$214:$B$314,"&lt;="&amp;$GV437,Population!AA$214:AA$314)-SUMIF(Population!$B$214:$B$314,"&lt;"&amp;$GU437,Population!AA$214:AA$314)</f>
        <v>1915564</v>
      </c>
      <c r="JY330" s="35">
        <f>SUMIF(Population!$B$214:$B$314,"&lt;="&amp;$GV437,Population!AB$214:AB$314)-SUMIF(Population!$B$214:$B$314,"&lt;"&amp;$GU437,Population!AB$214:AB$314)</f>
        <v>1937835</v>
      </c>
      <c r="JZ330" s="35">
        <f>SUMIF(Population!$B$214:$B$314,"&lt;="&amp;$GV437,Population!AC$214:AC$314)-SUMIF(Population!$B$214:$B$314,"&lt;"&amp;$GU437,Population!AC$214:AC$314)</f>
        <v>1961501</v>
      </c>
      <c r="KA330" s="35">
        <f>SUMIF(Population!$B$214:$B$314,"&lt;="&amp;$GV437,Population!AD$214:AD$314)-SUMIF(Population!$B$214:$B$314,"&lt;"&amp;$GU437,Population!AD$214:AD$314)</f>
        <v>1985430</v>
      </c>
      <c r="KB330" s="35">
        <f>SUMIF(Population!$B$214:$B$314,"&lt;="&amp;$GV437,Population!AE$214:AE$314)-SUMIF(Population!$B$214:$B$314,"&lt;"&amp;$GU437,Population!AE$214:AE$314)</f>
        <v>2008336</v>
      </c>
      <c r="KC330" s="35">
        <f>SUMIF(Population!$B$214:$B$314,"&lt;="&amp;$GV437,Population!AF$214:AF$314)-SUMIF(Population!$B$214:$B$314,"&lt;"&amp;$GU437,Population!AF$214:AF$314)</f>
        <v>2027410</v>
      </c>
      <c r="KD330" s="35">
        <f>SUMIF(Population!$B$214:$B$314,"&lt;="&amp;$GV437,Population!AG$214:AG$314)-SUMIF(Population!$B$214:$B$314,"&lt;"&amp;$GU437,Population!AG$214:AG$314)</f>
        <v>2047331</v>
      </c>
      <c r="KE330" s="35">
        <f>SUMIF(Population!$B$214:$B$314,"&lt;="&amp;$GV437,Population!AH$214:AH$314)-SUMIF(Population!$B$214:$B$314,"&lt;"&amp;$GU437,Population!AH$214:AH$314)</f>
        <v>2065342</v>
      </c>
      <c r="KF330" s="35">
        <f>SUMIF(Population!$B$214:$B$314,"&lt;="&amp;$GV437,Population!AI$214:AI$314)-SUMIF(Population!$B$214:$B$314,"&lt;"&amp;$GU437,Population!AI$214:AI$314)</f>
        <v>2082974</v>
      </c>
      <c r="KG330" s="35">
        <f>SUMIF(Population!$B$214:$B$314,"&lt;="&amp;$GV437,Population!AJ$214:AJ$314)-SUMIF(Population!$B$214:$B$314,"&lt;"&amp;$GU437,Population!AJ$214:AJ$314)</f>
        <v>2099636</v>
      </c>
      <c r="KH330" s="35">
        <f>SUMIF(Population!$B$214:$B$314,"&lt;="&amp;$GV437,Population!AK$214:AK$314)-SUMIF(Population!$B$214:$B$314,"&lt;"&amp;$GU437,Population!AK$214:AK$314)</f>
        <v>2118416</v>
      </c>
      <c r="KI330" s="35">
        <f>SUMIF(Population!$B$214:$B$314,"&lt;="&amp;$GV437,Population!AL$214:AL$314)-SUMIF(Population!$B$214:$B$314,"&lt;"&amp;$GU437,Population!AL$214:AL$314)</f>
        <v>2135722</v>
      </c>
      <c r="KJ330" s="35">
        <f>SUMIF(Population!$B$214:$B$314,"&lt;="&amp;$GV437,Population!AM$214:AM$314)-SUMIF(Population!$B$214:$B$314,"&lt;"&amp;$GU437,Population!AM$214:AM$314)</f>
        <v>2151051</v>
      </c>
      <c r="KK330" s="35">
        <f>SUMIF(Population!$B$214:$B$314,"&lt;="&amp;$GV437,Population!AN$214:AN$314)-SUMIF(Population!$B$214:$B$314,"&lt;"&amp;$GU437,Population!AN$214:AN$314)</f>
        <v>2164722</v>
      </c>
      <c r="KL330" s="35">
        <f>SUMIF(Population!$B$214:$B$314,"&lt;="&amp;$GV437,Population!AO$214:AO$314)-SUMIF(Population!$B$214:$B$314,"&lt;"&amp;$GU437,Population!AO$214:AO$314)</f>
        <v>2176704</v>
      </c>
      <c r="KM330" s="35">
        <f>SUMIF(Population!$B$214:$B$314,"&lt;="&amp;$GV437,Population!AP$214:AP$314)-SUMIF(Population!$B$214:$B$314,"&lt;"&amp;$GU437,Population!AP$214:AP$314)</f>
        <v>2187013</v>
      </c>
      <c r="KN330" s="35">
        <f>SUMIF(Population!$B$214:$B$314,"&lt;="&amp;$GV437,Population!AQ$214:AQ$314)-SUMIF(Population!$B$214:$B$314,"&lt;"&amp;$GU437,Population!AQ$214:AQ$314)</f>
        <v>2195741</v>
      </c>
      <c r="KO330" s="35">
        <f>SUMIF(Population!$B$214:$B$314,"&lt;="&amp;$GV437,Population!AR$214:AR$314)-SUMIF(Population!$B$214:$B$314,"&lt;"&amp;$GU437,Population!AR$214:AR$314)</f>
        <v>2203128</v>
      </c>
      <c r="KP330" s="35">
        <f>SUMIF(Population!$B$214:$B$314,"&lt;="&amp;$GV437,Population!AS$214:AS$314)-SUMIF(Population!$B$214:$B$314,"&lt;"&amp;$GU437,Population!AS$214:AS$314)</f>
        <v>2209486</v>
      </c>
      <c r="KQ330" s="35">
        <f>SUMIF(Population!$B$214:$B$314,"&lt;="&amp;$GV437,Population!AT$214:AT$314)-SUMIF(Population!$B$214:$B$314,"&lt;"&amp;$GU437,Population!AT$214:AT$314)</f>
        <v>2215061</v>
      </c>
      <c r="KR330" s="35">
        <f>SUMIF(Population!$B$214:$B$314,"&lt;="&amp;$GV437,Population!AU$214:AU$314)-SUMIF(Population!$B$214:$B$314,"&lt;"&amp;$GU437,Population!AU$214:AU$314)</f>
        <v>2220143</v>
      </c>
      <c r="KS330" s="35">
        <f>SUMIF(Population!$B$214:$B$314,"&lt;="&amp;$GV437,Population!AV$214:AV$314)-SUMIF(Population!$B$214:$B$314,"&lt;"&amp;$GU437,Population!AV$214:AV$314)</f>
        <v>2225042</v>
      </c>
      <c r="KT330" s="35">
        <f>SUMIF(Population!$B$214:$B$314,"&lt;="&amp;$GV437,Population!AW$214:AW$314)-SUMIF(Population!$B$214:$B$314,"&lt;"&amp;$GU437,Population!AW$214:AW$314)</f>
        <v>2230074</v>
      </c>
      <c r="KU330" s="35">
        <f>SUMIF(Population!$B$214:$B$314,"&lt;="&amp;$GV437,Population!AX$214:AX$314)-SUMIF(Population!$B$214:$B$314,"&lt;"&amp;$GU437,Population!AX$214:AX$314)</f>
        <v>2235527</v>
      </c>
      <c r="KV330" s="35">
        <f>SUMIF(Population!$B$214:$B$314,"&lt;="&amp;$GV437,Population!AY$214:AY$314)-SUMIF(Population!$B$214:$B$314,"&lt;"&amp;$GU437,Population!AY$214:AY$314)</f>
        <v>2241654</v>
      </c>
      <c r="KY330" s="35">
        <v>25</v>
      </c>
      <c r="KZ330" s="35">
        <v>34</v>
      </c>
      <c r="LA330" s="36" t="s">
        <v>239</v>
      </c>
      <c r="LB330" s="35">
        <f>SUMIF(Population!$B$110:$B$210,"&lt;="&amp;$GV437,Population!C$110:C$210)-SUMIF(Population!$B$110:$B$210,"&lt;"&amp;$GU437,Population!C$110:C$210)</f>
        <v>1654210</v>
      </c>
      <c r="LC330" s="35">
        <f>SUMIF(Population!$B$110:$B$210,"&lt;="&amp;$GV437,Population!D$110:D$210)-SUMIF(Population!$B$110:$B$210,"&lt;"&amp;$GU437,Population!D$110:D$210)</f>
        <v>1696175</v>
      </c>
      <c r="LD330" s="35">
        <f>SUMIF(Population!$B$110:$B$210,"&lt;="&amp;$GV437,Population!E$110:E$210)-SUMIF(Population!$B$110:$B$210,"&lt;"&amp;$GU437,Population!E$110:E$210)</f>
        <v>1734238</v>
      </c>
      <c r="LE330" s="35">
        <f>SUMIF(Population!$B$110:$B$210,"&lt;="&amp;$GV437,Population!F$110:F$210)-SUMIF(Population!$B$110:$B$210,"&lt;"&amp;$GU437,Population!F$110:F$210)</f>
        <v>1769647</v>
      </c>
      <c r="LF330" s="35">
        <f>SUMIF(Population!$B$110:$B$210,"&lt;="&amp;$GV437,Population!G$110:G$210)-SUMIF(Population!$B$110:$B$210,"&lt;"&amp;$GU437,Population!G$110:G$210)</f>
        <v>1792018</v>
      </c>
      <c r="LG330" s="35">
        <f>SUMIF(Population!$B$110:$B$210,"&lt;="&amp;$GV437,Population!H$110:H$210)-SUMIF(Population!$B$110:$B$210,"&lt;"&amp;$GU437,Population!H$110:H$210)</f>
        <v>1805918</v>
      </c>
      <c r="LH330" s="35">
        <f>SUMIF(Population!$B$110:$B$210,"&lt;="&amp;$GV437,Population!I$110:I$210)-SUMIF(Population!$B$110:$B$210,"&lt;"&amp;$GU437,Population!I$110:I$210)</f>
        <v>1813422</v>
      </c>
      <c r="LI330" s="35">
        <f>SUMIF(Population!$B$110:$B$210,"&lt;="&amp;$GV437,Population!J$110:J$210)-SUMIF(Population!$B$110:$B$210,"&lt;"&amp;$GU437,Population!J$110:J$210)</f>
        <v>1821102</v>
      </c>
      <c r="LJ330" s="35">
        <f>SUMIF(Population!$B$110:$B$210,"&lt;="&amp;$GV437,Population!K$110:K$210)-SUMIF(Population!$B$110:$B$210,"&lt;"&amp;$GU437,Population!K$110:K$210)</f>
        <v>1828363</v>
      </c>
      <c r="LK330" s="35">
        <f>SUMIF(Population!$B$110:$B$210,"&lt;="&amp;$GV437,Population!L$110:L$210)-SUMIF(Population!$B$110:$B$210,"&lt;"&amp;$GU437,Population!L$110:L$210)</f>
        <v>1832840</v>
      </c>
      <c r="LL330" s="35">
        <f>SUMIF(Population!$B$110:$B$210,"&lt;="&amp;$GV437,Population!M$110:M$210)-SUMIF(Population!$B$110:$B$210,"&lt;"&amp;$GU437,Population!M$110:M$210)</f>
        <v>1837888</v>
      </c>
      <c r="LM330" s="35">
        <f>SUMIF(Population!$B$110:$B$210,"&lt;="&amp;$GV437,Population!N$110:N$210)-SUMIF(Population!$B$110:$B$210,"&lt;"&amp;$GU437,Population!N$110:N$210)</f>
        <v>1841150</v>
      </c>
      <c r="LN330" s="35">
        <f>SUMIF(Population!$B$110:$B$210,"&lt;="&amp;$GV437,Population!O$110:O$210)-SUMIF(Population!$B$110:$B$210,"&lt;"&amp;$GU437,Population!O$110:O$210)</f>
        <v>1842340</v>
      </c>
      <c r="LO330" s="35">
        <f>SUMIF(Population!$B$110:$B$210,"&lt;="&amp;$GV437,Population!P$110:P$210)-SUMIF(Population!$B$110:$B$210,"&lt;"&amp;$GU437,Population!P$110:P$210)</f>
        <v>1840257</v>
      </c>
      <c r="LP330" s="35">
        <f>SUMIF(Population!$B$110:$B$210,"&lt;="&amp;$GV437,Population!Q$110:Q$210)-SUMIF(Population!$B$110:$B$210,"&lt;"&amp;$GU437,Population!Q$110:Q$210)</f>
        <v>1842374</v>
      </c>
      <c r="LQ330" s="35">
        <f>SUMIF(Population!$B$110:$B$210,"&lt;="&amp;$GV437,Population!R$110:R$210)-SUMIF(Population!$B$110:$B$210,"&lt;"&amp;$GU437,Population!R$110:R$210)</f>
        <v>1845185</v>
      </c>
      <c r="LR330" s="35">
        <f>SUMIF(Population!$B$110:$B$210,"&lt;="&amp;$GV437,Population!S$110:S$210)-SUMIF(Population!$B$110:$B$210,"&lt;"&amp;$GU437,Population!S$110:S$210)</f>
        <v>1848346</v>
      </c>
      <c r="LS330" s="35">
        <f>SUMIF(Population!$B$110:$B$210,"&lt;="&amp;$GV437,Population!T$110:T$210)-SUMIF(Population!$B$110:$B$210,"&lt;"&amp;$GU437,Population!T$110:T$210)</f>
        <v>1853558</v>
      </c>
      <c r="LT330" s="35">
        <f>SUMIF(Population!$B$110:$B$210,"&lt;="&amp;$GV437,Population!U$110:U$210)-SUMIF(Population!$B$110:$B$210,"&lt;"&amp;$GU437,Population!U$110:U$210)</f>
        <v>1860434</v>
      </c>
      <c r="LU330" s="35">
        <f>SUMIF(Population!$B$110:$B$210,"&lt;="&amp;$GV437,Population!V$110:V$210)-SUMIF(Population!$B$110:$B$210,"&lt;"&amp;$GU437,Population!V$110:V$210)</f>
        <v>1875079</v>
      </c>
      <c r="LV330" s="35">
        <f>SUMIF(Population!$B$110:$B$210,"&lt;="&amp;$GV437,Population!W$110:W$210)-SUMIF(Population!$B$110:$B$210,"&lt;"&amp;$GU437,Population!W$110:W$210)</f>
        <v>1891656</v>
      </c>
      <c r="LW330" s="35">
        <f>SUMIF(Population!$B$110:$B$210,"&lt;="&amp;$GV437,Population!X$110:X$210)-SUMIF(Population!$B$110:$B$210,"&lt;"&amp;$GU437,Population!X$110:X$210)</f>
        <v>1912296</v>
      </c>
      <c r="LX330" s="35">
        <f>SUMIF(Population!$B$110:$B$210,"&lt;="&amp;$GV437,Population!Y$110:Y$210)-SUMIF(Population!$B$110:$B$210,"&lt;"&amp;$GU437,Population!Y$110:Y$210)</f>
        <v>1934999</v>
      </c>
      <c r="LY330" s="35">
        <f>SUMIF(Population!$B$110:$B$210,"&lt;="&amp;$GV437,Population!Z$110:Z$210)-SUMIF(Population!$B$110:$B$210,"&lt;"&amp;$GU437,Population!Z$110:Z$210)</f>
        <v>1960152</v>
      </c>
      <c r="LZ330" s="35">
        <f>SUMIF(Population!$B$110:$B$210,"&lt;="&amp;$GV437,Population!AA$110:AA$210)-SUMIF(Population!$B$110:$B$210,"&lt;"&amp;$GU437,Population!AA$110:AA$210)</f>
        <v>1983021</v>
      </c>
      <c r="MA330" s="35">
        <f>SUMIF(Population!$B$110:$B$210,"&lt;="&amp;$GV437,Population!AB$110:AB$210)-SUMIF(Population!$B$110:$B$210,"&lt;"&amp;$GU437,Population!AB$110:AB$210)</f>
        <v>2009805</v>
      </c>
      <c r="MB330" s="35">
        <f>SUMIF(Population!$B$110:$B$210,"&lt;="&amp;$GV437,Population!AC$110:AC$210)-SUMIF(Population!$B$110:$B$210,"&lt;"&amp;$GU437,Population!AC$110:AC$210)</f>
        <v>2037512</v>
      </c>
      <c r="MC330" s="35">
        <f>SUMIF(Population!$B$110:$B$210,"&lt;="&amp;$GV437,Population!AD$110:AD$210)-SUMIF(Population!$B$110:$B$210,"&lt;"&amp;$GU437,Population!AD$110:AD$210)</f>
        <v>2064163</v>
      </c>
      <c r="MD330" s="35">
        <f>SUMIF(Population!$B$110:$B$210,"&lt;="&amp;$GV437,Population!AE$110:AE$210)-SUMIF(Population!$B$110:$B$210,"&lt;"&amp;$GU437,Population!AE$110:AE$210)</f>
        <v>2089118</v>
      </c>
      <c r="ME330" s="35">
        <f>SUMIF(Population!$B$110:$B$210,"&lt;="&amp;$GV437,Population!AF$110:AF$210)-SUMIF(Population!$B$110:$B$210,"&lt;"&amp;$GU437,Population!AF$110:AF$210)</f>
        <v>2110442</v>
      </c>
      <c r="MF330" s="35">
        <f>SUMIF(Population!$B$110:$B$210,"&lt;="&amp;$GV437,Population!AG$110:AG$210)-SUMIF(Population!$B$110:$B$210,"&lt;"&amp;$GU437,Population!AG$110:AG$210)</f>
        <v>2132039</v>
      </c>
      <c r="MG330" s="35">
        <f>SUMIF(Population!$B$110:$B$210,"&lt;="&amp;$GV437,Population!AH$110:AH$210)-SUMIF(Population!$B$110:$B$210,"&lt;"&amp;$GU437,Population!AH$110:AH$210)</f>
        <v>2152108</v>
      </c>
      <c r="MH330" s="35">
        <f>SUMIF(Population!$B$110:$B$210,"&lt;="&amp;$GV437,Population!AI$110:AI$210)-SUMIF(Population!$B$110:$B$210,"&lt;"&amp;$GU437,Population!AI$110:AI$210)</f>
        <v>2171293</v>
      </c>
      <c r="MI330" s="35">
        <f>SUMIF(Population!$B$110:$B$210,"&lt;="&amp;$GV437,Population!AJ$110:AJ$210)-SUMIF(Population!$B$110:$B$210,"&lt;"&amp;$GU437,Population!AJ$110:AJ$210)</f>
        <v>2188941</v>
      </c>
      <c r="MJ330" s="35">
        <f>SUMIF(Population!$B$110:$B$210,"&lt;="&amp;$GV437,Population!AK$110:AK$210)-SUMIF(Population!$B$110:$B$210,"&lt;"&amp;$GU437,Population!AK$110:AK$210)</f>
        <v>2208889</v>
      </c>
      <c r="MK330" s="35">
        <f>SUMIF(Population!$B$110:$B$210,"&lt;="&amp;$GV437,Population!AL$110:AL$210)-SUMIF(Population!$B$110:$B$210,"&lt;"&amp;$GU437,Population!AL$110:AL$210)</f>
        <v>2226927</v>
      </c>
      <c r="ML330" s="35">
        <f>SUMIF(Population!$B$110:$B$210,"&lt;="&amp;$GV437,Population!AM$110:AM$210)-SUMIF(Population!$B$110:$B$210,"&lt;"&amp;$GU437,Population!AM$110:AM$210)</f>
        <v>2243124</v>
      </c>
      <c r="MM330" s="35">
        <f>SUMIF(Population!$B$110:$B$210,"&lt;="&amp;$GV437,Population!AN$110:AN$210)-SUMIF(Population!$B$110:$B$210,"&lt;"&amp;$GU437,Population!AN$110:AN$210)</f>
        <v>2257637</v>
      </c>
      <c r="MN330" s="35">
        <f>SUMIF(Population!$B$110:$B$210,"&lt;="&amp;$GV437,Population!AO$110:AO$210)-SUMIF(Population!$B$110:$B$210,"&lt;"&amp;$GU437,Population!AO$110:AO$210)</f>
        <v>2270400</v>
      </c>
      <c r="MO330" s="35">
        <f>SUMIF(Population!$B$110:$B$210,"&lt;="&amp;$GV437,Population!AP$110:AP$210)-SUMIF(Population!$B$110:$B$210,"&lt;"&amp;$GU437,Population!AP$110:AP$210)</f>
        <v>2281430</v>
      </c>
      <c r="MP330" s="35">
        <f>SUMIF(Population!$B$110:$B$210,"&lt;="&amp;$GV437,Population!AQ$110:AQ$210)-SUMIF(Population!$B$110:$B$210,"&lt;"&amp;$GU437,Population!AQ$110:AQ$210)</f>
        <v>2290799</v>
      </c>
      <c r="MQ330" s="35">
        <f>SUMIF(Population!$B$110:$B$210,"&lt;="&amp;$GV437,Population!AR$110:AR$210)-SUMIF(Population!$B$110:$B$210,"&lt;"&amp;$GU437,Population!AR$110:AR$210)</f>
        <v>2298759</v>
      </c>
      <c r="MR330" s="35">
        <f>SUMIF(Population!$B$110:$B$210,"&lt;="&amp;$GV437,Population!AS$110:AS$210)-SUMIF(Population!$B$110:$B$210,"&lt;"&amp;$GU437,Population!AS$110:AS$210)</f>
        <v>2305635</v>
      </c>
      <c r="MS330" s="35">
        <f>SUMIF(Population!$B$110:$B$210,"&lt;="&amp;$GV437,Population!AT$110:AT$210)-SUMIF(Population!$B$110:$B$210,"&lt;"&amp;$GU437,Population!AT$110:AT$210)</f>
        <v>2311678</v>
      </c>
      <c r="MT330" s="35">
        <f>SUMIF(Population!$B$110:$B$210,"&lt;="&amp;$GV437,Population!AU$110:AU$210)-SUMIF(Population!$B$110:$B$210,"&lt;"&amp;$GU437,Population!AU$110:AU$210)</f>
        <v>2317196</v>
      </c>
      <c r="MU330" s="35">
        <f>SUMIF(Population!$B$110:$B$210,"&lt;="&amp;$GV437,Population!AV$110:AV$210)-SUMIF(Population!$B$110:$B$210,"&lt;"&amp;$GU437,Population!AV$110:AV$210)</f>
        <v>2322518</v>
      </c>
      <c r="MV330" s="35">
        <f>SUMIF(Population!$B$110:$B$210,"&lt;="&amp;$GV437,Population!AW$110:AW$210)-SUMIF(Population!$B$110:$B$210,"&lt;"&amp;$GU437,Population!AW$110:AW$210)</f>
        <v>2327973</v>
      </c>
      <c r="MW330" s="35">
        <f>SUMIF(Population!$B$110:$B$210,"&lt;="&amp;$GV437,Population!AX$110:AX$210)-SUMIF(Population!$B$110:$B$210,"&lt;"&amp;$GU437,Population!AX$110:AX$210)</f>
        <v>2333862</v>
      </c>
      <c r="MX330" s="35">
        <f>SUMIF(Population!$B$110:$B$210,"&lt;="&amp;$GV437,Population!AY$110:AY$210)-SUMIF(Population!$B$110:$B$210,"&lt;"&amp;$GU437,Population!AY$110:AY$210)</f>
        <v>2340446</v>
      </c>
      <c r="MZ330" s="121"/>
      <c r="NA330" s="141"/>
      <c r="NB330" s="141"/>
      <c r="NC330" s="141"/>
      <c r="ND330" s="141"/>
      <c r="NE330" s="141"/>
      <c r="NF330" s="141"/>
      <c r="NG330" s="141"/>
      <c r="NH330" s="141"/>
      <c r="NI330" s="141"/>
      <c r="NJ330" s="141"/>
      <c r="NK330" s="141"/>
      <c r="NL330" s="141"/>
      <c r="NM330" s="141"/>
      <c r="NN330" s="141"/>
      <c r="NO330" s="141"/>
      <c r="NP330" s="141"/>
      <c r="NQ330" s="141"/>
      <c r="NR330" s="141"/>
      <c r="NS330" s="141"/>
      <c r="NT330" s="141"/>
      <c r="NU330" s="141"/>
      <c r="NV330" s="141"/>
      <c r="NW330" s="141"/>
      <c r="NX330" s="141"/>
      <c r="NY330" s="141"/>
      <c r="NZ330" s="141"/>
      <c r="OA330" s="141"/>
      <c r="OB330" s="141"/>
      <c r="OC330" s="141"/>
      <c r="OD330" s="141"/>
      <c r="OE330" s="141"/>
      <c r="OF330" s="141"/>
      <c r="OG330" s="141"/>
      <c r="OH330" s="141"/>
      <c r="OI330" s="141"/>
      <c r="OJ330" s="141"/>
      <c r="OK330" s="141"/>
      <c r="OL330" s="141"/>
      <c r="OM330" s="141"/>
      <c r="ON330" s="141"/>
      <c r="OO330" s="141"/>
      <c r="OP330" s="141"/>
      <c r="OQ330" s="141"/>
      <c r="OR330" s="141"/>
      <c r="OS330" s="141"/>
      <c r="OT330" s="141"/>
      <c r="OU330" s="141"/>
      <c r="OV330" s="141"/>
      <c r="OW330" s="141"/>
      <c r="OX330" s="141"/>
    </row>
    <row r="331" spans="1:414" ht="15">
      <c r="B331" s="81" t="s">
        <v>240</v>
      </c>
      <c r="C331" s="81">
        <f t="shared" si="352"/>
        <v>3667521238.7633543</v>
      </c>
      <c r="D331" s="84">
        <f t="shared" si="353"/>
        <v>1160.184299392992</v>
      </c>
      <c r="E331" s="83" t="s">
        <v>240</v>
      </c>
      <c r="F331" s="85">
        <f t="shared" si="354"/>
        <v>2143122405.7448847</v>
      </c>
      <c r="G331" s="85">
        <v>677.95571039717925</v>
      </c>
      <c r="H331" s="81" t="s">
        <v>240</v>
      </c>
      <c r="I331" s="81">
        <f t="shared" si="355"/>
        <v>572452387.07893205</v>
      </c>
      <c r="J331" s="84">
        <v>181.08968657614659</v>
      </c>
      <c r="K331" s="83" t="s">
        <v>240</v>
      </c>
      <c r="L331" s="85">
        <f t="shared" si="356"/>
        <v>480360180.07594073</v>
      </c>
      <c r="M331" s="89">
        <v>151.95722197524725</v>
      </c>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1"/>
      <c r="BZ331" s="121"/>
      <c r="CA331" s="121"/>
      <c r="CB331" s="121"/>
      <c r="CC331" s="121"/>
      <c r="CD331" s="121"/>
      <c r="CE331" s="121"/>
      <c r="CF331" s="121"/>
      <c r="IW331" s="35">
        <v>35</v>
      </c>
      <c r="IX331" s="35">
        <v>44</v>
      </c>
      <c r="IY331" s="36" t="s">
        <v>240</v>
      </c>
      <c r="IZ331" s="35">
        <f>SUMIF(Population!$B$214:$B$314,"&lt;="&amp;$GV438,Population!C$214:C$314)-SUMIF(Population!$B$214:$B$314,"&lt;"&amp;$GU438,Population!C$214:C$314)</f>
        <v>1605126</v>
      </c>
      <c r="JA331" s="35">
        <f>SUMIF(Population!$B$214:$B$314,"&lt;="&amp;$GV438,Population!D$214:D$314)-SUMIF(Population!$B$214:$B$314,"&lt;"&amp;$GU438,Population!D$214:D$314)</f>
        <v>1618102</v>
      </c>
      <c r="JB331" s="35">
        <f>SUMIF(Population!$B$214:$B$314,"&lt;="&amp;$GV438,Population!E$214:E$314)-SUMIF(Population!$B$214:$B$314,"&lt;"&amp;$GU438,Population!E$214:E$314)</f>
        <v>1627413</v>
      </c>
      <c r="JC331" s="35">
        <f>SUMIF(Population!$B$214:$B$314,"&lt;="&amp;$GV438,Population!F$214:F$314)-SUMIF(Population!$B$214:$B$314,"&lt;"&amp;$GU438,Population!F$214:F$314)</f>
        <v>1638430</v>
      </c>
      <c r="JD331" s="35">
        <f>SUMIF(Population!$B$214:$B$314,"&lt;="&amp;$GV438,Population!G$214:G$314)-SUMIF(Population!$B$214:$B$314,"&lt;"&amp;$GU438,Population!G$214:G$314)</f>
        <v>1645179</v>
      </c>
      <c r="JE331" s="35">
        <f>SUMIF(Population!$B$214:$B$314,"&lt;="&amp;$GV438,Population!H$214:H$314)-SUMIF(Population!$B$214:$B$314,"&lt;"&amp;$GU438,Population!H$214:H$314)</f>
        <v>1657911</v>
      </c>
      <c r="JF331" s="35">
        <f>SUMIF(Population!$B$214:$B$314,"&lt;="&amp;$GV438,Population!I$214:I$314)-SUMIF(Population!$B$214:$B$314,"&lt;"&amp;$GU438,Population!I$214:I$314)</f>
        <v>1682712</v>
      </c>
      <c r="JG331" s="35">
        <f>SUMIF(Population!$B$214:$B$314,"&lt;="&amp;$GV438,Population!J$214:J$314)-SUMIF(Population!$B$214:$B$314,"&lt;"&amp;$GU438,Population!J$214:J$314)</f>
        <v>1713031</v>
      </c>
      <c r="JH331" s="35">
        <f>SUMIF(Population!$B$214:$B$314,"&lt;="&amp;$GV438,Population!K$214:K$314)-SUMIF(Population!$B$214:$B$314,"&lt;"&amp;$GU438,Population!K$214:K$314)</f>
        <v>1749466</v>
      </c>
      <c r="JI331" s="35">
        <f>SUMIF(Population!$B$214:$B$314,"&lt;="&amp;$GV438,Population!L$214:L$314)-SUMIF(Population!$B$214:$B$314,"&lt;"&amp;$GU438,Population!L$214:L$314)</f>
        <v>1787272</v>
      </c>
      <c r="JJ331" s="35">
        <f>SUMIF(Population!$B$214:$B$314,"&lt;="&amp;$GV438,Population!M$214:M$314)-SUMIF(Population!$B$214:$B$314,"&lt;"&amp;$GU438,Population!M$214:M$314)</f>
        <v>1824043</v>
      </c>
      <c r="JK331" s="35">
        <f>SUMIF(Population!$B$214:$B$314,"&lt;="&amp;$GV438,Population!N$214:N$314)-SUMIF(Population!$B$214:$B$314,"&lt;"&amp;$GU438,Population!N$214:N$314)</f>
        <v>1860814</v>
      </c>
      <c r="JL331" s="35">
        <f>SUMIF(Population!$B$214:$B$314,"&lt;="&amp;$GV438,Population!O$214:O$314)-SUMIF(Population!$B$214:$B$314,"&lt;"&amp;$GU438,Population!O$214:O$314)</f>
        <v>1895796</v>
      </c>
      <c r="JM331" s="35">
        <f>SUMIF(Population!$B$214:$B$314,"&lt;="&amp;$GV438,Population!P$214:P$314)-SUMIF(Population!$B$214:$B$314,"&lt;"&amp;$GU438,Population!P$214:P$314)</f>
        <v>1928542</v>
      </c>
      <c r="JN331" s="35">
        <f>SUMIF(Population!$B$214:$B$314,"&lt;="&amp;$GV438,Population!Q$214:Q$314)-SUMIF(Population!$B$214:$B$314,"&lt;"&amp;$GU438,Population!Q$214:Q$314)</f>
        <v>1952001</v>
      </c>
      <c r="JO331" s="35">
        <f>SUMIF(Population!$B$214:$B$314,"&lt;="&amp;$GV438,Population!R$214:R$314)-SUMIF(Population!$B$214:$B$314,"&lt;"&amp;$GU438,Population!R$214:R$314)</f>
        <v>1967731</v>
      </c>
      <c r="JP331" s="35">
        <f>SUMIF(Population!$B$214:$B$314,"&lt;="&amp;$GV438,Population!S$214:S$314)-SUMIF(Population!$B$214:$B$314,"&lt;"&amp;$GU438,Population!S$214:S$314)</f>
        <v>1976892</v>
      </c>
      <c r="JQ331" s="35">
        <f>SUMIF(Population!$B$214:$B$314,"&lt;="&amp;$GV438,Population!T$214:T$314)-SUMIF(Population!$B$214:$B$314,"&lt;"&amp;$GU438,Population!T$214:T$314)</f>
        <v>1983954</v>
      </c>
      <c r="JR331" s="35">
        <f>SUMIF(Population!$B$214:$B$314,"&lt;="&amp;$GV438,Population!U$214:U$314)-SUMIF(Population!$B$214:$B$314,"&lt;"&amp;$GU438,Population!U$214:U$314)</f>
        <v>1989147</v>
      </c>
      <c r="JS331" s="35">
        <f>SUMIF(Population!$B$214:$B$314,"&lt;="&amp;$GV438,Population!V$214:V$314)-SUMIF(Population!$B$214:$B$314,"&lt;"&amp;$GU438,Population!V$214:V$314)</f>
        <v>1991740</v>
      </c>
      <c r="JT331" s="35">
        <f>SUMIF(Population!$B$214:$B$314,"&lt;="&amp;$GV438,Population!W$214:W$314)-SUMIF(Population!$B$214:$B$314,"&lt;"&amp;$GU438,Population!W$214:W$314)</f>
        <v>1994352</v>
      </c>
      <c r="JU331" s="35">
        <f>SUMIF(Population!$B$214:$B$314,"&lt;="&amp;$GV438,Population!X$214:X$314)-SUMIF(Population!$B$214:$B$314,"&lt;"&amp;$GU438,Population!X$214:X$314)</f>
        <v>1993345</v>
      </c>
      <c r="JV331" s="35">
        <f>SUMIF(Population!$B$214:$B$314,"&lt;="&amp;$GV438,Population!Y$214:Y$314)-SUMIF(Population!$B$214:$B$314,"&lt;"&amp;$GU438,Population!Y$214:Y$314)</f>
        <v>1991033</v>
      </c>
      <c r="JW331" s="35">
        <f>SUMIF(Population!$B$214:$B$314,"&lt;="&amp;$GV438,Population!Z$214:Z$314)-SUMIF(Population!$B$214:$B$314,"&lt;"&amp;$GU438,Population!Z$214:Z$314)</f>
        <v>1986741</v>
      </c>
      <c r="JX331" s="35">
        <f>SUMIF(Population!$B$214:$B$314,"&lt;="&amp;$GV438,Population!AA$214:AA$314)-SUMIF(Population!$B$214:$B$314,"&lt;"&amp;$GU438,Population!AA$214:AA$314)</f>
        <v>1984218</v>
      </c>
      <c r="JY331" s="35">
        <f>SUMIF(Population!$B$214:$B$314,"&lt;="&amp;$GV438,Population!AB$214:AB$314)-SUMIF(Population!$B$214:$B$314,"&lt;"&amp;$GU438,Population!AB$214:AB$314)</f>
        <v>1983855</v>
      </c>
      <c r="JZ331" s="35">
        <f>SUMIF(Population!$B$214:$B$314,"&lt;="&amp;$GV438,Population!AC$214:AC$314)-SUMIF(Population!$B$214:$B$314,"&lt;"&amp;$GU438,Population!AC$214:AC$314)</f>
        <v>1984521</v>
      </c>
      <c r="KA331" s="35">
        <f>SUMIF(Population!$B$214:$B$314,"&lt;="&amp;$GV438,Population!AD$214:AD$314)-SUMIF(Population!$B$214:$B$314,"&lt;"&amp;$GU438,Population!AD$214:AD$314)</f>
        <v>1986953</v>
      </c>
      <c r="KB331" s="35">
        <f>SUMIF(Population!$B$214:$B$314,"&lt;="&amp;$GV438,Population!AE$214:AE$314)-SUMIF(Population!$B$214:$B$314,"&lt;"&amp;$GU438,Population!AE$214:AE$314)</f>
        <v>1991005</v>
      </c>
      <c r="KC331" s="35">
        <f>SUMIF(Population!$B$214:$B$314,"&lt;="&amp;$GV438,Population!AF$214:AF$314)-SUMIF(Population!$B$214:$B$314,"&lt;"&amp;$GU438,Population!AF$214:AF$314)</f>
        <v>2003113</v>
      </c>
      <c r="KD331" s="35">
        <f>SUMIF(Population!$B$214:$B$314,"&lt;="&amp;$GV438,Population!AG$214:AG$314)-SUMIF(Population!$B$214:$B$314,"&lt;"&amp;$GU438,Population!AG$214:AG$314)</f>
        <v>2016098</v>
      </c>
      <c r="KE331" s="35">
        <f>SUMIF(Population!$B$214:$B$314,"&lt;="&amp;$GV438,Population!AH$214:AH$314)-SUMIF(Population!$B$214:$B$314,"&lt;"&amp;$GU438,Population!AH$214:AH$314)</f>
        <v>2034137</v>
      </c>
      <c r="KF331" s="35">
        <f>SUMIF(Population!$B$214:$B$314,"&lt;="&amp;$GV438,Population!AI$214:AI$314)-SUMIF(Population!$B$214:$B$314,"&lt;"&amp;$GU438,Population!AI$214:AI$314)</f>
        <v>2052843</v>
      </c>
      <c r="KG331" s="35">
        <f>SUMIF(Population!$B$214:$B$314,"&lt;="&amp;$GV438,Population!AJ$214:AJ$314)-SUMIF(Population!$B$214:$B$314,"&lt;"&amp;$GU438,Population!AJ$214:AJ$314)</f>
        <v>2073240</v>
      </c>
      <c r="KH331" s="35">
        <f>SUMIF(Population!$B$214:$B$314,"&lt;="&amp;$GV438,Population!AK$214:AK$314)-SUMIF(Population!$B$214:$B$314,"&lt;"&amp;$GU438,Population!AK$214:AK$314)</f>
        <v>2092520</v>
      </c>
      <c r="KI331" s="35">
        <f>SUMIF(Population!$B$214:$B$314,"&lt;="&amp;$GV438,Population!AL$214:AL$314)-SUMIF(Population!$B$214:$B$314,"&lt;"&amp;$GU438,Population!AL$214:AL$314)</f>
        <v>2114800</v>
      </c>
      <c r="KJ331" s="35">
        <f>SUMIF(Population!$B$214:$B$314,"&lt;="&amp;$GV438,Population!AM$214:AM$314)-SUMIF(Population!$B$214:$B$314,"&lt;"&amp;$GU438,Population!AM$214:AM$314)</f>
        <v>2138472</v>
      </c>
      <c r="KK331" s="35">
        <f>SUMIF(Population!$B$214:$B$314,"&lt;="&amp;$GV438,Population!AN$214:AN$314)-SUMIF(Population!$B$214:$B$314,"&lt;"&amp;$GU438,Population!AN$214:AN$314)</f>
        <v>2162403</v>
      </c>
      <c r="KL331" s="35">
        <f>SUMIF(Population!$B$214:$B$314,"&lt;="&amp;$GV438,Population!AO$214:AO$314)-SUMIF(Population!$B$214:$B$314,"&lt;"&amp;$GU438,Population!AO$214:AO$314)</f>
        <v>2185316</v>
      </c>
      <c r="KM331" s="35">
        <f>SUMIF(Population!$B$214:$B$314,"&lt;="&amp;$GV438,Population!AP$214:AP$314)-SUMIF(Population!$B$214:$B$314,"&lt;"&amp;$GU438,Population!AP$214:AP$314)</f>
        <v>2204416</v>
      </c>
      <c r="KN331" s="35">
        <f>SUMIF(Population!$B$214:$B$314,"&lt;="&amp;$GV438,Population!AQ$214:AQ$314)-SUMIF(Population!$B$214:$B$314,"&lt;"&amp;$GU438,Population!AQ$214:AQ$314)</f>
        <v>2224359</v>
      </c>
      <c r="KO331" s="35">
        <f>SUMIF(Population!$B$214:$B$314,"&lt;="&amp;$GV438,Population!AR$214:AR$314)-SUMIF(Population!$B$214:$B$314,"&lt;"&amp;$GU438,Population!AR$214:AR$314)</f>
        <v>2242401</v>
      </c>
      <c r="KP331" s="35">
        <f>SUMIF(Population!$B$214:$B$314,"&lt;="&amp;$GV438,Population!AS$214:AS$314)-SUMIF(Population!$B$214:$B$314,"&lt;"&amp;$GU438,Population!AS$214:AS$314)</f>
        <v>2260068</v>
      </c>
      <c r="KQ331" s="35">
        <f>SUMIF(Population!$B$214:$B$314,"&lt;="&amp;$GV438,Population!AT$214:AT$314)-SUMIF(Population!$B$214:$B$314,"&lt;"&amp;$GU438,Population!AT$214:AT$314)</f>
        <v>2276769</v>
      </c>
      <c r="KR331" s="35">
        <f>SUMIF(Population!$B$214:$B$314,"&lt;="&amp;$GV438,Population!AU$214:AU$314)-SUMIF(Population!$B$214:$B$314,"&lt;"&amp;$GU438,Population!AU$214:AU$314)</f>
        <v>2295581</v>
      </c>
      <c r="KS331" s="35">
        <f>SUMIF(Population!$B$214:$B$314,"&lt;="&amp;$GV438,Population!AV$214:AV$314)-SUMIF(Population!$B$214:$B$314,"&lt;"&amp;$GU438,Population!AV$214:AV$314)</f>
        <v>2312926</v>
      </c>
      <c r="KT331" s="35">
        <f>SUMIF(Population!$B$214:$B$314,"&lt;="&amp;$GV438,Population!AW$214:AW$314)-SUMIF(Population!$B$214:$B$314,"&lt;"&amp;$GU438,Population!AW$214:AW$314)</f>
        <v>2328299</v>
      </c>
      <c r="KU331" s="35">
        <f>SUMIF(Population!$B$214:$B$314,"&lt;="&amp;$GV438,Population!AX$214:AX$314)-SUMIF(Population!$B$214:$B$314,"&lt;"&amp;$GU438,Population!AX$214:AX$314)</f>
        <v>2342026</v>
      </c>
      <c r="KV331" s="35">
        <f>SUMIF(Population!$B$214:$B$314,"&lt;="&amp;$GV438,Population!AY$214:AY$314)-SUMIF(Population!$B$214:$B$314,"&lt;"&amp;$GU438,Population!AY$214:AY$314)</f>
        <v>2354062</v>
      </c>
      <c r="KY331" s="35">
        <v>35</v>
      </c>
      <c r="KZ331" s="35">
        <v>44</v>
      </c>
      <c r="LA331" s="36" t="s">
        <v>240</v>
      </c>
      <c r="LB331" s="35">
        <f>SUMIF(Population!$B$110:$B$210,"&lt;="&amp;$GV438,Population!C$110:C$210)-SUMIF(Population!$B$110:$B$210,"&lt;"&amp;$GU438,Population!C$110:C$210)</f>
        <v>1584818</v>
      </c>
      <c r="LC331" s="35">
        <f>SUMIF(Population!$B$110:$B$210,"&lt;="&amp;$GV438,Population!D$110:D$210)-SUMIF(Population!$B$110:$B$210,"&lt;"&amp;$GU438,Population!D$110:D$210)</f>
        <v>1599496</v>
      </c>
      <c r="LD331" s="35">
        <f>SUMIF(Population!$B$110:$B$210,"&lt;="&amp;$GV438,Population!E$110:E$210)-SUMIF(Population!$B$110:$B$210,"&lt;"&amp;$GU438,Population!E$110:E$210)</f>
        <v>1612244</v>
      </c>
      <c r="LE331" s="35">
        <f>SUMIF(Population!$B$110:$B$210,"&lt;="&amp;$GV438,Population!F$110:F$210)-SUMIF(Population!$B$110:$B$210,"&lt;"&amp;$GU438,Population!F$110:F$210)</f>
        <v>1625992</v>
      </c>
      <c r="LF331" s="35">
        <f>SUMIF(Population!$B$110:$B$210,"&lt;="&amp;$GV438,Population!G$110:G$210)-SUMIF(Population!$B$110:$B$210,"&lt;"&amp;$GU438,Population!G$110:G$210)</f>
        <v>1638501</v>
      </c>
      <c r="LG331" s="35">
        <f>SUMIF(Population!$B$110:$B$210,"&lt;="&amp;$GV438,Population!H$110:H$210)-SUMIF(Population!$B$110:$B$210,"&lt;"&amp;$GU438,Population!H$110:H$210)</f>
        <v>1656951</v>
      </c>
      <c r="LH331" s="35">
        <f>SUMIF(Population!$B$110:$B$210,"&lt;="&amp;$GV438,Population!I$110:I$210)-SUMIF(Population!$B$110:$B$210,"&lt;"&amp;$GU438,Population!I$110:I$210)</f>
        <v>1686415</v>
      </c>
      <c r="LI331" s="35">
        <f>SUMIF(Population!$B$110:$B$210,"&lt;="&amp;$GV438,Population!J$110:J$210)-SUMIF(Population!$B$110:$B$210,"&lt;"&amp;$GU438,Population!J$110:J$210)</f>
        <v>1719521</v>
      </c>
      <c r="LJ331" s="35">
        <f>SUMIF(Population!$B$110:$B$210,"&lt;="&amp;$GV438,Population!K$110:K$210)-SUMIF(Population!$B$110:$B$210,"&lt;"&amp;$GU438,Population!K$110:K$210)</f>
        <v>1756956</v>
      </c>
      <c r="LK331" s="35">
        <f>SUMIF(Population!$B$110:$B$210,"&lt;="&amp;$GV438,Population!L$110:L$210)-SUMIF(Population!$B$110:$B$210,"&lt;"&amp;$GU438,Population!L$110:L$210)</f>
        <v>1795996</v>
      </c>
      <c r="LL331" s="35">
        <f>SUMIF(Population!$B$110:$B$210,"&lt;="&amp;$GV438,Population!M$110:M$210)-SUMIF(Population!$B$110:$B$210,"&lt;"&amp;$GU438,Population!M$110:M$210)</f>
        <v>1832898</v>
      </c>
      <c r="LM331" s="35">
        <f>SUMIF(Population!$B$110:$B$210,"&lt;="&amp;$GV438,Population!N$110:N$210)-SUMIF(Population!$B$110:$B$210,"&lt;"&amp;$GU438,Population!N$110:N$210)</f>
        <v>1868483</v>
      </c>
      <c r="LN331" s="35">
        <f>SUMIF(Population!$B$110:$B$210,"&lt;="&amp;$GV438,Population!O$110:O$210)-SUMIF(Population!$B$110:$B$210,"&lt;"&amp;$GU438,Population!O$110:O$210)</f>
        <v>1901402</v>
      </c>
      <c r="LO331" s="35">
        <f>SUMIF(Population!$B$110:$B$210,"&lt;="&amp;$GV438,Population!P$110:P$210)-SUMIF(Population!$B$110:$B$210,"&lt;"&amp;$GU438,Population!P$110:P$210)</f>
        <v>1932948</v>
      </c>
      <c r="LP331" s="35">
        <f>SUMIF(Population!$B$110:$B$210,"&lt;="&amp;$GV438,Population!Q$110:Q$210)-SUMIF(Population!$B$110:$B$210,"&lt;"&amp;$GU438,Population!Q$110:Q$210)</f>
        <v>1952838</v>
      </c>
      <c r="LQ331" s="35">
        <f>SUMIF(Population!$B$110:$B$210,"&lt;="&amp;$GV438,Population!R$110:R$210)-SUMIF(Population!$B$110:$B$210,"&lt;"&amp;$GU438,Population!R$110:R$210)</f>
        <v>1965581</v>
      </c>
      <c r="LR331" s="35">
        <f>SUMIF(Population!$B$110:$B$210,"&lt;="&amp;$GV438,Population!S$110:S$210)-SUMIF(Population!$B$110:$B$210,"&lt;"&amp;$GU438,Population!S$110:S$210)</f>
        <v>1973208</v>
      </c>
      <c r="LS331" s="35">
        <f>SUMIF(Population!$B$110:$B$210,"&lt;="&amp;$GV438,Population!T$110:T$210)-SUMIF(Population!$B$110:$B$210,"&lt;"&amp;$GU438,Population!T$110:T$210)</f>
        <v>1981013</v>
      </c>
      <c r="LT331" s="35">
        <f>SUMIF(Population!$B$110:$B$210,"&lt;="&amp;$GV438,Population!U$110:U$210)-SUMIF(Population!$B$110:$B$210,"&lt;"&amp;$GU438,Population!U$110:U$210)</f>
        <v>1988411</v>
      </c>
      <c r="LU331" s="35">
        <f>SUMIF(Population!$B$110:$B$210,"&lt;="&amp;$GV438,Population!V$110:V$210)-SUMIF(Population!$B$110:$B$210,"&lt;"&amp;$GU438,Population!V$110:V$210)</f>
        <v>1993046</v>
      </c>
      <c r="LV331" s="35">
        <f>SUMIF(Population!$B$110:$B$210,"&lt;="&amp;$GV438,Population!W$110:W$210)-SUMIF(Population!$B$110:$B$210,"&lt;"&amp;$GU438,Population!W$110:W$210)</f>
        <v>1998237</v>
      </c>
      <c r="LW331" s="35">
        <f>SUMIF(Population!$B$110:$B$210,"&lt;="&amp;$GV438,Population!X$110:X$210)-SUMIF(Population!$B$110:$B$210,"&lt;"&amp;$GU438,Population!X$110:X$210)</f>
        <v>2001659</v>
      </c>
      <c r="LX331" s="35">
        <f>SUMIF(Population!$B$110:$B$210,"&lt;="&amp;$GV438,Population!Y$110:Y$210)-SUMIF(Population!$B$110:$B$210,"&lt;"&amp;$GU438,Population!Y$110:Y$210)</f>
        <v>2003028</v>
      </c>
      <c r="LY331" s="35">
        <f>SUMIF(Population!$B$110:$B$210,"&lt;="&amp;$GV438,Population!Z$110:Z$210)-SUMIF(Population!$B$110:$B$210,"&lt;"&amp;$GU438,Population!Z$110:Z$210)</f>
        <v>2001157</v>
      </c>
      <c r="LZ331" s="35">
        <f>SUMIF(Population!$B$110:$B$210,"&lt;="&amp;$GV438,Population!AA$110:AA$210)-SUMIF(Population!$B$110:$B$210,"&lt;"&amp;$GU438,Population!AA$110:AA$210)</f>
        <v>2003446</v>
      </c>
      <c r="MA331" s="35">
        <f>SUMIF(Population!$B$110:$B$210,"&lt;="&amp;$GV438,Population!AB$110:AB$210)-SUMIF(Population!$B$110:$B$210,"&lt;"&amp;$GU438,Population!AB$110:AB$210)</f>
        <v>2006413</v>
      </c>
      <c r="MB331" s="35">
        <f>SUMIF(Population!$B$110:$B$210,"&lt;="&amp;$GV438,Population!AC$110:AC$210)-SUMIF(Population!$B$110:$B$210,"&lt;"&amp;$GU438,Population!AC$110:AC$210)</f>
        <v>2009733</v>
      </c>
      <c r="MC331" s="35">
        <f>SUMIF(Population!$B$110:$B$210,"&lt;="&amp;$GV438,Population!AD$110:AD$210)-SUMIF(Population!$B$110:$B$210,"&lt;"&amp;$GU438,Population!AD$110:AD$210)</f>
        <v>2015089</v>
      </c>
      <c r="MD331" s="35">
        <f>SUMIF(Population!$B$110:$B$210,"&lt;="&amp;$GV438,Population!AE$110:AE$210)-SUMIF(Population!$B$110:$B$210,"&lt;"&amp;$GU438,Population!AE$110:AE$210)</f>
        <v>2022106</v>
      </c>
      <c r="ME331" s="35">
        <f>SUMIF(Population!$B$110:$B$210,"&lt;="&amp;$GV438,Population!AF$110:AF$210)-SUMIF(Population!$B$110:$B$210,"&lt;"&amp;$GU438,Population!AF$110:AF$210)</f>
        <v>2036830</v>
      </c>
      <c r="MF331" s="35">
        <f>SUMIF(Population!$B$110:$B$210,"&lt;="&amp;$GV438,Population!AG$110:AG$210)-SUMIF(Population!$B$110:$B$210,"&lt;"&amp;$GU438,Population!AG$110:AG$210)</f>
        <v>2053471</v>
      </c>
      <c r="MG331" s="35">
        <f>SUMIF(Population!$B$110:$B$210,"&lt;="&amp;$GV438,Population!AH$110:AH$210)-SUMIF(Population!$B$110:$B$210,"&lt;"&amp;$GU438,Population!AH$110:AH$210)</f>
        <v>2074140</v>
      </c>
      <c r="MH331" s="35">
        <f>SUMIF(Population!$B$110:$B$210,"&lt;="&amp;$GV438,Population!AI$110:AI$210)-SUMIF(Population!$B$110:$B$210,"&lt;"&amp;$GU438,Population!AI$110:AI$210)</f>
        <v>2096851</v>
      </c>
      <c r="MI331" s="35">
        <f>SUMIF(Population!$B$110:$B$210,"&lt;="&amp;$GV438,Population!AJ$110:AJ$210)-SUMIF(Population!$B$110:$B$210,"&lt;"&amp;$GU438,Population!AJ$110:AJ$210)</f>
        <v>2121998</v>
      </c>
      <c r="MJ331" s="35">
        <f>SUMIF(Population!$B$110:$B$210,"&lt;="&amp;$GV438,Population!AK$110:AK$210)-SUMIF(Population!$B$110:$B$210,"&lt;"&amp;$GU438,Population!AK$110:AK$210)</f>
        <v>2144866</v>
      </c>
      <c r="MK331" s="35">
        <f>SUMIF(Population!$B$110:$B$210,"&lt;="&amp;$GV438,Population!AL$110:AL$210)-SUMIF(Population!$B$110:$B$210,"&lt;"&amp;$GU438,Population!AL$110:AL$210)</f>
        <v>2171617</v>
      </c>
      <c r="ML331" s="35">
        <f>SUMIF(Population!$B$110:$B$210,"&lt;="&amp;$GV438,Population!AM$110:AM$210)-SUMIF(Population!$B$110:$B$210,"&lt;"&amp;$GU438,Population!AM$110:AM$210)</f>
        <v>2199284</v>
      </c>
      <c r="MM331" s="35">
        <f>SUMIF(Population!$B$110:$B$210,"&lt;="&amp;$GV438,Population!AN$110:AN$210)-SUMIF(Population!$B$110:$B$210,"&lt;"&amp;$GU438,Population!AN$110:AN$210)</f>
        <v>2225906</v>
      </c>
      <c r="MN331" s="35">
        <f>SUMIF(Population!$B$110:$B$210,"&lt;="&amp;$GV438,Population!AO$110:AO$210)-SUMIF(Population!$B$110:$B$210,"&lt;"&amp;$GU438,Population!AO$110:AO$210)</f>
        <v>2250850</v>
      </c>
      <c r="MO331" s="35">
        <f>SUMIF(Population!$B$110:$B$210,"&lt;="&amp;$GV438,Population!AP$110:AP$210)-SUMIF(Population!$B$110:$B$210,"&lt;"&amp;$GU438,Population!AP$110:AP$210)</f>
        <v>2272198</v>
      </c>
      <c r="MP331" s="35">
        <f>SUMIF(Population!$B$110:$B$210,"&lt;="&amp;$GV438,Population!AQ$110:AQ$210)-SUMIF(Population!$B$110:$B$210,"&lt;"&amp;$GU438,Population!AQ$110:AQ$210)</f>
        <v>2293818</v>
      </c>
      <c r="MQ331" s="35">
        <f>SUMIF(Population!$B$110:$B$210,"&lt;="&amp;$GV438,Population!AR$110:AR$210)-SUMIF(Population!$B$110:$B$210,"&lt;"&amp;$GU438,Population!AR$110:AR$210)</f>
        <v>2313920</v>
      </c>
      <c r="MR331" s="35">
        <f>SUMIF(Population!$B$110:$B$210,"&lt;="&amp;$GV438,Population!AS$110:AS$210)-SUMIF(Population!$B$110:$B$210,"&lt;"&amp;$GU438,Population!AS$110:AS$210)</f>
        <v>2333152</v>
      </c>
      <c r="MS331" s="35">
        <f>SUMIF(Population!$B$110:$B$210,"&lt;="&amp;$GV438,Population!AT$110:AT$210)-SUMIF(Population!$B$110:$B$210,"&lt;"&amp;$GU438,Population!AT$110:AT$210)</f>
        <v>2350866</v>
      </c>
      <c r="MT331" s="35">
        <f>SUMIF(Population!$B$110:$B$210,"&lt;="&amp;$GV438,Population!AU$110:AU$210)-SUMIF(Population!$B$110:$B$210,"&lt;"&amp;$GU438,Population!AU$110:AU$210)</f>
        <v>2370865</v>
      </c>
      <c r="MU331" s="35">
        <f>SUMIF(Population!$B$110:$B$210,"&lt;="&amp;$GV438,Population!AV$110:AV$210)-SUMIF(Population!$B$110:$B$210,"&lt;"&amp;$GU438,Population!AV$110:AV$210)</f>
        <v>2388973</v>
      </c>
      <c r="MV331" s="35">
        <f>SUMIF(Population!$B$110:$B$210,"&lt;="&amp;$GV438,Population!AW$110:AW$210)-SUMIF(Population!$B$110:$B$210,"&lt;"&amp;$GU438,Population!AW$110:AW$210)</f>
        <v>2405262</v>
      </c>
      <c r="MW331" s="35">
        <f>SUMIF(Population!$B$110:$B$210,"&lt;="&amp;$GV438,Population!AX$110:AX$210)-SUMIF(Population!$B$110:$B$210,"&lt;"&amp;$GU438,Population!AX$110:AX$210)</f>
        <v>2419882</v>
      </c>
      <c r="MX331" s="35">
        <f>SUMIF(Population!$B$110:$B$210,"&lt;="&amp;$GV438,Population!AY$110:AY$210)-SUMIF(Population!$B$110:$B$210,"&lt;"&amp;$GU438,Population!AY$110:AY$210)</f>
        <v>2432773</v>
      </c>
      <c r="MZ331" s="121"/>
      <c r="NA331" s="141"/>
      <c r="NB331" s="141"/>
      <c r="NC331" s="141"/>
      <c r="ND331" s="141"/>
      <c r="NE331" s="141"/>
      <c r="NF331" s="141"/>
      <c r="NG331" s="141"/>
      <c r="NH331" s="141"/>
      <c r="NI331" s="141"/>
      <c r="NJ331" s="141"/>
      <c r="NK331" s="141"/>
      <c r="NL331" s="141"/>
      <c r="NM331" s="141"/>
      <c r="NN331" s="141"/>
      <c r="NO331" s="141"/>
      <c r="NP331" s="141"/>
      <c r="NQ331" s="141"/>
      <c r="NR331" s="141"/>
      <c r="NS331" s="141"/>
      <c r="NT331" s="141"/>
      <c r="NU331" s="141"/>
      <c r="NV331" s="141"/>
      <c r="NW331" s="141"/>
      <c r="NX331" s="141"/>
      <c r="NY331" s="141"/>
      <c r="NZ331" s="141"/>
      <c r="OA331" s="141"/>
      <c r="OB331" s="141"/>
      <c r="OC331" s="141"/>
      <c r="OD331" s="141"/>
      <c r="OE331" s="141"/>
      <c r="OF331" s="141"/>
      <c r="OG331" s="141"/>
      <c r="OH331" s="141"/>
      <c r="OI331" s="141"/>
      <c r="OJ331" s="141"/>
      <c r="OK331" s="141"/>
      <c r="OL331" s="141"/>
      <c r="OM331" s="141"/>
      <c r="ON331" s="141"/>
      <c r="OO331" s="141"/>
      <c r="OP331" s="141"/>
      <c r="OQ331" s="141"/>
      <c r="OR331" s="141"/>
      <c r="OS331" s="141"/>
      <c r="OT331" s="141"/>
      <c r="OU331" s="141"/>
      <c r="OV331" s="141"/>
      <c r="OW331" s="141"/>
      <c r="OX331" s="141"/>
    </row>
    <row r="332" spans="1:414" ht="15">
      <c r="B332" s="81" t="s">
        <v>241</v>
      </c>
      <c r="C332" s="81">
        <f t="shared" si="352"/>
        <v>3907444523.9285951</v>
      </c>
      <c r="D332" s="84">
        <f t="shared" si="353"/>
        <v>1287.0794571391004</v>
      </c>
      <c r="E332" s="83" t="s">
        <v>241</v>
      </c>
      <c r="F332" s="85">
        <f t="shared" si="354"/>
        <v>2389411262.7663727</v>
      </c>
      <c r="G332" s="85">
        <v>787.05203161051838</v>
      </c>
      <c r="H332" s="81" t="s">
        <v>241</v>
      </c>
      <c r="I332" s="81">
        <f t="shared" si="355"/>
        <v>946826420.20956814</v>
      </c>
      <c r="J332" s="84">
        <v>311.87668243669691</v>
      </c>
      <c r="K332" s="83" t="s">
        <v>241</v>
      </c>
      <c r="L332" s="85">
        <f t="shared" si="356"/>
        <v>650913339.86368859</v>
      </c>
      <c r="M332" s="89">
        <v>214.4053953897324</v>
      </c>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1"/>
      <c r="BZ332" s="121"/>
      <c r="CA332" s="121"/>
      <c r="CB332" s="121"/>
      <c r="CC332" s="121"/>
      <c r="CD332" s="121"/>
      <c r="CE332" s="121"/>
      <c r="CF332" s="121"/>
      <c r="IW332" s="35">
        <v>45</v>
      </c>
      <c r="IX332" s="35">
        <v>54</v>
      </c>
      <c r="IY332" s="36" t="s">
        <v>241</v>
      </c>
      <c r="IZ332" s="35">
        <f>SUMIF(Population!$B$214:$B$314,"&lt;="&amp;$GV439,Population!C$214:C$314)-SUMIF(Population!$B$214:$B$314,"&lt;"&amp;$GU439,Population!C$214:C$314)</f>
        <v>1542020</v>
      </c>
      <c r="JA332" s="35">
        <f>SUMIF(Population!$B$214:$B$314,"&lt;="&amp;$GV439,Population!D$214:D$314)-SUMIF(Population!$B$214:$B$314,"&lt;"&amp;$GU439,Population!D$214:D$314)</f>
        <v>1553261</v>
      </c>
      <c r="JB332" s="35">
        <f>SUMIF(Population!$B$214:$B$314,"&lt;="&amp;$GV439,Population!E$214:E$314)-SUMIF(Population!$B$214:$B$314,"&lt;"&amp;$GU439,Population!E$214:E$314)</f>
        <v>1568463</v>
      </c>
      <c r="JC332" s="35">
        <f>SUMIF(Population!$B$214:$B$314,"&lt;="&amp;$GV439,Population!F$214:F$314)-SUMIF(Population!$B$214:$B$314,"&lt;"&amp;$GU439,Population!F$214:F$314)</f>
        <v>1583451</v>
      </c>
      <c r="JD332" s="35">
        <f>SUMIF(Population!$B$214:$B$314,"&lt;="&amp;$GV439,Population!G$214:G$314)-SUMIF(Population!$B$214:$B$314,"&lt;"&amp;$GU439,Population!G$214:G$314)</f>
        <v>1604342</v>
      </c>
      <c r="JE332" s="35">
        <f>SUMIF(Population!$B$214:$B$314,"&lt;="&amp;$GV439,Population!H$214:H$314)-SUMIF(Population!$B$214:$B$314,"&lt;"&amp;$GU439,Population!H$214:H$314)</f>
        <v>1622968</v>
      </c>
      <c r="JF332" s="35">
        <f>SUMIF(Population!$B$214:$B$314,"&lt;="&amp;$GV439,Population!I$214:I$314)-SUMIF(Population!$B$214:$B$314,"&lt;"&amp;$GU439,Population!I$214:I$314)</f>
        <v>1634713</v>
      </c>
      <c r="JG332" s="35">
        <f>SUMIF(Population!$B$214:$B$314,"&lt;="&amp;$GV439,Population!J$214:J$314)-SUMIF(Population!$B$214:$B$314,"&lt;"&amp;$GU439,Population!J$214:J$314)</f>
        <v>1645087</v>
      </c>
      <c r="JH332" s="35">
        <f>SUMIF(Population!$B$214:$B$314,"&lt;="&amp;$GV439,Population!K$214:K$314)-SUMIF(Population!$B$214:$B$314,"&lt;"&amp;$GU439,Population!K$214:K$314)</f>
        <v>1656255</v>
      </c>
      <c r="JI332" s="35">
        <f>SUMIF(Population!$B$214:$B$314,"&lt;="&amp;$GV439,Population!L$214:L$314)-SUMIF(Population!$B$214:$B$314,"&lt;"&amp;$GU439,Population!L$214:L$314)</f>
        <v>1667869</v>
      </c>
      <c r="JJ332" s="35">
        <f>SUMIF(Population!$B$214:$B$314,"&lt;="&amp;$GV439,Population!M$214:M$314)-SUMIF(Population!$B$214:$B$314,"&lt;"&amp;$GU439,Population!M$214:M$314)</f>
        <v>1679842</v>
      </c>
      <c r="JK332" s="35">
        <f>SUMIF(Population!$B$214:$B$314,"&lt;="&amp;$GV439,Population!N$214:N$314)-SUMIF(Population!$B$214:$B$314,"&lt;"&amp;$GU439,Population!N$214:N$314)</f>
        <v>1689727</v>
      </c>
      <c r="JL332" s="35">
        <f>SUMIF(Population!$B$214:$B$314,"&lt;="&amp;$GV439,Population!O$214:O$314)-SUMIF(Population!$B$214:$B$314,"&lt;"&amp;$GU439,Population!O$214:O$314)</f>
        <v>1696565</v>
      </c>
      <c r="JM332" s="35">
        <f>SUMIF(Population!$B$214:$B$314,"&lt;="&amp;$GV439,Population!P$214:P$314)-SUMIF(Population!$B$214:$B$314,"&lt;"&amp;$GU439,Population!P$214:P$314)</f>
        <v>1705698</v>
      </c>
      <c r="JN332" s="35">
        <f>SUMIF(Population!$B$214:$B$314,"&lt;="&amp;$GV439,Population!Q$214:Q$314)-SUMIF(Population!$B$214:$B$314,"&lt;"&amp;$GU439,Population!Q$214:Q$314)</f>
        <v>1711319</v>
      </c>
      <c r="JO332" s="35">
        <f>SUMIF(Population!$B$214:$B$314,"&lt;="&amp;$GV439,Population!R$214:R$314)-SUMIF(Population!$B$214:$B$314,"&lt;"&amp;$GU439,Population!R$214:R$314)</f>
        <v>1723557</v>
      </c>
      <c r="JP332" s="35">
        <f>SUMIF(Population!$B$214:$B$314,"&lt;="&amp;$GV439,Population!S$214:S$314)-SUMIF(Population!$B$214:$B$314,"&lt;"&amp;$GU439,Population!S$214:S$314)</f>
        <v>1748485</v>
      </c>
      <c r="JQ332" s="35">
        <f>SUMIF(Population!$B$214:$B$314,"&lt;="&amp;$GV439,Population!T$214:T$314)-SUMIF(Population!$B$214:$B$314,"&lt;"&amp;$GU439,Population!T$214:T$314)</f>
        <v>1778856</v>
      </c>
      <c r="JR332" s="35">
        <f>SUMIF(Population!$B$214:$B$314,"&lt;="&amp;$GV439,Population!U$214:U$314)-SUMIF(Population!$B$214:$B$314,"&lt;"&amp;$GU439,Population!U$214:U$314)</f>
        <v>1815268</v>
      </c>
      <c r="JS332" s="35">
        <f>SUMIF(Population!$B$214:$B$314,"&lt;="&amp;$GV439,Population!V$214:V$314)-SUMIF(Population!$B$214:$B$314,"&lt;"&amp;$GU439,Population!V$214:V$314)</f>
        <v>1853016</v>
      </c>
      <c r="JT332" s="35">
        <f>SUMIF(Population!$B$214:$B$314,"&lt;="&amp;$GV439,Population!W$214:W$314)-SUMIF(Population!$B$214:$B$314,"&lt;"&amp;$GU439,Population!W$214:W$314)</f>
        <v>1889725</v>
      </c>
      <c r="JU332" s="35">
        <f>SUMIF(Population!$B$214:$B$314,"&lt;="&amp;$GV439,Population!X$214:X$314)-SUMIF(Population!$B$214:$B$314,"&lt;"&amp;$GU439,Population!X$214:X$314)</f>
        <v>1926431</v>
      </c>
      <c r="JV332" s="35">
        <f>SUMIF(Population!$B$214:$B$314,"&lt;="&amp;$GV439,Population!Y$214:Y$314)-SUMIF(Population!$B$214:$B$314,"&lt;"&amp;$GU439,Population!Y$214:Y$314)</f>
        <v>1961368</v>
      </c>
      <c r="JW332" s="35">
        <f>SUMIF(Population!$B$214:$B$314,"&lt;="&amp;$GV439,Population!Z$214:Z$314)-SUMIF(Population!$B$214:$B$314,"&lt;"&amp;$GU439,Population!Z$214:Z$314)</f>
        <v>1994097</v>
      </c>
      <c r="JX332" s="35">
        <f>SUMIF(Population!$B$214:$B$314,"&lt;="&amp;$GV439,Population!AA$214:AA$314)-SUMIF(Population!$B$214:$B$314,"&lt;"&amp;$GU439,Population!AA$214:AA$314)</f>
        <v>2017624</v>
      </c>
      <c r="JY332" s="35">
        <f>SUMIF(Population!$B$214:$B$314,"&lt;="&amp;$GV439,Population!AB$214:AB$314)-SUMIF(Population!$B$214:$B$314,"&lt;"&amp;$GU439,Population!AB$214:AB$314)</f>
        <v>2033484</v>
      </c>
      <c r="JZ332" s="35">
        <f>SUMIF(Population!$B$214:$B$314,"&lt;="&amp;$GV439,Population!AC$214:AC$314)-SUMIF(Population!$B$214:$B$314,"&lt;"&amp;$GU439,Population!AC$214:AC$314)</f>
        <v>2042845</v>
      </c>
      <c r="KA332" s="35">
        <f>SUMIF(Population!$B$214:$B$314,"&lt;="&amp;$GV439,Population!AD$214:AD$314)-SUMIF(Population!$B$214:$B$314,"&lt;"&amp;$GU439,Population!AD$214:AD$314)</f>
        <v>2050128</v>
      </c>
      <c r="KB332" s="35">
        <f>SUMIF(Population!$B$214:$B$314,"&lt;="&amp;$GV439,Population!AE$214:AE$314)-SUMIF(Population!$B$214:$B$314,"&lt;"&amp;$GU439,Population!AE$214:AE$314)</f>
        <v>2055560</v>
      </c>
      <c r="KC332" s="35">
        <f>SUMIF(Population!$B$214:$B$314,"&lt;="&amp;$GV439,Population!AF$214:AF$314)-SUMIF(Population!$B$214:$B$314,"&lt;"&amp;$GU439,Population!AF$214:AF$314)</f>
        <v>2058403</v>
      </c>
      <c r="KD332" s="35">
        <f>SUMIF(Population!$B$214:$B$314,"&lt;="&amp;$GV439,Population!AG$214:AG$314)-SUMIF(Population!$B$214:$B$314,"&lt;"&amp;$GU439,Population!AG$214:AG$314)</f>
        <v>2061262</v>
      </c>
      <c r="KE332" s="35">
        <f>SUMIF(Population!$B$214:$B$314,"&lt;="&amp;$GV439,Population!AH$214:AH$314)-SUMIF(Population!$B$214:$B$314,"&lt;"&amp;$GU439,Population!AH$214:AH$314)</f>
        <v>2060523</v>
      </c>
      <c r="KF332" s="35">
        <f>SUMIF(Population!$B$214:$B$314,"&lt;="&amp;$GV439,Population!AI$214:AI$314)-SUMIF(Population!$B$214:$B$314,"&lt;"&amp;$GU439,Population!AI$214:AI$314)</f>
        <v>2058500</v>
      </c>
      <c r="KG332" s="35">
        <f>SUMIF(Population!$B$214:$B$314,"&lt;="&amp;$GV439,Population!AJ$214:AJ$314)-SUMIF(Population!$B$214:$B$314,"&lt;"&amp;$GU439,Population!AJ$214:AJ$314)</f>
        <v>2054512</v>
      </c>
      <c r="KH332" s="35">
        <f>SUMIF(Population!$B$214:$B$314,"&lt;="&amp;$GV439,Population!AK$214:AK$314)-SUMIF(Population!$B$214:$B$314,"&lt;"&amp;$GU439,Population!AK$214:AK$314)</f>
        <v>2052270</v>
      </c>
      <c r="KI332" s="35">
        <f>SUMIF(Population!$B$214:$B$314,"&lt;="&amp;$GV439,Population!AL$214:AL$314)-SUMIF(Population!$B$214:$B$314,"&lt;"&amp;$GU439,Population!AL$214:AL$314)</f>
        <v>2052163</v>
      </c>
      <c r="KJ332" s="35">
        <f>SUMIF(Population!$B$214:$B$314,"&lt;="&amp;$GV439,Population!AM$214:AM$314)-SUMIF(Population!$B$214:$B$314,"&lt;"&amp;$GU439,Population!AM$214:AM$314)</f>
        <v>2053076</v>
      </c>
      <c r="KK332" s="35">
        <f>SUMIF(Population!$B$214:$B$314,"&lt;="&amp;$GV439,Population!AN$214:AN$314)-SUMIF(Population!$B$214:$B$314,"&lt;"&amp;$GU439,Population!AN$214:AN$314)</f>
        <v>2055739</v>
      </c>
      <c r="KL332" s="35">
        <f>SUMIF(Population!$B$214:$B$314,"&lt;="&amp;$GV439,Population!AO$214:AO$314)-SUMIF(Population!$B$214:$B$314,"&lt;"&amp;$GU439,Population!AO$214:AO$314)</f>
        <v>2060015</v>
      </c>
      <c r="KM332" s="35">
        <f>SUMIF(Population!$B$214:$B$314,"&lt;="&amp;$GV439,Population!AP$214:AP$314)-SUMIF(Population!$B$214:$B$314,"&lt;"&amp;$GU439,Population!AP$214:AP$314)</f>
        <v>2072299</v>
      </c>
      <c r="KN332" s="35">
        <f>SUMIF(Population!$B$214:$B$314,"&lt;="&amp;$GV439,Population!AQ$214:AQ$314)-SUMIF(Population!$B$214:$B$314,"&lt;"&amp;$GU439,Population!AQ$214:AQ$314)</f>
        <v>2085444</v>
      </c>
      <c r="KO332" s="35">
        <f>SUMIF(Population!$B$214:$B$314,"&lt;="&amp;$GV439,Population!AR$214:AR$314)-SUMIF(Population!$B$214:$B$314,"&lt;"&amp;$GU439,Population!AR$214:AR$314)</f>
        <v>2103612</v>
      </c>
      <c r="KP332" s="35">
        <f>SUMIF(Population!$B$214:$B$314,"&lt;="&amp;$GV439,Population!AS$214:AS$314)-SUMIF(Population!$B$214:$B$314,"&lt;"&amp;$GU439,Population!AS$214:AS$314)</f>
        <v>2122429</v>
      </c>
      <c r="KQ332" s="35">
        <f>SUMIF(Population!$B$214:$B$314,"&lt;="&amp;$GV439,Population!AT$214:AT$314)-SUMIF(Population!$B$214:$B$314,"&lt;"&amp;$GU439,Population!AT$214:AT$314)</f>
        <v>2142918</v>
      </c>
      <c r="KR332" s="35">
        <f>SUMIF(Population!$B$214:$B$314,"&lt;="&amp;$GV439,Population!AU$214:AU$314)-SUMIF(Population!$B$214:$B$314,"&lt;"&amp;$GU439,Population!AU$214:AU$314)</f>
        <v>2162282</v>
      </c>
      <c r="KS332" s="35">
        <f>SUMIF(Population!$B$214:$B$314,"&lt;="&amp;$GV439,Population!AV$214:AV$314)-SUMIF(Population!$B$214:$B$314,"&lt;"&amp;$GU439,Population!AV$214:AV$314)</f>
        <v>2184619</v>
      </c>
      <c r="KT332" s="35">
        <f>SUMIF(Population!$B$214:$B$314,"&lt;="&amp;$GV439,Population!AW$214:AW$314)-SUMIF(Population!$B$214:$B$314,"&lt;"&amp;$GU439,Population!AW$214:AW$314)</f>
        <v>2208338</v>
      </c>
      <c r="KU332" s="35">
        <f>SUMIF(Population!$B$214:$B$314,"&lt;="&amp;$GV439,Population!AX$214:AX$314)-SUMIF(Population!$B$214:$B$314,"&lt;"&amp;$GU439,Population!AX$214:AX$314)</f>
        <v>2232314</v>
      </c>
      <c r="KV332" s="35">
        <f>SUMIF(Population!$B$214:$B$314,"&lt;="&amp;$GV439,Population!AY$214:AY$314)-SUMIF(Population!$B$214:$B$314,"&lt;"&amp;$GU439,Population!AY$214:AY$314)</f>
        <v>2255279</v>
      </c>
      <c r="KY332" s="35">
        <v>45</v>
      </c>
      <c r="KZ332" s="35">
        <v>54</v>
      </c>
      <c r="LA332" s="36" t="s">
        <v>241</v>
      </c>
      <c r="LB332" s="35">
        <f>SUMIF(Population!$B$110:$B$210,"&lt;="&amp;$GV439,Population!C$110:C$210)-SUMIF(Population!$B$110:$B$210,"&lt;"&amp;$GU439,Population!C$110:C$210)</f>
        <v>1513337</v>
      </c>
      <c r="LC332" s="35">
        <f>SUMIF(Population!$B$110:$B$210,"&lt;="&amp;$GV439,Population!D$110:D$210)-SUMIF(Population!$B$110:$B$210,"&lt;"&amp;$GU439,Population!D$110:D$210)</f>
        <v>1525396</v>
      </c>
      <c r="LD332" s="35">
        <f>SUMIF(Population!$B$110:$B$210,"&lt;="&amp;$GV439,Population!E$110:E$210)-SUMIF(Population!$B$110:$B$210,"&lt;"&amp;$GU439,Population!E$110:E$210)</f>
        <v>1540223</v>
      </c>
      <c r="LE332" s="35">
        <f>SUMIF(Population!$B$110:$B$210,"&lt;="&amp;$GV439,Population!F$110:F$210)-SUMIF(Population!$B$110:$B$210,"&lt;"&amp;$GU439,Population!F$110:F$210)</f>
        <v>1556576</v>
      </c>
      <c r="LF332" s="35">
        <f>SUMIF(Population!$B$110:$B$210,"&lt;="&amp;$GV439,Population!G$110:G$210)-SUMIF(Population!$B$110:$B$210,"&lt;"&amp;$GU439,Population!G$110:G$210)</f>
        <v>1576618</v>
      </c>
      <c r="LG332" s="35">
        <f>SUMIF(Population!$B$110:$B$210,"&lt;="&amp;$GV439,Population!H$110:H$210)-SUMIF(Population!$B$110:$B$210,"&lt;"&amp;$GU439,Population!H$110:H$210)</f>
        <v>1594171</v>
      </c>
      <c r="LH332" s="35">
        <f>SUMIF(Population!$B$110:$B$210,"&lt;="&amp;$GV439,Population!I$110:I$210)-SUMIF(Population!$B$110:$B$210,"&lt;"&amp;$GU439,Population!I$110:I$210)</f>
        <v>1606590</v>
      </c>
      <c r="LI332" s="35">
        <f>SUMIF(Population!$B$110:$B$210,"&lt;="&amp;$GV439,Population!J$110:J$210)-SUMIF(Population!$B$110:$B$210,"&lt;"&amp;$GU439,Population!J$110:J$210)</f>
        <v>1617715</v>
      </c>
      <c r="LJ332" s="35">
        <f>SUMIF(Population!$B$110:$B$210,"&lt;="&amp;$GV439,Population!K$110:K$210)-SUMIF(Population!$B$110:$B$210,"&lt;"&amp;$GU439,Population!K$110:K$210)</f>
        <v>1631133</v>
      </c>
      <c r="LK332" s="35">
        <f>SUMIF(Population!$B$110:$B$210,"&lt;="&amp;$GV439,Population!L$110:L$210)-SUMIF(Population!$B$110:$B$210,"&lt;"&amp;$GU439,Population!L$110:L$210)</f>
        <v>1644497</v>
      </c>
      <c r="LL332" s="35">
        <f>SUMIF(Population!$B$110:$B$210,"&lt;="&amp;$GV439,Population!M$110:M$210)-SUMIF(Population!$B$110:$B$210,"&lt;"&amp;$GU439,Population!M$110:M$210)</f>
        <v>1658041</v>
      </c>
      <c r="LM332" s="35">
        <f>SUMIF(Population!$B$110:$B$210,"&lt;="&amp;$GV439,Population!N$110:N$210)-SUMIF(Population!$B$110:$B$210,"&lt;"&amp;$GU439,Population!N$110:N$210)</f>
        <v>1669467</v>
      </c>
      <c r="LN332" s="35">
        <f>SUMIF(Population!$B$110:$B$210,"&lt;="&amp;$GV439,Population!O$110:O$210)-SUMIF(Population!$B$110:$B$210,"&lt;"&amp;$GU439,Population!O$110:O$210)</f>
        <v>1679639</v>
      </c>
      <c r="LO332" s="35">
        <f>SUMIF(Population!$B$110:$B$210,"&lt;="&amp;$GV439,Population!P$110:P$210)-SUMIF(Population!$B$110:$B$210,"&lt;"&amp;$GU439,Population!P$110:P$210)</f>
        <v>1691466</v>
      </c>
      <c r="LP332" s="35">
        <f>SUMIF(Population!$B$110:$B$210,"&lt;="&amp;$GV439,Population!Q$110:Q$210)-SUMIF(Population!$B$110:$B$210,"&lt;"&amp;$GU439,Population!Q$110:Q$210)</f>
        <v>1702848</v>
      </c>
      <c r="LQ332" s="35">
        <f>SUMIF(Population!$B$110:$B$210,"&lt;="&amp;$GV439,Population!R$110:R$210)-SUMIF(Population!$B$110:$B$210,"&lt;"&amp;$GU439,Population!R$110:R$210)</f>
        <v>1720823</v>
      </c>
      <c r="LR332" s="35">
        <f>SUMIF(Population!$B$110:$B$210,"&lt;="&amp;$GV439,Population!S$110:S$210)-SUMIF(Population!$B$110:$B$210,"&lt;"&amp;$GU439,Population!S$110:S$210)</f>
        <v>1750432</v>
      </c>
      <c r="LS332" s="35">
        <f>SUMIF(Population!$B$110:$B$210,"&lt;="&amp;$GV439,Population!T$110:T$210)-SUMIF(Population!$B$110:$B$210,"&lt;"&amp;$GU439,Population!T$110:T$210)</f>
        <v>1783596</v>
      </c>
      <c r="LT332" s="35">
        <f>SUMIF(Population!$B$110:$B$210,"&lt;="&amp;$GV439,Population!U$110:U$210)-SUMIF(Population!$B$110:$B$210,"&lt;"&amp;$GU439,Population!U$110:U$210)</f>
        <v>1821003</v>
      </c>
      <c r="LU332" s="35">
        <f>SUMIF(Population!$B$110:$B$210,"&lt;="&amp;$GV439,Population!V$110:V$210)-SUMIF(Population!$B$110:$B$210,"&lt;"&amp;$GU439,Population!V$110:V$210)</f>
        <v>1859967</v>
      </c>
      <c r="LV332" s="35">
        <f>SUMIF(Population!$B$110:$B$210,"&lt;="&amp;$GV439,Population!W$110:W$210)-SUMIF(Population!$B$110:$B$210,"&lt;"&amp;$GU439,Population!W$110:W$210)</f>
        <v>1896814</v>
      </c>
      <c r="LW332" s="35">
        <f>SUMIF(Population!$B$110:$B$210,"&lt;="&amp;$GV439,Population!X$110:X$210)-SUMIF(Population!$B$110:$B$210,"&lt;"&amp;$GU439,Population!X$110:X$210)</f>
        <v>1932352</v>
      </c>
      <c r="LX332" s="35">
        <f>SUMIF(Population!$B$110:$B$210,"&lt;="&amp;$GV439,Population!Y$110:Y$210)-SUMIF(Population!$B$110:$B$210,"&lt;"&amp;$GU439,Population!Y$110:Y$210)</f>
        <v>1965277</v>
      </c>
      <c r="LY332" s="35">
        <f>SUMIF(Population!$B$110:$B$210,"&lt;="&amp;$GV439,Population!Z$110:Z$210)-SUMIF(Population!$B$110:$B$210,"&lt;"&amp;$GU439,Population!Z$110:Z$210)</f>
        <v>1996866</v>
      </c>
      <c r="LZ332" s="35">
        <f>SUMIF(Population!$B$110:$B$210,"&lt;="&amp;$GV439,Population!AA$110:AA$210)-SUMIF(Population!$B$110:$B$210,"&lt;"&amp;$GU439,Population!AA$110:AA$210)</f>
        <v>2016965</v>
      </c>
      <c r="MA332" s="35">
        <f>SUMIF(Population!$B$110:$B$210,"&lt;="&amp;$GV439,Population!AB$110:AB$210)-SUMIF(Population!$B$110:$B$210,"&lt;"&amp;$GU439,Population!AB$110:AB$210)</f>
        <v>2030017</v>
      </c>
      <c r="MB332" s="35">
        <f>SUMIF(Population!$B$110:$B$210,"&lt;="&amp;$GV439,Population!AC$110:AC$210)-SUMIF(Population!$B$110:$B$210,"&lt;"&amp;$GU439,Population!AC$110:AC$210)</f>
        <v>2038033</v>
      </c>
      <c r="MC332" s="35">
        <f>SUMIF(Population!$B$110:$B$210,"&lt;="&amp;$GV439,Population!AD$110:AD$210)-SUMIF(Population!$B$110:$B$210,"&lt;"&amp;$GU439,Population!AD$110:AD$210)</f>
        <v>2046224</v>
      </c>
      <c r="MD332" s="35">
        <f>SUMIF(Population!$B$110:$B$210,"&lt;="&amp;$GV439,Population!AE$110:AE$210)-SUMIF(Population!$B$110:$B$210,"&lt;"&amp;$GU439,Population!AE$110:AE$210)</f>
        <v>2054013</v>
      </c>
      <c r="ME332" s="35">
        <f>SUMIF(Population!$B$110:$B$210,"&lt;="&amp;$GV439,Population!AF$110:AF$210)-SUMIF(Population!$B$110:$B$210,"&lt;"&amp;$GU439,Population!AF$110:AF$210)</f>
        <v>2059062</v>
      </c>
      <c r="MF332" s="35">
        <f>SUMIF(Population!$B$110:$B$210,"&lt;="&amp;$GV439,Population!AG$110:AG$210)-SUMIF(Population!$B$110:$B$210,"&lt;"&amp;$GU439,Population!AG$110:AG$210)</f>
        <v>2064652</v>
      </c>
      <c r="MG332" s="35">
        <f>SUMIF(Population!$B$110:$B$210,"&lt;="&amp;$GV439,Population!AH$110:AH$210)-SUMIF(Population!$B$110:$B$210,"&lt;"&amp;$GU439,Population!AH$110:AH$210)</f>
        <v>2068483</v>
      </c>
      <c r="MH332" s="35">
        <f>SUMIF(Population!$B$110:$B$210,"&lt;="&amp;$GV439,Population!AI$110:AI$210)-SUMIF(Population!$B$110:$B$210,"&lt;"&amp;$GU439,Population!AI$110:AI$210)</f>
        <v>2070279</v>
      </c>
      <c r="MI332" s="35">
        <f>SUMIF(Population!$B$110:$B$210,"&lt;="&amp;$GV439,Population!AJ$110:AJ$210)-SUMIF(Population!$B$110:$B$210,"&lt;"&amp;$GU439,Population!AJ$110:AJ$210)</f>
        <v>2068876</v>
      </c>
      <c r="MJ332" s="35">
        <f>SUMIF(Population!$B$110:$B$210,"&lt;="&amp;$GV439,Population!AK$110:AK$210)-SUMIF(Population!$B$110:$B$210,"&lt;"&amp;$GU439,Population!AK$110:AK$210)</f>
        <v>2071572</v>
      </c>
      <c r="MK332" s="35">
        <f>SUMIF(Population!$B$110:$B$210,"&lt;="&amp;$GV439,Population!AL$110:AL$210)-SUMIF(Population!$B$110:$B$210,"&lt;"&amp;$GU439,Population!AL$110:AL$210)</f>
        <v>2074923</v>
      </c>
      <c r="ML332" s="35">
        <f>SUMIF(Population!$B$110:$B$210,"&lt;="&amp;$GV439,Population!AM$110:AM$210)-SUMIF(Population!$B$110:$B$210,"&lt;"&amp;$GU439,Population!AM$110:AM$210)</f>
        <v>2078621</v>
      </c>
      <c r="MM332" s="35">
        <f>SUMIF(Population!$B$110:$B$210,"&lt;="&amp;$GV439,Population!AN$110:AN$210)-SUMIF(Population!$B$110:$B$210,"&lt;"&amp;$GU439,Population!AN$110:AN$210)</f>
        <v>2084336</v>
      </c>
      <c r="MN332" s="35">
        <f>SUMIF(Population!$B$110:$B$210,"&lt;="&amp;$GV439,Population!AO$110:AO$210)-SUMIF(Population!$B$110:$B$210,"&lt;"&amp;$GU439,Population!AO$110:AO$210)</f>
        <v>2091697</v>
      </c>
      <c r="MO332" s="35">
        <f>SUMIF(Population!$B$110:$B$210,"&lt;="&amp;$GV439,Population!AP$110:AP$210)-SUMIF(Population!$B$110:$B$210,"&lt;"&amp;$GU439,Population!AP$110:AP$210)</f>
        <v>2106682</v>
      </c>
      <c r="MP332" s="35">
        <f>SUMIF(Population!$B$110:$B$210,"&lt;="&amp;$GV439,Population!AQ$110:AQ$210)-SUMIF(Population!$B$110:$B$210,"&lt;"&amp;$GU439,Population!AQ$110:AQ$210)</f>
        <v>2123558</v>
      </c>
      <c r="MQ332" s="35">
        <f>SUMIF(Population!$B$110:$B$210,"&lt;="&amp;$GV439,Population!AR$110:AR$210)-SUMIF(Population!$B$110:$B$210,"&lt;"&amp;$GU439,Population!AR$110:AR$210)</f>
        <v>2144421</v>
      </c>
      <c r="MR332" s="35">
        <f>SUMIF(Population!$B$110:$B$210,"&lt;="&amp;$GV439,Population!AS$110:AS$210)-SUMIF(Population!$B$110:$B$210,"&lt;"&amp;$GU439,Population!AS$110:AS$210)</f>
        <v>2167285</v>
      </c>
      <c r="MS332" s="35">
        <f>SUMIF(Population!$B$110:$B$210,"&lt;="&amp;$GV439,Population!AT$110:AT$210)-SUMIF(Population!$B$110:$B$210,"&lt;"&amp;$GU439,Population!AT$110:AT$210)</f>
        <v>2192538</v>
      </c>
      <c r="MT332" s="35">
        <f>SUMIF(Population!$B$110:$B$210,"&lt;="&amp;$GV439,Population!AU$110:AU$210)-SUMIF(Population!$B$110:$B$210,"&lt;"&amp;$GU439,Population!AU$110:AU$210)</f>
        <v>2215518</v>
      </c>
      <c r="MU332" s="35">
        <f>SUMIF(Population!$B$110:$B$210,"&lt;="&amp;$GV439,Population!AV$110:AV$210)-SUMIF(Population!$B$110:$B$210,"&lt;"&amp;$GU439,Population!AV$110:AV$210)</f>
        <v>2242334</v>
      </c>
      <c r="MV332" s="35">
        <f>SUMIF(Population!$B$110:$B$210,"&lt;="&amp;$GV439,Population!AW$110:AW$210)-SUMIF(Population!$B$110:$B$210,"&lt;"&amp;$GU439,Population!AW$110:AW$210)</f>
        <v>2270049</v>
      </c>
      <c r="MW332" s="35">
        <f>SUMIF(Population!$B$110:$B$210,"&lt;="&amp;$GV439,Population!AX$110:AX$210)-SUMIF(Population!$B$110:$B$210,"&lt;"&amp;$GU439,Population!AX$110:AX$210)</f>
        <v>2296724</v>
      </c>
      <c r="MX332" s="35">
        <f>SUMIF(Population!$B$110:$B$210,"&lt;="&amp;$GV439,Population!AY$110:AY$210)-SUMIF(Population!$B$110:$B$210,"&lt;"&amp;$GU439,Population!AY$110:AY$210)</f>
        <v>2321739</v>
      </c>
      <c r="MZ332" s="121"/>
      <c r="NA332" s="141"/>
      <c r="NB332" s="141"/>
      <c r="NC332" s="141"/>
      <c r="ND332" s="141"/>
      <c r="NE332" s="141"/>
      <c r="NF332" s="141"/>
      <c r="NG332" s="141"/>
      <c r="NH332" s="141"/>
      <c r="NI332" s="141"/>
      <c r="NJ332" s="141"/>
      <c r="NK332" s="141"/>
      <c r="NL332" s="141"/>
      <c r="NM332" s="141"/>
      <c r="NN332" s="141"/>
      <c r="NO332" s="141"/>
      <c r="NP332" s="141"/>
      <c r="NQ332" s="141"/>
      <c r="NR332" s="141"/>
      <c r="NS332" s="141"/>
      <c r="NT332" s="141"/>
      <c r="NU332" s="141"/>
      <c r="NV332" s="141"/>
      <c r="NW332" s="141"/>
      <c r="NX332" s="141"/>
      <c r="NY332" s="141"/>
      <c r="NZ332" s="141"/>
      <c r="OA332" s="141"/>
      <c r="OB332" s="141"/>
      <c r="OC332" s="141"/>
      <c r="OD332" s="141"/>
      <c r="OE332" s="141"/>
      <c r="OF332" s="141"/>
      <c r="OG332" s="141"/>
      <c r="OH332" s="141"/>
      <c r="OI332" s="141"/>
      <c r="OJ332" s="141"/>
      <c r="OK332" s="141"/>
      <c r="OL332" s="141"/>
      <c r="OM332" s="141"/>
      <c r="ON332" s="141"/>
      <c r="OO332" s="141"/>
      <c r="OP332" s="141"/>
      <c r="OQ332" s="141"/>
      <c r="OR332" s="141"/>
      <c r="OS332" s="141"/>
      <c r="OT332" s="141"/>
      <c r="OU332" s="141"/>
      <c r="OV332" s="141"/>
      <c r="OW332" s="141"/>
      <c r="OX332" s="141"/>
    </row>
    <row r="333" spans="1:414" ht="15">
      <c r="B333" s="81" t="s">
        <v>242</v>
      </c>
      <c r="C333" s="81">
        <f t="shared" si="352"/>
        <v>5155228593.230895</v>
      </c>
      <c r="D333" s="84">
        <f t="shared" si="353"/>
        <v>2012.1946442597207</v>
      </c>
      <c r="E333" s="83" t="s">
        <v>242</v>
      </c>
      <c r="F333" s="85">
        <f t="shared" si="354"/>
        <v>2874898401.6787868</v>
      </c>
      <c r="G333" s="85">
        <v>1122.1335896229173</v>
      </c>
      <c r="H333" s="81" t="s">
        <v>242</v>
      </c>
      <c r="I333" s="81">
        <f t="shared" si="355"/>
        <v>1537910021.8346367</v>
      </c>
      <c r="J333" s="84">
        <v>600.27877587278215</v>
      </c>
      <c r="K333" s="83" t="s">
        <v>242</v>
      </c>
      <c r="L333" s="85">
        <f t="shared" si="356"/>
        <v>927952342.2740432</v>
      </c>
      <c r="M333" s="89">
        <v>362.19940580401396</v>
      </c>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c r="BV333" s="121"/>
      <c r="BW333" s="121"/>
      <c r="BX333" s="121"/>
      <c r="BY333" s="121"/>
      <c r="BZ333" s="121"/>
      <c r="CA333" s="121"/>
      <c r="CB333" s="121"/>
      <c r="CC333" s="121"/>
      <c r="CD333" s="121"/>
      <c r="CE333" s="121"/>
      <c r="CF333" s="121"/>
      <c r="IW333" s="35">
        <v>55</v>
      </c>
      <c r="IX333" s="35">
        <v>64</v>
      </c>
      <c r="IY333" s="36" t="s">
        <v>242</v>
      </c>
      <c r="IZ333" s="35">
        <f>SUMIF(Population!$B$214:$B$314,"&lt;="&amp;$GV440,Population!C$214:C$314)-SUMIF(Population!$B$214:$B$314,"&lt;"&amp;$GU440,Population!C$214:C$314)</f>
        <v>1305780</v>
      </c>
      <c r="JA333" s="35">
        <f>SUMIF(Population!$B$214:$B$314,"&lt;="&amp;$GV440,Population!D$214:D$314)-SUMIF(Population!$B$214:$B$314,"&lt;"&amp;$GU440,Population!D$214:D$314)</f>
        <v>1332523</v>
      </c>
      <c r="JB333" s="35">
        <f>SUMIF(Population!$B$214:$B$314,"&lt;="&amp;$GV440,Population!E$214:E$314)-SUMIF(Population!$B$214:$B$314,"&lt;"&amp;$GU440,Population!E$214:E$314)</f>
        <v>1363382</v>
      </c>
      <c r="JC333" s="35">
        <f>SUMIF(Population!$B$214:$B$314,"&lt;="&amp;$GV440,Population!F$214:F$314)-SUMIF(Population!$B$214:$B$314,"&lt;"&amp;$GU440,Population!F$214:F$314)</f>
        <v>1393145</v>
      </c>
      <c r="JD333" s="35">
        <f>SUMIF(Population!$B$214:$B$314,"&lt;="&amp;$GV440,Population!G$214:G$314)-SUMIF(Population!$B$214:$B$314,"&lt;"&amp;$GU440,Population!G$214:G$314)</f>
        <v>1425692</v>
      </c>
      <c r="JE333" s="35">
        <f>SUMIF(Population!$B$214:$B$314,"&lt;="&amp;$GV440,Population!H$214:H$314)-SUMIF(Population!$B$214:$B$314,"&lt;"&amp;$GU440,Population!H$214:H$314)</f>
        <v>1457009</v>
      </c>
      <c r="JF333" s="35">
        <f>SUMIF(Population!$B$214:$B$314,"&lt;="&amp;$GV440,Population!I$214:I$314)-SUMIF(Population!$B$214:$B$314,"&lt;"&amp;$GU440,Population!I$214:I$314)</f>
        <v>1484174</v>
      </c>
      <c r="JG333" s="35">
        <f>SUMIF(Population!$B$214:$B$314,"&lt;="&amp;$GV440,Population!J$214:J$314)-SUMIF(Population!$B$214:$B$314,"&lt;"&amp;$GU440,Population!J$214:J$314)</f>
        <v>1507871</v>
      </c>
      <c r="JH333" s="35">
        <f>SUMIF(Population!$B$214:$B$314,"&lt;="&amp;$GV440,Population!K$214:K$314)-SUMIF(Population!$B$214:$B$314,"&lt;"&amp;$GU440,Population!K$214:K$314)</f>
        <v>1524177</v>
      </c>
      <c r="JI333" s="35">
        <f>SUMIF(Population!$B$214:$B$314,"&lt;="&amp;$GV440,Population!L$214:L$314)-SUMIF(Population!$B$214:$B$314,"&lt;"&amp;$GU440,Population!L$214:L$314)</f>
        <v>1535771</v>
      </c>
      <c r="JJ333" s="35">
        <f>SUMIF(Population!$B$214:$B$314,"&lt;="&amp;$GV440,Population!M$214:M$314)-SUMIF(Population!$B$214:$B$314,"&lt;"&amp;$GU440,Population!M$214:M$314)</f>
        <v>1545793</v>
      </c>
      <c r="JK333" s="35">
        <f>SUMIF(Population!$B$214:$B$314,"&lt;="&amp;$GV440,Population!N$214:N$314)-SUMIF(Population!$B$214:$B$314,"&lt;"&amp;$GU440,Population!N$214:N$314)</f>
        <v>1556292</v>
      </c>
      <c r="JL333" s="35">
        <f>SUMIF(Population!$B$214:$B$314,"&lt;="&amp;$GV440,Population!O$214:O$314)-SUMIF(Population!$B$214:$B$314,"&lt;"&amp;$GU440,Population!O$214:O$314)</f>
        <v>1570945</v>
      </c>
      <c r="JM333" s="35">
        <f>SUMIF(Population!$B$214:$B$314,"&lt;="&amp;$GV440,Population!P$214:P$314)-SUMIF(Population!$B$214:$B$314,"&lt;"&amp;$GU440,Population!P$214:P$314)</f>
        <v>1585639</v>
      </c>
      <c r="JN333" s="35">
        <f>SUMIF(Population!$B$214:$B$314,"&lt;="&amp;$GV440,Population!Q$214:Q$314)-SUMIF(Population!$B$214:$B$314,"&lt;"&amp;$GU440,Population!Q$214:Q$314)</f>
        <v>1606460</v>
      </c>
      <c r="JO333" s="35">
        <f>SUMIF(Population!$B$214:$B$314,"&lt;="&amp;$GV440,Population!R$214:R$314)-SUMIF(Population!$B$214:$B$314,"&lt;"&amp;$GU440,Population!R$214:R$314)</f>
        <v>1625298</v>
      </c>
      <c r="JP333" s="35">
        <f>SUMIF(Population!$B$214:$B$314,"&lt;="&amp;$GV440,Population!S$214:S$314)-SUMIF(Population!$B$214:$B$314,"&lt;"&amp;$GU440,Population!S$214:S$314)</f>
        <v>1637626</v>
      </c>
      <c r="JQ333" s="35">
        <f>SUMIF(Population!$B$214:$B$314,"&lt;="&amp;$GV440,Population!T$214:T$314)-SUMIF(Population!$B$214:$B$314,"&lt;"&amp;$GU440,Population!T$214:T$314)</f>
        <v>1648555</v>
      </c>
      <c r="JR333" s="35">
        <f>SUMIF(Population!$B$214:$B$314,"&lt;="&amp;$GV440,Population!U$214:U$314)-SUMIF(Population!$B$214:$B$314,"&lt;"&amp;$GU440,Population!U$214:U$314)</f>
        <v>1660191</v>
      </c>
      <c r="JS333" s="35">
        <f>SUMIF(Population!$B$214:$B$314,"&lt;="&amp;$GV440,Population!V$214:V$314)-SUMIF(Population!$B$214:$B$314,"&lt;"&amp;$GU440,Population!V$214:V$314)</f>
        <v>1672221</v>
      </c>
      <c r="JT333" s="35">
        <f>SUMIF(Population!$B$214:$B$314,"&lt;="&amp;$GV440,Population!W$214:W$314)-SUMIF(Population!$B$214:$B$314,"&lt;"&amp;$GU440,Population!W$214:W$314)</f>
        <v>1684588</v>
      </c>
      <c r="JU333" s="35">
        <f>SUMIF(Population!$B$214:$B$314,"&lt;="&amp;$GV440,Population!X$214:X$314)-SUMIF(Population!$B$214:$B$314,"&lt;"&amp;$GU440,Population!X$214:X$314)</f>
        <v>1694923</v>
      </c>
      <c r="JV333" s="35">
        <f>SUMIF(Population!$B$214:$B$314,"&lt;="&amp;$GV440,Population!Y$214:Y$314)-SUMIF(Population!$B$214:$B$314,"&lt;"&amp;$GU440,Population!Y$214:Y$314)</f>
        <v>1702327</v>
      </c>
      <c r="JW333" s="35">
        <f>SUMIF(Population!$B$214:$B$314,"&lt;="&amp;$GV440,Population!Z$214:Z$314)-SUMIF(Population!$B$214:$B$314,"&lt;"&amp;$GU440,Population!Z$214:Z$314)</f>
        <v>1712004</v>
      </c>
      <c r="JX333" s="35">
        <f>SUMIF(Population!$B$214:$B$314,"&lt;="&amp;$GV440,Population!AA$214:AA$314)-SUMIF(Population!$B$214:$B$314,"&lt;"&amp;$GU440,Population!AA$214:AA$314)</f>
        <v>1718339</v>
      </c>
      <c r="JY333" s="35">
        <f>SUMIF(Population!$B$214:$B$314,"&lt;="&amp;$GV440,Population!AB$214:AB$314)-SUMIF(Population!$B$214:$B$314,"&lt;"&amp;$GU440,Population!AB$214:AB$314)</f>
        <v>1731176</v>
      </c>
      <c r="JZ333" s="35">
        <f>SUMIF(Population!$B$214:$B$314,"&lt;="&amp;$GV440,Population!AC$214:AC$314)-SUMIF(Population!$B$214:$B$314,"&lt;"&amp;$GU440,Population!AC$214:AC$314)</f>
        <v>1756473</v>
      </c>
      <c r="KA333" s="35">
        <f>SUMIF(Population!$B$214:$B$314,"&lt;="&amp;$GV440,Population!AD$214:AD$314)-SUMIF(Population!$B$214:$B$314,"&lt;"&amp;$GU440,Population!AD$214:AD$314)</f>
        <v>1787092</v>
      </c>
      <c r="KB333" s="35">
        <f>SUMIF(Population!$B$214:$B$314,"&lt;="&amp;$GV440,Population!AE$214:AE$314)-SUMIF(Population!$B$214:$B$314,"&lt;"&amp;$GU440,Population!AE$214:AE$314)</f>
        <v>1823629</v>
      </c>
      <c r="KC333" s="35">
        <f>SUMIF(Population!$B$214:$B$314,"&lt;="&amp;$GV440,Population!AF$214:AF$314)-SUMIF(Population!$B$214:$B$314,"&lt;"&amp;$GU440,Population!AF$214:AF$314)</f>
        <v>1861454</v>
      </c>
      <c r="KD333" s="35">
        <f>SUMIF(Population!$B$214:$B$314,"&lt;="&amp;$GV440,Population!AG$214:AG$314)-SUMIF(Population!$B$214:$B$314,"&lt;"&amp;$GU440,Population!AG$214:AG$314)</f>
        <v>1898231</v>
      </c>
      <c r="KE333" s="35">
        <f>SUMIF(Population!$B$214:$B$314,"&lt;="&amp;$GV440,Population!AH$214:AH$314)-SUMIF(Population!$B$214:$B$314,"&lt;"&amp;$GU440,Population!AH$214:AH$314)</f>
        <v>1934999</v>
      </c>
      <c r="KF333" s="35">
        <f>SUMIF(Population!$B$214:$B$314,"&lt;="&amp;$GV440,Population!AI$214:AI$314)-SUMIF(Population!$B$214:$B$314,"&lt;"&amp;$GU440,Population!AI$214:AI$314)</f>
        <v>1970030</v>
      </c>
      <c r="KG333" s="35">
        <f>SUMIF(Population!$B$214:$B$314,"&lt;="&amp;$GV440,Population!AJ$214:AJ$314)-SUMIF(Population!$B$214:$B$314,"&lt;"&amp;$GU440,Population!AJ$214:AJ$314)</f>
        <v>2002890</v>
      </c>
      <c r="KH333" s="35">
        <f>SUMIF(Population!$B$214:$B$314,"&lt;="&amp;$GV440,Population!AK$214:AK$314)-SUMIF(Population!$B$214:$B$314,"&lt;"&amp;$GU440,Population!AK$214:AK$314)</f>
        <v>2026686</v>
      </c>
      <c r="KI333" s="35">
        <f>SUMIF(Population!$B$214:$B$314,"&lt;="&amp;$GV440,Population!AL$214:AL$314)-SUMIF(Population!$B$214:$B$314,"&lt;"&amp;$GU440,Population!AL$214:AL$314)</f>
        <v>2042910</v>
      </c>
      <c r="KJ333" s="35">
        <f>SUMIF(Population!$B$214:$B$314,"&lt;="&amp;$GV440,Population!AM$214:AM$314)-SUMIF(Population!$B$214:$B$314,"&lt;"&amp;$GU440,Population!AM$214:AM$314)</f>
        <v>2052734</v>
      </c>
      <c r="KK333" s="35">
        <f>SUMIF(Population!$B$214:$B$314,"&lt;="&amp;$GV440,Population!AN$214:AN$314)-SUMIF(Population!$B$214:$B$314,"&lt;"&amp;$GU440,Population!AN$214:AN$314)</f>
        <v>2060501</v>
      </c>
      <c r="KL333" s="35">
        <f>SUMIF(Population!$B$214:$B$314,"&lt;="&amp;$GV440,Population!AO$214:AO$314)-SUMIF(Population!$B$214:$B$314,"&lt;"&amp;$GU440,Population!AO$214:AO$314)</f>
        <v>2066449</v>
      </c>
      <c r="KM333" s="35">
        <f>SUMIF(Population!$B$214:$B$314,"&lt;="&amp;$GV440,Population!AP$214:AP$314)-SUMIF(Population!$B$214:$B$314,"&lt;"&amp;$GU440,Population!AP$214:AP$314)</f>
        <v>2069818</v>
      </c>
      <c r="KN333" s="35">
        <f>SUMIF(Population!$B$214:$B$314,"&lt;="&amp;$GV440,Population!AQ$214:AQ$314)-SUMIF(Population!$B$214:$B$314,"&lt;"&amp;$GU440,Population!AQ$214:AQ$314)</f>
        <v>2073190</v>
      </c>
      <c r="KO333" s="35">
        <f>SUMIF(Population!$B$214:$B$314,"&lt;="&amp;$GV440,Population!AR$214:AR$314)-SUMIF(Population!$B$214:$B$314,"&lt;"&amp;$GU440,Population!AR$214:AR$314)</f>
        <v>2072996</v>
      </c>
      <c r="KP333" s="35">
        <f>SUMIF(Population!$B$214:$B$314,"&lt;="&amp;$GV440,Population!AS$214:AS$314)-SUMIF(Population!$B$214:$B$314,"&lt;"&amp;$GU440,Population!AS$214:AS$314)</f>
        <v>2071507</v>
      </c>
      <c r="KQ333" s="35">
        <f>SUMIF(Population!$B$214:$B$314,"&lt;="&amp;$GV440,Population!AT$214:AT$314)-SUMIF(Population!$B$214:$B$314,"&lt;"&amp;$GU440,Population!AT$214:AT$314)</f>
        <v>2068056</v>
      </c>
      <c r="KR333" s="35">
        <f>SUMIF(Population!$B$214:$B$314,"&lt;="&amp;$GV440,Population!AU$214:AU$314)-SUMIF(Population!$B$214:$B$314,"&lt;"&amp;$GU440,Population!AU$214:AU$314)</f>
        <v>2066297</v>
      </c>
      <c r="KS333" s="35">
        <f>SUMIF(Population!$B$214:$B$314,"&lt;="&amp;$GV440,Population!AV$214:AV$314)-SUMIF(Population!$B$214:$B$314,"&lt;"&amp;$GU440,Population!AV$214:AV$314)</f>
        <v>2066604</v>
      </c>
      <c r="KT333" s="35">
        <f>SUMIF(Population!$B$214:$B$314,"&lt;="&amp;$GV440,Population!AW$214:AW$314)-SUMIF(Population!$B$214:$B$314,"&lt;"&amp;$GU440,Population!AW$214:AW$314)</f>
        <v>2067900</v>
      </c>
      <c r="KU333" s="35">
        <f>SUMIF(Population!$B$214:$B$314,"&lt;="&amp;$GV440,Population!AX$214:AX$314)-SUMIF(Population!$B$214:$B$314,"&lt;"&amp;$GU440,Population!AX$214:AX$314)</f>
        <v>2070909</v>
      </c>
      <c r="KV333" s="35">
        <f>SUMIF(Population!$B$214:$B$314,"&lt;="&amp;$GV440,Population!AY$214:AY$314)-SUMIF(Population!$B$214:$B$314,"&lt;"&amp;$GU440,Population!AY$214:AY$314)</f>
        <v>2075509</v>
      </c>
      <c r="KY333" s="35">
        <v>55</v>
      </c>
      <c r="KZ333" s="35">
        <v>64</v>
      </c>
      <c r="LA333" s="36" t="s">
        <v>242</v>
      </c>
      <c r="LB333" s="35">
        <f>SUMIF(Population!$B$110:$B$210,"&lt;="&amp;$GV440,Population!C$110:C$210)-SUMIF(Population!$B$110:$B$210,"&lt;"&amp;$GU440,Population!C$110:C$210)</f>
        <v>1284187</v>
      </c>
      <c r="LC333" s="35">
        <f>SUMIF(Population!$B$110:$B$210,"&lt;="&amp;$GV440,Population!D$110:D$210)-SUMIF(Population!$B$110:$B$210,"&lt;"&amp;$GU440,Population!D$110:D$210)</f>
        <v>1303474</v>
      </c>
      <c r="LD333" s="35">
        <f>SUMIF(Population!$B$110:$B$210,"&lt;="&amp;$GV440,Population!E$110:E$210)-SUMIF(Population!$B$110:$B$210,"&lt;"&amp;$GU440,Population!E$110:E$210)</f>
        <v>1328817</v>
      </c>
      <c r="LE333" s="35">
        <f>SUMIF(Population!$B$110:$B$210,"&lt;="&amp;$GV440,Population!F$110:F$210)-SUMIF(Population!$B$110:$B$210,"&lt;"&amp;$GU440,Population!F$110:F$210)</f>
        <v>1353667</v>
      </c>
      <c r="LF333" s="35">
        <f>SUMIF(Population!$B$110:$B$210,"&lt;="&amp;$GV440,Population!G$110:G$210)-SUMIF(Population!$B$110:$B$210,"&lt;"&amp;$GU440,Population!G$110:G$210)</f>
        <v>1382148</v>
      </c>
      <c r="LG333" s="35">
        <f>SUMIF(Population!$B$110:$B$210,"&lt;="&amp;$GV440,Population!H$110:H$210)-SUMIF(Population!$B$110:$B$210,"&lt;"&amp;$GU440,Population!H$110:H$210)</f>
        <v>1410472</v>
      </c>
      <c r="LH333" s="35">
        <f>SUMIF(Population!$B$110:$B$210,"&lt;="&amp;$GV440,Population!I$110:I$210)-SUMIF(Population!$B$110:$B$210,"&lt;"&amp;$GU440,Population!I$110:I$210)</f>
        <v>1434811</v>
      </c>
      <c r="LI333" s="35">
        <f>SUMIF(Population!$B$110:$B$210,"&lt;="&amp;$GV440,Population!J$110:J$210)-SUMIF(Population!$B$110:$B$210,"&lt;"&amp;$GU440,Population!J$110:J$210)</f>
        <v>1457405</v>
      </c>
      <c r="LJ333" s="35">
        <f>SUMIF(Population!$B$110:$B$210,"&lt;="&amp;$GV440,Population!K$110:K$210)-SUMIF(Population!$B$110:$B$210,"&lt;"&amp;$GU440,Population!K$110:K$210)</f>
        <v>1472486</v>
      </c>
      <c r="LK333" s="35">
        <f>SUMIF(Population!$B$110:$B$210,"&lt;="&amp;$GV440,Population!L$110:L$210)-SUMIF(Population!$B$110:$B$210,"&lt;"&amp;$GU440,Population!L$110:L$210)</f>
        <v>1482520</v>
      </c>
      <c r="LL333" s="35">
        <f>SUMIF(Population!$B$110:$B$210,"&lt;="&amp;$GV440,Population!M$110:M$210)-SUMIF(Population!$B$110:$B$210,"&lt;"&amp;$GU440,Population!M$110:M$210)</f>
        <v>1492745</v>
      </c>
      <c r="LM333" s="35">
        <f>SUMIF(Population!$B$110:$B$210,"&lt;="&amp;$GV440,Population!N$110:N$210)-SUMIF(Population!$B$110:$B$210,"&lt;"&amp;$GU440,Population!N$110:N$210)</f>
        <v>1504755</v>
      </c>
      <c r="LN333" s="35">
        <f>SUMIF(Population!$B$110:$B$210,"&lt;="&amp;$GV440,Population!O$110:O$210)-SUMIF(Population!$B$110:$B$210,"&lt;"&amp;$GU440,Population!O$110:O$210)</f>
        <v>1519695</v>
      </c>
      <c r="LO333" s="35">
        <f>SUMIF(Population!$B$110:$B$210,"&lt;="&amp;$GV440,Population!P$110:P$210)-SUMIF(Population!$B$110:$B$210,"&lt;"&amp;$GU440,Population!P$110:P$210)</f>
        <v>1536315</v>
      </c>
      <c r="LP333" s="35">
        <f>SUMIF(Population!$B$110:$B$210,"&lt;="&amp;$GV440,Population!Q$110:Q$210)-SUMIF(Population!$B$110:$B$210,"&lt;"&amp;$GU440,Population!Q$110:Q$210)</f>
        <v>1556853</v>
      </c>
      <c r="LQ333" s="35">
        <f>SUMIF(Population!$B$110:$B$210,"&lt;="&amp;$GV440,Population!R$110:R$210)-SUMIF(Population!$B$110:$B$210,"&lt;"&amp;$GU440,Population!R$110:R$210)</f>
        <v>1575195</v>
      </c>
      <c r="LR333" s="35">
        <f>SUMIF(Population!$B$110:$B$210,"&lt;="&amp;$GV440,Population!S$110:S$210)-SUMIF(Population!$B$110:$B$210,"&lt;"&amp;$GU440,Population!S$110:S$210)</f>
        <v>1588758</v>
      </c>
      <c r="LS333" s="35">
        <f>SUMIF(Population!$B$110:$B$210,"&lt;="&amp;$GV440,Population!T$110:T$210)-SUMIF(Population!$B$110:$B$210,"&lt;"&amp;$GU440,Population!T$110:T$210)</f>
        <v>1600979</v>
      </c>
      <c r="LT333" s="35">
        <f>SUMIF(Population!$B$110:$B$210,"&lt;="&amp;$GV440,Population!U$110:U$210)-SUMIF(Population!$B$110:$B$210,"&lt;"&amp;$GU440,Population!U$110:U$210)</f>
        <v>1615321</v>
      </c>
      <c r="LU333" s="35">
        <f>SUMIF(Population!$B$110:$B$210,"&lt;="&amp;$GV440,Population!V$110:V$210)-SUMIF(Population!$B$110:$B$210,"&lt;"&amp;$GU440,Population!V$110:V$210)</f>
        <v>1629545</v>
      </c>
      <c r="LV333" s="35">
        <f>SUMIF(Population!$B$110:$B$210,"&lt;="&amp;$GV440,Population!W$110:W$210)-SUMIF(Population!$B$110:$B$210,"&lt;"&amp;$GU440,Population!W$110:W$210)</f>
        <v>1643919</v>
      </c>
      <c r="LW333" s="35">
        <f>SUMIF(Population!$B$110:$B$210,"&lt;="&amp;$GV440,Population!X$110:X$210)-SUMIF(Population!$B$110:$B$210,"&lt;"&amp;$GU440,Population!X$110:X$210)</f>
        <v>1656258</v>
      </c>
      <c r="LX333" s="35">
        <f>SUMIF(Population!$B$110:$B$210,"&lt;="&amp;$GV440,Population!Y$110:Y$210)-SUMIF(Population!$B$110:$B$210,"&lt;"&amp;$GU440,Population!Y$110:Y$210)</f>
        <v>1667434</v>
      </c>
      <c r="LY333" s="35">
        <f>SUMIF(Population!$B$110:$B$210,"&lt;="&amp;$GV440,Population!Z$110:Z$210)-SUMIF(Population!$B$110:$B$210,"&lt;"&amp;$GU440,Population!Z$110:Z$210)</f>
        <v>1680254</v>
      </c>
      <c r="LZ333" s="35">
        <f>SUMIF(Population!$B$110:$B$210,"&lt;="&amp;$GV440,Population!AA$110:AA$210)-SUMIF(Population!$B$110:$B$210,"&lt;"&amp;$GU440,Population!AA$110:AA$210)</f>
        <v>1692759</v>
      </c>
      <c r="MA333" s="35">
        <f>SUMIF(Population!$B$110:$B$210,"&lt;="&amp;$GV440,Population!AB$110:AB$210)-SUMIF(Population!$B$110:$B$210,"&lt;"&amp;$GU440,Population!AB$110:AB$210)</f>
        <v>1711685</v>
      </c>
      <c r="MB333" s="35">
        <f>SUMIF(Population!$B$110:$B$210,"&lt;="&amp;$GV440,Population!AC$110:AC$210)-SUMIF(Population!$B$110:$B$210,"&lt;"&amp;$GU440,Population!AC$110:AC$210)</f>
        <v>1741936</v>
      </c>
      <c r="MC333" s="35">
        <f>SUMIF(Population!$B$110:$B$210,"&lt;="&amp;$GV440,Population!AD$110:AD$210)-SUMIF(Population!$B$110:$B$210,"&lt;"&amp;$GU440,Population!AD$110:AD$210)</f>
        <v>1775613</v>
      </c>
      <c r="MD333" s="35">
        <f>SUMIF(Population!$B$110:$B$210,"&lt;="&amp;$GV440,Population!AE$110:AE$210)-SUMIF(Population!$B$110:$B$210,"&lt;"&amp;$GU440,Population!AE$110:AE$210)</f>
        <v>1813408</v>
      </c>
      <c r="ME333" s="35">
        <f>SUMIF(Population!$B$110:$B$210,"&lt;="&amp;$GV440,Population!AF$110:AF$210)-SUMIF(Population!$B$110:$B$210,"&lt;"&amp;$GU440,Population!AF$110:AF$210)</f>
        <v>1852685</v>
      </c>
      <c r="MF333" s="35">
        <f>SUMIF(Population!$B$110:$B$210,"&lt;="&amp;$GV440,Population!AG$110:AG$210)-SUMIF(Population!$B$110:$B$210,"&lt;"&amp;$GU440,Population!AG$110:AG$210)</f>
        <v>1889857</v>
      </c>
      <c r="MG333" s="35">
        <f>SUMIF(Population!$B$110:$B$210,"&lt;="&amp;$GV440,Population!AH$110:AH$210)-SUMIF(Population!$B$110:$B$210,"&lt;"&amp;$GU440,Population!AH$110:AH$210)</f>
        <v>1925735</v>
      </c>
      <c r="MH333" s="35">
        <f>SUMIF(Population!$B$110:$B$210,"&lt;="&amp;$GV440,Population!AI$110:AI$210)-SUMIF(Population!$B$110:$B$210,"&lt;"&amp;$GU440,Population!AI$110:AI$210)</f>
        <v>1959063</v>
      </c>
      <c r="MI333" s="35">
        <f>SUMIF(Population!$B$110:$B$210,"&lt;="&amp;$GV440,Population!AJ$110:AJ$210)-SUMIF(Population!$B$110:$B$210,"&lt;"&amp;$GU440,Population!AJ$110:AJ$210)</f>
        <v>1991090</v>
      </c>
      <c r="MJ333" s="35">
        <f>SUMIF(Population!$B$110:$B$210,"&lt;="&amp;$GV440,Population!AK$110:AK$210)-SUMIF(Population!$B$110:$B$210,"&lt;"&amp;$GU440,Population!AK$110:AK$210)</f>
        <v>2011846</v>
      </c>
      <c r="MK333" s="35">
        <f>SUMIF(Population!$B$110:$B$210,"&lt;="&amp;$GV440,Population!AL$110:AL$210)-SUMIF(Population!$B$110:$B$210,"&lt;"&amp;$GU440,Population!AL$110:AL$210)</f>
        <v>2025674</v>
      </c>
      <c r="ML333" s="35">
        <f>SUMIF(Population!$B$110:$B$210,"&lt;="&amp;$GV440,Population!AM$110:AM$210)-SUMIF(Population!$B$110:$B$210,"&lt;"&amp;$GU440,Population!AM$110:AM$210)</f>
        <v>2034569</v>
      </c>
      <c r="MM333" s="35">
        <f>SUMIF(Population!$B$110:$B$210,"&lt;="&amp;$GV440,Population!AN$110:AN$210)-SUMIF(Population!$B$110:$B$210,"&lt;"&amp;$GU440,Population!AN$110:AN$210)</f>
        <v>2043615</v>
      </c>
      <c r="MN333" s="35">
        <f>SUMIF(Population!$B$110:$B$210,"&lt;="&amp;$GV440,Population!AO$110:AO$210)-SUMIF(Population!$B$110:$B$210,"&lt;"&amp;$GU440,Population!AO$110:AO$210)</f>
        <v>2052261</v>
      </c>
      <c r="MO333" s="35">
        <f>SUMIF(Population!$B$110:$B$210,"&lt;="&amp;$GV440,Population!AP$110:AP$210)-SUMIF(Population!$B$110:$B$210,"&lt;"&amp;$GU440,Population!AP$110:AP$210)</f>
        <v>2058180</v>
      </c>
      <c r="MP333" s="35">
        <f>SUMIF(Population!$B$110:$B$210,"&lt;="&amp;$GV440,Population!AQ$110:AQ$210)-SUMIF(Population!$B$110:$B$210,"&lt;"&amp;$GU440,Population!AQ$110:AQ$210)</f>
        <v>2064597</v>
      </c>
      <c r="MQ333" s="35">
        <f>SUMIF(Population!$B$110:$B$210,"&lt;="&amp;$GV440,Population!AR$110:AR$210)-SUMIF(Population!$B$110:$B$210,"&lt;"&amp;$GU440,Population!AR$110:AR$210)</f>
        <v>2069258</v>
      </c>
      <c r="MR333" s="35">
        <f>SUMIF(Population!$B$110:$B$210,"&lt;="&amp;$GV440,Population!AS$110:AS$210)-SUMIF(Population!$B$110:$B$210,"&lt;"&amp;$GU440,Population!AS$110:AS$210)</f>
        <v>2071844</v>
      </c>
      <c r="MS333" s="35">
        <f>SUMIF(Population!$B$110:$B$210,"&lt;="&amp;$GV440,Population!AT$110:AT$210)-SUMIF(Population!$B$110:$B$210,"&lt;"&amp;$GU440,Population!AT$110:AT$210)</f>
        <v>2071216</v>
      </c>
      <c r="MT333" s="35">
        <f>SUMIF(Population!$B$110:$B$210,"&lt;="&amp;$GV440,Population!AU$110:AU$210)-SUMIF(Population!$B$110:$B$210,"&lt;"&amp;$GU440,Population!AU$110:AU$210)</f>
        <v>2074554</v>
      </c>
      <c r="MU333" s="35">
        <f>SUMIF(Population!$B$110:$B$210,"&lt;="&amp;$GV440,Population!AV$110:AV$210)-SUMIF(Population!$B$110:$B$210,"&lt;"&amp;$GU440,Population!AV$110:AV$210)</f>
        <v>2078463</v>
      </c>
      <c r="MV333" s="35">
        <f>SUMIF(Population!$B$110:$B$210,"&lt;="&amp;$GV440,Population!AW$110:AW$210)-SUMIF(Population!$B$110:$B$210,"&lt;"&amp;$GU440,Population!AW$110:AW$210)</f>
        <v>2082669</v>
      </c>
      <c r="MW333" s="35">
        <f>SUMIF(Population!$B$110:$B$210,"&lt;="&amp;$GV440,Population!AX$110:AX$210)-SUMIF(Population!$B$110:$B$210,"&lt;"&amp;$GU440,Population!AX$110:AX$210)</f>
        <v>2088830</v>
      </c>
      <c r="MX333" s="35">
        <f>SUMIF(Population!$B$110:$B$210,"&lt;="&amp;$GV440,Population!AY$110:AY$210)-SUMIF(Population!$B$110:$B$210,"&lt;"&amp;$GU440,Population!AY$110:AY$210)</f>
        <v>2096589</v>
      </c>
      <c r="MZ333" s="121"/>
      <c r="NA333" s="141"/>
      <c r="NB333" s="141"/>
      <c r="NC333" s="141"/>
      <c r="ND333" s="141"/>
      <c r="NE333" s="141"/>
      <c r="NF333" s="141"/>
      <c r="NG333" s="141"/>
      <c r="NH333" s="141"/>
      <c r="NI333" s="141"/>
      <c r="NJ333" s="141"/>
      <c r="NK333" s="141"/>
      <c r="NL333" s="141"/>
      <c r="NM333" s="141"/>
      <c r="NN333" s="141"/>
      <c r="NO333" s="141"/>
      <c r="NP333" s="141"/>
      <c r="NQ333" s="141"/>
      <c r="NR333" s="141"/>
      <c r="NS333" s="141"/>
      <c r="NT333" s="141"/>
      <c r="NU333" s="141"/>
      <c r="NV333" s="141"/>
      <c r="NW333" s="141"/>
      <c r="NX333" s="141"/>
      <c r="NY333" s="141"/>
      <c r="NZ333" s="141"/>
      <c r="OA333" s="141"/>
      <c r="OB333" s="141"/>
      <c r="OC333" s="141"/>
      <c r="OD333" s="141"/>
      <c r="OE333" s="141"/>
      <c r="OF333" s="141"/>
      <c r="OG333" s="141"/>
      <c r="OH333" s="141"/>
      <c r="OI333" s="141"/>
      <c r="OJ333" s="141"/>
      <c r="OK333" s="141"/>
      <c r="OL333" s="141"/>
      <c r="OM333" s="141"/>
      <c r="ON333" s="141"/>
      <c r="OO333" s="141"/>
      <c r="OP333" s="141"/>
      <c r="OQ333" s="141"/>
      <c r="OR333" s="141"/>
      <c r="OS333" s="141"/>
      <c r="OT333" s="141"/>
      <c r="OU333" s="141"/>
      <c r="OV333" s="141"/>
      <c r="OW333" s="141"/>
      <c r="OX333" s="141"/>
    </row>
    <row r="334" spans="1:414" ht="15">
      <c r="B334" s="81" t="s">
        <v>243</v>
      </c>
      <c r="C334" s="81">
        <f t="shared" si="352"/>
        <v>6951684157.1971359</v>
      </c>
      <c r="D334" s="84">
        <f t="shared" si="353"/>
        <v>4133.1565665875332</v>
      </c>
      <c r="E334" s="83" t="s">
        <v>243</v>
      </c>
      <c r="F334" s="85">
        <f t="shared" si="354"/>
        <v>2804813693.701427</v>
      </c>
      <c r="G334" s="85">
        <v>1667.6151956896133</v>
      </c>
      <c r="H334" s="81" t="s">
        <v>243</v>
      </c>
      <c r="I334" s="81">
        <f t="shared" si="355"/>
        <v>1912087800.6942024</v>
      </c>
      <c r="J334" s="84">
        <v>1136.8408101724758</v>
      </c>
      <c r="K334" s="83" t="s">
        <v>243</v>
      </c>
      <c r="L334" s="85">
        <f t="shared" si="356"/>
        <v>899787144.03713346</v>
      </c>
      <c r="M334" s="89">
        <v>534.97268558408962</v>
      </c>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c r="CA334" s="121"/>
      <c r="CB334" s="121"/>
      <c r="CC334" s="121"/>
      <c r="CD334" s="121"/>
      <c r="CE334" s="121"/>
      <c r="CF334" s="121"/>
      <c r="IW334" s="35">
        <v>65</v>
      </c>
      <c r="IX334" s="35">
        <v>74</v>
      </c>
      <c r="IY334" s="36" t="s">
        <v>243</v>
      </c>
      <c r="IZ334" s="35">
        <f>SUMIF(Population!$B$214:$B$314,"&lt;="&amp;$GV441,Population!C$214:C$314)-SUMIF(Population!$B$214:$B$314,"&lt;"&amp;$GU441,Population!C$214:C$314)</f>
        <v>900323</v>
      </c>
      <c r="JA334" s="35">
        <f>SUMIF(Population!$B$214:$B$314,"&lt;="&amp;$GV441,Population!D$214:D$314)-SUMIF(Population!$B$214:$B$314,"&lt;"&amp;$GU441,Population!D$214:D$314)</f>
        <v>943465</v>
      </c>
      <c r="JB334" s="35">
        <f>SUMIF(Population!$B$214:$B$314,"&lt;="&amp;$GV441,Population!E$214:E$314)-SUMIF(Population!$B$214:$B$314,"&lt;"&amp;$GU441,Population!E$214:E$314)</f>
        <v>982513</v>
      </c>
      <c r="JC334" s="35">
        <f>SUMIF(Population!$B$214:$B$314,"&lt;="&amp;$GV441,Population!F$214:F$314)-SUMIF(Population!$B$214:$B$314,"&lt;"&amp;$GU441,Population!F$214:F$314)</f>
        <v>1022531</v>
      </c>
      <c r="JD334" s="35">
        <f>SUMIF(Population!$B$214:$B$314,"&lt;="&amp;$GV441,Population!G$214:G$314)-SUMIF(Population!$B$214:$B$314,"&lt;"&amp;$GU441,Population!G$214:G$314)</f>
        <v>1062329</v>
      </c>
      <c r="JE334" s="35">
        <f>SUMIF(Population!$B$214:$B$314,"&lt;="&amp;$GV441,Population!H$214:H$314)-SUMIF(Population!$B$214:$B$314,"&lt;"&amp;$GU441,Population!H$214:H$314)</f>
        <v>1098446</v>
      </c>
      <c r="JF334" s="35">
        <f>SUMIF(Population!$B$214:$B$314,"&lt;="&amp;$GV441,Population!I$214:I$314)-SUMIF(Population!$B$214:$B$314,"&lt;"&amp;$GU441,Population!I$214:I$314)</f>
        <v>1137571</v>
      </c>
      <c r="JG334" s="35">
        <f>SUMIF(Population!$B$214:$B$314,"&lt;="&amp;$GV441,Population!J$214:J$314)-SUMIF(Population!$B$214:$B$314,"&lt;"&amp;$GU441,Population!J$214:J$314)</f>
        <v>1170064</v>
      </c>
      <c r="JH334" s="35">
        <f>SUMIF(Population!$B$214:$B$314,"&lt;="&amp;$GV441,Population!K$214:K$314)-SUMIF(Population!$B$214:$B$314,"&lt;"&amp;$GU441,Population!K$214:K$314)</f>
        <v>1202613</v>
      </c>
      <c r="JI334" s="35">
        <f>SUMIF(Population!$B$214:$B$314,"&lt;="&amp;$GV441,Population!L$214:L$314)-SUMIF(Population!$B$214:$B$314,"&lt;"&amp;$GU441,Population!L$214:L$314)</f>
        <v>1235669</v>
      </c>
      <c r="JJ334" s="35">
        <f>SUMIF(Population!$B$214:$B$314,"&lt;="&amp;$GV441,Population!M$214:M$314)-SUMIF(Population!$B$214:$B$314,"&lt;"&amp;$GU441,Population!M$214:M$314)</f>
        <v>1253867</v>
      </c>
      <c r="JK334" s="35">
        <f>SUMIF(Population!$B$214:$B$314,"&lt;="&amp;$GV441,Population!N$214:N$314)-SUMIF(Population!$B$214:$B$314,"&lt;"&amp;$GU441,Population!N$214:N$314)</f>
        <v>1280382</v>
      </c>
      <c r="JL334" s="35">
        <f>SUMIF(Population!$B$214:$B$314,"&lt;="&amp;$GV441,Population!O$214:O$314)-SUMIF(Population!$B$214:$B$314,"&lt;"&amp;$GU441,Population!O$214:O$314)</f>
        <v>1310828</v>
      </c>
      <c r="JM334" s="35">
        <f>SUMIF(Population!$B$214:$B$314,"&lt;="&amp;$GV441,Population!P$214:P$314)-SUMIF(Population!$B$214:$B$314,"&lt;"&amp;$GU441,Population!P$214:P$314)</f>
        <v>1340388</v>
      </c>
      <c r="JN334" s="35">
        <f>SUMIF(Population!$B$214:$B$314,"&lt;="&amp;$GV441,Population!Q$214:Q$314)-SUMIF(Population!$B$214:$B$314,"&lt;"&amp;$GU441,Population!Q$214:Q$314)</f>
        <v>1372764</v>
      </c>
      <c r="JO334" s="35">
        <f>SUMIF(Population!$B$214:$B$314,"&lt;="&amp;$GV441,Population!R$214:R$314)-SUMIF(Population!$B$214:$B$314,"&lt;"&amp;$GU441,Population!R$214:R$314)</f>
        <v>1404038</v>
      </c>
      <c r="JP334" s="35">
        <f>SUMIF(Population!$B$214:$B$314,"&lt;="&amp;$GV441,Population!S$214:S$314)-SUMIF(Population!$B$214:$B$314,"&lt;"&amp;$GU441,Population!S$214:S$314)</f>
        <v>1431543</v>
      </c>
      <c r="JQ334" s="35">
        <f>SUMIF(Population!$B$214:$B$314,"&lt;="&amp;$GV441,Population!T$214:T$314)-SUMIF(Population!$B$214:$B$314,"&lt;"&amp;$GU441,Population!T$214:T$314)</f>
        <v>1455651</v>
      </c>
      <c r="JR334" s="35">
        <f>SUMIF(Population!$B$214:$B$314,"&lt;="&amp;$GV441,Population!U$214:U$314)-SUMIF(Population!$B$214:$B$314,"&lt;"&amp;$GU441,Population!U$214:U$314)</f>
        <v>1472657</v>
      </c>
      <c r="JS334" s="35">
        <f>SUMIF(Population!$B$214:$B$314,"&lt;="&amp;$GV441,Population!V$214:V$314)-SUMIF(Population!$B$214:$B$314,"&lt;"&amp;$GU441,Population!V$214:V$314)</f>
        <v>1485139</v>
      </c>
      <c r="JT334" s="35">
        <f>SUMIF(Population!$B$214:$B$314,"&lt;="&amp;$GV441,Population!W$214:W$314)-SUMIF(Population!$B$214:$B$314,"&lt;"&amp;$GU441,Population!W$214:W$314)</f>
        <v>1496121</v>
      </c>
      <c r="JU334" s="35">
        <f>SUMIF(Population!$B$214:$B$314,"&lt;="&amp;$GV441,Population!X$214:X$314)-SUMIF(Population!$B$214:$B$314,"&lt;"&amp;$GU441,Population!X$214:X$314)</f>
        <v>1507649</v>
      </c>
      <c r="JV334" s="35">
        <f>SUMIF(Population!$B$214:$B$314,"&lt;="&amp;$GV441,Population!Y$214:Y$314)-SUMIF(Population!$B$214:$B$314,"&lt;"&amp;$GU441,Population!Y$214:Y$314)</f>
        <v>1523281</v>
      </c>
      <c r="JW334" s="35">
        <f>SUMIF(Population!$B$214:$B$314,"&lt;="&amp;$GV441,Population!Z$214:Z$314)-SUMIF(Population!$B$214:$B$314,"&lt;"&amp;$GU441,Population!Z$214:Z$314)</f>
        <v>1538987</v>
      </c>
      <c r="JX334" s="35">
        <f>SUMIF(Population!$B$214:$B$314,"&lt;="&amp;$GV441,Population!AA$214:AA$314)-SUMIF(Population!$B$214:$B$314,"&lt;"&amp;$GU441,Population!AA$214:AA$314)</f>
        <v>1560799</v>
      </c>
      <c r="JY334" s="35">
        <f>SUMIF(Population!$B$214:$B$314,"&lt;="&amp;$GV441,Population!AB$214:AB$314)-SUMIF(Population!$B$214:$B$314,"&lt;"&amp;$GU441,Population!AB$214:AB$314)</f>
        <v>1580638</v>
      </c>
      <c r="JZ334" s="35">
        <f>SUMIF(Population!$B$214:$B$314,"&lt;="&amp;$GV441,Population!AC$214:AC$314)-SUMIF(Population!$B$214:$B$314,"&lt;"&amp;$GU441,Population!AC$214:AC$314)</f>
        <v>1594096</v>
      </c>
      <c r="KA334" s="35">
        <f>SUMIF(Population!$B$214:$B$314,"&lt;="&amp;$GV441,Population!AD$214:AD$314)-SUMIF(Population!$B$214:$B$314,"&lt;"&amp;$GU441,Population!AD$214:AD$314)</f>
        <v>1606081</v>
      </c>
      <c r="KB334" s="35">
        <f>SUMIF(Population!$B$214:$B$314,"&lt;="&amp;$GV441,Population!AE$214:AE$314)-SUMIF(Population!$B$214:$B$314,"&lt;"&amp;$GU441,Population!AE$214:AE$314)</f>
        <v>1618595</v>
      </c>
      <c r="KC334" s="35">
        <f>SUMIF(Population!$B$214:$B$314,"&lt;="&amp;$GV441,Population!AF$214:AF$314)-SUMIF(Population!$B$214:$B$314,"&lt;"&amp;$GU441,Population!AF$214:AF$314)</f>
        <v>1631382</v>
      </c>
      <c r="KD334" s="35">
        <f>SUMIF(Population!$B$214:$B$314,"&lt;="&amp;$GV441,Population!AG$214:AG$314)-SUMIF(Population!$B$214:$B$314,"&lt;"&amp;$GU441,Population!AG$214:AG$314)</f>
        <v>1644460</v>
      </c>
      <c r="KE334" s="35">
        <f>SUMIF(Population!$B$214:$B$314,"&lt;="&amp;$GV441,Population!AH$214:AH$314)-SUMIF(Population!$B$214:$B$314,"&lt;"&amp;$GU441,Population!AH$214:AH$314)</f>
        <v>1655609</v>
      </c>
      <c r="KF334" s="35">
        <f>SUMIF(Population!$B$214:$B$314,"&lt;="&amp;$GV441,Population!AI$214:AI$314)-SUMIF(Population!$B$214:$B$314,"&lt;"&amp;$GU441,Population!AI$214:AI$314)</f>
        <v>1664053</v>
      </c>
      <c r="KG334" s="35">
        <f>SUMIF(Population!$B$214:$B$314,"&lt;="&amp;$GV441,Population!AJ$214:AJ$314)-SUMIF(Population!$B$214:$B$314,"&lt;"&amp;$GU441,Population!AJ$214:AJ$314)</f>
        <v>1674752</v>
      </c>
      <c r="KH334" s="35">
        <f>SUMIF(Population!$B$214:$B$314,"&lt;="&amp;$GV441,Population!AK$214:AK$314)-SUMIF(Population!$B$214:$B$314,"&lt;"&amp;$GU441,Population!AK$214:AK$314)</f>
        <v>1682458</v>
      </c>
      <c r="KI334" s="35">
        <f>SUMIF(Population!$B$214:$B$314,"&lt;="&amp;$GV441,Population!AL$214:AL$314)-SUMIF(Population!$B$214:$B$314,"&lt;"&amp;$GU441,Population!AL$214:AL$314)</f>
        <v>1696476</v>
      </c>
      <c r="KJ334" s="35">
        <f>SUMIF(Population!$B$214:$B$314,"&lt;="&amp;$GV441,Population!AM$214:AM$314)-SUMIF(Population!$B$214:$B$314,"&lt;"&amp;$GU441,Population!AM$214:AM$314)</f>
        <v>1722533</v>
      </c>
      <c r="KK334" s="35">
        <f>SUMIF(Population!$B$214:$B$314,"&lt;="&amp;$GV441,Population!AN$214:AN$314)-SUMIF(Population!$B$214:$B$314,"&lt;"&amp;$GU441,Population!AN$214:AN$314)</f>
        <v>1753686</v>
      </c>
      <c r="KL334" s="35">
        <f>SUMIF(Population!$B$214:$B$314,"&lt;="&amp;$GV441,Population!AO$214:AO$314)-SUMIF(Population!$B$214:$B$314,"&lt;"&amp;$GU441,Population!AO$214:AO$314)</f>
        <v>1790531</v>
      </c>
      <c r="KM334" s="35">
        <f>SUMIF(Population!$B$214:$B$314,"&lt;="&amp;$GV441,Population!AP$214:AP$314)-SUMIF(Population!$B$214:$B$314,"&lt;"&amp;$GU441,Population!AP$214:AP$314)</f>
        <v>1828550</v>
      </c>
      <c r="KN334" s="35">
        <f>SUMIF(Population!$B$214:$B$314,"&lt;="&amp;$GV441,Population!AQ$214:AQ$314)-SUMIF(Population!$B$214:$B$314,"&lt;"&amp;$GU441,Population!AQ$214:AQ$314)</f>
        <v>1865501</v>
      </c>
      <c r="KO334" s="35">
        <f>SUMIF(Population!$B$214:$B$314,"&lt;="&amp;$GV441,Population!AR$214:AR$314)-SUMIF(Population!$B$214:$B$314,"&lt;"&amp;$GU441,Population!AR$214:AR$314)</f>
        <v>1902415</v>
      </c>
      <c r="KP334" s="35">
        <f>SUMIF(Population!$B$214:$B$314,"&lt;="&amp;$GV441,Population!AS$214:AS$314)-SUMIF(Population!$B$214:$B$314,"&lt;"&amp;$GU441,Population!AS$214:AS$314)</f>
        <v>1937577</v>
      </c>
      <c r="KQ334" s="35">
        <f>SUMIF(Population!$B$214:$B$314,"&lt;="&amp;$GV441,Population!AT$214:AT$314)-SUMIF(Population!$B$214:$B$314,"&lt;"&amp;$GU441,Population!AT$214:AT$314)</f>
        <v>1970574</v>
      </c>
      <c r="KR334" s="35">
        <f>SUMIF(Population!$B$214:$B$314,"&lt;="&amp;$GV441,Population!AU$214:AU$314)-SUMIF(Population!$B$214:$B$314,"&lt;"&amp;$GU441,Population!AU$214:AU$314)</f>
        <v>1994690</v>
      </c>
      <c r="KS334" s="35">
        <f>SUMIF(Population!$B$214:$B$314,"&lt;="&amp;$GV441,Population!AV$214:AV$314)-SUMIF(Population!$B$214:$B$314,"&lt;"&amp;$GU441,Population!AV$214:AV$314)</f>
        <v>2011345</v>
      </c>
      <c r="KT334" s="35">
        <f>SUMIF(Population!$B$214:$B$314,"&lt;="&amp;$GV441,Population!AW$214:AW$314)-SUMIF(Population!$B$214:$B$314,"&lt;"&amp;$GU441,Population!AW$214:AW$314)</f>
        <v>2021754</v>
      </c>
      <c r="KU334" s="35">
        <f>SUMIF(Population!$B$214:$B$314,"&lt;="&amp;$GV441,Population!AX$214:AX$314)-SUMIF(Population!$B$214:$B$314,"&lt;"&amp;$GU441,Population!AX$214:AX$314)</f>
        <v>2030105</v>
      </c>
      <c r="KV334" s="35">
        <f>SUMIF(Population!$B$214:$B$314,"&lt;="&amp;$GV441,Population!AY$214:AY$314)-SUMIF(Population!$B$214:$B$314,"&lt;"&amp;$GU441,Population!AY$214:AY$314)</f>
        <v>2036671</v>
      </c>
      <c r="KY334" s="35">
        <v>65</v>
      </c>
      <c r="KZ334" s="35">
        <v>74</v>
      </c>
      <c r="LA334" s="36" t="s">
        <v>243</v>
      </c>
      <c r="LB334" s="35">
        <f>SUMIF(Population!$B$110:$B$210,"&lt;="&amp;$GV441,Population!C$110:C$210)-SUMIF(Population!$B$110:$B$210,"&lt;"&amp;$GU441,Population!C$110:C$210)</f>
        <v>880178</v>
      </c>
      <c r="LC334" s="35">
        <f>SUMIF(Population!$B$110:$B$210,"&lt;="&amp;$GV441,Population!D$110:D$210)-SUMIF(Population!$B$110:$B$210,"&lt;"&amp;$GU441,Population!D$110:D$210)</f>
        <v>920791</v>
      </c>
      <c r="LD334" s="35">
        <f>SUMIF(Population!$B$110:$B$210,"&lt;="&amp;$GV441,Population!E$110:E$210)-SUMIF(Population!$B$110:$B$210,"&lt;"&amp;$GU441,Population!E$110:E$210)</f>
        <v>956042</v>
      </c>
      <c r="LE334" s="35">
        <f>SUMIF(Population!$B$110:$B$210,"&lt;="&amp;$GV441,Population!F$110:F$210)-SUMIF(Population!$B$110:$B$210,"&lt;"&amp;$GU441,Population!F$110:F$210)</f>
        <v>990814</v>
      </c>
      <c r="LF334" s="35">
        <f>SUMIF(Population!$B$110:$B$210,"&lt;="&amp;$GV441,Population!G$110:G$210)-SUMIF(Population!$B$110:$B$210,"&lt;"&amp;$GU441,Population!G$110:G$210)</f>
        <v>1025374</v>
      </c>
      <c r="LG334" s="35">
        <f>SUMIF(Population!$B$110:$B$210,"&lt;="&amp;$GV441,Population!H$110:H$210)-SUMIF(Population!$B$110:$B$210,"&lt;"&amp;$GU441,Population!H$110:H$210)</f>
        <v>1056341</v>
      </c>
      <c r="LH334" s="35">
        <f>SUMIF(Population!$B$110:$B$210,"&lt;="&amp;$GV441,Population!I$110:I$210)-SUMIF(Population!$B$110:$B$210,"&lt;"&amp;$GU441,Population!I$110:I$210)</f>
        <v>1090386</v>
      </c>
      <c r="LI334" s="35">
        <f>SUMIF(Population!$B$110:$B$210,"&lt;="&amp;$GV441,Population!J$110:J$210)-SUMIF(Population!$B$110:$B$210,"&lt;"&amp;$GU441,Population!J$110:J$210)</f>
        <v>1117404</v>
      </c>
      <c r="LJ334" s="35">
        <f>SUMIF(Population!$B$110:$B$210,"&lt;="&amp;$GV441,Population!K$110:K$210)-SUMIF(Population!$B$110:$B$210,"&lt;"&amp;$GU441,Population!K$110:K$210)</f>
        <v>1144626</v>
      </c>
      <c r="LK334" s="35">
        <f>SUMIF(Population!$B$110:$B$210,"&lt;="&amp;$GV441,Population!L$110:L$210)-SUMIF(Population!$B$110:$B$210,"&lt;"&amp;$GU441,Population!L$110:L$210)</f>
        <v>1172661</v>
      </c>
      <c r="LL334" s="35">
        <f>SUMIF(Population!$B$110:$B$210,"&lt;="&amp;$GV441,Population!M$110:M$210)-SUMIF(Population!$B$110:$B$210,"&lt;"&amp;$GU441,Population!M$110:M$210)</f>
        <v>1185962</v>
      </c>
      <c r="LM334" s="35">
        <f>SUMIF(Population!$B$110:$B$210,"&lt;="&amp;$GV441,Population!N$110:N$210)-SUMIF(Population!$B$110:$B$210,"&lt;"&amp;$GU441,Population!N$110:N$210)</f>
        <v>1206758</v>
      </c>
      <c r="LN334" s="35">
        <f>SUMIF(Population!$B$110:$B$210,"&lt;="&amp;$GV441,Population!O$110:O$210)-SUMIF(Population!$B$110:$B$210,"&lt;"&amp;$GU441,Population!O$110:O$210)</f>
        <v>1233022</v>
      </c>
      <c r="LO334" s="35">
        <f>SUMIF(Population!$B$110:$B$210,"&lt;="&amp;$GV441,Population!P$110:P$210)-SUMIF(Population!$B$110:$B$210,"&lt;"&amp;$GU441,Population!P$110:P$210)</f>
        <v>1258910</v>
      </c>
      <c r="LP334" s="35">
        <f>SUMIF(Population!$B$110:$B$210,"&lt;="&amp;$GV441,Population!Q$110:Q$210)-SUMIF(Population!$B$110:$B$210,"&lt;"&amp;$GU441,Population!Q$110:Q$210)</f>
        <v>1288307</v>
      </c>
      <c r="LQ334" s="35">
        <f>SUMIF(Population!$B$110:$B$210,"&lt;="&amp;$GV441,Population!R$110:R$210)-SUMIF(Population!$B$110:$B$210,"&lt;"&amp;$GU441,Population!R$110:R$210)</f>
        <v>1317564</v>
      </c>
      <c r="LR334" s="35">
        <f>SUMIF(Population!$B$110:$B$210,"&lt;="&amp;$GV441,Population!S$110:S$210)-SUMIF(Population!$B$110:$B$210,"&lt;"&amp;$GU441,Population!S$110:S$210)</f>
        <v>1343207</v>
      </c>
      <c r="LS334" s="35">
        <f>SUMIF(Population!$B$110:$B$210,"&lt;="&amp;$GV441,Population!T$110:T$210)-SUMIF(Population!$B$110:$B$210,"&lt;"&amp;$GU441,Population!T$110:T$210)</f>
        <v>1367065</v>
      </c>
      <c r="LT334" s="35">
        <f>SUMIF(Population!$B$110:$B$210,"&lt;="&amp;$GV441,Population!U$110:U$210)-SUMIF(Population!$B$110:$B$210,"&lt;"&amp;$GU441,Population!U$110:U$210)</f>
        <v>1383832</v>
      </c>
      <c r="LU334" s="35">
        <f>SUMIF(Population!$B$110:$B$210,"&lt;="&amp;$GV441,Population!V$110:V$210)-SUMIF(Population!$B$110:$B$210,"&lt;"&amp;$GU441,Population!V$110:V$210)</f>
        <v>1395913</v>
      </c>
      <c r="LV334" s="35">
        <f>SUMIF(Population!$B$110:$B$210,"&lt;="&amp;$GV441,Population!W$110:W$210)-SUMIF(Population!$B$110:$B$210,"&lt;"&amp;$GU441,Population!W$110:W$210)</f>
        <v>1408125</v>
      </c>
      <c r="LW334" s="35">
        <f>SUMIF(Population!$B$110:$B$210,"&lt;="&amp;$GV441,Population!X$110:X$210)-SUMIF(Population!$B$110:$B$210,"&lt;"&amp;$GU441,Population!X$110:X$210)</f>
        <v>1422104</v>
      </c>
      <c r="LX334" s="35">
        <f>SUMIF(Population!$B$110:$B$210,"&lt;="&amp;$GV441,Population!Y$110:Y$210)-SUMIF(Population!$B$110:$B$210,"&lt;"&amp;$GU441,Population!Y$110:Y$210)</f>
        <v>1439003</v>
      </c>
      <c r="LY334" s="35">
        <f>SUMIF(Population!$B$110:$B$210,"&lt;="&amp;$GV441,Population!Z$110:Z$210)-SUMIF(Population!$B$110:$B$210,"&lt;"&amp;$GU441,Population!Z$110:Z$210)</f>
        <v>1457518</v>
      </c>
      <c r="LZ334" s="35">
        <f>SUMIF(Population!$B$110:$B$210,"&lt;="&amp;$GV441,Population!AA$110:AA$210)-SUMIF(Population!$B$110:$B$210,"&lt;"&amp;$GU441,Population!AA$110:AA$210)</f>
        <v>1480007</v>
      </c>
      <c r="MA334" s="35">
        <f>SUMIF(Population!$B$110:$B$210,"&lt;="&amp;$GV441,Population!AB$110:AB$210)-SUMIF(Population!$B$110:$B$210,"&lt;"&amp;$GU441,Population!AB$110:AB$210)</f>
        <v>1500341</v>
      </c>
      <c r="MB334" s="35">
        <f>SUMIF(Population!$B$110:$B$210,"&lt;="&amp;$GV441,Population!AC$110:AC$210)-SUMIF(Population!$B$110:$B$210,"&lt;"&amp;$GU441,Population!AC$110:AC$210)</f>
        <v>1515932</v>
      </c>
      <c r="MC334" s="35">
        <f>SUMIF(Population!$B$110:$B$210,"&lt;="&amp;$GV441,Population!AD$110:AD$210)-SUMIF(Population!$B$110:$B$210,"&lt;"&amp;$GU441,Population!AD$110:AD$210)</f>
        <v>1530078</v>
      </c>
      <c r="MD334" s="35">
        <f>SUMIF(Population!$B$110:$B$210,"&lt;="&amp;$GV441,Population!AE$110:AE$210)-SUMIF(Population!$B$110:$B$210,"&lt;"&amp;$GU441,Population!AE$110:AE$210)</f>
        <v>1545985</v>
      </c>
      <c r="ME334" s="35">
        <f>SUMIF(Population!$B$110:$B$210,"&lt;="&amp;$GV441,Population!AF$110:AF$210)-SUMIF(Population!$B$110:$B$210,"&lt;"&amp;$GU441,Population!AF$110:AF$210)</f>
        <v>1561632</v>
      </c>
      <c r="MF334" s="35">
        <f>SUMIF(Population!$B$110:$B$210,"&lt;="&amp;$GV441,Population!AG$110:AG$210)-SUMIF(Population!$B$110:$B$210,"&lt;"&amp;$GU441,Population!AG$110:AG$210)</f>
        <v>1577369</v>
      </c>
      <c r="MG334" s="35">
        <f>SUMIF(Population!$B$110:$B$210,"&lt;="&amp;$GV441,Population!AH$110:AH$210)-SUMIF(Population!$B$110:$B$210,"&lt;"&amp;$GU441,Population!AH$110:AH$210)</f>
        <v>1591224</v>
      </c>
      <c r="MH334" s="35">
        <f>SUMIF(Population!$B$110:$B$210,"&lt;="&amp;$GV441,Population!AI$110:AI$210)-SUMIF(Population!$B$110:$B$210,"&lt;"&amp;$GU441,Population!AI$110:AI$210)</f>
        <v>1604140</v>
      </c>
      <c r="MI334" s="35">
        <f>SUMIF(Population!$B$110:$B$210,"&lt;="&amp;$GV441,Population!AJ$110:AJ$210)-SUMIF(Population!$B$110:$B$210,"&lt;"&amp;$GU441,Population!AJ$110:AJ$210)</f>
        <v>1618719</v>
      </c>
      <c r="MJ334" s="35">
        <f>SUMIF(Population!$B$110:$B$210,"&lt;="&amp;$GV441,Population!AK$110:AK$210)-SUMIF(Population!$B$110:$B$210,"&lt;"&amp;$GU441,Population!AK$110:AK$210)</f>
        <v>1633309</v>
      </c>
      <c r="MK334" s="35">
        <f>SUMIF(Population!$B$110:$B$210,"&lt;="&amp;$GV441,Population!AL$110:AL$210)-SUMIF(Population!$B$110:$B$210,"&lt;"&amp;$GU441,Population!AL$110:AL$210)</f>
        <v>1654059</v>
      </c>
      <c r="ML334" s="35">
        <f>SUMIF(Population!$B$110:$B$210,"&lt;="&amp;$GV441,Population!AM$110:AM$210)-SUMIF(Population!$B$110:$B$210,"&lt;"&amp;$GU441,Population!AM$110:AM$210)</f>
        <v>1685586</v>
      </c>
      <c r="MM334" s="35">
        <f>SUMIF(Population!$B$110:$B$210,"&lt;="&amp;$GV441,Population!AN$110:AN$210)-SUMIF(Population!$B$110:$B$210,"&lt;"&amp;$GU441,Population!AN$110:AN$210)</f>
        <v>1720279</v>
      </c>
      <c r="MN334" s="35">
        <f>SUMIF(Population!$B$110:$B$210,"&lt;="&amp;$GV441,Population!AO$110:AO$210)-SUMIF(Population!$B$110:$B$210,"&lt;"&amp;$GU441,Population!AO$110:AO$210)</f>
        <v>1758840</v>
      </c>
      <c r="MO334" s="35">
        <f>SUMIF(Population!$B$110:$B$210,"&lt;="&amp;$GV441,Population!AP$110:AP$210)-SUMIF(Population!$B$110:$B$210,"&lt;"&amp;$GU441,Population!AP$110:AP$210)</f>
        <v>1798716</v>
      </c>
      <c r="MP334" s="35">
        <f>SUMIF(Population!$B$110:$B$210,"&lt;="&amp;$GV441,Population!AQ$110:AQ$210)-SUMIF(Population!$B$110:$B$210,"&lt;"&amp;$GU441,Population!AQ$110:AQ$210)</f>
        <v>1836462</v>
      </c>
      <c r="MQ334" s="35">
        <f>SUMIF(Population!$B$110:$B$210,"&lt;="&amp;$GV441,Population!AR$110:AR$210)-SUMIF(Population!$B$110:$B$210,"&lt;"&amp;$GU441,Population!AR$110:AR$210)</f>
        <v>1872901</v>
      </c>
      <c r="MR334" s="35">
        <f>SUMIF(Population!$B$110:$B$210,"&lt;="&amp;$GV441,Population!AS$110:AS$210)-SUMIF(Population!$B$110:$B$210,"&lt;"&amp;$GU441,Population!AS$110:AS$210)</f>
        <v>1906755</v>
      </c>
      <c r="MS334" s="35">
        <f>SUMIF(Population!$B$110:$B$210,"&lt;="&amp;$GV441,Population!AT$110:AT$210)-SUMIF(Population!$B$110:$B$210,"&lt;"&amp;$GU441,Population!AT$110:AT$210)</f>
        <v>1939258</v>
      </c>
      <c r="MT334" s="35">
        <f>SUMIF(Population!$B$110:$B$210,"&lt;="&amp;$GV441,Population!AU$110:AU$210)-SUMIF(Population!$B$110:$B$210,"&lt;"&amp;$GU441,Population!AU$110:AU$210)</f>
        <v>1960756</v>
      </c>
      <c r="MU334" s="35">
        <f>SUMIF(Population!$B$110:$B$210,"&lt;="&amp;$GV441,Population!AV$110:AV$210)-SUMIF(Population!$B$110:$B$210,"&lt;"&amp;$GU441,Population!AV$110:AV$210)</f>
        <v>1975432</v>
      </c>
      <c r="MV334" s="35">
        <f>SUMIF(Population!$B$110:$B$210,"&lt;="&amp;$GV441,Population!AW$110:AW$210)-SUMIF(Population!$B$110:$B$210,"&lt;"&amp;$GU441,Population!AW$110:AW$210)</f>
        <v>1985294</v>
      </c>
      <c r="MW334" s="35">
        <f>SUMIF(Population!$B$110:$B$210,"&lt;="&amp;$GV441,Population!AX$110:AX$210)-SUMIF(Population!$B$110:$B$210,"&lt;"&amp;$GU441,Population!AX$110:AX$210)</f>
        <v>1995205</v>
      </c>
      <c r="MX334" s="35">
        <f>SUMIF(Population!$B$110:$B$210,"&lt;="&amp;$GV441,Population!AY$110:AY$210)-SUMIF(Population!$B$110:$B$210,"&lt;"&amp;$GU441,Population!AY$110:AY$210)</f>
        <v>2004680</v>
      </c>
      <c r="MZ334" s="121"/>
      <c r="NA334" s="141"/>
      <c r="NB334" s="141"/>
      <c r="NC334" s="141"/>
      <c r="ND334" s="141"/>
      <c r="NE334" s="141"/>
      <c r="NF334" s="141"/>
      <c r="NG334" s="141"/>
      <c r="NH334" s="141"/>
      <c r="NI334" s="141"/>
      <c r="NJ334" s="141"/>
      <c r="NK334" s="141"/>
      <c r="NL334" s="141"/>
      <c r="NM334" s="141"/>
      <c r="NN334" s="141"/>
      <c r="NO334" s="141"/>
      <c r="NP334" s="141"/>
      <c r="NQ334" s="141"/>
      <c r="NR334" s="141"/>
      <c r="NS334" s="141"/>
      <c r="NT334" s="141"/>
      <c r="NU334" s="141"/>
      <c r="NV334" s="141"/>
      <c r="NW334" s="141"/>
      <c r="NX334" s="141"/>
      <c r="NY334" s="141"/>
      <c r="NZ334" s="141"/>
      <c r="OA334" s="141"/>
      <c r="OB334" s="141"/>
      <c r="OC334" s="141"/>
      <c r="OD334" s="141"/>
      <c r="OE334" s="141"/>
      <c r="OF334" s="141"/>
      <c r="OG334" s="141"/>
      <c r="OH334" s="141"/>
      <c r="OI334" s="141"/>
      <c r="OJ334" s="141"/>
      <c r="OK334" s="141"/>
      <c r="OL334" s="141"/>
      <c r="OM334" s="141"/>
      <c r="ON334" s="141"/>
      <c r="OO334" s="141"/>
      <c r="OP334" s="141"/>
      <c r="OQ334" s="141"/>
      <c r="OR334" s="141"/>
      <c r="OS334" s="141"/>
      <c r="OT334" s="141"/>
      <c r="OU334" s="141"/>
      <c r="OV334" s="141"/>
      <c r="OW334" s="141"/>
      <c r="OX334" s="141"/>
    </row>
    <row r="335" spans="1:414" ht="15">
      <c r="B335" s="81" t="s">
        <v>244</v>
      </c>
      <c r="C335" s="81">
        <f t="shared" si="352"/>
        <v>6432497586.3179665</v>
      </c>
      <c r="D335" s="84">
        <f t="shared" si="353"/>
        <v>6417.2694060174872</v>
      </c>
      <c r="E335" s="83" t="s">
        <v>244</v>
      </c>
      <c r="F335" s="85">
        <f t="shared" si="354"/>
        <v>2171481963.2739143</v>
      </c>
      <c r="G335" s="85">
        <v>2166.3412355220207</v>
      </c>
      <c r="H335" s="81" t="s">
        <v>244</v>
      </c>
      <c r="I335" s="81">
        <f t="shared" si="355"/>
        <v>1512661770.0199313</v>
      </c>
      <c r="J335" s="84">
        <v>1509.080721467888</v>
      </c>
      <c r="K335" s="83" t="s">
        <v>244</v>
      </c>
      <c r="L335" s="85">
        <f t="shared" si="356"/>
        <v>678127265.07497561</v>
      </c>
      <c r="M335" s="89">
        <v>676.52187865692269</v>
      </c>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c r="CA335" s="121"/>
      <c r="CB335" s="121"/>
      <c r="CC335" s="121"/>
      <c r="CD335" s="121"/>
      <c r="CE335" s="121"/>
      <c r="CF335" s="121"/>
      <c r="IW335" s="35">
        <v>75</v>
      </c>
      <c r="IX335" s="35">
        <v>84</v>
      </c>
      <c r="IY335" s="36" t="s">
        <v>244</v>
      </c>
      <c r="IZ335" s="35">
        <f>SUMIF(Population!$B$214:$B$314,"&lt;="&amp;$GV442,Population!C$214:C$314)-SUMIF(Population!$B$214:$B$314,"&lt;"&amp;$GU442,Population!C$214:C$314)</f>
        <v>557733</v>
      </c>
      <c r="JA335" s="35">
        <f>SUMIF(Population!$B$214:$B$314,"&lt;="&amp;$GV442,Population!D$214:D$314)-SUMIF(Population!$B$214:$B$314,"&lt;"&amp;$GU442,Population!D$214:D$314)</f>
        <v>564512</v>
      </c>
      <c r="JB335" s="35">
        <f>SUMIF(Population!$B$214:$B$314,"&lt;="&amp;$GV442,Population!E$214:E$314)-SUMIF(Population!$B$214:$B$314,"&lt;"&amp;$GU442,Population!E$214:E$314)</f>
        <v>574417</v>
      </c>
      <c r="JC335" s="35">
        <f>SUMIF(Population!$B$214:$B$314,"&lt;="&amp;$GV442,Population!F$214:F$314)-SUMIF(Population!$B$214:$B$314,"&lt;"&amp;$GU442,Population!F$214:F$314)</f>
        <v>585893</v>
      </c>
      <c r="JD335" s="35">
        <f>SUMIF(Population!$B$214:$B$314,"&lt;="&amp;$GV442,Population!G$214:G$314)-SUMIF(Population!$B$214:$B$314,"&lt;"&amp;$GU442,Population!G$214:G$314)</f>
        <v>599406</v>
      </c>
      <c r="JE335" s="35">
        <f>SUMIF(Population!$B$214:$B$314,"&lt;="&amp;$GV442,Population!H$214:H$314)-SUMIF(Population!$B$214:$B$314,"&lt;"&amp;$GU442,Population!H$214:H$314)</f>
        <v>619403</v>
      </c>
      <c r="JF335" s="35">
        <f>SUMIF(Population!$B$214:$B$314,"&lt;="&amp;$GV442,Population!I$214:I$314)-SUMIF(Population!$B$214:$B$314,"&lt;"&amp;$GU442,Population!I$214:I$314)</f>
        <v>639943</v>
      </c>
      <c r="JG335" s="35">
        <f>SUMIF(Population!$B$214:$B$314,"&lt;="&amp;$GV442,Population!J$214:J$314)-SUMIF(Population!$B$214:$B$314,"&lt;"&amp;$GU442,Population!J$214:J$314)</f>
        <v>667973</v>
      </c>
      <c r="JH335" s="35">
        <f>SUMIF(Population!$B$214:$B$314,"&lt;="&amp;$GV442,Population!K$214:K$314)-SUMIF(Population!$B$214:$B$314,"&lt;"&amp;$GU442,Population!K$214:K$314)</f>
        <v>697765</v>
      </c>
      <c r="JI335" s="35">
        <f>SUMIF(Population!$B$214:$B$314,"&lt;="&amp;$GV442,Population!L$214:L$314)-SUMIF(Population!$B$214:$B$314,"&lt;"&amp;$GU442,Population!L$214:L$314)</f>
        <v>727892</v>
      </c>
      <c r="JJ335" s="35">
        <f>SUMIF(Population!$B$214:$B$314,"&lt;="&amp;$GV442,Population!M$214:M$314)-SUMIF(Population!$B$214:$B$314,"&lt;"&amp;$GU442,Population!M$214:M$314)</f>
        <v>774244</v>
      </c>
      <c r="JK335" s="35">
        <f>SUMIF(Population!$B$214:$B$314,"&lt;="&amp;$GV442,Population!N$214:N$314)-SUMIF(Population!$B$214:$B$314,"&lt;"&amp;$GU442,Population!N$214:N$314)</f>
        <v>813956</v>
      </c>
      <c r="JL335" s="35">
        <f>SUMIF(Population!$B$214:$B$314,"&lt;="&amp;$GV442,Population!O$214:O$314)-SUMIF(Population!$B$214:$B$314,"&lt;"&amp;$GU442,Population!O$214:O$314)</f>
        <v>849992</v>
      </c>
      <c r="JM335" s="35">
        <f>SUMIF(Population!$B$214:$B$314,"&lt;="&amp;$GV442,Population!P$214:P$314)-SUMIF(Population!$B$214:$B$314,"&lt;"&amp;$GU442,Population!P$214:P$314)</f>
        <v>886877</v>
      </c>
      <c r="JN335" s="35">
        <f>SUMIF(Population!$B$214:$B$314,"&lt;="&amp;$GV442,Population!Q$214:Q$314)-SUMIF(Population!$B$214:$B$314,"&lt;"&amp;$GU442,Population!Q$214:Q$314)</f>
        <v>923468</v>
      </c>
      <c r="JO335" s="35">
        <f>SUMIF(Population!$B$214:$B$314,"&lt;="&amp;$GV442,Population!R$214:R$314)-SUMIF(Population!$B$214:$B$314,"&lt;"&amp;$GU442,Population!R$214:R$314)</f>
        <v>957009</v>
      </c>
      <c r="JP335" s="35">
        <f>SUMIF(Population!$B$214:$B$314,"&lt;="&amp;$GV442,Population!S$214:S$314)-SUMIF(Population!$B$214:$B$314,"&lt;"&amp;$GU442,Population!S$214:S$314)</f>
        <v>993099</v>
      </c>
      <c r="JQ335" s="35">
        <f>SUMIF(Population!$B$214:$B$314,"&lt;="&amp;$GV442,Population!T$214:T$314)-SUMIF(Population!$B$214:$B$314,"&lt;"&amp;$GU442,Population!T$214:T$314)</f>
        <v>1023875</v>
      </c>
      <c r="JR335" s="35">
        <f>SUMIF(Population!$B$214:$B$314,"&lt;="&amp;$GV442,Population!U$214:U$314)-SUMIF(Population!$B$214:$B$314,"&lt;"&amp;$GU442,Population!U$214:U$314)</f>
        <v>1054873</v>
      </c>
      <c r="JS335" s="35">
        <f>SUMIF(Population!$B$214:$B$314,"&lt;="&amp;$GV442,Population!V$214:V$314)-SUMIF(Population!$B$214:$B$314,"&lt;"&amp;$GU442,Population!V$214:V$314)</f>
        <v>1086329</v>
      </c>
      <c r="JT335" s="35">
        <f>SUMIF(Population!$B$214:$B$314,"&lt;="&amp;$GV442,Population!W$214:W$314)-SUMIF(Population!$B$214:$B$314,"&lt;"&amp;$GU442,Population!W$214:W$314)</f>
        <v>1106324</v>
      </c>
      <c r="JU335" s="35">
        <f>SUMIF(Population!$B$214:$B$314,"&lt;="&amp;$GV442,Population!X$214:X$314)-SUMIF(Population!$B$214:$B$314,"&lt;"&amp;$GU442,Population!X$214:X$314)</f>
        <v>1133188</v>
      </c>
      <c r="JV335" s="35">
        <f>SUMIF(Population!$B$214:$B$314,"&lt;="&amp;$GV442,Population!Y$214:Y$314)-SUMIF(Population!$B$214:$B$314,"&lt;"&amp;$GU442,Population!Y$214:Y$314)</f>
        <v>1163309</v>
      </c>
      <c r="JW335" s="35">
        <f>SUMIF(Population!$B$214:$B$314,"&lt;="&amp;$GV442,Population!Z$214:Z$314)-SUMIF(Population!$B$214:$B$314,"&lt;"&amp;$GU442,Population!Z$214:Z$314)</f>
        <v>1192760</v>
      </c>
      <c r="JX335" s="35">
        <f>SUMIF(Population!$B$214:$B$314,"&lt;="&amp;$GV442,Population!AA$214:AA$314)-SUMIF(Population!$B$214:$B$314,"&lt;"&amp;$GU442,Population!AA$214:AA$314)</f>
        <v>1224837</v>
      </c>
      <c r="JY335" s="35">
        <f>SUMIF(Population!$B$214:$B$314,"&lt;="&amp;$GV442,Population!AB$214:AB$314)-SUMIF(Population!$B$214:$B$314,"&lt;"&amp;$GU442,Population!AB$214:AB$314)</f>
        <v>1255723</v>
      </c>
      <c r="JZ335" s="35">
        <f>SUMIF(Population!$B$214:$B$314,"&lt;="&amp;$GV442,Population!AC$214:AC$314)-SUMIF(Population!$B$214:$B$314,"&lt;"&amp;$GU442,Population!AC$214:AC$314)</f>
        <v>1283346</v>
      </c>
      <c r="KA335" s="35">
        <f>SUMIF(Population!$B$214:$B$314,"&lt;="&amp;$GV442,Population!AD$214:AD$314)-SUMIF(Population!$B$214:$B$314,"&lt;"&amp;$GU442,Population!AD$214:AD$314)</f>
        <v>1307673</v>
      </c>
      <c r="KB335" s="35">
        <f>SUMIF(Population!$B$214:$B$314,"&lt;="&amp;$GV442,Population!AE$214:AE$314)-SUMIF(Population!$B$214:$B$314,"&lt;"&amp;$GU442,Population!AE$214:AE$314)</f>
        <v>1325520</v>
      </c>
      <c r="KC335" s="35">
        <f>SUMIF(Population!$B$214:$B$314,"&lt;="&amp;$GV442,Population!AF$214:AF$314)-SUMIF(Population!$B$214:$B$314,"&lt;"&amp;$GU442,Population!AF$214:AF$314)</f>
        <v>1339267</v>
      </c>
      <c r="KD335" s="35">
        <f>SUMIF(Population!$B$214:$B$314,"&lt;="&amp;$GV442,Population!AG$214:AG$314)-SUMIF(Population!$B$214:$B$314,"&lt;"&amp;$GU442,Population!AG$214:AG$314)</f>
        <v>1351672</v>
      </c>
      <c r="KE335" s="35">
        <f>SUMIF(Population!$B$214:$B$314,"&lt;="&amp;$GV442,Population!AH$214:AH$314)-SUMIF(Population!$B$214:$B$314,"&lt;"&amp;$GU442,Population!AH$214:AH$314)</f>
        <v>1364860</v>
      </c>
      <c r="KF335" s="35">
        <f>SUMIF(Population!$B$214:$B$314,"&lt;="&amp;$GV442,Population!AI$214:AI$314)-SUMIF(Population!$B$214:$B$314,"&lt;"&amp;$GU442,Population!AI$214:AI$314)</f>
        <v>1382146</v>
      </c>
      <c r="KG335" s="35">
        <f>SUMIF(Population!$B$214:$B$314,"&lt;="&amp;$GV442,Population!AJ$214:AJ$314)-SUMIF(Population!$B$214:$B$314,"&lt;"&amp;$GU442,Population!AJ$214:AJ$314)</f>
        <v>1399630</v>
      </c>
      <c r="KH335" s="35">
        <f>SUMIF(Population!$B$214:$B$314,"&lt;="&amp;$GV442,Population!AK$214:AK$314)-SUMIF(Population!$B$214:$B$314,"&lt;"&amp;$GU442,Population!AK$214:AK$314)</f>
        <v>1423382</v>
      </c>
      <c r="KI335" s="35">
        <f>SUMIF(Population!$B$214:$B$314,"&lt;="&amp;$GV442,Population!AL$214:AL$314)-SUMIF(Population!$B$214:$B$314,"&lt;"&amp;$GU442,Population!AL$214:AL$314)</f>
        <v>1445178</v>
      </c>
      <c r="KJ335" s="35">
        <f>SUMIF(Population!$B$214:$B$314,"&lt;="&amp;$GV442,Population!AM$214:AM$314)-SUMIF(Population!$B$214:$B$314,"&lt;"&amp;$GU442,Population!AM$214:AM$314)</f>
        <v>1460867</v>
      </c>
      <c r="KK335" s="35">
        <f>SUMIF(Population!$B$214:$B$314,"&lt;="&amp;$GV442,Population!AN$214:AN$314)-SUMIF(Population!$B$214:$B$314,"&lt;"&amp;$GU442,Population!AN$214:AN$314)</f>
        <v>1474855</v>
      </c>
      <c r="KL335" s="35">
        <f>SUMIF(Population!$B$214:$B$314,"&lt;="&amp;$GV442,Population!AO$214:AO$314)-SUMIF(Population!$B$214:$B$314,"&lt;"&amp;$GU442,Population!AO$214:AO$314)</f>
        <v>1488835</v>
      </c>
      <c r="KM335" s="35">
        <f>SUMIF(Population!$B$214:$B$314,"&lt;="&amp;$GV442,Population!AP$214:AP$314)-SUMIF(Population!$B$214:$B$314,"&lt;"&amp;$GU442,Population!AP$214:AP$314)</f>
        <v>1502726</v>
      </c>
      <c r="KN335" s="35">
        <f>SUMIF(Population!$B$214:$B$314,"&lt;="&amp;$GV442,Population!AQ$214:AQ$314)-SUMIF(Population!$B$214:$B$314,"&lt;"&amp;$GU442,Population!AQ$214:AQ$314)</f>
        <v>1516738</v>
      </c>
      <c r="KO335" s="35">
        <f>SUMIF(Population!$B$214:$B$314,"&lt;="&amp;$GV442,Population!AR$214:AR$314)-SUMIF(Population!$B$214:$B$314,"&lt;"&amp;$GU442,Population!AR$214:AR$314)</f>
        <v>1529109</v>
      </c>
      <c r="KP335" s="35">
        <f>SUMIF(Population!$B$214:$B$314,"&lt;="&amp;$GV442,Population!AS$214:AS$314)-SUMIF(Population!$B$214:$B$314,"&lt;"&amp;$GU442,Population!AS$214:AS$314)</f>
        <v>1539333</v>
      </c>
      <c r="KQ335" s="35">
        <f>SUMIF(Population!$B$214:$B$314,"&lt;="&amp;$GV442,Population!AT$214:AT$314)-SUMIF(Population!$B$214:$B$314,"&lt;"&amp;$GU442,Population!AT$214:AT$314)</f>
        <v>1551731</v>
      </c>
      <c r="KR335" s="35">
        <f>SUMIF(Population!$B$214:$B$314,"&lt;="&amp;$GV442,Population!AU$214:AU$314)-SUMIF(Population!$B$214:$B$314,"&lt;"&amp;$GU442,Population!AU$214:AU$314)</f>
        <v>1562202</v>
      </c>
      <c r="KS335" s="35">
        <f>SUMIF(Population!$B$214:$B$314,"&lt;="&amp;$GV442,Population!AV$214:AV$314)-SUMIF(Population!$B$214:$B$314,"&lt;"&amp;$GU442,Population!AV$214:AV$314)</f>
        <v>1578520</v>
      </c>
      <c r="KT335" s="35">
        <f>SUMIF(Population!$B$214:$B$314,"&lt;="&amp;$GV442,Population!AW$214:AW$314)-SUMIF(Population!$B$214:$B$314,"&lt;"&amp;$GU442,Population!AW$214:AW$314)</f>
        <v>1605750</v>
      </c>
      <c r="KU335" s="35">
        <f>SUMIF(Population!$B$214:$B$314,"&lt;="&amp;$GV442,Population!AX$214:AX$314)-SUMIF(Population!$B$214:$B$314,"&lt;"&amp;$GU442,Population!AX$214:AX$314)</f>
        <v>1637391</v>
      </c>
      <c r="KV335" s="35">
        <f>SUMIF(Population!$B$214:$B$314,"&lt;="&amp;$GV442,Population!AY$214:AY$314)-SUMIF(Population!$B$214:$B$314,"&lt;"&amp;$GU442,Population!AY$214:AY$314)</f>
        <v>1674005</v>
      </c>
      <c r="KY335" s="35">
        <v>75</v>
      </c>
      <c r="KZ335" s="35">
        <v>84</v>
      </c>
      <c r="LA335" s="36" t="s">
        <v>244</v>
      </c>
      <c r="LB335" s="35">
        <f>SUMIF(Population!$B$110:$B$210,"&lt;="&amp;$GV442,Population!C$110:C$210)-SUMIF(Population!$B$110:$B$210,"&lt;"&amp;$GU442,Population!C$110:C$210)</f>
        <v>459076</v>
      </c>
      <c r="LC335" s="35">
        <f>SUMIF(Population!$B$110:$B$210,"&lt;="&amp;$GV442,Population!D$110:D$210)-SUMIF(Population!$B$110:$B$210,"&lt;"&amp;$GU442,Population!D$110:D$210)</f>
        <v>470751</v>
      </c>
      <c r="LD335" s="35">
        <f>SUMIF(Population!$B$110:$B$210,"&lt;="&amp;$GV442,Population!E$110:E$210)-SUMIF(Population!$B$110:$B$210,"&lt;"&amp;$GU442,Population!E$110:E$210)</f>
        <v>484580</v>
      </c>
      <c r="LE335" s="35">
        <f>SUMIF(Population!$B$110:$B$210,"&lt;="&amp;$GV442,Population!F$110:F$210)-SUMIF(Population!$B$110:$B$210,"&lt;"&amp;$GU442,Population!F$110:F$210)</f>
        <v>499823</v>
      </c>
      <c r="LF335" s="35">
        <f>SUMIF(Population!$B$110:$B$210,"&lt;="&amp;$GV442,Population!G$110:G$210)-SUMIF(Population!$B$110:$B$210,"&lt;"&amp;$GU442,Population!G$110:G$210)</f>
        <v>516397</v>
      </c>
      <c r="LG335" s="35">
        <f>SUMIF(Population!$B$110:$B$210,"&lt;="&amp;$GV442,Population!H$110:H$210)-SUMIF(Population!$B$110:$B$210,"&lt;"&amp;$GU442,Population!H$110:H$210)</f>
        <v>538120</v>
      </c>
      <c r="LH335" s="35">
        <f>SUMIF(Population!$B$110:$B$210,"&lt;="&amp;$GV442,Population!I$110:I$210)-SUMIF(Population!$B$110:$B$210,"&lt;"&amp;$GU442,Population!I$110:I$210)</f>
        <v>559193</v>
      </c>
      <c r="LI335" s="35">
        <f>SUMIF(Population!$B$110:$B$210,"&lt;="&amp;$GV442,Population!J$110:J$210)-SUMIF(Population!$B$110:$B$210,"&lt;"&amp;$GU442,Population!J$110:J$210)</f>
        <v>586562</v>
      </c>
      <c r="LJ335" s="35">
        <f>SUMIF(Population!$B$110:$B$210,"&lt;="&amp;$GV442,Population!K$110:K$210)-SUMIF(Population!$B$110:$B$210,"&lt;"&amp;$GU442,Population!K$110:K$210)</f>
        <v>615813</v>
      </c>
      <c r="LK335" s="35">
        <f>SUMIF(Population!$B$110:$B$210,"&lt;="&amp;$GV442,Population!L$110:L$210)-SUMIF(Population!$B$110:$B$210,"&lt;"&amp;$GU442,Population!L$110:L$210)</f>
        <v>645688</v>
      </c>
      <c r="LL335" s="35">
        <f>SUMIF(Population!$B$110:$B$210,"&lt;="&amp;$GV442,Population!M$110:M$210)-SUMIF(Population!$B$110:$B$210,"&lt;"&amp;$GU442,Population!M$110:M$210)</f>
        <v>688667</v>
      </c>
      <c r="LM335" s="35">
        <f>SUMIF(Population!$B$110:$B$210,"&lt;="&amp;$GV442,Population!N$110:N$210)-SUMIF(Population!$B$110:$B$210,"&lt;"&amp;$GU442,Population!N$110:N$210)</f>
        <v>725050</v>
      </c>
      <c r="LN335" s="35">
        <f>SUMIF(Population!$B$110:$B$210,"&lt;="&amp;$GV442,Population!O$110:O$210)-SUMIF(Population!$B$110:$B$210,"&lt;"&amp;$GU442,Population!O$110:O$210)</f>
        <v>756894</v>
      </c>
      <c r="LO335" s="35">
        <f>SUMIF(Population!$B$110:$B$210,"&lt;="&amp;$GV442,Population!P$110:P$210)-SUMIF(Population!$B$110:$B$210,"&lt;"&amp;$GU442,Population!P$110:P$210)</f>
        <v>788409</v>
      </c>
      <c r="LP335" s="35">
        <f>SUMIF(Population!$B$110:$B$210,"&lt;="&amp;$GV442,Population!Q$110:Q$210)-SUMIF(Population!$B$110:$B$210,"&lt;"&amp;$GU442,Population!Q$110:Q$210)</f>
        <v>819591</v>
      </c>
      <c r="LQ335" s="35">
        <f>SUMIF(Population!$B$110:$B$210,"&lt;="&amp;$GV442,Population!R$110:R$210)-SUMIF(Population!$B$110:$B$210,"&lt;"&amp;$GU442,Population!R$110:R$210)</f>
        <v>848121</v>
      </c>
      <c r="LR335" s="35">
        <f>SUMIF(Population!$B$110:$B$210,"&lt;="&amp;$GV442,Population!S$110:S$210)-SUMIF(Population!$B$110:$B$210,"&lt;"&amp;$GU442,Population!S$110:S$210)</f>
        <v>878881</v>
      </c>
      <c r="LS335" s="35">
        <f>SUMIF(Population!$B$110:$B$210,"&lt;="&amp;$GV442,Population!T$110:T$210)-SUMIF(Population!$B$110:$B$210,"&lt;"&amp;$GU442,Population!T$110:T$210)</f>
        <v>904546</v>
      </c>
      <c r="LT335" s="35">
        <f>SUMIF(Population!$B$110:$B$210,"&lt;="&amp;$GV442,Population!U$110:U$210)-SUMIF(Population!$B$110:$B$210,"&lt;"&amp;$GU442,Population!U$110:U$210)</f>
        <v>930663</v>
      </c>
      <c r="LU335" s="35">
        <f>SUMIF(Population!$B$110:$B$210,"&lt;="&amp;$GV442,Population!V$110:V$210)-SUMIF(Population!$B$110:$B$210,"&lt;"&amp;$GU442,Population!V$110:V$210)</f>
        <v>957809</v>
      </c>
      <c r="LV335" s="35">
        <f>SUMIF(Population!$B$110:$B$210,"&lt;="&amp;$GV442,Population!W$110:W$210)-SUMIF(Population!$B$110:$B$210,"&lt;"&amp;$GU442,Population!W$110:W$210)</f>
        <v>974846</v>
      </c>
      <c r="LW335" s="35">
        <f>SUMIF(Population!$B$110:$B$210,"&lt;="&amp;$GV442,Population!X$110:X$210)-SUMIF(Population!$B$110:$B$210,"&lt;"&amp;$GU442,Population!X$110:X$210)</f>
        <v>997436</v>
      </c>
      <c r="LX335" s="35">
        <f>SUMIF(Population!$B$110:$B$210,"&lt;="&amp;$GV442,Population!Y$110:Y$210)-SUMIF(Population!$B$110:$B$210,"&lt;"&amp;$GU442,Population!Y$110:Y$210)</f>
        <v>1024227</v>
      </c>
      <c r="LY335" s="35">
        <f>SUMIF(Population!$B$110:$B$210,"&lt;="&amp;$GV442,Population!Z$110:Z$210)-SUMIF(Population!$B$110:$B$210,"&lt;"&amp;$GU442,Population!Z$110:Z$210)</f>
        <v>1050767</v>
      </c>
      <c r="LZ335" s="35">
        <f>SUMIF(Population!$B$110:$B$210,"&lt;="&amp;$GV442,Population!AA$110:AA$210)-SUMIF(Population!$B$110:$B$210,"&lt;"&amp;$GU442,Population!AA$110:AA$210)</f>
        <v>1080440</v>
      </c>
      <c r="MA335" s="35">
        <f>SUMIF(Population!$B$110:$B$210,"&lt;="&amp;$GV442,Population!AB$110:AB$210)-SUMIF(Population!$B$110:$B$210,"&lt;"&amp;$GU442,Population!AB$110:AB$210)</f>
        <v>1109817</v>
      </c>
      <c r="MB335" s="35">
        <f>SUMIF(Population!$B$110:$B$210,"&lt;="&amp;$GV442,Population!AC$110:AC$210)-SUMIF(Population!$B$110:$B$210,"&lt;"&amp;$GU442,Population!AC$110:AC$210)</f>
        <v>1136141</v>
      </c>
      <c r="MC335" s="35">
        <f>SUMIF(Population!$B$110:$B$210,"&lt;="&amp;$GV442,Population!AD$110:AD$210)-SUMIF(Population!$B$110:$B$210,"&lt;"&amp;$GU442,Population!AD$110:AD$210)</f>
        <v>1160585</v>
      </c>
      <c r="MD335" s="35">
        <f>SUMIF(Population!$B$110:$B$210,"&lt;="&amp;$GV442,Population!AE$110:AE$210)-SUMIF(Population!$B$110:$B$210,"&lt;"&amp;$GU442,Population!AE$110:AE$210)</f>
        <v>1178813</v>
      </c>
      <c r="ME335" s="35">
        <f>SUMIF(Population!$B$110:$B$210,"&lt;="&amp;$GV442,Population!AF$110:AF$210)-SUMIF(Population!$B$110:$B$210,"&lt;"&amp;$GU442,Population!AF$110:AF$210)</f>
        <v>1193196</v>
      </c>
      <c r="MF335" s="35">
        <f>SUMIF(Population!$B$110:$B$210,"&lt;="&amp;$GV442,Population!AG$110:AG$210)-SUMIF(Population!$B$110:$B$210,"&lt;"&amp;$GU442,Population!AG$110:AG$210)</f>
        <v>1207625</v>
      </c>
      <c r="MG335" s="35">
        <f>SUMIF(Population!$B$110:$B$210,"&lt;="&amp;$GV442,Population!AH$110:AH$210)-SUMIF(Population!$B$110:$B$210,"&lt;"&amp;$GU442,Population!AH$110:AH$210)</f>
        <v>1223894</v>
      </c>
      <c r="MH335" s="35">
        <f>SUMIF(Population!$B$110:$B$210,"&lt;="&amp;$GV442,Population!AI$110:AI$210)-SUMIF(Population!$B$110:$B$210,"&lt;"&amp;$GU442,Population!AI$110:AI$210)</f>
        <v>1243209</v>
      </c>
      <c r="MI335" s="35">
        <f>SUMIF(Population!$B$110:$B$210,"&lt;="&amp;$GV442,Population!AJ$110:AJ$210)-SUMIF(Population!$B$110:$B$210,"&lt;"&amp;$GU442,Population!AJ$110:AJ$210)</f>
        <v>1264107</v>
      </c>
      <c r="MJ335" s="35">
        <f>SUMIF(Population!$B$110:$B$210,"&lt;="&amp;$GV442,Population!AK$110:AK$210)-SUMIF(Population!$B$110:$B$210,"&lt;"&amp;$GU442,Population!AK$110:AK$210)</f>
        <v>1289341</v>
      </c>
      <c r="MK335" s="35">
        <f>SUMIF(Population!$B$110:$B$210,"&lt;="&amp;$GV442,Population!AL$110:AL$210)-SUMIF(Population!$B$110:$B$210,"&lt;"&amp;$GU442,Population!AL$110:AL$210)</f>
        <v>1312578</v>
      </c>
      <c r="ML335" s="35">
        <f>SUMIF(Population!$B$110:$B$210,"&lt;="&amp;$GV442,Population!AM$110:AM$210)-SUMIF(Population!$B$110:$B$210,"&lt;"&amp;$GU442,Population!AM$110:AM$210)</f>
        <v>1331182</v>
      </c>
      <c r="MM335" s="35">
        <f>SUMIF(Population!$B$110:$B$210,"&lt;="&amp;$GV442,Population!AN$110:AN$210)-SUMIF(Population!$B$110:$B$210,"&lt;"&amp;$GU442,Population!AN$110:AN$210)</f>
        <v>1348109</v>
      </c>
      <c r="MN335" s="35">
        <f>SUMIF(Population!$B$110:$B$210,"&lt;="&amp;$GV442,Population!AO$110:AO$210)-SUMIF(Population!$B$110:$B$210,"&lt;"&amp;$GU442,Population!AO$110:AO$210)</f>
        <v>1365909</v>
      </c>
      <c r="MO335" s="35">
        <f>SUMIF(Population!$B$110:$B$210,"&lt;="&amp;$GV442,Population!AP$110:AP$210)-SUMIF(Population!$B$110:$B$210,"&lt;"&amp;$GU442,Population!AP$110:AP$210)</f>
        <v>1383079</v>
      </c>
      <c r="MP335" s="35">
        <f>SUMIF(Population!$B$110:$B$210,"&lt;="&amp;$GV442,Population!AQ$110:AQ$210)-SUMIF(Population!$B$110:$B$210,"&lt;"&amp;$GU442,Population!AQ$110:AQ$210)</f>
        <v>1400191</v>
      </c>
      <c r="MQ335" s="35">
        <f>SUMIF(Population!$B$110:$B$210,"&lt;="&amp;$GV442,Population!AR$110:AR$210)-SUMIF(Population!$B$110:$B$210,"&lt;"&amp;$GU442,Population!AR$110:AR$210)</f>
        <v>1415860</v>
      </c>
      <c r="MR335" s="35">
        <f>SUMIF(Population!$B$110:$B$210,"&lt;="&amp;$GV442,Population!AS$110:AS$210)-SUMIF(Population!$B$110:$B$210,"&lt;"&amp;$GU442,Population!AS$110:AS$210)</f>
        <v>1431096</v>
      </c>
      <c r="MS335" s="35">
        <f>SUMIF(Population!$B$110:$B$210,"&lt;="&amp;$GV442,Population!AT$110:AT$210)-SUMIF(Population!$B$110:$B$210,"&lt;"&amp;$GU442,Population!AT$110:AT$210)</f>
        <v>1448016</v>
      </c>
      <c r="MT335" s="35">
        <f>SUMIF(Population!$B$110:$B$210,"&lt;="&amp;$GV442,Population!AU$110:AU$210)-SUMIF(Population!$B$110:$B$210,"&lt;"&amp;$GU442,Population!AU$110:AU$210)</f>
        <v>1465899</v>
      </c>
      <c r="MU335" s="35">
        <f>SUMIF(Population!$B$110:$B$210,"&lt;="&amp;$GV442,Population!AV$110:AV$210)-SUMIF(Population!$B$110:$B$210,"&lt;"&amp;$GU442,Population!AV$110:AV$210)</f>
        <v>1489264</v>
      </c>
      <c r="MV335" s="35">
        <f>SUMIF(Population!$B$110:$B$210,"&lt;="&amp;$GV442,Population!AW$110:AW$210)-SUMIF(Population!$B$110:$B$210,"&lt;"&amp;$GU442,Population!AW$110:AW$210)</f>
        <v>1521900</v>
      </c>
      <c r="MW335" s="35">
        <f>SUMIF(Population!$B$110:$B$210,"&lt;="&amp;$GV442,Population!AX$110:AX$210)-SUMIF(Population!$B$110:$B$210,"&lt;"&amp;$GU442,Population!AX$110:AX$210)</f>
        <v>1556843</v>
      </c>
      <c r="MX335" s="35">
        <f>SUMIF(Population!$B$110:$B$210,"&lt;="&amp;$GV442,Population!AY$110:AY$210)-SUMIF(Population!$B$110:$B$210,"&lt;"&amp;$GU442,Population!AY$110:AY$210)</f>
        <v>1594811</v>
      </c>
      <c r="MZ335" s="121"/>
      <c r="NA335" s="141"/>
      <c r="NB335" s="141"/>
      <c r="NC335" s="141"/>
      <c r="ND335" s="141"/>
      <c r="NE335" s="141"/>
      <c r="NF335" s="141"/>
      <c r="NG335" s="141"/>
      <c r="NH335" s="141"/>
      <c r="NI335" s="141"/>
      <c r="NJ335" s="141"/>
      <c r="NK335" s="141"/>
      <c r="NL335" s="141"/>
      <c r="NM335" s="141"/>
      <c r="NN335" s="141"/>
      <c r="NO335" s="141"/>
      <c r="NP335" s="141"/>
      <c r="NQ335" s="141"/>
      <c r="NR335" s="141"/>
      <c r="NS335" s="141"/>
      <c r="NT335" s="141"/>
      <c r="NU335" s="141"/>
      <c r="NV335" s="141"/>
      <c r="NW335" s="141"/>
      <c r="NX335" s="141"/>
      <c r="NY335" s="141"/>
      <c r="NZ335" s="141"/>
      <c r="OA335" s="141"/>
      <c r="OB335" s="141"/>
      <c r="OC335" s="141"/>
      <c r="OD335" s="141"/>
      <c r="OE335" s="141"/>
      <c r="OF335" s="141"/>
      <c r="OG335" s="141"/>
      <c r="OH335" s="141"/>
      <c r="OI335" s="141"/>
      <c r="OJ335" s="141"/>
      <c r="OK335" s="141"/>
      <c r="OL335" s="141"/>
      <c r="OM335" s="141"/>
      <c r="ON335" s="141"/>
      <c r="OO335" s="141"/>
      <c r="OP335" s="141"/>
      <c r="OQ335" s="141"/>
      <c r="OR335" s="141"/>
      <c r="OS335" s="141"/>
      <c r="OT335" s="141"/>
      <c r="OU335" s="141"/>
      <c r="OV335" s="141"/>
      <c r="OW335" s="141"/>
      <c r="OX335" s="141"/>
    </row>
    <row r="336" spans="1:414" ht="15">
      <c r="B336" s="81" t="s">
        <v>102</v>
      </c>
      <c r="C336" s="81">
        <f t="shared" si="352"/>
        <v>3987513827.5966172</v>
      </c>
      <c r="D336" s="84">
        <f t="shared" si="353"/>
        <v>9879.6944245184477</v>
      </c>
      <c r="E336" s="83" t="s">
        <v>102</v>
      </c>
      <c r="F336" s="85">
        <f t="shared" si="354"/>
        <v>852334467.58736014</v>
      </c>
      <c r="G336" s="85">
        <v>2111.7930749153511</v>
      </c>
      <c r="H336" s="81" t="s">
        <v>102</v>
      </c>
      <c r="I336" s="81">
        <f t="shared" si="355"/>
        <v>564410002.94786072</v>
      </c>
      <c r="J336" s="84">
        <v>1398.4148018935764</v>
      </c>
      <c r="K336" s="83" t="s">
        <v>102</v>
      </c>
      <c r="L336" s="85">
        <f t="shared" si="356"/>
        <v>234402035.3238911</v>
      </c>
      <c r="M336" s="89">
        <v>580.76801275471212</v>
      </c>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IW336" s="35">
        <v>85</v>
      </c>
      <c r="IX336" s="35">
        <v>100</v>
      </c>
      <c r="IY336" s="36" t="s">
        <v>102</v>
      </c>
      <c r="IZ336" s="35">
        <f>SUMIF(Population!$B$214:$B$314,"&lt;="&amp;$GV443,Population!C$214:C$314)-SUMIF(Population!$B$214:$B$314,"&lt;"&amp;$GU443,Population!C$214:C$314)</f>
        <v>272101</v>
      </c>
      <c r="JA336" s="35">
        <f>SUMIF(Population!$B$214:$B$314,"&lt;="&amp;$GV443,Population!D$214:D$314)-SUMIF(Population!$B$214:$B$314,"&lt;"&amp;$GU443,Population!D$214:D$314)</f>
        <v>281072</v>
      </c>
      <c r="JB336" s="35">
        <f>SUMIF(Population!$B$214:$B$314,"&lt;="&amp;$GV443,Population!E$214:E$314)-SUMIF(Population!$B$214:$B$314,"&lt;"&amp;$GU443,Population!E$214:E$314)</f>
        <v>288895</v>
      </c>
      <c r="JC336" s="35">
        <f>SUMIF(Population!$B$214:$B$314,"&lt;="&amp;$GV443,Population!F$214:F$314)-SUMIF(Population!$B$214:$B$314,"&lt;"&amp;$GU443,Population!F$214:F$314)</f>
        <v>296413</v>
      </c>
      <c r="JD336" s="35">
        <f>SUMIF(Population!$B$214:$B$314,"&lt;="&amp;$GV443,Population!G$214:G$314)-SUMIF(Population!$B$214:$B$314,"&lt;"&amp;$GU443,Population!G$214:G$314)</f>
        <v>303420</v>
      </c>
      <c r="JE336" s="35">
        <f>SUMIF(Population!$B$214:$B$314,"&lt;="&amp;$GV443,Population!H$214:H$314)-SUMIF(Population!$B$214:$B$314,"&lt;"&amp;$GU443,Population!H$214:H$314)</f>
        <v>307910</v>
      </c>
      <c r="JF336" s="35">
        <f>SUMIF(Population!$B$214:$B$314,"&lt;="&amp;$GV443,Population!I$214:I$314)-SUMIF(Population!$B$214:$B$314,"&lt;"&amp;$GU443,Population!I$214:I$314)</f>
        <v>312516</v>
      </c>
      <c r="JG336" s="35">
        <f>SUMIF(Population!$B$214:$B$314,"&lt;="&amp;$GV443,Population!J$214:J$314)-SUMIF(Population!$B$214:$B$314,"&lt;"&amp;$GU443,Population!J$214:J$314)</f>
        <v>316986</v>
      </c>
      <c r="JH336" s="35">
        <f>SUMIF(Population!$B$214:$B$314,"&lt;="&amp;$GV443,Population!K$214:K$314)-SUMIF(Population!$B$214:$B$314,"&lt;"&amp;$GU443,Population!K$214:K$314)</f>
        <v>322325</v>
      </c>
      <c r="JI336" s="35">
        <f>SUMIF(Population!$B$214:$B$314,"&lt;="&amp;$GV443,Population!L$214:L$314)-SUMIF(Population!$B$214:$B$314,"&lt;"&amp;$GU443,Population!L$214:L$314)</f>
        <v>329096</v>
      </c>
      <c r="JJ336" s="35">
        <f>SUMIF(Population!$B$214:$B$314,"&lt;="&amp;$GV443,Population!M$214:M$314)-SUMIF(Population!$B$214:$B$314,"&lt;"&amp;$GU443,Population!M$214:M$314)</f>
        <v>336013</v>
      </c>
      <c r="JK336" s="35">
        <f>SUMIF(Population!$B$214:$B$314,"&lt;="&amp;$GV443,Population!N$214:N$314)-SUMIF(Population!$B$214:$B$314,"&lt;"&amp;$GU443,Population!N$214:N$314)</f>
        <v>344106</v>
      </c>
      <c r="JL336" s="35">
        <f>SUMIF(Population!$B$214:$B$314,"&lt;="&amp;$GV443,Population!O$214:O$314)-SUMIF(Population!$B$214:$B$314,"&lt;"&amp;$GU443,Population!O$214:O$314)</f>
        <v>354008</v>
      </c>
      <c r="JM336" s="35">
        <f>SUMIF(Population!$B$214:$B$314,"&lt;="&amp;$GV443,Population!P$214:P$314)-SUMIF(Population!$B$214:$B$314,"&lt;"&amp;$GU443,Population!P$214:P$314)</f>
        <v>365153</v>
      </c>
      <c r="JN336" s="35">
        <f>SUMIF(Population!$B$214:$B$314,"&lt;="&amp;$GV443,Population!Q$214:Q$314)-SUMIF(Population!$B$214:$B$314,"&lt;"&amp;$GU443,Population!Q$214:Q$314)</f>
        <v>377430</v>
      </c>
      <c r="JO336" s="35">
        <f>SUMIF(Population!$B$214:$B$314,"&lt;="&amp;$GV443,Population!R$214:R$314)-SUMIF(Population!$B$214:$B$314,"&lt;"&amp;$GU443,Population!R$214:R$314)</f>
        <v>392690</v>
      </c>
      <c r="JP336" s="35">
        <f>SUMIF(Population!$B$214:$B$314,"&lt;="&amp;$GV443,Population!S$214:S$314)-SUMIF(Population!$B$214:$B$314,"&lt;"&amp;$GU443,Population!S$214:S$314)</f>
        <v>408180</v>
      </c>
      <c r="JQ336" s="35">
        <f>SUMIF(Population!$B$214:$B$314,"&lt;="&amp;$GV443,Population!T$214:T$314)-SUMIF(Population!$B$214:$B$314,"&lt;"&amp;$GU443,Population!T$214:T$314)</f>
        <v>428929</v>
      </c>
      <c r="JR336" s="35">
        <f>SUMIF(Population!$B$214:$B$314,"&lt;="&amp;$GV443,Population!U$214:U$314)-SUMIF(Population!$B$214:$B$314,"&lt;"&amp;$GU443,Population!U$214:U$314)</f>
        <v>451336</v>
      </c>
      <c r="JS336" s="35">
        <f>SUMIF(Population!$B$214:$B$314,"&lt;="&amp;$GV443,Population!V$214:V$314)-SUMIF(Population!$B$214:$B$314,"&lt;"&amp;$GU443,Population!V$214:V$314)</f>
        <v>474486</v>
      </c>
      <c r="JT336" s="35">
        <f>SUMIF(Population!$B$214:$B$314,"&lt;="&amp;$GV443,Population!W$214:W$314)-SUMIF(Population!$B$214:$B$314,"&lt;"&amp;$GU443,Population!W$214:W$314)</f>
        <v>509453</v>
      </c>
      <c r="JU336" s="35">
        <f>SUMIF(Population!$B$214:$B$314,"&lt;="&amp;$GV443,Population!X$214:X$314)-SUMIF(Population!$B$214:$B$314,"&lt;"&amp;$GU443,Population!X$214:X$314)</f>
        <v>538842</v>
      </c>
      <c r="JV336" s="35">
        <f>SUMIF(Population!$B$214:$B$314,"&lt;="&amp;$GV443,Population!Y$214:Y$314)-SUMIF(Population!$B$214:$B$314,"&lt;"&amp;$GU443,Population!Y$214:Y$314)</f>
        <v>565605</v>
      </c>
      <c r="JW336" s="35">
        <f>SUMIF(Population!$B$214:$B$314,"&lt;="&amp;$GV443,Population!Z$214:Z$314)-SUMIF(Population!$B$214:$B$314,"&lt;"&amp;$GU443,Population!Z$214:Z$314)</f>
        <v>592785</v>
      </c>
      <c r="JX336" s="35">
        <f>SUMIF(Population!$B$214:$B$314,"&lt;="&amp;$GV443,Population!AA$214:AA$314)-SUMIF(Population!$B$214:$B$314,"&lt;"&amp;$GU443,Population!AA$214:AA$314)</f>
        <v>619372</v>
      </c>
      <c r="JY336" s="35">
        <f>SUMIF(Population!$B$214:$B$314,"&lt;="&amp;$GV443,Population!AB$214:AB$314)-SUMIF(Population!$B$214:$B$314,"&lt;"&amp;$GU443,Population!AB$214:AB$314)</f>
        <v>644851</v>
      </c>
      <c r="JZ336" s="35">
        <f>SUMIF(Population!$B$214:$B$314,"&lt;="&amp;$GV443,Population!AC$214:AC$314)-SUMIF(Population!$B$214:$B$314,"&lt;"&amp;$GU443,Population!AC$214:AC$314)</f>
        <v>671543</v>
      </c>
      <c r="KA336" s="35">
        <f>SUMIF(Population!$B$214:$B$314,"&lt;="&amp;$GV443,Population!AD$214:AD$314)-SUMIF(Population!$B$214:$B$314,"&lt;"&amp;$GU443,Population!AD$214:AD$314)</f>
        <v>697196</v>
      </c>
      <c r="KB336" s="35">
        <f>SUMIF(Population!$B$214:$B$314,"&lt;="&amp;$GV443,Population!AE$214:AE$314)-SUMIF(Population!$B$214:$B$314,"&lt;"&amp;$GU443,Population!AE$214:AE$314)</f>
        <v>723626</v>
      </c>
      <c r="KC336" s="35">
        <f>SUMIF(Population!$B$214:$B$314,"&lt;="&amp;$GV443,Population!AF$214:AF$314)-SUMIF(Population!$B$214:$B$314,"&lt;"&amp;$GU443,Population!AF$214:AF$314)</f>
        <v>750393</v>
      </c>
      <c r="KD336" s="35">
        <f>SUMIF(Population!$B$214:$B$314,"&lt;="&amp;$GV443,Population!AG$214:AG$314)-SUMIF(Population!$B$214:$B$314,"&lt;"&amp;$GU443,Population!AG$214:AG$314)</f>
        <v>776718</v>
      </c>
      <c r="KE336" s="35">
        <f>SUMIF(Population!$B$214:$B$314,"&lt;="&amp;$GV443,Population!AH$214:AH$314)-SUMIF(Population!$B$214:$B$314,"&lt;"&amp;$GU443,Population!AH$214:AH$314)</f>
        <v>803965</v>
      </c>
      <c r="KF336" s="35">
        <f>SUMIF(Population!$B$214:$B$314,"&lt;="&amp;$GV443,Population!AI$214:AI$314)-SUMIF(Population!$B$214:$B$314,"&lt;"&amp;$GU443,Population!AI$214:AI$314)</f>
        <v>831245</v>
      </c>
      <c r="KG336" s="35">
        <f>SUMIF(Population!$B$214:$B$314,"&lt;="&amp;$GV443,Population!AJ$214:AJ$314)-SUMIF(Population!$B$214:$B$314,"&lt;"&amp;$GU443,Population!AJ$214:AJ$314)</f>
        <v>858418</v>
      </c>
      <c r="KH336" s="35">
        <f>SUMIF(Population!$B$214:$B$314,"&lt;="&amp;$GV443,Population!AK$214:AK$314)-SUMIF(Population!$B$214:$B$314,"&lt;"&amp;$GU443,Population!AK$214:AK$314)</f>
        <v>887512</v>
      </c>
      <c r="KI336" s="35">
        <f>SUMIF(Population!$B$214:$B$314,"&lt;="&amp;$GV443,Population!AL$214:AL$314)-SUMIF(Population!$B$214:$B$314,"&lt;"&amp;$GU443,Population!AL$214:AL$314)</f>
        <v>913844</v>
      </c>
      <c r="KJ336" s="35">
        <f>SUMIF(Population!$B$214:$B$314,"&lt;="&amp;$GV443,Population!AM$214:AM$314)-SUMIF(Population!$B$214:$B$314,"&lt;"&amp;$GU443,Population!AM$214:AM$314)</f>
        <v>939549</v>
      </c>
      <c r="KK336" s="35">
        <f>SUMIF(Population!$B$214:$B$314,"&lt;="&amp;$GV443,Population!AN$214:AN$314)-SUMIF(Population!$B$214:$B$314,"&lt;"&amp;$GU443,Population!AN$214:AN$314)</f>
        <v>962385</v>
      </c>
      <c r="KL336" s="35">
        <f>SUMIF(Population!$B$214:$B$314,"&lt;="&amp;$GV443,Population!AO$214:AO$314)-SUMIF(Population!$B$214:$B$314,"&lt;"&amp;$GU443,Population!AO$214:AO$314)</f>
        <v>980851</v>
      </c>
      <c r="KM336" s="35">
        <f>SUMIF(Population!$B$214:$B$314,"&lt;="&amp;$GV443,Population!AP$214:AP$314)-SUMIF(Population!$B$214:$B$314,"&lt;"&amp;$GU443,Population!AP$214:AP$314)</f>
        <v>996768</v>
      </c>
      <c r="KN336" s="35">
        <f>SUMIF(Population!$B$214:$B$314,"&lt;="&amp;$GV443,Population!AQ$214:AQ$314)-SUMIF(Population!$B$214:$B$314,"&lt;"&amp;$GU443,Population!AQ$214:AQ$314)</f>
        <v>1012037</v>
      </c>
      <c r="KO336" s="35">
        <f>SUMIF(Population!$B$214:$B$314,"&lt;="&amp;$GV443,Population!AR$214:AR$314)-SUMIF(Population!$B$214:$B$314,"&lt;"&amp;$GU443,Population!AR$214:AR$314)</f>
        <v>1029140</v>
      </c>
      <c r="KP336" s="35">
        <f>SUMIF(Population!$B$214:$B$314,"&lt;="&amp;$GV443,Population!AS$214:AS$314)-SUMIF(Population!$B$214:$B$314,"&lt;"&amp;$GU443,Population!AS$214:AS$314)</f>
        <v>1051449</v>
      </c>
      <c r="KQ336" s="35">
        <f>SUMIF(Population!$B$214:$B$314,"&lt;="&amp;$GV443,Population!AT$214:AT$314)-SUMIF(Population!$B$214:$B$314,"&lt;"&amp;$GU443,Population!AT$214:AT$314)</f>
        <v>1074854</v>
      </c>
      <c r="KR336" s="35">
        <f>SUMIF(Population!$B$214:$B$314,"&lt;="&amp;$GV443,Population!AU$214:AU$314)-SUMIF(Population!$B$214:$B$314,"&lt;"&amp;$GU443,Population!AU$214:AU$314)</f>
        <v>1106104</v>
      </c>
      <c r="KS336" s="35">
        <f>SUMIF(Population!$B$214:$B$314,"&lt;="&amp;$GV443,Population!AV$214:AV$314)-SUMIF(Population!$B$214:$B$314,"&lt;"&amp;$GU443,Population!AV$214:AV$314)</f>
        <v>1134971</v>
      </c>
      <c r="KT336" s="35">
        <f>SUMIF(Population!$B$214:$B$314,"&lt;="&amp;$GV443,Population!AW$214:AW$314)-SUMIF(Population!$B$214:$B$314,"&lt;"&amp;$GU443,Population!AW$214:AW$314)</f>
        <v>1158042</v>
      </c>
      <c r="KU336" s="35">
        <f>SUMIF(Population!$B$214:$B$314,"&lt;="&amp;$GV443,Population!AX$214:AX$314)-SUMIF(Population!$B$214:$B$314,"&lt;"&amp;$GU443,Population!AX$214:AX$314)</f>
        <v>1177605</v>
      </c>
      <c r="KV336" s="35">
        <f>SUMIF(Population!$B$214:$B$314,"&lt;="&amp;$GV443,Population!AY$214:AY$314)-SUMIF(Population!$B$214:$B$314,"&lt;"&amp;$GU443,Population!AY$214:AY$314)</f>
        <v>1194189</v>
      </c>
      <c r="KY336" s="35">
        <v>85</v>
      </c>
      <c r="KZ336" s="35">
        <v>100</v>
      </c>
      <c r="LA336" s="36" t="s">
        <v>102</v>
      </c>
      <c r="LB336" s="35">
        <f>SUMIF(Population!$B$110:$B$210,"&lt;="&amp;$GV443,Population!C$110:C$210)-SUMIF(Population!$B$110:$B$210,"&lt;"&amp;$GU443,Population!C$110:C$210)</f>
        <v>148416</v>
      </c>
      <c r="LC336" s="35">
        <f>SUMIF(Population!$B$110:$B$210,"&lt;="&amp;$GV443,Population!D$110:D$210)-SUMIF(Population!$B$110:$B$210,"&lt;"&amp;$GU443,Population!D$110:D$210)</f>
        <v>157001</v>
      </c>
      <c r="LD336" s="35">
        <f>SUMIF(Population!$B$110:$B$210,"&lt;="&amp;$GV443,Population!E$110:E$210)-SUMIF(Population!$B$110:$B$210,"&lt;"&amp;$GU443,Population!E$110:E$210)</f>
        <v>165031</v>
      </c>
      <c r="LE336" s="35">
        <f>SUMIF(Population!$B$110:$B$210,"&lt;="&amp;$GV443,Population!F$110:F$210)-SUMIF(Population!$B$110:$B$210,"&lt;"&amp;$GU443,Population!F$110:F$210)</f>
        <v>173100</v>
      </c>
      <c r="LF336" s="35">
        <f>SUMIF(Population!$B$110:$B$210,"&lt;="&amp;$GV443,Population!G$110:G$210)-SUMIF(Population!$B$110:$B$210,"&lt;"&amp;$GU443,Population!G$110:G$210)</f>
        <v>180417</v>
      </c>
      <c r="LG336" s="35">
        <f>SUMIF(Population!$B$110:$B$210,"&lt;="&amp;$GV443,Population!H$110:H$210)-SUMIF(Population!$B$110:$B$210,"&lt;"&amp;$GU443,Population!H$110:H$210)</f>
        <v>186061</v>
      </c>
      <c r="LH336" s="35">
        <f>SUMIF(Population!$B$110:$B$210,"&lt;="&amp;$GV443,Population!I$110:I$210)-SUMIF(Population!$B$110:$B$210,"&lt;"&amp;$GU443,Population!I$110:I$210)</f>
        <v>191504</v>
      </c>
      <c r="LI336" s="35">
        <f>SUMIF(Population!$B$110:$B$210,"&lt;="&amp;$GV443,Population!J$110:J$210)-SUMIF(Population!$B$110:$B$210,"&lt;"&amp;$GU443,Population!J$110:J$210)</f>
        <v>197084</v>
      </c>
      <c r="LJ336" s="35">
        <f>SUMIF(Population!$B$110:$B$210,"&lt;="&amp;$GV443,Population!K$110:K$210)-SUMIF(Population!$B$110:$B$210,"&lt;"&amp;$GU443,Population!K$110:K$210)</f>
        <v>202893</v>
      </c>
      <c r="LK336" s="35">
        <f>SUMIF(Population!$B$110:$B$210,"&lt;="&amp;$GV443,Population!L$110:L$210)-SUMIF(Population!$B$110:$B$210,"&lt;"&amp;$GU443,Population!L$110:L$210)</f>
        <v>210381</v>
      </c>
      <c r="LL336" s="35">
        <f>SUMIF(Population!$B$110:$B$210,"&lt;="&amp;$GV443,Population!M$110:M$210)-SUMIF(Population!$B$110:$B$210,"&lt;"&amp;$GU443,Population!M$110:M$210)</f>
        <v>219278</v>
      </c>
      <c r="LM336" s="35">
        <f>SUMIF(Population!$B$110:$B$210,"&lt;="&amp;$GV443,Population!N$110:N$210)-SUMIF(Population!$B$110:$B$210,"&lt;"&amp;$GU443,Population!N$110:N$210)</f>
        <v>228747</v>
      </c>
      <c r="LN336" s="35">
        <f>SUMIF(Population!$B$110:$B$210,"&lt;="&amp;$GV443,Population!O$110:O$210)-SUMIF(Population!$B$110:$B$210,"&lt;"&amp;$GU443,Population!O$110:O$210)</f>
        <v>239343</v>
      </c>
      <c r="LO336" s="35">
        <f>SUMIF(Population!$B$110:$B$210,"&lt;="&amp;$GV443,Population!P$110:P$210)-SUMIF(Population!$B$110:$B$210,"&lt;"&amp;$GU443,Population!P$110:P$210)</f>
        <v>250917</v>
      </c>
      <c r="LP336" s="35">
        <f>SUMIF(Population!$B$110:$B$210,"&lt;="&amp;$GV443,Population!Q$110:Q$210)-SUMIF(Population!$B$110:$B$210,"&lt;"&amp;$GU443,Population!Q$110:Q$210)</f>
        <v>262844</v>
      </c>
      <c r="LQ336" s="35">
        <f>SUMIF(Population!$B$110:$B$210,"&lt;="&amp;$GV443,Population!R$110:R$210)-SUMIF(Population!$B$110:$B$210,"&lt;"&amp;$GU443,Population!R$110:R$210)</f>
        <v>276930</v>
      </c>
      <c r="LR336" s="35">
        <f>SUMIF(Population!$B$110:$B$210,"&lt;="&amp;$GV443,Population!S$110:S$210)-SUMIF(Population!$B$110:$B$210,"&lt;"&amp;$GU443,Population!S$110:S$210)</f>
        <v>290276</v>
      </c>
      <c r="LS336" s="35">
        <f>SUMIF(Population!$B$110:$B$210,"&lt;="&amp;$GV443,Population!T$110:T$210)-SUMIF(Population!$B$110:$B$210,"&lt;"&amp;$GU443,Population!T$110:T$210)</f>
        <v>307649</v>
      </c>
      <c r="LT336" s="35">
        <f>SUMIF(Population!$B$110:$B$210,"&lt;="&amp;$GV443,Population!U$110:U$210)-SUMIF(Population!$B$110:$B$210,"&lt;"&amp;$GU443,Population!U$110:U$210)</f>
        <v>326128</v>
      </c>
      <c r="LU336" s="35">
        <f>SUMIF(Population!$B$110:$B$210,"&lt;="&amp;$GV443,Population!V$110:V$210)-SUMIF(Population!$B$110:$B$210,"&lt;"&amp;$GU443,Population!V$110:V$210)</f>
        <v>345736</v>
      </c>
      <c r="LV336" s="35">
        <f>SUMIF(Population!$B$110:$B$210,"&lt;="&amp;$GV443,Population!W$110:W$210)-SUMIF(Population!$B$110:$B$210,"&lt;"&amp;$GU443,Population!W$110:W$210)</f>
        <v>374642</v>
      </c>
      <c r="LW336" s="35">
        <f>SUMIF(Population!$B$110:$B$210,"&lt;="&amp;$GV443,Population!X$110:X$210)-SUMIF(Population!$B$110:$B$210,"&lt;"&amp;$GU443,Population!X$110:X$210)</f>
        <v>398563</v>
      </c>
      <c r="LX336" s="35">
        <f>SUMIF(Population!$B$110:$B$210,"&lt;="&amp;$GV443,Population!Y$110:Y$210)-SUMIF(Population!$B$110:$B$210,"&lt;"&amp;$GU443,Population!Y$110:Y$210)</f>
        <v>419465</v>
      </c>
      <c r="LY336" s="35">
        <f>SUMIF(Population!$B$110:$B$210,"&lt;="&amp;$GV443,Population!Z$110:Z$210)-SUMIF(Population!$B$110:$B$210,"&lt;"&amp;$GU443,Population!Z$110:Z$210)</f>
        <v>440244</v>
      </c>
      <c r="LZ336" s="35">
        <f>SUMIF(Population!$B$110:$B$210,"&lt;="&amp;$GV443,Population!AA$110:AA$210)-SUMIF(Population!$B$110:$B$210,"&lt;"&amp;$GU443,Population!AA$110:AA$210)</f>
        <v>460462</v>
      </c>
      <c r="MA336" s="35">
        <f>SUMIF(Population!$B$110:$B$210,"&lt;="&amp;$GV443,Population!AB$110:AB$210)-SUMIF(Population!$B$110:$B$210,"&lt;"&amp;$GU443,Population!AB$110:AB$210)</f>
        <v>479845</v>
      </c>
      <c r="MB336" s="35">
        <f>SUMIF(Population!$B$110:$B$210,"&lt;="&amp;$GV443,Population!AC$110:AC$210)-SUMIF(Population!$B$110:$B$210,"&lt;"&amp;$GU443,Population!AC$110:AC$210)</f>
        <v>499964</v>
      </c>
      <c r="MC336" s="35">
        <f>SUMIF(Population!$B$110:$B$210,"&lt;="&amp;$GV443,Population!AD$110:AD$210)-SUMIF(Population!$B$110:$B$210,"&lt;"&amp;$GU443,Population!AD$110:AD$210)</f>
        <v>519037</v>
      </c>
      <c r="MD336" s="35">
        <f>SUMIF(Population!$B$110:$B$210,"&lt;="&amp;$GV443,Population!AE$110:AE$210)-SUMIF(Population!$B$110:$B$210,"&lt;"&amp;$GU443,Population!AE$110:AE$210)</f>
        <v>539109</v>
      </c>
      <c r="ME336" s="35">
        <f>SUMIF(Population!$B$110:$B$210,"&lt;="&amp;$GV443,Population!AF$110:AF$210)-SUMIF(Population!$B$110:$B$210,"&lt;"&amp;$GU443,Population!AF$110:AF$210)</f>
        <v>560684</v>
      </c>
      <c r="MF336" s="35">
        <f>SUMIF(Population!$B$110:$B$210,"&lt;="&amp;$GV443,Population!AG$110:AG$210)-SUMIF(Population!$B$110:$B$210,"&lt;"&amp;$GU443,Population!AG$110:AG$210)</f>
        <v>581519</v>
      </c>
      <c r="MG336" s="35">
        <f>SUMIF(Population!$B$110:$B$210,"&lt;="&amp;$GV443,Population!AH$110:AH$210)-SUMIF(Population!$B$110:$B$210,"&lt;"&amp;$GU443,Population!AH$110:AH$210)</f>
        <v>602990</v>
      </c>
      <c r="MH336" s="35">
        <f>SUMIF(Population!$B$110:$B$210,"&lt;="&amp;$GV443,Population!AI$110:AI$210)-SUMIF(Population!$B$110:$B$210,"&lt;"&amp;$GU443,Population!AI$110:AI$210)</f>
        <v>625284</v>
      </c>
      <c r="MI336" s="35">
        <f>SUMIF(Population!$B$110:$B$210,"&lt;="&amp;$GV443,Population!AJ$110:AJ$210)-SUMIF(Population!$B$110:$B$210,"&lt;"&amp;$GU443,Population!AJ$110:AJ$210)</f>
        <v>647492</v>
      </c>
      <c r="MJ336" s="35">
        <f>SUMIF(Population!$B$110:$B$210,"&lt;="&amp;$GV443,Population!AK$110:AK$210)-SUMIF(Population!$B$110:$B$210,"&lt;"&amp;$GU443,Population!AK$110:AK$210)</f>
        <v>671872</v>
      </c>
      <c r="MK336" s="35">
        <f>SUMIF(Population!$B$110:$B$210,"&lt;="&amp;$GV443,Population!AL$110:AL$210)-SUMIF(Population!$B$110:$B$210,"&lt;"&amp;$GU443,Population!AL$110:AL$210)</f>
        <v>695009</v>
      </c>
      <c r="ML336" s="35">
        <f>SUMIF(Population!$B$110:$B$210,"&lt;="&amp;$GV443,Population!AM$110:AM$210)-SUMIF(Population!$B$110:$B$210,"&lt;"&amp;$GU443,Population!AM$110:AM$210)</f>
        <v>717050</v>
      </c>
      <c r="MM336" s="35">
        <f>SUMIF(Population!$B$110:$B$210,"&lt;="&amp;$GV443,Population!AN$110:AN$210)-SUMIF(Population!$B$110:$B$210,"&lt;"&amp;$GU443,Population!AN$110:AN$210)</f>
        <v>737353</v>
      </c>
      <c r="MN336" s="35">
        <f>SUMIF(Population!$B$110:$B$210,"&lt;="&amp;$GV443,Population!AO$110:AO$210)-SUMIF(Population!$B$110:$B$210,"&lt;"&amp;$GU443,Population!AO$110:AO$210)</f>
        <v>753935</v>
      </c>
      <c r="MO336" s="35">
        <f>SUMIF(Population!$B$110:$B$210,"&lt;="&amp;$GV443,Population!AP$110:AP$210)-SUMIF(Population!$B$110:$B$210,"&lt;"&amp;$GU443,Population!AP$110:AP$210)</f>
        <v>769090</v>
      </c>
      <c r="MP336" s="35">
        <f>SUMIF(Population!$B$110:$B$210,"&lt;="&amp;$GV443,Population!AQ$110:AQ$210)-SUMIF(Population!$B$110:$B$210,"&lt;"&amp;$GU443,Population!AQ$110:AQ$210)</f>
        <v>784241</v>
      </c>
      <c r="MQ336" s="35">
        <f>SUMIF(Population!$B$110:$B$210,"&lt;="&amp;$GV443,Population!AR$110:AR$210)-SUMIF(Population!$B$110:$B$210,"&lt;"&amp;$GU443,Population!AR$110:AR$210)</f>
        <v>801581</v>
      </c>
      <c r="MR336" s="35">
        <f>SUMIF(Population!$B$110:$B$210,"&lt;="&amp;$GV443,Population!AS$110:AS$210)-SUMIF(Population!$B$110:$B$210,"&lt;"&amp;$GU443,Population!AS$110:AS$210)</f>
        <v>823103</v>
      </c>
      <c r="MS336" s="35">
        <f>SUMIF(Population!$B$110:$B$210,"&lt;="&amp;$GV443,Population!AT$110:AT$210)-SUMIF(Population!$B$110:$B$210,"&lt;"&amp;$GU443,Population!AT$110:AT$210)</f>
        <v>846433</v>
      </c>
      <c r="MT336" s="35">
        <f>SUMIF(Population!$B$110:$B$210,"&lt;="&amp;$GV443,Population!AU$110:AU$210)-SUMIF(Population!$B$110:$B$210,"&lt;"&amp;$GU443,Population!AU$110:AU$210)</f>
        <v>875366</v>
      </c>
      <c r="MU336" s="35">
        <f>SUMIF(Population!$B$110:$B$210,"&lt;="&amp;$GV443,Population!AV$110:AV$210)-SUMIF(Population!$B$110:$B$210,"&lt;"&amp;$GU443,Population!AV$110:AV$210)</f>
        <v>902617</v>
      </c>
      <c r="MV336" s="35">
        <f>SUMIF(Population!$B$110:$B$210,"&lt;="&amp;$GV443,Population!AW$110:AW$210)-SUMIF(Population!$B$110:$B$210,"&lt;"&amp;$GU443,Population!AW$110:AW$210)</f>
        <v>925199</v>
      </c>
      <c r="MW336" s="35">
        <f>SUMIF(Population!$B$110:$B$210,"&lt;="&amp;$GV443,Population!AX$110:AX$210)-SUMIF(Population!$B$110:$B$210,"&lt;"&amp;$GU443,Population!AX$110:AX$210)</f>
        <v>945119</v>
      </c>
      <c r="MX336" s="35">
        <f>SUMIF(Population!$B$110:$B$210,"&lt;="&amp;$GV443,Population!AY$110:AY$210)-SUMIF(Population!$B$110:$B$210,"&lt;"&amp;$GU443,Population!AY$110:AY$210)</f>
        <v>963143</v>
      </c>
      <c r="MZ336" s="121"/>
      <c r="NA336" s="141"/>
      <c r="NB336" s="141"/>
      <c r="NC336" s="141"/>
      <c r="ND336" s="141"/>
      <c r="NE336" s="141"/>
      <c r="NF336" s="141"/>
      <c r="NG336" s="141"/>
      <c r="NH336" s="141"/>
      <c r="NI336" s="141"/>
      <c r="NJ336" s="141"/>
      <c r="NK336" s="141"/>
      <c r="NL336" s="141"/>
      <c r="NM336" s="141"/>
      <c r="NN336" s="141"/>
      <c r="NO336" s="141"/>
      <c r="NP336" s="141"/>
      <c r="NQ336" s="141"/>
      <c r="NR336" s="141"/>
      <c r="NS336" s="141"/>
      <c r="NT336" s="141"/>
      <c r="NU336" s="141"/>
      <c r="NV336" s="141"/>
      <c r="NW336" s="141"/>
      <c r="NX336" s="141"/>
      <c r="NY336" s="141"/>
      <c r="NZ336" s="141"/>
      <c r="OA336" s="141"/>
      <c r="OB336" s="141"/>
      <c r="OC336" s="141"/>
      <c r="OD336" s="141"/>
      <c r="OE336" s="141"/>
      <c r="OF336" s="141"/>
      <c r="OG336" s="141"/>
      <c r="OH336" s="141"/>
      <c r="OI336" s="141"/>
      <c r="OJ336" s="141"/>
      <c r="OK336" s="141"/>
      <c r="OL336" s="141"/>
      <c r="OM336" s="141"/>
      <c r="ON336" s="141"/>
      <c r="OO336" s="141"/>
      <c r="OP336" s="141"/>
      <c r="OQ336" s="141"/>
      <c r="OR336" s="141"/>
      <c r="OS336" s="141"/>
      <c r="OT336" s="141"/>
      <c r="OU336" s="141"/>
      <c r="OV336" s="141"/>
      <c r="OW336" s="141"/>
      <c r="OX336" s="141"/>
    </row>
    <row r="337" spans="2:414" ht="15">
      <c r="B337" s="81" t="s">
        <v>309</v>
      </c>
      <c r="C337" s="81">
        <f t="shared" si="352"/>
        <v>40510142492.389328</v>
      </c>
      <c r="D337" s="84">
        <f>'Health Non Demographic'!AG64</f>
        <v>1812.7879678015499</v>
      </c>
      <c r="E337" s="83" t="s">
        <v>309</v>
      </c>
      <c r="F337" s="85">
        <f t="shared" si="354"/>
        <v>16759624845.968746</v>
      </c>
      <c r="G337" s="85">
        <f>'Health Non Demographic'!BH64</f>
        <v>749.9762873297193</v>
      </c>
      <c r="H337" s="81" t="s">
        <v>309</v>
      </c>
      <c r="I337" s="81">
        <f t="shared" si="355"/>
        <v>8996059361.1462212</v>
      </c>
      <c r="J337" s="84">
        <f>'Health Non Demographic'!AO64</f>
        <v>402.56457183724189</v>
      </c>
      <c r="K337" s="83" t="s">
        <v>309</v>
      </c>
      <c r="L337" s="85">
        <f t="shared" si="356"/>
        <v>4749309011.1270533</v>
      </c>
      <c r="M337" s="89">
        <f>'Health Non Demographic'!BP64</f>
        <v>212.52678220917321</v>
      </c>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c r="BV337" s="121"/>
      <c r="BW337" s="121"/>
      <c r="BX337" s="121"/>
      <c r="BY337" s="121"/>
      <c r="BZ337" s="121"/>
      <c r="CA337" s="121"/>
      <c r="CB337" s="121"/>
      <c r="CC337" s="121"/>
      <c r="CD337" s="121"/>
      <c r="CE337" s="121"/>
      <c r="CF337" s="121"/>
      <c r="IY337" s="36" t="s">
        <v>309</v>
      </c>
      <c r="IZ337" s="35">
        <f>SUM(IZ327:IZ336)</f>
        <v>11403519</v>
      </c>
      <c r="JA337" s="35">
        <f t="shared" ref="JA337:KV337" si="357">SUM(JA327:JA336)</f>
        <v>11597124</v>
      </c>
      <c r="JB337" s="35">
        <f t="shared" si="357"/>
        <v>11786519</v>
      </c>
      <c r="JC337" s="35">
        <f t="shared" si="357"/>
        <v>11971480</v>
      </c>
      <c r="JD337" s="35">
        <f t="shared" si="357"/>
        <v>12152183</v>
      </c>
      <c r="JE337" s="35">
        <f t="shared" si="357"/>
        <v>12328244</v>
      </c>
      <c r="JF337" s="35">
        <f t="shared" si="357"/>
        <v>12499467</v>
      </c>
      <c r="JG337" s="35">
        <f t="shared" si="357"/>
        <v>12671247</v>
      </c>
      <c r="JH337" s="35">
        <f t="shared" si="357"/>
        <v>12843026</v>
      </c>
      <c r="JI337" s="35">
        <f t="shared" si="357"/>
        <v>13014825</v>
      </c>
      <c r="JJ337" s="35">
        <f t="shared" si="357"/>
        <v>13186583</v>
      </c>
      <c r="JK337" s="35">
        <f t="shared" si="357"/>
        <v>13358115</v>
      </c>
      <c r="JL337" s="35">
        <f t="shared" si="357"/>
        <v>13529120</v>
      </c>
      <c r="JM337" s="35">
        <f t="shared" si="357"/>
        <v>13699379</v>
      </c>
      <c r="JN337" s="35">
        <f t="shared" si="357"/>
        <v>13868754</v>
      </c>
      <c r="JO337" s="35">
        <f t="shared" si="357"/>
        <v>14037064</v>
      </c>
      <c r="JP337" s="35">
        <f t="shared" si="357"/>
        <v>14204108</v>
      </c>
      <c r="JQ337" s="35">
        <f t="shared" si="357"/>
        <v>14369872</v>
      </c>
      <c r="JR337" s="35">
        <f t="shared" si="357"/>
        <v>14534191</v>
      </c>
      <c r="JS337" s="35">
        <f t="shared" si="357"/>
        <v>14697058</v>
      </c>
      <c r="JT337" s="35">
        <f t="shared" si="357"/>
        <v>14858584</v>
      </c>
      <c r="JU337" s="35">
        <f t="shared" si="357"/>
        <v>15018585</v>
      </c>
      <c r="JV337" s="35">
        <f t="shared" si="357"/>
        <v>15177147</v>
      </c>
      <c r="JW337" s="35">
        <f t="shared" si="357"/>
        <v>15334237</v>
      </c>
      <c r="JX337" s="35">
        <f t="shared" si="357"/>
        <v>15489938</v>
      </c>
      <c r="JY337" s="35">
        <f t="shared" si="357"/>
        <v>15644470</v>
      </c>
      <c r="JZ337" s="35">
        <f t="shared" si="357"/>
        <v>15797827</v>
      </c>
      <c r="KA337" s="35">
        <f t="shared" si="357"/>
        <v>15950054</v>
      </c>
      <c r="KB337" s="35">
        <f t="shared" si="357"/>
        <v>16101305</v>
      </c>
      <c r="KC337" s="35">
        <f t="shared" si="357"/>
        <v>16251665</v>
      </c>
      <c r="KD337" s="35">
        <f t="shared" si="357"/>
        <v>16401053</v>
      </c>
      <c r="KE337" s="35">
        <f t="shared" si="357"/>
        <v>16549801</v>
      </c>
      <c r="KF337" s="35">
        <f t="shared" si="357"/>
        <v>16697512</v>
      </c>
      <c r="KG337" s="35">
        <f t="shared" si="357"/>
        <v>16844561</v>
      </c>
      <c r="KH337" s="35">
        <f t="shared" si="357"/>
        <v>16991031</v>
      </c>
      <c r="KI337" s="35">
        <f t="shared" si="357"/>
        <v>17135851</v>
      </c>
      <c r="KJ337" s="35">
        <f t="shared" si="357"/>
        <v>17280774</v>
      </c>
      <c r="KK337" s="35">
        <f t="shared" si="357"/>
        <v>17425332</v>
      </c>
      <c r="KL337" s="35">
        <f t="shared" si="357"/>
        <v>17569115</v>
      </c>
      <c r="KM337" s="35">
        <f t="shared" si="357"/>
        <v>17712207</v>
      </c>
      <c r="KN337" s="35">
        <f t="shared" si="357"/>
        <v>17854632</v>
      </c>
      <c r="KO337" s="35">
        <f t="shared" si="357"/>
        <v>17996133</v>
      </c>
      <c r="KP337" s="35">
        <f t="shared" si="357"/>
        <v>18137453</v>
      </c>
      <c r="KQ337" s="35">
        <f t="shared" si="357"/>
        <v>18278268</v>
      </c>
      <c r="KR337" s="35">
        <f t="shared" si="357"/>
        <v>18418580</v>
      </c>
      <c r="KS337" s="35">
        <f t="shared" si="357"/>
        <v>18558386</v>
      </c>
      <c r="KT337" s="35">
        <f t="shared" si="357"/>
        <v>18697507</v>
      </c>
      <c r="KU337" s="35">
        <f t="shared" si="357"/>
        <v>18835950</v>
      </c>
      <c r="KV337" s="35">
        <f t="shared" si="357"/>
        <v>18973728</v>
      </c>
      <c r="LA337" s="36" t="s">
        <v>309</v>
      </c>
      <c r="LB337" s="35">
        <f>SUM(LB327:LB336)</f>
        <v>11303348</v>
      </c>
      <c r="LC337" s="35">
        <f t="shared" ref="LC337:MX337" si="358">SUM(LC327:LC336)</f>
        <v>11501094</v>
      </c>
      <c r="LD337" s="35">
        <f t="shared" si="358"/>
        <v>11694725</v>
      </c>
      <c r="LE337" s="35">
        <f t="shared" si="358"/>
        <v>11884076</v>
      </c>
      <c r="LF337" s="35">
        <f t="shared" si="358"/>
        <v>12068966</v>
      </c>
      <c r="LG337" s="35">
        <f t="shared" si="358"/>
        <v>12249218</v>
      </c>
      <c r="LH337" s="35">
        <f t="shared" si="358"/>
        <v>12424516</v>
      </c>
      <c r="LI337" s="35">
        <f t="shared" si="358"/>
        <v>12600239</v>
      </c>
      <c r="LJ337" s="35">
        <f t="shared" si="358"/>
        <v>12776003</v>
      </c>
      <c r="LK337" s="35">
        <f t="shared" si="358"/>
        <v>12951706</v>
      </c>
      <c r="LL337" s="35">
        <f t="shared" si="358"/>
        <v>13127108</v>
      </c>
      <c r="LM337" s="35">
        <f t="shared" si="358"/>
        <v>13302034</v>
      </c>
      <c r="LN337" s="35">
        <f t="shared" si="358"/>
        <v>13476209</v>
      </c>
      <c r="LO337" s="35">
        <f t="shared" si="358"/>
        <v>13649439</v>
      </c>
      <c r="LP337" s="35">
        <f t="shared" si="358"/>
        <v>13821553</v>
      </c>
      <c r="LQ337" s="35">
        <f t="shared" si="358"/>
        <v>13992445</v>
      </c>
      <c r="LR337" s="35">
        <f t="shared" si="358"/>
        <v>14162030</v>
      </c>
      <c r="LS337" s="35">
        <f t="shared" si="358"/>
        <v>14330298</v>
      </c>
      <c r="LT337" s="35">
        <f t="shared" si="358"/>
        <v>14497199</v>
      </c>
      <c r="LU337" s="35">
        <f t="shared" si="358"/>
        <v>14662802</v>
      </c>
      <c r="LV337" s="35">
        <f t="shared" si="358"/>
        <v>14827219</v>
      </c>
      <c r="LW337" s="35">
        <f t="shared" si="358"/>
        <v>14990472</v>
      </c>
      <c r="LX337" s="35">
        <f t="shared" si="358"/>
        <v>15152691</v>
      </c>
      <c r="LY337" s="35">
        <f t="shared" si="358"/>
        <v>15314011</v>
      </c>
      <c r="LZ337" s="35">
        <f t="shared" si="358"/>
        <v>15474512</v>
      </c>
      <c r="MA337" s="35">
        <f t="shared" si="358"/>
        <v>15634380</v>
      </c>
      <c r="MB337" s="35">
        <f t="shared" si="358"/>
        <v>15793803</v>
      </c>
      <c r="MC337" s="35">
        <f t="shared" si="358"/>
        <v>15952863</v>
      </c>
      <c r="MD337" s="35">
        <f t="shared" si="358"/>
        <v>16111694</v>
      </c>
      <c r="ME337" s="35">
        <f t="shared" si="358"/>
        <v>16270419</v>
      </c>
      <c r="MF337" s="35">
        <f t="shared" si="358"/>
        <v>16428997</v>
      </c>
      <c r="MG337" s="35">
        <f t="shared" si="358"/>
        <v>16587664</v>
      </c>
      <c r="MH337" s="35">
        <f t="shared" si="358"/>
        <v>16746112</v>
      </c>
      <c r="MI337" s="35">
        <f t="shared" si="358"/>
        <v>16904552</v>
      </c>
      <c r="MJ337" s="35">
        <f t="shared" si="358"/>
        <v>17062928</v>
      </c>
      <c r="MK337" s="35">
        <f t="shared" si="358"/>
        <v>17220619</v>
      </c>
      <c r="ML337" s="35">
        <f t="shared" si="358"/>
        <v>17378646</v>
      </c>
      <c r="MM337" s="35">
        <f t="shared" si="358"/>
        <v>17536716</v>
      </c>
      <c r="MN337" s="35">
        <f t="shared" si="358"/>
        <v>17694501</v>
      </c>
      <c r="MO337" s="35">
        <f t="shared" si="358"/>
        <v>17851976</v>
      </c>
      <c r="MP337" s="35">
        <f t="shared" si="358"/>
        <v>18009100</v>
      </c>
      <c r="MQ337" s="35">
        <f t="shared" si="358"/>
        <v>18165709</v>
      </c>
      <c r="MR337" s="35">
        <f t="shared" si="358"/>
        <v>18322036</v>
      </c>
      <c r="MS337" s="35">
        <f t="shared" si="358"/>
        <v>18477778</v>
      </c>
      <c r="MT337" s="35">
        <f t="shared" si="358"/>
        <v>18632815</v>
      </c>
      <c r="MU337" s="35">
        <f t="shared" si="358"/>
        <v>18787250</v>
      </c>
      <c r="MV337" s="35">
        <f t="shared" si="358"/>
        <v>18940889</v>
      </c>
      <c r="MW337" s="35">
        <f t="shared" si="358"/>
        <v>19093612</v>
      </c>
      <c r="MX337" s="35">
        <f t="shared" si="358"/>
        <v>19245469</v>
      </c>
      <c r="MZ337" s="141"/>
      <c r="NA337" s="141"/>
      <c r="NB337" s="141"/>
      <c r="NC337" s="141"/>
      <c r="ND337" s="141"/>
      <c r="NE337" s="141"/>
      <c r="NF337" s="141"/>
      <c r="NG337" s="141"/>
      <c r="NH337" s="141"/>
      <c r="NI337" s="141"/>
      <c r="NJ337" s="141"/>
      <c r="NK337" s="141"/>
      <c r="NL337" s="141"/>
      <c r="NM337" s="141"/>
      <c r="NN337" s="141"/>
      <c r="NO337" s="141"/>
      <c r="NP337" s="141"/>
      <c r="NQ337" s="141"/>
      <c r="NR337" s="141"/>
      <c r="NS337" s="141"/>
      <c r="NT337" s="141"/>
      <c r="NU337" s="141"/>
      <c r="NV337" s="141"/>
      <c r="NW337" s="141"/>
      <c r="NX337" s="141"/>
      <c r="NY337" s="141"/>
      <c r="NZ337" s="141"/>
      <c r="OA337" s="141"/>
      <c r="OB337" s="141"/>
      <c r="OC337" s="141"/>
      <c r="OD337" s="141"/>
      <c r="OE337" s="141"/>
      <c r="OF337" s="141"/>
      <c r="OG337" s="141"/>
      <c r="OH337" s="141"/>
      <c r="OI337" s="141"/>
      <c r="OJ337" s="141"/>
      <c r="OK337" s="141"/>
      <c r="OL337" s="141"/>
      <c r="OM337" s="141"/>
      <c r="ON337" s="141"/>
      <c r="OO337" s="141"/>
      <c r="OP337" s="141"/>
      <c r="OQ337" s="141"/>
      <c r="OR337" s="141"/>
      <c r="OS337" s="141"/>
      <c r="OT337" s="141"/>
      <c r="OU337" s="141"/>
      <c r="OV337" s="141"/>
      <c r="OW337" s="141"/>
      <c r="OX337" s="141"/>
    </row>
    <row r="338" spans="2:414">
      <c r="D338" s="75"/>
      <c r="F338" s="75"/>
      <c r="I338" s="75"/>
      <c r="M338" s="75"/>
    </row>
    <row r="339" spans="2:414">
      <c r="B339" s="207" t="s">
        <v>706</v>
      </c>
      <c r="C339" s="57"/>
      <c r="D339" s="75"/>
      <c r="F339" s="75"/>
      <c r="I339" s="75"/>
      <c r="M339" s="75"/>
    </row>
    <row r="340" spans="2:414">
      <c r="B340" s="57" t="s">
        <v>246</v>
      </c>
      <c r="C340" s="57"/>
    </row>
    <row r="341" spans="2:414">
      <c r="B341" s="57" t="s">
        <v>624</v>
      </c>
      <c r="C341" s="58">
        <v>32660</v>
      </c>
      <c r="D341" s="58">
        <v>33025</v>
      </c>
      <c r="E341" s="58">
        <v>33390</v>
      </c>
      <c r="F341" s="58">
        <v>33756</v>
      </c>
      <c r="G341" s="58">
        <v>34121</v>
      </c>
      <c r="H341" s="58">
        <v>34486</v>
      </c>
      <c r="I341" s="58">
        <v>34851</v>
      </c>
      <c r="J341" s="58">
        <v>35217</v>
      </c>
      <c r="K341" s="58">
        <v>35582</v>
      </c>
      <c r="L341" s="58">
        <v>35947</v>
      </c>
      <c r="M341" s="58">
        <v>36312</v>
      </c>
      <c r="N341" s="58">
        <v>36678</v>
      </c>
      <c r="O341" s="58">
        <v>37043</v>
      </c>
      <c r="P341" s="58">
        <v>37408</v>
      </c>
      <c r="Q341" s="58">
        <v>37773</v>
      </c>
      <c r="R341" s="58">
        <v>38139</v>
      </c>
      <c r="S341" s="58">
        <v>38504</v>
      </c>
      <c r="T341" s="58">
        <v>38869</v>
      </c>
      <c r="U341" s="58">
        <v>39234</v>
      </c>
      <c r="V341" s="58">
        <v>39600</v>
      </c>
      <c r="W341" s="59">
        <v>39965</v>
      </c>
      <c r="X341" s="59">
        <v>40330</v>
      </c>
      <c r="Y341" s="59">
        <v>40695</v>
      </c>
      <c r="Z341" s="59">
        <v>41061</v>
      </c>
    </row>
    <row r="342" spans="2:414">
      <c r="B342" s="57" t="s">
        <v>276</v>
      </c>
      <c r="C342" s="235">
        <v>1243850</v>
      </c>
      <c r="D342" s="235">
        <v>1258152</v>
      </c>
      <c r="E342" s="235">
        <v>1271703</v>
      </c>
      <c r="F342" s="235">
        <v>1283948</v>
      </c>
      <c r="G342" s="235">
        <v>1291143</v>
      </c>
      <c r="H342" s="235">
        <v>1295885</v>
      </c>
      <c r="I342" s="235">
        <v>1296201</v>
      </c>
      <c r="J342" s="235">
        <v>1291502</v>
      </c>
      <c r="K342" s="235">
        <v>1291348</v>
      </c>
      <c r="L342" s="235">
        <v>1285086</v>
      </c>
      <c r="M342" s="235">
        <v>1279683</v>
      </c>
      <c r="N342" s="235">
        <v>1273728</v>
      </c>
      <c r="O342" s="235">
        <v>1273685</v>
      </c>
      <c r="P342" s="235">
        <v>1269042</v>
      </c>
      <c r="Q342" s="235">
        <v>1269136</v>
      </c>
      <c r="R342" s="235">
        <v>1270176</v>
      </c>
      <c r="S342" s="235">
        <v>1277539</v>
      </c>
      <c r="T342" s="235">
        <v>1294538</v>
      </c>
      <c r="U342" s="235">
        <v>1336479</v>
      </c>
      <c r="V342" s="235">
        <v>1383093</v>
      </c>
      <c r="W342" s="236">
        <v>1425684</v>
      </c>
      <c r="X342" s="236">
        <v>1454012</v>
      </c>
      <c r="Y342" s="236">
        <v>1458114</v>
      </c>
      <c r="Z342" s="236">
        <v>1480283</v>
      </c>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row>
    <row r="343" spans="2:414">
      <c r="B343" s="62" t="s">
        <v>307</v>
      </c>
      <c r="C343" s="60">
        <v>2481068</v>
      </c>
      <c r="D343" s="60">
        <v>2496842</v>
      </c>
      <c r="E343" s="60">
        <v>2513827</v>
      </c>
      <c r="F343" s="60">
        <v>2529131</v>
      </c>
      <c r="G343" s="60">
        <v>2540112</v>
      </c>
      <c r="H343" s="60">
        <v>2554886</v>
      </c>
      <c r="I343" s="60">
        <v>2579372</v>
      </c>
      <c r="J343" s="60">
        <v>2603084</v>
      </c>
      <c r="K343" s="60">
        <v>2617043</v>
      </c>
      <c r="L343" s="60">
        <v>2631435</v>
      </c>
      <c r="M343" s="60">
        <v>2650369</v>
      </c>
      <c r="N343" s="60">
        <v>2669614</v>
      </c>
      <c r="O343" s="60">
        <v>2686548</v>
      </c>
      <c r="P343" s="60">
        <v>2695564</v>
      </c>
      <c r="Q343" s="60">
        <v>2700533</v>
      </c>
      <c r="R343" s="60">
        <v>2704048</v>
      </c>
      <c r="S343" s="60">
        <v>2705852</v>
      </c>
      <c r="T343" s="60">
        <v>2707849</v>
      </c>
      <c r="U343" s="60">
        <v>2710382</v>
      </c>
      <c r="V343" s="60">
        <v>2717803</v>
      </c>
      <c r="W343" s="61">
        <v>2732356</v>
      </c>
      <c r="X343" s="61">
        <v>2744686</v>
      </c>
      <c r="Y343" s="61">
        <v>2775499</v>
      </c>
      <c r="Z343" s="61">
        <v>2810437</v>
      </c>
      <c r="GV343" s="52"/>
      <c r="GW343" s="52"/>
      <c r="GX343" s="52"/>
      <c r="GY343" s="52"/>
      <c r="GZ343" s="52"/>
      <c r="HA343" s="52"/>
      <c r="HB343" s="52"/>
      <c r="HC343" s="52"/>
      <c r="HD343" s="52"/>
      <c r="HE343" s="52"/>
      <c r="HF343" s="52"/>
      <c r="HG343" s="52"/>
      <c r="HH343" s="52"/>
      <c r="HI343" s="52"/>
      <c r="HJ343" s="52"/>
      <c r="HK343" s="52"/>
      <c r="HL343" s="52"/>
      <c r="HM343" s="52"/>
      <c r="HN343" s="52"/>
      <c r="HO343" s="52"/>
      <c r="HP343" s="52"/>
      <c r="HQ343" s="52"/>
    </row>
    <row r="344" spans="2:414">
      <c r="B344" s="57" t="s">
        <v>308</v>
      </c>
      <c r="C344" s="60">
        <v>2749068</v>
      </c>
      <c r="D344" s="60">
        <v>2760763</v>
      </c>
      <c r="E344" s="60">
        <v>2760838</v>
      </c>
      <c r="F344" s="60">
        <v>2749968</v>
      </c>
      <c r="G344" s="60">
        <v>2730081</v>
      </c>
      <c r="H344" s="60">
        <v>2706900</v>
      </c>
      <c r="I344" s="60">
        <v>2686124</v>
      </c>
      <c r="J344" s="60">
        <v>2660448</v>
      </c>
      <c r="K344" s="60">
        <v>2619372</v>
      </c>
      <c r="L344" s="60">
        <v>2592341</v>
      </c>
      <c r="M344" s="60">
        <v>2583566</v>
      </c>
      <c r="N344" s="60">
        <v>2595640</v>
      </c>
      <c r="O344" s="60">
        <v>2630115</v>
      </c>
      <c r="P344" s="60">
        <v>2667594</v>
      </c>
      <c r="Q344" s="60">
        <v>2710380</v>
      </c>
      <c r="R344" s="60">
        <v>2748615</v>
      </c>
      <c r="S344" s="60">
        <v>2794180</v>
      </c>
      <c r="T344" s="60">
        <v>2841117</v>
      </c>
      <c r="U344" s="60">
        <v>2903862</v>
      </c>
      <c r="V344" s="60">
        <v>2973974</v>
      </c>
      <c r="W344" s="61">
        <v>3043814</v>
      </c>
      <c r="X344" s="61">
        <v>3065102</v>
      </c>
      <c r="Y344" s="61">
        <v>3065122</v>
      </c>
      <c r="Z344" s="61">
        <v>3081977</v>
      </c>
      <c r="GU344" s="63"/>
      <c r="GV344" s="52"/>
      <c r="GW344" s="52"/>
      <c r="GX344" s="52"/>
      <c r="GY344" s="52"/>
      <c r="GZ344" s="52"/>
      <c r="HA344" s="52"/>
      <c r="HB344" s="52"/>
      <c r="HC344" s="52"/>
      <c r="HD344" s="52"/>
      <c r="HE344" s="52"/>
      <c r="HF344" s="52"/>
      <c r="HG344" s="52"/>
      <c r="HH344" s="52"/>
      <c r="HI344" s="52"/>
      <c r="HJ344" s="52"/>
      <c r="HK344" s="52"/>
      <c r="HL344" s="52"/>
      <c r="HM344" s="52"/>
      <c r="HN344" s="52"/>
      <c r="HO344" s="52"/>
      <c r="HP344" s="52"/>
      <c r="HQ344" s="52"/>
    </row>
    <row r="345" spans="2:414">
      <c r="B345" s="57" t="s">
        <v>239</v>
      </c>
      <c r="C345" s="60">
        <v>2782768</v>
      </c>
      <c r="D345" s="60">
        <v>2816209</v>
      </c>
      <c r="E345" s="60">
        <v>2825398</v>
      </c>
      <c r="F345" s="60">
        <v>2831565</v>
      </c>
      <c r="G345" s="60">
        <v>2822168</v>
      </c>
      <c r="H345" s="60">
        <v>2823451</v>
      </c>
      <c r="I345" s="60">
        <v>2829588</v>
      </c>
      <c r="J345" s="60">
        <v>2848550</v>
      </c>
      <c r="K345" s="60">
        <v>2863015</v>
      </c>
      <c r="L345" s="60">
        <v>2860327</v>
      </c>
      <c r="M345" s="60">
        <v>2857016</v>
      </c>
      <c r="N345" s="60">
        <v>2855634</v>
      </c>
      <c r="O345" s="60">
        <v>2851409</v>
      </c>
      <c r="P345" s="60">
        <v>2854494</v>
      </c>
      <c r="Q345" s="60">
        <v>2858260</v>
      </c>
      <c r="R345" s="60">
        <v>2852818</v>
      </c>
      <c r="S345" s="60">
        <v>2853071</v>
      </c>
      <c r="T345" s="60">
        <v>2855732</v>
      </c>
      <c r="U345" s="60">
        <v>2888102</v>
      </c>
      <c r="V345" s="60">
        <v>2958352</v>
      </c>
      <c r="W345" s="61">
        <v>3053686</v>
      </c>
      <c r="X345" s="61">
        <v>3125453</v>
      </c>
      <c r="Y345" s="61">
        <v>3194331</v>
      </c>
      <c r="Z345" s="61">
        <v>3281075</v>
      </c>
      <c r="GV345" s="52"/>
      <c r="GW345" s="52"/>
      <c r="GX345" s="52"/>
      <c r="GY345" s="52"/>
      <c r="GZ345" s="52"/>
      <c r="HA345" s="52"/>
      <c r="HB345" s="52"/>
      <c r="HC345" s="52"/>
      <c r="HD345" s="52"/>
      <c r="HE345" s="52"/>
      <c r="HF345" s="52"/>
      <c r="HG345" s="52"/>
      <c r="HH345" s="52"/>
      <c r="HI345" s="52"/>
      <c r="HJ345" s="52"/>
      <c r="HK345" s="52"/>
      <c r="HL345" s="52"/>
      <c r="HM345" s="52"/>
      <c r="HN345" s="52"/>
      <c r="HO345" s="52"/>
      <c r="HP345" s="52"/>
      <c r="HQ345" s="52"/>
    </row>
    <row r="346" spans="2:414">
      <c r="B346" s="57" t="s">
        <v>240</v>
      </c>
      <c r="C346" s="60">
        <v>2510372</v>
      </c>
      <c r="D346" s="60">
        <v>2571986</v>
      </c>
      <c r="E346" s="60">
        <v>2622658</v>
      </c>
      <c r="F346" s="60">
        <v>2646101</v>
      </c>
      <c r="G346" s="60">
        <v>2669839</v>
      </c>
      <c r="H346" s="60">
        <v>2702646</v>
      </c>
      <c r="I346" s="60">
        <v>2747625</v>
      </c>
      <c r="J346" s="60">
        <v>2799875</v>
      </c>
      <c r="K346" s="60">
        <v>2845815</v>
      </c>
      <c r="L346" s="60">
        <v>2881490</v>
      </c>
      <c r="M346" s="60">
        <v>2913704</v>
      </c>
      <c r="N346" s="60">
        <v>2936641</v>
      </c>
      <c r="O346" s="60">
        <v>2953197</v>
      </c>
      <c r="P346" s="60">
        <v>2966659</v>
      </c>
      <c r="Q346" s="60">
        <v>2972788</v>
      </c>
      <c r="R346" s="60">
        <v>2981621</v>
      </c>
      <c r="S346" s="60">
        <v>2996044</v>
      </c>
      <c r="T346" s="60">
        <v>3025272</v>
      </c>
      <c r="U346" s="60">
        <v>3059917</v>
      </c>
      <c r="V346" s="60">
        <v>3088962</v>
      </c>
      <c r="W346" s="61">
        <v>3116343</v>
      </c>
      <c r="X346" s="61">
        <v>3137648</v>
      </c>
      <c r="Y346" s="61">
        <v>3161154</v>
      </c>
      <c r="Z346" s="61">
        <v>3189944</v>
      </c>
      <c r="GV346" s="52"/>
      <c r="GW346" s="52"/>
      <c r="GX346" s="52"/>
      <c r="GY346" s="52"/>
      <c r="GZ346" s="52"/>
      <c r="HA346" s="52"/>
      <c r="HB346" s="52"/>
      <c r="HC346" s="52"/>
      <c r="HD346" s="52"/>
      <c r="HE346" s="52"/>
      <c r="HF346" s="52"/>
      <c r="HG346" s="52"/>
      <c r="HH346" s="52"/>
      <c r="HI346" s="52"/>
      <c r="HJ346" s="52"/>
      <c r="HK346" s="52"/>
      <c r="HL346" s="52"/>
      <c r="HM346" s="52"/>
      <c r="HN346" s="52"/>
      <c r="HO346" s="52"/>
      <c r="HP346" s="52"/>
      <c r="HQ346" s="52"/>
    </row>
    <row r="347" spans="2:414">
      <c r="B347" s="57" t="s">
        <v>241</v>
      </c>
      <c r="C347" s="60">
        <v>1733317</v>
      </c>
      <c r="D347" s="60">
        <v>1803261</v>
      </c>
      <c r="E347" s="60">
        <v>1876079</v>
      </c>
      <c r="F347" s="60">
        <v>1968956</v>
      </c>
      <c r="G347" s="60">
        <v>2054744</v>
      </c>
      <c r="H347" s="60">
        <v>2134525</v>
      </c>
      <c r="I347" s="60">
        <v>2216089</v>
      </c>
      <c r="J347" s="60">
        <v>2298736</v>
      </c>
      <c r="K347" s="60">
        <v>2376709</v>
      </c>
      <c r="L347" s="60">
        <v>2460560</v>
      </c>
      <c r="M347" s="60">
        <v>2525485</v>
      </c>
      <c r="N347" s="60">
        <v>2583189</v>
      </c>
      <c r="O347" s="60">
        <v>2642230</v>
      </c>
      <c r="P347" s="60">
        <v>2659000</v>
      </c>
      <c r="Q347" s="60">
        <v>2693054</v>
      </c>
      <c r="R347" s="60">
        <v>2734333</v>
      </c>
      <c r="S347" s="60">
        <v>2776548</v>
      </c>
      <c r="T347" s="60">
        <v>2825567</v>
      </c>
      <c r="U347" s="60">
        <v>2882908</v>
      </c>
      <c r="V347" s="60">
        <v>2935638</v>
      </c>
      <c r="W347" s="61">
        <v>2984512</v>
      </c>
      <c r="X347" s="61">
        <v>3015387</v>
      </c>
      <c r="Y347" s="61">
        <v>3035900</v>
      </c>
      <c r="Z347" s="61">
        <v>3055357</v>
      </c>
      <c r="GV347" s="52"/>
      <c r="GW347" s="52"/>
      <c r="GX347" s="52"/>
      <c r="GY347" s="52"/>
      <c r="GZ347" s="52"/>
      <c r="HA347" s="52"/>
      <c r="HB347" s="52"/>
      <c r="HC347" s="52"/>
      <c r="HD347" s="52"/>
      <c r="HE347" s="52"/>
      <c r="HF347" s="52"/>
      <c r="HG347" s="52"/>
      <c r="HH347" s="52"/>
      <c r="HI347" s="52"/>
      <c r="HJ347" s="52"/>
      <c r="HK347" s="52"/>
      <c r="HL347" s="52"/>
      <c r="HM347" s="52"/>
      <c r="HN347" s="52"/>
      <c r="HO347" s="52"/>
      <c r="HP347" s="52"/>
      <c r="HQ347" s="52"/>
    </row>
    <row r="348" spans="2:414">
      <c r="B348" s="57" t="s">
        <v>242</v>
      </c>
      <c r="C348" s="60">
        <v>1467478</v>
      </c>
      <c r="D348" s="60">
        <v>1464534</v>
      </c>
      <c r="E348" s="60">
        <v>1462818</v>
      </c>
      <c r="F348" s="60">
        <v>1467118</v>
      </c>
      <c r="G348" s="60">
        <v>1474073</v>
      </c>
      <c r="H348" s="60">
        <v>1487350</v>
      </c>
      <c r="I348" s="60">
        <v>1506604</v>
      </c>
      <c r="J348" s="60">
        <v>1530333</v>
      </c>
      <c r="K348" s="60">
        <v>1572718</v>
      </c>
      <c r="L348" s="60">
        <v>1617841</v>
      </c>
      <c r="M348" s="60">
        <v>1680815</v>
      </c>
      <c r="N348" s="60">
        <v>1750096</v>
      </c>
      <c r="O348" s="60">
        <v>1818447</v>
      </c>
      <c r="P348" s="60">
        <v>1917188</v>
      </c>
      <c r="Q348" s="60">
        <v>2005259</v>
      </c>
      <c r="R348" s="60">
        <v>2082254</v>
      </c>
      <c r="S348" s="60">
        <v>2161731</v>
      </c>
      <c r="T348" s="60">
        <v>2236827</v>
      </c>
      <c r="U348" s="60">
        <v>2309362</v>
      </c>
      <c r="V348" s="60">
        <v>2386210</v>
      </c>
      <c r="W348" s="61">
        <v>2444692</v>
      </c>
      <c r="X348" s="61">
        <v>2502787</v>
      </c>
      <c r="Y348" s="61">
        <v>2561993</v>
      </c>
      <c r="Z348" s="61">
        <v>2589967</v>
      </c>
      <c r="GV348" s="52"/>
      <c r="GW348" s="52"/>
      <c r="GX348" s="52"/>
      <c r="GY348" s="52"/>
      <c r="GZ348" s="52"/>
      <c r="HA348" s="52"/>
      <c r="HB348" s="52"/>
      <c r="HC348" s="52"/>
      <c r="HD348" s="52"/>
      <c r="HE348" s="52"/>
      <c r="HF348" s="52"/>
      <c r="HG348" s="52"/>
      <c r="HH348" s="52"/>
      <c r="HI348" s="52"/>
      <c r="HJ348" s="52"/>
      <c r="HK348" s="52"/>
      <c r="HL348" s="52"/>
      <c r="HM348" s="52"/>
      <c r="HN348" s="52"/>
      <c r="HO348" s="52"/>
      <c r="HP348" s="52"/>
      <c r="HQ348" s="52"/>
    </row>
    <row r="349" spans="2:414">
      <c r="B349" s="57" t="s">
        <v>243</v>
      </c>
      <c r="C349" s="60">
        <v>1127854</v>
      </c>
      <c r="D349" s="60">
        <v>1150877</v>
      </c>
      <c r="E349" s="60">
        <v>1182145</v>
      </c>
      <c r="F349" s="60">
        <v>1208637</v>
      </c>
      <c r="G349" s="60">
        <v>1237064</v>
      </c>
      <c r="H349" s="60">
        <v>1264464</v>
      </c>
      <c r="I349" s="60">
        <v>1277447</v>
      </c>
      <c r="J349" s="60">
        <v>1288948</v>
      </c>
      <c r="K349" s="60">
        <v>1293537</v>
      </c>
      <c r="L349" s="60">
        <v>1296598</v>
      </c>
      <c r="M349" s="60">
        <v>1300015</v>
      </c>
      <c r="N349" s="60">
        <v>1302006</v>
      </c>
      <c r="O349" s="60">
        <v>1311961</v>
      </c>
      <c r="P349" s="60">
        <v>1324605</v>
      </c>
      <c r="Q349" s="60">
        <v>1336825</v>
      </c>
      <c r="R349" s="60">
        <v>1353404</v>
      </c>
      <c r="S349" s="60">
        <v>1373971</v>
      </c>
      <c r="T349" s="60">
        <v>1397253</v>
      </c>
      <c r="U349" s="60">
        <v>1440885</v>
      </c>
      <c r="V349" s="60">
        <v>1485037</v>
      </c>
      <c r="W349" s="61">
        <v>1546161</v>
      </c>
      <c r="X349" s="61">
        <v>1613289</v>
      </c>
      <c r="Y349" s="61">
        <v>1681931</v>
      </c>
      <c r="Z349" s="61">
        <v>1780501</v>
      </c>
      <c r="GV349" s="52"/>
      <c r="GW349" s="52"/>
      <c r="GX349" s="52"/>
      <c r="GY349" s="52"/>
      <c r="GZ349" s="52"/>
      <c r="HA349" s="52"/>
      <c r="HB349" s="52"/>
      <c r="HC349" s="52"/>
      <c r="HD349" s="52"/>
      <c r="HE349" s="52"/>
      <c r="HF349" s="52"/>
      <c r="HG349" s="52"/>
      <c r="HH349" s="52"/>
      <c r="HI349" s="52"/>
      <c r="HJ349" s="52"/>
      <c r="HK349" s="52"/>
      <c r="HL349" s="52"/>
      <c r="HM349" s="52"/>
      <c r="HN349" s="52"/>
      <c r="HO349" s="52"/>
      <c r="HP349" s="52"/>
      <c r="HQ349" s="52"/>
    </row>
    <row r="350" spans="2:414">
      <c r="B350" s="57" t="s">
        <v>244</v>
      </c>
      <c r="C350" s="60">
        <v>575453</v>
      </c>
      <c r="D350" s="60">
        <v>595329</v>
      </c>
      <c r="E350" s="60">
        <v>614323</v>
      </c>
      <c r="F350" s="60">
        <v>630483</v>
      </c>
      <c r="G350" s="60">
        <v>643785</v>
      </c>
      <c r="H350" s="60">
        <v>655096</v>
      </c>
      <c r="I350" s="60">
        <v>675435</v>
      </c>
      <c r="J350" s="60">
        <v>702386</v>
      </c>
      <c r="K350" s="60">
        <v>731247</v>
      </c>
      <c r="L350" s="60">
        <v>758134</v>
      </c>
      <c r="M350" s="60">
        <v>784073</v>
      </c>
      <c r="N350" s="60">
        <v>811132</v>
      </c>
      <c r="O350" s="60">
        <v>843667</v>
      </c>
      <c r="P350" s="60">
        <v>868512</v>
      </c>
      <c r="Q350" s="60">
        <v>895039</v>
      </c>
      <c r="R350" s="60">
        <v>919175</v>
      </c>
      <c r="S350" s="60">
        <v>935717</v>
      </c>
      <c r="T350" s="60">
        <v>948119</v>
      </c>
      <c r="U350" s="60">
        <v>958589</v>
      </c>
      <c r="V350" s="60">
        <v>967574</v>
      </c>
      <c r="W350" s="61">
        <v>976176</v>
      </c>
      <c r="X350" s="61">
        <v>986792</v>
      </c>
      <c r="Y350" s="61">
        <v>1002373</v>
      </c>
      <c r="Z350" s="61">
        <v>1016809</v>
      </c>
      <c r="GV350" s="52"/>
      <c r="GW350" s="52"/>
      <c r="GX350" s="52"/>
      <c r="GY350" s="52"/>
      <c r="GZ350" s="52"/>
      <c r="HA350" s="52"/>
      <c r="HB350" s="52"/>
      <c r="HC350" s="52"/>
      <c r="HD350" s="52"/>
      <c r="HE350" s="52"/>
      <c r="HF350" s="52"/>
      <c r="HG350" s="52"/>
      <c r="HH350" s="52"/>
      <c r="HI350" s="52"/>
      <c r="HJ350" s="52"/>
      <c r="HK350" s="52"/>
      <c r="HL350" s="52"/>
      <c r="HM350" s="52"/>
      <c r="HN350" s="52"/>
      <c r="HO350" s="52"/>
      <c r="HP350" s="52"/>
      <c r="HQ350" s="52"/>
    </row>
    <row r="351" spans="2:414">
      <c r="B351" s="57" t="s">
        <v>310</v>
      </c>
      <c r="C351" s="60">
        <v>143188</v>
      </c>
      <c r="D351" s="60">
        <v>147175</v>
      </c>
      <c r="E351" s="60">
        <v>154247</v>
      </c>
      <c r="F351" s="60">
        <v>162728</v>
      </c>
      <c r="G351" s="60">
        <v>171799</v>
      </c>
      <c r="H351" s="60">
        <v>180265</v>
      </c>
      <c r="I351" s="60">
        <v>190397</v>
      </c>
      <c r="J351" s="60">
        <v>200905</v>
      </c>
      <c r="K351" s="60">
        <v>212233</v>
      </c>
      <c r="L351" s="60">
        <v>223772</v>
      </c>
      <c r="M351" s="60">
        <v>237538</v>
      </c>
      <c r="N351" s="60">
        <v>251122</v>
      </c>
      <c r="O351" s="60">
        <v>263442</v>
      </c>
      <c r="P351" s="60">
        <v>272552</v>
      </c>
      <c r="Q351" s="60">
        <v>279463</v>
      </c>
      <c r="R351" s="60">
        <v>286278</v>
      </c>
      <c r="S351" s="60">
        <v>302191</v>
      </c>
      <c r="T351" s="60">
        <v>318692</v>
      </c>
      <c r="U351" s="60">
        <v>337136</v>
      </c>
      <c r="V351" s="60">
        <v>352556</v>
      </c>
      <c r="W351" s="61">
        <v>368229</v>
      </c>
      <c r="X351" s="61">
        <v>386594</v>
      </c>
      <c r="Y351" s="61">
        <v>403607</v>
      </c>
      <c r="Z351" s="61">
        <v>424002</v>
      </c>
      <c r="GV351" s="52"/>
      <c r="GW351" s="52"/>
      <c r="GX351" s="52"/>
      <c r="GY351" s="52"/>
      <c r="GZ351" s="52"/>
      <c r="HA351" s="52"/>
      <c r="HB351" s="52"/>
      <c r="HC351" s="52"/>
      <c r="HD351" s="52"/>
      <c r="HE351" s="52"/>
      <c r="HF351" s="52"/>
      <c r="HG351" s="52"/>
      <c r="HH351" s="52"/>
      <c r="HI351" s="52"/>
      <c r="HJ351" s="52"/>
      <c r="HK351" s="52"/>
      <c r="HL351" s="52"/>
      <c r="HM351" s="52"/>
      <c r="HN351" s="52"/>
      <c r="HO351" s="52"/>
      <c r="HP351" s="52"/>
      <c r="HQ351" s="52"/>
    </row>
    <row r="352" spans="2:414">
      <c r="B352" s="57" t="s">
        <v>1</v>
      </c>
      <c r="C352" s="60">
        <v>16862104</v>
      </c>
      <c r="D352" s="60">
        <v>17105820</v>
      </c>
      <c r="E352" s="60">
        <v>17322197</v>
      </c>
      <c r="F352" s="60">
        <v>17517853</v>
      </c>
      <c r="G352" s="60">
        <v>17673570</v>
      </c>
      <c r="H352" s="60">
        <v>17845311</v>
      </c>
      <c r="I352" s="60">
        <v>18044556</v>
      </c>
      <c r="J352" s="60">
        <v>18267822</v>
      </c>
      <c r="K352" s="60">
        <v>18466908</v>
      </c>
      <c r="L352" s="60">
        <v>18655551</v>
      </c>
      <c r="M352" s="60">
        <v>18858893</v>
      </c>
      <c r="N352" s="60">
        <v>19074909</v>
      </c>
      <c r="O352" s="60">
        <v>19320627</v>
      </c>
      <c r="P352" s="60">
        <v>19543636</v>
      </c>
      <c r="Q352" s="60">
        <v>19769024</v>
      </c>
      <c r="R352" s="60">
        <v>19978159</v>
      </c>
      <c r="S352" s="60">
        <v>20216871</v>
      </c>
      <c r="T352" s="60">
        <v>20481325</v>
      </c>
      <c r="U352" s="60">
        <v>20841015</v>
      </c>
      <c r="V352" s="60">
        <v>21255231</v>
      </c>
      <c r="W352" s="61">
        <v>21693638</v>
      </c>
      <c r="X352" s="61">
        <v>22031559</v>
      </c>
      <c r="Y352" s="61">
        <v>22346873</v>
      </c>
      <c r="Z352" s="61">
        <v>22710352</v>
      </c>
      <c r="GV352" s="52"/>
      <c r="GW352" s="52"/>
      <c r="GX352" s="52"/>
      <c r="GY352" s="52"/>
      <c r="GZ352" s="52"/>
      <c r="HA352" s="52"/>
      <c r="HB352" s="52"/>
      <c r="HC352" s="52"/>
      <c r="HD352" s="52"/>
      <c r="HE352" s="52"/>
      <c r="HF352" s="52"/>
      <c r="HG352" s="52"/>
      <c r="HH352" s="52"/>
      <c r="HI352" s="52"/>
      <c r="HJ352" s="52"/>
      <c r="HK352" s="52"/>
      <c r="HL352" s="52"/>
      <c r="HM352" s="52"/>
      <c r="HN352" s="52"/>
      <c r="HO352" s="52"/>
      <c r="HP352" s="52"/>
      <c r="HQ352" s="52"/>
    </row>
    <row r="353" spans="2:225">
      <c r="B353" s="57"/>
      <c r="C353" s="57"/>
      <c r="D353" s="57"/>
      <c r="E353" s="57"/>
      <c r="F353" s="57"/>
      <c r="G353" s="57"/>
      <c r="H353" s="57"/>
      <c r="I353" s="57"/>
      <c r="J353" s="57"/>
      <c r="K353" s="57"/>
      <c r="L353" s="57"/>
      <c r="M353" s="57"/>
      <c r="N353" s="57"/>
      <c r="O353" s="57"/>
      <c r="P353" s="57"/>
      <c r="Q353" s="57"/>
      <c r="R353" s="57"/>
      <c r="S353" s="57"/>
      <c r="T353" s="57"/>
      <c r="U353" s="57"/>
      <c r="V353" s="57"/>
      <c r="W353" s="64"/>
      <c r="X353" s="64"/>
      <c r="Y353" s="64"/>
      <c r="Z353" s="61"/>
      <c r="GV353" s="52"/>
      <c r="GW353" s="52"/>
      <c r="GX353" s="52"/>
      <c r="GY353" s="52"/>
      <c r="GZ353" s="52"/>
      <c r="HA353" s="52"/>
      <c r="HB353" s="52"/>
      <c r="HC353" s="52"/>
      <c r="HD353" s="52"/>
      <c r="HE353" s="52"/>
      <c r="HF353" s="52"/>
      <c r="HG353" s="52"/>
      <c r="HH353" s="52"/>
      <c r="HI353" s="52"/>
      <c r="HJ353" s="52"/>
      <c r="HK353" s="52"/>
      <c r="HL353" s="52"/>
      <c r="HM353" s="52"/>
      <c r="HN353" s="52"/>
      <c r="HO353" s="52"/>
      <c r="HP353" s="52"/>
      <c r="HQ353" s="52"/>
    </row>
    <row r="354" spans="2:225">
      <c r="B354" s="57" t="s">
        <v>625</v>
      </c>
      <c r="C354" s="57"/>
      <c r="D354" s="57"/>
      <c r="E354" s="57"/>
      <c r="F354" s="57"/>
      <c r="G354" s="57"/>
      <c r="H354" s="57"/>
      <c r="I354" s="57"/>
      <c r="J354" s="57"/>
      <c r="K354" s="57"/>
      <c r="L354" s="57"/>
      <c r="M354" s="57"/>
      <c r="N354" s="57"/>
      <c r="O354" s="57"/>
      <c r="P354" s="57"/>
      <c r="Q354" s="57"/>
      <c r="R354" s="57"/>
      <c r="S354" s="57"/>
      <c r="T354" s="57"/>
      <c r="U354" s="57"/>
      <c r="V354" s="57"/>
      <c r="W354" s="64"/>
      <c r="X354" s="64"/>
      <c r="Y354" s="64"/>
      <c r="Z354" s="64"/>
    </row>
    <row r="355" spans="2:225">
      <c r="B355" s="57" t="s">
        <v>306</v>
      </c>
      <c r="C355" s="57"/>
      <c r="D355" s="57"/>
      <c r="E355" s="57"/>
      <c r="F355" s="57"/>
      <c r="G355" s="57"/>
      <c r="H355" s="57"/>
      <c r="I355" s="57"/>
      <c r="J355" s="57"/>
      <c r="K355" s="57"/>
      <c r="L355" s="57"/>
      <c r="M355" s="57"/>
      <c r="N355" s="57"/>
      <c r="O355" s="57"/>
      <c r="P355" s="57"/>
      <c r="Q355" s="57"/>
      <c r="R355" s="57"/>
      <c r="S355" s="57"/>
      <c r="T355" s="57"/>
      <c r="U355" s="57"/>
      <c r="V355" s="57"/>
      <c r="W355" s="64"/>
      <c r="X355" s="64"/>
      <c r="Y355" s="64"/>
      <c r="Z355" s="64"/>
    </row>
    <row r="356" spans="2:225">
      <c r="B356" s="57" t="s">
        <v>276</v>
      </c>
      <c r="C356" s="57">
        <f t="shared" ref="C356:Z356" si="359">$D327*C342</f>
        <v>2345029766.2999563</v>
      </c>
      <c r="D356" s="57">
        <f t="shared" si="359"/>
        <v>2371993319.5560741</v>
      </c>
      <c r="E356" s="57">
        <f t="shared" si="359"/>
        <v>2397541012.89782</v>
      </c>
      <c r="F356" s="57">
        <f t="shared" si="359"/>
        <v>2420626505.1101789</v>
      </c>
      <c r="G356" s="57">
        <f t="shared" si="359"/>
        <v>2434191234.9156446</v>
      </c>
      <c r="H356" s="57">
        <f t="shared" si="359"/>
        <v>2443131325.0806923</v>
      </c>
      <c r="I356" s="57">
        <f t="shared" si="359"/>
        <v>2443727079.7184305</v>
      </c>
      <c r="J356" s="57">
        <f t="shared" si="359"/>
        <v>2434868057.431303</v>
      </c>
      <c r="K356" s="57">
        <f t="shared" si="359"/>
        <v>2434577721.31038</v>
      </c>
      <c r="L356" s="57">
        <f t="shared" si="359"/>
        <v>2422771975.9258318</v>
      </c>
      <c r="M356" s="57">
        <f t="shared" si="359"/>
        <v>2412585702.8001986</v>
      </c>
      <c r="N356" s="57">
        <f t="shared" si="359"/>
        <v>2401358744.3580098</v>
      </c>
      <c r="O356" s="57">
        <f t="shared" si="359"/>
        <v>2401277676.4800901</v>
      </c>
      <c r="P356" s="57">
        <f t="shared" si="359"/>
        <v>2392524230.9642072</v>
      </c>
      <c r="Q356" s="57">
        <f t="shared" si="359"/>
        <v>2392701449.1159396</v>
      </c>
      <c r="R356" s="57">
        <f t="shared" si="359"/>
        <v>2394662160.5819135</v>
      </c>
      <c r="S356" s="57">
        <f t="shared" si="359"/>
        <v>2408543620.7011132</v>
      </c>
      <c r="T356" s="57">
        <f t="shared" si="359"/>
        <v>2440591826.672358</v>
      </c>
      <c r="U356" s="57">
        <f t="shared" si="359"/>
        <v>2519663172.4362259</v>
      </c>
      <c r="V356" s="57">
        <f t="shared" si="359"/>
        <v>2607544522.7005711</v>
      </c>
      <c r="W356" s="64">
        <f t="shared" si="359"/>
        <v>2687841313.1306725</v>
      </c>
      <c r="X356" s="64">
        <f t="shared" si="359"/>
        <v>2741248076.9846301</v>
      </c>
      <c r="Y356" s="64">
        <f t="shared" si="359"/>
        <v>2748981575.4783087</v>
      </c>
      <c r="Z356" s="64">
        <f t="shared" si="359"/>
        <v>2790776779.7948289</v>
      </c>
    </row>
    <row r="357" spans="2:225">
      <c r="B357" s="57" t="s">
        <v>307</v>
      </c>
      <c r="C357" s="57">
        <f t="shared" ref="C357:Z357" si="360">$D328*C343</f>
        <v>1124412554.4243641</v>
      </c>
      <c r="D357" s="57">
        <f t="shared" si="360"/>
        <v>1131561283.7753894</v>
      </c>
      <c r="E357" s="57">
        <f t="shared" si="360"/>
        <v>1139258834.6836667</v>
      </c>
      <c r="F357" s="57">
        <f t="shared" si="360"/>
        <v>1146194561.4484754</v>
      </c>
      <c r="G357" s="57">
        <f t="shared" si="360"/>
        <v>1151171117.6170826</v>
      </c>
      <c r="H357" s="57">
        <f t="shared" si="360"/>
        <v>1157866649.9761577</v>
      </c>
      <c r="I357" s="57">
        <f t="shared" si="360"/>
        <v>1168963631.521055</v>
      </c>
      <c r="J357" s="57">
        <f t="shared" si="360"/>
        <v>1179709838.5941825</v>
      </c>
      <c r="K357" s="57">
        <f t="shared" si="360"/>
        <v>1186036015.4048178</v>
      </c>
      <c r="L357" s="57">
        <f t="shared" si="360"/>
        <v>1192558426.5129678</v>
      </c>
      <c r="M357" s="57">
        <f t="shared" si="360"/>
        <v>1201139258.3585565</v>
      </c>
      <c r="N357" s="57">
        <f t="shared" si="360"/>
        <v>1209861034.4686418</v>
      </c>
      <c r="O357" s="57">
        <f t="shared" si="360"/>
        <v>1217535472.3303297</v>
      </c>
      <c r="P357" s="57">
        <f t="shared" si="360"/>
        <v>1221621496.4097543</v>
      </c>
      <c r="Q357" s="57">
        <f t="shared" si="360"/>
        <v>1223873432.2627559</v>
      </c>
      <c r="R357" s="57">
        <f t="shared" si="360"/>
        <v>1225466419.6894615</v>
      </c>
      <c r="S357" s="57">
        <f t="shared" si="360"/>
        <v>1226283987.0629399</v>
      </c>
      <c r="T357" s="57">
        <f t="shared" si="360"/>
        <v>1227189021.4558649</v>
      </c>
      <c r="U357" s="57">
        <f t="shared" si="360"/>
        <v>1228336969.436475</v>
      </c>
      <c r="V357" s="57">
        <f t="shared" si="360"/>
        <v>1231700144.3137391</v>
      </c>
      <c r="W357" s="64">
        <f t="shared" si="360"/>
        <v>1238295520.137593</v>
      </c>
      <c r="X357" s="64">
        <f t="shared" si="360"/>
        <v>1243883439.0483413</v>
      </c>
      <c r="Y357" s="64">
        <f t="shared" si="360"/>
        <v>1257847797.9613085</v>
      </c>
      <c r="Z357" s="64">
        <f t="shared" si="360"/>
        <v>1273681594.4660711</v>
      </c>
    </row>
    <row r="358" spans="2:225">
      <c r="B358" s="57" t="s">
        <v>308</v>
      </c>
      <c r="C358" s="57">
        <f t="shared" ref="C358:Z358" si="361">$D329*C344</f>
        <v>2441903922.6034532</v>
      </c>
      <c r="D358" s="57">
        <f t="shared" si="361"/>
        <v>2452292194.692338</v>
      </c>
      <c r="E358" s="57">
        <f t="shared" si="361"/>
        <v>2452358814.6501551</v>
      </c>
      <c r="F358" s="57">
        <f t="shared" si="361"/>
        <v>2442703362.0972533</v>
      </c>
      <c r="G358" s="57">
        <f t="shared" si="361"/>
        <v>2425038414.0825753</v>
      </c>
      <c r="H358" s="57">
        <f t="shared" si="361"/>
        <v>2404447517.5205879</v>
      </c>
      <c r="I358" s="57">
        <f t="shared" si="361"/>
        <v>2385992900.9392557</v>
      </c>
      <c r="J358" s="57">
        <f t="shared" si="361"/>
        <v>2363185780.4472322</v>
      </c>
      <c r="K358" s="57">
        <f t="shared" si="361"/>
        <v>2326699361.9501781</v>
      </c>
      <c r="L358" s="57">
        <f t="shared" si="361"/>
        <v>2302688640.8869324</v>
      </c>
      <c r="M358" s="57">
        <f t="shared" si="361"/>
        <v>2294894105.8223777</v>
      </c>
      <c r="N358" s="57">
        <f t="shared" si="361"/>
        <v>2305619030.7647634</v>
      </c>
      <c r="O358" s="57">
        <f t="shared" si="361"/>
        <v>2336242004.7078433</v>
      </c>
      <c r="P358" s="57">
        <f t="shared" si="361"/>
        <v>2369533330.028008</v>
      </c>
      <c r="Q358" s="57">
        <f t="shared" si="361"/>
        <v>2407538683.563283</v>
      </c>
      <c r="R358" s="57">
        <f t="shared" si="361"/>
        <v>2441501538.0582399</v>
      </c>
      <c r="S358" s="57">
        <f t="shared" si="361"/>
        <v>2481975383.0971503</v>
      </c>
      <c r="T358" s="57">
        <f t="shared" si="361"/>
        <v>2523667929.2310538</v>
      </c>
      <c r="U358" s="57">
        <f t="shared" si="361"/>
        <v>2579402185.9405107</v>
      </c>
      <c r="V358" s="57">
        <f t="shared" si="361"/>
        <v>2641680299.0397768</v>
      </c>
      <c r="W358" s="64">
        <f t="shared" si="361"/>
        <v>2703716803.7586946</v>
      </c>
      <c r="X358" s="64">
        <f t="shared" si="361"/>
        <v>2722626212.5853887</v>
      </c>
      <c r="Y358" s="64">
        <f t="shared" si="361"/>
        <v>2722643977.9074731</v>
      </c>
      <c r="Z358" s="64">
        <f t="shared" si="361"/>
        <v>2737615703.0941477</v>
      </c>
    </row>
    <row r="359" spans="2:225">
      <c r="B359" s="57" t="s">
        <v>239</v>
      </c>
      <c r="C359" s="57">
        <f t="shared" ref="C359:Z359" si="362">$D330*C345</f>
        <v>3934763311.1148829</v>
      </c>
      <c r="D359" s="57">
        <f t="shared" si="362"/>
        <v>3982048036.2112594</v>
      </c>
      <c r="E359" s="57">
        <f t="shared" si="362"/>
        <v>3995041048.9474397</v>
      </c>
      <c r="F359" s="57">
        <f t="shared" si="362"/>
        <v>4003761030.3974366</v>
      </c>
      <c r="G359" s="57">
        <f t="shared" si="362"/>
        <v>3990473910.94136</v>
      </c>
      <c r="H359" s="57">
        <f t="shared" si="362"/>
        <v>3992288040.3722577</v>
      </c>
      <c r="I359" s="57">
        <f t="shared" si="362"/>
        <v>4000965602.5838084</v>
      </c>
      <c r="J359" s="57">
        <f t="shared" si="362"/>
        <v>4027777389.2312617</v>
      </c>
      <c r="K359" s="57">
        <f t="shared" si="362"/>
        <v>4048230532.0355763</v>
      </c>
      <c r="L359" s="57">
        <f t="shared" si="362"/>
        <v>4044429768.2707648</v>
      </c>
      <c r="M359" s="57">
        <f t="shared" si="362"/>
        <v>4039748098.3208799</v>
      </c>
      <c r="N359" s="57">
        <f t="shared" si="362"/>
        <v>4037793985.4031086</v>
      </c>
      <c r="O359" s="57">
        <f t="shared" si="362"/>
        <v>4031819942.6552186</v>
      </c>
      <c r="P359" s="57">
        <f t="shared" si="362"/>
        <v>4036182054.3421392</v>
      </c>
      <c r="Q359" s="57">
        <f t="shared" si="362"/>
        <v>4041507082.741797</v>
      </c>
      <c r="R359" s="57">
        <f t="shared" si="362"/>
        <v>4033812232.8875918</v>
      </c>
      <c r="S359" s="57">
        <f t="shared" si="362"/>
        <v>4034169968.465158</v>
      </c>
      <c r="T359" s="57">
        <f t="shared" si="362"/>
        <v>4037932554.9153671</v>
      </c>
      <c r="U359" s="57">
        <f t="shared" si="362"/>
        <v>4083702913.1992016</v>
      </c>
      <c r="V359" s="57">
        <f t="shared" si="362"/>
        <v>4183034629.8948874</v>
      </c>
      <c r="W359" s="64">
        <f t="shared" si="362"/>
        <v>4317834485.8303537</v>
      </c>
      <c r="X359" s="64">
        <f t="shared" si="362"/>
        <v>4419311202.0168209</v>
      </c>
      <c r="Y359" s="64">
        <f t="shared" si="362"/>
        <v>4516702945.540884</v>
      </c>
      <c r="Z359" s="64">
        <f t="shared" si="362"/>
        <v>4639356759.5344868</v>
      </c>
    </row>
    <row r="360" spans="2:225">
      <c r="B360" s="57" t="s">
        <v>240</v>
      </c>
      <c r="C360" s="57">
        <f t="shared" ref="C360:Z360" si="363">$D331*C346</f>
        <v>2912494180.0357842</v>
      </c>
      <c r="D360" s="57">
        <f t="shared" si="363"/>
        <v>2983977775.4585838</v>
      </c>
      <c r="E360" s="57">
        <f t="shared" si="363"/>
        <v>3042766634.2774258</v>
      </c>
      <c r="F360" s="57">
        <f t="shared" si="363"/>
        <v>3069964834.8080955</v>
      </c>
      <c r="G360" s="57">
        <f t="shared" si="363"/>
        <v>3097505289.7070866</v>
      </c>
      <c r="H360" s="57">
        <f t="shared" si="363"/>
        <v>3135567456.017272</v>
      </c>
      <c r="I360" s="57">
        <f t="shared" si="363"/>
        <v>3187751385.6196694</v>
      </c>
      <c r="J360" s="57">
        <f t="shared" si="363"/>
        <v>3248371015.2629533</v>
      </c>
      <c r="K360" s="57">
        <f t="shared" si="363"/>
        <v>3301669881.9770675</v>
      </c>
      <c r="L360" s="57">
        <f t="shared" si="363"/>
        <v>3343059456.8579125</v>
      </c>
      <c r="M360" s="57">
        <f t="shared" si="363"/>
        <v>3380433633.8785582</v>
      </c>
      <c r="N360" s="57">
        <f t="shared" si="363"/>
        <v>3407044781.1537352</v>
      </c>
      <c r="O360" s="57">
        <f t="shared" si="363"/>
        <v>3426252792.4144859</v>
      </c>
      <c r="P360" s="57">
        <f t="shared" si="363"/>
        <v>3441871193.4529142</v>
      </c>
      <c r="Q360" s="57">
        <f t="shared" si="363"/>
        <v>3448981963.0238938</v>
      </c>
      <c r="R360" s="57">
        <f t="shared" si="363"/>
        <v>3459229870.9404321</v>
      </c>
      <c r="S360" s="57">
        <f t="shared" si="363"/>
        <v>3475963209.0905771</v>
      </c>
      <c r="T360" s="57">
        <f t="shared" si="363"/>
        <v>3509873075.7932358</v>
      </c>
      <c r="U360" s="57">
        <f t="shared" si="363"/>
        <v>3550067660.845706</v>
      </c>
      <c r="V360" s="57">
        <f t="shared" si="363"/>
        <v>3583765213.8215752</v>
      </c>
      <c r="W360" s="64">
        <f t="shared" si="363"/>
        <v>3615532220.1232548</v>
      </c>
      <c r="X360" s="64">
        <f t="shared" si="363"/>
        <v>3640249946.6218224</v>
      </c>
      <c r="Y360" s="64">
        <f t="shared" si="363"/>
        <v>3667521238.7633543</v>
      </c>
      <c r="Z360" s="64">
        <f t="shared" si="363"/>
        <v>3700922944.7428784</v>
      </c>
    </row>
    <row r="361" spans="2:225">
      <c r="B361" s="57" t="s">
        <v>241</v>
      </c>
      <c r="C361" s="57">
        <f t="shared" ref="C361:Z361" si="364">$D332*C347</f>
        <v>2230916703.4099741</v>
      </c>
      <c r="D361" s="57">
        <f t="shared" si="364"/>
        <v>2320940188.9601116</v>
      </c>
      <c r="E361" s="57">
        <f t="shared" si="364"/>
        <v>2414662740.8700666</v>
      </c>
      <c r="F361" s="57">
        <f t="shared" si="364"/>
        <v>2534202819.6107745</v>
      </c>
      <c r="G361" s="57">
        <f t="shared" si="364"/>
        <v>2644618792.079824</v>
      </c>
      <c r="H361" s="57">
        <f t="shared" si="364"/>
        <v>2747303278.2498384</v>
      </c>
      <c r="I361" s="57">
        <f t="shared" si="364"/>
        <v>2852282627.0919318</v>
      </c>
      <c r="J361" s="57">
        <f t="shared" si="364"/>
        <v>2958655882.9861073</v>
      </c>
      <c r="K361" s="57">
        <f t="shared" si="364"/>
        <v>3059013329.4976144</v>
      </c>
      <c r="L361" s="57">
        <f t="shared" si="364"/>
        <v>3166936229.0581851</v>
      </c>
      <c r="M361" s="57">
        <f t="shared" si="364"/>
        <v>3250499862.8129411</v>
      </c>
      <c r="N361" s="57">
        <f t="shared" si="364"/>
        <v>3324769495.8076959</v>
      </c>
      <c r="O361" s="57">
        <f t="shared" si="364"/>
        <v>3400759954.0366454</v>
      </c>
      <c r="P361" s="57">
        <f t="shared" si="364"/>
        <v>3422344276.5328679</v>
      </c>
      <c r="Q361" s="57">
        <f t="shared" si="364"/>
        <v>3466174480.3662829</v>
      </c>
      <c r="R361" s="57">
        <f t="shared" si="364"/>
        <v>3519303833.2775278</v>
      </c>
      <c r="S361" s="57">
        <f t="shared" si="364"/>
        <v>3573637892.5606551</v>
      </c>
      <c r="T361" s="57">
        <f t="shared" si="364"/>
        <v>3636729240.4701567</v>
      </c>
      <c r="U361" s="57">
        <f t="shared" si="364"/>
        <v>3710531663.6219697</v>
      </c>
      <c r="V361" s="57">
        <f t="shared" si="364"/>
        <v>3778399363.3969145</v>
      </c>
      <c r="W361" s="64">
        <f t="shared" si="364"/>
        <v>3841304084.785131</v>
      </c>
      <c r="X361" s="64">
        <f t="shared" si="364"/>
        <v>3881042663.0243006</v>
      </c>
      <c r="Y361" s="64">
        <f t="shared" si="364"/>
        <v>3907444523.9285951</v>
      </c>
      <c r="Z361" s="64">
        <f t="shared" si="364"/>
        <v>3932487228.9261503</v>
      </c>
    </row>
    <row r="362" spans="2:225">
      <c r="B362" s="57" t="s">
        <v>242</v>
      </c>
      <c r="C362" s="57">
        <f t="shared" ref="C362:Z362" si="365">$D333*C348</f>
        <v>2952851372.1689663</v>
      </c>
      <c r="D362" s="57">
        <f t="shared" si="365"/>
        <v>2946927471.1362658</v>
      </c>
      <c r="E362" s="57">
        <f t="shared" si="365"/>
        <v>2943474545.1267161</v>
      </c>
      <c r="F362" s="57">
        <f t="shared" si="365"/>
        <v>2952126982.097033</v>
      </c>
      <c r="G362" s="57">
        <f t="shared" si="365"/>
        <v>2966121795.8478594</v>
      </c>
      <c r="H362" s="57">
        <f t="shared" si="365"/>
        <v>2992837704.1396956</v>
      </c>
      <c r="I362" s="57">
        <f t="shared" si="365"/>
        <v>3031580499.8202724</v>
      </c>
      <c r="J362" s="57">
        <f t="shared" si="365"/>
        <v>3079327866.5339112</v>
      </c>
      <c r="K362" s="57">
        <f t="shared" si="365"/>
        <v>3164614736.5308595</v>
      </c>
      <c r="L362" s="57">
        <f t="shared" si="365"/>
        <v>3255410995.4637909</v>
      </c>
      <c r="M362" s="57">
        <f t="shared" si="365"/>
        <v>3382126940.9914026</v>
      </c>
      <c r="N362" s="57">
        <f t="shared" si="365"/>
        <v>3521533798.1403604</v>
      </c>
      <c r="O362" s="57">
        <f t="shared" si="365"/>
        <v>3659069314.2701564</v>
      </c>
      <c r="P362" s="57">
        <f t="shared" si="365"/>
        <v>3857755425.6390052</v>
      </c>
      <c r="Q362" s="57">
        <f t="shared" si="365"/>
        <v>4034971420.1536031</v>
      </c>
      <c r="R362" s="57">
        <f t="shared" si="365"/>
        <v>4189900346.7883806</v>
      </c>
      <c r="S362" s="57">
        <f t="shared" si="365"/>
        <v>4349823540.5302105</v>
      </c>
      <c r="T362" s="57">
        <f t="shared" si="365"/>
        <v>4500931309.5355387</v>
      </c>
      <c r="U362" s="57">
        <f t="shared" si="365"/>
        <v>4646885848.0569172</v>
      </c>
      <c r="V362" s="57">
        <f t="shared" si="365"/>
        <v>4801518982.0789881</v>
      </c>
      <c r="W362" s="64">
        <f t="shared" si="365"/>
        <v>4919196149.2645855</v>
      </c>
      <c r="X362" s="64">
        <f t="shared" si="365"/>
        <v>5036094597.1228533</v>
      </c>
      <c r="Y362" s="64">
        <f t="shared" si="365"/>
        <v>5155228593.230895</v>
      </c>
      <c r="Z362" s="64">
        <f t="shared" si="365"/>
        <v>5211517726.2094164</v>
      </c>
    </row>
    <row r="363" spans="2:225">
      <c r="B363" s="57" t="s">
        <v>243</v>
      </c>
      <c r="C363" s="57">
        <f t="shared" ref="C363:Z363" si="366">$D334*C349</f>
        <v>4661597166.2520161</v>
      </c>
      <c r="D363" s="57">
        <f t="shared" si="366"/>
        <v>4756754829.8845606</v>
      </c>
      <c r="E363" s="57">
        <f t="shared" si="366"/>
        <v>4885990369.4086199</v>
      </c>
      <c r="F363" s="57">
        <f t="shared" si="366"/>
        <v>4995485953.1706562</v>
      </c>
      <c r="G363" s="57">
        <f t="shared" si="366"/>
        <v>5112979194.88904</v>
      </c>
      <c r="H363" s="57">
        <f t="shared" si="366"/>
        <v>5226227684.8135386</v>
      </c>
      <c r="I363" s="57">
        <f t="shared" si="366"/>
        <v>5279888456.5175447</v>
      </c>
      <c r="J363" s="57">
        <f t="shared" si="366"/>
        <v>5327423890.189868</v>
      </c>
      <c r="K363" s="57">
        <f t="shared" si="366"/>
        <v>5346390945.6739378</v>
      </c>
      <c r="L363" s="57">
        <f t="shared" si="366"/>
        <v>5359042537.924262</v>
      </c>
      <c r="M363" s="57">
        <f t="shared" si="366"/>
        <v>5373165533.9122925</v>
      </c>
      <c r="N363" s="57">
        <f t="shared" si="366"/>
        <v>5381394648.6363678</v>
      </c>
      <c r="O363" s="57">
        <f t="shared" si="366"/>
        <v>5422540222.2567463</v>
      </c>
      <c r="P363" s="57">
        <f t="shared" si="366"/>
        <v>5474799853.8846798</v>
      </c>
      <c r="Q363" s="57">
        <f t="shared" si="366"/>
        <v>5525307027.1283789</v>
      </c>
      <c r="R363" s="57">
        <f t="shared" si="366"/>
        <v>5593830629.8458338</v>
      </c>
      <c r="S363" s="57">
        <f t="shared" si="366"/>
        <v>5678837260.95084</v>
      </c>
      <c r="T363" s="57">
        <f t="shared" si="366"/>
        <v>5775065412.1341305</v>
      </c>
      <c r="U363" s="57">
        <f t="shared" si="366"/>
        <v>5955403299.4474783</v>
      </c>
      <c r="V363" s="57">
        <f t="shared" si="366"/>
        <v>6137890428.1754503</v>
      </c>
      <c r="W363" s="64">
        <f t="shared" si="366"/>
        <v>6390525490.1515474</v>
      </c>
      <c r="X363" s="64">
        <f t="shared" si="366"/>
        <v>6667976024.1534348</v>
      </c>
      <c r="Y363" s="64">
        <f t="shared" si="366"/>
        <v>6951684157.1971359</v>
      </c>
      <c r="Z363" s="64">
        <f t="shared" si="366"/>
        <v>7359089399.9656696</v>
      </c>
    </row>
    <row r="364" spans="2:225">
      <c r="B364" s="57" t="s">
        <v>244</v>
      </c>
      <c r="C364" s="57">
        <f t="shared" ref="C364:Z364" si="367">$D335*C350</f>
        <v>3692836931.5009809</v>
      </c>
      <c r="D364" s="57">
        <f t="shared" si="367"/>
        <v>3820386578.2149844</v>
      </c>
      <c r="E364" s="57">
        <f t="shared" si="367"/>
        <v>3942276193.312881</v>
      </c>
      <c r="F364" s="57">
        <f t="shared" si="367"/>
        <v>4045979266.9141235</v>
      </c>
      <c r="G364" s="57">
        <f t="shared" si="367"/>
        <v>4131341784.552968</v>
      </c>
      <c r="H364" s="57">
        <f t="shared" si="367"/>
        <v>4203927518.8044319</v>
      </c>
      <c r="I364" s="57">
        <f t="shared" si="367"/>
        <v>4334448361.2534218</v>
      </c>
      <c r="J364" s="57">
        <f t="shared" si="367"/>
        <v>4507400189.0149984</v>
      </c>
      <c r="K364" s="57">
        <f t="shared" si="367"/>
        <v>4692609001.3420696</v>
      </c>
      <c r="L364" s="57">
        <f t="shared" si="367"/>
        <v>4865150123.8616619</v>
      </c>
      <c r="M364" s="57">
        <f t="shared" si="367"/>
        <v>5031607674.9843493</v>
      </c>
      <c r="N364" s="57">
        <f t="shared" si="367"/>
        <v>5205252567.8417768</v>
      </c>
      <c r="O364" s="57">
        <f t="shared" si="367"/>
        <v>5414038427.9665556</v>
      </c>
      <c r="P364" s="57">
        <f t="shared" si="367"/>
        <v>5573475486.3590603</v>
      </c>
      <c r="Q364" s="57">
        <f t="shared" si="367"/>
        <v>5743706391.8924856</v>
      </c>
      <c r="R364" s="57">
        <f t="shared" si="367"/>
        <v>5898593606.276124</v>
      </c>
      <c r="S364" s="57">
        <f t="shared" si="367"/>
        <v>6004748076.7904654</v>
      </c>
      <c r="T364" s="57">
        <f t="shared" si="367"/>
        <v>6084335051.9638939</v>
      </c>
      <c r="U364" s="57">
        <f t="shared" si="367"/>
        <v>6151523862.6448975</v>
      </c>
      <c r="V364" s="57">
        <f t="shared" si="367"/>
        <v>6209183028.2579641</v>
      </c>
      <c r="W364" s="64">
        <f t="shared" si="367"/>
        <v>6264384379.6885262</v>
      </c>
      <c r="X364" s="64">
        <f t="shared" si="367"/>
        <v>6332510111.7028084</v>
      </c>
      <c r="Y364" s="64">
        <f t="shared" si="367"/>
        <v>6432497586.3179665</v>
      </c>
      <c r="Z364" s="64">
        <f t="shared" si="367"/>
        <v>6525137287.4632349</v>
      </c>
    </row>
    <row r="365" spans="2:225">
      <c r="B365" s="57" t="s">
        <v>102</v>
      </c>
      <c r="C365" s="57">
        <f t="shared" ref="C365:Z365" si="368">$D336*C351</f>
        <v>1414653685.2579474</v>
      </c>
      <c r="D365" s="57">
        <f t="shared" si="368"/>
        <v>1454044026.9285026</v>
      </c>
      <c r="E365" s="57">
        <f t="shared" si="368"/>
        <v>1523913225.8986969</v>
      </c>
      <c r="F365" s="57">
        <f t="shared" si="368"/>
        <v>1607702914.3130379</v>
      </c>
      <c r="G365" s="57">
        <f t="shared" si="368"/>
        <v>1697321622.4378448</v>
      </c>
      <c r="H365" s="57">
        <f t="shared" si="368"/>
        <v>1780963115.435818</v>
      </c>
      <c r="I365" s="57">
        <f t="shared" si="368"/>
        <v>1881064179.3450389</v>
      </c>
      <c r="J365" s="57">
        <f t="shared" si="368"/>
        <v>1984880008.3578787</v>
      </c>
      <c r="K365" s="57">
        <f t="shared" si="368"/>
        <v>2096797186.7988236</v>
      </c>
      <c r="L365" s="57">
        <f t="shared" si="368"/>
        <v>2210798980.7633419</v>
      </c>
      <c r="M365" s="57">
        <f t="shared" si="368"/>
        <v>2346802854.2112632</v>
      </c>
      <c r="N365" s="57">
        <f t="shared" si="368"/>
        <v>2481008623.2739215</v>
      </c>
      <c r="O365" s="57">
        <f t="shared" si="368"/>
        <v>2602726458.5839887</v>
      </c>
      <c r="P365" s="57">
        <f t="shared" si="368"/>
        <v>2692730474.7913518</v>
      </c>
      <c r="Q365" s="57">
        <f t="shared" si="368"/>
        <v>2761009042.959199</v>
      </c>
      <c r="R365" s="57">
        <f t="shared" si="368"/>
        <v>2828339160.4622922</v>
      </c>
      <c r="S365" s="57">
        <f t="shared" si="368"/>
        <v>2985554737.8396544</v>
      </c>
      <c r="T365" s="57">
        <f t="shared" si="368"/>
        <v>3148579575.5386333</v>
      </c>
      <c r="U365" s="57">
        <f t="shared" si="368"/>
        <v>3330800659.5044513</v>
      </c>
      <c r="V365" s="57">
        <f t="shared" si="368"/>
        <v>3483145547.5305257</v>
      </c>
      <c r="W365" s="64">
        <f t="shared" si="368"/>
        <v>3637989998.2460036</v>
      </c>
      <c r="X365" s="64">
        <f t="shared" si="368"/>
        <v>3819430586.3522849</v>
      </c>
      <c r="Y365" s="64">
        <f t="shared" si="368"/>
        <v>3987513827.5966172</v>
      </c>
      <c r="Z365" s="64">
        <f t="shared" si="368"/>
        <v>4189010195.3846707</v>
      </c>
    </row>
    <row r="366" spans="2:225">
      <c r="B366" s="57" t="s">
        <v>297</v>
      </c>
      <c r="C366" s="57">
        <f>SUM(C356:C365)</f>
        <v>27711459593.068321</v>
      </c>
      <c r="D366" s="57">
        <f t="shared" ref="D366:Z366" si="369">SUM(D356:D365)</f>
        <v>28220925704.818069</v>
      </c>
      <c r="E366" s="57">
        <f t="shared" si="369"/>
        <v>28737283420.073486</v>
      </c>
      <c r="F366" s="57">
        <f t="shared" si="369"/>
        <v>29218748229.967068</v>
      </c>
      <c r="G366" s="57">
        <f t="shared" si="369"/>
        <v>29650763157.071285</v>
      </c>
      <c r="H366" s="57">
        <f t="shared" si="369"/>
        <v>30084560290.41029</v>
      </c>
      <c r="I366" s="57">
        <f t="shared" si="369"/>
        <v>30566664724.410431</v>
      </c>
      <c r="J366" s="57">
        <f t="shared" si="369"/>
        <v>31111599918.049698</v>
      </c>
      <c r="K366" s="57">
        <f t="shared" si="369"/>
        <v>31656638712.521328</v>
      </c>
      <c r="L366" s="57">
        <f t="shared" si="369"/>
        <v>32162847135.525658</v>
      </c>
      <c r="M366" s="57">
        <f t="shared" si="369"/>
        <v>32713003666.092819</v>
      </c>
      <c r="N366" s="57">
        <f t="shared" si="369"/>
        <v>33275636709.848381</v>
      </c>
      <c r="O366" s="57">
        <f t="shared" si="369"/>
        <v>33912262265.702057</v>
      </c>
      <c r="P366" s="57">
        <f t="shared" si="369"/>
        <v>34482837822.403992</v>
      </c>
      <c r="Q366" s="57">
        <f t="shared" si="369"/>
        <v>35045770973.207619</v>
      </c>
      <c r="R366" s="57">
        <f t="shared" si="369"/>
        <v>35584639798.807793</v>
      </c>
      <c r="S366" s="57">
        <f t="shared" si="369"/>
        <v>36219537677.088768</v>
      </c>
      <c r="T366" s="57">
        <f t="shared" si="369"/>
        <v>36884894997.710228</v>
      </c>
      <c r="U366" s="57">
        <f t="shared" si="369"/>
        <v>37756318235.133835</v>
      </c>
      <c r="V366" s="57">
        <f t="shared" si="369"/>
        <v>38657862159.210388</v>
      </c>
      <c r="W366" s="64">
        <f t="shared" si="369"/>
        <v>39616620445.116364</v>
      </c>
      <c r="X366" s="64">
        <f t="shared" si="369"/>
        <v>40504372859.612686</v>
      </c>
      <c r="Y366" s="64">
        <f t="shared" si="369"/>
        <v>41348066223.922546</v>
      </c>
      <c r="Z366" s="64">
        <f t="shared" si="369"/>
        <v>42359595619.581558</v>
      </c>
    </row>
    <row r="367" spans="2:225">
      <c r="B367" s="57" t="s">
        <v>311</v>
      </c>
      <c r="C367" s="57">
        <f>C366/C352</f>
        <v>1643.4164795252314</v>
      </c>
      <c r="D367" s="57">
        <f t="shared" ref="D367:Z367" si="370">D366/D352</f>
        <v>1649.7850266644959</v>
      </c>
      <c r="E367" s="57">
        <f t="shared" si="370"/>
        <v>1658.9860639544445</v>
      </c>
      <c r="F367" s="57">
        <f t="shared" si="370"/>
        <v>1667.9411700718729</v>
      </c>
      <c r="G367" s="57">
        <f t="shared" si="370"/>
        <v>1677.6895192692414</v>
      </c>
      <c r="H367" s="57">
        <f t="shared" si="370"/>
        <v>1685.8523950863221</v>
      </c>
      <c r="I367" s="57">
        <f t="shared" si="370"/>
        <v>1693.9549371239964</v>
      </c>
      <c r="J367" s="57">
        <f t="shared" si="370"/>
        <v>1703.0820597031052</v>
      </c>
      <c r="K367" s="57">
        <f t="shared" si="370"/>
        <v>1714.2360113843274</v>
      </c>
      <c r="L367" s="57">
        <f t="shared" si="370"/>
        <v>1724.0363008053559</v>
      </c>
      <c r="M367" s="57">
        <f t="shared" si="370"/>
        <v>1734.6195063566468</v>
      </c>
      <c r="N367" s="57">
        <f t="shared" si="370"/>
        <v>1744.4715835786362</v>
      </c>
      <c r="O367" s="57">
        <f t="shared" si="370"/>
        <v>1755.2361145268244</v>
      </c>
      <c r="P367" s="57">
        <f t="shared" si="370"/>
        <v>1764.4023774493135</v>
      </c>
      <c r="Q367" s="57">
        <f t="shared" si="370"/>
        <v>1772.7618203714871</v>
      </c>
      <c r="R367" s="57">
        <f t="shared" si="370"/>
        <v>1781.1771244191116</v>
      </c>
      <c r="S367" s="57">
        <f t="shared" si="370"/>
        <v>1791.5501205448047</v>
      </c>
      <c r="T367" s="57">
        <f t="shared" si="370"/>
        <v>1800.9037500117902</v>
      </c>
      <c r="U367" s="57">
        <f t="shared" si="370"/>
        <v>1811.6352891226188</v>
      </c>
      <c r="V367" s="57">
        <f t="shared" si="370"/>
        <v>1818.7458023490965</v>
      </c>
      <c r="W367" s="64">
        <f t="shared" si="370"/>
        <v>1826.1861124960399</v>
      </c>
      <c r="X367" s="64">
        <f t="shared" si="370"/>
        <v>1838.470571220706</v>
      </c>
      <c r="Y367" s="64">
        <f t="shared" si="370"/>
        <v>1850.2842086193691</v>
      </c>
      <c r="Z367" s="64">
        <f t="shared" si="370"/>
        <v>1865.2108791436415</v>
      </c>
    </row>
    <row r="368" spans="2:225">
      <c r="B368" s="57" t="s">
        <v>312</v>
      </c>
      <c r="C368" s="57"/>
      <c r="D368" s="65">
        <f>(D366-C366)/C366</f>
        <v>1.8384672595058285E-2</v>
      </c>
      <c r="E368" s="65">
        <f t="shared" ref="E368:Z368" si="371">(E366-D366)/D366</f>
        <v>1.8296980072742997E-2</v>
      </c>
      <c r="F368" s="65">
        <f t="shared" si="371"/>
        <v>1.6754012648156923E-2</v>
      </c>
      <c r="G368" s="65">
        <f t="shared" si="371"/>
        <v>1.4785538507811169E-2</v>
      </c>
      <c r="H368" s="65">
        <f t="shared" si="371"/>
        <v>1.4630218151250183E-2</v>
      </c>
      <c r="I368" s="65">
        <f t="shared" si="371"/>
        <v>1.6024978571942634E-2</v>
      </c>
      <c r="J368" s="65">
        <f t="shared" si="371"/>
        <v>1.7827761011952464E-2</v>
      </c>
      <c r="K368" s="65">
        <f t="shared" si="371"/>
        <v>1.7518828858281266E-2</v>
      </c>
      <c r="L368" s="65">
        <f t="shared" si="371"/>
        <v>1.5990592924324157E-2</v>
      </c>
      <c r="M368" s="65">
        <f t="shared" si="371"/>
        <v>1.710534295203869E-2</v>
      </c>
      <c r="N368" s="65">
        <f t="shared" si="371"/>
        <v>1.7199064002145839E-2</v>
      </c>
      <c r="O368" s="65">
        <f t="shared" si="371"/>
        <v>1.9131882025423656E-2</v>
      </c>
      <c r="P368" s="65">
        <f t="shared" si="371"/>
        <v>1.6825051429228875E-2</v>
      </c>
      <c r="Q368" s="65">
        <f t="shared" si="371"/>
        <v>1.632502387717873E-2</v>
      </c>
      <c r="R368" s="65">
        <f t="shared" si="371"/>
        <v>1.53761441291201E-2</v>
      </c>
      <c r="S368" s="65">
        <f t="shared" si="371"/>
        <v>1.7841908246665646E-2</v>
      </c>
      <c r="T368" s="65">
        <f t="shared" si="371"/>
        <v>1.8370121853939127E-2</v>
      </c>
      <c r="U368" s="65">
        <f t="shared" si="371"/>
        <v>2.3625476973099798E-2</v>
      </c>
      <c r="V368" s="65">
        <f t="shared" si="371"/>
        <v>2.3877961788065154E-2</v>
      </c>
      <c r="W368" s="65">
        <f t="shared" si="371"/>
        <v>2.4801120195353261E-2</v>
      </c>
      <c r="X368" s="65">
        <f t="shared" si="371"/>
        <v>2.2408585197876415E-2</v>
      </c>
      <c r="Y368" s="65">
        <f t="shared" si="371"/>
        <v>2.082968590167002E-2</v>
      </c>
      <c r="Z368" s="65">
        <f t="shared" si="371"/>
        <v>2.4463765492224551E-2</v>
      </c>
    </row>
    <row r="369" spans="2:26">
      <c r="B369" s="57" t="s">
        <v>247</v>
      </c>
      <c r="C369" s="57"/>
      <c r="D369" s="65">
        <f>AVERAGE(D368:V368)</f>
        <v>1.7678503190443458E-2</v>
      </c>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2:26">
      <c r="B370" s="57" t="s">
        <v>313</v>
      </c>
      <c r="C370" s="57"/>
      <c r="D370" s="65">
        <f>(D367-C367)/C367</f>
        <v>3.8751875855014E-3</v>
      </c>
      <c r="E370" s="65">
        <f t="shared" ref="E370:Z370" si="372">(E367-D367)/D367</f>
        <v>5.5771128609107502E-3</v>
      </c>
      <c r="F370" s="65">
        <f t="shared" si="372"/>
        <v>5.397939326917873E-3</v>
      </c>
      <c r="G370" s="65">
        <f t="shared" si="372"/>
        <v>5.8445401865992877E-3</v>
      </c>
      <c r="H370" s="65">
        <f t="shared" si="372"/>
        <v>4.865546171282183E-3</v>
      </c>
      <c r="I370" s="65">
        <f t="shared" si="372"/>
        <v>4.8061989657519396E-3</v>
      </c>
      <c r="J370" s="65">
        <f t="shared" si="372"/>
        <v>5.3880551241846288E-3</v>
      </c>
      <c r="K370" s="65">
        <f t="shared" si="372"/>
        <v>6.5492743685918869E-3</v>
      </c>
      <c r="L370" s="65">
        <f t="shared" si="372"/>
        <v>5.7170012506704585E-3</v>
      </c>
      <c r="M370" s="65">
        <f t="shared" si="372"/>
        <v>6.138621064038517E-3</v>
      </c>
      <c r="N370" s="65">
        <f t="shared" si="372"/>
        <v>5.6796762551590014E-3</v>
      </c>
      <c r="O370" s="65">
        <f t="shared" si="372"/>
        <v>6.1706542253360417E-3</v>
      </c>
      <c r="P370" s="65">
        <f t="shared" si="372"/>
        <v>5.2222392455502226E-3</v>
      </c>
      <c r="Q370" s="65">
        <f t="shared" si="372"/>
        <v>4.7378324972892011E-3</v>
      </c>
      <c r="R370" s="65">
        <f t="shared" si="372"/>
        <v>4.7470020794225937E-3</v>
      </c>
      <c r="S370" s="65">
        <f t="shared" si="372"/>
        <v>5.8236746831542875E-3</v>
      </c>
      <c r="T370" s="65">
        <f t="shared" si="372"/>
        <v>5.2209700190475597E-3</v>
      </c>
      <c r="U370" s="65">
        <f t="shared" si="372"/>
        <v>5.9589742709783228E-3</v>
      </c>
      <c r="V370" s="65">
        <f t="shared" si="372"/>
        <v>3.9249142855465819E-3</v>
      </c>
      <c r="W370" s="65">
        <f t="shared" si="372"/>
        <v>4.0909016187602757E-3</v>
      </c>
      <c r="X370" s="65">
        <f t="shared" si="372"/>
        <v>6.7268383220129083E-3</v>
      </c>
      <c r="Y370" s="65">
        <f t="shared" si="372"/>
        <v>6.4257963024227779E-3</v>
      </c>
      <c r="Z370" s="65">
        <f t="shared" si="372"/>
        <v>8.0672312149333188E-3</v>
      </c>
    </row>
    <row r="371" spans="2:26">
      <c r="B371" s="57" t="s">
        <v>247</v>
      </c>
      <c r="C371" s="57"/>
      <c r="D371" s="65">
        <f>AVERAGE(D370:Z370)</f>
        <v>5.5198339966983489E-3</v>
      </c>
      <c r="E371" s="57"/>
      <c r="F371" s="57"/>
      <c r="G371" s="57"/>
      <c r="H371" s="57"/>
      <c r="I371" s="57"/>
      <c r="J371" s="57"/>
      <c r="K371" s="57"/>
      <c r="L371" s="57"/>
      <c r="M371" s="57"/>
      <c r="N371" s="57"/>
      <c r="O371" s="57"/>
      <c r="P371" s="57"/>
      <c r="Q371" s="57"/>
      <c r="R371" s="57"/>
      <c r="S371" s="57"/>
      <c r="T371" s="57"/>
      <c r="U371" s="57"/>
      <c r="V371" s="57"/>
      <c r="W371" s="64"/>
      <c r="X371" s="64"/>
      <c r="Y371" s="64"/>
      <c r="Z371" s="64"/>
    </row>
    <row r="373" spans="2:26">
      <c r="B373" s="57" t="s">
        <v>626</v>
      </c>
      <c r="C373" s="57"/>
      <c r="D373" s="57"/>
      <c r="E373" s="57"/>
      <c r="F373" s="57"/>
      <c r="G373" s="57"/>
      <c r="H373" s="57"/>
      <c r="I373" s="57"/>
      <c r="J373" s="57"/>
      <c r="K373" s="57"/>
      <c r="L373" s="57"/>
      <c r="M373" s="57"/>
      <c r="N373" s="57"/>
      <c r="O373" s="57"/>
      <c r="P373" s="57"/>
      <c r="Q373" s="57"/>
      <c r="R373" s="57"/>
      <c r="S373" s="57"/>
      <c r="T373" s="57"/>
      <c r="U373" s="57"/>
      <c r="V373" s="57"/>
    </row>
    <row r="374" spans="2:26">
      <c r="B374" s="57" t="s">
        <v>306</v>
      </c>
      <c r="C374" s="57">
        <f t="shared" ref="C374:Z374" si="373">$G327*C342</f>
        <v>581569110.60519409</v>
      </c>
      <c r="D374" s="57">
        <f t="shared" si="373"/>
        <v>588256091.6880219</v>
      </c>
      <c r="E374" s="57">
        <f t="shared" si="373"/>
        <v>594591938.4684304</v>
      </c>
      <c r="F374" s="57">
        <f t="shared" si="373"/>
        <v>600317157.55381894</v>
      </c>
      <c r="G374" s="57">
        <f t="shared" si="373"/>
        <v>603681220.54437602</v>
      </c>
      <c r="H374" s="57">
        <f t="shared" si="373"/>
        <v>605898369.49520588</v>
      </c>
      <c r="I374" s="57">
        <f t="shared" si="373"/>
        <v>606046117.08450627</v>
      </c>
      <c r="J374" s="57">
        <f t="shared" si="373"/>
        <v>603849073.02715707</v>
      </c>
      <c r="K374" s="57">
        <f t="shared" si="373"/>
        <v>603777069.45515621</v>
      </c>
      <c r="L374" s="57">
        <f t="shared" si="373"/>
        <v>600849235.89756513</v>
      </c>
      <c r="M374" s="57">
        <f t="shared" si="373"/>
        <v>598323032.65392649</v>
      </c>
      <c r="N374" s="57">
        <f t="shared" si="373"/>
        <v>595538738.68467462</v>
      </c>
      <c r="O374" s="57">
        <f t="shared" si="373"/>
        <v>595518633.79119396</v>
      </c>
      <c r="P374" s="57">
        <f t="shared" si="373"/>
        <v>593347772.85093594</v>
      </c>
      <c r="Q374" s="57">
        <f t="shared" si="373"/>
        <v>593391723.08319616</v>
      </c>
      <c r="R374" s="57">
        <f t="shared" si="373"/>
        <v>593877980.97203279</v>
      </c>
      <c r="S374" s="57">
        <f t="shared" si="373"/>
        <v>597320593.3138634</v>
      </c>
      <c r="T374" s="57">
        <f t="shared" si="373"/>
        <v>605268572.01803005</v>
      </c>
      <c r="U374" s="57">
        <f t="shared" si="373"/>
        <v>624878324.05235291</v>
      </c>
      <c r="V374" s="57">
        <f t="shared" si="373"/>
        <v>646672963.69680405</v>
      </c>
      <c r="W374" s="64">
        <f t="shared" si="373"/>
        <v>666586626.9116497</v>
      </c>
      <c r="X374" s="64">
        <f t="shared" si="373"/>
        <v>679831543.71449888</v>
      </c>
      <c r="Y374" s="64">
        <f t="shared" si="373"/>
        <v>681749457.0414294</v>
      </c>
      <c r="Z374" s="64">
        <f t="shared" si="373"/>
        <v>692114698.51990867</v>
      </c>
    </row>
    <row r="375" spans="2:26">
      <c r="B375" s="57" t="s">
        <v>276</v>
      </c>
      <c r="C375" s="57">
        <f t="shared" ref="C375:Z375" si="374">$G328*C343</f>
        <v>599352652.56316054</v>
      </c>
      <c r="D375" s="57">
        <f t="shared" si="374"/>
        <v>603163184.45568871</v>
      </c>
      <c r="E375" s="57">
        <f t="shared" si="374"/>
        <v>607266258.13355064</v>
      </c>
      <c r="F375" s="57">
        <f t="shared" si="374"/>
        <v>610963251.92607331</v>
      </c>
      <c r="G375" s="57">
        <f t="shared" si="374"/>
        <v>613615936.76897001</v>
      </c>
      <c r="H375" s="57">
        <f t="shared" si="374"/>
        <v>617184898.2359544</v>
      </c>
      <c r="I375" s="57">
        <f t="shared" si="374"/>
        <v>623099991.67582047</v>
      </c>
      <c r="J375" s="57">
        <f t="shared" si="374"/>
        <v>628828109.60631561</v>
      </c>
      <c r="K375" s="57">
        <f t="shared" si="374"/>
        <v>632200191.17648172</v>
      </c>
      <c r="L375" s="57">
        <f t="shared" si="374"/>
        <v>635676872.7409085</v>
      </c>
      <c r="M375" s="57">
        <f t="shared" si="374"/>
        <v>640250767.17815518</v>
      </c>
      <c r="N375" s="57">
        <f t="shared" si="374"/>
        <v>644899790.01774609</v>
      </c>
      <c r="O375" s="57">
        <f t="shared" si="374"/>
        <v>648990543.6039052</v>
      </c>
      <c r="P375" s="57">
        <f t="shared" si="374"/>
        <v>651168542.56060827</v>
      </c>
      <c r="Q375" s="57">
        <f t="shared" si="374"/>
        <v>652368906.00513554</v>
      </c>
      <c r="R375" s="57">
        <f t="shared" si="374"/>
        <v>653218026.05092204</v>
      </c>
      <c r="S375" s="57">
        <f t="shared" si="374"/>
        <v>653653819.09860313</v>
      </c>
      <c r="T375" s="57">
        <f t="shared" si="374"/>
        <v>654136235.23841417</v>
      </c>
      <c r="U375" s="57">
        <f t="shared" si="374"/>
        <v>654748133.12631667</v>
      </c>
      <c r="V375" s="57">
        <f t="shared" si="374"/>
        <v>656540827.25427735</v>
      </c>
      <c r="W375" s="64">
        <f t="shared" si="374"/>
        <v>660056401.65721655</v>
      </c>
      <c r="X375" s="64">
        <f t="shared" si="374"/>
        <v>663034965.00417197</v>
      </c>
      <c r="Y375" s="64">
        <f t="shared" si="374"/>
        <v>670478474.52645373</v>
      </c>
      <c r="Z375" s="64">
        <f t="shared" si="374"/>
        <v>678918462.05410373</v>
      </c>
    </row>
    <row r="376" spans="2:26">
      <c r="B376" s="57" t="s">
        <v>307</v>
      </c>
      <c r="C376" s="57">
        <f t="shared" ref="C376:Z376" si="375">$G329*C344</f>
        <v>1049696219.4785918</v>
      </c>
      <c r="D376" s="57">
        <f t="shared" si="375"/>
        <v>1054161804.6466568</v>
      </c>
      <c r="E376" s="57">
        <f t="shared" si="375"/>
        <v>1054190442.4309753</v>
      </c>
      <c r="F376" s="57">
        <f t="shared" si="375"/>
        <v>1050039872.8904138</v>
      </c>
      <c r="G376" s="57">
        <f t="shared" si="375"/>
        <v>1042446278.0005199</v>
      </c>
      <c r="H376" s="57">
        <f t="shared" si="375"/>
        <v>1033594911.6233574</v>
      </c>
      <c r="I376" s="57">
        <f t="shared" si="375"/>
        <v>1025661863.5300083</v>
      </c>
      <c r="J376" s="57">
        <f t="shared" si="375"/>
        <v>1015857813.5278504</v>
      </c>
      <c r="K376" s="57">
        <f t="shared" si="375"/>
        <v>1000173471.8122934</v>
      </c>
      <c r="L376" s="57">
        <f t="shared" si="375"/>
        <v>989852032.50678122</v>
      </c>
      <c r="M376" s="57">
        <f t="shared" si="375"/>
        <v>986501411.74151659</v>
      </c>
      <c r="N376" s="57">
        <f t="shared" si="375"/>
        <v>991111713.17967105</v>
      </c>
      <c r="O376" s="57">
        <f t="shared" si="375"/>
        <v>1004275548.0380756</v>
      </c>
      <c r="P376" s="57">
        <f t="shared" si="375"/>
        <v>1018586421.6177171</v>
      </c>
      <c r="Q376" s="57">
        <f t="shared" si="375"/>
        <v>1034923704.8157359</v>
      </c>
      <c r="R376" s="57">
        <f t="shared" si="375"/>
        <v>1049523247.261308</v>
      </c>
      <c r="S376" s="57">
        <f t="shared" si="375"/>
        <v>1066921655.8276083</v>
      </c>
      <c r="T376" s="57">
        <f t="shared" si="375"/>
        <v>1084843944.928375</v>
      </c>
      <c r="U376" s="57">
        <f t="shared" si="375"/>
        <v>1108802315.2892334</v>
      </c>
      <c r="V376" s="57">
        <f t="shared" si="375"/>
        <v>1135573679.7444172</v>
      </c>
      <c r="W376" s="64">
        <f t="shared" si="375"/>
        <v>1162241184.5018058</v>
      </c>
      <c r="X376" s="64">
        <f t="shared" si="375"/>
        <v>1170369733.2027693</v>
      </c>
      <c r="Y376" s="64">
        <f t="shared" si="375"/>
        <v>1170377369.9452543</v>
      </c>
      <c r="Z376" s="64">
        <f t="shared" si="375"/>
        <v>1176813234.674432</v>
      </c>
    </row>
    <row r="377" spans="2:26">
      <c r="B377" s="57" t="s">
        <v>308</v>
      </c>
      <c r="C377" s="57">
        <f t="shared" ref="C377:Z377" si="376">$G330*C345</f>
        <v>1648058651.4896653</v>
      </c>
      <c r="D377" s="57">
        <f t="shared" si="376"/>
        <v>1667863654.7685823</v>
      </c>
      <c r="E377" s="57">
        <f t="shared" si="376"/>
        <v>1673305722.1448562</v>
      </c>
      <c r="F377" s="57">
        <f t="shared" si="376"/>
        <v>1676958048.7864363</v>
      </c>
      <c r="G377" s="57">
        <f t="shared" si="376"/>
        <v>1671392796.0783238</v>
      </c>
      <c r="H377" s="57">
        <f t="shared" si="376"/>
        <v>1672152636.3703861</v>
      </c>
      <c r="I377" s="57">
        <f t="shared" si="376"/>
        <v>1675787195.8967972</v>
      </c>
      <c r="J377" s="57">
        <f t="shared" si="376"/>
        <v>1687017197.1579685</v>
      </c>
      <c r="K377" s="57">
        <f t="shared" si="376"/>
        <v>1695583907.8553023</v>
      </c>
      <c r="L377" s="57">
        <f t="shared" si="376"/>
        <v>1693991974.3361571</v>
      </c>
      <c r="M377" s="57">
        <f t="shared" si="376"/>
        <v>1692031077.0586686</v>
      </c>
      <c r="N377" s="57">
        <f t="shared" si="376"/>
        <v>1691212605.2865486</v>
      </c>
      <c r="O377" s="57">
        <f t="shared" si="376"/>
        <v>1688710403.233577</v>
      </c>
      <c r="P377" s="57">
        <f t="shared" si="376"/>
        <v>1690537454.9101255</v>
      </c>
      <c r="Q377" s="57">
        <f t="shared" si="376"/>
        <v>1692767820.101011</v>
      </c>
      <c r="R377" s="57">
        <f t="shared" si="376"/>
        <v>1689544865.4093492</v>
      </c>
      <c r="S377" s="57">
        <f t="shared" si="376"/>
        <v>1689694701.4139411</v>
      </c>
      <c r="T377" s="57">
        <f t="shared" si="376"/>
        <v>1691270644.5294342</v>
      </c>
      <c r="U377" s="57">
        <f t="shared" si="376"/>
        <v>1710441361.7968171</v>
      </c>
      <c r="V377" s="57">
        <f t="shared" si="376"/>
        <v>1752046023.1509612</v>
      </c>
      <c r="W377" s="64">
        <f t="shared" si="376"/>
        <v>1808506361.7351031</v>
      </c>
      <c r="X377" s="64">
        <f t="shared" si="376"/>
        <v>1851009446.8796279</v>
      </c>
      <c r="Y377" s="64">
        <f t="shared" si="376"/>
        <v>1891801558.8333752</v>
      </c>
      <c r="Z377" s="64">
        <f t="shared" si="376"/>
        <v>1943174580.1074517</v>
      </c>
    </row>
    <row r="378" spans="2:26">
      <c r="B378" s="57" t="s">
        <v>239</v>
      </c>
      <c r="C378" s="57">
        <f t="shared" ref="C378:Z378" si="377">$G331*C346</f>
        <v>1701921032.6211877</v>
      </c>
      <c r="D378" s="57">
        <f t="shared" si="377"/>
        <v>1743692595.7615995</v>
      </c>
      <c r="E378" s="57">
        <f t="shared" si="377"/>
        <v>1778045967.5188453</v>
      </c>
      <c r="F378" s="57">
        <f t="shared" si="377"/>
        <v>1793939283.2376864</v>
      </c>
      <c r="G378" s="57">
        <f t="shared" si="377"/>
        <v>1810032595.8910947</v>
      </c>
      <c r="H378" s="57">
        <f t="shared" si="377"/>
        <v>1832274288.8820949</v>
      </c>
      <c r="I378" s="57">
        <f t="shared" si="377"/>
        <v>1862768058.7800496</v>
      </c>
      <c r="J378" s="57">
        <f t="shared" si="377"/>
        <v>1898191244.6483023</v>
      </c>
      <c r="K378" s="57">
        <f t="shared" si="377"/>
        <v>1929336529.9839487</v>
      </c>
      <c r="L378" s="57">
        <f t="shared" si="377"/>
        <v>1953522599.952368</v>
      </c>
      <c r="M378" s="57">
        <f t="shared" si="377"/>
        <v>1975362265.2071028</v>
      </c>
      <c r="N378" s="57">
        <f t="shared" si="377"/>
        <v>1990912535.3364828</v>
      </c>
      <c r="O378" s="57">
        <f t="shared" si="377"/>
        <v>2002136770.0778186</v>
      </c>
      <c r="P378" s="57">
        <f t="shared" si="377"/>
        <v>2011263409.8511853</v>
      </c>
      <c r="Q378" s="57">
        <f t="shared" si="377"/>
        <v>2015418600.4002097</v>
      </c>
      <c r="R378" s="57">
        <f t="shared" si="377"/>
        <v>2021406983.1901479</v>
      </c>
      <c r="S378" s="57">
        <f t="shared" si="377"/>
        <v>2031185138.4012065</v>
      </c>
      <c r="T378" s="57">
        <f t="shared" si="377"/>
        <v>2051000427.9046953</v>
      </c>
      <c r="U378" s="57">
        <f t="shared" si="377"/>
        <v>2074488203.4914055</v>
      </c>
      <c r="V378" s="57">
        <f t="shared" si="377"/>
        <v>2094179427.0998917</v>
      </c>
      <c r="W378" s="64">
        <f t="shared" si="377"/>
        <v>2112742532.4062767</v>
      </c>
      <c r="X378" s="64">
        <f t="shared" si="377"/>
        <v>2127186378.8162887</v>
      </c>
      <c r="Y378" s="64">
        <f t="shared" si="377"/>
        <v>2143122405.7448847</v>
      </c>
      <c r="Z378" s="64">
        <f t="shared" si="377"/>
        <v>2162640750.6472197</v>
      </c>
    </row>
    <row r="379" spans="2:26">
      <c r="B379" s="57" t="s">
        <v>240</v>
      </c>
      <c r="C379" s="57">
        <f t="shared" ref="C379:Z379" si="378">$G332*C347</f>
        <v>1364210666.275049</v>
      </c>
      <c r="D379" s="57">
        <f t="shared" si="378"/>
        <v>1419260233.5740149</v>
      </c>
      <c r="E379" s="57">
        <f t="shared" si="378"/>
        <v>1476571788.4118297</v>
      </c>
      <c r="F379" s="57">
        <f t="shared" si="378"/>
        <v>1549670819.9517198</v>
      </c>
      <c r="G379" s="57">
        <f t="shared" si="378"/>
        <v>1617190439.639523</v>
      </c>
      <c r="H379" s="57">
        <f t="shared" si="378"/>
        <v>1679982237.7734418</v>
      </c>
      <c r="I379" s="57">
        <f t="shared" si="378"/>
        <v>1744177349.6797221</v>
      </c>
      <c r="J379" s="57">
        <f t="shared" si="378"/>
        <v>1809224838.9362366</v>
      </c>
      <c r="K379" s="57">
        <f t="shared" si="378"/>
        <v>1870593646.9970036</v>
      </c>
      <c r="L379" s="57">
        <f t="shared" si="378"/>
        <v>1936588746.8995771</v>
      </c>
      <c r="M379" s="57">
        <f t="shared" si="378"/>
        <v>1987688100.0518901</v>
      </c>
      <c r="N379" s="57">
        <f t="shared" si="378"/>
        <v>2033104150.4839435</v>
      </c>
      <c r="O379" s="57">
        <f t="shared" si="378"/>
        <v>2079572489.48226</v>
      </c>
      <c r="P379" s="57">
        <f t="shared" si="378"/>
        <v>2092771352.0523684</v>
      </c>
      <c r="Q379" s="57">
        <f t="shared" si="378"/>
        <v>2119573621.9368329</v>
      </c>
      <c r="R379" s="57">
        <f t="shared" si="378"/>
        <v>2152062342.7496834</v>
      </c>
      <c r="S379" s="57">
        <f t="shared" si="378"/>
        <v>2185287744.2641215</v>
      </c>
      <c r="T379" s="57">
        <f t="shared" si="378"/>
        <v>2223868247.8016376</v>
      </c>
      <c r="U379" s="57">
        <f t="shared" si="378"/>
        <v>2268998598.3462162</v>
      </c>
      <c r="V379" s="57">
        <f t="shared" si="378"/>
        <v>2310499851.9730392</v>
      </c>
      <c r="W379" s="64">
        <f t="shared" si="378"/>
        <v>2348966232.9659715</v>
      </c>
      <c r="X379" s="64">
        <f t="shared" si="378"/>
        <v>2373266464.441946</v>
      </c>
      <c r="Y379" s="64">
        <f t="shared" si="378"/>
        <v>2389411262.7663727</v>
      </c>
      <c r="Z379" s="64">
        <f t="shared" si="378"/>
        <v>2404724934.1454186</v>
      </c>
    </row>
    <row r="380" spans="2:26">
      <c r="B380" s="57" t="s">
        <v>241</v>
      </c>
      <c r="C380" s="57">
        <f t="shared" ref="C380:Z380" si="379">$G333*C348</f>
        <v>1646706355.8326595</v>
      </c>
      <c r="D380" s="57">
        <f t="shared" si="379"/>
        <v>1643402794.5448096</v>
      </c>
      <c r="E380" s="57">
        <f t="shared" si="379"/>
        <v>1641477213.3050165</v>
      </c>
      <c r="F380" s="57">
        <f t="shared" si="379"/>
        <v>1646302387.7403951</v>
      </c>
      <c r="G380" s="57">
        <f t="shared" si="379"/>
        <v>1654106826.8562226</v>
      </c>
      <c r="H380" s="57">
        <f t="shared" si="379"/>
        <v>1669005394.525646</v>
      </c>
      <c r="I380" s="57">
        <f t="shared" si="379"/>
        <v>1690610954.6602457</v>
      </c>
      <c r="J380" s="57">
        <f t="shared" si="379"/>
        <v>1717238062.608408</v>
      </c>
      <c r="K380" s="57">
        <f t="shared" si="379"/>
        <v>1764799694.8045752</v>
      </c>
      <c r="L380" s="57">
        <f t="shared" si="379"/>
        <v>1815433728.76913</v>
      </c>
      <c r="M380" s="57">
        <f t="shared" si="379"/>
        <v>1886098969.4420438</v>
      </c>
      <c r="N380" s="57">
        <f t="shared" si="379"/>
        <v>1963841506.6647091</v>
      </c>
      <c r="O380" s="57">
        <f t="shared" si="379"/>
        <v>2040540459.649025</v>
      </c>
      <c r="P380" s="57">
        <f t="shared" si="379"/>
        <v>2151341052.4219813</v>
      </c>
      <c r="Q380" s="57">
        <f t="shared" si="379"/>
        <v>2250168479.7936616</v>
      </c>
      <c r="R380" s="57">
        <f t="shared" si="379"/>
        <v>2336567155.5266781</v>
      </c>
      <c r="S380" s="57">
        <f t="shared" si="379"/>
        <v>2425750966.8291388</v>
      </c>
      <c r="T380" s="57">
        <f t="shared" si="379"/>
        <v>2510018710.8754611</v>
      </c>
      <c r="U380" s="57">
        <f t="shared" si="379"/>
        <v>2591412670.7987595</v>
      </c>
      <c r="V380" s="57">
        <f t="shared" si="379"/>
        <v>2677646392.8941016</v>
      </c>
      <c r="W380" s="64">
        <f t="shared" si="379"/>
        <v>2743271009.482429</v>
      </c>
      <c r="X380" s="64">
        <f t="shared" si="379"/>
        <v>2808461360.371572</v>
      </c>
      <c r="Y380" s="64">
        <f t="shared" si="379"/>
        <v>2874898401.6787868</v>
      </c>
      <c r="Z380" s="64">
        <f t="shared" si="379"/>
        <v>2906288966.7148981</v>
      </c>
    </row>
    <row r="381" spans="2:26">
      <c r="B381" s="57" t="s">
        <v>242</v>
      </c>
      <c r="C381" s="57">
        <f t="shared" ref="C381:Z381" si="380">$G334*C349</f>
        <v>1880826468.9193132</v>
      </c>
      <c r="D381" s="57">
        <f t="shared" si="380"/>
        <v>1919219973.569675</v>
      </c>
      <c r="E381" s="57">
        <f t="shared" si="380"/>
        <v>1971362965.508498</v>
      </c>
      <c r="F381" s="57">
        <f t="shared" si="380"/>
        <v>2015541427.2727072</v>
      </c>
      <c r="G381" s="57">
        <f t="shared" si="380"/>
        <v>2062946724.4405758</v>
      </c>
      <c r="H381" s="57">
        <f t="shared" si="380"/>
        <v>2108639380.8024712</v>
      </c>
      <c r="I381" s="57">
        <f t="shared" si="380"/>
        <v>2130290028.8881094</v>
      </c>
      <c r="J381" s="57">
        <f t="shared" si="380"/>
        <v>2149469271.2537355</v>
      </c>
      <c r="K381" s="57">
        <f t="shared" si="380"/>
        <v>2157121957.3867555</v>
      </c>
      <c r="L381" s="57">
        <f t="shared" si="380"/>
        <v>2162226527.500761</v>
      </c>
      <c r="M381" s="57">
        <f t="shared" si="380"/>
        <v>2167924768.6244326</v>
      </c>
      <c r="N381" s="57">
        <f t="shared" si="380"/>
        <v>2171244990.4790506</v>
      </c>
      <c r="O381" s="57">
        <f t="shared" si="380"/>
        <v>2187846099.7521405</v>
      </c>
      <c r="P381" s="57">
        <f t="shared" si="380"/>
        <v>2208931426.2864404</v>
      </c>
      <c r="Q381" s="57">
        <f t="shared" si="380"/>
        <v>2229309683.9777675</v>
      </c>
      <c r="R381" s="57">
        <f t="shared" si="380"/>
        <v>2256957076.3071055</v>
      </c>
      <c r="S381" s="57">
        <f t="shared" si="380"/>
        <v>2291254918.0368538</v>
      </c>
      <c r="T381" s="57">
        <f t="shared" si="380"/>
        <v>2330080335.0228992</v>
      </c>
      <c r="U381" s="57">
        <f t="shared" si="380"/>
        <v>2402841721.2412286</v>
      </c>
      <c r="V381" s="57">
        <f t="shared" si="380"/>
        <v>2476470267.3613162</v>
      </c>
      <c r="W381" s="64">
        <f t="shared" si="380"/>
        <v>2578401578.5826483</v>
      </c>
      <c r="X381" s="64">
        <f t="shared" si="380"/>
        <v>2690345251.4389005</v>
      </c>
      <c r="Y381" s="64">
        <f t="shared" si="380"/>
        <v>2804813693.701427</v>
      </c>
      <c r="Z381" s="64">
        <f t="shared" si="380"/>
        <v>2969190523.5405521</v>
      </c>
    </row>
    <row r="382" spans="2:26">
      <c r="B382" s="57" t="s">
        <v>243</v>
      </c>
      <c r="C382" s="57">
        <f t="shared" ref="C382:Z382" si="381">$G335*C350</f>
        <v>1246627563.0048535</v>
      </c>
      <c r="D382" s="57">
        <f t="shared" si="381"/>
        <v>1289685761.4020891</v>
      </c>
      <c r="E382" s="57">
        <f t="shared" si="381"/>
        <v>1330833246.8295944</v>
      </c>
      <c r="F382" s="57">
        <f t="shared" si="381"/>
        <v>1365841321.1956301</v>
      </c>
      <c r="G382" s="57">
        <f t="shared" si="381"/>
        <v>1394657992.310544</v>
      </c>
      <c r="H382" s="57">
        <f t="shared" si="381"/>
        <v>1419161478.0255337</v>
      </c>
      <c r="I382" s="57">
        <f t="shared" si="381"/>
        <v>1463222692.4148161</v>
      </c>
      <c r="J382" s="57">
        <f t="shared" si="381"/>
        <v>1521607755.05337</v>
      </c>
      <c r="K382" s="57">
        <f t="shared" si="381"/>
        <v>1584130529.451771</v>
      </c>
      <c r="L382" s="57">
        <f t="shared" si="381"/>
        <v>1642376946.2512517</v>
      </c>
      <c r="M382" s="57">
        <f t="shared" si="381"/>
        <v>1698569671.5594573</v>
      </c>
      <c r="N382" s="57">
        <f t="shared" si="381"/>
        <v>1757188699.0514476</v>
      </c>
      <c r="O382" s="57">
        <f t="shared" si="381"/>
        <v>1827670611.1491566</v>
      </c>
      <c r="P382" s="57">
        <f t="shared" si="381"/>
        <v>1881493359.1457012</v>
      </c>
      <c r="Q382" s="57">
        <f t="shared" si="381"/>
        <v>1938959893.100394</v>
      </c>
      <c r="R382" s="57">
        <f t="shared" si="381"/>
        <v>1991246705.1609533</v>
      </c>
      <c r="S382" s="57">
        <f t="shared" si="381"/>
        <v>2027082321.8789587</v>
      </c>
      <c r="T382" s="57">
        <f t="shared" si="381"/>
        <v>2053949285.8819027</v>
      </c>
      <c r="U382" s="57">
        <f t="shared" si="381"/>
        <v>2076630878.6178184</v>
      </c>
      <c r="V382" s="57">
        <f t="shared" si="381"/>
        <v>2096095454.6189837</v>
      </c>
      <c r="W382" s="64">
        <f t="shared" si="381"/>
        <v>2114730321.926944</v>
      </c>
      <c r="X382" s="64">
        <f t="shared" si="381"/>
        <v>2137728200.4832458</v>
      </c>
      <c r="Y382" s="64">
        <f t="shared" si="381"/>
        <v>2171481963.2739143</v>
      </c>
      <c r="Z382" s="64">
        <f t="shared" si="381"/>
        <v>2202755265.3499103</v>
      </c>
    </row>
    <row r="383" spans="2:26">
      <c r="B383" s="57" t="s">
        <v>244</v>
      </c>
      <c r="C383" s="57">
        <f t="shared" ref="C383:Z383" si="382">$G336*C351</f>
        <v>302383426.81097931</v>
      </c>
      <c r="D383" s="57">
        <f t="shared" si="382"/>
        <v>310803145.80066681</v>
      </c>
      <c r="E383" s="57">
        <f t="shared" si="382"/>
        <v>325737746.42646813</v>
      </c>
      <c r="F383" s="57">
        <f t="shared" si="382"/>
        <v>343647863.49482524</v>
      </c>
      <c r="G383" s="57">
        <f t="shared" si="382"/>
        <v>362803938.47738242</v>
      </c>
      <c r="H383" s="57">
        <f t="shared" si="382"/>
        <v>380682378.64961576</v>
      </c>
      <c r="I383" s="57">
        <f t="shared" si="382"/>
        <v>402079066.08465809</v>
      </c>
      <c r="J383" s="57">
        <f t="shared" si="382"/>
        <v>424269787.71586859</v>
      </c>
      <c r="K383" s="57">
        <f t="shared" si="382"/>
        <v>448192179.66850972</v>
      </c>
      <c r="L383" s="57">
        <f t="shared" si="382"/>
        <v>472560159.95995796</v>
      </c>
      <c r="M383" s="57">
        <f t="shared" si="382"/>
        <v>501631103.42924267</v>
      </c>
      <c r="N383" s="57">
        <f t="shared" si="382"/>
        <v>530317700.55889279</v>
      </c>
      <c r="O383" s="57">
        <f t="shared" si="382"/>
        <v>556334991.2418499</v>
      </c>
      <c r="P383" s="57">
        <f t="shared" si="382"/>
        <v>575573426.15432882</v>
      </c>
      <c r="Q383" s="57">
        <f t="shared" si="382"/>
        <v>590168028.09506881</v>
      </c>
      <c r="R383" s="57">
        <f t="shared" si="382"/>
        <v>604559897.90061688</v>
      </c>
      <c r="S383" s="57">
        <f t="shared" si="382"/>
        <v>638164861.10174489</v>
      </c>
      <c r="T383" s="57">
        <f t="shared" si="382"/>
        <v>673011558.63092303</v>
      </c>
      <c r="U383" s="57">
        <f t="shared" si="382"/>
        <v>711961470.10466182</v>
      </c>
      <c r="V383" s="57">
        <f t="shared" si="382"/>
        <v>744525319.31985652</v>
      </c>
      <c r="W383" s="64">
        <f t="shared" si="382"/>
        <v>777623452.18300486</v>
      </c>
      <c r="X383" s="64">
        <f t="shared" si="382"/>
        <v>816406532.00382519</v>
      </c>
      <c r="Y383" s="64">
        <f t="shared" si="382"/>
        <v>852334467.58736014</v>
      </c>
      <c r="Z383" s="64">
        <f t="shared" si="382"/>
        <v>895404487.35025871</v>
      </c>
    </row>
    <row r="384" spans="2:26">
      <c r="B384" s="57" t="s">
        <v>102</v>
      </c>
      <c r="C384" s="57">
        <f t="shared" ref="C384:Q384" si="383">$G337*C352</f>
        <v>12646178154.48761</v>
      </c>
      <c r="D384" s="57">
        <f t="shared" si="383"/>
        <v>12828959375.33046</v>
      </c>
      <c r="E384" s="57">
        <f t="shared" si="383"/>
        <v>12991236994.454002</v>
      </c>
      <c r="F384" s="57">
        <f t="shared" si="383"/>
        <v>13137974354.927786</v>
      </c>
      <c r="G384" s="57">
        <f t="shared" si="383"/>
        <v>13254758412.461906</v>
      </c>
      <c r="H384" s="57">
        <f t="shared" si="383"/>
        <v>13383560090.0242</v>
      </c>
      <c r="I384" s="57">
        <f t="shared" si="383"/>
        <v>13532989115.393209</v>
      </c>
      <c r="J384" s="57">
        <f t="shared" si="383"/>
        <v>13700433321.160168</v>
      </c>
      <c r="K384" s="57">
        <f t="shared" si="383"/>
        <v>13849743100.299492</v>
      </c>
      <c r="L384" s="57">
        <f t="shared" si="383"/>
        <v>13991220877.070232</v>
      </c>
      <c r="M384" s="57">
        <f t="shared" si="383"/>
        <v>14143722555.288431</v>
      </c>
      <c r="N384" s="57">
        <f t="shared" si="383"/>
        <v>14305729432.972248</v>
      </c>
      <c r="O384" s="57">
        <f t="shared" si="383"/>
        <v>14490012106.342333</v>
      </c>
      <c r="P384" s="57">
        <f t="shared" si="383"/>
        <v>14657263568.203445</v>
      </c>
      <c r="Q384" s="57">
        <f t="shared" si="383"/>
        <v>14826299223.652117</v>
      </c>
      <c r="R384" s="57">
        <f t="shared" ref="R384:Z384" si="384">$G337*R352</f>
        <v>14983145514.502817</v>
      </c>
      <c r="S384" s="57">
        <f t="shared" si="384"/>
        <v>15162173854.00387</v>
      </c>
      <c r="T384" s="57">
        <f t="shared" si="384"/>
        <v>15360508083.093363</v>
      </c>
      <c r="U384" s="57">
        <f t="shared" si="384"/>
        <v>15630267053.88299</v>
      </c>
      <c r="V384" s="57">
        <f t="shared" si="384"/>
        <v>15940919231.715557</v>
      </c>
      <c r="W384" s="64">
        <f t="shared" si="384"/>
        <v>16269714085.914917</v>
      </c>
      <c r="X384" s="64">
        <f t="shared" si="384"/>
        <v>16523146822.905663</v>
      </c>
      <c r="Y384" s="64">
        <f t="shared" si="384"/>
        <v>16759624845.968746</v>
      </c>
      <c r="Z384" s="64">
        <f t="shared" si="384"/>
        <v>17032225476.911066</v>
      </c>
    </row>
    <row r="385" spans="2:26">
      <c r="B385" s="57" t="s">
        <v>297</v>
      </c>
      <c r="C385" s="57">
        <f>SUM(C374:C384)</f>
        <v>24667530302.088264</v>
      </c>
      <c r="D385" s="57">
        <f t="shared" ref="D385:Z385" si="385">SUM(D374:D384)</f>
        <v>25068468615.542263</v>
      </c>
      <c r="E385" s="57">
        <f t="shared" si="385"/>
        <v>25444620283.632065</v>
      </c>
      <c r="F385" s="57">
        <f t="shared" si="385"/>
        <v>25791195788.977489</v>
      </c>
      <c r="G385" s="57">
        <f t="shared" si="385"/>
        <v>26087633161.46944</v>
      </c>
      <c r="H385" s="57">
        <f t="shared" si="385"/>
        <v>26402136064.407906</v>
      </c>
      <c r="I385" s="57">
        <f t="shared" si="385"/>
        <v>26756732434.087944</v>
      </c>
      <c r="J385" s="57">
        <f t="shared" si="385"/>
        <v>27155986474.695377</v>
      </c>
      <c r="K385" s="57">
        <f t="shared" si="385"/>
        <v>27535652278.891289</v>
      </c>
      <c r="L385" s="57">
        <f t="shared" si="385"/>
        <v>27894299701.884689</v>
      </c>
      <c r="M385" s="57">
        <f t="shared" si="385"/>
        <v>28278103722.234871</v>
      </c>
      <c r="N385" s="57">
        <f t="shared" si="385"/>
        <v>28675101862.715416</v>
      </c>
      <c r="O385" s="57">
        <f t="shared" si="385"/>
        <v>29121608656.361336</v>
      </c>
      <c r="P385" s="57">
        <f t="shared" si="385"/>
        <v>29532277786.05484</v>
      </c>
      <c r="Q385" s="57">
        <f t="shared" si="385"/>
        <v>29943349684.961128</v>
      </c>
      <c r="R385" s="57">
        <f t="shared" si="385"/>
        <v>30332109795.031616</v>
      </c>
      <c r="S385" s="57">
        <f t="shared" si="385"/>
        <v>30768490574.169914</v>
      </c>
      <c r="T385" s="57">
        <f t="shared" si="385"/>
        <v>31237956045.925133</v>
      </c>
      <c r="U385" s="57">
        <f t="shared" si="385"/>
        <v>31855470730.747799</v>
      </c>
      <c r="V385" s="57">
        <f t="shared" si="385"/>
        <v>32531169438.829208</v>
      </c>
      <c r="W385" s="64">
        <f t="shared" si="385"/>
        <v>33242839788.267967</v>
      </c>
      <c r="X385" s="64">
        <f t="shared" si="385"/>
        <v>33840786699.262508</v>
      </c>
      <c r="Y385" s="64">
        <f t="shared" si="385"/>
        <v>34410093901.068008</v>
      </c>
      <c r="Z385" s="64">
        <f t="shared" si="385"/>
        <v>35064251380.015221</v>
      </c>
    </row>
    <row r="386" spans="2:26">
      <c r="B386" s="57" t="s">
        <v>311</v>
      </c>
      <c r="C386" s="57">
        <f>C385/C352</f>
        <v>1462.8975305862343</v>
      </c>
      <c r="D386" s="57">
        <f t="shared" ref="D386:Z386" si="386">D385/D352</f>
        <v>1465.4935346883262</v>
      </c>
      <c r="E386" s="57">
        <f t="shared" si="386"/>
        <v>1468.9026041923012</v>
      </c>
      <c r="F386" s="57">
        <f t="shared" si="386"/>
        <v>1472.280637871404</v>
      </c>
      <c r="G386" s="57">
        <f t="shared" si="386"/>
        <v>1476.0816949529406</v>
      </c>
      <c r="H386" s="57">
        <f t="shared" si="386"/>
        <v>1479.4999125769175</v>
      </c>
      <c r="I386" s="57">
        <f t="shared" si="386"/>
        <v>1482.8146746358261</v>
      </c>
      <c r="J386" s="57">
        <f t="shared" si="386"/>
        <v>1486.5475739086673</v>
      </c>
      <c r="K386" s="57">
        <f t="shared" si="386"/>
        <v>1491.0808175841505</v>
      </c>
      <c r="L386" s="57">
        <f t="shared" si="386"/>
        <v>1495.2278655229582</v>
      </c>
      <c r="M386" s="57">
        <f t="shared" si="386"/>
        <v>1499.4572439768799</v>
      </c>
      <c r="N386" s="57">
        <f t="shared" si="386"/>
        <v>1503.2890517441219</v>
      </c>
      <c r="O386" s="57">
        <f t="shared" si="386"/>
        <v>1507.2807241898172</v>
      </c>
      <c r="P386" s="57">
        <f t="shared" si="386"/>
        <v>1511.094342222442</v>
      </c>
      <c r="Q386" s="57">
        <f t="shared" si="386"/>
        <v>1514.6599895352006</v>
      </c>
      <c r="R386" s="57">
        <f t="shared" si="386"/>
        <v>1518.2635094170396</v>
      </c>
      <c r="S386" s="57">
        <f t="shared" si="386"/>
        <v>1521.9214968612064</v>
      </c>
      <c r="T386" s="57">
        <f t="shared" si="386"/>
        <v>1525.1921467934878</v>
      </c>
      <c r="U386" s="57">
        <f t="shared" si="386"/>
        <v>1528.4990069220621</v>
      </c>
      <c r="V386" s="57">
        <f t="shared" si="386"/>
        <v>1530.5018063002565</v>
      </c>
      <c r="W386" s="57">
        <f t="shared" si="386"/>
        <v>1532.3773628133727</v>
      </c>
      <c r="X386" s="57">
        <f t="shared" si="386"/>
        <v>1536.0141649196278</v>
      </c>
      <c r="Y386" s="57">
        <f t="shared" si="386"/>
        <v>1539.81695340856</v>
      </c>
      <c r="Z386" s="57">
        <f t="shared" si="386"/>
        <v>1543.9765698046081</v>
      </c>
    </row>
    <row r="387" spans="2:26">
      <c r="B387" s="57" t="s">
        <v>312</v>
      </c>
      <c r="C387" s="57"/>
      <c r="D387" s="65">
        <f>(D385-C385)/C385</f>
        <v>1.625368687274123E-2</v>
      </c>
      <c r="E387" s="65">
        <f t="shared" ref="E387:Z387" si="387">(E385-D385)/D385</f>
        <v>1.50049719373999E-2</v>
      </c>
      <c r="F387" s="65">
        <f t="shared" si="387"/>
        <v>1.3620777259874012E-2</v>
      </c>
      <c r="G387" s="65">
        <f t="shared" si="387"/>
        <v>1.1493742861610198E-2</v>
      </c>
      <c r="H387" s="65">
        <f t="shared" si="387"/>
        <v>1.2055631915392592E-2</v>
      </c>
      <c r="I387" s="65">
        <f t="shared" si="387"/>
        <v>1.3430593979782621E-2</v>
      </c>
      <c r="J387" s="65">
        <f t="shared" si="387"/>
        <v>1.4921629223259925E-2</v>
      </c>
      <c r="K387" s="65">
        <f t="shared" si="387"/>
        <v>1.3980924778766311E-2</v>
      </c>
      <c r="L387" s="65">
        <f t="shared" si="387"/>
        <v>1.3024838466177833E-2</v>
      </c>
      <c r="M387" s="65">
        <f t="shared" si="387"/>
        <v>1.3759227672034E-2</v>
      </c>
      <c r="N387" s="65">
        <f t="shared" si="387"/>
        <v>1.4039065150199171E-2</v>
      </c>
      <c r="O387" s="65">
        <f t="shared" si="387"/>
        <v>1.5571236530688209E-2</v>
      </c>
      <c r="P387" s="65">
        <f t="shared" si="387"/>
        <v>1.4101869664531653E-2</v>
      </c>
      <c r="Q387" s="65">
        <f t="shared" si="387"/>
        <v>1.3919410547478885E-2</v>
      </c>
      <c r="R387" s="65">
        <f t="shared" si="387"/>
        <v>1.2983187056915695E-2</v>
      </c>
      <c r="S387" s="65">
        <f t="shared" si="387"/>
        <v>1.4386759842527571E-2</v>
      </c>
      <c r="T387" s="65">
        <f t="shared" si="387"/>
        <v>1.5257994883549271E-2</v>
      </c>
      <c r="U387" s="65">
        <f t="shared" si="387"/>
        <v>1.976808866479017E-2</v>
      </c>
      <c r="V387" s="65">
        <f t="shared" si="387"/>
        <v>2.1211386696891783E-2</v>
      </c>
      <c r="W387" s="65">
        <f t="shared" si="387"/>
        <v>2.1876568279445528E-2</v>
      </c>
      <c r="X387" s="65">
        <f t="shared" si="387"/>
        <v>1.7987239201073552E-2</v>
      </c>
      <c r="Y387" s="65">
        <f t="shared" si="387"/>
        <v>1.6823107774202747E-2</v>
      </c>
      <c r="Z387" s="65">
        <f t="shared" si="387"/>
        <v>1.9010627545160773E-2</v>
      </c>
    </row>
    <row r="388" spans="2:26">
      <c r="B388" s="57" t="s">
        <v>247</v>
      </c>
      <c r="C388" s="57"/>
      <c r="D388" s="65">
        <f>AVERAGE(D387:Z387)</f>
        <v>1.5412285513238852E-2</v>
      </c>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2:26">
      <c r="B389" s="57" t="s">
        <v>313</v>
      </c>
      <c r="C389" s="57"/>
      <c r="D389" s="65">
        <f>(D386-C386)/C386</f>
        <v>1.7745631856057619E-3</v>
      </c>
      <c r="E389" s="65">
        <f t="shared" ref="E389:Z389" si="388">(E386-D386)/D386</f>
        <v>2.3262262325162405E-3</v>
      </c>
      <c r="F389" s="65">
        <f t="shared" si="388"/>
        <v>2.2996988836848659E-3</v>
      </c>
      <c r="G389" s="65">
        <f t="shared" si="388"/>
        <v>2.5817476531050853E-3</v>
      </c>
      <c r="H389" s="65">
        <f t="shared" si="388"/>
        <v>2.3157374254179886E-3</v>
      </c>
      <c r="I389" s="65">
        <f t="shared" si="388"/>
        <v>2.240461138747311E-3</v>
      </c>
      <c r="J389" s="65">
        <f t="shared" si="388"/>
        <v>2.5174415499752251E-3</v>
      </c>
      <c r="K389" s="65">
        <f t="shared" si="388"/>
        <v>3.0495113342142409E-3</v>
      </c>
      <c r="L389" s="65">
        <f t="shared" si="388"/>
        <v>2.7812361945120409E-3</v>
      </c>
      <c r="M389" s="65">
        <f t="shared" si="388"/>
        <v>2.8285845598807931E-3</v>
      </c>
      <c r="N389" s="65">
        <f t="shared" si="388"/>
        <v>2.5554631735142082E-3</v>
      </c>
      <c r="O389" s="65">
        <f t="shared" si="388"/>
        <v>2.6552927004052239E-3</v>
      </c>
      <c r="P389" s="65">
        <f t="shared" si="388"/>
        <v>2.530131229983528E-3</v>
      </c>
      <c r="Q389" s="65">
        <f t="shared" si="388"/>
        <v>2.3596457303349787E-3</v>
      </c>
      <c r="R389" s="65">
        <f t="shared" si="388"/>
        <v>2.3790949168366309E-3</v>
      </c>
      <c r="S389" s="65">
        <f t="shared" si="388"/>
        <v>2.4093231652332426E-3</v>
      </c>
      <c r="T389" s="65">
        <f t="shared" si="388"/>
        <v>2.1490267001463672E-3</v>
      </c>
      <c r="U389" s="65">
        <f t="shared" si="388"/>
        <v>2.1681596876344414E-3</v>
      </c>
      <c r="V389" s="65">
        <f t="shared" si="388"/>
        <v>1.3103046643304036E-3</v>
      </c>
      <c r="W389" s="65">
        <f t="shared" si="388"/>
        <v>1.2254520088741602E-3</v>
      </c>
      <c r="X389" s="65">
        <f t="shared" si="388"/>
        <v>2.3733071203676103E-3</v>
      </c>
      <c r="Y389" s="65">
        <f t="shared" si="388"/>
        <v>2.4757509245569012E-3</v>
      </c>
      <c r="Z389" s="65">
        <f t="shared" si="388"/>
        <v>2.7013706965884733E-3</v>
      </c>
    </row>
    <row r="390" spans="2:26">
      <c r="B390" s="57" t="s">
        <v>247</v>
      </c>
      <c r="C390" s="57"/>
      <c r="D390" s="65">
        <f>AVERAGE(D389:Z389)</f>
        <v>2.348153516368075E-3</v>
      </c>
      <c r="E390" s="57"/>
      <c r="F390" s="57"/>
      <c r="G390" s="57"/>
      <c r="H390" s="57"/>
      <c r="I390" s="57"/>
      <c r="J390" s="57"/>
      <c r="K390" s="57"/>
      <c r="L390" s="57"/>
      <c r="M390" s="57"/>
      <c r="N390" s="57"/>
      <c r="O390" s="57"/>
      <c r="P390" s="57"/>
      <c r="Q390" s="57"/>
      <c r="R390" s="57"/>
      <c r="S390" s="57"/>
      <c r="T390" s="57"/>
      <c r="U390" s="57"/>
      <c r="V390" s="57"/>
      <c r="W390" s="64"/>
      <c r="X390" s="64"/>
      <c r="Y390" s="64"/>
      <c r="Z390" s="64"/>
    </row>
    <row r="392" spans="2:26">
      <c r="B392" s="57" t="s">
        <v>627</v>
      </c>
      <c r="C392" s="57"/>
      <c r="D392" s="57"/>
      <c r="E392" s="57"/>
      <c r="F392" s="57"/>
      <c r="G392" s="57"/>
      <c r="H392" s="57"/>
      <c r="I392" s="57"/>
      <c r="J392" s="57"/>
      <c r="K392" s="57"/>
      <c r="L392" s="57"/>
      <c r="M392" s="57"/>
      <c r="N392" s="57"/>
      <c r="O392" s="57"/>
      <c r="P392" s="57"/>
      <c r="Q392" s="57"/>
      <c r="R392" s="57"/>
      <c r="S392" s="57"/>
      <c r="T392" s="57"/>
      <c r="U392" s="57"/>
      <c r="V392" s="57"/>
    </row>
    <row r="393" spans="2:26">
      <c r="B393" s="57" t="s">
        <v>306</v>
      </c>
      <c r="C393" s="57"/>
      <c r="D393" s="57"/>
      <c r="E393" s="57"/>
      <c r="F393" s="57"/>
      <c r="G393" s="57"/>
      <c r="H393" s="57"/>
      <c r="I393" s="57"/>
      <c r="J393" s="57"/>
      <c r="K393" s="57"/>
      <c r="L393" s="57"/>
      <c r="M393" s="57"/>
      <c r="N393" s="57"/>
      <c r="O393" s="57"/>
      <c r="P393" s="57"/>
      <c r="Q393" s="57"/>
      <c r="R393" s="57"/>
      <c r="S393" s="57"/>
      <c r="T393" s="57"/>
      <c r="U393" s="57"/>
      <c r="V393" s="57"/>
    </row>
    <row r="394" spans="2:26">
      <c r="B394" s="57" t="s">
        <v>276</v>
      </c>
      <c r="C394" s="57">
        <f t="shared" ref="C394:Z394" si="389">$J327*C342</f>
        <v>29198867.528410733</v>
      </c>
      <c r="D394" s="57">
        <f t="shared" si="389"/>
        <v>29534601.100297477</v>
      </c>
      <c r="E394" s="57">
        <f t="shared" si="389"/>
        <v>29852705.255844764</v>
      </c>
      <c r="F394" s="57">
        <f t="shared" si="389"/>
        <v>30140151.598157257</v>
      </c>
      <c r="G394" s="57">
        <f t="shared" si="389"/>
        <v>30309051.266016655</v>
      </c>
      <c r="H394" s="57">
        <f t="shared" si="389"/>
        <v>30420367.767057557</v>
      </c>
      <c r="I394" s="57">
        <f t="shared" si="389"/>
        <v>30427785.737181749</v>
      </c>
      <c r="J394" s="57">
        <f t="shared" si="389"/>
        <v>30317478.643467877</v>
      </c>
      <c r="K394" s="57">
        <f t="shared" si="389"/>
        <v>30313863.556761783</v>
      </c>
      <c r="L394" s="57">
        <f t="shared" si="389"/>
        <v>30166865.680439953</v>
      </c>
      <c r="M394" s="57">
        <f t="shared" si="389"/>
        <v>30040032.476069648</v>
      </c>
      <c r="N394" s="57">
        <f t="shared" si="389"/>
        <v>29900241.298571005</v>
      </c>
      <c r="O394" s="57">
        <f t="shared" si="389"/>
        <v>29899231.891243979</v>
      </c>
      <c r="P394" s="57">
        <f t="shared" si="389"/>
        <v>29790239.37451414</v>
      </c>
      <c r="Q394" s="57">
        <f t="shared" si="389"/>
        <v>29792445.985880196</v>
      </c>
      <c r="R394" s="57">
        <f t="shared" si="389"/>
        <v>29816859.558440831</v>
      </c>
      <c r="S394" s="57">
        <f t="shared" si="389"/>
        <v>29989702.957252335</v>
      </c>
      <c r="T394" s="57">
        <f t="shared" si="389"/>
        <v>30388747.495673731</v>
      </c>
      <c r="U394" s="57">
        <f t="shared" si="389"/>
        <v>31373295.232948381</v>
      </c>
      <c r="V394" s="57">
        <f t="shared" si="389"/>
        <v>32467539.72462289</v>
      </c>
      <c r="W394" s="64">
        <f t="shared" si="389"/>
        <v>33467345.94474794</v>
      </c>
      <c r="X394" s="64">
        <f t="shared" si="389"/>
        <v>34132334.101957269</v>
      </c>
      <c r="Y394" s="64">
        <f t="shared" si="389"/>
        <v>34228626.866037771</v>
      </c>
      <c r="Z394" s="64">
        <f t="shared" si="389"/>
        <v>34749035.029592335</v>
      </c>
    </row>
    <row r="395" spans="2:26">
      <c r="B395" s="57" t="s">
        <v>307</v>
      </c>
      <c r="C395" s="57">
        <f t="shared" ref="C395:Z395" si="390">$J328*C343</f>
        <v>66562344.665793613</v>
      </c>
      <c r="D395" s="57">
        <f t="shared" si="390"/>
        <v>66985531.142245777</v>
      </c>
      <c r="E395" s="57">
        <f t="shared" si="390"/>
        <v>67441206.449874789</v>
      </c>
      <c r="F395" s="57">
        <f t="shared" si="390"/>
        <v>67851783.718520924</v>
      </c>
      <c r="G395" s="57">
        <f t="shared" si="390"/>
        <v>68146383.103453159</v>
      </c>
      <c r="H395" s="57">
        <f t="shared" si="390"/>
        <v>68542741.478190348</v>
      </c>
      <c r="I395" s="57">
        <f t="shared" si="390"/>
        <v>69199654.37678346</v>
      </c>
      <c r="J395" s="57">
        <f t="shared" si="390"/>
        <v>69835802.324649185</v>
      </c>
      <c r="K395" s="57">
        <f t="shared" si="390"/>
        <v>70210295.796488658</v>
      </c>
      <c r="L395" s="57">
        <f t="shared" si="390"/>
        <v>70596405.836370707</v>
      </c>
      <c r="M395" s="57">
        <f t="shared" si="390"/>
        <v>71104369.114242226</v>
      </c>
      <c r="N395" s="57">
        <f t="shared" si="390"/>
        <v>71620675.931747109</v>
      </c>
      <c r="O395" s="57">
        <f t="shared" si="390"/>
        <v>72074983.006188661</v>
      </c>
      <c r="P395" s="57">
        <f t="shared" si="390"/>
        <v>72316865.171250969</v>
      </c>
      <c r="Q395" s="57">
        <f t="shared" si="390"/>
        <v>72450174.008672729</v>
      </c>
      <c r="R395" s="57">
        <f t="shared" si="390"/>
        <v>72544474.786200896</v>
      </c>
      <c r="S395" s="57">
        <f t="shared" si="390"/>
        <v>72592872.681694731</v>
      </c>
      <c r="T395" s="57">
        <f t="shared" si="390"/>
        <v>72646448.400819555</v>
      </c>
      <c r="U395" s="57">
        <f t="shared" si="390"/>
        <v>72714403.982463613</v>
      </c>
      <c r="V395" s="57">
        <f t="shared" si="390"/>
        <v>72913495.325290501</v>
      </c>
      <c r="W395" s="64">
        <f t="shared" si="390"/>
        <v>73303924.689548686</v>
      </c>
      <c r="X395" s="64">
        <f t="shared" si="390"/>
        <v>73634715.183694437</v>
      </c>
      <c r="Y395" s="64">
        <f t="shared" si="390"/>
        <v>74461369.481838256</v>
      </c>
      <c r="Z395" s="64">
        <f t="shared" si="390"/>
        <v>75398689.699556395</v>
      </c>
    </row>
    <row r="396" spans="2:26">
      <c r="B396" s="57" t="s">
        <v>308</v>
      </c>
      <c r="C396" s="57">
        <f t="shared" ref="C396:Z396" si="391">$J329*C344</f>
        <v>147504551.85081902</v>
      </c>
      <c r="D396" s="57">
        <f t="shared" si="391"/>
        <v>148132061.1499325</v>
      </c>
      <c r="E396" s="57">
        <f t="shared" si="391"/>
        <v>148136085.36518976</v>
      </c>
      <c r="F396" s="57">
        <f t="shared" si="391"/>
        <v>147552842.43390599</v>
      </c>
      <c r="G396" s="57">
        <f t="shared" si="391"/>
        <v>146485781.51629418</v>
      </c>
      <c r="H396" s="57">
        <f t="shared" si="391"/>
        <v>145241977.06458405</v>
      </c>
      <c r="I396" s="57">
        <f t="shared" si="391"/>
        <v>144127215.78212303</v>
      </c>
      <c r="J396" s="57">
        <f t="shared" si="391"/>
        <v>142749539.10285512</v>
      </c>
      <c r="K396" s="57">
        <f t="shared" si="391"/>
        <v>140545556.8907657</v>
      </c>
      <c r="L396" s="57">
        <f t="shared" si="391"/>
        <v>139095176.05585021</v>
      </c>
      <c r="M396" s="57">
        <f t="shared" si="391"/>
        <v>138624342.87075222</v>
      </c>
      <c r="N396" s="57">
        <f t="shared" si="391"/>
        <v>139272187.87096566</v>
      </c>
      <c r="O396" s="57">
        <f t="shared" si="391"/>
        <v>141121985.48421386</v>
      </c>
      <c r="P396" s="57">
        <f t="shared" si="391"/>
        <v>143132966.3325657</v>
      </c>
      <c r="Q396" s="57">
        <f t="shared" si="391"/>
        <v>145428700.65252036</v>
      </c>
      <c r="R396" s="57">
        <f t="shared" si="391"/>
        <v>147480245.59066522</v>
      </c>
      <c r="S396" s="57">
        <f t="shared" si="391"/>
        <v>149925090.49995178</v>
      </c>
      <c r="T396" s="57">
        <f t="shared" si="391"/>
        <v>152443551.72034425</v>
      </c>
      <c r="U396" s="57">
        <f t="shared" si="391"/>
        <v>155810210.20455769</v>
      </c>
      <c r="V396" s="57">
        <f t="shared" si="391"/>
        <v>159572153.93943968</v>
      </c>
      <c r="W396" s="64">
        <f t="shared" si="391"/>
        <v>163319503.18698874</v>
      </c>
      <c r="X396" s="64">
        <f t="shared" si="391"/>
        <v>164461736.44560593</v>
      </c>
      <c r="Y396" s="64">
        <f t="shared" si="391"/>
        <v>164462809.56967455</v>
      </c>
      <c r="Z396" s="64">
        <f t="shared" si="391"/>
        <v>165367184.87848666</v>
      </c>
    </row>
    <row r="397" spans="2:26">
      <c r="B397" s="57" t="s">
        <v>239</v>
      </c>
      <c r="C397" s="57">
        <f t="shared" ref="C397:Z397" si="392">$J330*C345</f>
        <v>279961436.07451683</v>
      </c>
      <c r="D397" s="57">
        <f t="shared" si="392"/>
        <v>283325780.63495731</v>
      </c>
      <c r="E397" s="57">
        <f t="shared" si="392"/>
        <v>284250243.48492855</v>
      </c>
      <c r="F397" s="57">
        <f t="shared" si="392"/>
        <v>284870676.87221473</v>
      </c>
      <c r="G397" s="57">
        <f t="shared" si="392"/>
        <v>283925288.10290581</v>
      </c>
      <c r="H397" s="57">
        <f t="shared" si="392"/>
        <v>284054364.80728203</v>
      </c>
      <c r="I397" s="57">
        <f t="shared" si="392"/>
        <v>284671780.03312522</v>
      </c>
      <c r="J397" s="57">
        <f t="shared" si="392"/>
        <v>286579459.27582353</v>
      </c>
      <c r="K397" s="57">
        <f t="shared" si="392"/>
        <v>288034716.11822569</v>
      </c>
      <c r="L397" s="57">
        <f t="shared" si="392"/>
        <v>287764288.85293865</v>
      </c>
      <c r="M397" s="57">
        <f t="shared" si="392"/>
        <v>287431184.43501997</v>
      </c>
      <c r="N397" s="57">
        <f t="shared" si="392"/>
        <v>287292147.79788208</v>
      </c>
      <c r="O397" s="57">
        <f t="shared" si="392"/>
        <v>286867090.06133527</v>
      </c>
      <c r="P397" s="57">
        <f t="shared" si="392"/>
        <v>287177457.66305053</v>
      </c>
      <c r="Q397" s="57">
        <f t="shared" si="392"/>
        <v>287556337.52952039</v>
      </c>
      <c r="R397" s="57">
        <f t="shared" si="392"/>
        <v>287008843.04377186</v>
      </c>
      <c r="S397" s="57">
        <f t="shared" si="392"/>
        <v>287034296.20527393</v>
      </c>
      <c r="T397" s="57">
        <f t="shared" si="392"/>
        <v>287302007.12526232</v>
      </c>
      <c r="U397" s="57">
        <f t="shared" si="392"/>
        <v>290558603.32219005</v>
      </c>
      <c r="V397" s="57">
        <f t="shared" si="392"/>
        <v>297626131.36773133</v>
      </c>
      <c r="W397" s="64">
        <f t="shared" si="392"/>
        <v>307217244.80109262</v>
      </c>
      <c r="X397" s="64">
        <f t="shared" si="392"/>
        <v>314437391.21026504</v>
      </c>
      <c r="Y397" s="64">
        <f t="shared" si="392"/>
        <v>321366888.67248273</v>
      </c>
      <c r="Z397" s="64">
        <f t="shared" si="392"/>
        <v>330093801.87935007</v>
      </c>
    </row>
    <row r="398" spans="2:26">
      <c r="B398" s="57" t="s">
        <v>240</v>
      </c>
      <c r="C398" s="57">
        <f t="shared" ref="C398:Z398" si="393">$J331*C346</f>
        <v>454602478.66953427</v>
      </c>
      <c r="D398" s="57">
        <f t="shared" si="393"/>
        <v>465760138.61823696</v>
      </c>
      <c r="E398" s="57">
        <f t="shared" si="393"/>
        <v>474936315.21642345</v>
      </c>
      <c r="F398" s="57">
        <f t="shared" si="393"/>
        <v>479181600.73882806</v>
      </c>
      <c r="G398" s="57">
        <f t="shared" si="393"/>
        <v>483480307.71877265</v>
      </c>
      <c r="H398" s="57">
        <f t="shared" si="393"/>
        <v>489421317.06627625</v>
      </c>
      <c r="I398" s="57">
        <f t="shared" si="393"/>
        <v>497566550.07878476</v>
      </c>
      <c r="J398" s="57">
        <f t="shared" si="393"/>
        <v>507028486.20238841</v>
      </c>
      <c r="K398" s="57">
        <f t="shared" si="393"/>
        <v>515347746.4036966</v>
      </c>
      <c r="L398" s="57">
        <f t="shared" si="393"/>
        <v>521808120.97230065</v>
      </c>
      <c r="M398" s="57">
        <f t="shared" si="393"/>
        <v>527641744.13566464</v>
      </c>
      <c r="N398" s="57">
        <f t="shared" si="393"/>
        <v>531795398.27666169</v>
      </c>
      <c r="O398" s="57">
        <f t="shared" si="393"/>
        <v>534793519.12761641</v>
      </c>
      <c r="P398" s="57">
        <f t="shared" si="393"/>
        <v>537231348.4883045</v>
      </c>
      <c r="Q398" s="57">
        <f t="shared" si="393"/>
        <v>538341247.17732966</v>
      </c>
      <c r="R398" s="57">
        <f t="shared" si="393"/>
        <v>539940812.37885678</v>
      </c>
      <c r="S398" s="57">
        <f t="shared" si="393"/>
        <v>542552668.92834449</v>
      </c>
      <c r="T398" s="57">
        <f t="shared" si="393"/>
        <v>547845558.28759217</v>
      </c>
      <c r="U398" s="57">
        <f t="shared" si="393"/>
        <v>554119410.47902274</v>
      </c>
      <c r="V398" s="57">
        <f t="shared" si="393"/>
        <v>559379160.42562687</v>
      </c>
      <c r="W398" s="64">
        <f t="shared" si="393"/>
        <v>564337577.13376844</v>
      </c>
      <c r="X398" s="64">
        <f t="shared" si="393"/>
        <v>568195692.90627325</v>
      </c>
      <c r="Y398" s="64">
        <f t="shared" si="393"/>
        <v>572452387.07893205</v>
      </c>
      <c r="Z398" s="64">
        <f t="shared" si="393"/>
        <v>577665959.1554594</v>
      </c>
    </row>
    <row r="399" spans="2:26">
      <c r="B399" s="57" t="s">
        <v>241</v>
      </c>
      <c r="C399" s="57">
        <f t="shared" ref="C399:Z399" si="394">$J332*C347</f>
        <v>540581155.57112813</v>
      </c>
      <c r="D399" s="57">
        <f t="shared" si="394"/>
        <v>562395058.24748051</v>
      </c>
      <c r="E399" s="57">
        <f t="shared" si="394"/>
        <v>585105294.50915587</v>
      </c>
      <c r="F399" s="57">
        <f t="shared" si="394"/>
        <v>614071465.14382899</v>
      </c>
      <c r="G399" s="57">
        <f t="shared" si="394"/>
        <v>640826741.97670841</v>
      </c>
      <c r="H399" s="57">
        <f t="shared" si="394"/>
        <v>665708575.57819045</v>
      </c>
      <c r="I399" s="57">
        <f t="shared" si="394"/>
        <v>691146485.30445719</v>
      </c>
      <c r="J399" s="57">
        <f t="shared" si="394"/>
        <v>716922157.47780287</v>
      </c>
      <c r="K399" s="57">
        <f t="shared" si="394"/>
        <v>741240118.03743947</v>
      </c>
      <c r="L399" s="57">
        <f t="shared" si="394"/>
        <v>767391289.73643899</v>
      </c>
      <c r="M399" s="57">
        <f t="shared" si="394"/>
        <v>787639883.34364152</v>
      </c>
      <c r="N399" s="57">
        <f t="shared" si="394"/>
        <v>805636415.42696869</v>
      </c>
      <c r="O399" s="57">
        <f t="shared" si="394"/>
        <v>824049926.63471365</v>
      </c>
      <c r="P399" s="57">
        <f t="shared" si="394"/>
        <v>829280098.59917712</v>
      </c>
      <c r="Q399" s="57">
        <f t="shared" si="394"/>
        <v>839900747.14287639</v>
      </c>
      <c r="R399" s="57">
        <f t="shared" si="394"/>
        <v>852774704.71718073</v>
      </c>
      <c r="S399" s="57">
        <f t="shared" si="394"/>
        <v>865940578.86624599</v>
      </c>
      <c r="T399" s="57">
        <f t="shared" si="394"/>
        <v>881228461.96261036</v>
      </c>
      <c r="U399" s="57">
        <f t="shared" si="394"/>
        <v>899111782.81021297</v>
      </c>
      <c r="V399" s="57">
        <f t="shared" si="394"/>
        <v>915557040.27509999</v>
      </c>
      <c r="W399" s="64">
        <f t="shared" si="394"/>
        <v>930799701.25251114</v>
      </c>
      <c r="X399" s="64">
        <f t="shared" si="394"/>
        <v>940428893.82274413</v>
      </c>
      <c r="Y399" s="64">
        <f t="shared" si="394"/>
        <v>946826420.20956814</v>
      </c>
      <c r="Z399" s="64">
        <f t="shared" si="394"/>
        <v>952894604.81973898</v>
      </c>
    </row>
    <row r="400" spans="2:26">
      <c r="B400" s="57" t="s">
        <v>242</v>
      </c>
      <c r="C400" s="57">
        <f t="shared" ref="C400:Z400" si="395">$J333*C348</f>
        <v>880895897.46023858</v>
      </c>
      <c r="D400" s="57">
        <f t="shared" si="395"/>
        <v>879128676.7440691</v>
      </c>
      <c r="E400" s="57">
        <f t="shared" si="395"/>
        <v>878098598.36467147</v>
      </c>
      <c r="F400" s="57">
        <f t="shared" si="395"/>
        <v>880679797.10092437</v>
      </c>
      <c r="G400" s="57">
        <f t="shared" si="395"/>
        <v>884854735.98711956</v>
      </c>
      <c r="H400" s="57">
        <f t="shared" si="395"/>
        <v>892824637.29438257</v>
      </c>
      <c r="I400" s="57">
        <f t="shared" si="395"/>
        <v>904382404.8450371</v>
      </c>
      <c r="J400" s="57">
        <f t="shared" si="395"/>
        <v>918626419.91772234</v>
      </c>
      <c r="K400" s="57">
        <f t="shared" si="395"/>
        <v>944069235.83309019</v>
      </c>
      <c r="L400" s="57">
        <f t="shared" si="395"/>
        <v>971155615.03679776</v>
      </c>
      <c r="M400" s="57">
        <f t="shared" si="395"/>
        <v>1008957570.6686103</v>
      </c>
      <c r="N400" s="57">
        <f t="shared" si="395"/>
        <v>1050545484.5398525</v>
      </c>
      <c r="O400" s="57">
        <f t="shared" si="395"/>
        <v>1091575139.149533</v>
      </c>
      <c r="P400" s="57">
        <f t="shared" si="395"/>
        <v>1150847265.7579875</v>
      </c>
      <c r="Q400" s="57">
        <f t="shared" si="395"/>
        <v>1203714417.8278792</v>
      </c>
      <c r="R400" s="57">
        <f t="shared" si="395"/>
        <v>1249932882.1762042</v>
      </c>
      <c r="S400" s="57">
        <f t="shared" si="395"/>
        <v>1297641238.4462452</v>
      </c>
      <c r="T400" s="57">
        <f t="shared" si="395"/>
        <v>1342719773.3991876</v>
      </c>
      <c r="U400" s="57">
        <f t="shared" si="395"/>
        <v>1386260994.40712</v>
      </c>
      <c r="V400" s="57">
        <f t="shared" si="395"/>
        <v>1432391217.7753916</v>
      </c>
      <c r="W400" s="64">
        <f t="shared" si="395"/>
        <v>1467496721.1459835</v>
      </c>
      <c r="X400" s="64">
        <f t="shared" si="395"/>
        <v>1502369916.6303129</v>
      </c>
      <c r="Y400" s="64">
        <f t="shared" si="395"/>
        <v>1537910021.8346367</v>
      </c>
      <c r="Z400" s="64">
        <f t="shared" si="395"/>
        <v>1554702220.3109019</v>
      </c>
    </row>
    <row r="401" spans="2:26">
      <c r="B401" s="57" t="s">
        <v>243</v>
      </c>
      <c r="C401" s="57">
        <f t="shared" ref="C401:Z401" si="396">$J334*C349</f>
        <v>1282190455.1162674</v>
      </c>
      <c r="D401" s="57">
        <f t="shared" si="396"/>
        <v>1308363941.0888684</v>
      </c>
      <c r="E401" s="57">
        <f t="shared" si="396"/>
        <v>1343910679.5413413</v>
      </c>
      <c r="F401" s="57">
        <f t="shared" si="396"/>
        <v>1374027866.2844307</v>
      </c>
      <c r="G401" s="57">
        <f t="shared" si="396"/>
        <v>1406344839.9952037</v>
      </c>
      <c r="H401" s="57">
        <f t="shared" si="396"/>
        <v>1437494278.1939294</v>
      </c>
      <c r="I401" s="57">
        <f t="shared" si="396"/>
        <v>1452253882.4323988</v>
      </c>
      <c r="J401" s="57">
        <f t="shared" si="396"/>
        <v>1465328688.5901923</v>
      </c>
      <c r="K401" s="57">
        <f t="shared" si="396"/>
        <v>1470545651.0680737</v>
      </c>
      <c r="L401" s="57">
        <f t="shared" si="396"/>
        <v>1474025520.7880118</v>
      </c>
      <c r="M401" s="57">
        <f t="shared" si="396"/>
        <v>1477910105.8363712</v>
      </c>
      <c r="N401" s="57">
        <f t="shared" si="396"/>
        <v>1480173555.8894246</v>
      </c>
      <c r="O401" s="57">
        <f t="shared" si="396"/>
        <v>1491490806.1546915</v>
      </c>
      <c r="P401" s="57">
        <f t="shared" si="396"/>
        <v>1505865021.3585124</v>
      </c>
      <c r="Q401" s="57">
        <f t="shared" si="396"/>
        <v>1519757216.05882</v>
      </c>
      <c r="R401" s="57">
        <f t="shared" si="396"/>
        <v>1538604899.8506694</v>
      </c>
      <c r="S401" s="57">
        <f t="shared" si="396"/>
        <v>1561986304.7934868</v>
      </c>
      <c r="T401" s="57">
        <f t="shared" si="396"/>
        <v>1588454232.5359223</v>
      </c>
      <c r="U401" s="57">
        <f t="shared" si="396"/>
        <v>1638056870.7653677</v>
      </c>
      <c r="V401" s="57">
        <f t="shared" si="396"/>
        <v>1688250666.2161031</v>
      </c>
      <c r="W401" s="64">
        <f t="shared" si="396"/>
        <v>1757738923.8970854</v>
      </c>
      <c r="X401" s="64">
        <f t="shared" si="396"/>
        <v>1834052773.8023434</v>
      </c>
      <c r="Y401" s="64">
        <f t="shared" si="396"/>
        <v>1912087800.6942024</v>
      </c>
      <c r="Z401" s="64">
        <f t="shared" si="396"/>
        <v>2024146199.3529034</v>
      </c>
    </row>
    <row r="402" spans="2:26">
      <c r="B402" s="57" t="s">
        <v>244</v>
      </c>
      <c r="C402" s="57">
        <f t="shared" ref="C402:Z402" si="397">$J335*C350</f>
        <v>868405028.41086054</v>
      </c>
      <c r="D402" s="57">
        <f t="shared" si="397"/>
        <v>898399516.83075631</v>
      </c>
      <c r="E402" s="57">
        <f t="shared" si="397"/>
        <v>927062996.05431736</v>
      </c>
      <c r="F402" s="57">
        <f t="shared" si="397"/>
        <v>951449740.51323843</v>
      </c>
      <c r="G402" s="57">
        <f t="shared" si="397"/>
        <v>971523532.27020431</v>
      </c>
      <c r="H402" s="57">
        <f t="shared" si="397"/>
        <v>988592744.3107276</v>
      </c>
      <c r="I402" s="57">
        <f t="shared" si="397"/>
        <v>1019285937.1046629</v>
      </c>
      <c r="J402" s="57">
        <f t="shared" si="397"/>
        <v>1059957171.6289439</v>
      </c>
      <c r="K402" s="57">
        <f t="shared" si="397"/>
        <v>1103510750.3312287</v>
      </c>
      <c r="L402" s="57">
        <f t="shared" si="397"/>
        <v>1144085403.6893358</v>
      </c>
      <c r="M402" s="57">
        <f t="shared" si="397"/>
        <v>1183229448.5234914</v>
      </c>
      <c r="N402" s="57">
        <f t="shared" si="397"/>
        <v>1224063663.765691</v>
      </c>
      <c r="O402" s="57">
        <f t="shared" si="397"/>
        <v>1273161605.0386486</v>
      </c>
      <c r="P402" s="57">
        <f t="shared" si="397"/>
        <v>1310654715.5635183</v>
      </c>
      <c r="Q402" s="57">
        <f t="shared" si="397"/>
        <v>1350686099.861897</v>
      </c>
      <c r="R402" s="57">
        <f t="shared" si="397"/>
        <v>1387109272.155246</v>
      </c>
      <c r="S402" s="57">
        <f t="shared" si="397"/>
        <v>1412072485.4497678</v>
      </c>
      <c r="T402" s="57">
        <f t="shared" si="397"/>
        <v>1430788104.5574124</v>
      </c>
      <c r="U402" s="57">
        <f t="shared" si="397"/>
        <v>1446588179.7111814</v>
      </c>
      <c r="V402" s="57">
        <f t="shared" si="397"/>
        <v>1460147269.9935703</v>
      </c>
      <c r="W402" s="64">
        <f t="shared" si="397"/>
        <v>1473128382.359637</v>
      </c>
      <c r="X402" s="64">
        <f t="shared" si="397"/>
        <v>1489148783.2987401</v>
      </c>
      <c r="Y402" s="64">
        <f t="shared" si="397"/>
        <v>1512661770.0199313</v>
      </c>
      <c r="Z402" s="64">
        <f t="shared" si="397"/>
        <v>1534446859.3150418</v>
      </c>
    </row>
    <row r="403" spans="2:26">
      <c r="B403" s="57" t="s">
        <v>102</v>
      </c>
      <c r="C403" s="57">
        <f t="shared" ref="C403:Z403" si="398">$J336*C351</f>
        <v>200236218.65353742</v>
      </c>
      <c r="D403" s="57">
        <f t="shared" si="398"/>
        <v>205811698.46868712</v>
      </c>
      <c r="E403" s="57">
        <f t="shared" si="398"/>
        <v>215701287.94767848</v>
      </c>
      <c r="F403" s="57">
        <f t="shared" si="398"/>
        <v>227561243.8825379</v>
      </c>
      <c r="G403" s="57">
        <f t="shared" si="398"/>
        <v>240246264.55051452</v>
      </c>
      <c r="H403" s="57">
        <f t="shared" si="398"/>
        <v>252085244.26334554</v>
      </c>
      <c r="I403" s="57">
        <f t="shared" si="398"/>
        <v>266253983.03613126</v>
      </c>
      <c r="J403" s="57">
        <f t="shared" si="398"/>
        <v>280948525.77442896</v>
      </c>
      <c r="K403" s="57">
        <f t="shared" si="398"/>
        <v>296789768.6502794</v>
      </c>
      <c r="L403" s="57">
        <f t="shared" si="398"/>
        <v>312926077.0493294</v>
      </c>
      <c r="M403" s="57">
        <f t="shared" si="398"/>
        <v>332176655.21219635</v>
      </c>
      <c r="N403" s="57">
        <f t="shared" si="398"/>
        <v>351172721.88111871</v>
      </c>
      <c r="O403" s="57">
        <f t="shared" si="398"/>
        <v>368401192.24044758</v>
      </c>
      <c r="P403" s="57">
        <f t="shared" si="398"/>
        <v>381140751.08569801</v>
      </c>
      <c r="Q403" s="57">
        <f t="shared" si="398"/>
        <v>390805195.78158456</v>
      </c>
      <c r="R403" s="57">
        <f t="shared" si="398"/>
        <v>400335392.65648925</v>
      </c>
      <c r="S403" s="57">
        <f t="shared" si="398"/>
        <v>422588367.39902174</v>
      </c>
      <c r="T403" s="57">
        <f t="shared" si="398"/>
        <v>445663610.04506767</v>
      </c>
      <c r="U403" s="57">
        <f t="shared" si="398"/>
        <v>471455972.65119278</v>
      </c>
      <c r="V403" s="57">
        <f t="shared" si="398"/>
        <v>493019528.89639175</v>
      </c>
      <c r="W403" s="64">
        <f t="shared" si="398"/>
        <v>514936884.08646977</v>
      </c>
      <c r="X403" s="64">
        <f t="shared" si="398"/>
        <v>540618771.92324531</v>
      </c>
      <c r="Y403" s="64">
        <f t="shared" si="398"/>
        <v>564410002.94786072</v>
      </c>
      <c r="Z403" s="64">
        <f t="shared" si="398"/>
        <v>592930672.83248019</v>
      </c>
    </row>
    <row r="404" spans="2:26">
      <c r="B404" s="57" t="s">
        <v>297</v>
      </c>
      <c r="C404" s="57">
        <f t="shared" ref="C404:Y404" si="399">SUM(C394:C403)</f>
        <v>4750138434.0011063</v>
      </c>
      <c r="D404" s="57">
        <f t="shared" si="399"/>
        <v>4847837004.0255308</v>
      </c>
      <c r="E404" s="57">
        <f t="shared" si="399"/>
        <v>4954495412.1894255</v>
      </c>
      <c r="F404" s="57">
        <f t="shared" si="399"/>
        <v>5057387168.2865868</v>
      </c>
      <c r="G404" s="57">
        <f t="shared" si="399"/>
        <v>5156142926.4871931</v>
      </c>
      <c r="H404" s="57">
        <f t="shared" si="399"/>
        <v>5254386247.8239651</v>
      </c>
      <c r="I404" s="57">
        <f t="shared" si="399"/>
        <v>5359315678.7306852</v>
      </c>
      <c r="J404" s="57">
        <f t="shared" si="399"/>
        <v>5478293728.9382744</v>
      </c>
      <c r="K404" s="57">
        <f t="shared" si="399"/>
        <v>5600607702.6860495</v>
      </c>
      <c r="L404" s="57">
        <f t="shared" si="399"/>
        <v>5719014763.697814</v>
      </c>
      <c r="M404" s="57">
        <f t="shared" si="399"/>
        <v>5844755336.6160603</v>
      </c>
      <c r="N404" s="57">
        <f t="shared" si="399"/>
        <v>5971472492.6788826</v>
      </c>
      <c r="O404" s="57">
        <f t="shared" si="399"/>
        <v>6113435478.7886333</v>
      </c>
      <c r="P404" s="57">
        <f t="shared" si="399"/>
        <v>6247436729.3945799</v>
      </c>
      <c r="Q404" s="57">
        <f t="shared" si="399"/>
        <v>6378432582.0269804</v>
      </c>
      <c r="R404" s="57">
        <f t="shared" si="399"/>
        <v>6505548386.9137249</v>
      </c>
      <c r="S404" s="57">
        <f t="shared" si="399"/>
        <v>6642323606.2272854</v>
      </c>
      <c r="T404" s="57">
        <f t="shared" si="399"/>
        <v>6779480495.529892</v>
      </c>
      <c r="U404" s="57">
        <f t="shared" si="399"/>
        <v>6946049723.5662575</v>
      </c>
      <c r="V404" s="57">
        <f t="shared" si="399"/>
        <v>7111324203.9392681</v>
      </c>
      <c r="W404" s="64">
        <f t="shared" si="399"/>
        <v>7285746208.4978333</v>
      </c>
      <c r="X404" s="64">
        <f t="shared" si="399"/>
        <v>7461481009.325182</v>
      </c>
      <c r="Y404" s="64">
        <f t="shared" si="399"/>
        <v>7640868097.375164</v>
      </c>
      <c r="Z404" s="64">
        <f>SUM(Z394:Z403)</f>
        <v>7842395227.2735109</v>
      </c>
    </row>
    <row r="405" spans="2:26">
      <c r="B405" s="57" t="s">
        <v>311</v>
      </c>
      <c r="C405" s="57">
        <f>C404/C352</f>
        <v>281.70496599956363</v>
      </c>
      <c r="D405" s="57">
        <f t="shared" ref="D405:Z405" si="400">D404/D352</f>
        <v>283.40278361549059</v>
      </c>
      <c r="E405" s="57">
        <f t="shared" si="400"/>
        <v>286.02003615300214</v>
      </c>
      <c r="F405" s="57">
        <f t="shared" si="400"/>
        <v>288.69902997168583</v>
      </c>
      <c r="G405" s="57">
        <f t="shared" si="400"/>
        <v>291.74314677154604</v>
      </c>
      <c r="H405" s="57">
        <f t="shared" si="400"/>
        <v>294.44072158921551</v>
      </c>
      <c r="I405" s="57">
        <f t="shared" si="400"/>
        <v>297.00457460580827</v>
      </c>
      <c r="J405" s="57">
        <f t="shared" si="400"/>
        <v>299.88762365531448</v>
      </c>
      <c r="K405" s="57">
        <f t="shared" si="400"/>
        <v>303.27804214360356</v>
      </c>
      <c r="L405" s="57">
        <f t="shared" si="400"/>
        <v>306.55834093015073</v>
      </c>
      <c r="M405" s="57">
        <f t="shared" si="400"/>
        <v>309.92038274017784</v>
      </c>
      <c r="N405" s="57">
        <f t="shared" si="400"/>
        <v>313.0537866617808</v>
      </c>
      <c r="O405" s="57">
        <f t="shared" si="400"/>
        <v>316.42013889034934</v>
      </c>
      <c r="P405" s="57">
        <f t="shared" si="400"/>
        <v>319.6660401060775</v>
      </c>
      <c r="Q405" s="57">
        <f t="shared" si="400"/>
        <v>322.64782429456204</v>
      </c>
      <c r="R405" s="57">
        <f t="shared" si="400"/>
        <v>325.63302689270444</v>
      </c>
      <c r="S405" s="57">
        <f t="shared" si="400"/>
        <v>328.55349407073356</v>
      </c>
      <c r="T405" s="57">
        <f t="shared" si="400"/>
        <v>331.00790576439232</v>
      </c>
      <c r="U405" s="57">
        <f t="shared" si="400"/>
        <v>333.28749696529934</v>
      </c>
      <c r="V405" s="57">
        <f t="shared" si="400"/>
        <v>334.56819189305764</v>
      </c>
      <c r="W405" s="64">
        <f t="shared" si="400"/>
        <v>335.84713677336339</v>
      </c>
      <c r="X405" s="64">
        <f t="shared" si="400"/>
        <v>338.67240213573547</v>
      </c>
      <c r="Y405" s="64">
        <f t="shared" si="400"/>
        <v>341.9211313088486</v>
      </c>
      <c r="Z405" s="64">
        <f t="shared" si="400"/>
        <v>345.32248673527874</v>
      </c>
    </row>
    <row r="406" spans="2:26">
      <c r="B406" s="57" t="s">
        <v>312</v>
      </c>
      <c r="C406" s="57"/>
      <c r="D406" s="65">
        <f>(D404-C404)/C404</f>
        <v>2.0567520585317283E-2</v>
      </c>
      <c r="E406" s="65">
        <f t="shared" ref="E406:Z406" si="401">(E404-D404)/D404</f>
        <v>2.20012364432484E-2</v>
      </c>
      <c r="F406" s="65">
        <f t="shared" si="401"/>
        <v>2.0767353188786732E-2</v>
      </c>
      <c r="G406" s="65">
        <f t="shared" si="401"/>
        <v>1.9527031432332323E-2</v>
      </c>
      <c r="H406" s="65">
        <f t="shared" si="401"/>
        <v>1.9053645862315872E-2</v>
      </c>
      <c r="I406" s="65">
        <f t="shared" si="401"/>
        <v>1.9969873922035197E-2</v>
      </c>
      <c r="J406" s="65">
        <f t="shared" si="401"/>
        <v>2.2200231772084796E-2</v>
      </c>
      <c r="K406" s="65">
        <f t="shared" si="401"/>
        <v>2.2327020017504657E-2</v>
      </c>
      <c r="L406" s="65">
        <f t="shared" si="401"/>
        <v>2.114182376226361E-2</v>
      </c>
      <c r="M406" s="65">
        <f t="shared" si="401"/>
        <v>2.1986404671727869E-2</v>
      </c>
      <c r="N406" s="65">
        <f t="shared" si="401"/>
        <v>2.1680489390029423E-2</v>
      </c>
      <c r="O406" s="65">
        <f t="shared" si="401"/>
        <v>2.3773530947986374E-2</v>
      </c>
      <c r="P406" s="65">
        <f t="shared" si="401"/>
        <v>2.1919140403277578E-2</v>
      </c>
      <c r="Q406" s="65">
        <f t="shared" si="401"/>
        <v>2.0967935860167555E-2</v>
      </c>
      <c r="R406" s="65">
        <f t="shared" si="401"/>
        <v>1.9929003442778224E-2</v>
      </c>
      <c r="S406" s="65">
        <f t="shared" si="401"/>
        <v>2.102439505156729E-2</v>
      </c>
      <c r="T406" s="65">
        <f t="shared" si="401"/>
        <v>2.0648932125803054E-2</v>
      </c>
      <c r="U406" s="65">
        <f t="shared" si="401"/>
        <v>2.4569615348284331E-2</v>
      </c>
      <c r="V406" s="65">
        <f t="shared" si="401"/>
        <v>2.3794024942302747E-2</v>
      </c>
      <c r="W406" s="65">
        <f t="shared" si="401"/>
        <v>2.4527359399807044E-2</v>
      </c>
      <c r="X406" s="65">
        <f t="shared" si="401"/>
        <v>2.4120357173899078E-2</v>
      </c>
      <c r="Y406" s="65">
        <f t="shared" si="401"/>
        <v>2.4041753617785575E-2</v>
      </c>
      <c r="Z406" s="65">
        <f t="shared" si="401"/>
        <v>2.6374899727372166E-2</v>
      </c>
    </row>
    <row r="407" spans="2:26">
      <c r="B407" s="57" t="s">
        <v>247</v>
      </c>
      <c r="C407" s="57"/>
      <c r="D407" s="65">
        <f>AVERAGE(D406:Z406)</f>
        <v>2.2039720829942485E-2</v>
      </c>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2:26">
      <c r="B408" s="57" t="s">
        <v>313</v>
      </c>
      <c r="C408" s="57"/>
      <c r="D408" s="65">
        <f>(D405-C405)/C405</f>
        <v>6.0269353431618069E-3</v>
      </c>
      <c r="E408" s="65">
        <f t="shared" ref="E408:Z408" si="402">(E405-D405)/D405</f>
        <v>9.2350982023610938E-3</v>
      </c>
      <c r="F408" s="65">
        <f t="shared" si="402"/>
        <v>9.3664550732753763E-3</v>
      </c>
      <c r="G408" s="65">
        <f t="shared" si="402"/>
        <v>1.0544257111493437E-2</v>
      </c>
      <c r="H408" s="65">
        <f t="shared" si="402"/>
        <v>9.2464033774951153E-3</v>
      </c>
      <c r="I408" s="65">
        <f t="shared" si="402"/>
        <v>8.7075354344827334E-3</v>
      </c>
      <c r="J408" s="65">
        <f t="shared" si="402"/>
        <v>9.707086341456745E-3</v>
      </c>
      <c r="K408" s="65">
        <f t="shared" si="402"/>
        <v>1.1305629912176565E-2</v>
      </c>
      <c r="L408" s="65">
        <f t="shared" si="402"/>
        <v>1.0816143375767182E-2</v>
      </c>
      <c r="M408" s="65">
        <f t="shared" si="402"/>
        <v>1.0967053774580378E-2</v>
      </c>
      <c r="N408" s="65">
        <f t="shared" si="402"/>
        <v>1.0110351226011022E-2</v>
      </c>
      <c r="O408" s="65">
        <f t="shared" si="402"/>
        <v>1.0753271073527991E-2</v>
      </c>
      <c r="P408" s="65">
        <f t="shared" si="402"/>
        <v>1.0258200464455854E-2</v>
      </c>
      <c r="Q408" s="65">
        <f t="shared" si="402"/>
        <v>9.3278103219693546E-3</v>
      </c>
      <c r="R408" s="65">
        <f t="shared" si="402"/>
        <v>9.2522012341761401E-3</v>
      </c>
      <c r="S408" s="65">
        <f t="shared" si="402"/>
        <v>8.9685840711464966E-3</v>
      </c>
      <c r="T408" s="65">
        <f t="shared" si="402"/>
        <v>7.4703563893018616E-3</v>
      </c>
      <c r="U408" s="65">
        <f t="shared" si="402"/>
        <v>6.8868179919835751E-3</v>
      </c>
      <c r="V408" s="65">
        <f t="shared" si="402"/>
        <v>3.8426131775703715E-3</v>
      </c>
      <c r="W408" s="65">
        <f t="shared" si="402"/>
        <v>3.8226732585342413E-3</v>
      </c>
      <c r="X408" s="65">
        <f t="shared" si="402"/>
        <v>8.4123550658067002E-3</v>
      </c>
      <c r="Y408" s="65">
        <f t="shared" si="402"/>
        <v>9.5925417974006798E-3</v>
      </c>
      <c r="Z408" s="65">
        <f t="shared" si="402"/>
        <v>9.9477777621114205E-3</v>
      </c>
    </row>
    <row r="409" spans="2:26">
      <c r="B409" s="35" t="s">
        <v>247</v>
      </c>
      <c r="D409" s="41">
        <f>AVERAGE(D408:Z408)</f>
        <v>8.8942674687063541E-3</v>
      </c>
    </row>
    <row r="411" spans="2:26">
      <c r="B411" s="57" t="s">
        <v>628</v>
      </c>
      <c r="C411" s="57"/>
      <c r="D411" s="57"/>
      <c r="E411" s="57"/>
      <c r="F411" s="57"/>
      <c r="G411" s="57"/>
      <c r="H411" s="57"/>
      <c r="I411" s="57"/>
      <c r="J411" s="57"/>
      <c r="K411" s="57"/>
      <c r="L411" s="57"/>
      <c r="M411" s="57"/>
      <c r="N411" s="57"/>
      <c r="O411" s="57"/>
      <c r="P411" s="57"/>
      <c r="Q411" s="57"/>
      <c r="R411" s="57"/>
      <c r="S411" s="57"/>
      <c r="T411" s="57"/>
      <c r="U411" s="57"/>
      <c r="V411" s="57"/>
    </row>
    <row r="412" spans="2:26">
      <c r="B412" s="57" t="s">
        <v>306</v>
      </c>
      <c r="C412" s="57"/>
      <c r="D412" s="57"/>
      <c r="E412" s="57"/>
      <c r="F412" s="57"/>
      <c r="G412" s="57"/>
      <c r="H412" s="57"/>
      <c r="I412" s="57"/>
      <c r="J412" s="57"/>
      <c r="K412" s="57"/>
      <c r="L412" s="57"/>
      <c r="M412" s="57"/>
      <c r="N412" s="57"/>
      <c r="O412" s="57"/>
      <c r="P412" s="57"/>
      <c r="Q412" s="57"/>
      <c r="R412" s="57"/>
      <c r="S412" s="57"/>
      <c r="T412" s="57"/>
      <c r="U412" s="57"/>
      <c r="V412" s="57"/>
    </row>
    <row r="413" spans="2:26">
      <c r="B413" s="57" t="s">
        <v>276</v>
      </c>
      <c r="C413" s="57">
        <f t="shared" ref="C413:Z413" si="403">$M327*C342</f>
        <v>67319339.101393059</v>
      </c>
      <c r="D413" s="57">
        <f t="shared" si="403"/>
        <v>68093388.374077171</v>
      </c>
      <c r="E413" s="57">
        <f t="shared" si="403"/>
        <v>68826792.212291569</v>
      </c>
      <c r="F413" s="57">
        <f t="shared" si="403"/>
        <v>69489513.044623882</v>
      </c>
      <c r="G413" s="57">
        <f t="shared" si="403"/>
        <v>69878919.037978813</v>
      </c>
      <c r="H413" s="57">
        <f t="shared" si="403"/>
        <v>70135564.377866104</v>
      </c>
      <c r="I413" s="57">
        <f t="shared" si="403"/>
        <v>70152666.850958541</v>
      </c>
      <c r="J413" s="57">
        <f t="shared" si="403"/>
        <v>69898348.746333838</v>
      </c>
      <c r="K413" s="57">
        <f t="shared" si="403"/>
        <v>69890013.996788785</v>
      </c>
      <c r="L413" s="57">
        <f t="shared" si="403"/>
        <v>69551103.596456811</v>
      </c>
      <c r="M413" s="57">
        <f t="shared" si="403"/>
        <v>69258683.779626146</v>
      </c>
      <c r="N413" s="57">
        <f t="shared" si="403"/>
        <v>68936388.756633982</v>
      </c>
      <c r="O413" s="57">
        <f t="shared" si="403"/>
        <v>68934061.521371409</v>
      </c>
      <c r="P413" s="57">
        <f t="shared" si="403"/>
        <v>68682774.234763071</v>
      </c>
      <c r="Q413" s="57">
        <f t="shared" si="403"/>
        <v>68687861.679290578</v>
      </c>
      <c r="R413" s="57">
        <f t="shared" si="403"/>
        <v>68744148.299594834</v>
      </c>
      <c r="S413" s="57">
        <f t="shared" si="403"/>
        <v>69142646.746998906</v>
      </c>
      <c r="T413" s="57">
        <f t="shared" si="403"/>
        <v>70062662.380222023</v>
      </c>
      <c r="U413" s="57">
        <f t="shared" si="403"/>
        <v>72332582.709242031</v>
      </c>
      <c r="V413" s="57">
        <f t="shared" si="403"/>
        <v>74855413.977379128</v>
      </c>
      <c r="W413" s="64">
        <f t="shared" si="403"/>
        <v>77160513.444089293</v>
      </c>
      <c r="X413" s="64">
        <f t="shared" si="403"/>
        <v>78693674.386376753</v>
      </c>
      <c r="Y413" s="64">
        <f t="shared" si="403"/>
        <v>78915681.80607681</v>
      </c>
      <c r="Z413" s="64">
        <f t="shared" si="403"/>
        <v>80115506.888312429</v>
      </c>
    </row>
    <row r="414" spans="2:26">
      <c r="B414" s="57" t="s">
        <v>307</v>
      </c>
      <c r="C414" s="57">
        <f t="shared" ref="C414:Z414" si="404">$M328*C343</f>
        <v>129115137.26427491</v>
      </c>
      <c r="D414" s="57">
        <f t="shared" si="404"/>
        <v>129936018.50380832</v>
      </c>
      <c r="E414" s="57">
        <f t="shared" si="404"/>
        <v>130819920.35834584</v>
      </c>
      <c r="F414" s="57">
        <f t="shared" si="404"/>
        <v>131616342.72995858</v>
      </c>
      <c r="G414" s="57">
        <f t="shared" si="404"/>
        <v>132187795.55684562</v>
      </c>
      <c r="H414" s="57">
        <f t="shared" si="404"/>
        <v>132956636.65186696</v>
      </c>
      <c r="I414" s="57">
        <f t="shared" si="404"/>
        <v>134230891.63038954</v>
      </c>
      <c r="J414" s="57">
        <f t="shared" si="404"/>
        <v>135464867.53705975</v>
      </c>
      <c r="K414" s="57">
        <f t="shared" si="404"/>
        <v>136191295.91430375</v>
      </c>
      <c r="L414" s="57">
        <f t="shared" si="404"/>
        <v>136940257.67412147</v>
      </c>
      <c r="M414" s="57">
        <f t="shared" si="404"/>
        <v>137925585.77031302</v>
      </c>
      <c r="N414" s="57">
        <f t="shared" si="404"/>
        <v>138927098.35144785</v>
      </c>
      <c r="O414" s="57">
        <f t="shared" si="404"/>
        <v>139808346.15861526</v>
      </c>
      <c r="P414" s="57">
        <f t="shared" si="404"/>
        <v>140277540.1015361</v>
      </c>
      <c r="Q414" s="57">
        <f t="shared" si="404"/>
        <v>140536127.57961658</v>
      </c>
      <c r="R414" s="57">
        <f t="shared" si="404"/>
        <v>140719048.6875765</v>
      </c>
      <c r="S414" s="57">
        <f t="shared" si="404"/>
        <v>140812929.10827628</v>
      </c>
      <c r="T414" s="57">
        <f t="shared" si="404"/>
        <v>140916853.27686688</v>
      </c>
      <c r="U414" s="57">
        <f t="shared" si="404"/>
        <v>141048670.96291596</v>
      </c>
      <c r="V414" s="57">
        <f t="shared" si="404"/>
        <v>141434860.87534001</v>
      </c>
      <c r="W414" s="64">
        <f t="shared" si="404"/>
        <v>142192201.0984242</v>
      </c>
      <c r="X414" s="64">
        <f t="shared" si="404"/>
        <v>142833856.08025804</v>
      </c>
      <c r="Y414" s="64">
        <f t="shared" si="404"/>
        <v>144437369.05310848</v>
      </c>
      <c r="Z414" s="64">
        <f t="shared" si="404"/>
        <v>146255547.62207121</v>
      </c>
    </row>
    <row r="415" spans="2:26">
      <c r="B415" s="57" t="s">
        <v>308</v>
      </c>
      <c r="C415" s="57">
        <f t="shared" ref="C415:Z415" si="405">$M329*C344</f>
        <v>211731606.07039467</v>
      </c>
      <c r="D415" s="57">
        <f t="shared" si="405"/>
        <v>212632348.11569631</v>
      </c>
      <c r="E415" s="57">
        <f t="shared" si="405"/>
        <v>212638124.57173714</v>
      </c>
      <c r="F415" s="57">
        <f t="shared" si="405"/>
        <v>211800923.54288477</v>
      </c>
      <c r="G415" s="57">
        <f t="shared" si="405"/>
        <v>210269238.45909566</v>
      </c>
      <c r="H415" s="57">
        <f t="shared" si="405"/>
        <v>208483851.42599285</v>
      </c>
      <c r="I415" s="57">
        <f t="shared" si="405"/>
        <v>206883696.08326635</v>
      </c>
      <c r="J415" s="57">
        <f t="shared" si="405"/>
        <v>204906145.61253828</v>
      </c>
      <c r="K415" s="57">
        <f t="shared" si="405"/>
        <v>201742496.16809109</v>
      </c>
      <c r="L415" s="57">
        <f t="shared" si="405"/>
        <v>199660584.39155853</v>
      </c>
      <c r="M415" s="57">
        <f t="shared" si="405"/>
        <v>198984739.03478026</v>
      </c>
      <c r="N415" s="57">
        <f t="shared" si="405"/>
        <v>199914671.43794161</v>
      </c>
      <c r="O415" s="57">
        <f t="shared" si="405"/>
        <v>202569915.731381</v>
      </c>
      <c r="P415" s="57">
        <f t="shared" si="405"/>
        <v>205456526.34410951</v>
      </c>
      <c r="Q415" s="57">
        <f t="shared" si="405"/>
        <v>208751878.98628783</v>
      </c>
      <c r="R415" s="57">
        <f t="shared" si="405"/>
        <v>211696716.27590799</v>
      </c>
      <c r="S415" s="57">
        <f t="shared" si="405"/>
        <v>215206105.86925292</v>
      </c>
      <c r="T415" s="57">
        <f t="shared" si="405"/>
        <v>218821166.09843826</v>
      </c>
      <c r="U415" s="57">
        <f t="shared" si="405"/>
        <v>223653749.22220492</v>
      </c>
      <c r="V415" s="57">
        <f t="shared" si="405"/>
        <v>229053734.36800978</v>
      </c>
      <c r="W415" s="64">
        <f t="shared" si="405"/>
        <v>234432770.23323989</v>
      </c>
      <c r="X415" s="64">
        <f t="shared" si="405"/>
        <v>236072359.51587188</v>
      </c>
      <c r="Y415" s="64">
        <f t="shared" si="405"/>
        <v>236073899.90414944</v>
      </c>
      <c r="Z415" s="64">
        <f t="shared" si="405"/>
        <v>237372062.12506086</v>
      </c>
    </row>
    <row r="416" spans="2:26">
      <c r="B416" s="57" t="s">
        <v>239</v>
      </c>
      <c r="C416" s="57">
        <f t="shared" ref="C416:Z416" si="406">$M330*C345</f>
        <v>347557557.27256012</v>
      </c>
      <c r="D416" s="57">
        <f t="shared" si="406"/>
        <v>351734216.00686771</v>
      </c>
      <c r="E416" s="57">
        <f t="shared" si="406"/>
        <v>352881888.53787911</v>
      </c>
      <c r="F416" s="57">
        <f t="shared" si="406"/>
        <v>353652124.3087734</v>
      </c>
      <c r="G416" s="57">
        <f t="shared" si="406"/>
        <v>352478473.33762157</v>
      </c>
      <c r="H416" s="57">
        <f t="shared" si="406"/>
        <v>352638715.3506031</v>
      </c>
      <c r="I416" s="57">
        <f t="shared" si="406"/>
        <v>353405204.23109251</v>
      </c>
      <c r="J416" s="57">
        <f t="shared" si="406"/>
        <v>355773488.75966346</v>
      </c>
      <c r="K416" s="57">
        <f t="shared" si="406"/>
        <v>357580114.4165445</v>
      </c>
      <c r="L416" s="57">
        <f t="shared" si="406"/>
        <v>357244393.03626823</v>
      </c>
      <c r="M416" s="57">
        <f t="shared" si="406"/>
        <v>356830861.2319175</v>
      </c>
      <c r="N416" s="57">
        <f t="shared" si="406"/>
        <v>356658254.48059988</v>
      </c>
      <c r="O416" s="57">
        <f t="shared" si="406"/>
        <v>356130567.4152475</v>
      </c>
      <c r="P416" s="57">
        <f t="shared" si="406"/>
        <v>356515872.64521486</v>
      </c>
      <c r="Q416" s="57">
        <f t="shared" si="406"/>
        <v>356986232.28737277</v>
      </c>
      <c r="R416" s="57">
        <f t="shared" si="406"/>
        <v>356306546.36792952</v>
      </c>
      <c r="S416" s="57">
        <f t="shared" si="406"/>
        <v>356338145.14367723</v>
      </c>
      <c r="T416" s="57">
        <f t="shared" si="406"/>
        <v>356670494.3225891</v>
      </c>
      <c r="U416" s="57">
        <f t="shared" si="406"/>
        <v>360713389.06944287</v>
      </c>
      <c r="V416" s="57">
        <f t="shared" si="406"/>
        <v>369487357.43417805</v>
      </c>
      <c r="W416" s="64">
        <f t="shared" si="406"/>
        <v>381394225.76277113</v>
      </c>
      <c r="X416" s="64">
        <f t="shared" si="406"/>
        <v>390357661.88564581</v>
      </c>
      <c r="Y416" s="64">
        <f t="shared" si="406"/>
        <v>398960272.46253163</v>
      </c>
      <c r="Z416" s="64">
        <f t="shared" si="406"/>
        <v>409794281.17186385</v>
      </c>
    </row>
    <row r="417" spans="2:364">
      <c r="B417" s="57" t="s">
        <v>240</v>
      </c>
      <c r="C417" s="57">
        <f t="shared" ref="C417:Z417" si="407">$M331*C346</f>
        <v>381469155.24444538</v>
      </c>
      <c r="D417" s="57">
        <f t="shared" si="407"/>
        <v>390831847.51922828</v>
      </c>
      <c r="E417" s="57">
        <f t="shared" si="407"/>
        <v>398531823.871158</v>
      </c>
      <c r="F417" s="57">
        <f t="shared" si="407"/>
        <v>402094157.02592373</v>
      </c>
      <c r="G417" s="57">
        <f t="shared" si="407"/>
        <v>405701317.56117213</v>
      </c>
      <c r="H417" s="57">
        <f t="shared" si="407"/>
        <v>410686578.14251411</v>
      </c>
      <c r="I417" s="57">
        <f t="shared" si="407"/>
        <v>417521462.02973872</v>
      </c>
      <c r="J417" s="57">
        <f t="shared" si="407"/>
        <v>425461226.87794542</v>
      </c>
      <c r="K417" s="57">
        <f t="shared" si="407"/>
        <v>432442141.65548825</v>
      </c>
      <c r="L417" s="57">
        <f t="shared" si="407"/>
        <v>437863215.54945523</v>
      </c>
      <c r="M417" s="57">
        <f t="shared" si="407"/>
        <v>442758365.49816579</v>
      </c>
      <c r="N417" s="57">
        <f t="shared" si="407"/>
        <v>446243808.29861206</v>
      </c>
      <c r="O417" s="57">
        <f t="shared" si="407"/>
        <v>448759612.06563425</v>
      </c>
      <c r="P417" s="57">
        <f t="shared" si="407"/>
        <v>450805260.18786502</v>
      </c>
      <c r="Q417" s="57">
        <f t="shared" si="407"/>
        <v>451736606.0013513</v>
      </c>
      <c r="R417" s="57">
        <f t="shared" si="407"/>
        <v>453078844.14305866</v>
      </c>
      <c r="S417" s="57">
        <f t="shared" si="407"/>
        <v>455270523.1556077</v>
      </c>
      <c r="T417" s="57">
        <f t="shared" si="407"/>
        <v>459711928.83950019</v>
      </c>
      <c r="U417" s="57">
        <f t="shared" si="407"/>
        <v>464976486.79483265</v>
      </c>
      <c r="V417" s="57">
        <f t="shared" si="407"/>
        <v>469390084.30710369</v>
      </c>
      <c r="W417" s="64">
        <f t="shared" si="407"/>
        <v>473550825.00200796</v>
      </c>
      <c r="X417" s="64">
        <f t="shared" si="407"/>
        <v>476788273.61619061</v>
      </c>
      <c r="Y417" s="64">
        <f t="shared" si="407"/>
        <v>480360180.07594073</v>
      </c>
      <c r="Z417" s="64">
        <f t="shared" si="407"/>
        <v>484735028.49660814</v>
      </c>
    </row>
    <row r="418" spans="2:364">
      <c r="B418" s="57" t="s">
        <v>241</v>
      </c>
      <c r="C418" s="57">
        <f t="shared" ref="C418:Z418" si="408">$M332*C347</f>
        <v>371632516.72074479</v>
      </c>
      <c r="D418" s="57">
        <f t="shared" si="408"/>
        <v>386628887.69588423</v>
      </c>
      <c r="E418" s="57">
        <f t="shared" si="408"/>
        <v>402241459.77737379</v>
      </c>
      <c r="F418" s="57">
        <f t="shared" si="408"/>
        <v>422154789.68498594</v>
      </c>
      <c r="G418" s="57">
        <f t="shared" si="408"/>
        <v>440548199.74468035</v>
      </c>
      <c r="H418" s="57">
        <f t="shared" si="408"/>
        <v>457653676.59426856</v>
      </c>
      <c r="I418" s="57">
        <f t="shared" si="408"/>
        <v>475141438.26383668</v>
      </c>
      <c r="J418" s="57">
        <f t="shared" si="408"/>
        <v>492861400.97661191</v>
      </c>
      <c r="K418" s="57">
        <f t="shared" si="408"/>
        <v>509579232.87133551</v>
      </c>
      <c r="L418" s="57">
        <f t="shared" si="408"/>
        <v>527557339.68015999</v>
      </c>
      <c r="M418" s="57">
        <f t="shared" si="408"/>
        <v>541477609.9758383</v>
      </c>
      <c r="N418" s="57">
        <f t="shared" si="408"/>
        <v>553849658.91140747</v>
      </c>
      <c r="O418" s="57">
        <f t="shared" si="408"/>
        <v>566508367.86061263</v>
      </c>
      <c r="P418" s="57">
        <f t="shared" si="408"/>
        <v>570103946.34129846</v>
      </c>
      <c r="Q418" s="57">
        <f t="shared" si="408"/>
        <v>577405307.67590046</v>
      </c>
      <c r="R418" s="57">
        <f t="shared" si="408"/>
        <v>586255747.99219322</v>
      </c>
      <c r="S418" s="57">
        <f t="shared" si="408"/>
        <v>595306871.75857067</v>
      </c>
      <c r="T418" s="57">
        <f t="shared" si="408"/>
        <v>605816809.83518004</v>
      </c>
      <c r="U418" s="57">
        <f t="shared" si="408"/>
        <v>618111029.61222267</v>
      </c>
      <c r="V418" s="57">
        <f t="shared" si="408"/>
        <v>629416626.1111232</v>
      </c>
      <c r="W418" s="64">
        <f t="shared" si="408"/>
        <v>639895475.40540099</v>
      </c>
      <c r="X418" s="64">
        <f t="shared" si="408"/>
        <v>646515241.98805904</v>
      </c>
      <c r="Y418" s="64">
        <f t="shared" si="408"/>
        <v>650913339.86368859</v>
      </c>
      <c r="Z418" s="64">
        <f t="shared" si="408"/>
        <v>655085025.64178658</v>
      </c>
    </row>
    <row r="419" spans="2:364">
      <c r="B419" s="57" t="s">
        <v>242</v>
      </c>
      <c r="C419" s="57">
        <f t="shared" ref="C419:Z419" si="409">$M333*C348</f>
        <v>531519659.63046283</v>
      </c>
      <c r="D419" s="57">
        <f t="shared" si="409"/>
        <v>530453344.57977581</v>
      </c>
      <c r="E419" s="57">
        <f t="shared" si="409"/>
        <v>529831810.39941609</v>
      </c>
      <c r="F419" s="57">
        <f t="shared" si="409"/>
        <v>531389267.84437335</v>
      </c>
      <c r="G419" s="57">
        <f t="shared" si="409"/>
        <v>533908364.71174026</v>
      </c>
      <c r="H419" s="57">
        <f t="shared" si="409"/>
        <v>538717286.22260022</v>
      </c>
      <c r="I419" s="57">
        <f t="shared" si="409"/>
        <v>545691073.58195066</v>
      </c>
      <c r="J419" s="57">
        <f t="shared" si="409"/>
        <v>554285703.28227413</v>
      </c>
      <c r="K419" s="57">
        <f t="shared" si="409"/>
        <v>569637525.09727728</v>
      </c>
      <c r="L419" s="57">
        <f t="shared" si="409"/>
        <v>585981048.8853718</v>
      </c>
      <c r="M419" s="57">
        <f t="shared" si="409"/>
        <v>608790194.26647377</v>
      </c>
      <c r="N419" s="57">
        <f t="shared" si="409"/>
        <v>633883731.29998159</v>
      </c>
      <c r="O419" s="57">
        <f t="shared" si="409"/>
        <v>658640422.88609183</v>
      </c>
      <c r="P419" s="57">
        <f t="shared" si="409"/>
        <v>694404354.41458595</v>
      </c>
      <c r="Q419" s="57">
        <f t="shared" si="409"/>
        <v>726303618.28315127</v>
      </c>
      <c r="R419" s="57">
        <f t="shared" si="409"/>
        <v>754191161.53303134</v>
      </c>
      <c r="S419" s="57">
        <f t="shared" si="409"/>
        <v>782977683.70811689</v>
      </c>
      <c r="T419" s="57">
        <f t="shared" si="409"/>
        <v>810177410.28637516</v>
      </c>
      <c r="U419" s="57">
        <f t="shared" si="409"/>
        <v>836449544.1863693</v>
      </c>
      <c r="V419" s="57">
        <f t="shared" si="409"/>
        <v>864283844.12359619</v>
      </c>
      <c r="W419" s="64">
        <f t="shared" si="409"/>
        <v>885465989.77382648</v>
      </c>
      <c r="X419" s="64">
        <f t="shared" si="409"/>
        <v>906507964.25401068</v>
      </c>
      <c r="Y419" s="64">
        <f t="shared" si="409"/>
        <v>927952342.2740432</v>
      </c>
      <c r="Z419" s="64">
        <f t="shared" si="409"/>
        <v>938084508.45200467</v>
      </c>
    </row>
    <row r="420" spans="2:364">
      <c r="B420" s="57" t="s">
        <v>243</v>
      </c>
      <c r="C420" s="57">
        <f t="shared" ref="C420:Z420" si="410">$M334*C349</f>
        <v>603371083.32675779</v>
      </c>
      <c r="D420" s="57">
        <f t="shared" si="410"/>
        <v>615687759.46696031</v>
      </c>
      <c r="E420" s="57">
        <f t="shared" si="410"/>
        <v>632415285.39980364</v>
      </c>
      <c r="F420" s="57">
        <f t="shared" si="410"/>
        <v>646587781.78629732</v>
      </c>
      <c r="G420" s="57">
        <f t="shared" si="410"/>
        <v>661795450.31939626</v>
      </c>
      <c r="H420" s="57">
        <f t="shared" si="410"/>
        <v>676453701.90440035</v>
      </c>
      <c r="I420" s="57">
        <f t="shared" si="410"/>
        <v>683399252.28133857</v>
      </c>
      <c r="J420" s="57">
        <f t="shared" si="410"/>
        <v>689551973.13824117</v>
      </c>
      <c r="K420" s="57">
        <f t="shared" si="410"/>
        <v>692006962.79238653</v>
      </c>
      <c r="L420" s="57">
        <f t="shared" si="410"/>
        <v>693644514.18295944</v>
      </c>
      <c r="M420" s="57">
        <f t="shared" si="410"/>
        <v>695472515.84960032</v>
      </c>
      <c r="N420" s="57">
        <f t="shared" si="410"/>
        <v>696537646.46659815</v>
      </c>
      <c r="O420" s="57">
        <f t="shared" si="410"/>
        <v>701863299.55158782</v>
      </c>
      <c r="P420" s="57">
        <f t="shared" si="410"/>
        <v>708627494.18811297</v>
      </c>
      <c r="Q420" s="57">
        <f t="shared" si="410"/>
        <v>715164860.40595055</v>
      </c>
      <c r="R420" s="57">
        <f t="shared" si="410"/>
        <v>724034172.56024921</v>
      </c>
      <c r="S420" s="57">
        <f t="shared" si="410"/>
        <v>735036955.78465724</v>
      </c>
      <c r="T420" s="57">
        <f t="shared" si="410"/>
        <v>747492189.85042596</v>
      </c>
      <c r="U420" s="57">
        <f t="shared" si="410"/>
        <v>770834118.06783092</v>
      </c>
      <c r="V420" s="57">
        <f t="shared" si="410"/>
        <v>794454232.08173966</v>
      </c>
      <c r="W420" s="64">
        <f t="shared" si="410"/>
        <v>827153902.51538157</v>
      </c>
      <c r="X420" s="64">
        <f t="shared" si="410"/>
        <v>863065548.95327032</v>
      </c>
      <c r="Y420" s="64">
        <f t="shared" si="410"/>
        <v>899787144.03713346</v>
      </c>
      <c r="Z420" s="64">
        <f t="shared" si="410"/>
        <v>952519401.65515709</v>
      </c>
    </row>
    <row r="421" spans="2:364">
      <c r="B421" s="57" t="s">
        <v>244</v>
      </c>
      <c r="C421" s="57">
        <f t="shared" ref="C421:Z421" si="411">$M335*C350</f>
        <v>389306544.63876212</v>
      </c>
      <c r="D421" s="57">
        <f t="shared" si="411"/>
        <v>402753093.49894714</v>
      </c>
      <c r="E421" s="57">
        <f t="shared" si="411"/>
        <v>415602950.06215674</v>
      </c>
      <c r="F421" s="57">
        <f t="shared" si="411"/>
        <v>426535543.6212526</v>
      </c>
      <c r="G421" s="57">
        <f t="shared" si="411"/>
        <v>435534637.65114695</v>
      </c>
      <c r="H421" s="57">
        <f t="shared" si="411"/>
        <v>443186776.62063545</v>
      </c>
      <c r="I421" s="57">
        <f t="shared" si="411"/>
        <v>456946555.11063856</v>
      </c>
      <c r="J421" s="57">
        <f t="shared" si="411"/>
        <v>475179496.26232129</v>
      </c>
      <c r="K421" s="57">
        <f t="shared" si="411"/>
        <v>494704594.20223874</v>
      </c>
      <c r="L421" s="57">
        <f t="shared" si="411"/>
        <v>512894237.95368743</v>
      </c>
      <c r="M421" s="57">
        <f t="shared" si="411"/>
        <v>530442538.96416932</v>
      </c>
      <c r="N421" s="57">
        <f t="shared" si="411"/>
        <v>548748544.47874701</v>
      </c>
      <c r="O421" s="57">
        <f t="shared" si="411"/>
        <v>570759183.80085003</v>
      </c>
      <c r="P421" s="57">
        <f t="shared" si="411"/>
        <v>587567369.87608123</v>
      </c>
      <c r="Q421" s="57">
        <f t="shared" si="411"/>
        <v>605513465.75121343</v>
      </c>
      <c r="R421" s="57">
        <f t="shared" si="411"/>
        <v>621841997.81447697</v>
      </c>
      <c r="S421" s="57">
        <f t="shared" si="411"/>
        <v>633033022.73121977</v>
      </c>
      <c r="T421" s="57">
        <f t="shared" si="411"/>
        <v>641423247.07032287</v>
      </c>
      <c r="U421" s="57">
        <f t="shared" si="411"/>
        <v>648506431.13986087</v>
      </c>
      <c r="V421" s="57">
        <f t="shared" si="411"/>
        <v>654584980.21959329</v>
      </c>
      <c r="W421" s="64">
        <f t="shared" si="411"/>
        <v>660404421.41980016</v>
      </c>
      <c r="X421" s="64">
        <f t="shared" si="411"/>
        <v>667586377.683622</v>
      </c>
      <c r="Y421" s="64">
        <f t="shared" si="411"/>
        <v>678127265.07497561</v>
      </c>
      <c r="Z421" s="64">
        <f t="shared" si="411"/>
        <v>687893534.91526687</v>
      </c>
    </row>
    <row r="422" spans="2:364">
      <c r="B422" s="57" t="s">
        <v>102</v>
      </c>
      <c r="C422" s="57">
        <f t="shared" ref="C422:Z422" si="412">$M336*C351</f>
        <v>83159010.210321724</v>
      </c>
      <c r="D422" s="57">
        <f t="shared" si="412"/>
        <v>85474532.277174756</v>
      </c>
      <c r="E422" s="57">
        <f t="shared" si="412"/>
        <v>89581723.663376078</v>
      </c>
      <c r="F422" s="57">
        <f t="shared" si="412"/>
        <v>94507217.1795488</v>
      </c>
      <c r="G422" s="57">
        <f t="shared" si="412"/>
        <v>99775363.823246792</v>
      </c>
      <c r="H422" s="57">
        <f t="shared" si="412"/>
        <v>104692145.81922819</v>
      </c>
      <c r="I422" s="57">
        <f t="shared" si="412"/>
        <v>110576487.32445893</v>
      </c>
      <c r="J422" s="57">
        <f t="shared" si="412"/>
        <v>116679197.60248543</v>
      </c>
      <c r="K422" s="57">
        <f t="shared" si="412"/>
        <v>123258137.65097082</v>
      </c>
      <c r="L422" s="57">
        <f t="shared" si="412"/>
        <v>129959619.75014745</v>
      </c>
      <c r="M422" s="57">
        <f t="shared" si="412"/>
        <v>137954472.21372882</v>
      </c>
      <c r="N422" s="57">
        <f t="shared" si="412"/>
        <v>145843624.89898881</v>
      </c>
      <c r="O422" s="57">
        <f t="shared" si="412"/>
        <v>152998686.81612688</v>
      </c>
      <c r="P422" s="57">
        <f t="shared" si="412"/>
        <v>158289483.41232228</v>
      </c>
      <c r="Q422" s="57">
        <f t="shared" si="412"/>
        <v>162303171.1484701</v>
      </c>
      <c r="R422" s="57">
        <f t="shared" si="412"/>
        <v>166261105.15539348</v>
      </c>
      <c r="S422" s="57">
        <f t="shared" si="412"/>
        <v>175502866.5423592</v>
      </c>
      <c r="T422" s="57">
        <f t="shared" si="412"/>
        <v>185086119.5208247</v>
      </c>
      <c r="U422" s="57">
        <f t="shared" si="412"/>
        <v>195797804.74807262</v>
      </c>
      <c r="V422" s="57">
        <f t="shared" si="412"/>
        <v>204753247.50475028</v>
      </c>
      <c r="W422" s="64">
        <f t="shared" si="412"/>
        <v>213855624.56865489</v>
      </c>
      <c r="X422" s="64">
        <f t="shared" si="412"/>
        <v>224521429.12289518</v>
      </c>
      <c r="Y422" s="64">
        <f t="shared" si="412"/>
        <v>234402035.3238911</v>
      </c>
      <c r="Z422" s="64">
        <f t="shared" si="412"/>
        <v>246246798.94402346</v>
      </c>
    </row>
    <row r="423" spans="2:364">
      <c r="B423" s="57" t="s">
        <v>297</v>
      </c>
      <c r="C423" s="57">
        <f t="shared" ref="C423:Y423" si="413">SUM(C413:C422)</f>
        <v>3116181609.4801173</v>
      </c>
      <c r="D423" s="57">
        <f t="shared" si="413"/>
        <v>3174225436.0384202</v>
      </c>
      <c r="E423" s="57">
        <f t="shared" si="413"/>
        <v>3233371778.8535376</v>
      </c>
      <c r="F423" s="57">
        <f t="shared" si="413"/>
        <v>3289827660.7686224</v>
      </c>
      <c r="G423" s="57">
        <f t="shared" si="413"/>
        <v>3342077760.2029247</v>
      </c>
      <c r="H423" s="57">
        <f t="shared" si="413"/>
        <v>3395604933.1099758</v>
      </c>
      <c r="I423" s="57">
        <f t="shared" si="413"/>
        <v>3453948727.3876696</v>
      </c>
      <c r="J423" s="57">
        <f t="shared" si="413"/>
        <v>3520061848.795475</v>
      </c>
      <c r="K423" s="57">
        <f t="shared" si="413"/>
        <v>3587032514.7654252</v>
      </c>
      <c r="L423" s="57">
        <f t="shared" si="413"/>
        <v>3651296314.7001863</v>
      </c>
      <c r="M423" s="57">
        <f t="shared" si="413"/>
        <v>3719895566.5846133</v>
      </c>
      <c r="N423" s="57">
        <f t="shared" si="413"/>
        <v>3789543427.3809581</v>
      </c>
      <c r="O423" s="57">
        <f t="shared" si="413"/>
        <v>3866972463.807518</v>
      </c>
      <c r="P423" s="57">
        <f t="shared" si="413"/>
        <v>3940730621.7458897</v>
      </c>
      <c r="Q423" s="57">
        <f t="shared" si="413"/>
        <v>4013389129.798605</v>
      </c>
      <c r="R423" s="57">
        <f t="shared" si="413"/>
        <v>4083129488.829412</v>
      </c>
      <c r="S423" s="57">
        <f t="shared" si="413"/>
        <v>4158627750.548737</v>
      </c>
      <c r="T423" s="57">
        <f t="shared" si="413"/>
        <v>4236178881.4807458</v>
      </c>
      <c r="U423" s="57">
        <f t="shared" si="413"/>
        <v>4332423806.5129948</v>
      </c>
      <c r="V423" s="57">
        <f t="shared" si="413"/>
        <v>4431714381.0028133</v>
      </c>
      <c r="W423" s="64">
        <f t="shared" si="413"/>
        <v>4535505949.2235966</v>
      </c>
      <c r="X423" s="64">
        <f t="shared" si="413"/>
        <v>4632942387.4862003</v>
      </c>
      <c r="Y423" s="64">
        <f t="shared" si="413"/>
        <v>4729929529.8755388</v>
      </c>
      <c r="Z423" s="64">
        <f>SUM(Z413:Z422)</f>
        <v>4838101695.9121552</v>
      </c>
    </row>
    <row r="424" spans="2:364">
      <c r="B424" s="57" t="s">
        <v>311</v>
      </c>
      <c r="C424" s="57">
        <f>C423/C352</f>
        <v>184.80384236036721</v>
      </c>
      <c r="D424" s="57">
        <f t="shared" ref="D424:Z424" si="414">D423/D352</f>
        <v>185.5640615906411</v>
      </c>
      <c r="E424" s="57">
        <f t="shared" si="414"/>
        <v>186.66060539858412</v>
      </c>
      <c r="F424" s="57">
        <f t="shared" si="414"/>
        <v>187.79856531326197</v>
      </c>
      <c r="G424" s="57">
        <f t="shared" si="414"/>
        <v>189.10032099926187</v>
      </c>
      <c r="H424" s="57">
        <f t="shared" si="414"/>
        <v>190.27995270634261</v>
      </c>
      <c r="I424" s="57">
        <f t="shared" si="414"/>
        <v>191.41223133379782</v>
      </c>
      <c r="J424" s="57">
        <f t="shared" si="414"/>
        <v>192.69192839712775</v>
      </c>
      <c r="K424" s="57">
        <f t="shared" si="414"/>
        <v>194.24109952599673</v>
      </c>
      <c r="L424" s="57">
        <f t="shared" si="414"/>
        <v>195.72170849846174</v>
      </c>
      <c r="M424" s="57">
        <f t="shared" si="414"/>
        <v>197.24888234874726</v>
      </c>
      <c r="N424" s="57">
        <f t="shared" si="414"/>
        <v>198.6663961217827</v>
      </c>
      <c r="O424" s="57">
        <f t="shared" si="414"/>
        <v>200.14735876881832</v>
      </c>
      <c r="P424" s="57">
        <f t="shared" si="414"/>
        <v>201.63753672785811</v>
      </c>
      <c r="Q424" s="57">
        <f t="shared" si="414"/>
        <v>203.01402486023613</v>
      </c>
      <c r="R424" s="57">
        <f t="shared" si="414"/>
        <v>204.3796672570987</v>
      </c>
      <c r="S424" s="57">
        <f t="shared" si="414"/>
        <v>205.70085996733803</v>
      </c>
      <c r="T424" s="57">
        <f t="shared" si="414"/>
        <v>206.83129052835918</v>
      </c>
      <c r="U424" s="57">
        <f t="shared" si="414"/>
        <v>207.8796933121057</v>
      </c>
      <c r="V424" s="57">
        <f t="shared" si="414"/>
        <v>208.49993966204428</v>
      </c>
      <c r="W424" s="64">
        <f t="shared" si="414"/>
        <v>209.0707860628815</v>
      </c>
      <c r="X424" s="64">
        <f t="shared" si="414"/>
        <v>210.28663416357418</v>
      </c>
      <c r="Y424" s="64">
        <f t="shared" si="414"/>
        <v>211.65956999332923</v>
      </c>
      <c r="Z424" s="64">
        <f t="shared" si="414"/>
        <v>213.03508179495216</v>
      </c>
    </row>
    <row r="425" spans="2:364">
      <c r="B425" s="57" t="s">
        <v>312</v>
      </c>
      <c r="C425" s="57"/>
      <c r="D425" s="65">
        <f>(D423-C423)/C423</f>
        <v>1.8626586583311015E-2</v>
      </c>
      <c r="E425" s="65">
        <f t="shared" ref="E425:Z425" si="415">(E423-D423)/D423</f>
        <v>1.8633315121100762E-2</v>
      </c>
      <c r="F425" s="65">
        <f t="shared" si="415"/>
        <v>1.7460374425332093E-2</v>
      </c>
      <c r="G425" s="65">
        <f t="shared" si="415"/>
        <v>1.5882321149337901E-2</v>
      </c>
      <c r="H425" s="65">
        <f t="shared" si="415"/>
        <v>1.601613629235276E-2</v>
      </c>
      <c r="I425" s="65">
        <f t="shared" si="415"/>
        <v>1.7182150287506408E-2</v>
      </c>
      <c r="J425" s="65">
        <f t="shared" si="415"/>
        <v>1.9141315238286379E-2</v>
      </c>
      <c r="K425" s="65">
        <f t="shared" si="415"/>
        <v>1.902542308819568E-2</v>
      </c>
      <c r="L425" s="65">
        <f t="shared" si="415"/>
        <v>1.7915588908165667E-2</v>
      </c>
      <c r="M425" s="65">
        <f t="shared" si="415"/>
        <v>1.8787643064805563E-2</v>
      </c>
      <c r="N425" s="65">
        <f t="shared" si="415"/>
        <v>1.8723068846873914E-2</v>
      </c>
      <c r="O425" s="65">
        <f t="shared" si="415"/>
        <v>2.0432286345395689E-2</v>
      </c>
      <c r="P425" s="65">
        <f t="shared" si="415"/>
        <v>1.9073877207221569E-2</v>
      </c>
      <c r="Q425" s="65">
        <f t="shared" si="415"/>
        <v>1.843782664355903E-2</v>
      </c>
      <c r="R425" s="65">
        <f t="shared" si="415"/>
        <v>1.7376924284016947E-2</v>
      </c>
      <c r="S425" s="65">
        <f t="shared" si="415"/>
        <v>1.8490293272812562E-2</v>
      </c>
      <c r="T425" s="65">
        <f t="shared" si="415"/>
        <v>1.8648250236337156E-2</v>
      </c>
      <c r="U425" s="65">
        <f t="shared" si="415"/>
        <v>2.2719749973968709E-2</v>
      </c>
      <c r="V425" s="65">
        <f t="shared" si="415"/>
        <v>2.2918019779263891E-2</v>
      </c>
      <c r="W425" s="65">
        <f t="shared" si="415"/>
        <v>2.3420184447287679E-2</v>
      </c>
      <c r="X425" s="65">
        <f t="shared" si="415"/>
        <v>2.1483036149314998E-2</v>
      </c>
      <c r="Y425" s="65">
        <f t="shared" si="415"/>
        <v>2.0934243139156105E-2</v>
      </c>
      <c r="Z425" s="65">
        <f t="shared" si="415"/>
        <v>2.2869720437349247E-2</v>
      </c>
    </row>
    <row r="426" spans="2:364">
      <c r="B426" s="57" t="s">
        <v>247</v>
      </c>
      <c r="C426" s="57"/>
      <c r="D426" s="65">
        <f>AVERAGE(D425:Z425)</f>
        <v>1.9312971083519637E-2</v>
      </c>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2:364">
      <c r="B427" s="57" t="s">
        <v>313</v>
      </c>
      <c r="C427" s="57"/>
      <c r="D427" s="65">
        <f>(D424-C424)/C424</f>
        <v>4.1136548924749277E-3</v>
      </c>
      <c r="E427" s="65">
        <f t="shared" ref="E427:Z427" si="416">(E424-D424)/D424</f>
        <v>5.909246642607037E-3</v>
      </c>
      <c r="F427" s="65">
        <f t="shared" si="416"/>
        <v>6.0964117857001338E-3</v>
      </c>
      <c r="G427" s="65">
        <f t="shared" si="416"/>
        <v>6.9316593757171039E-3</v>
      </c>
      <c r="H427" s="65">
        <f t="shared" si="416"/>
        <v>6.2381264127275033E-3</v>
      </c>
      <c r="I427" s="65">
        <f t="shared" si="416"/>
        <v>5.9505933828070843E-3</v>
      </c>
      <c r="J427" s="65">
        <f t="shared" si="416"/>
        <v>6.6855553295249457E-3</v>
      </c>
      <c r="K427" s="65">
        <f t="shared" si="416"/>
        <v>8.0396264740068314E-3</v>
      </c>
      <c r="L427" s="65">
        <f t="shared" si="416"/>
        <v>7.6225318744493906E-3</v>
      </c>
      <c r="M427" s="65">
        <f t="shared" si="416"/>
        <v>7.8027821338864109E-3</v>
      </c>
      <c r="N427" s="65">
        <f t="shared" si="416"/>
        <v>7.1864223318091752E-3</v>
      </c>
      <c r="O427" s="65">
        <f t="shared" si="416"/>
        <v>7.4545201198887882E-3</v>
      </c>
      <c r="P427" s="65">
        <f t="shared" si="416"/>
        <v>7.4454040673153461E-3</v>
      </c>
      <c r="Q427" s="65">
        <f t="shared" si="416"/>
        <v>6.826547054261123E-3</v>
      </c>
      <c r="R427" s="65">
        <f t="shared" si="416"/>
        <v>6.726837703960294E-3</v>
      </c>
      <c r="S427" s="65">
        <f t="shared" si="416"/>
        <v>6.4644038615511617E-3</v>
      </c>
      <c r="T427" s="65">
        <f t="shared" si="416"/>
        <v>5.4955072195645507E-3</v>
      </c>
      <c r="U427" s="65">
        <f t="shared" si="416"/>
        <v>5.0688789934459919E-3</v>
      </c>
      <c r="V427" s="65">
        <f t="shared" si="416"/>
        <v>2.9836793582688208E-3</v>
      </c>
      <c r="W427" s="65">
        <f t="shared" si="416"/>
        <v>2.7378732183927332E-3</v>
      </c>
      <c r="X427" s="65">
        <f t="shared" si="416"/>
        <v>5.8154853845864222E-3</v>
      </c>
      <c r="Y427" s="65">
        <f t="shared" si="416"/>
        <v>6.5288782390567658E-3</v>
      </c>
      <c r="Z427" s="65">
        <f t="shared" si="416"/>
        <v>6.4986988382631878E-3</v>
      </c>
    </row>
    <row r="428" spans="2:364">
      <c r="B428" s="57" t="s">
        <v>247</v>
      </c>
      <c r="C428" s="57"/>
      <c r="D428" s="65">
        <f>AVERAGE(D427:Z427)</f>
        <v>6.2010141171419866E-3</v>
      </c>
      <c r="E428" s="57"/>
      <c r="F428" s="57"/>
      <c r="G428" s="57"/>
      <c r="H428" s="57"/>
      <c r="I428" s="57"/>
      <c r="J428" s="57"/>
      <c r="K428" s="57"/>
      <c r="L428" s="57"/>
      <c r="M428" s="57"/>
      <c r="N428" s="57"/>
      <c r="O428" s="57"/>
      <c r="P428" s="57"/>
      <c r="Q428" s="57"/>
      <c r="R428" s="57"/>
      <c r="S428" s="57"/>
      <c r="T428" s="57"/>
      <c r="U428" s="57"/>
      <c r="V428" s="57"/>
    </row>
    <row r="430" spans="2:364" ht="20.25">
      <c r="B430" s="81" t="s">
        <v>429</v>
      </c>
      <c r="C430" s="81"/>
      <c r="GW430" s="34" t="s">
        <v>402</v>
      </c>
    </row>
    <row r="431" spans="2:364" ht="20.25">
      <c r="B431" s="81" t="s">
        <v>430</v>
      </c>
      <c r="C431" s="81"/>
      <c r="D431" s="94"/>
      <c r="E431" s="94"/>
      <c r="F431" s="94"/>
      <c r="G431" s="121"/>
      <c r="H431" s="121"/>
      <c r="I431" s="121"/>
      <c r="J431" s="121"/>
      <c r="AI431" s="34" t="s">
        <v>569</v>
      </c>
      <c r="MZ431" s="34" t="s">
        <v>569</v>
      </c>
    </row>
    <row r="432" spans="2:364" ht="23.25">
      <c r="B432" s="142" t="s">
        <v>431</v>
      </c>
      <c r="C432" s="81"/>
      <c r="D432" s="94"/>
      <c r="E432" s="94"/>
      <c r="F432" s="94"/>
      <c r="G432" s="141"/>
      <c r="H432" s="121"/>
      <c r="I432" s="141"/>
      <c r="J432" s="121"/>
      <c r="AI432" s="55"/>
      <c r="GW432" s="55"/>
      <c r="MZ432" s="55"/>
    </row>
    <row r="433" spans="2:413" ht="15">
      <c r="B433" s="87" t="s">
        <v>407</v>
      </c>
      <c r="C433" s="81"/>
      <c r="D433" s="121"/>
      <c r="E433" s="121"/>
      <c r="F433" s="121"/>
      <c r="G433" s="141"/>
      <c r="H433" s="121"/>
      <c r="I433" s="141"/>
      <c r="J433" s="121"/>
      <c r="AI433" s="36" t="s">
        <v>306</v>
      </c>
      <c r="AJ433" s="35">
        <v>2012</v>
      </c>
      <c r="AK433" s="35">
        <v>2013</v>
      </c>
      <c r="AL433" s="35">
        <v>2014</v>
      </c>
      <c r="AM433" s="35">
        <v>2015</v>
      </c>
      <c r="AN433" s="35">
        <v>2016</v>
      </c>
      <c r="AO433" s="35">
        <v>2017</v>
      </c>
      <c r="AP433" s="35">
        <v>2018</v>
      </c>
      <c r="AQ433" s="35">
        <v>2019</v>
      </c>
      <c r="AR433" s="35">
        <v>2020</v>
      </c>
      <c r="AS433" s="35">
        <v>2021</v>
      </c>
      <c r="AT433" s="35">
        <v>2022</v>
      </c>
      <c r="AU433" s="35">
        <v>2023</v>
      </c>
      <c r="AV433" s="35">
        <v>2024</v>
      </c>
      <c r="AW433" s="35">
        <v>2025</v>
      </c>
      <c r="AX433" s="35">
        <v>2026</v>
      </c>
      <c r="AY433" s="35">
        <v>2027</v>
      </c>
      <c r="AZ433" s="35">
        <v>2028</v>
      </c>
      <c r="BA433" s="35">
        <v>2029</v>
      </c>
      <c r="BB433" s="35">
        <v>2030</v>
      </c>
      <c r="BC433" s="35">
        <v>2031</v>
      </c>
      <c r="BD433" s="35">
        <v>2032</v>
      </c>
      <c r="BE433" s="35">
        <v>2033</v>
      </c>
      <c r="BF433" s="35">
        <v>2034</v>
      </c>
      <c r="BG433" s="35">
        <v>2035</v>
      </c>
      <c r="BH433" s="35">
        <v>2036</v>
      </c>
      <c r="BI433" s="35">
        <v>2037</v>
      </c>
      <c r="BJ433" s="35">
        <v>2038</v>
      </c>
      <c r="BK433" s="35">
        <v>2039</v>
      </c>
      <c r="BL433" s="35">
        <v>2040</v>
      </c>
      <c r="BM433" s="35">
        <v>2041</v>
      </c>
      <c r="BN433" s="35">
        <v>2042</v>
      </c>
      <c r="BO433" s="35">
        <v>2043</v>
      </c>
      <c r="BP433" s="35">
        <v>2044</v>
      </c>
      <c r="BQ433" s="35">
        <v>2045</v>
      </c>
      <c r="BR433" s="35">
        <v>2046</v>
      </c>
      <c r="BS433" s="35">
        <v>2047</v>
      </c>
      <c r="BT433" s="35">
        <v>2048</v>
      </c>
      <c r="BU433" s="35">
        <v>2049</v>
      </c>
      <c r="BV433" s="35">
        <v>2050</v>
      </c>
      <c r="BW433" s="35">
        <v>2051</v>
      </c>
      <c r="BX433" s="35">
        <v>2052</v>
      </c>
      <c r="BY433" s="35">
        <v>2053</v>
      </c>
      <c r="BZ433" s="35">
        <v>2054</v>
      </c>
      <c r="CA433" s="35">
        <v>2055</v>
      </c>
      <c r="CB433" s="35">
        <v>2056</v>
      </c>
      <c r="CC433" s="35">
        <v>2057</v>
      </c>
      <c r="CD433" s="35">
        <v>2058</v>
      </c>
      <c r="CE433" s="35">
        <v>2059</v>
      </c>
      <c r="CF433" s="35">
        <v>2060</v>
      </c>
      <c r="GW433" s="36" t="s">
        <v>306</v>
      </c>
      <c r="GX433" s="35">
        <v>2012</v>
      </c>
      <c r="GY433" s="35">
        <v>2013</v>
      </c>
      <c r="GZ433" s="35">
        <v>2014</v>
      </c>
      <c r="HA433" s="35">
        <v>2015</v>
      </c>
      <c r="HB433" s="35">
        <v>2016</v>
      </c>
      <c r="HC433" s="35">
        <v>2017</v>
      </c>
      <c r="HD433" s="35">
        <v>2018</v>
      </c>
      <c r="HE433" s="35">
        <v>2019</v>
      </c>
      <c r="HF433" s="35">
        <v>2020</v>
      </c>
      <c r="HG433" s="35">
        <v>2021</v>
      </c>
      <c r="HH433" s="35">
        <v>2022</v>
      </c>
      <c r="HI433" s="35">
        <v>2023</v>
      </c>
      <c r="HJ433" s="35">
        <v>2024</v>
      </c>
      <c r="HK433" s="35">
        <v>2025</v>
      </c>
      <c r="HL433" s="35">
        <v>2026</v>
      </c>
      <c r="HM433" s="35">
        <v>2027</v>
      </c>
      <c r="HN433" s="35">
        <v>2028</v>
      </c>
      <c r="HO433" s="35">
        <v>2029</v>
      </c>
      <c r="HP433" s="35">
        <v>2030</v>
      </c>
      <c r="HQ433" s="35">
        <v>2031</v>
      </c>
      <c r="HR433" s="35">
        <v>2032</v>
      </c>
      <c r="HS433" s="35">
        <v>2033</v>
      </c>
      <c r="HT433" s="35">
        <v>2034</v>
      </c>
      <c r="HU433" s="35">
        <v>2035</v>
      </c>
      <c r="HV433" s="35">
        <v>2036</v>
      </c>
      <c r="HW433" s="35">
        <v>2037</v>
      </c>
      <c r="HX433" s="35">
        <v>2038</v>
      </c>
      <c r="HY433" s="35">
        <v>2039</v>
      </c>
      <c r="HZ433" s="35">
        <v>2040</v>
      </c>
      <c r="IA433" s="35">
        <v>2041</v>
      </c>
      <c r="IB433" s="35">
        <v>2042</v>
      </c>
      <c r="IC433" s="35">
        <v>2043</v>
      </c>
      <c r="ID433" s="35">
        <v>2044</v>
      </c>
      <c r="IE433" s="35">
        <v>2045</v>
      </c>
      <c r="IF433" s="35">
        <v>2046</v>
      </c>
      <c r="IG433" s="35">
        <v>2047</v>
      </c>
      <c r="IH433" s="35">
        <v>2048</v>
      </c>
      <c r="II433" s="35">
        <v>2049</v>
      </c>
      <c r="IJ433" s="35">
        <v>2050</v>
      </c>
      <c r="IK433" s="35">
        <v>2051</v>
      </c>
      <c r="IL433" s="35">
        <v>2052</v>
      </c>
      <c r="IM433" s="35">
        <v>2053</v>
      </c>
      <c r="IN433" s="35">
        <v>2054</v>
      </c>
      <c r="IO433" s="35">
        <v>2055</v>
      </c>
      <c r="IP433" s="35">
        <v>2056</v>
      </c>
      <c r="IQ433" s="35">
        <v>2057</v>
      </c>
      <c r="IR433" s="35">
        <v>2058</v>
      </c>
      <c r="IS433" s="35">
        <v>2059</v>
      </c>
      <c r="IT433" s="35">
        <v>2060</v>
      </c>
      <c r="MZ433" s="36" t="s">
        <v>306</v>
      </c>
      <c r="NA433" s="35">
        <v>2012</v>
      </c>
      <c r="NB433" s="35">
        <v>2013</v>
      </c>
      <c r="NC433" s="35">
        <v>2014</v>
      </c>
      <c r="ND433" s="35">
        <v>2015</v>
      </c>
      <c r="NE433" s="35">
        <v>2016</v>
      </c>
      <c r="NF433" s="35">
        <v>2017</v>
      </c>
      <c r="NG433" s="35">
        <v>2018</v>
      </c>
      <c r="NH433" s="35">
        <v>2019</v>
      </c>
      <c r="NI433" s="35">
        <v>2020</v>
      </c>
      <c r="NJ433" s="35">
        <v>2021</v>
      </c>
      <c r="NK433" s="35">
        <v>2022</v>
      </c>
      <c r="NL433" s="35">
        <v>2023</v>
      </c>
      <c r="NM433" s="35">
        <v>2024</v>
      </c>
      <c r="NN433" s="35">
        <v>2025</v>
      </c>
      <c r="NO433" s="35">
        <v>2026</v>
      </c>
      <c r="NP433" s="35">
        <v>2027</v>
      </c>
      <c r="NQ433" s="35">
        <v>2028</v>
      </c>
      <c r="NR433" s="35">
        <v>2029</v>
      </c>
      <c r="NS433" s="35">
        <v>2030</v>
      </c>
      <c r="NT433" s="35">
        <v>2031</v>
      </c>
      <c r="NU433" s="35">
        <v>2032</v>
      </c>
      <c r="NV433" s="35">
        <v>2033</v>
      </c>
      <c r="NW433" s="35">
        <v>2034</v>
      </c>
      <c r="NX433" s="35">
        <v>2035</v>
      </c>
      <c r="NY433" s="35">
        <v>2036</v>
      </c>
      <c r="NZ433" s="35">
        <v>2037</v>
      </c>
      <c r="OA433" s="35">
        <v>2038</v>
      </c>
      <c r="OB433" s="35">
        <v>2039</v>
      </c>
      <c r="OC433" s="35">
        <v>2040</v>
      </c>
      <c r="OD433" s="35">
        <v>2041</v>
      </c>
      <c r="OE433" s="35">
        <v>2042</v>
      </c>
      <c r="OF433" s="35">
        <v>2043</v>
      </c>
      <c r="OG433" s="35">
        <v>2044</v>
      </c>
      <c r="OH433" s="35">
        <v>2045</v>
      </c>
      <c r="OI433" s="35">
        <v>2046</v>
      </c>
      <c r="OJ433" s="35">
        <v>2047</v>
      </c>
      <c r="OK433" s="35">
        <v>2048</v>
      </c>
      <c r="OL433" s="35">
        <v>2049</v>
      </c>
      <c r="OM433" s="35">
        <v>2050</v>
      </c>
      <c r="ON433" s="35">
        <v>2051</v>
      </c>
      <c r="OO433" s="35">
        <v>2052</v>
      </c>
      <c r="OP433" s="35">
        <v>2053</v>
      </c>
      <c r="OQ433" s="35">
        <v>2054</v>
      </c>
      <c r="OR433" s="35">
        <v>2055</v>
      </c>
      <c r="OS433" s="35">
        <v>2056</v>
      </c>
      <c r="OT433" s="35">
        <v>2057</v>
      </c>
      <c r="OU433" s="35">
        <v>2058</v>
      </c>
      <c r="OV433" s="35">
        <v>2059</v>
      </c>
      <c r="OW433" s="35">
        <v>2060</v>
      </c>
    </row>
    <row r="434" spans="2:413" ht="15">
      <c r="B434" s="81" t="s">
        <v>276</v>
      </c>
      <c r="C434" s="81">
        <v>7.0000000000000007E-2</v>
      </c>
      <c r="D434" s="121"/>
      <c r="E434" s="121"/>
      <c r="F434" s="121"/>
      <c r="G434" s="141"/>
      <c r="H434" s="121"/>
      <c r="I434" s="141"/>
      <c r="J434" s="121"/>
      <c r="AI434" s="36" t="s">
        <v>276</v>
      </c>
      <c r="AJ434" s="44">
        <f t="shared" ref="AJ434:AS443" si="417">$C434*AJ$444</f>
        <v>29.598682403212472</v>
      </c>
      <c r="AK434" s="44">
        <f t="shared" si="417"/>
        <v>30.75821994515038</v>
      </c>
      <c r="AL434" s="44">
        <f t="shared" si="417"/>
        <v>31.892029390431539</v>
      </c>
      <c r="AM434" s="44">
        <f t="shared" si="417"/>
        <v>33.000521010011823</v>
      </c>
      <c r="AN434" s="44">
        <f t="shared" si="417"/>
        <v>34.084368872763079</v>
      </c>
      <c r="AO434" s="44">
        <f t="shared" si="417"/>
        <v>35.144460327915212</v>
      </c>
      <c r="AP434" s="44">
        <f t="shared" si="417"/>
        <v>36.181851003751703</v>
      </c>
      <c r="AQ434" s="44">
        <f t="shared" si="417"/>
        <v>37.197725256524556</v>
      </c>
      <c r="AR434" s="44">
        <f t="shared" si="417"/>
        <v>38.193361846547099</v>
      </c>
      <c r="AS434" s="44">
        <f t="shared" si="417"/>
        <v>39.170104512936277</v>
      </c>
      <c r="AT434" s="44">
        <f t="shared" ref="AT434:BC443" si="418">$C434*AT$444</f>
        <v>40.129337053927998</v>
      </c>
      <c r="AU434" s="44">
        <f t="shared" si="418"/>
        <v>41.072462486753892</v>
      </c>
      <c r="AV434" s="44">
        <f t="shared" si="418"/>
        <v>42.000885851804227</v>
      </c>
      <c r="AW434" s="44">
        <f t="shared" si="418"/>
        <v>42.916000233633291</v>
      </c>
      <c r="AX434" s="44">
        <f t="shared" si="418"/>
        <v>43.81917559098536</v>
      </c>
      <c r="AY434" s="44">
        <f t="shared" si="418"/>
        <v>44.711750015252434</v>
      </c>
      <c r="AZ434" s="44">
        <f t="shared" si="418"/>
        <v>45.595023068408786</v>
      </c>
      <c r="BA434" s="44">
        <f t="shared" si="418"/>
        <v>46.47025088509907</v>
      </c>
      <c r="BB434" s="44">
        <f t="shared" si="418"/>
        <v>47.338642757441974</v>
      </c>
      <c r="BC434" s="44">
        <f t="shared" si="418"/>
        <v>48.201358954030042</v>
      </c>
      <c r="BD434" s="44">
        <f t="shared" ref="BD434:BM443" si="419">$C434*BD$444</f>
        <v>49.059509555747979</v>
      </c>
      <c r="BE434" s="44">
        <f t="shared" si="419"/>
        <v>49.914154119900154</v>
      </c>
      <c r="BF434" s="44">
        <f t="shared" si="419"/>
        <v>50.766302010468124</v>
      </c>
      <c r="BG434" s="44">
        <f t="shared" si="419"/>
        <v>51.616913256019139</v>
      </c>
      <c r="BH434" s="44">
        <f t="shared" si="419"/>
        <v>52.466899817881334</v>
      </c>
      <c r="BI434" s="44">
        <f t="shared" si="419"/>
        <v>53.317127169798781</v>
      </c>
      <c r="BJ434" s="44">
        <f t="shared" si="419"/>
        <v>54.168416106538736</v>
      </c>
      <c r="BK434" s="44">
        <f t="shared" si="419"/>
        <v>55.021544713030941</v>
      </c>
      <c r="BL434" s="44">
        <f t="shared" si="419"/>
        <v>55.877250437777263</v>
      </c>
      <c r="BM434" s="44">
        <f t="shared" si="419"/>
        <v>56.73623222468224</v>
      </c>
      <c r="BN434" s="44">
        <f t="shared" ref="BN434:BW443" si="420">$C434*BN$444</f>
        <v>57.599152666318354</v>
      </c>
      <c r="BO434" s="44">
        <f t="shared" si="420"/>
        <v>58.466640149142371</v>
      </c>
      <c r="BP434" s="44">
        <f t="shared" si="420"/>
        <v>59.339290967492197</v>
      </c>
      <c r="BQ434" s="44">
        <f t="shared" si="420"/>
        <v>60.217671388477534</v>
      </c>
      <c r="BR434" s="44">
        <f t="shared" si="420"/>
        <v>61.102319654272605</v>
      </c>
      <c r="BS434" s="44">
        <f t="shared" si="420"/>
        <v>61.993747911953164</v>
      </c>
      <c r="BT434" s="44">
        <f t="shared" si="420"/>
        <v>62.892444064004586</v>
      </c>
      <c r="BU434" s="44">
        <f t="shared" si="420"/>
        <v>63.79887353506107</v>
      </c>
      <c r="BV434" s="44">
        <f t="shared" si="420"/>
        <v>64.713480952403458</v>
      </c>
      <c r="BW434" s="44">
        <f t="shared" si="420"/>
        <v>65.636691739318394</v>
      </c>
      <c r="BX434" s="44">
        <f t="shared" ref="BX434:CF443" si="421">$C434*BX$444</f>
        <v>66.568913621669438</v>
      </c>
      <c r="BY434" s="44">
        <f t="shared" si="421"/>
        <v>67.510538049004083</v>
      </c>
      <c r="BZ434" s="44">
        <f t="shared" si="421"/>
        <v>68.461941532267744</v>
      </c>
      <c r="CA434" s="44">
        <f t="shared" si="421"/>
        <v>69.42348690075535</v>
      </c>
      <c r="CB434" s="44">
        <f t="shared" si="421"/>
        <v>70.395524481336835</v>
      </c>
      <c r="CC434" s="44">
        <f t="shared" si="421"/>
        <v>71.378393203273589</v>
      </c>
      <c r="CD434" s="44">
        <f t="shared" si="421"/>
        <v>72.372421632121231</v>
      </c>
      <c r="CE434" s="44">
        <f t="shared" si="421"/>
        <v>73.377928936311761</v>
      </c>
      <c r="CF434" s="44">
        <f t="shared" si="421"/>
        <v>74.395225790039746</v>
      </c>
      <c r="GU434" s="35">
        <v>0</v>
      </c>
      <c r="GV434" s="35">
        <v>4</v>
      </c>
      <c r="GW434" s="36" t="s">
        <v>276</v>
      </c>
      <c r="GX434" s="35">
        <f>SUMIF(Population!$B$4:$B$104,"&lt;="&amp;$GV434,Population!C$4:C$104)-SUMIF(Population!$B$4:$B$104,"&lt;"&amp;$GU434,Population!C$4:C$104)</f>
        <v>1480283</v>
      </c>
      <c r="GY434" s="35">
        <f>SUMIF(Population!$B$4:$B$104,"&lt;="&amp;$GV434,Population!D$4:D$104)-SUMIF(Population!$B$4:$B$104,"&lt;"&amp;$GU434,Population!D$4:D$104)</f>
        <v>1502071</v>
      </c>
      <c r="GZ434" s="35">
        <f>SUMIF(Population!$B$4:$B$104,"&lt;="&amp;$GV434,Population!E$4:E$104)-SUMIF(Population!$B$4:$B$104,"&lt;"&amp;$GU434,Population!E$4:E$104)</f>
        <v>1523312</v>
      </c>
      <c r="HA434" s="35">
        <f>SUMIF(Population!$B$4:$B$104,"&lt;="&amp;$GV434,Population!F$4:F$104)-SUMIF(Population!$B$4:$B$104,"&lt;"&amp;$GU434,Population!F$4:F$104)</f>
        <v>1543002</v>
      </c>
      <c r="HB434" s="35">
        <f>SUMIF(Population!$B$4:$B$104,"&lt;="&amp;$GV434,Population!G$4:G$104)-SUMIF(Population!$B$4:$B$104,"&lt;"&amp;$GU434,Population!G$4:G$104)</f>
        <v>1568271</v>
      </c>
      <c r="HC434" s="35">
        <f>SUMIF(Population!$B$4:$B$104,"&lt;="&amp;$GV434,Population!H$4:H$104)-SUMIF(Population!$B$4:$B$104,"&lt;"&amp;$GU434,Population!H$4:H$104)</f>
        <v>1591371</v>
      </c>
      <c r="HD434" s="35">
        <f>SUMIF(Population!$B$4:$B$104,"&lt;="&amp;$GV434,Population!I$4:I$104)-SUMIF(Population!$B$4:$B$104,"&lt;"&amp;$GU434,Population!I$4:I$104)</f>
        <v>1611822</v>
      </c>
      <c r="HE434" s="35">
        <f>SUMIF(Population!$B$4:$B$104,"&lt;="&amp;$GV434,Population!J$4:J$104)-SUMIF(Population!$B$4:$B$104,"&lt;"&amp;$GU434,Population!J$4:J$104)</f>
        <v>1630740</v>
      </c>
      <c r="HF434" s="35">
        <f>SUMIF(Population!$B$4:$B$104,"&lt;="&amp;$GV434,Population!K$4:K$104)-SUMIF(Population!$B$4:$B$104,"&lt;"&amp;$GU434,Population!K$4:K$104)</f>
        <v>1647823</v>
      </c>
      <c r="HG434" s="35">
        <f>SUMIF(Population!$B$4:$B$104,"&lt;="&amp;$GV434,Population!L$4:L$104)-SUMIF(Population!$B$4:$B$104,"&lt;"&amp;$GU434,Population!L$4:L$104)</f>
        <v>1662854</v>
      </c>
      <c r="HH434" s="35">
        <f>SUMIF(Population!$B$4:$B$104,"&lt;="&amp;$GV434,Population!M$4:M$104)-SUMIF(Population!$B$4:$B$104,"&lt;"&amp;$GU434,Population!M$4:M$104)</f>
        <v>1675711</v>
      </c>
      <c r="HI434" s="35">
        <f>SUMIF(Population!$B$4:$B$104,"&lt;="&amp;$GV434,Population!N$4:N$104)-SUMIF(Population!$B$4:$B$104,"&lt;"&amp;$GU434,Population!N$4:N$104)</f>
        <v>1686513</v>
      </c>
      <c r="HJ434" s="35">
        <f>SUMIF(Population!$B$4:$B$104,"&lt;="&amp;$GV434,Population!O$4:O$104)-SUMIF(Population!$B$4:$B$104,"&lt;"&amp;$GU434,Population!O$4:O$104)</f>
        <v>1695500</v>
      </c>
      <c r="HK434" s="35">
        <f>SUMIF(Population!$B$4:$B$104,"&lt;="&amp;$GV434,Population!P$4:P$104)-SUMIF(Population!$B$4:$B$104,"&lt;"&amp;$GU434,Population!P$4:P$104)</f>
        <v>1702867</v>
      </c>
      <c r="HL434" s="35">
        <f>SUMIF(Population!$B$4:$B$104,"&lt;="&amp;$GV434,Population!Q$4:Q$104)-SUMIF(Population!$B$4:$B$104,"&lt;"&amp;$GU434,Population!Q$4:Q$104)</f>
        <v>1708878</v>
      </c>
      <c r="HM434" s="35">
        <f>SUMIF(Population!$B$4:$B$104,"&lt;="&amp;$GV434,Population!R$4:R$104)-SUMIF(Population!$B$4:$B$104,"&lt;"&amp;$GU434,Population!R$4:R$104)</f>
        <v>1713811</v>
      </c>
      <c r="HN434" s="35">
        <f>SUMIF(Population!$B$4:$B$104,"&lt;="&amp;$GV434,Population!S$4:S$104)-SUMIF(Population!$B$4:$B$104,"&lt;"&amp;$GU434,Population!S$4:S$104)</f>
        <v>1718052</v>
      </c>
      <c r="HO434" s="35">
        <f>SUMIF(Population!$B$4:$B$104,"&lt;="&amp;$GV434,Population!T$4:T$104)-SUMIF(Population!$B$4:$B$104,"&lt;"&amp;$GU434,Population!T$4:T$104)</f>
        <v>1721990</v>
      </c>
      <c r="HP434" s="35">
        <f>SUMIF(Population!$B$4:$B$104,"&lt;="&amp;$GV434,Population!U$4:U$104)-SUMIF(Population!$B$4:$B$104,"&lt;"&amp;$GU434,Population!U$4:U$104)</f>
        <v>1725934</v>
      </c>
      <c r="HQ434" s="35">
        <f>SUMIF(Population!$B$4:$B$104,"&lt;="&amp;$GV434,Population!V$4:V$104)-SUMIF(Population!$B$4:$B$104,"&lt;"&amp;$GU434,Population!V$4:V$104)</f>
        <v>1730216</v>
      </c>
      <c r="HR434" s="35">
        <f>SUMIF(Population!$B$4:$B$104,"&lt;="&amp;$GV434,Population!W$4:W$104)-SUMIF(Population!$B$4:$B$104,"&lt;"&amp;$GU434,Population!W$4:W$104)</f>
        <v>1735204</v>
      </c>
      <c r="HS434" s="35">
        <f>SUMIF(Population!$B$4:$B$104,"&lt;="&amp;$GV434,Population!X$4:X$104)-SUMIF(Population!$B$4:$B$104,"&lt;"&amp;$GU434,Population!X$4:X$104)</f>
        <v>1741163</v>
      </c>
      <c r="HT434" s="35">
        <f>SUMIF(Population!$B$4:$B$104,"&lt;="&amp;$GV434,Population!Y$4:Y$104)-SUMIF(Population!$B$4:$B$104,"&lt;"&amp;$GU434,Population!Y$4:Y$104)</f>
        <v>1748295</v>
      </c>
      <c r="HU434" s="35">
        <f>SUMIF(Population!$B$4:$B$104,"&lt;="&amp;$GV434,Population!Z$4:Z$104)-SUMIF(Population!$B$4:$B$104,"&lt;"&amp;$GU434,Population!Z$4:Z$104)</f>
        <v>1756816</v>
      </c>
      <c r="HV434" s="35">
        <f>SUMIF(Population!$B$4:$B$104,"&lt;="&amp;$GV434,Population!AA$4:AA$104)-SUMIF(Population!$B$4:$B$104,"&lt;"&amp;$GU434,Population!AA$4:AA$104)</f>
        <v>1766841</v>
      </c>
      <c r="HW434" s="35">
        <f>SUMIF(Population!$B$4:$B$104,"&lt;="&amp;$GV434,Population!AB$4:AB$104)-SUMIF(Population!$B$4:$B$104,"&lt;"&amp;$GU434,Population!AB$4:AB$104)</f>
        <v>1778415</v>
      </c>
      <c r="HX434" s="35">
        <f>SUMIF(Population!$B$4:$B$104,"&lt;="&amp;$GV434,Population!AC$4:AC$104)-SUMIF(Population!$B$4:$B$104,"&lt;"&amp;$GU434,Population!AC$4:AC$104)</f>
        <v>1791456</v>
      </c>
      <c r="HY434" s="35">
        <f>SUMIF(Population!$B$4:$B$104,"&lt;="&amp;$GV434,Population!AD$4:AD$104)-SUMIF(Population!$B$4:$B$104,"&lt;"&amp;$GU434,Population!AD$4:AD$104)</f>
        <v>1805811</v>
      </c>
      <c r="HZ434" s="35">
        <f>SUMIF(Population!$B$4:$B$104,"&lt;="&amp;$GV434,Population!AE$4:AE$104)-SUMIF(Population!$B$4:$B$104,"&lt;"&amp;$GU434,Population!AE$4:AE$104)</f>
        <v>1821303</v>
      </c>
      <c r="IA434" s="35">
        <f>SUMIF(Population!$B$4:$B$104,"&lt;="&amp;$GV434,Population!AF$4:AF$104)-SUMIF(Population!$B$4:$B$104,"&lt;"&amp;$GU434,Population!AF$4:AF$104)</f>
        <v>1837713</v>
      </c>
      <c r="IB434" s="35">
        <f>SUMIF(Population!$B$4:$B$104,"&lt;="&amp;$GV434,Population!AG$4:AG$104)-SUMIF(Population!$B$4:$B$104,"&lt;"&amp;$GU434,Population!AG$4:AG$104)</f>
        <v>1854783</v>
      </c>
      <c r="IC434" s="35">
        <f>SUMIF(Population!$B$4:$B$104,"&lt;="&amp;$GV434,Population!AH$4:AH$104)-SUMIF(Population!$B$4:$B$104,"&lt;"&amp;$GU434,Population!AH$4:AH$104)</f>
        <v>1872266</v>
      </c>
      <c r="ID434" s="35">
        <f>SUMIF(Population!$B$4:$B$104,"&lt;="&amp;$GV434,Population!AI$4:AI$104)-SUMIF(Population!$B$4:$B$104,"&lt;"&amp;$GU434,Population!AI$4:AI$104)</f>
        <v>1889928</v>
      </c>
      <c r="IE434" s="35">
        <f>SUMIF(Population!$B$4:$B$104,"&lt;="&amp;$GV434,Population!AJ$4:AJ$104)-SUMIF(Population!$B$4:$B$104,"&lt;"&amp;$GU434,Population!AJ$4:AJ$104)</f>
        <v>1907519</v>
      </c>
      <c r="IF434" s="35">
        <f>SUMIF(Population!$B$4:$B$104,"&lt;="&amp;$GV434,Population!AK$4:AK$104)-SUMIF(Population!$B$4:$B$104,"&lt;"&amp;$GU434,Population!AK$4:AK$104)</f>
        <v>1924819</v>
      </c>
      <c r="IG434" s="35">
        <f>SUMIF(Population!$B$4:$B$104,"&lt;="&amp;$GV434,Population!AL$4:AL$104)-SUMIF(Population!$B$4:$B$104,"&lt;"&amp;$GU434,Population!AL$4:AL$104)</f>
        <v>1941652</v>
      </c>
      <c r="IH434" s="35">
        <f>SUMIF(Population!$B$4:$B$104,"&lt;="&amp;$GV434,Population!AM$4:AM$104)-SUMIF(Population!$B$4:$B$104,"&lt;"&amp;$GU434,Population!AM$4:AM$104)</f>
        <v>1957894</v>
      </c>
      <c r="II434" s="35">
        <f>SUMIF(Population!$B$4:$B$104,"&lt;="&amp;$GV434,Population!AN$4:AN$104)-SUMIF(Population!$B$4:$B$104,"&lt;"&amp;$GU434,Population!AN$4:AN$104)</f>
        <v>1973443</v>
      </c>
      <c r="IJ434" s="35">
        <f>SUMIF(Population!$B$4:$B$104,"&lt;="&amp;$GV434,Population!AO$4:AO$104)-SUMIF(Population!$B$4:$B$104,"&lt;"&amp;$GU434,Population!AO$4:AO$104)</f>
        <v>1988241</v>
      </c>
      <c r="IK434" s="35">
        <f>SUMIF(Population!$B$4:$B$104,"&lt;="&amp;$GV434,Population!AP$4:AP$104)-SUMIF(Population!$B$4:$B$104,"&lt;"&amp;$GU434,Population!AP$4:AP$104)</f>
        <v>2002262</v>
      </c>
      <c r="IL434" s="35">
        <f>SUMIF(Population!$B$4:$B$104,"&lt;="&amp;$GV434,Population!AQ$4:AQ$104)-SUMIF(Population!$B$4:$B$104,"&lt;"&amp;$GU434,Population!AQ$4:AQ$104)</f>
        <v>2015492</v>
      </c>
      <c r="IM434" s="35">
        <f>SUMIF(Population!$B$4:$B$104,"&lt;="&amp;$GV434,Population!AR$4:AR$104)-SUMIF(Population!$B$4:$B$104,"&lt;"&amp;$GU434,Population!AR$4:AR$104)</f>
        <v>2027918</v>
      </c>
      <c r="IN434" s="35">
        <f>SUMIF(Population!$B$4:$B$104,"&lt;="&amp;$GV434,Population!AS$4:AS$104)-SUMIF(Population!$B$4:$B$104,"&lt;"&amp;$GU434,Population!AS$4:AS$104)</f>
        <v>2039520</v>
      </c>
      <c r="IO434" s="35">
        <f>SUMIF(Population!$B$4:$B$104,"&lt;="&amp;$GV434,Population!AT$4:AT$104)-SUMIF(Population!$B$4:$B$104,"&lt;"&amp;$GU434,Population!AT$4:AT$104)</f>
        <v>2050312</v>
      </c>
      <c r="IP434" s="35">
        <f>SUMIF(Population!$B$4:$B$104,"&lt;="&amp;$GV434,Population!AU$4:AU$104)-SUMIF(Population!$B$4:$B$104,"&lt;"&amp;$GU434,Population!AU$4:AU$104)</f>
        <v>2060319</v>
      </c>
      <c r="IQ434" s="35">
        <f>SUMIF(Population!$B$4:$B$104,"&lt;="&amp;$GV434,Population!AV$4:AV$104)-SUMIF(Population!$B$4:$B$104,"&lt;"&amp;$GU434,Population!AV$4:AV$104)</f>
        <v>2069595</v>
      </c>
      <c r="IR434" s="35">
        <f>SUMIF(Population!$B$4:$B$104,"&lt;="&amp;$GV434,Population!AW$4:AW$104)-SUMIF(Population!$B$4:$B$104,"&lt;"&amp;$GU434,Population!AW$4:AW$104)</f>
        <v>2078219</v>
      </c>
      <c r="IS434" s="35">
        <f>SUMIF(Population!$B$4:$B$104,"&lt;="&amp;$GV434,Population!AX$4:AX$104)-SUMIF(Population!$B$4:$B$104,"&lt;"&amp;$GU434,Population!AX$4:AX$104)</f>
        <v>2086310</v>
      </c>
      <c r="IT434" s="35">
        <f>SUMIF(Population!$B$4:$B$104,"&lt;="&amp;$GV434,Population!AY$4:AY$104)-SUMIF(Population!$B$4:$B$104,"&lt;"&amp;$GU434,Population!AY$4:AY$104)</f>
        <v>2093999</v>
      </c>
      <c r="MZ434" s="36" t="s">
        <v>276</v>
      </c>
      <c r="NA434" s="75">
        <f t="shared" ref="NA434:NA443" si="422">AJ434*GX434</f>
        <v>43814426.383874565</v>
      </c>
      <c r="NB434" s="75">
        <f t="shared" ref="NB434:NB443" si="423">AK434*GY434</f>
        <v>46201030.191231973</v>
      </c>
      <c r="NC434" s="75">
        <f t="shared" ref="NC434:NC443" si="424">AL434*GZ434</f>
        <v>48581511.074797049</v>
      </c>
      <c r="ND434" s="75">
        <f t="shared" ref="ND434:ND443" si="425">AM434*HA434</f>
        <v>50919869.919490263</v>
      </c>
      <c r="NE434" s="75">
        <f t="shared" ref="NE434:NE443" si="426">AN434*HB434</f>
        <v>53453527.256457023</v>
      </c>
      <c r="NF434" s="75">
        <f t="shared" ref="NF434:NF443" si="427">AO434*HC434</f>
        <v>55927874.976494759</v>
      </c>
      <c r="NG434" s="75">
        <f t="shared" ref="NG434:NG443" si="428">AP434*HD434</f>
        <v>58318703.448569074</v>
      </c>
      <c r="NH434" s="75">
        <f t="shared" ref="NH434:NH443" si="429">AQ434*HE434</f>
        <v>60659818.484824859</v>
      </c>
      <c r="NI434" s="75">
        <f t="shared" ref="NI434:NI443" si="430">AR434*HF434</f>
        <v>62935900.098062776</v>
      </c>
      <c r="NJ434" s="75">
        <f t="shared" ref="NJ434:NJ443" si="431">AS434*HG434</f>
        <v>65134164.969754137</v>
      </c>
      <c r="NK434" s="75">
        <f t="shared" ref="NK434:NK443" si="432">AT434*HH434</f>
        <v>67245171.523974732</v>
      </c>
      <c r="NL434" s="75">
        <f t="shared" ref="NL434:NL443" si="433">AU434*HI434</f>
        <v>69269241.925922766</v>
      </c>
      <c r="NM434" s="75">
        <f t="shared" ref="NM434:NM443" si="434">AV434*HJ434</f>
        <v>71212501.961734071</v>
      </c>
      <c r="NN434" s="75">
        <f t="shared" ref="NN434:NN443" si="435">AW434*HK434</f>
        <v>73080240.569846421</v>
      </c>
      <c r="NO434" s="75">
        <f t="shared" ref="NO434:NO443" si="436">AX434*HL434</f>
        <v>74881625.145571873</v>
      </c>
      <c r="NP434" s="75">
        <f t="shared" ref="NP434:NP443" si="437">AY434*HM434</f>
        <v>76627489.005389795</v>
      </c>
      <c r="NQ434" s="75">
        <f t="shared" ref="NQ434:NQ443" si="438">AZ434*HN434</f>
        <v>78334620.572725847</v>
      </c>
      <c r="NR434" s="75">
        <f t="shared" ref="NR434:NR443" si="439">BA434*HO434</f>
        <v>80021307.321631745</v>
      </c>
      <c r="NS434" s="75">
        <f t="shared" ref="NS434:NS443" si="440">BB434*HP434</f>
        <v>81703373.048922852</v>
      </c>
      <c r="NT434" s="75">
        <f t="shared" ref="NT434:NT443" si="441">BC434*HQ434</f>
        <v>83398762.484006047</v>
      </c>
      <c r="NU434" s="75">
        <f t="shared" ref="NU434:NU443" si="442">BD434*HR434</f>
        <v>85128257.21917212</v>
      </c>
      <c r="NV434" s="75">
        <f t="shared" ref="NV434:NV443" si="443">BE434*HS434</f>
        <v>86908678.329867706</v>
      </c>
      <c r="NW434" s="75">
        <f t="shared" ref="NW434:NW443" si="444">BF434*HT434</f>
        <v>88754471.973391369</v>
      </c>
      <c r="NX434" s="75">
        <f t="shared" ref="NX434:NX443" si="445">BG434*HU434</f>
        <v>90681419.078786522</v>
      </c>
      <c r="NY434" s="75">
        <f t="shared" ref="NY434:NY443" si="446">BH434*HV434</f>
        <v>92700669.741125271</v>
      </c>
      <c r="NZ434" s="75">
        <f t="shared" ref="NZ434:NZ443" si="447">BI434*HW434</f>
        <v>94819978.715677693</v>
      </c>
      <c r="OA434" s="75">
        <f t="shared" ref="OA434:OA443" si="448">BJ434*HX434</f>
        <v>97040334.044555455</v>
      </c>
      <c r="OB434" s="75">
        <f t="shared" ref="OB434:OB443" si="449">BK434*HY434</f>
        <v>99358510.679783121</v>
      </c>
      <c r="OC434" s="75">
        <f t="shared" ref="OC434:OC443" si="450">BL434*HZ434</f>
        <v>101769403.85407504</v>
      </c>
      <c r="OD434" s="75">
        <f t="shared" ref="OD434:OD443" si="451">BM434*IA434</f>
        <v>104264911.53031747</v>
      </c>
      <c r="OE434" s="75">
        <f t="shared" ref="OE434:OE443" si="452">BN434*IB434</f>
        <v>106833929.17989196</v>
      </c>
      <c r="OF434" s="75">
        <f t="shared" ref="OF434:OF443" si="453">BO434*IC434</f>
        <v>109465102.48547418</v>
      </c>
      <c r="OG434" s="75">
        <f t="shared" ref="OG434:OG443" si="454">BP434*ID434</f>
        <v>112146987.49961059</v>
      </c>
      <c r="OH434" s="75">
        <f t="shared" ref="OH434:OH443" si="455">BQ434*IE434</f>
        <v>114866352.30927728</v>
      </c>
      <c r="OI434" s="75">
        <f t="shared" ref="OI434:OI443" si="456">BR434*IF434</f>
        <v>117610905.81461734</v>
      </c>
      <c r="OJ434" s="75">
        <f t="shared" ref="OJ434:OJ443" si="457">BS434*IG434</f>
        <v>120370284.62073968</v>
      </c>
      <c r="OK434" s="75">
        <f t="shared" ref="OK434:OK443" si="458">BT434*IH434</f>
        <v>123136738.8782502</v>
      </c>
      <c r="OL434" s="75">
        <f t="shared" ref="OL434:OL443" si="459">BU434*II434</f>
        <v>125903440.38565153</v>
      </c>
      <c r="OM434" s="75">
        <f t="shared" ref="OM434:OM443" si="460">BV434*IJ434</f>
        <v>128665996.08228761</v>
      </c>
      <c r="ON434" s="75">
        <f t="shared" ref="ON434:ON443" si="461">BW434*IK434</f>
        <v>131421853.67535113</v>
      </c>
      <c r="OO434" s="75">
        <f t="shared" ref="OO434:OO443" si="462">BX434*IL434</f>
        <v>134169112.85316578</v>
      </c>
      <c r="OP434" s="75">
        <f t="shared" ref="OP434:OP443" si="463">BY434*IM434</f>
        <v>136905835.29926026</v>
      </c>
      <c r="OQ434" s="75">
        <f t="shared" ref="OQ434:OQ443" si="464">BZ434*IN434</f>
        <v>139629498.9938907</v>
      </c>
      <c r="OR434" s="75">
        <f t="shared" ref="OR434:OR443" si="465">CA434*IO434</f>
        <v>142339808.27446151</v>
      </c>
      <c r="OS434" s="75">
        <f t="shared" ref="OS434:OS443" si="466">CB434*IP434</f>
        <v>145037236.60386342</v>
      </c>
      <c r="OT434" s="75">
        <f t="shared" ref="OT434:OT443" si="467">CC434*IQ434</f>
        <v>147724365.68152902</v>
      </c>
      <c r="OU434" s="75">
        <f t="shared" ref="OU434:OU443" si="468">CD434*IR434</f>
        <v>150405741.71188536</v>
      </c>
      <c r="OV434" s="75">
        <f t="shared" ref="OV434:OV443" si="469">CE434*IS434</f>
        <v>153089106.91911659</v>
      </c>
      <c r="OW434" s="75">
        <f t="shared" ref="OW434:OW443" si="470">CF434*IT434</f>
        <v>155783528.40911743</v>
      </c>
    </row>
    <row r="435" spans="2:413" ht="15">
      <c r="B435" s="88" t="s">
        <v>307</v>
      </c>
      <c r="C435" s="81">
        <v>0.08</v>
      </c>
      <c r="D435" s="121"/>
      <c r="E435" s="121"/>
      <c r="F435" s="121"/>
      <c r="G435" s="141"/>
      <c r="H435" s="121"/>
      <c r="I435" s="141"/>
      <c r="J435" s="121"/>
      <c r="AI435" s="36" t="s">
        <v>307</v>
      </c>
      <c r="AJ435" s="44">
        <f t="shared" si="417"/>
        <v>33.827065603671393</v>
      </c>
      <c r="AK435" s="44">
        <f t="shared" si="417"/>
        <v>35.152251365886144</v>
      </c>
      <c r="AL435" s="44">
        <f t="shared" si="417"/>
        <v>36.448033589064615</v>
      </c>
      <c r="AM435" s="44">
        <f t="shared" si="417"/>
        <v>37.714881154299228</v>
      </c>
      <c r="AN435" s="44">
        <f t="shared" si="417"/>
        <v>38.953564426014943</v>
      </c>
      <c r="AO435" s="44">
        <f t="shared" si="417"/>
        <v>40.165097517617383</v>
      </c>
      <c r="AP435" s="44">
        <f t="shared" si="417"/>
        <v>41.350686861430511</v>
      </c>
      <c r="AQ435" s="44">
        <f t="shared" si="417"/>
        <v>42.511686007456632</v>
      </c>
      <c r="AR435" s="44">
        <f t="shared" si="417"/>
        <v>43.649556396053825</v>
      </c>
      <c r="AS435" s="44">
        <f t="shared" si="417"/>
        <v>44.765833729070032</v>
      </c>
      <c r="AT435" s="44">
        <f t="shared" si="418"/>
        <v>45.86209949020342</v>
      </c>
      <c r="AU435" s="44">
        <f t="shared" si="418"/>
        <v>46.939957127718728</v>
      </c>
      <c r="AV435" s="44">
        <f t="shared" si="418"/>
        <v>48.001012402061974</v>
      </c>
      <c r="AW435" s="44">
        <f t="shared" si="418"/>
        <v>49.046857409866618</v>
      </c>
      <c r="AX435" s="44">
        <f t="shared" si="418"/>
        <v>50.079057818268979</v>
      </c>
      <c r="AY435" s="44">
        <f t="shared" si="418"/>
        <v>51.099142874574213</v>
      </c>
      <c r="AZ435" s="44">
        <f t="shared" si="418"/>
        <v>52.108597792467179</v>
      </c>
      <c r="BA435" s="44">
        <f t="shared" si="418"/>
        <v>53.108858154398931</v>
      </c>
      <c r="BB435" s="44">
        <f t="shared" si="418"/>
        <v>54.101306008505105</v>
      </c>
      <c r="BC435" s="44">
        <f t="shared" si="418"/>
        <v>55.087267376034326</v>
      </c>
      <c r="BD435" s="44">
        <f t="shared" si="419"/>
        <v>56.068010920854832</v>
      </c>
      <c r="BE435" s="44">
        <f t="shared" si="419"/>
        <v>57.044747565600176</v>
      </c>
      <c r="BF435" s="44">
        <f t="shared" si="419"/>
        <v>58.018630869106417</v>
      </c>
      <c r="BG435" s="44">
        <f t="shared" si="419"/>
        <v>58.990758006879012</v>
      </c>
      <c r="BH435" s="44">
        <f t="shared" si="419"/>
        <v>59.962171220435806</v>
      </c>
      <c r="BI435" s="44">
        <f t="shared" si="419"/>
        <v>60.933859622627168</v>
      </c>
      <c r="BJ435" s="44">
        <f t="shared" si="419"/>
        <v>61.906761264615689</v>
      </c>
      <c r="BK435" s="44">
        <f t="shared" si="419"/>
        <v>62.881765386321071</v>
      </c>
      <c r="BL435" s="44">
        <f t="shared" si="419"/>
        <v>63.859714786031155</v>
      </c>
      <c r="BM435" s="44">
        <f t="shared" si="419"/>
        <v>64.841408256779701</v>
      </c>
      <c r="BN435" s="44">
        <f t="shared" si="420"/>
        <v>65.827603047220975</v>
      </c>
      <c r="BO435" s="44">
        <f t="shared" si="420"/>
        <v>66.819017313305565</v>
      </c>
      <c r="BP435" s="44">
        <f t="shared" si="420"/>
        <v>67.816332534276796</v>
      </c>
      <c r="BQ435" s="44">
        <f t="shared" si="420"/>
        <v>68.820195872545753</v>
      </c>
      <c r="BR435" s="44">
        <f t="shared" si="420"/>
        <v>69.831222462025821</v>
      </c>
      <c r="BS435" s="44">
        <f t="shared" si="420"/>
        <v>70.849997613660761</v>
      </c>
      <c r="BT435" s="44">
        <f t="shared" si="420"/>
        <v>71.877078930290949</v>
      </c>
      <c r="BU435" s="44">
        <f t="shared" si="420"/>
        <v>72.912998325784073</v>
      </c>
      <c r="BV435" s="44">
        <f t="shared" si="420"/>
        <v>73.958263945603946</v>
      </c>
      <c r="BW435" s="44">
        <f t="shared" si="420"/>
        <v>75.013361987792436</v>
      </c>
      <c r="BX435" s="44">
        <f t="shared" si="421"/>
        <v>76.07875842476507</v>
      </c>
      <c r="BY435" s="44">
        <f t="shared" si="421"/>
        <v>77.154900627433221</v>
      </c>
      <c r="BZ435" s="44">
        <f t="shared" si="421"/>
        <v>78.242218894020283</v>
      </c>
      <c r="CA435" s="44">
        <f t="shared" si="421"/>
        <v>79.341127886577539</v>
      </c>
      <c r="CB435" s="44">
        <f t="shared" si="421"/>
        <v>80.452027978670657</v>
      </c>
      <c r="CC435" s="44">
        <f t="shared" si="421"/>
        <v>81.575306518026949</v>
      </c>
      <c r="CD435" s="44">
        <f t="shared" si="421"/>
        <v>82.711339008138552</v>
      </c>
      <c r="CE435" s="44">
        <f t="shared" si="421"/>
        <v>83.860490212927729</v>
      </c>
      <c r="CF435" s="44">
        <f t="shared" si="421"/>
        <v>85.023115188616856</v>
      </c>
      <c r="GU435" s="35">
        <v>5</v>
      </c>
      <c r="GV435" s="35">
        <v>14</v>
      </c>
      <c r="GW435" s="36" t="s">
        <v>307</v>
      </c>
      <c r="GX435" s="35">
        <f>SUMIF(Population!$B$4:$B$104,"&lt;="&amp;$GV435,Population!C$4:C$104)-SUMIF(Population!$B$4:$B$104,"&lt;"&amp;$GU435,Population!C$4:C$104)</f>
        <v>2810437</v>
      </c>
      <c r="GY435" s="35">
        <f>SUMIF(Population!$B$4:$B$104,"&lt;="&amp;$GV435,Population!D$4:D$104)-SUMIF(Population!$B$4:$B$104,"&lt;"&amp;$GU435,Population!D$4:D$104)</f>
        <v>2857424</v>
      </c>
      <c r="GZ435" s="35">
        <f>SUMIF(Population!$B$4:$B$104,"&lt;="&amp;$GV435,Population!E$4:E$104)-SUMIF(Population!$B$4:$B$104,"&lt;"&amp;$GU435,Population!E$4:E$104)</f>
        <v>2905028</v>
      </c>
      <c r="HA435" s="35">
        <f>SUMIF(Population!$B$4:$B$104,"&lt;="&amp;$GV435,Population!F$4:F$104)-SUMIF(Population!$B$4:$B$104,"&lt;"&amp;$GU435,Population!F$4:F$104)</f>
        <v>2954977</v>
      </c>
      <c r="HB435" s="35">
        <f>SUMIF(Population!$B$4:$B$104,"&lt;="&amp;$GV435,Population!G$4:G$104)-SUMIF(Population!$B$4:$B$104,"&lt;"&amp;$GU435,Population!G$4:G$104)</f>
        <v>2999909</v>
      </c>
      <c r="HC435" s="35">
        <f>SUMIF(Population!$B$4:$B$104,"&lt;="&amp;$GV435,Population!H$4:H$104)-SUMIF(Population!$B$4:$B$104,"&lt;"&amp;$GU435,Population!H$4:H$104)</f>
        <v>3050291</v>
      </c>
      <c r="HD435" s="35">
        <f>SUMIF(Population!$B$4:$B$104,"&lt;="&amp;$GV435,Population!I$4:I$104)-SUMIF(Population!$B$4:$B$104,"&lt;"&amp;$GU435,Population!I$4:I$104)</f>
        <v>3101523</v>
      </c>
      <c r="HE435" s="35">
        <f>SUMIF(Population!$B$4:$B$104,"&lt;="&amp;$GV435,Population!J$4:J$104)-SUMIF(Population!$B$4:$B$104,"&lt;"&amp;$GU435,Population!J$4:J$104)</f>
        <v>3151955</v>
      </c>
      <c r="HF435" s="35">
        <f>SUMIF(Population!$B$4:$B$104,"&lt;="&amp;$GV435,Population!K$4:K$104)-SUMIF(Population!$B$4:$B$104,"&lt;"&amp;$GU435,Population!K$4:K$104)</f>
        <v>3199646</v>
      </c>
      <c r="HG435" s="35">
        <f>SUMIF(Population!$B$4:$B$104,"&lt;="&amp;$GV435,Population!L$4:L$104)-SUMIF(Population!$B$4:$B$104,"&lt;"&amp;$GU435,Population!L$4:L$104)</f>
        <v>3239827</v>
      </c>
      <c r="HH435" s="35">
        <f>SUMIF(Population!$B$4:$B$104,"&lt;="&amp;$GV435,Population!M$4:M$104)-SUMIF(Population!$B$4:$B$104,"&lt;"&amp;$GU435,Population!M$4:M$104)</f>
        <v>3281143</v>
      </c>
      <c r="HI435" s="35">
        <f>SUMIF(Population!$B$4:$B$104,"&lt;="&amp;$GV435,Population!N$4:N$104)-SUMIF(Population!$B$4:$B$104,"&lt;"&amp;$GU435,Population!N$4:N$104)</f>
        <v>3319001</v>
      </c>
      <c r="HJ435" s="35">
        <f>SUMIF(Population!$B$4:$B$104,"&lt;="&amp;$GV435,Population!O$4:O$104)-SUMIF(Population!$B$4:$B$104,"&lt;"&amp;$GU435,Population!O$4:O$104)</f>
        <v>3355587</v>
      </c>
      <c r="HK435" s="35">
        <f>SUMIF(Population!$B$4:$B$104,"&lt;="&amp;$GV435,Population!P$4:P$104)-SUMIF(Population!$B$4:$B$104,"&lt;"&amp;$GU435,Population!P$4:P$104)</f>
        <v>3389666</v>
      </c>
      <c r="HL435" s="35">
        <f>SUMIF(Population!$B$4:$B$104,"&lt;="&amp;$GV435,Population!Q$4:Q$104)-SUMIF(Population!$B$4:$B$104,"&lt;"&amp;$GU435,Population!Q$4:Q$104)</f>
        <v>3428190</v>
      </c>
      <c r="HM435" s="35">
        <f>SUMIF(Population!$B$4:$B$104,"&lt;="&amp;$GV435,Population!R$4:R$104)-SUMIF(Population!$B$4:$B$104,"&lt;"&amp;$GU435,Population!R$4:R$104)</f>
        <v>3463327</v>
      </c>
      <c r="HN435" s="35">
        <f>SUMIF(Population!$B$4:$B$104,"&lt;="&amp;$GV435,Population!S$4:S$104)-SUMIF(Population!$B$4:$B$104,"&lt;"&amp;$GU435,Population!S$4:S$104)</f>
        <v>3494638</v>
      </c>
      <c r="HO435" s="35">
        <f>SUMIF(Population!$B$4:$B$104,"&lt;="&amp;$GV435,Population!T$4:T$104)-SUMIF(Population!$B$4:$B$104,"&lt;"&amp;$GU435,Population!T$4:T$104)</f>
        <v>3522599</v>
      </c>
      <c r="HP435" s="35">
        <f>SUMIF(Population!$B$4:$B$104,"&lt;="&amp;$GV435,Population!U$4:U$104)-SUMIF(Population!$B$4:$B$104,"&lt;"&amp;$GU435,Population!U$4:U$104)</f>
        <v>3547109</v>
      </c>
      <c r="HQ435" s="35">
        <f>SUMIF(Population!$B$4:$B$104,"&lt;="&amp;$GV435,Population!V$4:V$104)-SUMIF(Population!$B$4:$B$104,"&lt;"&amp;$GU435,Population!V$4:V$104)</f>
        <v>3568211</v>
      </c>
      <c r="HR435" s="35">
        <f>SUMIF(Population!$B$4:$B$104,"&lt;="&amp;$GV435,Population!W$4:W$104)-SUMIF(Population!$B$4:$B$104,"&lt;"&amp;$GU435,Population!W$4:W$104)</f>
        <v>3586059</v>
      </c>
      <c r="HS435" s="35">
        <f>SUMIF(Population!$B$4:$B$104,"&lt;="&amp;$GV435,Population!X$4:X$104)-SUMIF(Population!$B$4:$B$104,"&lt;"&amp;$GU435,Population!X$4:X$104)</f>
        <v>3601159</v>
      </c>
      <c r="HT435" s="35">
        <f>SUMIF(Population!$B$4:$B$104,"&lt;="&amp;$GV435,Population!Y$4:Y$104)-SUMIF(Population!$B$4:$B$104,"&lt;"&amp;$GU435,Population!Y$4:Y$104)</f>
        <v>3614140</v>
      </c>
      <c r="HU435" s="35">
        <f>SUMIF(Population!$B$4:$B$104,"&lt;="&amp;$GV435,Population!Z$4:Z$104)-SUMIF(Population!$B$4:$B$104,"&lt;"&amp;$GU435,Population!Z$4:Z$104)</f>
        <v>3625506</v>
      </c>
      <c r="HV435" s="35">
        <f>SUMIF(Population!$B$4:$B$104,"&lt;="&amp;$GV435,Population!AA$4:AA$104)-SUMIF(Population!$B$4:$B$104,"&lt;"&amp;$GU435,Population!AA$4:AA$104)</f>
        <v>3635856</v>
      </c>
      <c r="HW435" s="35">
        <f>SUMIF(Population!$B$4:$B$104,"&lt;="&amp;$GV435,Population!AB$4:AB$104)-SUMIF(Population!$B$4:$B$104,"&lt;"&amp;$GU435,Population!AB$4:AB$104)</f>
        <v>3645827</v>
      </c>
      <c r="HX435" s="35">
        <f>SUMIF(Population!$B$4:$B$104,"&lt;="&amp;$GV435,Population!AC$4:AC$104)-SUMIF(Population!$B$4:$B$104,"&lt;"&amp;$GU435,Population!AC$4:AC$104)</f>
        <v>3656077</v>
      </c>
      <c r="HY435" s="35">
        <f>SUMIF(Population!$B$4:$B$104,"&lt;="&amp;$GV435,Population!AD$4:AD$104)-SUMIF(Population!$B$4:$B$104,"&lt;"&amp;$GU435,Population!AD$4:AD$104)</f>
        <v>3667195</v>
      </c>
      <c r="HZ435" s="35">
        <f>SUMIF(Population!$B$4:$B$104,"&lt;="&amp;$GV435,Population!AE$4:AE$104)-SUMIF(Population!$B$4:$B$104,"&lt;"&amp;$GU435,Population!AE$4:AE$104)</f>
        <v>3679702</v>
      </c>
      <c r="IA435" s="35">
        <f>SUMIF(Population!$B$4:$B$104,"&lt;="&amp;$GV435,Population!AF$4:AF$104)-SUMIF(Population!$B$4:$B$104,"&lt;"&amp;$GU435,Population!AF$4:AF$104)</f>
        <v>3694055</v>
      </c>
      <c r="IB435" s="35">
        <f>SUMIF(Population!$B$4:$B$104,"&lt;="&amp;$GV435,Population!AG$4:AG$104)-SUMIF(Population!$B$4:$B$104,"&lt;"&amp;$GU435,Population!AG$4:AG$104)</f>
        <v>3710657</v>
      </c>
      <c r="IC435" s="35">
        <f>SUMIF(Population!$B$4:$B$104,"&lt;="&amp;$GV435,Population!AH$4:AH$104)-SUMIF(Population!$B$4:$B$104,"&lt;"&amp;$GU435,Population!AH$4:AH$104)</f>
        <v>3729696</v>
      </c>
      <c r="ID435" s="35">
        <f>SUMIF(Population!$B$4:$B$104,"&lt;="&amp;$GV435,Population!AI$4:AI$104)-SUMIF(Population!$B$4:$B$104,"&lt;"&amp;$GU435,Population!AI$4:AI$104)</f>
        <v>3751221</v>
      </c>
      <c r="IE435" s="35">
        <f>SUMIF(Population!$B$4:$B$104,"&lt;="&amp;$GV435,Population!AJ$4:AJ$104)-SUMIF(Population!$B$4:$B$104,"&lt;"&amp;$GU435,Population!AJ$4:AJ$104)</f>
        <v>3775273</v>
      </c>
      <c r="IF435" s="35">
        <f>SUMIF(Population!$B$4:$B$104,"&lt;="&amp;$GV435,Population!AK$4:AK$104)-SUMIF(Population!$B$4:$B$104,"&lt;"&amp;$GU435,Population!AK$4:AK$104)</f>
        <v>3801743</v>
      </c>
      <c r="IG435" s="35">
        <f>SUMIF(Population!$B$4:$B$104,"&lt;="&amp;$GV435,Population!AL$4:AL$104)-SUMIF(Population!$B$4:$B$104,"&lt;"&amp;$GU435,Population!AL$4:AL$104)</f>
        <v>3830412</v>
      </c>
      <c r="IH435" s="35">
        <f>SUMIF(Population!$B$4:$B$104,"&lt;="&amp;$GV435,Population!AM$4:AM$104)-SUMIF(Population!$B$4:$B$104,"&lt;"&amp;$GU435,Population!AM$4:AM$104)</f>
        <v>3860962</v>
      </c>
      <c r="II435" s="35">
        <f>SUMIF(Population!$B$4:$B$104,"&lt;="&amp;$GV435,Population!AN$4:AN$104)-SUMIF(Population!$B$4:$B$104,"&lt;"&amp;$GU435,Population!AN$4:AN$104)</f>
        <v>3893009</v>
      </c>
      <c r="IJ435" s="35">
        <f>SUMIF(Population!$B$4:$B$104,"&lt;="&amp;$GV435,Population!AO$4:AO$104)-SUMIF(Population!$B$4:$B$104,"&lt;"&amp;$GU435,Population!AO$4:AO$104)</f>
        <v>3926126</v>
      </c>
      <c r="IK435" s="35">
        <f>SUMIF(Population!$B$4:$B$104,"&lt;="&amp;$GV435,Population!AP$4:AP$104)-SUMIF(Population!$B$4:$B$104,"&lt;"&amp;$GU435,Population!AP$4:AP$104)</f>
        <v>3959866</v>
      </c>
      <c r="IL435" s="35">
        <f>SUMIF(Population!$B$4:$B$104,"&lt;="&amp;$GV435,Population!AQ$4:AQ$104)-SUMIF(Population!$B$4:$B$104,"&lt;"&amp;$GU435,Population!AQ$4:AQ$104)</f>
        <v>3993797</v>
      </c>
      <c r="IM435" s="35">
        <f>SUMIF(Population!$B$4:$B$104,"&lt;="&amp;$GV435,Population!AR$4:AR$104)-SUMIF(Population!$B$4:$B$104,"&lt;"&amp;$GU435,Population!AR$4:AR$104)</f>
        <v>4027547</v>
      </c>
      <c r="IN435" s="35">
        <f>SUMIF(Population!$B$4:$B$104,"&lt;="&amp;$GV435,Population!AS$4:AS$104)-SUMIF(Population!$B$4:$B$104,"&lt;"&amp;$GU435,Population!AS$4:AS$104)</f>
        <v>4060783</v>
      </c>
      <c r="IO435" s="35">
        <f>SUMIF(Population!$B$4:$B$104,"&lt;="&amp;$GV435,Population!AT$4:AT$104)-SUMIF(Population!$B$4:$B$104,"&lt;"&amp;$GU435,Population!AT$4:AT$104)</f>
        <v>4093196</v>
      </c>
      <c r="IP435" s="35">
        <f>SUMIF(Population!$B$4:$B$104,"&lt;="&amp;$GV435,Population!AU$4:AU$104)-SUMIF(Population!$B$4:$B$104,"&lt;"&amp;$GU435,Population!AU$4:AU$104)</f>
        <v>4124536</v>
      </c>
      <c r="IQ435" s="35">
        <f>SUMIF(Population!$B$4:$B$104,"&lt;="&amp;$GV435,Population!AV$4:AV$104)-SUMIF(Population!$B$4:$B$104,"&lt;"&amp;$GU435,Population!AV$4:AV$104)</f>
        <v>4154614</v>
      </c>
      <c r="IR435" s="35">
        <f>SUMIF(Population!$B$4:$B$104,"&lt;="&amp;$GV435,Population!AW$4:AW$104)-SUMIF(Population!$B$4:$B$104,"&lt;"&amp;$GU435,Population!AW$4:AW$104)</f>
        <v>4183293</v>
      </c>
      <c r="IS435" s="35">
        <f>SUMIF(Population!$B$4:$B$104,"&lt;="&amp;$GV435,Population!AX$4:AX$104)-SUMIF(Population!$B$4:$B$104,"&lt;"&amp;$GU435,Population!AX$4:AX$104)</f>
        <v>4210454</v>
      </c>
      <c r="IT435" s="35">
        <f>SUMIF(Population!$B$4:$B$104,"&lt;="&amp;$GV435,Population!AY$4:AY$104)-SUMIF(Population!$B$4:$B$104,"&lt;"&amp;$GU435,Population!AY$4:AY$104)</f>
        <v>4236053</v>
      </c>
      <c r="MZ435" s="36" t="s">
        <v>307</v>
      </c>
      <c r="NA435" s="75">
        <f t="shared" si="422"/>
        <v>95068836.773985416</v>
      </c>
      <c r="NB435" s="75">
        <f t="shared" si="423"/>
        <v>100444886.70691586</v>
      </c>
      <c r="NC435" s="75">
        <f t="shared" si="424"/>
        <v>105882558.1211732</v>
      </c>
      <c r="ND435" s="75">
        <f t="shared" si="425"/>
        <v>111446606.36868767</v>
      </c>
      <c r="NE435" s="75">
        <f t="shared" si="426"/>
        <v>116857148.50368206</v>
      </c>
      <c r="NF435" s="75">
        <f t="shared" si="427"/>
        <v>122515235.47211064</v>
      </c>
      <c r="NG435" s="75">
        <f t="shared" si="428"/>
        <v>128250106.36652455</v>
      </c>
      <c r="NH435" s="75">
        <f t="shared" si="429"/>
        <v>133994921.26963297</v>
      </c>
      <c r="NI435" s="75">
        <f t="shared" si="430"/>
        <v>139663128.52440804</v>
      </c>
      <c r="NJ435" s="75">
        <f t="shared" si="431"/>
        <v>145033556.79295176</v>
      </c>
      <c r="NK435" s="75">
        <f t="shared" si="432"/>
        <v>150480106.70758453</v>
      </c>
      <c r="NL435" s="75">
        <f t="shared" si="433"/>
        <v>155793764.64685559</v>
      </c>
      <c r="NM435" s="75">
        <f t="shared" si="434"/>
        <v>161071573.20319793</v>
      </c>
      <c r="NN435" s="75">
        <f t="shared" si="435"/>
        <v>166252464.96907294</v>
      </c>
      <c r="NO435" s="75">
        <f t="shared" si="436"/>
        <v>171680525.22201154</v>
      </c>
      <c r="NP435" s="75">
        <f t="shared" si="437"/>
        <v>176973041.19437048</v>
      </c>
      <c r="NQ435" s="75">
        <f t="shared" si="438"/>
        <v>182100685.97227192</v>
      </c>
      <c r="NR435" s="75">
        <f t="shared" si="439"/>
        <v>187081210.62582752</v>
      </c>
      <c r="NS435" s="75">
        <f t="shared" si="440"/>
        <v>191903229.45452252</v>
      </c>
      <c r="NT435" s="75">
        <f t="shared" si="441"/>
        <v>196562993.41110682</v>
      </c>
      <c r="NU435" s="75">
        <f t="shared" si="442"/>
        <v>201063195.17482975</v>
      </c>
      <c r="NV435" s="75">
        <f t="shared" si="443"/>
        <v>205427206.09858915</v>
      </c>
      <c r="NW435" s="75">
        <f t="shared" si="444"/>
        <v>209687454.56927228</v>
      </c>
      <c r="NX435" s="75">
        <f t="shared" si="445"/>
        <v>213871347.09848791</v>
      </c>
      <c r="NY435" s="75">
        <f t="shared" si="446"/>
        <v>218013820.00484884</v>
      </c>
      <c r="NZ435" s="75">
        <f t="shared" si="447"/>
        <v>222154310.62638393</v>
      </c>
      <c r="OA435" s="75">
        <f t="shared" si="448"/>
        <v>226335886.00405234</v>
      </c>
      <c r="OB435" s="75">
        <f t="shared" si="449"/>
        <v>230599695.6158897</v>
      </c>
      <c r="OC435" s="75">
        <f t="shared" si="450"/>
        <v>234984720.21758842</v>
      </c>
      <c r="OD435" s="75">
        <f t="shared" si="451"/>
        <v>239527728.37799835</v>
      </c>
      <c r="OE435" s="75">
        <f t="shared" si="452"/>
        <v>244263656.04039183</v>
      </c>
      <c r="OF435" s="75">
        <f t="shared" si="453"/>
        <v>249214621.59736651</v>
      </c>
      <c r="OG435" s="75">
        <f t="shared" si="454"/>
        <v>254394050.74556234</v>
      </c>
      <c r="OH435" s="75">
        <f t="shared" si="455"/>
        <v>259815027.33233342</v>
      </c>
      <c r="OI435" s="75">
        <f t="shared" si="456"/>
        <v>265480361.17644942</v>
      </c>
      <c r="OJ435" s="75">
        <f t="shared" si="457"/>
        <v>271384681.05933756</v>
      </c>
      <c r="OK435" s="75">
        <f t="shared" si="458"/>
        <v>277514670.42085403</v>
      </c>
      <c r="OL435" s="75">
        <f t="shared" si="459"/>
        <v>283850958.69926232</v>
      </c>
      <c r="OM435" s="75">
        <f t="shared" si="460"/>
        <v>290369462.99169827</v>
      </c>
      <c r="ON435" s="75">
        <f t="shared" si="461"/>
        <v>297042861.68115169</v>
      </c>
      <c r="OO435" s="75">
        <f t="shared" si="462"/>
        <v>303843117.16055149</v>
      </c>
      <c r="OP435" s="75">
        <f t="shared" si="463"/>
        <v>310744988.55731678</v>
      </c>
      <c r="OQ435" s="75">
        <f t="shared" si="464"/>
        <v>317724672.36711639</v>
      </c>
      <c r="OR435" s="75">
        <f t="shared" si="465"/>
        <v>324758787.30082762</v>
      </c>
      <c r="OS435" s="75">
        <f t="shared" si="466"/>
        <v>331827285.67103434</v>
      </c>
      <c r="OT435" s="75">
        <f t="shared" si="467"/>
        <v>338913910.51408601</v>
      </c>
      <c r="OU435" s="75">
        <f t="shared" si="468"/>
        <v>346005765.49337292</v>
      </c>
      <c r="OV435" s="75">
        <f t="shared" si="469"/>
        <v>353090736.45898241</v>
      </c>
      <c r="OW435" s="75">
        <f t="shared" si="470"/>
        <v>360162422.16408598</v>
      </c>
    </row>
    <row r="436" spans="2:413" ht="15">
      <c r="B436" s="81" t="s">
        <v>308</v>
      </c>
      <c r="C436" s="81">
        <v>0.16</v>
      </c>
      <c r="D436" s="121"/>
      <c r="E436" s="121"/>
      <c r="F436" s="121"/>
      <c r="G436" s="141"/>
      <c r="H436" s="121"/>
      <c r="I436" s="141"/>
      <c r="J436" s="121"/>
      <c r="AI436" s="36" t="s">
        <v>308</v>
      </c>
      <c r="AJ436" s="44">
        <f t="shared" si="417"/>
        <v>67.654131207342786</v>
      </c>
      <c r="AK436" s="44">
        <f t="shared" si="417"/>
        <v>70.304502731772288</v>
      </c>
      <c r="AL436" s="44">
        <f t="shared" si="417"/>
        <v>72.896067178129229</v>
      </c>
      <c r="AM436" s="44">
        <f t="shared" si="417"/>
        <v>75.429762308598455</v>
      </c>
      <c r="AN436" s="44">
        <f t="shared" si="417"/>
        <v>77.907128852029885</v>
      </c>
      <c r="AO436" s="44">
        <f t="shared" si="417"/>
        <v>80.330195035234766</v>
      </c>
      <c r="AP436" s="44">
        <f t="shared" si="417"/>
        <v>82.701373722861021</v>
      </c>
      <c r="AQ436" s="44">
        <f t="shared" si="417"/>
        <v>85.023372014913264</v>
      </c>
      <c r="AR436" s="44">
        <f t="shared" si="417"/>
        <v>87.29911279210765</v>
      </c>
      <c r="AS436" s="44">
        <f t="shared" si="417"/>
        <v>89.531667458140063</v>
      </c>
      <c r="AT436" s="44">
        <f t="shared" si="418"/>
        <v>91.72419898040684</v>
      </c>
      <c r="AU436" s="44">
        <f t="shared" si="418"/>
        <v>93.879914255437455</v>
      </c>
      <c r="AV436" s="44">
        <f t="shared" si="418"/>
        <v>96.002024804123948</v>
      </c>
      <c r="AW436" s="44">
        <f t="shared" si="418"/>
        <v>98.093714819733236</v>
      </c>
      <c r="AX436" s="44">
        <f t="shared" si="418"/>
        <v>100.15811563653796</v>
      </c>
      <c r="AY436" s="44">
        <f t="shared" si="418"/>
        <v>102.19828574914843</v>
      </c>
      <c r="AZ436" s="44">
        <f t="shared" si="418"/>
        <v>104.21719558493436</v>
      </c>
      <c r="BA436" s="44">
        <f t="shared" si="418"/>
        <v>106.21771630879786</v>
      </c>
      <c r="BB436" s="44">
        <f t="shared" si="418"/>
        <v>108.20261201701021</v>
      </c>
      <c r="BC436" s="44">
        <f t="shared" si="418"/>
        <v>110.17453475206865</v>
      </c>
      <c r="BD436" s="44">
        <f t="shared" si="419"/>
        <v>112.13602184170966</v>
      </c>
      <c r="BE436" s="44">
        <f t="shared" si="419"/>
        <v>114.08949513120035</v>
      </c>
      <c r="BF436" s="44">
        <f t="shared" si="419"/>
        <v>116.03726173821283</v>
      </c>
      <c r="BG436" s="44">
        <f t="shared" si="419"/>
        <v>117.98151601375802</v>
      </c>
      <c r="BH436" s="44">
        <f t="shared" si="419"/>
        <v>119.92434244087161</v>
      </c>
      <c r="BI436" s="44">
        <f t="shared" si="419"/>
        <v>121.86771924525434</v>
      </c>
      <c r="BJ436" s="44">
        <f t="shared" si="419"/>
        <v>123.81352252923138</v>
      </c>
      <c r="BK436" s="44">
        <f t="shared" si="419"/>
        <v>125.76353077264214</v>
      </c>
      <c r="BL436" s="44">
        <f t="shared" si="419"/>
        <v>127.71942957206231</v>
      </c>
      <c r="BM436" s="44">
        <f t="shared" si="419"/>
        <v>129.6828165135594</v>
      </c>
      <c r="BN436" s="44">
        <f t="shared" si="420"/>
        <v>131.65520609444195</v>
      </c>
      <c r="BO436" s="44">
        <f t="shared" si="420"/>
        <v>133.63803462661113</v>
      </c>
      <c r="BP436" s="44">
        <f t="shared" si="420"/>
        <v>135.63266506855359</v>
      </c>
      <c r="BQ436" s="44">
        <f t="shared" si="420"/>
        <v>137.64039174509151</v>
      </c>
      <c r="BR436" s="44">
        <f t="shared" si="420"/>
        <v>139.66244492405164</v>
      </c>
      <c r="BS436" s="44">
        <f t="shared" si="420"/>
        <v>141.69999522732152</v>
      </c>
      <c r="BT436" s="44">
        <f t="shared" si="420"/>
        <v>143.7541578605819</v>
      </c>
      <c r="BU436" s="44">
        <f t="shared" si="420"/>
        <v>145.82599665156815</v>
      </c>
      <c r="BV436" s="44">
        <f t="shared" si="420"/>
        <v>147.91652789120789</v>
      </c>
      <c r="BW436" s="44">
        <f t="shared" si="420"/>
        <v>150.02672397558487</v>
      </c>
      <c r="BX436" s="44">
        <f t="shared" si="421"/>
        <v>152.15751684953014</v>
      </c>
      <c r="BY436" s="44">
        <f t="shared" si="421"/>
        <v>154.30980125486644</v>
      </c>
      <c r="BZ436" s="44">
        <f t="shared" si="421"/>
        <v>156.48443778804057</v>
      </c>
      <c r="CA436" s="44">
        <f t="shared" si="421"/>
        <v>158.68225577315508</v>
      </c>
      <c r="CB436" s="44">
        <f t="shared" si="421"/>
        <v>160.90405595734131</v>
      </c>
      <c r="CC436" s="44">
        <f t="shared" si="421"/>
        <v>163.1506130360539</v>
      </c>
      <c r="CD436" s="44">
        <f t="shared" si="421"/>
        <v>165.4226780162771</v>
      </c>
      <c r="CE436" s="44">
        <f t="shared" si="421"/>
        <v>167.72098042585546</v>
      </c>
      <c r="CF436" s="44">
        <f t="shared" si="421"/>
        <v>170.04623037723371</v>
      </c>
      <c r="GU436" s="35">
        <v>15</v>
      </c>
      <c r="GV436" s="35">
        <v>24</v>
      </c>
      <c r="GW436" s="36" t="s">
        <v>308</v>
      </c>
      <c r="GX436" s="35">
        <f>SUMIF(Population!$B$4:$B$104,"&lt;="&amp;$GV436,Population!C$4:C$104)-SUMIF(Population!$B$4:$B$104,"&lt;"&amp;$GU436,Population!C$4:C$104)</f>
        <v>3081977</v>
      </c>
      <c r="GY436" s="35">
        <f>SUMIF(Population!$B$4:$B$104,"&lt;="&amp;$GV436,Population!D$4:D$104)-SUMIF(Population!$B$4:$B$104,"&lt;"&amp;$GU436,Population!D$4:D$104)</f>
        <v>3102134</v>
      </c>
      <c r="GZ436" s="35">
        <f>SUMIF(Population!$B$4:$B$104,"&lt;="&amp;$GV436,Population!E$4:E$104)-SUMIF(Population!$B$4:$B$104,"&lt;"&amp;$GU436,Population!E$4:E$104)</f>
        <v>3115354</v>
      </c>
      <c r="HA436" s="35">
        <f>SUMIF(Population!$B$4:$B$104,"&lt;="&amp;$GV436,Population!F$4:F$104)-SUMIF(Population!$B$4:$B$104,"&lt;"&amp;$GU436,Population!F$4:F$104)</f>
        <v>3119617</v>
      </c>
      <c r="HB436" s="35">
        <f>SUMIF(Population!$B$4:$B$104,"&lt;="&amp;$GV436,Population!G$4:G$104)-SUMIF(Population!$B$4:$B$104,"&lt;"&amp;$GU436,Population!G$4:G$104)</f>
        <v>3126179</v>
      </c>
      <c r="HC436" s="35">
        <f>SUMIF(Population!$B$4:$B$104,"&lt;="&amp;$GV436,Population!H$4:H$104)-SUMIF(Population!$B$4:$B$104,"&lt;"&amp;$GU436,Population!H$4:H$104)</f>
        <v>3131930</v>
      </c>
      <c r="HD436" s="35">
        <f>SUMIF(Population!$B$4:$B$104,"&lt;="&amp;$GV436,Population!I$4:I$104)-SUMIF(Population!$B$4:$B$104,"&lt;"&amp;$GU436,Population!I$4:I$104)</f>
        <v>3135391</v>
      </c>
      <c r="HE436" s="35">
        <f>SUMIF(Population!$B$4:$B$104,"&lt;="&amp;$GV436,Population!J$4:J$104)-SUMIF(Population!$B$4:$B$104,"&lt;"&amp;$GU436,Population!J$4:J$104)</f>
        <v>3142691</v>
      </c>
      <c r="HF436" s="35">
        <f>SUMIF(Population!$B$4:$B$104,"&lt;="&amp;$GV436,Population!K$4:K$104)-SUMIF(Population!$B$4:$B$104,"&lt;"&amp;$GU436,Population!K$4:K$104)</f>
        <v>3153280</v>
      </c>
      <c r="HG436" s="35">
        <f>SUMIF(Population!$B$4:$B$104,"&lt;="&amp;$GV436,Population!L$4:L$104)-SUMIF(Population!$B$4:$B$104,"&lt;"&amp;$GU436,Population!L$4:L$104)</f>
        <v>3179782</v>
      </c>
      <c r="HH436" s="35">
        <f>SUMIF(Population!$B$4:$B$104,"&lt;="&amp;$GV436,Population!M$4:M$104)-SUMIF(Population!$B$4:$B$104,"&lt;"&amp;$GU436,Population!M$4:M$104)</f>
        <v>3209113</v>
      </c>
      <c r="HI436" s="35">
        <f>SUMIF(Population!$B$4:$B$104,"&lt;="&amp;$GV436,Population!N$4:N$104)-SUMIF(Population!$B$4:$B$104,"&lt;"&amp;$GU436,Population!N$4:N$104)</f>
        <v>3247610</v>
      </c>
      <c r="HJ436" s="35">
        <f>SUMIF(Population!$B$4:$B$104,"&lt;="&amp;$GV436,Population!O$4:O$104)-SUMIF(Population!$B$4:$B$104,"&lt;"&amp;$GU436,Population!O$4:O$104)</f>
        <v>3288858</v>
      </c>
      <c r="HK436" s="35">
        <f>SUMIF(Population!$B$4:$B$104,"&lt;="&amp;$GV436,Population!P$4:P$104)-SUMIF(Population!$B$4:$B$104,"&lt;"&amp;$GU436,Population!P$4:P$104)</f>
        <v>3334268</v>
      </c>
      <c r="HL436" s="35">
        <f>SUMIF(Population!$B$4:$B$104,"&lt;="&amp;$GV436,Population!Q$4:Q$104)-SUMIF(Population!$B$4:$B$104,"&lt;"&amp;$GU436,Population!Q$4:Q$104)</f>
        <v>3376282</v>
      </c>
      <c r="HM436" s="35">
        <f>SUMIF(Population!$B$4:$B$104,"&lt;="&amp;$GV436,Population!R$4:R$104)-SUMIF(Population!$B$4:$B$104,"&lt;"&amp;$GU436,Population!R$4:R$104)</f>
        <v>3425250</v>
      </c>
      <c r="HN436" s="35">
        <f>SUMIF(Population!$B$4:$B$104,"&lt;="&amp;$GV436,Population!S$4:S$104)-SUMIF(Population!$B$4:$B$104,"&lt;"&amp;$GU436,Population!S$4:S$104)</f>
        <v>3476544</v>
      </c>
      <c r="HO436" s="35">
        <f>SUMIF(Population!$B$4:$B$104,"&lt;="&amp;$GV436,Population!T$4:T$104)-SUMIF(Population!$B$4:$B$104,"&lt;"&amp;$GU436,Population!T$4:T$104)</f>
        <v>3527041</v>
      </c>
      <c r="HP436" s="35">
        <f>SUMIF(Population!$B$4:$B$104,"&lt;="&amp;$GV436,Population!U$4:U$104)-SUMIF(Population!$B$4:$B$104,"&lt;"&amp;$GU436,Population!U$4:U$104)</f>
        <v>3574806</v>
      </c>
      <c r="HQ436" s="35">
        <f>SUMIF(Population!$B$4:$B$104,"&lt;="&amp;$GV436,Population!V$4:V$104)-SUMIF(Population!$B$4:$B$104,"&lt;"&amp;$GU436,Population!V$4:V$104)</f>
        <v>3615081</v>
      </c>
      <c r="HR436" s="35">
        <f>SUMIF(Population!$B$4:$B$104,"&lt;="&amp;$GV436,Population!W$4:W$104)-SUMIF(Population!$B$4:$B$104,"&lt;"&amp;$GU436,Population!W$4:W$104)</f>
        <v>3656482</v>
      </c>
      <c r="HS436" s="35">
        <f>SUMIF(Population!$B$4:$B$104,"&lt;="&amp;$GV436,Population!X$4:X$104)-SUMIF(Population!$B$4:$B$104,"&lt;"&amp;$GU436,Population!X$4:X$104)</f>
        <v>3694431</v>
      </c>
      <c r="HT436" s="35">
        <f>SUMIF(Population!$B$4:$B$104,"&lt;="&amp;$GV436,Population!Y$4:Y$104)-SUMIF(Population!$B$4:$B$104,"&lt;"&amp;$GU436,Population!Y$4:Y$104)</f>
        <v>3731115</v>
      </c>
      <c r="HU436" s="35">
        <f>SUMIF(Population!$B$4:$B$104,"&lt;="&amp;$GV436,Population!Z$4:Z$104)-SUMIF(Population!$B$4:$B$104,"&lt;"&amp;$GU436,Population!Z$4:Z$104)</f>
        <v>3765290</v>
      </c>
      <c r="HV436" s="35">
        <f>SUMIF(Population!$B$4:$B$104,"&lt;="&amp;$GV436,Population!AA$4:AA$104)-SUMIF(Population!$B$4:$B$104,"&lt;"&amp;$GU436,Population!AA$4:AA$104)</f>
        <v>3803900</v>
      </c>
      <c r="HW436" s="35">
        <f>SUMIF(Population!$B$4:$B$104,"&lt;="&amp;$GV436,Population!AB$4:AB$104)-SUMIF(Population!$B$4:$B$104,"&lt;"&amp;$GU436,Population!AB$4:AB$104)</f>
        <v>3839123</v>
      </c>
      <c r="HX436" s="35">
        <f>SUMIF(Population!$B$4:$B$104,"&lt;="&amp;$GV436,Population!AC$4:AC$104)-SUMIF(Population!$B$4:$B$104,"&lt;"&amp;$GU436,Population!AC$4:AC$104)</f>
        <v>3870521</v>
      </c>
      <c r="HY436" s="35">
        <f>SUMIF(Population!$B$4:$B$104,"&lt;="&amp;$GV436,Population!AD$4:AD$104)-SUMIF(Population!$B$4:$B$104,"&lt;"&amp;$GU436,Population!AD$4:AD$104)</f>
        <v>3898569</v>
      </c>
      <c r="HZ436" s="35">
        <f>SUMIF(Population!$B$4:$B$104,"&lt;="&amp;$GV436,Population!AE$4:AE$104)-SUMIF(Population!$B$4:$B$104,"&lt;"&amp;$GU436,Population!AE$4:AE$104)</f>
        <v>3923171</v>
      </c>
      <c r="IA436" s="35">
        <f>SUMIF(Population!$B$4:$B$104,"&lt;="&amp;$GV436,Population!AF$4:AF$104)-SUMIF(Population!$B$4:$B$104,"&lt;"&amp;$GU436,Population!AF$4:AF$104)</f>
        <v>3944363</v>
      </c>
      <c r="IB436" s="35">
        <f>SUMIF(Population!$B$4:$B$104,"&lt;="&amp;$GV436,Population!AG$4:AG$104)-SUMIF(Population!$B$4:$B$104,"&lt;"&amp;$GU436,Population!AG$4:AG$104)</f>
        <v>3962306</v>
      </c>
      <c r="IC436" s="35">
        <f>SUMIF(Population!$B$4:$B$104,"&lt;="&amp;$GV436,Population!AH$4:AH$104)-SUMIF(Population!$B$4:$B$104,"&lt;"&amp;$GU436,Population!AH$4:AH$104)</f>
        <v>3977494</v>
      </c>
      <c r="ID436" s="35">
        <f>SUMIF(Population!$B$4:$B$104,"&lt;="&amp;$GV436,Population!AI$4:AI$104)-SUMIF(Population!$B$4:$B$104,"&lt;"&amp;$GU436,Population!AI$4:AI$104)</f>
        <v>3990565</v>
      </c>
      <c r="IE436" s="35">
        <f>SUMIF(Population!$B$4:$B$104,"&lt;="&amp;$GV436,Population!AJ$4:AJ$104)-SUMIF(Population!$B$4:$B$104,"&lt;"&amp;$GU436,Population!AJ$4:AJ$104)</f>
        <v>4002020</v>
      </c>
      <c r="IF436" s="35">
        <f>SUMIF(Population!$B$4:$B$104,"&lt;="&amp;$GV436,Population!AK$4:AK$104)-SUMIF(Population!$B$4:$B$104,"&lt;"&amp;$GU436,Population!AK$4:AK$104)</f>
        <v>4012458</v>
      </c>
      <c r="IG436" s="35">
        <f>SUMIF(Population!$B$4:$B$104,"&lt;="&amp;$GV436,Population!AL$4:AL$104)-SUMIF(Population!$B$4:$B$104,"&lt;"&amp;$GU436,Population!AL$4:AL$104)</f>
        <v>4022526</v>
      </c>
      <c r="IH436" s="35">
        <f>SUMIF(Population!$B$4:$B$104,"&lt;="&amp;$GV436,Population!AM$4:AM$104)-SUMIF(Population!$B$4:$B$104,"&lt;"&amp;$GU436,Population!AM$4:AM$104)</f>
        <v>4032866</v>
      </c>
      <c r="II436" s="35">
        <f>SUMIF(Population!$B$4:$B$104,"&lt;="&amp;$GV436,Population!AN$4:AN$104)-SUMIF(Population!$B$4:$B$104,"&lt;"&amp;$GU436,Population!AN$4:AN$104)</f>
        <v>4044070</v>
      </c>
      <c r="IJ436" s="35">
        <f>SUMIF(Population!$B$4:$B$104,"&lt;="&amp;$GV436,Population!AO$4:AO$104)-SUMIF(Population!$B$4:$B$104,"&lt;"&amp;$GU436,Population!AO$4:AO$104)</f>
        <v>4056656</v>
      </c>
      <c r="IK436" s="35">
        <f>SUMIF(Population!$B$4:$B$104,"&lt;="&amp;$GV436,Population!AP$4:AP$104)-SUMIF(Population!$B$4:$B$104,"&lt;"&amp;$GU436,Population!AP$4:AP$104)</f>
        <v>4071090</v>
      </c>
      <c r="IL436" s="35">
        <f>SUMIF(Population!$B$4:$B$104,"&lt;="&amp;$GV436,Population!AQ$4:AQ$104)-SUMIF(Population!$B$4:$B$104,"&lt;"&amp;$GU436,Population!AQ$4:AQ$104)</f>
        <v>4087767</v>
      </c>
      <c r="IM436" s="35">
        <f>SUMIF(Population!$B$4:$B$104,"&lt;="&amp;$GV436,Population!AR$4:AR$104)-SUMIF(Population!$B$4:$B$104,"&lt;"&amp;$GU436,Population!AR$4:AR$104)</f>
        <v>4106876</v>
      </c>
      <c r="IN436" s="35">
        <f>SUMIF(Population!$B$4:$B$104,"&lt;="&amp;$GV436,Population!AS$4:AS$104)-SUMIF(Population!$B$4:$B$104,"&lt;"&amp;$GU436,Population!AS$4:AS$104)</f>
        <v>4128467</v>
      </c>
      <c r="IO436" s="35">
        <f>SUMIF(Population!$B$4:$B$104,"&lt;="&amp;$GV436,Population!AT$4:AT$104)-SUMIF(Population!$B$4:$B$104,"&lt;"&amp;$GU436,Population!AT$4:AT$104)</f>
        <v>4152570</v>
      </c>
      <c r="IP436" s="35">
        <f>SUMIF(Population!$B$4:$B$104,"&lt;="&amp;$GV436,Population!AU$4:AU$104)-SUMIF(Population!$B$4:$B$104,"&lt;"&amp;$GU436,Population!AU$4:AU$104)</f>
        <v>4179087</v>
      </c>
      <c r="IQ436" s="35">
        <f>SUMIF(Population!$B$4:$B$104,"&lt;="&amp;$GV436,Population!AV$4:AV$104)-SUMIF(Population!$B$4:$B$104,"&lt;"&amp;$GU436,Population!AV$4:AV$104)</f>
        <v>4207799</v>
      </c>
      <c r="IR436" s="35">
        <f>SUMIF(Population!$B$4:$B$104,"&lt;="&amp;$GV436,Population!AW$4:AW$104)-SUMIF(Population!$B$4:$B$104,"&lt;"&amp;$GU436,Population!AW$4:AW$104)</f>
        <v>4238381</v>
      </c>
      <c r="IS436" s="35">
        <f>SUMIF(Population!$B$4:$B$104,"&lt;="&amp;$GV436,Population!AX$4:AX$104)-SUMIF(Population!$B$4:$B$104,"&lt;"&amp;$GU436,Population!AX$4:AX$104)</f>
        <v>4270456</v>
      </c>
      <c r="IT436" s="35">
        <f>SUMIF(Population!$B$4:$B$104,"&lt;="&amp;$GV436,Population!AY$4:AY$104)-SUMIF(Population!$B$4:$B$104,"&lt;"&amp;$GU436,Population!AY$4:AY$104)</f>
        <v>4303595</v>
      </c>
      <c r="MZ436" s="36" t="s">
        <v>308</v>
      </c>
      <c r="NA436" s="75">
        <f t="shared" si="422"/>
        <v>208508476.33601269</v>
      </c>
      <c r="NB436" s="75">
        <f t="shared" si="423"/>
        <v>218093988.27732369</v>
      </c>
      <c r="NC436" s="75">
        <f t="shared" si="424"/>
        <v>227097054.4676536</v>
      </c>
      <c r="ND436" s="75">
        <f t="shared" si="425"/>
        <v>235311968.80386299</v>
      </c>
      <c r="NE436" s="75">
        <f t="shared" si="426"/>
        <v>243551630.16750994</v>
      </c>
      <c r="NF436" s="75">
        <f t="shared" si="427"/>
        <v>251588547.73670283</v>
      </c>
      <c r="NG436" s="75">
        <f t="shared" si="428"/>
        <v>259301142.85829493</v>
      </c>
      <c r="NH436" s="75">
        <f t="shared" si="429"/>
        <v>267202186.02091977</v>
      </c>
      <c r="NI436" s="75">
        <f t="shared" si="430"/>
        <v>275278546.38509721</v>
      </c>
      <c r="NJ436" s="75">
        <f t="shared" si="431"/>
        <v>284691184.61337954</v>
      </c>
      <c r="NK436" s="75">
        <f t="shared" si="432"/>
        <v>294353319.36261034</v>
      </c>
      <c r="NL436" s="75">
        <f t="shared" si="433"/>
        <v>304885348.33510125</v>
      </c>
      <c r="NM436" s="75">
        <f t="shared" si="434"/>
        <v>315737027.2932415</v>
      </c>
      <c r="NN436" s="75">
        <f t="shared" si="435"/>
        <v>327070734.32456231</v>
      </c>
      <c r="NO436" s="75">
        <f t="shared" si="436"/>
        <v>338162042.97756165</v>
      </c>
      <c r="NP436" s="75">
        <f t="shared" si="437"/>
        <v>350054678.26227063</v>
      </c>
      <c r="NQ436" s="75">
        <f t="shared" si="438"/>
        <v>362315666.00763005</v>
      </c>
      <c r="NR436" s="75">
        <f t="shared" si="439"/>
        <v>374634240.34749871</v>
      </c>
      <c r="NS436" s="75">
        <f t="shared" si="440"/>
        <v>386803346.65408021</v>
      </c>
      <c r="NT436" s="75">
        <f t="shared" si="441"/>
        <v>398289867.26604307</v>
      </c>
      <c r="NU436" s="75">
        <f t="shared" si="442"/>
        <v>410023345.41581821</v>
      </c>
      <c r="NV436" s="75">
        <f t="shared" si="443"/>
        <v>421495767.58705562</v>
      </c>
      <c r="NW436" s="75">
        <f t="shared" si="444"/>
        <v>432948367.83037198</v>
      </c>
      <c r="NX436" s="75">
        <f t="shared" si="445"/>
        <v>444234622.43144298</v>
      </c>
      <c r="NY436" s="75">
        <f t="shared" si="446"/>
        <v>456180206.21083152</v>
      </c>
      <c r="NZ436" s="75">
        <f t="shared" si="447"/>
        <v>467865163.91199857</v>
      </c>
      <c r="OA436" s="75">
        <f t="shared" si="448"/>
        <v>479222839.03336316</v>
      </c>
      <c r="OB436" s="75">
        <f t="shared" si="449"/>
        <v>490297802.4007687</v>
      </c>
      <c r="OC436" s="75">
        <f t="shared" si="450"/>
        <v>501065162.23365724</v>
      </c>
      <c r="OD436" s="75">
        <f t="shared" si="451"/>
        <v>511516103.19187272</v>
      </c>
      <c r="OE436" s="75">
        <f t="shared" si="452"/>
        <v>521658213.03924394</v>
      </c>
      <c r="OF436" s="75">
        <f t="shared" si="453"/>
        <v>531544480.89913803</v>
      </c>
      <c r="OG436" s="75">
        <f t="shared" si="454"/>
        <v>541250966.07929254</v>
      </c>
      <c r="OH436" s="75">
        <f t="shared" si="455"/>
        <v>550839600.57169116</v>
      </c>
      <c r="OI436" s="75">
        <f t="shared" si="456"/>
        <v>560389694.4350704</v>
      </c>
      <c r="OJ436" s="75">
        <f t="shared" si="457"/>
        <v>569991915.0017767</v>
      </c>
      <c r="OK436" s="75">
        <f t="shared" si="458"/>
        <v>579741255.5945735</v>
      </c>
      <c r="OL436" s="75">
        <f t="shared" si="459"/>
        <v>589730538.27870715</v>
      </c>
      <c r="OM436" s="75">
        <f t="shared" si="460"/>
        <v>600046470.36903584</v>
      </c>
      <c r="ON436" s="75">
        <f t="shared" si="461"/>
        <v>610772295.70976377</v>
      </c>
      <c r="OO436" s="75">
        <f t="shared" si="462"/>
        <v>621984476.17945325</v>
      </c>
      <c r="OP436" s="75">
        <f t="shared" si="463"/>
        <v>633731219.33838093</v>
      </c>
      <c r="OQ436" s="75">
        <f t="shared" si="464"/>
        <v>646040837.42147851</v>
      </c>
      <c r="OR436" s="75">
        <f t="shared" si="465"/>
        <v>658939174.85593057</v>
      </c>
      <c r="OS436" s="75">
        <f t="shared" si="466"/>
        <v>672432048.49859762</v>
      </c>
      <c r="OT436" s="75">
        <f t="shared" si="467"/>
        <v>686504986.38249457</v>
      </c>
      <c r="OU436" s="75">
        <f t="shared" si="468"/>
        <v>701124335.47330654</v>
      </c>
      <c r="OV436" s="75">
        <f t="shared" si="469"/>
        <v>716245067.18547702</v>
      </c>
      <c r="OW436" s="75">
        <f t="shared" si="470"/>
        <v>731810106.82031107</v>
      </c>
    </row>
    <row r="437" spans="2:413" ht="15">
      <c r="B437" s="81" t="s">
        <v>239</v>
      </c>
      <c r="C437" s="81">
        <v>0.3</v>
      </c>
      <c r="D437" s="121"/>
      <c r="E437" s="121"/>
      <c r="F437" s="121"/>
      <c r="G437" s="141"/>
      <c r="H437" s="121"/>
      <c r="I437" s="141"/>
      <c r="J437" s="121"/>
      <c r="AI437" s="36" t="s">
        <v>239</v>
      </c>
      <c r="AJ437" s="44">
        <f t="shared" si="417"/>
        <v>126.85149601376773</v>
      </c>
      <c r="AK437" s="44">
        <f t="shared" si="417"/>
        <v>131.82094262207303</v>
      </c>
      <c r="AL437" s="44">
        <f t="shared" si="417"/>
        <v>136.68012595899228</v>
      </c>
      <c r="AM437" s="44">
        <f t="shared" si="417"/>
        <v>141.43080432862209</v>
      </c>
      <c r="AN437" s="44">
        <f t="shared" si="417"/>
        <v>146.07586659755603</v>
      </c>
      <c r="AO437" s="44">
        <f t="shared" si="417"/>
        <v>150.61911569106519</v>
      </c>
      <c r="AP437" s="44">
        <f t="shared" si="417"/>
        <v>155.06507573036441</v>
      </c>
      <c r="AQ437" s="44">
        <f t="shared" si="417"/>
        <v>159.41882252796236</v>
      </c>
      <c r="AR437" s="44">
        <f t="shared" si="417"/>
        <v>163.68583648520183</v>
      </c>
      <c r="AS437" s="44">
        <f t="shared" si="417"/>
        <v>167.8718764840126</v>
      </c>
      <c r="AT437" s="44">
        <f t="shared" si="418"/>
        <v>171.98287308826281</v>
      </c>
      <c r="AU437" s="44">
        <f t="shared" si="418"/>
        <v>176.02483922894521</v>
      </c>
      <c r="AV437" s="44">
        <f t="shared" si="418"/>
        <v>180.00379650773237</v>
      </c>
      <c r="AW437" s="44">
        <f t="shared" si="418"/>
        <v>183.9257152869998</v>
      </c>
      <c r="AX437" s="44">
        <f t="shared" si="418"/>
        <v>187.79646681850866</v>
      </c>
      <c r="AY437" s="44">
        <f t="shared" si="418"/>
        <v>191.62178577965327</v>
      </c>
      <c r="AZ437" s="44">
        <f t="shared" si="418"/>
        <v>195.40724172175192</v>
      </c>
      <c r="BA437" s="44">
        <f t="shared" si="418"/>
        <v>199.15821807899599</v>
      </c>
      <c r="BB437" s="44">
        <f t="shared" si="418"/>
        <v>202.87989753189416</v>
      </c>
      <c r="BC437" s="44">
        <f t="shared" si="418"/>
        <v>206.57725266012872</v>
      </c>
      <c r="BD437" s="44">
        <f t="shared" si="419"/>
        <v>210.25504095320562</v>
      </c>
      <c r="BE437" s="44">
        <f t="shared" si="419"/>
        <v>213.91780337100064</v>
      </c>
      <c r="BF437" s="44">
        <f t="shared" si="419"/>
        <v>217.56986575914905</v>
      </c>
      <c r="BG437" s="44">
        <f t="shared" si="419"/>
        <v>221.2153425257963</v>
      </c>
      <c r="BH437" s="44">
        <f t="shared" si="419"/>
        <v>224.85814207663427</v>
      </c>
      <c r="BI437" s="44">
        <f t="shared" si="419"/>
        <v>228.50197358485187</v>
      </c>
      <c r="BJ437" s="44">
        <f t="shared" si="419"/>
        <v>232.15035474230882</v>
      </c>
      <c r="BK437" s="44">
        <f t="shared" si="419"/>
        <v>235.806620198704</v>
      </c>
      <c r="BL437" s="44">
        <f t="shared" si="419"/>
        <v>239.47393044761682</v>
      </c>
      <c r="BM437" s="44">
        <f t="shared" si="419"/>
        <v>243.15528096292385</v>
      </c>
      <c r="BN437" s="44">
        <f t="shared" si="420"/>
        <v>246.85351142707864</v>
      </c>
      <c r="BO437" s="44">
        <f t="shared" si="420"/>
        <v>250.57131492489583</v>
      </c>
      <c r="BP437" s="44">
        <f t="shared" si="420"/>
        <v>254.31124700353794</v>
      </c>
      <c r="BQ437" s="44">
        <f t="shared" si="420"/>
        <v>258.07573452204656</v>
      </c>
      <c r="BR437" s="44">
        <f t="shared" si="420"/>
        <v>261.86708423259682</v>
      </c>
      <c r="BS437" s="44">
        <f t="shared" si="420"/>
        <v>265.68749105122782</v>
      </c>
      <c r="BT437" s="44">
        <f t="shared" si="420"/>
        <v>269.53904598859106</v>
      </c>
      <c r="BU437" s="44">
        <f t="shared" si="420"/>
        <v>273.42374372169024</v>
      </c>
      <c r="BV437" s="44">
        <f t="shared" si="420"/>
        <v>277.34348979601475</v>
      </c>
      <c r="BW437" s="44">
        <f t="shared" si="420"/>
        <v>281.30010745422163</v>
      </c>
      <c r="BX437" s="44">
        <f t="shared" si="421"/>
        <v>285.29534409286896</v>
      </c>
      <c r="BY437" s="44">
        <f t="shared" si="421"/>
        <v>289.33087735287461</v>
      </c>
      <c r="BZ437" s="44">
        <f t="shared" si="421"/>
        <v>293.40832085257603</v>
      </c>
      <c r="CA437" s="44">
        <f t="shared" si="421"/>
        <v>297.52922957466575</v>
      </c>
      <c r="CB437" s="44">
        <f t="shared" si="421"/>
        <v>301.69510492001496</v>
      </c>
      <c r="CC437" s="44">
        <f t="shared" si="421"/>
        <v>305.90739944260105</v>
      </c>
      <c r="CD437" s="44">
        <f t="shared" si="421"/>
        <v>310.16752128051957</v>
      </c>
      <c r="CE437" s="44">
        <f t="shared" si="421"/>
        <v>314.47683829847898</v>
      </c>
      <c r="CF437" s="44">
        <f t="shared" si="421"/>
        <v>318.83668195731315</v>
      </c>
      <c r="GU437" s="35">
        <v>25</v>
      </c>
      <c r="GV437" s="35">
        <v>34</v>
      </c>
      <c r="GW437" s="36" t="s">
        <v>239</v>
      </c>
      <c r="GX437" s="35">
        <f>SUMIF(Population!$B$4:$B$104,"&lt;="&amp;$GV437,Population!C$4:C$104)-SUMIF(Population!$B$4:$B$104,"&lt;"&amp;$GU437,Population!C$4:C$104)</f>
        <v>3281075</v>
      </c>
      <c r="GY437" s="35">
        <f>SUMIF(Population!$B$4:$B$104,"&lt;="&amp;$GV437,Population!D$4:D$104)-SUMIF(Population!$B$4:$B$104,"&lt;"&amp;$GU437,Population!D$4:D$104)</f>
        <v>3366745</v>
      </c>
      <c r="GZ437" s="35">
        <f>SUMIF(Population!$B$4:$B$104,"&lt;="&amp;$GV437,Population!E$4:E$104)-SUMIF(Population!$B$4:$B$104,"&lt;"&amp;$GU437,Population!E$4:E$104)</f>
        <v>3445530</v>
      </c>
      <c r="HA437" s="35">
        <f>SUMIF(Population!$B$4:$B$104,"&lt;="&amp;$GV437,Population!F$4:F$104)-SUMIF(Population!$B$4:$B$104,"&lt;"&amp;$GU437,Population!F$4:F$104)</f>
        <v>3518125</v>
      </c>
      <c r="HB437" s="35">
        <f>SUMIF(Population!$B$4:$B$104,"&lt;="&amp;$GV437,Population!G$4:G$104)-SUMIF(Population!$B$4:$B$104,"&lt;"&amp;$GU437,Population!G$4:G$104)</f>
        <v>3566967</v>
      </c>
      <c r="HC437" s="35">
        <f>SUMIF(Population!$B$4:$B$104,"&lt;="&amp;$GV437,Population!H$4:H$104)-SUMIF(Population!$B$4:$B$104,"&lt;"&amp;$GU437,Population!H$4:H$104)</f>
        <v>3598107</v>
      </c>
      <c r="HD437" s="35">
        <f>SUMIF(Population!$B$4:$B$104,"&lt;="&amp;$GV437,Population!I$4:I$104)-SUMIF(Population!$B$4:$B$104,"&lt;"&amp;$GU437,Population!I$4:I$104)</f>
        <v>3614719</v>
      </c>
      <c r="HE437" s="35">
        <f>SUMIF(Population!$B$4:$B$104,"&lt;="&amp;$GV437,Population!J$4:J$104)-SUMIF(Population!$B$4:$B$104,"&lt;"&amp;$GU437,Population!J$4:J$104)</f>
        <v>3629397</v>
      </c>
      <c r="HF437" s="35">
        <f>SUMIF(Population!$B$4:$B$104,"&lt;="&amp;$GV437,Population!K$4:K$104)-SUMIF(Population!$B$4:$B$104,"&lt;"&amp;$GU437,Population!K$4:K$104)</f>
        <v>3641772</v>
      </c>
      <c r="HG437" s="35">
        <f>SUMIF(Population!$B$4:$B$104,"&lt;="&amp;$GV437,Population!L$4:L$104)-SUMIF(Population!$B$4:$B$104,"&lt;"&amp;$GU437,Population!L$4:L$104)</f>
        <v>3648756</v>
      </c>
      <c r="HH437" s="35">
        <f>SUMIF(Population!$B$4:$B$104,"&lt;="&amp;$GV437,Population!M$4:M$104)-SUMIF(Population!$B$4:$B$104,"&lt;"&amp;$GU437,Population!M$4:M$104)</f>
        <v>3656331</v>
      </c>
      <c r="HI437" s="35">
        <f>SUMIF(Population!$B$4:$B$104,"&lt;="&amp;$GV437,Population!N$4:N$104)-SUMIF(Population!$B$4:$B$104,"&lt;"&amp;$GU437,Population!N$4:N$104)</f>
        <v>3658488</v>
      </c>
      <c r="HJ437" s="35">
        <f>SUMIF(Population!$B$4:$B$104,"&lt;="&amp;$GV437,Population!O$4:O$104)-SUMIF(Population!$B$4:$B$104,"&lt;"&amp;$GU437,Population!O$4:O$104)</f>
        <v>3657255</v>
      </c>
      <c r="HK437" s="35">
        <f>SUMIF(Population!$B$4:$B$104,"&lt;="&amp;$GV437,Population!P$4:P$104)-SUMIF(Population!$B$4:$B$104,"&lt;"&amp;$GU437,Population!P$4:P$104)</f>
        <v>3650755</v>
      </c>
      <c r="HL437" s="35">
        <f>SUMIF(Population!$B$4:$B$104,"&lt;="&amp;$GV437,Population!Q$4:Q$104)-SUMIF(Population!$B$4:$B$104,"&lt;"&amp;$GU437,Population!Q$4:Q$104)</f>
        <v>3650234</v>
      </c>
      <c r="HM437" s="35">
        <f>SUMIF(Population!$B$4:$B$104,"&lt;="&amp;$GV437,Population!R$4:R$104)-SUMIF(Population!$B$4:$B$104,"&lt;"&amp;$GU437,Population!R$4:R$104)</f>
        <v>3652584</v>
      </c>
      <c r="HN437" s="35">
        <f>SUMIF(Population!$B$4:$B$104,"&lt;="&amp;$GV437,Population!S$4:S$104)-SUMIF(Population!$B$4:$B$104,"&lt;"&amp;$GU437,Population!S$4:S$104)</f>
        <v>3656317</v>
      </c>
      <c r="HO437" s="35">
        <f>SUMIF(Population!$B$4:$B$104,"&lt;="&amp;$GV437,Population!T$4:T$104)-SUMIF(Population!$B$4:$B$104,"&lt;"&amp;$GU437,Population!T$4:T$104)</f>
        <v>3663872</v>
      </c>
      <c r="HP437" s="35">
        <f>SUMIF(Population!$B$4:$B$104,"&lt;="&amp;$GV437,Population!U$4:U$104)-SUMIF(Population!$B$4:$B$104,"&lt;"&amp;$GU437,Population!U$4:U$104)</f>
        <v>3674711</v>
      </c>
      <c r="HQ437" s="35">
        <f>SUMIF(Population!$B$4:$B$104,"&lt;="&amp;$GV437,Population!V$4:V$104)-SUMIF(Population!$B$4:$B$104,"&lt;"&amp;$GU437,Population!V$4:V$104)</f>
        <v>3701405</v>
      </c>
      <c r="HR437" s="35">
        <f>SUMIF(Population!$B$4:$B$104,"&lt;="&amp;$GV437,Population!W$4:W$104)-SUMIF(Population!$B$4:$B$104,"&lt;"&amp;$GU437,Population!W$4:W$104)</f>
        <v>3730912</v>
      </c>
      <c r="HS437" s="35">
        <f>SUMIF(Population!$B$4:$B$104,"&lt;="&amp;$GV437,Population!X$4:X$104)-SUMIF(Population!$B$4:$B$104,"&lt;"&amp;$GU437,Population!X$4:X$104)</f>
        <v>3769554</v>
      </c>
      <c r="HT437" s="35">
        <f>SUMIF(Population!$B$4:$B$104,"&lt;="&amp;$GV437,Population!Y$4:Y$104)-SUMIF(Population!$B$4:$B$104,"&lt;"&amp;$GU437,Population!Y$4:Y$104)</f>
        <v>3810931</v>
      </c>
      <c r="HU437" s="35">
        <f>SUMIF(Population!$B$4:$B$104,"&lt;="&amp;$GV437,Population!Z$4:Z$104)-SUMIF(Population!$B$4:$B$104,"&lt;"&amp;$GU437,Population!Z$4:Z$104)</f>
        <v>3856456</v>
      </c>
      <c r="HV437" s="35">
        <f>SUMIF(Population!$B$4:$B$104,"&lt;="&amp;$GV437,Population!AA$4:AA$104)-SUMIF(Population!$B$4:$B$104,"&lt;"&amp;$GU437,Population!AA$4:AA$104)</f>
        <v>3898585</v>
      </c>
      <c r="HW437" s="35">
        <f>SUMIF(Population!$B$4:$B$104,"&lt;="&amp;$GV437,Population!AB$4:AB$104)-SUMIF(Population!$B$4:$B$104,"&lt;"&amp;$GU437,Population!AB$4:AB$104)</f>
        <v>3947640</v>
      </c>
      <c r="HX437" s="35">
        <f>SUMIF(Population!$B$4:$B$104,"&lt;="&amp;$GV437,Population!AC$4:AC$104)-SUMIF(Population!$B$4:$B$104,"&lt;"&amp;$GU437,Population!AC$4:AC$104)</f>
        <v>3999013</v>
      </c>
      <c r="HY437" s="35">
        <f>SUMIF(Population!$B$4:$B$104,"&lt;="&amp;$GV437,Population!AD$4:AD$104)-SUMIF(Population!$B$4:$B$104,"&lt;"&amp;$GU437,Population!AD$4:AD$104)</f>
        <v>4049593</v>
      </c>
      <c r="HZ437" s="35">
        <f>SUMIF(Population!$B$4:$B$104,"&lt;="&amp;$GV437,Population!AE$4:AE$104)-SUMIF(Population!$B$4:$B$104,"&lt;"&amp;$GU437,Population!AE$4:AE$104)</f>
        <v>4097454</v>
      </c>
      <c r="IA437" s="35">
        <f>SUMIF(Population!$B$4:$B$104,"&lt;="&amp;$GV437,Population!AF$4:AF$104)-SUMIF(Population!$B$4:$B$104,"&lt;"&amp;$GU437,Population!AF$4:AF$104)</f>
        <v>4137852</v>
      </c>
      <c r="IB437" s="35">
        <f>SUMIF(Population!$B$4:$B$104,"&lt;="&amp;$GV437,Population!AG$4:AG$104)-SUMIF(Population!$B$4:$B$104,"&lt;"&amp;$GU437,Population!AG$4:AG$104)</f>
        <v>4179370</v>
      </c>
      <c r="IC437" s="35">
        <f>SUMIF(Population!$B$4:$B$104,"&lt;="&amp;$GV437,Population!AH$4:AH$104)-SUMIF(Population!$B$4:$B$104,"&lt;"&amp;$GU437,Population!AH$4:AH$104)</f>
        <v>4217450</v>
      </c>
      <c r="ID437" s="35">
        <f>SUMIF(Population!$B$4:$B$104,"&lt;="&amp;$GV437,Population!AI$4:AI$104)-SUMIF(Population!$B$4:$B$104,"&lt;"&amp;$GU437,Population!AI$4:AI$104)</f>
        <v>4254267</v>
      </c>
      <c r="IE437" s="35">
        <f>SUMIF(Population!$B$4:$B$104,"&lt;="&amp;$GV437,Population!AJ$4:AJ$104)-SUMIF(Population!$B$4:$B$104,"&lt;"&amp;$GU437,Population!AJ$4:AJ$104)</f>
        <v>4288577</v>
      </c>
      <c r="IF437" s="35">
        <f>SUMIF(Population!$B$4:$B$104,"&lt;="&amp;$GV437,Population!AK$4:AK$104)-SUMIF(Population!$B$4:$B$104,"&lt;"&amp;$GU437,Population!AK$4:AK$104)</f>
        <v>4327305</v>
      </c>
      <c r="IG437" s="35">
        <f>SUMIF(Population!$B$4:$B$104,"&lt;="&amp;$GV437,Population!AL$4:AL$104)-SUMIF(Population!$B$4:$B$104,"&lt;"&amp;$GU437,Population!AL$4:AL$104)</f>
        <v>4362649</v>
      </c>
      <c r="IH437" s="35">
        <f>SUMIF(Population!$B$4:$B$104,"&lt;="&amp;$GV437,Population!AM$4:AM$104)-SUMIF(Population!$B$4:$B$104,"&lt;"&amp;$GU437,Population!AM$4:AM$104)</f>
        <v>4394175</v>
      </c>
      <c r="II437" s="35">
        <f>SUMIF(Population!$B$4:$B$104,"&lt;="&amp;$GV437,Population!AN$4:AN$104)-SUMIF(Population!$B$4:$B$104,"&lt;"&amp;$GU437,Population!AN$4:AN$104)</f>
        <v>4422359</v>
      </c>
      <c r="IJ437" s="35">
        <f>SUMIF(Population!$B$4:$B$104,"&lt;="&amp;$GV437,Population!AO$4:AO$104)-SUMIF(Population!$B$4:$B$104,"&lt;"&amp;$GU437,Population!AO$4:AO$104)</f>
        <v>4447104</v>
      </c>
      <c r="IK437" s="35">
        <f>SUMIF(Population!$B$4:$B$104,"&lt;="&amp;$GV437,Population!AP$4:AP$104)-SUMIF(Population!$B$4:$B$104,"&lt;"&amp;$GU437,Population!AP$4:AP$104)</f>
        <v>4468443</v>
      </c>
      <c r="IL437" s="35">
        <f>SUMIF(Population!$B$4:$B$104,"&lt;="&amp;$GV437,Population!AQ$4:AQ$104)-SUMIF(Population!$B$4:$B$104,"&lt;"&amp;$GU437,Population!AQ$4:AQ$104)</f>
        <v>4486540</v>
      </c>
      <c r="IM437" s="35">
        <f>SUMIF(Population!$B$4:$B$104,"&lt;="&amp;$GV437,Population!AR$4:AR$104)-SUMIF(Population!$B$4:$B$104,"&lt;"&amp;$GU437,Population!AR$4:AR$104)</f>
        <v>4501887</v>
      </c>
      <c r="IN437" s="35">
        <f>SUMIF(Population!$B$4:$B$104,"&lt;="&amp;$GV437,Population!AS$4:AS$104)-SUMIF(Population!$B$4:$B$104,"&lt;"&amp;$GU437,Population!AS$4:AS$104)</f>
        <v>4515121</v>
      </c>
      <c r="IO437" s="35">
        <f>SUMIF(Population!$B$4:$B$104,"&lt;="&amp;$GV437,Population!AT$4:AT$104)-SUMIF(Population!$B$4:$B$104,"&lt;"&amp;$GU437,Population!AT$4:AT$104)</f>
        <v>4526739</v>
      </c>
      <c r="IP437" s="35">
        <f>SUMIF(Population!$B$4:$B$104,"&lt;="&amp;$GV437,Population!AU$4:AU$104)-SUMIF(Population!$B$4:$B$104,"&lt;"&amp;$GU437,Population!AU$4:AU$104)</f>
        <v>4537339</v>
      </c>
      <c r="IQ437" s="35">
        <f>SUMIF(Population!$B$4:$B$104,"&lt;="&amp;$GV437,Population!AV$4:AV$104)-SUMIF(Population!$B$4:$B$104,"&lt;"&amp;$GU437,Population!AV$4:AV$104)</f>
        <v>4547560</v>
      </c>
      <c r="IR437" s="35">
        <f>SUMIF(Population!$B$4:$B$104,"&lt;="&amp;$GV437,Population!AW$4:AW$104)-SUMIF(Population!$B$4:$B$104,"&lt;"&amp;$GU437,Population!AW$4:AW$104)</f>
        <v>4558047</v>
      </c>
      <c r="IS437" s="35">
        <f>SUMIF(Population!$B$4:$B$104,"&lt;="&amp;$GV437,Population!AX$4:AX$104)-SUMIF(Population!$B$4:$B$104,"&lt;"&amp;$GU437,Population!AX$4:AX$104)</f>
        <v>4569389</v>
      </c>
      <c r="IT437" s="35">
        <f>SUMIF(Population!$B$4:$B$104,"&lt;="&amp;$GV437,Population!AY$4:AY$104)-SUMIF(Population!$B$4:$B$104,"&lt;"&amp;$GU437,Population!AY$4:AY$104)</f>
        <v>4582100</v>
      </c>
      <c r="MZ437" s="36" t="s">
        <v>239</v>
      </c>
      <c r="NA437" s="75">
        <f t="shared" si="422"/>
        <v>416209272.28337294</v>
      </c>
      <c r="NB437" s="75">
        <f t="shared" si="423"/>
        <v>443807499.46815127</v>
      </c>
      <c r="NC437" s="75">
        <f t="shared" si="424"/>
        <v>470935474.39548665</v>
      </c>
      <c r="ND437" s="75">
        <f t="shared" si="425"/>
        <v>497571248.47863358</v>
      </c>
      <c r="NE437" s="75">
        <f t="shared" si="426"/>
        <v>521047795.64988464</v>
      </c>
      <c r="NF437" s="75">
        <f t="shared" si="427"/>
        <v>541943694.50183153</v>
      </c>
      <c r="NG437" s="75">
        <f t="shared" si="428"/>
        <v>560516675.4789871</v>
      </c>
      <c r="NH437" s="75">
        <f t="shared" si="429"/>
        <v>578594196.22651899</v>
      </c>
      <c r="NI437" s="75">
        <f t="shared" si="430"/>
        <v>596106496.1083864</v>
      </c>
      <c r="NJ437" s="75">
        <f t="shared" si="431"/>
        <v>612523516.55229986</v>
      </c>
      <c r="NK437" s="75">
        <f t="shared" si="432"/>
        <v>628826310.341681</v>
      </c>
      <c r="NL437" s="75">
        <f t="shared" si="433"/>
        <v>643984762.0210253</v>
      </c>
      <c r="NM437" s="75">
        <f t="shared" si="434"/>
        <v>658319784.7968868</v>
      </c>
      <c r="NN437" s="75">
        <f t="shared" si="435"/>
        <v>671467724.71259093</v>
      </c>
      <c r="NO437" s="75">
        <f t="shared" si="436"/>
        <v>685501048.26079214</v>
      </c>
      <c r="NP437" s="75">
        <f t="shared" si="437"/>
        <v>699914668.79018903</v>
      </c>
      <c r="NQ437" s="75">
        <f t="shared" si="438"/>
        <v>714470819.83035076</v>
      </c>
      <c r="NR437" s="75">
        <f t="shared" si="439"/>
        <v>729690218.78952718</v>
      </c>
      <c r="NS437" s="75">
        <f t="shared" si="440"/>
        <v>745524991.13932431</v>
      </c>
      <c r="NT437" s="75">
        <f t="shared" si="441"/>
        <v>764626075.88246369</v>
      </c>
      <c r="NU437" s="75">
        <f t="shared" si="442"/>
        <v>784443055.35280633</v>
      </c>
      <c r="NV437" s="75">
        <f t="shared" si="443"/>
        <v>806374711.36836898</v>
      </c>
      <c r="NW437" s="75">
        <f t="shared" si="444"/>
        <v>829143746.08737969</v>
      </c>
      <c r="NX437" s="75">
        <f t="shared" si="445"/>
        <v>853107234.97566235</v>
      </c>
      <c r="NY437" s="75">
        <f t="shared" si="446"/>
        <v>876628579.8278352</v>
      </c>
      <c r="NZ437" s="75">
        <f t="shared" si="447"/>
        <v>902043531.00250459</v>
      </c>
      <c r="OA437" s="75">
        <f t="shared" si="448"/>
        <v>928372286.56910467</v>
      </c>
      <c r="OB437" s="75">
        <f t="shared" si="449"/>
        <v>954920838.51033032</v>
      </c>
      <c r="OC437" s="75">
        <f t="shared" si="450"/>
        <v>981233414.20830929</v>
      </c>
      <c r="OD437" s="75">
        <f t="shared" si="451"/>
        <v>1006140565.6429964</v>
      </c>
      <c r="OE437" s="75">
        <f t="shared" si="452"/>
        <v>1031692160.0529897</v>
      </c>
      <c r="OF437" s="75">
        <f t="shared" si="453"/>
        <v>1056771992.1300019</v>
      </c>
      <c r="OG437" s="75">
        <f t="shared" si="454"/>
        <v>1081907945.8560004</v>
      </c>
      <c r="OH437" s="75">
        <f t="shared" si="455"/>
        <v>1106777659.3293548</v>
      </c>
      <c r="OI437" s="75">
        <f t="shared" si="456"/>
        <v>1133178742.9351375</v>
      </c>
      <c r="OJ437" s="75">
        <f t="shared" si="457"/>
        <v>1159101267.1471479</v>
      </c>
      <c r="OK437" s="75">
        <f t="shared" si="458"/>
        <v>1184401737.4069171</v>
      </c>
      <c r="OL437" s="75">
        <f t="shared" si="459"/>
        <v>1209177953.8613102</v>
      </c>
      <c r="OM437" s="75">
        <f t="shared" si="460"/>
        <v>1233375342.8458164</v>
      </c>
      <c r="ON437" s="75">
        <f t="shared" si="461"/>
        <v>1256973496.0530646</v>
      </c>
      <c r="OO437" s="75">
        <f t="shared" si="462"/>
        <v>1279988973.0864203</v>
      </c>
      <c r="OP437" s="75">
        <f t="shared" si="463"/>
        <v>1302534915.4535005</v>
      </c>
      <c r="OQ437" s="75">
        <f t="shared" si="464"/>
        <v>1324774071.0562038</v>
      </c>
      <c r="OR437" s="75">
        <f t="shared" si="465"/>
        <v>1346837167.1555929</v>
      </c>
      <c r="OS437" s="75">
        <f t="shared" si="466"/>
        <v>1368892965.6626756</v>
      </c>
      <c r="OT437" s="75">
        <f t="shared" si="467"/>
        <v>1391132253.4091947</v>
      </c>
      <c r="OU437" s="75">
        <f t="shared" si="468"/>
        <v>1413758139.8701084</v>
      </c>
      <c r="OV437" s="75">
        <f t="shared" si="469"/>
        <v>1436967005.6758485</v>
      </c>
      <c r="OW437" s="75">
        <f t="shared" si="470"/>
        <v>1460941560.3966045</v>
      </c>
    </row>
    <row r="438" spans="2:413" ht="15">
      <c r="B438" s="81" t="s">
        <v>240</v>
      </c>
      <c r="C438" s="81">
        <v>0.54</v>
      </c>
      <c r="D438" s="121"/>
      <c r="E438" s="121"/>
      <c r="F438" s="121"/>
      <c r="G438" s="141"/>
      <c r="H438" s="121"/>
      <c r="I438" s="141"/>
      <c r="J438" s="121"/>
      <c r="AI438" s="36" t="s">
        <v>240</v>
      </c>
      <c r="AJ438" s="44">
        <f t="shared" si="417"/>
        <v>228.33269282478193</v>
      </c>
      <c r="AK438" s="44">
        <f t="shared" si="417"/>
        <v>237.27769671973149</v>
      </c>
      <c r="AL438" s="44">
        <f t="shared" si="417"/>
        <v>246.02422672618616</v>
      </c>
      <c r="AM438" s="44">
        <f t="shared" si="417"/>
        <v>254.57544779151976</v>
      </c>
      <c r="AN438" s="44">
        <f t="shared" si="417"/>
        <v>262.93655987560089</v>
      </c>
      <c r="AO438" s="44">
        <f t="shared" si="417"/>
        <v>271.11440824391735</v>
      </c>
      <c r="AP438" s="44">
        <f t="shared" si="417"/>
        <v>279.11713631465597</v>
      </c>
      <c r="AQ438" s="44">
        <f t="shared" si="417"/>
        <v>286.95388055033226</v>
      </c>
      <c r="AR438" s="44">
        <f t="shared" si="417"/>
        <v>294.63450567336332</v>
      </c>
      <c r="AS438" s="44">
        <f t="shared" si="417"/>
        <v>302.16937767122272</v>
      </c>
      <c r="AT438" s="44">
        <f t="shared" si="418"/>
        <v>309.56917155887311</v>
      </c>
      <c r="AU438" s="44">
        <f t="shared" si="418"/>
        <v>316.84471061210144</v>
      </c>
      <c r="AV438" s="44">
        <f t="shared" si="418"/>
        <v>324.0068337139183</v>
      </c>
      <c r="AW438" s="44">
        <f t="shared" si="418"/>
        <v>331.06628751659969</v>
      </c>
      <c r="AX438" s="44">
        <f t="shared" si="418"/>
        <v>338.0336402733156</v>
      </c>
      <c r="AY438" s="44">
        <f t="shared" si="418"/>
        <v>344.91921440337592</v>
      </c>
      <c r="AZ438" s="44">
        <f t="shared" si="418"/>
        <v>351.73303509915348</v>
      </c>
      <c r="BA438" s="44">
        <f t="shared" si="418"/>
        <v>358.48479254219279</v>
      </c>
      <c r="BB438" s="44">
        <f t="shared" si="418"/>
        <v>365.1838155574095</v>
      </c>
      <c r="BC438" s="44">
        <f t="shared" si="418"/>
        <v>371.83905478823169</v>
      </c>
      <c r="BD438" s="44">
        <f t="shared" si="419"/>
        <v>378.45907371577016</v>
      </c>
      <c r="BE438" s="44">
        <f t="shared" si="419"/>
        <v>385.0520460678012</v>
      </c>
      <c r="BF438" s="44">
        <f t="shared" si="419"/>
        <v>391.62575836646835</v>
      </c>
      <c r="BG438" s="44">
        <f t="shared" si="419"/>
        <v>398.18761654643339</v>
      </c>
      <c r="BH438" s="44">
        <f t="shared" si="419"/>
        <v>404.74465573794168</v>
      </c>
      <c r="BI438" s="44">
        <f t="shared" si="419"/>
        <v>411.30355245273341</v>
      </c>
      <c r="BJ438" s="44">
        <f t="shared" si="419"/>
        <v>417.87063853615592</v>
      </c>
      <c r="BK438" s="44">
        <f t="shared" si="419"/>
        <v>424.45191635766724</v>
      </c>
      <c r="BL438" s="44">
        <f t="shared" si="419"/>
        <v>431.05307480571031</v>
      </c>
      <c r="BM438" s="44">
        <f t="shared" si="419"/>
        <v>437.679505733263</v>
      </c>
      <c r="BN438" s="44">
        <f t="shared" si="420"/>
        <v>444.3363205687416</v>
      </c>
      <c r="BO438" s="44">
        <f t="shared" si="420"/>
        <v>451.02836686481254</v>
      </c>
      <c r="BP438" s="44">
        <f t="shared" si="420"/>
        <v>457.76024460636836</v>
      </c>
      <c r="BQ438" s="44">
        <f t="shared" si="420"/>
        <v>464.53632213968382</v>
      </c>
      <c r="BR438" s="44">
        <f t="shared" si="420"/>
        <v>471.36075161867433</v>
      </c>
      <c r="BS438" s="44">
        <f t="shared" si="420"/>
        <v>478.23748389221009</v>
      </c>
      <c r="BT438" s="44">
        <f t="shared" si="420"/>
        <v>485.17028277946389</v>
      </c>
      <c r="BU438" s="44">
        <f t="shared" si="420"/>
        <v>492.16273869904251</v>
      </c>
      <c r="BV438" s="44">
        <f t="shared" si="420"/>
        <v>499.21828163282663</v>
      </c>
      <c r="BW438" s="44">
        <f t="shared" si="420"/>
        <v>506.34019341759904</v>
      </c>
      <c r="BX438" s="44">
        <f t="shared" si="421"/>
        <v>513.53161936716424</v>
      </c>
      <c r="BY438" s="44">
        <f t="shared" si="421"/>
        <v>520.79557923517427</v>
      </c>
      <c r="BZ438" s="44">
        <f t="shared" si="421"/>
        <v>528.13497753463696</v>
      </c>
      <c r="CA438" s="44">
        <f t="shared" si="421"/>
        <v>535.55261323439834</v>
      </c>
      <c r="CB438" s="44">
        <f t="shared" si="421"/>
        <v>543.05118885602701</v>
      </c>
      <c r="CC438" s="44">
        <f t="shared" si="421"/>
        <v>550.63331899668196</v>
      </c>
      <c r="CD438" s="44">
        <f t="shared" si="421"/>
        <v>558.30153830493521</v>
      </c>
      <c r="CE438" s="44">
        <f t="shared" si="421"/>
        <v>566.05830893726215</v>
      </c>
      <c r="CF438" s="44">
        <f t="shared" si="421"/>
        <v>573.90602752316374</v>
      </c>
      <c r="GU438" s="35">
        <v>35</v>
      </c>
      <c r="GV438" s="35">
        <v>44</v>
      </c>
      <c r="GW438" s="36" t="s">
        <v>240</v>
      </c>
      <c r="GX438" s="35">
        <f>SUMIF(Population!$B$4:$B$104,"&lt;="&amp;$GV438,Population!C$4:C$104)-SUMIF(Population!$B$4:$B$104,"&lt;"&amp;$GU438,Population!C$4:C$104)</f>
        <v>3189944</v>
      </c>
      <c r="GY438" s="35">
        <f>SUMIF(Population!$B$4:$B$104,"&lt;="&amp;$GV438,Population!D$4:D$104)-SUMIF(Population!$B$4:$B$104,"&lt;"&amp;$GU438,Population!D$4:D$104)</f>
        <v>3217598</v>
      </c>
      <c r="GZ438" s="35">
        <f>SUMIF(Population!$B$4:$B$104,"&lt;="&amp;$GV438,Population!E$4:E$104)-SUMIF(Population!$B$4:$B$104,"&lt;"&amp;$GU438,Population!E$4:E$104)</f>
        <v>3239657</v>
      </c>
      <c r="HA438" s="35">
        <f>SUMIF(Population!$B$4:$B$104,"&lt;="&amp;$GV438,Population!F$4:F$104)-SUMIF(Population!$B$4:$B$104,"&lt;"&amp;$GU438,Population!F$4:F$104)</f>
        <v>3264422</v>
      </c>
      <c r="HB438" s="35">
        <f>SUMIF(Population!$B$4:$B$104,"&lt;="&amp;$GV438,Population!G$4:G$104)-SUMIF(Population!$B$4:$B$104,"&lt;"&amp;$GU438,Population!G$4:G$104)</f>
        <v>3283680</v>
      </c>
      <c r="HC438" s="35">
        <f>SUMIF(Population!$B$4:$B$104,"&lt;="&amp;$GV438,Population!H$4:H$104)-SUMIF(Population!$B$4:$B$104,"&lt;"&amp;$GU438,Population!H$4:H$104)</f>
        <v>3314862</v>
      </c>
      <c r="HD438" s="35">
        <f>SUMIF(Population!$B$4:$B$104,"&lt;="&amp;$GV438,Population!I$4:I$104)-SUMIF(Population!$B$4:$B$104,"&lt;"&amp;$GU438,Population!I$4:I$104)</f>
        <v>3369127</v>
      </c>
      <c r="HE438" s="35">
        <f>SUMIF(Population!$B$4:$B$104,"&lt;="&amp;$GV438,Population!J$4:J$104)-SUMIF(Population!$B$4:$B$104,"&lt;"&amp;$GU438,Population!J$4:J$104)</f>
        <v>3432552</v>
      </c>
      <c r="HF438" s="35">
        <f>SUMIF(Population!$B$4:$B$104,"&lt;="&amp;$GV438,Population!K$4:K$104)-SUMIF(Population!$B$4:$B$104,"&lt;"&amp;$GU438,Population!K$4:K$104)</f>
        <v>3506422</v>
      </c>
      <c r="HG438" s="35">
        <f>SUMIF(Population!$B$4:$B$104,"&lt;="&amp;$GV438,Population!L$4:L$104)-SUMIF(Population!$B$4:$B$104,"&lt;"&amp;$GU438,Population!L$4:L$104)</f>
        <v>3583268</v>
      </c>
      <c r="HH438" s="35">
        <f>SUMIF(Population!$B$4:$B$104,"&lt;="&amp;$GV438,Population!M$4:M$104)-SUMIF(Population!$B$4:$B$104,"&lt;"&amp;$GU438,Population!M$4:M$104)</f>
        <v>3656941</v>
      </c>
      <c r="HI438" s="35">
        <f>SUMIF(Population!$B$4:$B$104,"&lt;="&amp;$GV438,Population!N$4:N$104)-SUMIF(Population!$B$4:$B$104,"&lt;"&amp;$GU438,Population!N$4:N$104)</f>
        <v>3729297</v>
      </c>
      <c r="HJ438" s="35">
        <f>SUMIF(Population!$B$4:$B$104,"&lt;="&amp;$GV438,Population!O$4:O$104)-SUMIF(Population!$B$4:$B$104,"&lt;"&amp;$GU438,Population!O$4:O$104)</f>
        <v>3797198</v>
      </c>
      <c r="HK438" s="35">
        <f>SUMIF(Population!$B$4:$B$104,"&lt;="&amp;$GV438,Population!P$4:P$104)-SUMIF(Population!$B$4:$B$104,"&lt;"&amp;$GU438,Population!P$4:P$104)</f>
        <v>3861490</v>
      </c>
      <c r="HL438" s="35">
        <f>SUMIF(Population!$B$4:$B$104,"&lt;="&amp;$GV438,Population!Q$4:Q$104)-SUMIF(Population!$B$4:$B$104,"&lt;"&amp;$GU438,Population!Q$4:Q$104)</f>
        <v>3904839</v>
      </c>
      <c r="HM438" s="35">
        <f>SUMIF(Population!$B$4:$B$104,"&lt;="&amp;$GV438,Population!R$4:R$104)-SUMIF(Population!$B$4:$B$104,"&lt;"&amp;$GU438,Population!R$4:R$104)</f>
        <v>3933312</v>
      </c>
      <c r="HN438" s="35">
        <f>SUMIF(Population!$B$4:$B$104,"&lt;="&amp;$GV438,Population!S$4:S$104)-SUMIF(Population!$B$4:$B$104,"&lt;"&amp;$GU438,Population!S$4:S$104)</f>
        <v>3950100</v>
      </c>
      <c r="HO438" s="35">
        <f>SUMIF(Population!$B$4:$B$104,"&lt;="&amp;$GV438,Population!T$4:T$104)-SUMIF(Population!$B$4:$B$104,"&lt;"&amp;$GU438,Population!T$4:T$104)</f>
        <v>3964967</v>
      </c>
      <c r="HP438" s="35">
        <f>SUMIF(Population!$B$4:$B$104,"&lt;="&amp;$GV438,Population!U$4:U$104)-SUMIF(Population!$B$4:$B$104,"&lt;"&amp;$GU438,Population!U$4:U$104)</f>
        <v>3977558</v>
      </c>
      <c r="HQ438" s="35">
        <f>SUMIF(Population!$B$4:$B$104,"&lt;="&amp;$GV438,Population!V$4:V$104)-SUMIF(Population!$B$4:$B$104,"&lt;"&amp;$GU438,Population!V$4:V$104)</f>
        <v>3984786</v>
      </c>
      <c r="HR438" s="35">
        <f>SUMIF(Population!$B$4:$B$104,"&lt;="&amp;$GV438,Population!W$4:W$104)-SUMIF(Population!$B$4:$B$104,"&lt;"&amp;$GU438,Population!W$4:W$104)</f>
        <v>3992589</v>
      </c>
      <c r="HS438" s="35">
        <f>SUMIF(Population!$B$4:$B$104,"&lt;="&amp;$GV438,Population!X$4:X$104)-SUMIF(Population!$B$4:$B$104,"&lt;"&amp;$GU438,Population!X$4:X$104)</f>
        <v>3995004</v>
      </c>
      <c r="HT438" s="35">
        <f>SUMIF(Population!$B$4:$B$104,"&lt;="&amp;$GV438,Population!Y$4:Y$104)-SUMIF(Population!$B$4:$B$104,"&lt;"&amp;$GU438,Population!Y$4:Y$104)</f>
        <v>3994061</v>
      </c>
      <c r="HU438" s="35">
        <f>SUMIF(Population!$B$4:$B$104,"&lt;="&amp;$GV438,Population!Z$4:Z$104)-SUMIF(Population!$B$4:$B$104,"&lt;"&amp;$GU438,Population!Z$4:Z$104)</f>
        <v>3987898</v>
      </c>
      <c r="HV438" s="35">
        <f>SUMIF(Population!$B$4:$B$104,"&lt;="&amp;$GV438,Population!AA$4:AA$104)-SUMIF(Population!$B$4:$B$104,"&lt;"&amp;$GU438,Population!AA$4:AA$104)</f>
        <v>3987664</v>
      </c>
      <c r="HW438" s="35">
        <f>SUMIF(Population!$B$4:$B$104,"&lt;="&amp;$GV438,Population!AB$4:AB$104)-SUMIF(Population!$B$4:$B$104,"&lt;"&amp;$GU438,Population!AB$4:AB$104)</f>
        <v>3990268</v>
      </c>
      <c r="HX438" s="35">
        <f>SUMIF(Population!$B$4:$B$104,"&lt;="&amp;$GV438,Population!AC$4:AC$104)-SUMIF(Population!$B$4:$B$104,"&lt;"&amp;$GU438,Population!AC$4:AC$104)</f>
        <v>3994254</v>
      </c>
      <c r="HY438" s="35">
        <f>SUMIF(Population!$B$4:$B$104,"&lt;="&amp;$GV438,Population!AD$4:AD$104)-SUMIF(Population!$B$4:$B$104,"&lt;"&amp;$GU438,Population!AD$4:AD$104)</f>
        <v>4002042</v>
      </c>
      <c r="HZ438" s="35">
        <f>SUMIF(Population!$B$4:$B$104,"&lt;="&amp;$GV438,Population!AE$4:AE$104)-SUMIF(Population!$B$4:$B$104,"&lt;"&amp;$GU438,Population!AE$4:AE$104)</f>
        <v>4013111</v>
      </c>
      <c r="IA438" s="35">
        <f>SUMIF(Population!$B$4:$B$104,"&lt;="&amp;$GV438,Population!AF$4:AF$104)-SUMIF(Population!$B$4:$B$104,"&lt;"&amp;$GU438,Population!AF$4:AF$104)</f>
        <v>4039943</v>
      </c>
      <c r="IB438" s="35">
        <f>SUMIF(Population!$B$4:$B$104,"&lt;="&amp;$GV438,Population!AG$4:AG$104)-SUMIF(Population!$B$4:$B$104,"&lt;"&amp;$GU438,Population!AG$4:AG$104)</f>
        <v>4069569</v>
      </c>
      <c r="IC438" s="35">
        <f>SUMIF(Population!$B$4:$B$104,"&lt;="&amp;$GV438,Population!AH$4:AH$104)-SUMIF(Population!$B$4:$B$104,"&lt;"&amp;$GU438,Population!AH$4:AH$104)</f>
        <v>4108277</v>
      </c>
      <c r="ID438" s="35">
        <f>SUMIF(Population!$B$4:$B$104,"&lt;="&amp;$GV438,Population!AI$4:AI$104)-SUMIF(Population!$B$4:$B$104,"&lt;"&amp;$GU438,Population!AI$4:AI$104)</f>
        <v>4149694</v>
      </c>
      <c r="IE438" s="35">
        <f>SUMIF(Population!$B$4:$B$104,"&lt;="&amp;$GV438,Population!AJ$4:AJ$104)-SUMIF(Population!$B$4:$B$104,"&lt;"&amp;$GU438,Population!AJ$4:AJ$104)</f>
        <v>4195238</v>
      </c>
      <c r="IF438" s="35">
        <f>SUMIF(Population!$B$4:$B$104,"&lt;="&amp;$GV438,Population!AK$4:AK$104)-SUMIF(Population!$B$4:$B$104,"&lt;"&amp;$GU438,Population!AK$4:AK$104)</f>
        <v>4237386</v>
      </c>
      <c r="IG438" s="35">
        <f>SUMIF(Population!$B$4:$B$104,"&lt;="&amp;$GV438,Population!AL$4:AL$104)-SUMIF(Population!$B$4:$B$104,"&lt;"&amp;$GU438,Population!AL$4:AL$104)</f>
        <v>4286417</v>
      </c>
      <c r="IH438" s="35">
        <f>SUMIF(Population!$B$4:$B$104,"&lt;="&amp;$GV438,Population!AM$4:AM$104)-SUMIF(Population!$B$4:$B$104,"&lt;"&amp;$GU438,Population!AM$4:AM$104)</f>
        <v>4337756</v>
      </c>
      <c r="II438" s="35">
        <f>SUMIF(Population!$B$4:$B$104,"&lt;="&amp;$GV438,Population!AN$4:AN$104)-SUMIF(Population!$B$4:$B$104,"&lt;"&amp;$GU438,Population!AN$4:AN$104)</f>
        <v>4388309</v>
      </c>
      <c r="IJ438" s="35">
        <f>SUMIF(Population!$B$4:$B$104,"&lt;="&amp;$GV438,Population!AO$4:AO$104)-SUMIF(Population!$B$4:$B$104,"&lt;"&amp;$GU438,Population!AO$4:AO$104)</f>
        <v>4436166</v>
      </c>
      <c r="IK438" s="35">
        <f>SUMIF(Population!$B$4:$B$104,"&lt;="&amp;$GV438,Population!AP$4:AP$104)-SUMIF(Population!$B$4:$B$104,"&lt;"&amp;$GU438,Population!AP$4:AP$104)</f>
        <v>4476614</v>
      </c>
      <c r="IL438" s="35">
        <f>SUMIF(Population!$B$4:$B$104,"&lt;="&amp;$GV438,Population!AQ$4:AQ$104)-SUMIF(Population!$B$4:$B$104,"&lt;"&amp;$GU438,Population!AQ$4:AQ$104)</f>
        <v>4518177</v>
      </c>
      <c r="IM438" s="35">
        <f>SUMIF(Population!$B$4:$B$104,"&lt;="&amp;$GV438,Population!AR$4:AR$104)-SUMIF(Population!$B$4:$B$104,"&lt;"&amp;$GU438,Population!AR$4:AR$104)</f>
        <v>4556321</v>
      </c>
      <c r="IN438" s="35">
        <f>SUMIF(Population!$B$4:$B$104,"&lt;="&amp;$GV438,Population!AS$4:AS$104)-SUMIF(Population!$B$4:$B$104,"&lt;"&amp;$GU438,Population!AS$4:AS$104)</f>
        <v>4593220</v>
      </c>
      <c r="IO438" s="35">
        <f>SUMIF(Population!$B$4:$B$104,"&lt;="&amp;$GV438,Population!AT$4:AT$104)-SUMIF(Population!$B$4:$B$104,"&lt;"&amp;$GU438,Population!AT$4:AT$104)</f>
        <v>4627635</v>
      </c>
      <c r="IP438" s="35">
        <f>SUMIF(Population!$B$4:$B$104,"&lt;="&amp;$GV438,Population!AU$4:AU$104)-SUMIF(Population!$B$4:$B$104,"&lt;"&amp;$GU438,Population!AU$4:AU$104)</f>
        <v>4666446</v>
      </c>
      <c r="IQ438" s="35">
        <f>SUMIF(Population!$B$4:$B$104,"&lt;="&amp;$GV438,Population!AV$4:AV$104)-SUMIF(Population!$B$4:$B$104,"&lt;"&amp;$GU438,Population!AV$4:AV$104)</f>
        <v>4701899</v>
      </c>
      <c r="IR438" s="35">
        <f>SUMIF(Population!$B$4:$B$104,"&lt;="&amp;$GV438,Population!AW$4:AW$104)-SUMIF(Population!$B$4:$B$104,"&lt;"&amp;$GU438,Population!AW$4:AW$104)</f>
        <v>4733561</v>
      </c>
      <c r="IS438" s="35">
        <f>SUMIF(Population!$B$4:$B$104,"&lt;="&amp;$GV438,Population!AX$4:AX$104)-SUMIF(Population!$B$4:$B$104,"&lt;"&amp;$GU438,Population!AX$4:AX$104)</f>
        <v>4761908</v>
      </c>
      <c r="IT438" s="35">
        <f>SUMIF(Population!$B$4:$B$104,"&lt;="&amp;$GV438,Population!AY$4:AY$104)-SUMIF(Population!$B$4:$B$104,"&lt;"&amp;$GU438,Population!AY$4:AY$104)</f>
        <v>4786835</v>
      </c>
      <c r="MZ438" s="36" t="s">
        <v>240</v>
      </c>
      <c r="NA438" s="75">
        <f t="shared" si="422"/>
        <v>728368503.4802562</v>
      </c>
      <c r="NB438" s="75">
        <f t="shared" si="423"/>
        <v>763464242.41001463</v>
      </c>
      <c r="NC438" s="75">
        <f t="shared" si="424"/>
        <v>797034108.28307605</v>
      </c>
      <c r="ND438" s="75">
        <f t="shared" si="425"/>
        <v>831041692.43048859</v>
      </c>
      <c r="NE438" s="75">
        <f t="shared" si="426"/>
        <v>863399522.93231308</v>
      </c>
      <c r="NF438" s="75">
        <f t="shared" si="427"/>
        <v>898706849.54024839</v>
      </c>
      <c r="NG438" s="75">
        <f t="shared" si="428"/>
        <v>940381080.12038791</v>
      </c>
      <c r="NH438" s="75">
        <f t="shared" si="429"/>
        <v>984984116.5908041</v>
      </c>
      <c r="NI438" s="75">
        <f t="shared" si="430"/>
        <v>1033112912.6522059</v>
      </c>
      <c r="NJ438" s="75">
        <f t="shared" si="431"/>
        <v>1082753861.5892069</v>
      </c>
      <c r="NK438" s="75">
        <f t="shared" si="432"/>
        <v>1132076195.8096769</v>
      </c>
      <c r="NL438" s="75">
        <f t="shared" si="433"/>
        <v>1181608028.7515781</v>
      </c>
      <c r="NM438" s="75">
        <f t="shared" si="434"/>
        <v>1230318100.9648232</v>
      </c>
      <c r="NN438" s="75">
        <f t="shared" si="435"/>
        <v>1278409158.5824745</v>
      </c>
      <c r="NO438" s="75">
        <f t="shared" si="436"/>
        <v>1319966941.8512135</v>
      </c>
      <c r="NP438" s="75">
        <f t="shared" si="437"/>
        <v>1356674885.0433714</v>
      </c>
      <c r="NQ438" s="75">
        <f t="shared" si="438"/>
        <v>1389380661.9451661</v>
      </c>
      <c r="NR438" s="75">
        <f t="shared" si="439"/>
        <v>1421380372.4316406</v>
      </c>
      <c r="NS438" s="75">
        <f t="shared" si="440"/>
        <v>1452539807.0408986</v>
      </c>
      <c r="NT438" s="75">
        <f t="shared" si="441"/>
        <v>1481699059.7733786</v>
      </c>
      <c r="NU438" s="75">
        <f t="shared" si="442"/>
        <v>1511031534.667773</v>
      </c>
      <c r="NV438" s="75">
        <f t="shared" si="443"/>
        <v>1538284464.2490501</v>
      </c>
      <c r="NW438" s="75">
        <f t="shared" si="444"/>
        <v>1564177168.086935</v>
      </c>
      <c r="NX438" s="75">
        <f t="shared" si="445"/>
        <v>1587931599.6502886</v>
      </c>
      <c r="NY438" s="75">
        <f t="shared" si="446"/>
        <v>1613985692.8785834</v>
      </c>
      <c r="NZ438" s="75">
        <f t="shared" si="447"/>
        <v>1641211403.6384637</v>
      </c>
      <c r="OA438" s="75">
        <f t="shared" si="448"/>
        <v>1669081469.455595</v>
      </c>
      <c r="OB438" s="75">
        <f t="shared" si="449"/>
        <v>1698674396.2438715</v>
      </c>
      <c r="OC438" s="75">
        <f t="shared" si="450"/>
        <v>1729863836.0866189</v>
      </c>
      <c r="OD438" s="75">
        <f t="shared" si="451"/>
        <v>1768200255.4305558</v>
      </c>
      <c r="OE438" s="75">
        <f t="shared" si="452"/>
        <v>1808257315.7606132</v>
      </c>
      <c r="OF438" s="75">
        <f t="shared" si="453"/>
        <v>1852949465.9382715</v>
      </c>
      <c r="OG438" s="75">
        <f t="shared" si="454"/>
        <v>1899564940.4815791</v>
      </c>
      <c r="OH438" s="75">
        <f t="shared" si="455"/>
        <v>1948840431.0206428</v>
      </c>
      <c r="OI438" s="75">
        <f t="shared" si="456"/>
        <v>1997337449.858448</v>
      </c>
      <c r="OJ438" s="75">
        <f t="shared" si="457"/>
        <v>2049925280.9927955</v>
      </c>
      <c r="OK438" s="75">
        <f t="shared" si="458"/>
        <v>2104550305.1483161</v>
      </c>
      <c r="OL438" s="75">
        <f t="shared" si="459"/>
        <v>2159762175.6976566</v>
      </c>
      <c r="OM438" s="75">
        <f t="shared" si="460"/>
        <v>2214615167.55797</v>
      </c>
      <c r="ON438" s="75">
        <f t="shared" si="461"/>
        <v>2266689598.6159315</v>
      </c>
      <c r="OO438" s="75">
        <f t="shared" si="462"/>
        <v>2320226751.3974762</v>
      </c>
      <c r="OP438" s="75">
        <f t="shared" si="463"/>
        <v>2372911834.3763885</v>
      </c>
      <c r="OQ438" s="75">
        <f t="shared" si="464"/>
        <v>2425840141.5116453</v>
      </c>
      <c r="OR438" s="75">
        <f t="shared" si="465"/>
        <v>2478342017.344965</v>
      </c>
      <c r="OS438" s="75">
        <f t="shared" si="466"/>
        <v>2534119048.0324516</v>
      </c>
      <c r="OT438" s="75">
        <f t="shared" si="467"/>
        <v>2589022251.95718</v>
      </c>
      <c r="OU438" s="75">
        <f t="shared" si="468"/>
        <v>2642754387.9602475</v>
      </c>
      <c r="OV438" s="75">
        <f t="shared" si="469"/>
        <v>2695517589.7948203</v>
      </c>
      <c r="OW438" s="75">
        <f t="shared" si="470"/>
        <v>2747193459.2588434</v>
      </c>
    </row>
    <row r="439" spans="2:413" ht="15">
      <c r="B439" s="81" t="s">
        <v>241</v>
      </c>
      <c r="C439" s="81">
        <v>0.93</v>
      </c>
      <c r="D439" s="121"/>
      <c r="E439" s="121"/>
      <c r="F439" s="121"/>
      <c r="G439" s="141"/>
      <c r="H439" s="121"/>
      <c r="I439" s="141"/>
      <c r="J439" s="121"/>
      <c r="AI439" s="36" t="s">
        <v>241</v>
      </c>
      <c r="AJ439" s="44">
        <f t="shared" si="417"/>
        <v>393.23963764268001</v>
      </c>
      <c r="AK439" s="44">
        <f t="shared" si="417"/>
        <v>408.64492212842646</v>
      </c>
      <c r="AL439" s="44">
        <f t="shared" si="417"/>
        <v>423.70839047287615</v>
      </c>
      <c r="AM439" s="44">
        <f t="shared" si="417"/>
        <v>438.43549341872847</v>
      </c>
      <c r="AN439" s="44">
        <f t="shared" si="417"/>
        <v>452.83518645242373</v>
      </c>
      <c r="AO439" s="44">
        <f t="shared" si="417"/>
        <v>466.91925864230211</v>
      </c>
      <c r="AP439" s="44">
        <f t="shared" si="417"/>
        <v>480.70173476412975</v>
      </c>
      <c r="AQ439" s="44">
        <f t="shared" si="417"/>
        <v>494.19834983668335</v>
      </c>
      <c r="AR439" s="44">
        <f t="shared" si="417"/>
        <v>507.4260931041257</v>
      </c>
      <c r="AS439" s="44">
        <f t="shared" si="417"/>
        <v>520.40281710043905</v>
      </c>
      <c r="AT439" s="44">
        <f t="shared" si="418"/>
        <v>533.14690657361473</v>
      </c>
      <c r="AU439" s="44">
        <f t="shared" si="418"/>
        <v>545.67700160973027</v>
      </c>
      <c r="AV439" s="44">
        <f t="shared" si="418"/>
        <v>558.01176917397038</v>
      </c>
      <c r="AW439" s="44">
        <f t="shared" si="418"/>
        <v>570.16971738969949</v>
      </c>
      <c r="AX439" s="44">
        <f t="shared" si="418"/>
        <v>582.16904713737688</v>
      </c>
      <c r="AY439" s="44">
        <f t="shared" si="418"/>
        <v>594.02753591692522</v>
      </c>
      <c r="AZ439" s="44">
        <f t="shared" si="418"/>
        <v>605.76244933743101</v>
      </c>
      <c r="BA439" s="44">
        <f t="shared" si="418"/>
        <v>617.39047604488758</v>
      </c>
      <c r="BB439" s="44">
        <f t="shared" si="418"/>
        <v>628.92768234887194</v>
      </c>
      <c r="BC439" s="44">
        <f t="shared" si="418"/>
        <v>640.3894832463991</v>
      </c>
      <c r="BD439" s="44">
        <f t="shared" si="419"/>
        <v>651.79062695493747</v>
      </c>
      <c r="BE439" s="44">
        <f t="shared" si="419"/>
        <v>663.14519045010206</v>
      </c>
      <c r="BF439" s="44">
        <f t="shared" si="419"/>
        <v>674.46658385336218</v>
      </c>
      <c r="BG439" s="44">
        <f t="shared" si="419"/>
        <v>685.7675618299686</v>
      </c>
      <c r="BH439" s="44">
        <f t="shared" si="419"/>
        <v>697.06024043756622</v>
      </c>
      <c r="BI439" s="44">
        <f t="shared" si="419"/>
        <v>708.35611811304091</v>
      </c>
      <c r="BJ439" s="44">
        <f t="shared" si="419"/>
        <v>719.66609970115746</v>
      </c>
      <c r="BK439" s="44">
        <f t="shared" si="419"/>
        <v>731.00052261598239</v>
      </c>
      <c r="BL439" s="44">
        <f t="shared" si="419"/>
        <v>742.36918438761222</v>
      </c>
      <c r="BM439" s="44">
        <f t="shared" si="419"/>
        <v>753.78137098506397</v>
      </c>
      <c r="BN439" s="44">
        <f t="shared" si="420"/>
        <v>765.24588542394383</v>
      </c>
      <c r="BO439" s="44">
        <f t="shared" si="420"/>
        <v>776.77107626717714</v>
      </c>
      <c r="BP439" s="44">
        <f t="shared" si="420"/>
        <v>788.36486571096771</v>
      </c>
      <c r="BQ439" s="44">
        <f t="shared" si="420"/>
        <v>800.03477701834436</v>
      </c>
      <c r="BR439" s="44">
        <f t="shared" si="420"/>
        <v>811.78796112105022</v>
      </c>
      <c r="BS439" s="44">
        <f t="shared" si="420"/>
        <v>823.63122225880625</v>
      </c>
      <c r="BT439" s="44">
        <f t="shared" si="420"/>
        <v>835.57104256463231</v>
      </c>
      <c r="BU439" s="44">
        <f t="shared" si="420"/>
        <v>847.61360553723989</v>
      </c>
      <c r="BV439" s="44">
        <f t="shared" si="420"/>
        <v>859.76481836764583</v>
      </c>
      <c r="BW439" s="44">
        <f t="shared" si="420"/>
        <v>872.03033310808712</v>
      </c>
      <c r="BX439" s="44">
        <f t="shared" si="421"/>
        <v>884.41556668789394</v>
      </c>
      <c r="BY439" s="44">
        <f t="shared" si="421"/>
        <v>896.9257197939113</v>
      </c>
      <c r="BZ439" s="44">
        <f t="shared" si="421"/>
        <v>909.56579464298579</v>
      </c>
      <c r="CA439" s="44">
        <f t="shared" si="421"/>
        <v>922.34061168146388</v>
      </c>
      <c r="CB439" s="44">
        <f t="shared" si="421"/>
        <v>935.25482525204643</v>
      </c>
      <c r="CC439" s="44">
        <f t="shared" si="421"/>
        <v>948.31293827206332</v>
      </c>
      <c r="CD439" s="44">
        <f t="shared" si="421"/>
        <v>961.51931596961072</v>
      </c>
      <c r="CE439" s="44">
        <f t="shared" si="421"/>
        <v>974.87819872528485</v>
      </c>
      <c r="CF439" s="44">
        <f t="shared" si="421"/>
        <v>988.39371406767089</v>
      </c>
      <c r="GU439" s="35">
        <v>45</v>
      </c>
      <c r="GV439" s="35">
        <v>54</v>
      </c>
      <c r="GW439" s="36" t="s">
        <v>241</v>
      </c>
      <c r="GX439" s="35">
        <f>SUMIF(Population!$B$4:$B$104,"&lt;="&amp;$GV439,Population!C$4:C$104)-SUMIF(Population!$B$4:$B$104,"&lt;"&amp;$GU439,Population!C$4:C$104)</f>
        <v>3055357</v>
      </c>
      <c r="GY439" s="35">
        <f>SUMIF(Population!$B$4:$B$104,"&lt;="&amp;$GV439,Population!D$4:D$104)-SUMIF(Population!$B$4:$B$104,"&lt;"&amp;$GU439,Population!D$4:D$104)</f>
        <v>3078657</v>
      </c>
      <c r="GZ439" s="35">
        <f>SUMIF(Population!$B$4:$B$104,"&lt;="&amp;$GV439,Population!E$4:E$104)-SUMIF(Population!$B$4:$B$104,"&lt;"&amp;$GU439,Population!E$4:E$104)</f>
        <v>3108686</v>
      </c>
      <c r="HA439" s="35">
        <f>SUMIF(Population!$B$4:$B$104,"&lt;="&amp;$GV439,Population!F$4:F$104)-SUMIF(Population!$B$4:$B$104,"&lt;"&amp;$GU439,Population!F$4:F$104)</f>
        <v>3140027</v>
      </c>
      <c r="HB439" s="35">
        <f>SUMIF(Population!$B$4:$B$104,"&lt;="&amp;$GV439,Population!G$4:G$104)-SUMIF(Population!$B$4:$B$104,"&lt;"&amp;$GU439,Population!G$4:G$104)</f>
        <v>3180960</v>
      </c>
      <c r="HC439" s="35">
        <f>SUMIF(Population!$B$4:$B$104,"&lt;="&amp;$GV439,Population!H$4:H$104)-SUMIF(Population!$B$4:$B$104,"&lt;"&amp;$GU439,Population!H$4:H$104)</f>
        <v>3217139</v>
      </c>
      <c r="HD439" s="35">
        <f>SUMIF(Population!$B$4:$B$104,"&lt;="&amp;$GV439,Population!I$4:I$104)-SUMIF(Population!$B$4:$B$104,"&lt;"&amp;$GU439,Population!I$4:I$104)</f>
        <v>3241303</v>
      </c>
      <c r="HE439" s="35">
        <f>SUMIF(Population!$B$4:$B$104,"&lt;="&amp;$GV439,Population!J$4:J$104)-SUMIF(Population!$B$4:$B$104,"&lt;"&amp;$GU439,Population!J$4:J$104)</f>
        <v>3262802</v>
      </c>
      <c r="HF439" s="35">
        <f>SUMIF(Population!$B$4:$B$104,"&lt;="&amp;$GV439,Population!K$4:K$104)-SUMIF(Population!$B$4:$B$104,"&lt;"&amp;$GU439,Population!K$4:K$104)</f>
        <v>3287388</v>
      </c>
      <c r="HG439" s="35">
        <f>SUMIF(Population!$B$4:$B$104,"&lt;="&amp;$GV439,Population!L$4:L$104)-SUMIF(Population!$B$4:$B$104,"&lt;"&amp;$GU439,Population!L$4:L$104)</f>
        <v>3312366</v>
      </c>
      <c r="HH439" s="35">
        <f>SUMIF(Population!$B$4:$B$104,"&lt;="&amp;$GV439,Population!M$4:M$104)-SUMIF(Population!$B$4:$B$104,"&lt;"&amp;$GU439,Population!M$4:M$104)</f>
        <v>3337883</v>
      </c>
      <c r="HI439" s="35">
        <f>SUMIF(Population!$B$4:$B$104,"&lt;="&amp;$GV439,Population!N$4:N$104)-SUMIF(Population!$B$4:$B$104,"&lt;"&amp;$GU439,Population!N$4:N$104)</f>
        <v>3359194</v>
      </c>
      <c r="HJ439" s="35">
        <f>SUMIF(Population!$B$4:$B$104,"&lt;="&amp;$GV439,Population!O$4:O$104)-SUMIF(Population!$B$4:$B$104,"&lt;"&amp;$GU439,Population!O$4:O$104)</f>
        <v>3376204</v>
      </c>
      <c r="HK439" s="35">
        <f>SUMIF(Population!$B$4:$B$104,"&lt;="&amp;$GV439,Population!P$4:P$104)-SUMIF(Population!$B$4:$B$104,"&lt;"&amp;$GU439,Population!P$4:P$104)</f>
        <v>3397164</v>
      </c>
      <c r="HL439" s="35">
        <f>SUMIF(Population!$B$4:$B$104,"&lt;="&amp;$GV439,Population!Q$4:Q$104)-SUMIF(Population!$B$4:$B$104,"&lt;"&amp;$GU439,Population!Q$4:Q$104)</f>
        <v>3414167</v>
      </c>
      <c r="HM439" s="35">
        <f>SUMIF(Population!$B$4:$B$104,"&lt;="&amp;$GV439,Population!R$4:R$104)-SUMIF(Population!$B$4:$B$104,"&lt;"&amp;$GU439,Population!R$4:R$104)</f>
        <v>3444380</v>
      </c>
      <c r="HN439" s="35">
        <f>SUMIF(Population!$B$4:$B$104,"&lt;="&amp;$GV439,Population!S$4:S$104)-SUMIF(Population!$B$4:$B$104,"&lt;"&amp;$GU439,Population!S$4:S$104)</f>
        <v>3498917</v>
      </c>
      <c r="HO439" s="35">
        <f>SUMIF(Population!$B$4:$B$104,"&lt;="&amp;$GV439,Population!T$4:T$104)-SUMIF(Population!$B$4:$B$104,"&lt;"&amp;$GU439,Population!T$4:T$104)</f>
        <v>3562452</v>
      </c>
      <c r="HP439" s="35">
        <f>SUMIF(Population!$B$4:$B$104,"&lt;="&amp;$GV439,Population!U$4:U$104)-SUMIF(Population!$B$4:$B$104,"&lt;"&amp;$GU439,Population!U$4:U$104)</f>
        <v>3636271</v>
      </c>
      <c r="HQ439" s="35">
        <f>SUMIF(Population!$B$4:$B$104,"&lt;="&amp;$GV439,Population!V$4:V$104)-SUMIF(Population!$B$4:$B$104,"&lt;"&amp;$GU439,Population!V$4:V$104)</f>
        <v>3712983</v>
      </c>
      <c r="HR439" s="35">
        <f>SUMIF(Population!$B$4:$B$104,"&lt;="&amp;$GV439,Population!W$4:W$104)-SUMIF(Population!$B$4:$B$104,"&lt;"&amp;$GU439,Population!W$4:W$104)</f>
        <v>3786539</v>
      </c>
      <c r="HS439" s="35">
        <f>SUMIF(Population!$B$4:$B$104,"&lt;="&amp;$GV439,Population!X$4:X$104)-SUMIF(Population!$B$4:$B$104,"&lt;"&amp;$GU439,Population!X$4:X$104)</f>
        <v>3858783</v>
      </c>
      <c r="HT439" s="35">
        <f>SUMIF(Population!$B$4:$B$104,"&lt;="&amp;$GV439,Population!Y$4:Y$104)-SUMIF(Population!$B$4:$B$104,"&lt;"&amp;$GU439,Population!Y$4:Y$104)</f>
        <v>3926645</v>
      </c>
      <c r="HU439" s="35">
        <f>SUMIF(Population!$B$4:$B$104,"&lt;="&amp;$GV439,Population!Z$4:Z$104)-SUMIF(Population!$B$4:$B$104,"&lt;"&amp;$GU439,Population!Z$4:Z$104)</f>
        <v>3990963</v>
      </c>
      <c r="HV439" s="35">
        <f>SUMIF(Population!$B$4:$B$104,"&lt;="&amp;$GV439,Population!AA$4:AA$104)-SUMIF(Population!$B$4:$B$104,"&lt;"&amp;$GU439,Population!AA$4:AA$104)</f>
        <v>4034589</v>
      </c>
      <c r="HW439" s="35">
        <f>SUMIF(Population!$B$4:$B$104,"&lt;="&amp;$GV439,Population!AB$4:AB$104)-SUMIF(Population!$B$4:$B$104,"&lt;"&amp;$GU439,Population!AB$4:AB$104)</f>
        <v>4063501</v>
      </c>
      <c r="HX439" s="35">
        <f>SUMIF(Population!$B$4:$B$104,"&lt;="&amp;$GV439,Population!AC$4:AC$104)-SUMIF(Population!$B$4:$B$104,"&lt;"&amp;$GU439,Population!AC$4:AC$104)</f>
        <v>4080878</v>
      </c>
      <c r="HY439" s="35">
        <f>SUMIF(Population!$B$4:$B$104,"&lt;="&amp;$GV439,Population!AD$4:AD$104)-SUMIF(Population!$B$4:$B$104,"&lt;"&amp;$GU439,Population!AD$4:AD$104)</f>
        <v>4096352</v>
      </c>
      <c r="HZ439" s="35">
        <f>SUMIF(Population!$B$4:$B$104,"&lt;="&amp;$GV439,Population!AE$4:AE$104)-SUMIF(Population!$B$4:$B$104,"&lt;"&amp;$GU439,Population!AE$4:AE$104)</f>
        <v>4109573</v>
      </c>
      <c r="IA439" s="35">
        <f>SUMIF(Population!$B$4:$B$104,"&lt;="&amp;$GV439,Population!AF$4:AF$104)-SUMIF(Population!$B$4:$B$104,"&lt;"&amp;$GU439,Population!AF$4:AF$104)</f>
        <v>4117465</v>
      </c>
      <c r="IB439" s="35">
        <f>SUMIF(Population!$B$4:$B$104,"&lt;="&amp;$GV439,Population!AG$4:AG$104)-SUMIF(Population!$B$4:$B$104,"&lt;"&amp;$GU439,Population!AG$4:AG$104)</f>
        <v>4125914</v>
      </c>
      <c r="IC439" s="35">
        <f>SUMIF(Population!$B$4:$B$104,"&lt;="&amp;$GV439,Population!AH$4:AH$104)-SUMIF(Population!$B$4:$B$104,"&lt;"&amp;$GU439,Population!AH$4:AH$104)</f>
        <v>4129006</v>
      </c>
      <c r="ID439" s="35">
        <f>SUMIF(Population!$B$4:$B$104,"&lt;="&amp;$GV439,Population!AI$4:AI$104)-SUMIF(Population!$B$4:$B$104,"&lt;"&amp;$GU439,Population!AI$4:AI$104)</f>
        <v>4128779</v>
      </c>
      <c r="IE439" s="35">
        <f>SUMIF(Population!$B$4:$B$104,"&lt;="&amp;$GV439,Population!AJ$4:AJ$104)-SUMIF(Population!$B$4:$B$104,"&lt;"&amp;$GU439,Population!AJ$4:AJ$104)</f>
        <v>4123388</v>
      </c>
      <c r="IF439" s="35">
        <f>SUMIF(Population!$B$4:$B$104,"&lt;="&amp;$GV439,Population!AK$4:AK$104)-SUMIF(Population!$B$4:$B$104,"&lt;"&amp;$GU439,Population!AK$4:AK$104)</f>
        <v>4123842</v>
      </c>
      <c r="IG439" s="35">
        <f>SUMIF(Population!$B$4:$B$104,"&lt;="&amp;$GV439,Population!AL$4:AL$104)-SUMIF(Population!$B$4:$B$104,"&lt;"&amp;$GU439,Population!AL$4:AL$104)</f>
        <v>4127086</v>
      </c>
      <c r="IH439" s="35">
        <f>SUMIF(Population!$B$4:$B$104,"&lt;="&amp;$GV439,Population!AM$4:AM$104)-SUMIF(Population!$B$4:$B$104,"&lt;"&amp;$GU439,Population!AM$4:AM$104)</f>
        <v>4131697</v>
      </c>
      <c r="II439" s="35">
        <f>SUMIF(Population!$B$4:$B$104,"&lt;="&amp;$GV439,Population!AN$4:AN$104)-SUMIF(Population!$B$4:$B$104,"&lt;"&amp;$GU439,Population!AN$4:AN$104)</f>
        <v>4140075</v>
      </c>
      <c r="IJ439" s="35">
        <f>SUMIF(Population!$B$4:$B$104,"&lt;="&amp;$GV439,Population!AO$4:AO$104)-SUMIF(Population!$B$4:$B$104,"&lt;"&amp;$GU439,Population!AO$4:AO$104)</f>
        <v>4151712</v>
      </c>
      <c r="IK439" s="35">
        <f>SUMIF(Population!$B$4:$B$104,"&lt;="&amp;$GV439,Population!AP$4:AP$104)-SUMIF(Population!$B$4:$B$104,"&lt;"&amp;$GU439,Population!AP$4:AP$104)</f>
        <v>4178981</v>
      </c>
      <c r="IL439" s="35">
        <f>SUMIF(Population!$B$4:$B$104,"&lt;="&amp;$GV439,Population!AQ$4:AQ$104)-SUMIF(Population!$B$4:$B$104,"&lt;"&amp;$GU439,Population!AQ$4:AQ$104)</f>
        <v>4209002</v>
      </c>
      <c r="IM439" s="35">
        <f>SUMIF(Population!$B$4:$B$104,"&lt;="&amp;$GV439,Population!AR$4:AR$104)-SUMIF(Population!$B$4:$B$104,"&lt;"&amp;$GU439,Population!AR$4:AR$104)</f>
        <v>4248033</v>
      </c>
      <c r="IN439" s="35">
        <f>SUMIF(Population!$B$4:$B$104,"&lt;="&amp;$GV439,Population!AS$4:AS$104)-SUMIF(Population!$B$4:$B$104,"&lt;"&amp;$GU439,Population!AS$4:AS$104)</f>
        <v>4289714</v>
      </c>
      <c r="IO439" s="35">
        <f>SUMIF(Population!$B$4:$B$104,"&lt;="&amp;$GV439,Population!AT$4:AT$104)-SUMIF(Population!$B$4:$B$104,"&lt;"&amp;$GU439,Population!AT$4:AT$104)</f>
        <v>4335456</v>
      </c>
      <c r="IP439" s="35">
        <f>SUMIF(Population!$B$4:$B$104,"&lt;="&amp;$GV439,Population!AU$4:AU$104)-SUMIF(Population!$B$4:$B$104,"&lt;"&amp;$GU439,Population!AU$4:AU$104)</f>
        <v>4377800</v>
      </c>
      <c r="IQ439" s="35">
        <f>SUMIF(Population!$B$4:$B$104,"&lt;="&amp;$GV439,Population!AV$4:AV$104)-SUMIF(Population!$B$4:$B$104,"&lt;"&amp;$GU439,Population!AV$4:AV$104)</f>
        <v>4426953</v>
      </c>
      <c r="IR439" s="35">
        <f>SUMIF(Population!$B$4:$B$104,"&lt;="&amp;$GV439,Population!AW$4:AW$104)-SUMIF(Population!$B$4:$B$104,"&lt;"&amp;$GU439,Population!AW$4:AW$104)</f>
        <v>4478387</v>
      </c>
      <c r="IS439" s="35">
        <f>SUMIF(Population!$B$4:$B$104,"&lt;="&amp;$GV439,Population!AX$4:AX$104)-SUMIF(Population!$B$4:$B$104,"&lt;"&amp;$GU439,Population!AX$4:AX$104)</f>
        <v>4529038</v>
      </c>
      <c r="IT439" s="35">
        <f>SUMIF(Population!$B$4:$B$104,"&lt;="&amp;$GV439,Population!AY$4:AY$104)-SUMIF(Population!$B$4:$B$104,"&lt;"&amp;$GU439,Population!AY$4:AY$104)</f>
        <v>4577018</v>
      </c>
      <c r="MZ439" s="36" t="s">
        <v>241</v>
      </c>
      <c r="NA439" s="75">
        <f t="shared" si="422"/>
        <v>1201487479.5490258</v>
      </c>
      <c r="NB439" s="75">
        <f t="shared" si="423"/>
        <v>1258077550.025135</v>
      </c>
      <c r="NC439" s="75">
        <f t="shared" si="424"/>
        <v>1317176341.5455635</v>
      </c>
      <c r="ND439" s="75">
        <f t="shared" si="425"/>
        <v>1376699287.0931296</v>
      </c>
      <c r="NE439" s="75">
        <f t="shared" si="426"/>
        <v>1440450614.6977017</v>
      </c>
      <c r="NF439" s="75">
        <f t="shared" si="427"/>
        <v>1502144156.8292372</v>
      </c>
      <c r="NG439" s="75">
        <f t="shared" si="428"/>
        <v>1558099974.9961782</v>
      </c>
      <c r="NH439" s="75">
        <f t="shared" si="429"/>
        <v>1612471364.2438302</v>
      </c>
      <c r="NI439" s="75">
        <f t="shared" si="430"/>
        <v>1668106449.3573856</v>
      </c>
      <c r="NJ439" s="75">
        <f t="shared" si="431"/>
        <v>1723764597.6677129</v>
      </c>
      <c r="NK439" s="75">
        <f t="shared" si="432"/>
        <v>1779581995.9546568</v>
      </c>
      <c r="NL439" s="75">
        <f t="shared" si="433"/>
        <v>1833034909.7453964</v>
      </c>
      <c r="NM439" s="75">
        <f t="shared" si="434"/>
        <v>1883961567.1322355</v>
      </c>
      <c r="NN439" s="75">
        <f t="shared" si="435"/>
        <v>1936960037.8064611</v>
      </c>
      <c r="NO439" s="75">
        <f t="shared" si="436"/>
        <v>1987622349.1578765</v>
      </c>
      <c r="NP439" s="75">
        <f t="shared" si="437"/>
        <v>2046056564.1615388</v>
      </c>
      <c r="NQ439" s="75">
        <f t="shared" si="438"/>
        <v>2119512531.9483762</v>
      </c>
      <c r="NR439" s="75">
        <f t="shared" si="439"/>
        <v>2199423936.1670618</v>
      </c>
      <c r="NS439" s="75">
        <f t="shared" si="440"/>
        <v>2286951492.4224148</v>
      </c>
      <c r="NT439" s="75">
        <f t="shared" si="441"/>
        <v>2377755264.6726646</v>
      </c>
      <c r="NU439" s="75">
        <f t="shared" si="442"/>
        <v>2468030628.7993221</v>
      </c>
      <c r="NV439" s="75">
        <f t="shared" si="443"/>
        <v>2558933387.4406161</v>
      </c>
      <c r="NW439" s="75">
        <f t="shared" si="444"/>
        <v>2648390839.1548853</v>
      </c>
      <c r="NX439" s="75">
        <f t="shared" si="445"/>
        <v>2736872965.8636169</v>
      </c>
      <c r="NY439" s="75">
        <f t="shared" si="446"/>
        <v>2812351578.4067597</v>
      </c>
      <c r="NZ439" s="75">
        <f t="shared" si="447"/>
        <v>2878405794.3084598</v>
      </c>
      <c r="OA439" s="75">
        <f t="shared" si="448"/>
        <v>2936869553.6162601</v>
      </c>
      <c r="OB439" s="75">
        <f t="shared" si="449"/>
        <v>2994435452.8190246</v>
      </c>
      <c r="OC439" s="75">
        <f t="shared" si="450"/>
        <v>3050820356.1913528</v>
      </c>
      <c r="OD439" s="75">
        <f t="shared" si="451"/>
        <v>3103668412.6830163</v>
      </c>
      <c r="OE439" s="75">
        <f t="shared" si="452"/>
        <v>3157338712.1130457</v>
      </c>
      <c r="OF439" s="75">
        <f t="shared" si="453"/>
        <v>3207292434.5336318</v>
      </c>
      <c r="OG439" s="75">
        <f t="shared" si="454"/>
        <v>3254984301.8852634</v>
      </c>
      <c r="OH439" s="75">
        <f t="shared" si="455"/>
        <v>3298853799.1401167</v>
      </c>
      <c r="OI439" s="75">
        <f t="shared" si="456"/>
        <v>3347685289.1653538</v>
      </c>
      <c r="OJ439" s="75">
        <f t="shared" si="457"/>
        <v>3399196886.5472078</v>
      </c>
      <c r="OK439" s="75">
        <f t="shared" si="458"/>
        <v>3452326369.8511634</v>
      </c>
      <c r="OL439" s="75">
        <f t="shared" si="459"/>
        <v>3509183897.9445887</v>
      </c>
      <c r="OM439" s="75">
        <f t="shared" si="460"/>
        <v>3569495913.5947757</v>
      </c>
      <c r="ON439" s="75">
        <f t="shared" si="461"/>
        <v>3644198193.482367</v>
      </c>
      <c r="OO439" s="75">
        <f t="shared" si="462"/>
        <v>3722506889.0204792</v>
      </c>
      <c r="OP439" s="75">
        <f t="shared" si="463"/>
        <v>3810170056.2332883</v>
      </c>
      <c r="OQ439" s="75">
        <f t="shared" si="464"/>
        <v>3901777123.2011414</v>
      </c>
      <c r="OR439" s="75">
        <f t="shared" si="465"/>
        <v>3998767138.9580727</v>
      </c>
      <c r="OS439" s="75">
        <f t="shared" si="466"/>
        <v>4094358573.988409</v>
      </c>
      <c r="OT439" s="75">
        <f t="shared" si="467"/>
        <v>4198136807.0223255</v>
      </c>
      <c r="OU439" s="75">
        <f t="shared" si="468"/>
        <v>4306055604.8871975</v>
      </c>
      <c r="OV439" s="75">
        <f t="shared" si="469"/>
        <v>4415260407.3983669</v>
      </c>
      <c r="OW439" s="75">
        <f t="shared" si="470"/>
        <v>4523895820.3745832</v>
      </c>
    </row>
    <row r="440" spans="2:413" ht="15">
      <c r="B440" s="81" t="s">
        <v>242</v>
      </c>
      <c r="C440" s="81">
        <v>1.79</v>
      </c>
      <c r="D440" s="121"/>
      <c r="E440" s="121"/>
      <c r="F440" s="121"/>
      <c r="G440" s="141"/>
      <c r="H440" s="121"/>
      <c r="I440" s="141"/>
      <c r="J440" s="121"/>
      <c r="AI440" s="36" t="s">
        <v>242</v>
      </c>
      <c r="AJ440" s="44">
        <f t="shared" si="417"/>
        <v>756.88059288214743</v>
      </c>
      <c r="AK440" s="44">
        <f t="shared" si="417"/>
        <v>786.53162431170256</v>
      </c>
      <c r="AL440" s="44">
        <f t="shared" si="417"/>
        <v>815.52475155532068</v>
      </c>
      <c r="AM440" s="44">
        <f t="shared" si="417"/>
        <v>843.87046582744517</v>
      </c>
      <c r="AN440" s="44">
        <f t="shared" si="417"/>
        <v>871.58600403208436</v>
      </c>
      <c r="AO440" s="44">
        <f t="shared" si="417"/>
        <v>898.694056956689</v>
      </c>
      <c r="AP440" s="44">
        <f t="shared" si="417"/>
        <v>925.22161852450779</v>
      </c>
      <c r="AQ440" s="44">
        <f t="shared" si="417"/>
        <v>951.19897441684213</v>
      </c>
      <c r="AR440" s="44">
        <f t="shared" si="417"/>
        <v>976.65882436170432</v>
      </c>
      <c r="AS440" s="44">
        <f t="shared" si="417"/>
        <v>1001.6355296879419</v>
      </c>
      <c r="AT440" s="44">
        <f t="shared" si="418"/>
        <v>1026.1644760933016</v>
      </c>
      <c r="AU440" s="44">
        <f t="shared" si="418"/>
        <v>1050.2815407327066</v>
      </c>
      <c r="AV440" s="44">
        <f t="shared" si="418"/>
        <v>1074.0226524961365</v>
      </c>
      <c r="AW440" s="44">
        <f t="shared" si="418"/>
        <v>1097.4234345457655</v>
      </c>
      <c r="AX440" s="44">
        <f t="shared" si="418"/>
        <v>1120.5189186837683</v>
      </c>
      <c r="AY440" s="44">
        <f t="shared" si="418"/>
        <v>1143.343321818598</v>
      </c>
      <c r="AZ440" s="44">
        <f t="shared" si="418"/>
        <v>1165.9298756064532</v>
      </c>
      <c r="BA440" s="44">
        <f t="shared" si="418"/>
        <v>1188.3107012046762</v>
      </c>
      <c r="BB440" s="44">
        <f t="shared" si="418"/>
        <v>1210.5167219403017</v>
      </c>
      <c r="BC440" s="44">
        <f t="shared" si="418"/>
        <v>1232.577607538768</v>
      </c>
      <c r="BD440" s="44">
        <f t="shared" si="419"/>
        <v>1254.5217443541269</v>
      </c>
      <c r="BE440" s="44">
        <f t="shared" si="419"/>
        <v>1276.3762267803038</v>
      </c>
      <c r="BF440" s="44">
        <f t="shared" si="419"/>
        <v>1298.1668656962561</v>
      </c>
      <c r="BG440" s="44">
        <f t="shared" si="419"/>
        <v>1319.918210403918</v>
      </c>
      <c r="BH440" s="44">
        <f t="shared" si="419"/>
        <v>1341.6535810572511</v>
      </c>
      <c r="BI440" s="44">
        <f t="shared" si="419"/>
        <v>1363.395109056283</v>
      </c>
      <c r="BJ440" s="44">
        <f t="shared" si="419"/>
        <v>1385.1637832957761</v>
      </c>
      <c r="BK440" s="44">
        <f t="shared" si="419"/>
        <v>1406.9795005189339</v>
      </c>
      <c r="BL440" s="44">
        <f t="shared" si="419"/>
        <v>1428.8611183374471</v>
      </c>
      <c r="BM440" s="44">
        <f t="shared" si="419"/>
        <v>1450.8265097454457</v>
      </c>
      <c r="BN440" s="44">
        <f t="shared" si="420"/>
        <v>1472.8926181815693</v>
      </c>
      <c r="BO440" s="44">
        <f t="shared" si="420"/>
        <v>1495.0755123852118</v>
      </c>
      <c r="BP440" s="44">
        <f t="shared" si="420"/>
        <v>1517.3904404544433</v>
      </c>
      <c r="BQ440" s="44">
        <f t="shared" si="420"/>
        <v>1539.8518826482111</v>
      </c>
      <c r="BR440" s="44">
        <f t="shared" si="420"/>
        <v>1562.4736025878278</v>
      </c>
      <c r="BS440" s="44">
        <f t="shared" si="420"/>
        <v>1585.2686966056594</v>
      </c>
      <c r="BT440" s="44">
        <f t="shared" si="420"/>
        <v>1608.24964106526</v>
      </c>
      <c r="BU440" s="44">
        <f t="shared" si="420"/>
        <v>1631.4283375394186</v>
      </c>
      <c r="BV440" s="44">
        <f t="shared" si="420"/>
        <v>1654.8161557828882</v>
      </c>
      <c r="BW440" s="44">
        <f t="shared" si="420"/>
        <v>1678.4239744768558</v>
      </c>
      <c r="BX440" s="44">
        <f t="shared" si="421"/>
        <v>1702.2622197541184</v>
      </c>
      <c r="BY440" s="44">
        <f t="shared" si="421"/>
        <v>1726.3409015388186</v>
      </c>
      <c r="BZ440" s="44">
        <f t="shared" si="421"/>
        <v>1750.6696477537039</v>
      </c>
      <c r="CA440" s="44">
        <f t="shared" si="421"/>
        <v>1775.2577364621723</v>
      </c>
      <c r="CB440" s="44">
        <f t="shared" si="421"/>
        <v>1800.114126022756</v>
      </c>
      <c r="CC440" s="44">
        <f t="shared" si="421"/>
        <v>1825.247483340853</v>
      </c>
      <c r="CD440" s="44">
        <f t="shared" si="421"/>
        <v>1850.6662103071001</v>
      </c>
      <c r="CE440" s="44">
        <f t="shared" si="421"/>
        <v>1876.378468514258</v>
      </c>
      <c r="CF440" s="44">
        <f t="shared" si="421"/>
        <v>1902.3922023453019</v>
      </c>
      <c r="GU440" s="35">
        <v>55</v>
      </c>
      <c r="GV440" s="35">
        <v>64</v>
      </c>
      <c r="GW440" s="36" t="s">
        <v>242</v>
      </c>
      <c r="GX440" s="35">
        <f>SUMIF(Population!$B$4:$B$104,"&lt;="&amp;$GV440,Population!C$4:C$104)-SUMIF(Population!$B$4:$B$104,"&lt;"&amp;$GU440,Population!C$4:C$104)</f>
        <v>2589967</v>
      </c>
      <c r="GY440" s="35">
        <f>SUMIF(Population!$B$4:$B$104,"&lt;="&amp;$GV440,Population!D$4:D$104)-SUMIF(Population!$B$4:$B$104,"&lt;"&amp;$GU440,Population!D$4:D$104)</f>
        <v>2635997</v>
      </c>
      <c r="GZ440" s="35">
        <f>SUMIF(Population!$B$4:$B$104,"&lt;="&amp;$GV440,Population!E$4:E$104)-SUMIF(Population!$B$4:$B$104,"&lt;"&amp;$GU440,Population!E$4:E$104)</f>
        <v>2692199</v>
      </c>
      <c r="HA440" s="35">
        <f>SUMIF(Population!$B$4:$B$104,"&lt;="&amp;$GV440,Population!F$4:F$104)-SUMIF(Population!$B$4:$B$104,"&lt;"&amp;$GU440,Population!F$4:F$104)</f>
        <v>2746812</v>
      </c>
      <c r="HB440" s="35">
        <f>SUMIF(Population!$B$4:$B$104,"&lt;="&amp;$GV440,Population!G$4:G$104)-SUMIF(Population!$B$4:$B$104,"&lt;"&amp;$GU440,Population!G$4:G$104)</f>
        <v>2807840</v>
      </c>
      <c r="HC440" s="35">
        <f>SUMIF(Population!$B$4:$B$104,"&lt;="&amp;$GV440,Population!H$4:H$104)-SUMIF(Population!$B$4:$B$104,"&lt;"&amp;$GU440,Population!H$4:H$104)</f>
        <v>2867481</v>
      </c>
      <c r="HD440" s="35">
        <f>SUMIF(Population!$B$4:$B$104,"&lt;="&amp;$GV440,Population!I$4:I$104)-SUMIF(Population!$B$4:$B$104,"&lt;"&amp;$GU440,Population!I$4:I$104)</f>
        <v>2918985</v>
      </c>
      <c r="HE440" s="35">
        <f>SUMIF(Population!$B$4:$B$104,"&lt;="&amp;$GV440,Population!J$4:J$104)-SUMIF(Population!$B$4:$B$104,"&lt;"&amp;$GU440,Population!J$4:J$104)</f>
        <v>2965276</v>
      </c>
      <c r="HF440" s="35">
        <f>SUMIF(Population!$B$4:$B$104,"&lt;="&amp;$GV440,Population!K$4:K$104)-SUMIF(Population!$B$4:$B$104,"&lt;"&amp;$GU440,Population!K$4:K$104)</f>
        <v>2996663</v>
      </c>
      <c r="HG440" s="35">
        <f>SUMIF(Population!$B$4:$B$104,"&lt;="&amp;$GV440,Population!L$4:L$104)-SUMIF(Population!$B$4:$B$104,"&lt;"&amp;$GU440,Population!L$4:L$104)</f>
        <v>3018291</v>
      </c>
      <c r="HH440" s="35">
        <f>SUMIF(Population!$B$4:$B$104,"&lt;="&amp;$GV440,Population!M$4:M$104)-SUMIF(Population!$B$4:$B$104,"&lt;"&amp;$GU440,Population!M$4:M$104)</f>
        <v>3038538</v>
      </c>
      <c r="HI440" s="35">
        <f>SUMIF(Population!$B$4:$B$104,"&lt;="&amp;$GV440,Population!N$4:N$104)-SUMIF(Population!$B$4:$B$104,"&lt;"&amp;$GU440,Population!N$4:N$104)</f>
        <v>3061047</v>
      </c>
      <c r="HJ440" s="35">
        <f>SUMIF(Population!$B$4:$B$104,"&lt;="&amp;$GV440,Population!O$4:O$104)-SUMIF(Population!$B$4:$B$104,"&lt;"&amp;$GU440,Population!O$4:O$104)</f>
        <v>3090640</v>
      </c>
      <c r="HK440" s="35">
        <f>SUMIF(Population!$B$4:$B$104,"&lt;="&amp;$GV440,Population!P$4:P$104)-SUMIF(Population!$B$4:$B$104,"&lt;"&amp;$GU440,Population!P$4:P$104)</f>
        <v>3121954</v>
      </c>
      <c r="HL440" s="35">
        <f>SUMIF(Population!$B$4:$B$104,"&lt;="&amp;$GV440,Population!Q$4:Q$104)-SUMIF(Population!$B$4:$B$104,"&lt;"&amp;$GU440,Population!Q$4:Q$104)</f>
        <v>3163313</v>
      </c>
      <c r="HM440" s="35">
        <f>SUMIF(Population!$B$4:$B$104,"&lt;="&amp;$GV440,Population!R$4:R$104)-SUMIF(Population!$B$4:$B$104,"&lt;"&amp;$GU440,Population!R$4:R$104)</f>
        <v>3200493</v>
      </c>
      <c r="HN440" s="35">
        <f>SUMIF(Population!$B$4:$B$104,"&lt;="&amp;$GV440,Population!S$4:S$104)-SUMIF(Population!$B$4:$B$104,"&lt;"&amp;$GU440,Population!S$4:S$104)</f>
        <v>3226384</v>
      </c>
      <c r="HO440" s="35">
        <f>SUMIF(Population!$B$4:$B$104,"&lt;="&amp;$GV440,Population!T$4:T$104)-SUMIF(Population!$B$4:$B$104,"&lt;"&amp;$GU440,Population!T$4:T$104)</f>
        <v>3249534</v>
      </c>
      <c r="HP440" s="35">
        <f>SUMIF(Population!$B$4:$B$104,"&lt;="&amp;$GV440,Population!U$4:U$104)-SUMIF(Population!$B$4:$B$104,"&lt;"&amp;$GU440,Population!U$4:U$104)</f>
        <v>3275512</v>
      </c>
      <c r="HQ440" s="35">
        <f>SUMIF(Population!$B$4:$B$104,"&lt;="&amp;$GV440,Population!V$4:V$104)-SUMIF(Population!$B$4:$B$104,"&lt;"&amp;$GU440,Population!V$4:V$104)</f>
        <v>3301766</v>
      </c>
      <c r="HR440" s="35">
        <f>SUMIF(Population!$B$4:$B$104,"&lt;="&amp;$GV440,Population!W$4:W$104)-SUMIF(Population!$B$4:$B$104,"&lt;"&amp;$GU440,Population!W$4:W$104)</f>
        <v>3328507</v>
      </c>
      <c r="HS440" s="35">
        <f>SUMIF(Population!$B$4:$B$104,"&lt;="&amp;$GV440,Population!X$4:X$104)-SUMIF(Population!$B$4:$B$104,"&lt;"&amp;$GU440,Population!X$4:X$104)</f>
        <v>3351181</v>
      </c>
      <c r="HT440" s="35">
        <f>SUMIF(Population!$B$4:$B$104,"&lt;="&amp;$GV440,Population!Y$4:Y$104)-SUMIF(Population!$B$4:$B$104,"&lt;"&amp;$GU440,Population!Y$4:Y$104)</f>
        <v>3369761</v>
      </c>
      <c r="HU440" s="35">
        <f>SUMIF(Population!$B$4:$B$104,"&lt;="&amp;$GV440,Population!Z$4:Z$104)-SUMIF(Population!$B$4:$B$104,"&lt;"&amp;$GU440,Population!Z$4:Z$104)</f>
        <v>3392258</v>
      </c>
      <c r="HV440" s="35">
        <f>SUMIF(Population!$B$4:$B$104,"&lt;="&amp;$GV440,Population!AA$4:AA$104)-SUMIF(Population!$B$4:$B$104,"&lt;"&amp;$GU440,Population!AA$4:AA$104)</f>
        <v>3411098</v>
      </c>
      <c r="HW440" s="35">
        <f>SUMIF(Population!$B$4:$B$104,"&lt;="&amp;$GV440,Population!AB$4:AB$104)-SUMIF(Population!$B$4:$B$104,"&lt;"&amp;$GU440,Population!AB$4:AB$104)</f>
        <v>3442861</v>
      </c>
      <c r="HX440" s="35">
        <f>SUMIF(Population!$B$4:$B$104,"&lt;="&amp;$GV440,Population!AC$4:AC$104)-SUMIF(Population!$B$4:$B$104,"&lt;"&amp;$GU440,Population!AC$4:AC$104)</f>
        <v>3498409</v>
      </c>
      <c r="HY440" s="35">
        <f>SUMIF(Population!$B$4:$B$104,"&lt;="&amp;$GV440,Population!AD$4:AD$104)-SUMIF(Population!$B$4:$B$104,"&lt;"&amp;$GU440,Population!AD$4:AD$104)</f>
        <v>3562705</v>
      </c>
      <c r="HZ440" s="35">
        <f>SUMIF(Population!$B$4:$B$104,"&lt;="&amp;$GV440,Population!AE$4:AE$104)-SUMIF(Population!$B$4:$B$104,"&lt;"&amp;$GU440,Population!AE$4:AE$104)</f>
        <v>3637037</v>
      </c>
      <c r="IA440" s="35">
        <f>SUMIF(Population!$B$4:$B$104,"&lt;="&amp;$GV440,Population!AF$4:AF$104)-SUMIF(Population!$B$4:$B$104,"&lt;"&amp;$GU440,Population!AF$4:AF$104)</f>
        <v>3714139</v>
      </c>
      <c r="IB440" s="35">
        <f>SUMIF(Population!$B$4:$B$104,"&lt;="&amp;$GV440,Population!AG$4:AG$104)-SUMIF(Population!$B$4:$B$104,"&lt;"&amp;$GU440,Population!AG$4:AG$104)</f>
        <v>3788088</v>
      </c>
      <c r="IC440" s="35">
        <f>SUMIF(Population!$B$4:$B$104,"&lt;="&amp;$GV440,Population!AH$4:AH$104)-SUMIF(Population!$B$4:$B$104,"&lt;"&amp;$GU440,Population!AH$4:AH$104)</f>
        <v>3860734</v>
      </c>
      <c r="ID440" s="35">
        <f>SUMIF(Population!$B$4:$B$104,"&lt;="&amp;$GV440,Population!AI$4:AI$104)-SUMIF(Population!$B$4:$B$104,"&lt;"&amp;$GU440,Population!AI$4:AI$104)</f>
        <v>3929093</v>
      </c>
      <c r="IE440" s="35">
        <f>SUMIF(Population!$B$4:$B$104,"&lt;="&amp;$GV440,Population!AJ$4:AJ$104)-SUMIF(Population!$B$4:$B$104,"&lt;"&amp;$GU440,Population!AJ$4:AJ$104)</f>
        <v>3993980</v>
      </c>
      <c r="IF440" s="35">
        <f>SUMIF(Population!$B$4:$B$104,"&lt;="&amp;$GV440,Population!AK$4:AK$104)-SUMIF(Population!$B$4:$B$104,"&lt;"&amp;$GU440,Population!AK$4:AK$104)</f>
        <v>4038532</v>
      </c>
      <c r="IG440" s="35">
        <f>SUMIF(Population!$B$4:$B$104,"&lt;="&amp;$GV440,Population!AL$4:AL$104)-SUMIF(Population!$B$4:$B$104,"&lt;"&amp;$GU440,Population!AL$4:AL$104)</f>
        <v>4068584</v>
      </c>
      <c r="IH440" s="35">
        <f>SUMIF(Population!$B$4:$B$104,"&lt;="&amp;$GV440,Population!AM$4:AM$104)-SUMIF(Population!$B$4:$B$104,"&lt;"&amp;$GU440,Population!AM$4:AM$104)</f>
        <v>4087303</v>
      </c>
      <c r="II440" s="35">
        <f>SUMIF(Population!$B$4:$B$104,"&lt;="&amp;$GV440,Population!AN$4:AN$104)-SUMIF(Population!$B$4:$B$104,"&lt;"&amp;$GU440,Population!AN$4:AN$104)</f>
        <v>4104116</v>
      </c>
      <c r="IJ440" s="35">
        <f>SUMIF(Population!$B$4:$B$104,"&lt;="&amp;$GV440,Population!AO$4:AO$104)-SUMIF(Population!$B$4:$B$104,"&lt;"&amp;$GU440,Population!AO$4:AO$104)</f>
        <v>4118710</v>
      </c>
      <c r="IK440" s="35">
        <f>SUMIF(Population!$B$4:$B$104,"&lt;="&amp;$GV440,Population!AP$4:AP$104)-SUMIF(Population!$B$4:$B$104,"&lt;"&amp;$GU440,Population!AP$4:AP$104)</f>
        <v>4127998</v>
      </c>
      <c r="IL440" s="35">
        <f>SUMIF(Population!$B$4:$B$104,"&lt;="&amp;$GV440,Population!AQ$4:AQ$104)-SUMIF(Population!$B$4:$B$104,"&lt;"&amp;$GU440,Population!AQ$4:AQ$104)</f>
        <v>4137787</v>
      </c>
      <c r="IM440" s="35">
        <f>SUMIF(Population!$B$4:$B$104,"&lt;="&amp;$GV440,Population!AR$4:AR$104)-SUMIF(Population!$B$4:$B$104,"&lt;"&amp;$GU440,Population!AR$4:AR$104)</f>
        <v>4142254</v>
      </c>
      <c r="IN440" s="35">
        <f>SUMIF(Population!$B$4:$B$104,"&lt;="&amp;$GV440,Population!AS$4:AS$104)-SUMIF(Population!$B$4:$B$104,"&lt;"&amp;$GU440,Population!AS$4:AS$104)</f>
        <v>4143351</v>
      </c>
      <c r="IO440" s="35">
        <f>SUMIF(Population!$B$4:$B$104,"&lt;="&amp;$GV440,Population!AT$4:AT$104)-SUMIF(Population!$B$4:$B$104,"&lt;"&amp;$GU440,Population!AT$4:AT$104)</f>
        <v>4139272</v>
      </c>
      <c r="IP440" s="35">
        <f>SUMIF(Population!$B$4:$B$104,"&lt;="&amp;$GV440,Population!AU$4:AU$104)-SUMIF(Population!$B$4:$B$104,"&lt;"&amp;$GU440,Population!AU$4:AU$104)</f>
        <v>4140851</v>
      </c>
      <c r="IQ440" s="35">
        <f>SUMIF(Population!$B$4:$B$104,"&lt;="&amp;$GV440,Population!AV$4:AV$104)-SUMIF(Population!$B$4:$B$104,"&lt;"&amp;$GU440,Population!AV$4:AV$104)</f>
        <v>4145067</v>
      </c>
      <c r="IR440" s="35">
        <f>SUMIF(Population!$B$4:$B$104,"&lt;="&amp;$GV440,Population!AW$4:AW$104)-SUMIF(Population!$B$4:$B$104,"&lt;"&amp;$GU440,Population!AW$4:AW$104)</f>
        <v>4150569</v>
      </c>
      <c r="IS440" s="35">
        <f>SUMIF(Population!$B$4:$B$104,"&lt;="&amp;$GV440,Population!AX$4:AX$104)-SUMIF(Population!$B$4:$B$104,"&lt;"&amp;$GU440,Population!AX$4:AX$104)</f>
        <v>4159739</v>
      </c>
      <c r="IT440" s="35">
        <f>SUMIF(Population!$B$4:$B$104,"&lt;="&amp;$GV440,Population!AY$4:AY$104)-SUMIF(Population!$B$4:$B$104,"&lt;"&amp;$GU440,Population!AY$4:AY$104)</f>
        <v>4172098</v>
      </c>
      <c r="MZ440" s="36" t="s">
        <v>242</v>
      </c>
      <c r="NA440" s="75">
        <f t="shared" si="422"/>
        <v>1960295758.5051968</v>
      </c>
      <c r="NB440" s="75">
        <f t="shared" si="423"/>
        <v>2073295002.090775</v>
      </c>
      <c r="NC440" s="75">
        <f t="shared" si="424"/>
        <v>2195554920.6124825</v>
      </c>
      <c r="ND440" s="75">
        <f t="shared" si="425"/>
        <v>2317953521.9804163</v>
      </c>
      <c r="NE440" s="75">
        <f t="shared" si="426"/>
        <v>2447274045.5614476</v>
      </c>
      <c r="NF440" s="75">
        <f t="shared" si="427"/>
        <v>2576988133.1362233</v>
      </c>
      <c r="NG440" s="75">
        <f t="shared" si="428"/>
        <v>2700708026.1487603</v>
      </c>
      <c r="NH440" s="75">
        <f t="shared" si="429"/>
        <v>2820567490.0628757</v>
      </c>
      <c r="NI440" s="75">
        <f t="shared" si="430"/>
        <v>2926717362.5882177</v>
      </c>
      <c r="NJ440" s="75">
        <f t="shared" si="431"/>
        <v>3023227504.5373478</v>
      </c>
      <c r="NK440" s="75">
        <f t="shared" si="432"/>
        <v>3118039754.8595881</v>
      </c>
      <c r="NL440" s="75">
        <f t="shared" si="433"/>
        <v>3214961159.4152293</v>
      </c>
      <c r="NM440" s="75">
        <f t="shared" si="434"/>
        <v>3319417370.7106595</v>
      </c>
      <c r="NN440" s="75">
        <f t="shared" si="435"/>
        <v>3426105481.1738911</v>
      </c>
      <c r="NO440" s="75">
        <f t="shared" si="436"/>
        <v>3544552062.2183075</v>
      </c>
      <c r="NP440" s="75">
        <f t="shared" si="437"/>
        <v>3659262298.0771704</v>
      </c>
      <c r="NQ440" s="75">
        <f t="shared" si="438"/>
        <v>3761737495.7786508</v>
      </c>
      <c r="NR440" s="75">
        <f t="shared" si="439"/>
        <v>3861456026.1284361</v>
      </c>
      <c r="NS440" s="75">
        <f t="shared" si="440"/>
        <v>3965062048.9161215</v>
      </c>
      <c r="NT440" s="75">
        <f t="shared" si="441"/>
        <v>4069682836.932848</v>
      </c>
      <c r="NU440" s="75">
        <f t="shared" si="442"/>
        <v>4175684407.7349219</v>
      </c>
      <c r="NV440" s="75">
        <f t="shared" si="443"/>
        <v>4277367760.0378451</v>
      </c>
      <c r="NW440" s="75">
        <f t="shared" si="444"/>
        <v>4374512075.5154819</v>
      </c>
      <c r="NX440" s="75">
        <f t="shared" si="445"/>
        <v>4477503108.5883741</v>
      </c>
      <c r="NY440" s="75">
        <f t="shared" si="446"/>
        <v>4576511847.0372276</v>
      </c>
      <c r="NZ440" s="75">
        <f t="shared" si="447"/>
        <v>4693979848.5606232</v>
      </c>
      <c r="OA440" s="75">
        <f t="shared" si="448"/>
        <v>4845869445.9559927</v>
      </c>
      <c r="OB440" s="75">
        <f t="shared" si="449"/>
        <v>5012652901.3963089</v>
      </c>
      <c r="OC440" s="75">
        <f t="shared" si="450"/>
        <v>5196820755.254674</v>
      </c>
      <c r="OD440" s="75">
        <f t="shared" si="451"/>
        <v>5388571322.0794401</v>
      </c>
      <c r="OE440" s="75">
        <f t="shared" si="452"/>
        <v>5579446852.2221842</v>
      </c>
      <c r="OF440" s="75">
        <f t="shared" si="453"/>
        <v>5772088863.2330084</v>
      </c>
      <c r="OG440" s="75">
        <f t="shared" si="454"/>
        <v>5961968157.8564701</v>
      </c>
      <c r="OH440" s="75">
        <f t="shared" si="455"/>
        <v>6150137622.2593021</v>
      </c>
      <c r="OI440" s="75">
        <f t="shared" si="456"/>
        <v>6310099643.2062254</v>
      </c>
      <c r="OJ440" s="75">
        <f t="shared" si="457"/>
        <v>6449798854.71064</v>
      </c>
      <c r="OK440" s="75">
        <f t="shared" si="458"/>
        <v>6573403582.6749601</v>
      </c>
      <c r="OL440" s="75">
        <f t="shared" si="459"/>
        <v>6695571142.9489288</v>
      </c>
      <c r="OM440" s="75">
        <f t="shared" si="460"/>
        <v>6815707848.98454</v>
      </c>
      <c r="ON440" s="75">
        <f t="shared" si="461"/>
        <v>6928530809.7925119</v>
      </c>
      <c r="OO440" s="75">
        <f t="shared" si="462"/>
        <v>7043598483.4897346</v>
      </c>
      <c r="OP440" s="75">
        <f t="shared" si="463"/>
        <v>7150942504.7627773</v>
      </c>
      <c r="OQ440" s="75">
        <f t="shared" si="464"/>
        <v>7253638835.6899567</v>
      </c>
      <c r="OR440" s="75">
        <f t="shared" si="465"/>
        <v>7348274641.321249</v>
      </c>
      <c r="OS440" s="75">
        <f t="shared" si="466"/>
        <v>7454004378.8554554</v>
      </c>
      <c r="OT440" s="75">
        <f t="shared" si="467"/>
        <v>7565773110.0292196</v>
      </c>
      <c r="OU440" s="75">
        <f t="shared" si="468"/>
        <v>7681317801.8481302</v>
      </c>
      <c r="OV440" s="75">
        <f t="shared" si="469"/>
        <v>7805244694.2390308</v>
      </c>
      <c r="OW440" s="75">
        <f t="shared" si="470"/>
        <v>7936966702.62043</v>
      </c>
    </row>
    <row r="441" spans="2:413" ht="15">
      <c r="B441" s="81" t="s">
        <v>243</v>
      </c>
      <c r="C441" s="81">
        <v>3.39</v>
      </c>
      <c r="D441" s="121"/>
      <c r="E441" s="121"/>
      <c r="F441" s="121"/>
      <c r="G441" s="141"/>
      <c r="H441" s="121"/>
      <c r="I441" s="141"/>
      <c r="J441" s="121"/>
      <c r="AI441" s="36" t="s">
        <v>243</v>
      </c>
      <c r="AJ441" s="44">
        <f t="shared" si="417"/>
        <v>1433.4219049555754</v>
      </c>
      <c r="AK441" s="44">
        <f t="shared" si="417"/>
        <v>1489.5766516294254</v>
      </c>
      <c r="AL441" s="44">
        <f t="shared" si="417"/>
        <v>1544.4854233366129</v>
      </c>
      <c r="AM441" s="44">
        <f t="shared" si="417"/>
        <v>1598.1680889134298</v>
      </c>
      <c r="AN441" s="44">
        <f t="shared" si="417"/>
        <v>1650.6572925523833</v>
      </c>
      <c r="AO441" s="44">
        <f t="shared" si="417"/>
        <v>1701.9960073090367</v>
      </c>
      <c r="AP441" s="44">
        <f t="shared" si="417"/>
        <v>1752.235355753118</v>
      </c>
      <c r="AQ441" s="44">
        <f t="shared" si="417"/>
        <v>1801.4326945659748</v>
      </c>
      <c r="AR441" s="44">
        <f t="shared" si="417"/>
        <v>1849.6499522827808</v>
      </c>
      <c r="AS441" s="44">
        <f t="shared" si="417"/>
        <v>1896.9522042693425</v>
      </c>
      <c r="AT441" s="44">
        <f t="shared" si="418"/>
        <v>1943.40646589737</v>
      </c>
      <c r="AU441" s="44">
        <f t="shared" si="418"/>
        <v>1989.080683287081</v>
      </c>
      <c r="AV441" s="44">
        <f t="shared" si="418"/>
        <v>2034.042900537376</v>
      </c>
      <c r="AW441" s="44">
        <f t="shared" si="418"/>
        <v>2078.3605827430979</v>
      </c>
      <c r="AX441" s="44">
        <f t="shared" si="418"/>
        <v>2122.100075049148</v>
      </c>
      <c r="AY441" s="44">
        <f t="shared" si="418"/>
        <v>2165.3261793100824</v>
      </c>
      <c r="AZ441" s="44">
        <f t="shared" si="418"/>
        <v>2208.1018314557969</v>
      </c>
      <c r="BA441" s="44">
        <f t="shared" si="418"/>
        <v>2250.4878642926546</v>
      </c>
      <c r="BB441" s="44">
        <f t="shared" si="418"/>
        <v>2292.5428421104039</v>
      </c>
      <c r="BC441" s="44">
        <f t="shared" si="418"/>
        <v>2334.3229550594547</v>
      </c>
      <c r="BD441" s="44">
        <f t="shared" si="419"/>
        <v>2375.8819627712237</v>
      </c>
      <c r="BE441" s="44">
        <f t="shared" si="419"/>
        <v>2417.2711780923073</v>
      </c>
      <c r="BF441" s="44">
        <f t="shared" si="419"/>
        <v>2458.5394830783844</v>
      </c>
      <c r="BG441" s="44">
        <f t="shared" si="419"/>
        <v>2499.7333705414985</v>
      </c>
      <c r="BH441" s="44">
        <f t="shared" si="419"/>
        <v>2540.8970054659671</v>
      </c>
      <c r="BI441" s="44">
        <f t="shared" si="419"/>
        <v>2582.0723015088265</v>
      </c>
      <c r="BJ441" s="44">
        <f t="shared" si="419"/>
        <v>2623.2990085880897</v>
      </c>
      <c r="BK441" s="44">
        <f t="shared" si="419"/>
        <v>2664.6148082453551</v>
      </c>
      <c r="BL441" s="44">
        <f t="shared" si="419"/>
        <v>2706.0554140580703</v>
      </c>
      <c r="BM441" s="44">
        <f t="shared" si="419"/>
        <v>2747.6546748810397</v>
      </c>
      <c r="BN441" s="44">
        <f t="shared" si="420"/>
        <v>2789.4446791259888</v>
      </c>
      <c r="BO441" s="44">
        <f t="shared" si="420"/>
        <v>2831.4558586513231</v>
      </c>
      <c r="BP441" s="44">
        <f t="shared" si="420"/>
        <v>2873.7170911399789</v>
      </c>
      <c r="BQ441" s="44">
        <f t="shared" si="420"/>
        <v>2916.2558000991262</v>
      </c>
      <c r="BR441" s="44">
        <f t="shared" si="420"/>
        <v>2959.0980518283445</v>
      </c>
      <c r="BS441" s="44">
        <f t="shared" si="420"/>
        <v>3002.2686488788745</v>
      </c>
      <c r="BT441" s="44">
        <f t="shared" si="420"/>
        <v>3045.791219671079</v>
      </c>
      <c r="BU441" s="44">
        <f t="shared" si="420"/>
        <v>3089.6883040551002</v>
      </c>
      <c r="BV441" s="44">
        <f t="shared" si="420"/>
        <v>3133.981434694967</v>
      </c>
      <c r="BW441" s="44">
        <f t="shared" si="420"/>
        <v>3178.6912142327046</v>
      </c>
      <c r="BX441" s="44">
        <f t="shared" si="421"/>
        <v>3223.8373882494197</v>
      </c>
      <c r="BY441" s="44">
        <f t="shared" si="421"/>
        <v>3269.4389140874832</v>
      </c>
      <c r="BZ441" s="44">
        <f t="shared" si="421"/>
        <v>3315.5140256341097</v>
      </c>
      <c r="CA441" s="44">
        <f t="shared" si="421"/>
        <v>3362.0802941937231</v>
      </c>
      <c r="CB441" s="44">
        <f t="shared" si="421"/>
        <v>3409.1546855961692</v>
      </c>
      <c r="CC441" s="44">
        <f t="shared" si="421"/>
        <v>3456.7536137013922</v>
      </c>
      <c r="CD441" s="44">
        <f t="shared" si="421"/>
        <v>3504.8929904698712</v>
      </c>
      <c r="CE441" s="44">
        <f t="shared" si="421"/>
        <v>3553.5882727728126</v>
      </c>
      <c r="CF441" s="44">
        <f t="shared" si="421"/>
        <v>3602.8545061176392</v>
      </c>
      <c r="GU441" s="35">
        <v>65</v>
      </c>
      <c r="GV441" s="35">
        <v>74</v>
      </c>
      <c r="GW441" s="36" t="s">
        <v>243</v>
      </c>
      <c r="GX441" s="35">
        <f>SUMIF(Population!$B$4:$B$104,"&lt;="&amp;$GV441,Population!C$4:C$104)-SUMIF(Population!$B$4:$B$104,"&lt;"&amp;$GU441,Population!C$4:C$104)</f>
        <v>1780501</v>
      </c>
      <c r="GY441" s="35">
        <f>SUMIF(Population!$B$4:$B$104,"&lt;="&amp;$GV441,Population!D$4:D$104)-SUMIF(Population!$B$4:$B$104,"&lt;"&amp;$GU441,Population!D$4:D$104)</f>
        <v>1864256</v>
      </c>
      <c r="GZ441" s="35">
        <f>SUMIF(Population!$B$4:$B$104,"&lt;="&amp;$GV441,Population!E$4:E$104)-SUMIF(Population!$B$4:$B$104,"&lt;"&amp;$GU441,Population!E$4:E$104)</f>
        <v>1938555</v>
      </c>
      <c r="HA441" s="35">
        <f>SUMIF(Population!$B$4:$B$104,"&lt;="&amp;$GV441,Population!F$4:F$104)-SUMIF(Population!$B$4:$B$104,"&lt;"&amp;$GU441,Population!F$4:F$104)</f>
        <v>2013345</v>
      </c>
      <c r="HB441" s="35">
        <f>SUMIF(Population!$B$4:$B$104,"&lt;="&amp;$GV441,Population!G$4:G$104)-SUMIF(Population!$B$4:$B$104,"&lt;"&amp;$GU441,Population!G$4:G$104)</f>
        <v>2087703</v>
      </c>
      <c r="HC441" s="35">
        <f>SUMIF(Population!$B$4:$B$104,"&lt;="&amp;$GV441,Population!H$4:H$104)-SUMIF(Population!$B$4:$B$104,"&lt;"&amp;$GU441,Population!H$4:H$104)</f>
        <v>2154787</v>
      </c>
      <c r="HD441" s="35">
        <f>SUMIF(Population!$B$4:$B$104,"&lt;="&amp;$GV441,Population!I$4:I$104)-SUMIF(Population!$B$4:$B$104,"&lt;"&amp;$GU441,Population!I$4:I$104)</f>
        <v>2227957</v>
      </c>
      <c r="HE441" s="35">
        <f>SUMIF(Population!$B$4:$B$104,"&lt;="&amp;$GV441,Population!J$4:J$104)-SUMIF(Population!$B$4:$B$104,"&lt;"&amp;$GU441,Population!J$4:J$104)</f>
        <v>2287468</v>
      </c>
      <c r="HF441" s="35">
        <f>SUMIF(Population!$B$4:$B$104,"&lt;="&amp;$GV441,Population!K$4:K$104)-SUMIF(Population!$B$4:$B$104,"&lt;"&amp;$GU441,Population!K$4:K$104)</f>
        <v>2347239</v>
      </c>
      <c r="HG441" s="35">
        <f>SUMIF(Population!$B$4:$B$104,"&lt;="&amp;$GV441,Population!L$4:L$104)-SUMIF(Population!$B$4:$B$104,"&lt;"&amp;$GU441,Population!L$4:L$104)</f>
        <v>2408330</v>
      </c>
      <c r="HH441" s="35">
        <f>SUMIF(Population!$B$4:$B$104,"&lt;="&amp;$GV441,Population!M$4:M$104)-SUMIF(Population!$B$4:$B$104,"&lt;"&amp;$GU441,Population!M$4:M$104)</f>
        <v>2439829</v>
      </c>
      <c r="HI441" s="35">
        <f>SUMIF(Population!$B$4:$B$104,"&lt;="&amp;$GV441,Population!N$4:N$104)-SUMIF(Population!$B$4:$B$104,"&lt;"&amp;$GU441,Population!N$4:N$104)</f>
        <v>2487140</v>
      </c>
      <c r="HJ441" s="35">
        <f>SUMIF(Population!$B$4:$B$104,"&lt;="&amp;$GV441,Population!O$4:O$104)-SUMIF(Population!$B$4:$B$104,"&lt;"&amp;$GU441,Population!O$4:O$104)</f>
        <v>2543850</v>
      </c>
      <c r="HK441" s="35">
        <f>SUMIF(Population!$B$4:$B$104,"&lt;="&amp;$GV441,Population!P$4:P$104)-SUMIF(Population!$B$4:$B$104,"&lt;"&amp;$GU441,Population!P$4:P$104)</f>
        <v>2599298</v>
      </c>
      <c r="HL441" s="35">
        <f>SUMIF(Population!$B$4:$B$104,"&lt;="&amp;$GV441,Population!Q$4:Q$104)-SUMIF(Population!$B$4:$B$104,"&lt;"&amp;$GU441,Population!Q$4:Q$104)</f>
        <v>2661071</v>
      </c>
      <c r="HM441" s="35">
        <f>SUMIF(Population!$B$4:$B$104,"&lt;="&amp;$GV441,Population!R$4:R$104)-SUMIF(Population!$B$4:$B$104,"&lt;"&amp;$GU441,Population!R$4:R$104)</f>
        <v>2721602</v>
      </c>
      <c r="HN441" s="35">
        <f>SUMIF(Population!$B$4:$B$104,"&lt;="&amp;$GV441,Population!S$4:S$104)-SUMIF(Population!$B$4:$B$104,"&lt;"&amp;$GU441,Population!S$4:S$104)</f>
        <v>2774750</v>
      </c>
      <c r="HO441" s="35">
        <f>SUMIF(Population!$B$4:$B$104,"&lt;="&amp;$GV441,Population!T$4:T$104)-SUMIF(Population!$B$4:$B$104,"&lt;"&amp;$GU441,Population!T$4:T$104)</f>
        <v>2822716</v>
      </c>
      <c r="HP441" s="35">
        <f>SUMIF(Population!$B$4:$B$104,"&lt;="&amp;$GV441,Population!U$4:U$104)-SUMIF(Population!$B$4:$B$104,"&lt;"&amp;$GU441,Population!U$4:U$104)</f>
        <v>2856489</v>
      </c>
      <c r="HQ441" s="35">
        <f>SUMIF(Population!$B$4:$B$104,"&lt;="&amp;$GV441,Population!V$4:V$104)-SUMIF(Population!$B$4:$B$104,"&lt;"&amp;$GU441,Population!V$4:V$104)</f>
        <v>2881052</v>
      </c>
      <c r="HR441" s="35">
        <f>SUMIF(Population!$B$4:$B$104,"&lt;="&amp;$GV441,Population!W$4:W$104)-SUMIF(Population!$B$4:$B$104,"&lt;"&amp;$GU441,Population!W$4:W$104)</f>
        <v>2904246</v>
      </c>
      <c r="HS441" s="35">
        <f>SUMIF(Population!$B$4:$B$104,"&lt;="&amp;$GV441,Population!X$4:X$104)-SUMIF(Population!$B$4:$B$104,"&lt;"&amp;$GU441,Population!X$4:X$104)</f>
        <v>2929753</v>
      </c>
      <c r="HT441" s="35">
        <f>SUMIF(Population!$B$4:$B$104,"&lt;="&amp;$GV441,Population!Y$4:Y$104)-SUMIF(Population!$B$4:$B$104,"&lt;"&amp;$GU441,Population!Y$4:Y$104)</f>
        <v>2962284</v>
      </c>
      <c r="HU441" s="35">
        <f>SUMIF(Population!$B$4:$B$104,"&lt;="&amp;$GV441,Population!Z$4:Z$104)-SUMIF(Population!$B$4:$B$104,"&lt;"&amp;$GU441,Population!Z$4:Z$104)</f>
        <v>2996505</v>
      </c>
      <c r="HV441" s="35">
        <f>SUMIF(Population!$B$4:$B$104,"&lt;="&amp;$GV441,Population!AA$4:AA$104)-SUMIF(Population!$B$4:$B$104,"&lt;"&amp;$GU441,Population!AA$4:AA$104)</f>
        <v>3040806</v>
      </c>
      <c r="HW441" s="35">
        <f>SUMIF(Population!$B$4:$B$104,"&lt;="&amp;$GV441,Population!AB$4:AB$104)-SUMIF(Population!$B$4:$B$104,"&lt;"&amp;$GU441,Population!AB$4:AB$104)</f>
        <v>3080979</v>
      </c>
      <c r="HX441" s="35">
        <f>SUMIF(Population!$B$4:$B$104,"&lt;="&amp;$GV441,Population!AC$4:AC$104)-SUMIF(Population!$B$4:$B$104,"&lt;"&amp;$GU441,Population!AC$4:AC$104)</f>
        <v>3110028</v>
      </c>
      <c r="HY441" s="35">
        <f>SUMIF(Population!$B$4:$B$104,"&lt;="&amp;$GV441,Population!AD$4:AD$104)-SUMIF(Population!$B$4:$B$104,"&lt;"&amp;$GU441,Population!AD$4:AD$104)</f>
        <v>3136159</v>
      </c>
      <c r="HZ441" s="35">
        <f>SUMIF(Population!$B$4:$B$104,"&lt;="&amp;$GV441,Population!AE$4:AE$104)-SUMIF(Population!$B$4:$B$104,"&lt;"&amp;$GU441,Population!AE$4:AE$104)</f>
        <v>3164580</v>
      </c>
      <c r="IA441" s="35">
        <f>SUMIF(Population!$B$4:$B$104,"&lt;="&amp;$GV441,Population!AF$4:AF$104)-SUMIF(Population!$B$4:$B$104,"&lt;"&amp;$GU441,Population!AF$4:AF$104)</f>
        <v>3193014</v>
      </c>
      <c r="IB441" s="35">
        <f>SUMIF(Population!$B$4:$B$104,"&lt;="&amp;$GV441,Population!AG$4:AG$104)-SUMIF(Population!$B$4:$B$104,"&lt;"&amp;$GU441,Population!AG$4:AG$104)</f>
        <v>3221829</v>
      </c>
      <c r="IC441" s="35">
        <f>SUMIF(Population!$B$4:$B$104,"&lt;="&amp;$GV441,Population!AH$4:AH$104)-SUMIF(Population!$B$4:$B$104,"&lt;"&amp;$GU441,Population!AH$4:AH$104)</f>
        <v>3246833</v>
      </c>
      <c r="ID441" s="35">
        <f>SUMIF(Population!$B$4:$B$104,"&lt;="&amp;$GV441,Population!AI$4:AI$104)-SUMIF(Population!$B$4:$B$104,"&lt;"&amp;$GU441,Population!AI$4:AI$104)</f>
        <v>3268193</v>
      </c>
      <c r="IE441" s="35">
        <f>SUMIF(Population!$B$4:$B$104,"&lt;="&amp;$GV441,Population!AJ$4:AJ$104)-SUMIF(Population!$B$4:$B$104,"&lt;"&amp;$GU441,Population!AJ$4:AJ$104)</f>
        <v>3293471</v>
      </c>
      <c r="IF441" s="35">
        <f>SUMIF(Population!$B$4:$B$104,"&lt;="&amp;$GV441,Population!AK$4:AK$104)-SUMIF(Population!$B$4:$B$104,"&lt;"&amp;$GU441,Population!AK$4:AK$104)</f>
        <v>3315767</v>
      </c>
      <c r="IG441" s="35">
        <f>SUMIF(Population!$B$4:$B$104,"&lt;="&amp;$GV441,Population!AL$4:AL$104)-SUMIF(Population!$B$4:$B$104,"&lt;"&amp;$GU441,Population!AL$4:AL$104)</f>
        <v>3350535</v>
      </c>
      <c r="IH441" s="35">
        <f>SUMIF(Population!$B$4:$B$104,"&lt;="&amp;$GV441,Population!AM$4:AM$104)-SUMIF(Population!$B$4:$B$104,"&lt;"&amp;$GU441,Population!AM$4:AM$104)</f>
        <v>3408119</v>
      </c>
      <c r="II441" s="35">
        <f>SUMIF(Population!$B$4:$B$104,"&lt;="&amp;$GV441,Population!AN$4:AN$104)-SUMIF(Population!$B$4:$B$104,"&lt;"&amp;$GU441,Population!AN$4:AN$104)</f>
        <v>3473965</v>
      </c>
      <c r="IJ441" s="35">
        <f>SUMIF(Population!$B$4:$B$104,"&lt;="&amp;$GV441,Population!AO$4:AO$104)-SUMIF(Population!$B$4:$B$104,"&lt;"&amp;$GU441,Population!AO$4:AO$104)</f>
        <v>3549371</v>
      </c>
      <c r="IK441" s="35">
        <f>SUMIF(Population!$B$4:$B$104,"&lt;="&amp;$GV441,Population!AP$4:AP$104)-SUMIF(Population!$B$4:$B$104,"&lt;"&amp;$GU441,Population!AP$4:AP$104)</f>
        <v>3627266</v>
      </c>
      <c r="IL441" s="35">
        <f>SUMIF(Population!$B$4:$B$104,"&lt;="&amp;$GV441,Population!AQ$4:AQ$104)-SUMIF(Population!$B$4:$B$104,"&lt;"&amp;$GU441,Population!AQ$4:AQ$104)</f>
        <v>3701963</v>
      </c>
      <c r="IM441" s="35">
        <f>SUMIF(Population!$B$4:$B$104,"&lt;="&amp;$GV441,Population!AR$4:AR$104)-SUMIF(Population!$B$4:$B$104,"&lt;"&amp;$GU441,Population!AR$4:AR$104)</f>
        <v>3775316</v>
      </c>
      <c r="IN441" s="35">
        <f>SUMIF(Population!$B$4:$B$104,"&lt;="&amp;$GV441,Population!AS$4:AS$104)-SUMIF(Population!$B$4:$B$104,"&lt;"&amp;$GU441,Population!AS$4:AS$104)</f>
        <v>3844332</v>
      </c>
      <c r="IO441" s="35">
        <f>SUMIF(Population!$B$4:$B$104,"&lt;="&amp;$GV441,Population!AT$4:AT$104)-SUMIF(Population!$B$4:$B$104,"&lt;"&amp;$GU441,Population!AT$4:AT$104)</f>
        <v>3909832</v>
      </c>
      <c r="IP441" s="35">
        <f>SUMIF(Population!$B$4:$B$104,"&lt;="&amp;$GV441,Population!AU$4:AU$104)-SUMIF(Population!$B$4:$B$104,"&lt;"&amp;$GU441,Population!AU$4:AU$104)</f>
        <v>3955446</v>
      </c>
      <c r="IQ441" s="35">
        <f>SUMIF(Population!$B$4:$B$104,"&lt;="&amp;$GV441,Population!AV$4:AV$104)-SUMIF(Population!$B$4:$B$104,"&lt;"&amp;$GU441,Population!AV$4:AV$104)</f>
        <v>3986777</v>
      </c>
      <c r="IR441" s="35">
        <f>SUMIF(Population!$B$4:$B$104,"&lt;="&amp;$GV441,Population!AW$4:AW$104)-SUMIF(Population!$B$4:$B$104,"&lt;"&amp;$GU441,Population!AW$4:AW$104)</f>
        <v>4007048</v>
      </c>
      <c r="IS441" s="35">
        <f>SUMIF(Population!$B$4:$B$104,"&lt;="&amp;$GV441,Population!AX$4:AX$104)-SUMIF(Population!$B$4:$B$104,"&lt;"&amp;$GU441,Population!AX$4:AX$104)</f>
        <v>4025310</v>
      </c>
      <c r="IT441" s="35">
        <f>SUMIF(Population!$B$4:$B$104,"&lt;="&amp;$GV441,Population!AY$4:AY$104)-SUMIF(Population!$B$4:$B$104,"&lt;"&amp;$GU441,Population!AY$4:AY$104)</f>
        <v>4041351</v>
      </c>
      <c r="MZ441" s="36" t="s">
        <v>243</v>
      </c>
      <c r="NA441" s="75">
        <f t="shared" si="422"/>
        <v>2552209135.1953068</v>
      </c>
      <c r="NB441" s="75">
        <f t="shared" si="423"/>
        <v>2776952210.260066</v>
      </c>
      <c r="NC441" s="75">
        <f t="shared" si="424"/>
        <v>2994069939.8363075</v>
      </c>
      <c r="ND441" s="75">
        <f t="shared" si="425"/>
        <v>3217663730.9734092</v>
      </c>
      <c r="NE441" s="75">
        <f t="shared" si="426"/>
        <v>3446082181.6334882</v>
      </c>
      <c r="NF441" s="75">
        <f t="shared" si="427"/>
        <v>3667438870.6014171</v>
      </c>
      <c r="NG441" s="75">
        <f t="shared" si="428"/>
        <v>3903905026.4976497</v>
      </c>
      <c r="NH441" s="75">
        <f t="shared" si="429"/>
        <v>4120719642.9734411</v>
      </c>
      <c r="NI441" s="75">
        <f t="shared" si="430"/>
        <v>4341570504.346282</v>
      </c>
      <c r="NJ441" s="75">
        <f t="shared" si="431"/>
        <v>4568486902.1079855</v>
      </c>
      <c r="NK441" s="75">
        <f t="shared" si="432"/>
        <v>4741579454.2839146</v>
      </c>
      <c r="NL441" s="75">
        <f t="shared" si="433"/>
        <v>4947122130.6306305</v>
      </c>
      <c r="NM441" s="75">
        <f t="shared" si="434"/>
        <v>5174300032.5320044</v>
      </c>
      <c r="NN441" s="75">
        <f t="shared" si="435"/>
        <v>5402278506.0029688</v>
      </c>
      <c r="NO441" s="75">
        <f t="shared" si="436"/>
        <v>5647058968.8111115</v>
      </c>
      <c r="NP441" s="75">
        <f t="shared" si="437"/>
        <v>5893156060.2626791</v>
      </c>
      <c r="NQ441" s="75">
        <f t="shared" si="438"/>
        <v>6126930556.8319721</v>
      </c>
      <c r="NR441" s="75">
        <f t="shared" si="439"/>
        <v>6352488102.3447046</v>
      </c>
      <c r="NS441" s="75">
        <f t="shared" si="440"/>
        <v>6548623410.5171051</v>
      </c>
      <c r="NT441" s="75">
        <f t="shared" si="441"/>
        <v>6725305818.319952</v>
      </c>
      <c r="NU441" s="75">
        <f t="shared" si="442"/>
        <v>6900145686.8504753</v>
      </c>
      <c r="NV441" s="75">
        <f t="shared" si="443"/>
        <v>7082007485.8294716</v>
      </c>
      <c r="NW441" s="75">
        <f t="shared" si="444"/>
        <v>7282892174.0913687</v>
      </c>
      <c r="NX441" s="75">
        <f t="shared" si="445"/>
        <v>7490463543.4944534</v>
      </c>
      <c r="NY441" s="75">
        <f t="shared" si="446"/>
        <v>7726374859.6029453</v>
      </c>
      <c r="NZ441" s="75">
        <f t="shared" si="447"/>
        <v>7955310537.4303627</v>
      </c>
      <c r="OA441" s="75">
        <f t="shared" si="448"/>
        <v>8158533369.0811996</v>
      </c>
      <c r="OB441" s="75">
        <f t="shared" si="449"/>
        <v>8356655712.4119444</v>
      </c>
      <c r="OC441" s="75">
        <f t="shared" si="450"/>
        <v>8563528842.2198877</v>
      </c>
      <c r="OD441" s="75">
        <f t="shared" si="451"/>
        <v>8773299844.0606079</v>
      </c>
      <c r="OE441" s="75">
        <f t="shared" si="452"/>
        <v>8987113761.1038055</v>
      </c>
      <c r="OF441" s="75">
        <f t="shared" si="453"/>
        <v>9193264319.9124508</v>
      </c>
      <c r="OG441" s="75">
        <f t="shared" si="454"/>
        <v>9391862081.2440414</v>
      </c>
      <c r="OH441" s="75">
        <f t="shared" si="455"/>
        <v>9604603906.2082691</v>
      </c>
      <c r="OI441" s="75">
        <f t="shared" si="456"/>
        <v>9811679670.0167141</v>
      </c>
      <c r="OJ441" s="75">
        <f t="shared" si="457"/>
        <v>10059206187.47138</v>
      </c>
      <c r="OK441" s="75">
        <f t="shared" si="458"/>
        <v>10380418925.794178</v>
      </c>
      <c r="OL441" s="75">
        <f t="shared" si="459"/>
        <v>10733469029.196775</v>
      </c>
      <c r="OM441" s="75">
        <f t="shared" si="460"/>
        <v>11123662818.844709</v>
      </c>
      <c r="ON441" s="75">
        <f t="shared" si="461"/>
        <v>11529958565.885006</v>
      </c>
      <c r="OO441" s="75">
        <f t="shared" si="462"/>
        <v>11934526729.315987</v>
      </c>
      <c r="OP441" s="75">
        <f t="shared" si="463"/>
        <v>12343165043.3771</v>
      </c>
      <c r="OQ441" s="75">
        <f t="shared" si="464"/>
        <v>12745936665.194029</v>
      </c>
      <c r="OR441" s="75">
        <f t="shared" si="465"/>
        <v>13145169120.808033</v>
      </c>
      <c r="OS441" s="75">
        <f t="shared" si="466"/>
        <v>13484727264.522625</v>
      </c>
      <c r="OT441" s="75">
        <f t="shared" si="467"/>
        <v>13781305801.771595</v>
      </c>
      <c r="OU441" s="75">
        <f t="shared" si="468"/>
        <v>14044274447.676317</v>
      </c>
      <c r="OV441" s="75">
        <f t="shared" si="469"/>
        <v>14304294410.275131</v>
      </c>
      <c r="OW441" s="75">
        <f t="shared" si="470"/>
        <v>14560399661.153027</v>
      </c>
    </row>
    <row r="442" spans="2:413" ht="15">
      <c r="B442" s="81" t="s">
        <v>244</v>
      </c>
      <c r="C442" s="81">
        <v>4.5</v>
      </c>
      <c r="D442" s="121"/>
      <c r="E442" s="121"/>
      <c r="F442" s="121"/>
      <c r="G442" s="141"/>
      <c r="H442" s="121"/>
      <c r="I442" s="141"/>
      <c r="J442" s="121"/>
      <c r="AI442" s="36" t="s">
        <v>244</v>
      </c>
      <c r="AJ442" s="44">
        <f t="shared" si="417"/>
        <v>1902.772440206516</v>
      </c>
      <c r="AK442" s="44">
        <f t="shared" si="417"/>
        <v>1977.3141393310957</v>
      </c>
      <c r="AL442" s="44">
        <f t="shared" si="417"/>
        <v>2050.2018893848845</v>
      </c>
      <c r="AM442" s="44">
        <f t="shared" si="417"/>
        <v>2121.4620649293315</v>
      </c>
      <c r="AN442" s="44">
        <f t="shared" si="417"/>
        <v>2191.1379989633406</v>
      </c>
      <c r="AO442" s="44">
        <f t="shared" si="417"/>
        <v>2259.2867353659776</v>
      </c>
      <c r="AP442" s="44">
        <f t="shared" si="417"/>
        <v>2325.9761359554664</v>
      </c>
      <c r="AQ442" s="44">
        <f t="shared" si="417"/>
        <v>2391.2823379194351</v>
      </c>
      <c r="AR442" s="44">
        <f t="shared" si="417"/>
        <v>2455.2875472780274</v>
      </c>
      <c r="AS442" s="44">
        <f t="shared" si="417"/>
        <v>2518.0781472601889</v>
      </c>
      <c r="AT442" s="44">
        <f t="shared" si="418"/>
        <v>2579.7430963239422</v>
      </c>
      <c r="AU442" s="44">
        <f t="shared" si="418"/>
        <v>2640.3725884341784</v>
      </c>
      <c r="AV442" s="44">
        <f t="shared" si="418"/>
        <v>2700.0569476159858</v>
      </c>
      <c r="AW442" s="44">
        <f t="shared" si="418"/>
        <v>2758.8857293049973</v>
      </c>
      <c r="AX442" s="44">
        <f t="shared" si="418"/>
        <v>2816.94700227763</v>
      </c>
      <c r="AY442" s="44">
        <f t="shared" si="418"/>
        <v>2874.326786694799</v>
      </c>
      <c r="AZ442" s="44">
        <f t="shared" si="418"/>
        <v>2931.108625826279</v>
      </c>
      <c r="BA442" s="44">
        <f t="shared" si="418"/>
        <v>2987.3732711849398</v>
      </c>
      <c r="BB442" s="44">
        <f t="shared" si="418"/>
        <v>3043.1984629784124</v>
      </c>
      <c r="BC442" s="44">
        <f t="shared" si="418"/>
        <v>3098.6587899019305</v>
      </c>
      <c r="BD442" s="44">
        <f t="shared" si="419"/>
        <v>3153.8256142980845</v>
      </c>
      <c r="BE442" s="44">
        <f t="shared" si="419"/>
        <v>3208.7670505650099</v>
      </c>
      <c r="BF442" s="44">
        <f t="shared" si="419"/>
        <v>3263.5479863872361</v>
      </c>
      <c r="BG442" s="44">
        <f t="shared" si="419"/>
        <v>3318.2301378869447</v>
      </c>
      <c r="BH442" s="44">
        <f t="shared" si="419"/>
        <v>3372.8721311495137</v>
      </c>
      <c r="BI442" s="44">
        <f t="shared" si="419"/>
        <v>3427.5296037727785</v>
      </c>
      <c r="BJ442" s="44">
        <f t="shared" si="419"/>
        <v>3482.2553211346326</v>
      </c>
      <c r="BK442" s="44">
        <f t="shared" si="419"/>
        <v>3537.09930298056</v>
      </c>
      <c r="BL442" s="44">
        <f t="shared" si="419"/>
        <v>3592.1089567142526</v>
      </c>
      <c r="BM442" s="44">
        <f t="shared" si="419"/>
        <v>3647.3292144438578</v>
      </c>
      <c r="BN442" s="44">
        <f t="shared" si="420"/>
        <v>3702.8026714061798</v>
      </c>
      <c r="BO442" s="44">
        <f t="shared" si="420"/>
        <v>3758.5697238734374</v>
      </c>
      <c r="BP442" s="44">
        <f t="shared" si="420"/>
        <v>3814.6687050530695</v>
      </c>
      <c r="BQ442" s="44">
        <f t="shared" si="420"/>
        <v>3871.1360178306982</v>
      </c>
      <c r="BR442" s="44">
        <f t="shared" si="420"/>
        <v>3928.0062634889528</v>
      </c>
      <c r="BS442" s="44">
        <f t="shared" si="420"/>
        <v>3985.3123657684173</v>
      </c>
      <c r="BT442" s="44">
        <f t="shared" si="420"/>
        <v>4043.0856898288657</v>
      </c>
      <c r="BU442" s="44">
        <f t="shared" si="420"/>
        <v>4101.3561558253541</v>
      </c>
      <c r="BV442" s="44">
        <f t="shared" si="420"/>
        <v>4160.1523469402218</v>
      </c>
      <c r="BW442" s="44">
        <f t="shared" si="420"/>
        <v>4219.5016118133244</v>
      </c>
      <c r="BX442" s="44">
        <f t="shared" si="421"/>
        <v>4279.4301613930347</v>
      </c>
      <c r="BY442" s="44">
        <f t="shared" si="421"/>
        <v>4339.9631602931186</v>
      </c>
      <c r="BZ442" s="44">
        <f t="shared" si="421"/>
        <v>4401.1248127886411</v>
      </c>
      <c r="CA442" s="44">
        <f t="shared" si="421"/>
        <v>4462.9384436199862</v>
      </c>
      <c r="CB442" s="44">
        <f t="shared" si="421"/>
        <v>4525.4265738002241</v>
      </c>
      <c r="CC442" s="44">
        <f t="shared" si="421"/>
        <v>4588.610991639016</v>
      </c>
      <c r="CD442" s="44">
        <f t="shared" si="421"/>
        <v>4652.5128192077937</v>
      </c>
      <c r="CE442" s="44">
        <f t="shared" si="421"/>
        <v>4717.1525744771843</v>
      </c>
      <c r="CF442" s="44">
        <f t="shared" si="421"/>
        <v>4782.5502293596974</v>
      </c>
      <c r="GU442" s="35">
        <v>75</v>
      </c>
      <c r="GV442" s="35">
        <v>84</v>
      </c>
      <c r="GW442" s="36" t="s">
        <v>244</v>
      </c>
      <c r="GX442" s="35">
        <f>SUMIF(Population!$B$4:$B$104,"&lt;="&amp;$GV442,Population!C$4:C$104)-SUMIF(Population!$B$4:$B$104,"&lt;"&amp;$GU442,Population!C$4:C$104)</f>
        <v>1016809</v>
      </c>
      <c r="GY442" s="35">
        <f>SUMIF(Population!$B$4:$B$104,"&lt;="&amp;$GV442,Population!D$4:D$104)-SUMIF(Population!$B$4:$B$104,"&lt;"&amp;$GU442,Population!D$4:D$104)</f>
        <v>1035263</v>
      </c>
      <c r="GZ442" s="35">
        <f>SUMIF(Population!$B$4:$B$104,"&lt;="&amp;$GV442,Population!E$4:E$104)-SUMIF(Population!$B$4:$B$104,"&lt;"&amp;$GU442,Population!E$4:E$104)</f>
        <v>1058997</v>
      </c>
      <c r="HA442" s="35">
        <f>SUMIF(Population!$B$4:$B$104,"&lt;="&amp;$GV442,Population!F$4:F$104)-SUMIF(Population!$B$4:$B$104,"&lt;"&amp;$GU442,Population!F$4:F$104)</f>
        <v>1085716</v>
      </c>
      <c r="HB442" s="35">
        <f>SUMIF(Population!$B$4:$B$104,"&lt;="&amp;$GV442,Population!G$4:G$104)-SUMIF(Population!$B$4:$B$104,"&lt;"&amp;$GU442,Population!G$4:G$104)</f>
        <v>1115803</v>
      </c>
      <c r="HC442" s="35">
        <f>SUMIF(Population!$B$4:$B$104,"&lt;="&amp;$GV442,Population!H$4:H$104)-SUMIF(Population!$B$4:$B$104,"&lt;"&amp;$GU442,Population!H$4:H$104)</f>
        <v>1157523</v>
      </c>
      <c r="HD442" s="35">
        <f>SUMIF(Population!$B$4:$B$104,"&lt;="&amp;$GV442,Population!I$4:I$104)-SUMIF(Population!$B$4:$B$104,"&lt;"&amp;$GU442,Population!I$4:I$104)</f>
        <v>1199136</v>
      </c>
      <c r="HE442" s="35">
        <f>SUMIF(Population!$B$4:$B$104,"&lt;="&amp;$GV442,Population!J$4:J$104)-SUMIF(Population!$B$4:$B$104,"&lt;"&amp;$GU442,Population!J$4:J$104)</f>
        <v>1254535</v>
      </c>
      <c r="HF442" s="35">
        <f>SUMIF(Population!$B$4:$B$104,"&lt;="&amp;$GV442,Population!K$4:K$104)-SUMIF(Population!$B$4:$B$104,"&lt;"&amp;$GU442,Population!K$4:K$104)</f>
        <v>1313578</v>
      </c>
      <c r="HG442" s="35">
        <f>SUMIF(Population!$B$4:$B$104,"&lt;="&amp;$GV442,Population!L$4:L$104)-SUMIF(Population!$B$4:$B$104,"&lt;"&amp;$GU442,Population!L$4:L$104)</f>
        <v>1373580</v>
      </c>
      <c r="HH442" s="35">
        <f>SUMIF(Population!$B$4:$B$104,"&lt;="&amp;$GV442,Population!M$4:M$104)-SUMIF(Population!$B$4:$B$104,"&lt;"&amp;$GU442,Population!M$4:M$104)</f>
        <v>1462911</v>
      </c>
      <c r="HI442" s="35">
        <f>SUMIF(Population!$B$4:$B$104,"&lt;="&amp;$GV442,Population!N$4:N$104)-SUMIF(Population!$B$4:$B$104,"&lt;"&amp;$GU442,Population!N$4:N$104)</f>
        <v>1539006</v>
      </c>
      <c r="HJ442" s="35">
        <f>SUMIF(Population!$B$4:$B$104,"&lt;="&amp;$GV442,Population!O$4:O$104)-SUMIF(Population!$B$4:$B$104,"&lt;"&amp;$GU442,Population!O$4:O$104)</f>
        <v>1606886</v>
      </c>
      <c r="HK442" s="35">
        <f>SUMIF(Population!$B$4:$B$104,"&lt;="&amp;$GV442,Population!P$4:P$104)-SUMIF(Population!$B$4:$B$104,"&lt;"&amp;$GU442,Population!P$4:P$104)</f>
        <v>1675286</v>
      </c>
      <c r="HL442" s="35">
        <f>SUMIF(Population!$B$4:$B$104,"&lt;="&amp;$GV442,Population!Q$4:Q$104)-SUMIF(Population!$B$4:$B$104,"&lt;"&amp;$GU442,Population!Q$4:Q$104)</f>
        <v>1743059</v>
      </c>
      <c r="HM442" s="35">
        <f>SUMIF(Population!$B$4:$B$104,"&lt;="&amp;$GV442,Population!R$4:R$104)-SUMIF(Population!$B$4:$B$104,"&lt;"&amp;$GU442,Population!R$4:R$104)</f>
        <v>1805130</v>
      </c>
      <c r="HN442" s="35">
        <f>SUMIF(Population!$B$4:$B$104,"&lt;="&amp;$GV442,Population!S$4:S$104)-SUMIF(Population!$B$4:$B$104,"&lt;"&amp;$GU442,Population!S$4:S$104)</f>
        <v>1871980</v>
      </c>
      <c r="HO442" s="35">
        <f>SUMIF(Population!$B$4:$B$104,"&lt;="&amp;$GV442,Population!T$4:T$104)-SUMIF(Population!$B$4:$B$104,"&lt;"&amp;$GU442,Population!T$4:T$104)</f>
        <v>1928421</v>
      </c>
      <c r="HP442" s="35">
        <f>SUMIF(Population!$B$4:$B$104,"&lt;="&amp;$GV442,Population!U$4:U$104)-SUMIF(Population!$B$4:$B$104,"&lt;"&amp;$GU442,Population!U$4:U$104)</f>
        <v>1985536</v>
      </c>
      <c r="HQ442" s="35">
        <f>SUMIF(Population!$B$4:$B$104,"&lt;="&amp;$GV442,Population!V$4:V$104)-SUMIF(Population!$B$4:$B$104,"&lt;"&amp;$GU442,Population!V$4:V$104)</f>
        <v>2044138</v>
      </c>
      <c r="HR442" s="35">
        <f>SUMIF(Population!$B$4:$B$104,"&lt;="&amp;$GV442,Population!W$4:W$104)-SUMIF(Population!$B$4:$B$104,"&lt;"&amp;$GU442,Population!W$4:W$104)</f>
        <v>2081170</v>
      </c>
      <c r="HS442" s="35">
        <f>SUMIF(Population!$B$4:$B$104,"&lt;="&amp;$GV442,Population!X$4:X$104)-SUMIF(Population!$B$4:$B$104,"&lt;"&amp;$GU442,Population!X$4:X$104)</f>
        <v>2130624</v>
      </c>
      <c r="HT442" s="35">
        <f>SUMIF(Population!$B$4:$B$104,"&lt;="&amp;$GV442,Population!Y$4:Y$104)-SUMIF(Population!$B$4:$B$104,"&lt;"&amp;$GU442,Population!Y$4:Y$104)</f>
        <v>2187536</v>
      </c>
      <c r="HU442" s="35">
        <f>SUMIF(Population!$B$4:$B$104,"&lt;="&amp;$GV442,Population!Z$4:Z$104)-SUMIF(Population!$B$4:$B$104,"&lt;"&amp;$GU442,Population!Z$4:Z$104)</f>
        <v>2243527</v>
      </c>
      <c r="HV442" s="35">
        <f>SUMIF(Population!$B$4:$B$104,"&lt;="&amp;$GV442,Population!AA$4:AA$104)-SUMIF(Population!$B$4:$B$104,"&lt;"&amp;$GU442,Population!AA$4:AA$104)</f>
        <v>2305277</v>
      </c>
      <c r="HW442" s="35">
        <f>SUMIF(Population!$B$4:$B$104,"&lt;="&amp;$GV442,Population!AB$4:AB$104)-SUMIF(Population!$B$4:$B$104,"&lt;"&amp;$GU442,Population!AB$4:AB$104)</f>
        <v>2365540</v>
      </c>
      <c r="HX442" s="35">
        <f>SUMIF(Population!$B$4:$B$104,"&lt;="&amp;$GV442,Population!AC$4:AC$104)-SUMIF(Population!$B$4:$B$104,"&lt;"&amp;$GU442,Population!AC$4:AC$104)</f>
        <v>2419487</v>
      </c>
      <c r="HY442" s="35">
        <f>SUMIF(Population!$B$4:$B$104,"&lt;="&amp;$GV442,Population!AD$4:AD$104)-SUMIF(Population!$B$4:$B$104,"&lt;"&amp;$GU442,Population!AD$4:AD$104)</f>
        <v>2468258</v>
      </c>
      <c r="HZ442" s="35">
        <f>SUMIF(Population!$B$4:$B$104,"&lt;="&amp;$GV442,Population!AE$4:AE$104)-SUMIF(Population!$B$4:$B$104,"&lt;"&amp;$GU442,Population!AE$4:AE$104)</f>
        <v>2504333</v>
      </c>
      <c r="IA442" s="35">
        <f>SUMIF(Population!$B$4:$B$104,"&lt;="&amp;$GV442,Population!AF$4:AF$104)-SUMIF(Population!$B$4:$B$104,"&lt;"&amp;$GU442,Population!AF$4:AF$104)</f>
        <v>2532463</v>
      </c>
      <c r="IB442" s="35">
        <f>SUMIF(Population!$B$4:$B$104,"&lt;="&amp;$GV442,Population!AG$4:AG$104)-SUMIF(Population!$B$4:$B$104,"&lt;"&amp;$GU442,Population!AG$4:AG$104)</f>
        <v>2559297</v>
      </c>
      <c r="IC442" s="35">
        <f>SUMIF(Population!$B$4:$B$104,"&lt;="&amp;$GV442,Population!AH$4:AH$104)-SUMIF(Population!$B$4:$B$104,"&lt;"&amp;$GU442,Population!AH$4:AH$104)</f>
        <v>2588754</v>
      </c>
      <c r="ID442" s="35">
        <f>SUMIF(Population!$B$4:$B$104,"&lt;="&amp;$GV442,Population!AI$4:AI$104)-SUMIF(Population!$B$4:$B$104,"&lt;"&amp;$GU442,Population!AI$4:AI$104)</f>
        <v>2625355</v>
      </c>
      <c r="IE442" s="35">
        <f>SUMIF(Population!$B$4:$B$104,"&lt;="&amp;$GV442,Population!AJ$4:AJ$104)-SUMIF(Population!$B$4:$B$104,"&lt;"&amp;$GU442,Population!AJ$4:AJ$104)</f>
        <v>2663737</v>
      </c>
      <c r="IF442" s="35">
        <f>SUMIF(Population!$B$4:$B$104,"&lt;="&amp;$GV442,Population!AK$4:AK$104)-SUMIF(Population!$B$4:$B$104,"&lt;"&amp;$GU442,Population!AK$4:AK$104)</f>
        <v>2712723</v>
      </c>
      <c r="IG442" s="35">
        <f>SUMIF(Population!$B$4:$B$104,"&lt;="&amp;$GV442,Population!AL$4:AL$104)-SUMIF(Population!$B$4:$B$104,"&lt;"&amp;$GU442,Population!AL$4:AL$104)</f>
        <v>2757756</v>
      </c>
      <c r="IH442" s="35">
        <f>SUMIF(Population!$B$4:$B$104,"&lt;="&amp;$GV442,Population!AM$4:AM$104)-SUMIF(Population!$B$4:$B$104,"&lt;"&amp;$GU442,Population!AM$4:AM$104)</f>
        <v>2792049</v>
      </c>
      <c r="II442" s="35">
        <f>SUMIF(Population!$B$4:$B$104,"&lt;="&amp;$GV442,Population!AN$4:AN$104)-SUMIF(Population!$B$4:$B$104,"&lt;"&amp;$GU442,Population!AN$4:AN$104)</f>
        <v>2822964</v>
      </c>
      <c r="IJ442" s="35">
        <f>SUMIF(Population!$B$4:$B$104,"&lt;="&amp;$GV442,Population!AO$4:AO$104)-SUMIF(Population!$B$4:$B$104,"&lt;"&amp;$GU442,Population!AO$4:AO$104)</f>
        <v>2854744</v>
      </c>
      <c r="IK442" s="35">
        <f>SUMIF(Population!$B$4:$B$104,"&lt;="&amp;$GV442,Population!AP$4:AP$104)-SUMIF(Population!$B$4:$B$104,"&lt;"&amp;$GU442,Population!AP$4:AP$104)</f>
        <v>2885805</v>
      </c>
      <c r="IL442" s="35">
        <f>SUMIF(Population!$B$4:$B$104,"&lt;="&amp;$GV442,Population!AQ$4:AQ$104)-SUMIF(Population!$B$4:$B$104,"&lt;"&amp;$GU442,Population!AQ$4:AQ$104)</f>
        <v>2916929</v>
      </c>
      <c r="IM442" s="35">
        <f>SUMIF(Population!$B$4:$B$104,"&lt;="&amp;$GV442,Population!AR$4:AR$104)-SUMIF(Population!$B$4:$B$104,"&lt;"&amp;$GU442,Population!AR$4:AR$104)</f>
        <v>2944969</v>
      </c>
      <c r="IN442" s="35">
        <f>SUMIF(Population!$B$4:$B$104,"&lt;="&amp;$GV442,Population!AS$4:AS$104)-SUMIF(Population!$B$4:$B$104,"&lt;"&amp;$GU442,Population!AS$4:AS$104)</f>
        <v>2970429</v>
      </c>
      <c r="IO442" s="35">
        <f>SUMIF(Population!$B$4:$B$104,"&lt;="&amp;$GV442,Population!AT$4:AT$104)-SUMIF(Population!$B$4:$B$104,"&lt;"&amp;$GU442,Population!AT$4:AT$104)</f>
        <v>2999747</v>
      </c>
      <c r="IP442" s="35">
        <f>SUMIF(Population!$B$4:$B$104,"&lt;="&amp;$GV442,Population!AU$4:AU$104)-SUMIF(Population!$B$4:$B$104,"&lt;"&amp;$GU442,Population!AU$4:AU$104)</f>
        <v>3028101</v>
      </c>
      <c r="IQ442" s="35">
        <f>SUMIF(Population!$B$4:$B$104,"&lt;="&amp;$GV442,Population!AV$4:AV$104)-SUMIF(Population!$B$4:$B$104,"&lt;"&amp;$GU442,Population!AV$4:AV$104)</f>
        <v>3067784</v>
      </c>
      <c r="IR442" s="35">
        <f>SUMIF(Population!$B$4:$B$104,"&lt;="&amp;$GV442,Population!AW$4:AW$104)-SUMIF(Population!$B$4:$B$104,"&lt;"&amp;$GU442,Population!AW$4:AW$104)</f>
        <v>3127650</v>
      </c>
      <c r="IS442" s="35">
        <f>SUMIF(Population!$B$4:$B$104,"&lt;="&amp;$GV442,Population!AX$4:AX$104)-SUMIF(Population!$B$4:$B$104,"&lt;"&amp;$GU442,Population!AX$4:AX$104)</f>
        <v>3194234</v>
      </c>
      <c r="IT442" s="35">
        <f>SUMIF(Population!$B$4:$B$104,"&lt;="&amp;$GV442,Population!AY$4:AY$104)-SUMIF(Population!$B$4:$B$104,"&lt;"&amp;$GU442,Population!AY$4:AY$104)</f>
        <v>3268816</v>
      </c>
      <c r="MZ442" s="36" t="s">
        <v>244</v>
      </c>
      <c r="NA442" s="75">
        <f t="shared" si="422"/>
        <v>1934756142.1539474</v>
      </c>
      <c r="NB442" s="75">
        <f t="shared" si="423"/>
        <v>2047040167.826328</v>
      </c>
      <c r="NC442" s="75">
        <f t="shared" si="424"/>
        <v>2171157650.2529244</v>
      </c>
      <c r="ND442" s="75">
        <f t="shared" si="425"/>
        <v>2303305307.2868142</v>
      </c>
      <c r="NE442" s="75">
        <f t="shared" si="426"/>
        <v>2444878352.6572924</v>
      </c>
      <c r="NF442" s="75">
        <f t="shared" si="427"/>
        <v>2615176359.7810326</v>
      </c>
      <c r="NG442" s="75">
        <f t="shared" si="428"/>
        <v>2789161719.7650943</v>
      </c>
      <c r="NH442" s="75">
        <f t="shared" si="429"/>
        <v>2999947387.8017588</v>
      </c>
      <c r="NI442" s="75">
        <f t="shared" si="430"/>
        <v>3225211705.7783766</v>
      </c>
      <c r="NJ442" s="75">
        <f t="shared" si="431"/>
        <v>3458781781.5136504</v>
      </c>
      <c r="NK442" s="75">
        <f t="shared" si="432"/>
        <v>3773934552.7863545</v>
      </c>
      <c r="NL442" s="75">
        <f t="shared" si="433"/>
        <v>4063549255.835731</v>
      </c>
      <c r="NM442" s="75">
        <f t="shared" si="434"/>
        <v>4338683708.3268614</v>
      </c>
      <c r="NN442" s="75">
        <f t="shared" si="435"/>
        <v>4621922637.9044514</v>
      </c>
      <c r="NO442" s="75">
        <f t="shared" si="436"/>
        <v>4910104824.8430433</v>
      </c>
      <c r="NP442" s="75">
        <f t="shared" si="437"/>
        <v>5188533512.466383</v>
      </c>
      <c r="NQ442" s="75">
        <f t="shared" si="438"/>
        <v>5486976725.3742781</v>
      </c>
      <c r="NR442" s="75">
        <f t="shared" si="439"/>
        <v>5760913350.9917326</v>
      </c>
      <c r="NS442" s="75">
        <f t="shared" si="440"/>
        <v>6042380103.3883047</v>
      </c>
      <c r="NT442" s="75">
        <f t="shared" si="441"/>
        <v>6334086181.4725523</v>
      </c>
      <c r="NU442" s="75">
        <f t="shared" si="442"/>
        <v>6563647253.708744</v>
      </c>
      <c r="NV442" s="75">
        <f t="shared" si="443"/>
        <v>6836676088.3430233</v>
      </c>
      <c r="NW442" s="75">
        <f t="shared" si="444"/>
        <v>7139128707.9495888</v>
      </c>
      <c r="NX442" s="75">
        <f t="shared" si="445"/>
        <v>7444538906.5630836</v>
      </c>
      <c r="NY442" s="75">
        <f t="shared" si="446"/>
        <v>7775404547.8799572</v>
      </c>
      <c r="NZ442" s="75">
        <f t="shared" si="447"/>
        <v>8107958378.908658</v>
      </c>
      <c r="OA442" s="75">
        <f t="shared" si="448"/>
        <v>8425271480.166069</v>
      </c>
      <c r="OB442" s="75">
        <f t="shared" si="449"/>
        <v>8730473651.3761902</v>
      </c>
      <c r="OC442" s="75">
        <f t="shared" si="450"/>
        <v>8995836999.8950748</v>
      </c>
      <c r="OD442" s="75">
        <f t="shared" si="451"/>
        <v>9236726284.3981361</v>
      </c>
      <c r="OE442" s="75">
        <f t="shared" si="452"/>
        <v>9476571768.521822</v>
      </c>
      <c r="OF442" s="75">
        <f t="shared" si="453"/>
        <v>9730012406.9562569</v>
      </c>
      <c r="OG442" s="75">
        <f t="shared" si="454"/>
        <v>10014859558.154602</v>
      </c>
      <c r="OH442" s="75">
        <f t="shared" si="455"/>
        <v>10311688242.728291</v>
      </c>
      <c r="OI442" s="75">
        <f t="shared" si="456"/>
        <v>10655592935.110542</v>
      </c>
      <c r="OJ442" s="75">
        <f t="shared" si="457"/>
        <v>10990519088.572048</v>
      </c>
      <c r="OK442" s="75">
        <f t="shared" si="458"/>
        <v>11288493357.200994</v>
      </c>
      <c r="OL442" s="75">
        <f t="shared" si="459"/>
        <v>11577980779.073364</v>
      </c>
      <c r="OM442" s="75">
        <f t="shared" si="460"/>
        <v>11876169951.513517</v>
      </c>
      <c r="ON442" s="75">
        <f t="shared" si="461"/>
        <v>12176658848.87895</v>
      </c>
      <c r="OO442" s="75">
        <f t="shared" si="462"/>
        <v>12482793941.242023</v>
      </c>
      <c r="OP442" s="75">
        <f t="shared" si="463"/>
        <v>12781056968.205265</v>
      </c>
      <c r="OQ442" s="75">
        <f t="shared" si="464"/>
        <v>13073228776.526951</v>
      </c>
      <c r="OR442" s="75">
        <f t="shared" si="465"/>
        <v>13387686207.433723</v>
      </c>
      <c r="OS442" s="75">
        <f t="shared" si="466"/>
        <v>13703448733.551033</v>
      </c>
      <c r="OT442" s="75">
        <f t="shared" si="467"/>
        <v>14076867382.374308</v>
      </c>
      <c r="OU442" s="75">
        <f t="shared" si="468"/>
        <v>14551431718.995256</v>
      </c>
      <c r="OV442" s="75">
        <f t="shared" si="469"/>
        <v>15067689136.582554</v>
      </c>
      <c r="OW442" s="75">
        <f t="shared" si="470"/>
        <v>15633276710.534649</v>
      </c>
    </row>
    <row r="443" spans="2:413" ht="15">
      <c r="B443" s="81" t="s">
        <v>102</v>
      </c>
      <c r="C443" s="81">
        <v>4.17</v>
      </c>
      <c r="D443" s="121"/>
      <c r="E443" s="121"/>
      <c r="F443" s="121"/>
      <c r="G443" s="121"/>
      <c r="H443" s="121"/>
      <c r="I443" s="121"/>
      <c r="J443" s="121"/>
      <c r="AI443" s="36" t="s">
        <v>102</v>
      </c>
      <c r="AJ443" s="44">
        <f t="shared" si="417"/>
        <v>1763.2357945913714</v>
      </c>
      <c r="AK443" s="44">
        <f t="shared" si="417"/>
        <v>1832.3111024468153</v>
      </c>
      <c r="AL443" s="44">
        <f t="shared" si="417"/>
        <v>1899.8537508299928</v>
      </c>
      <c r="AM443" s="44">
        <f t="shared" si="417"/>
        <v>1965.8881801678469</v>
      </c>
      <c r="AN443" s="44">
        <f t="shared" si="417"/>
        <v>2030.4545457060287</v>
      </c>
      <c r="AO443" s="44">
        <f t="shared" si="417"/>
        <v>2093.6057081058061</v>
      </c>
      <c r="AP443" s="44">
        <f t="shared" si="417"/>
        <v>2155.4045526520654</v>
      </c>
      <c r="AQ443" s="44">
        <f t="shared" si="417"/>
        <v>2215.9216331386765</v>
      </c>
      <c r="AR443" s="44">
        <f t="shared" si="417"/>
        <v>2275.2331271443054</v>
      </c>
      <c r="AS443" s="44">
        <f t="shared" si="417"/>
        <v>2333.4190831277751</v>
      </c>
      <c r="AT443" s="44">
        <f t="shared" si="418"/>
        <v>2390.561935926853</v>
      </c>
      <c r="AU443" s="44">
        <f t="shared" si="418"/>
        <v>2446.7452652823386</v>
      </c>
      <c r="AV443" s="44">
        <f t="shared" si="418"/>
        <v>2502.05277145748</v>
      </c>
      <c r="AW443" s="44">
        <f t="shared" si="418"/>
        <v>2556.5674424892973</v>
      </c>
      <c r="AX443" s="44">
        <f t="shared" si="418"/>
        <v>2610.3708887772705</v>
      </c>
      <c r="AY443" s="44">
        <f t="shared" si="418"/>
        <v>2663.5428223371805</v>
      </c>
      <c r="AZ443" s="44">
        <f t="shared" si="418"/>
        <v>2716.1606599323518</v>
      </c>
      <c r="BA443" s="44">
        <f t="shared" si="418"/>
        <v>2768.2992312980441</v>
      </c>
      <c r="BB443" s="44">
        <f t="shared" si="418"/>
        <v>2820.0305756933285</v>
      </c>
      <c r="BC443" s="44">
        <f t="shared" si="418"/>
        <v>2871.4238119757892</v>
      </c>
      <c r="BD443" s="44">
        <f t="shared" si="419"/>
        <v>2922.5450692495579</v>
      </c>
      <c r="BE443" s="44">
        <f t="shared" si="419"/>
        <v>2973.4574668569089</v>
      </c>
      <c r="BF443" s="44">
        <f t="shared" si="419"/>
        <v>3024.2211340521721</v>
      </c>
      <c r="BG443" s="44">
        <f t="shared" si="419"/>
        <v>3074.8932611085684</v>
      </c>
      <c r="BH443" s="44">
        <f t="shared" si="419"/>
        <v>3125.528174865216</v>
      </c>
      <c r="BI443" s="44">
        <f t="shared" si="419"/>
        <v>3176.1774328294409</v>
      </c>
      <c r="BJ443" s="44">
        <f t="shared" si="419"/>
        <v>3226.8899309180929</v>
      </c>
      <c r="BK443" s="44">
        <f t="shared" si="419"/>
        <v>3277.7120207619855</v>
      </c>
      <c r="BL443" s="44">
        <f t="shared" si="419"/>
        <v>3328.687633221874</v>
      </c>
      <c r="BM443" s="44">
        <f t="shared" si="419"/>
        <v>3379.8584053846416</v>
      </c>
      <c r="BN443" s="44">
        <f t="shared" si="420"/>
        <v>3431.2638088363933</v>
      </c>
      <c r="BO443" s="44">
        <f t="shared" si="420"/>
        <v>3482.9412774560519</v>
      </c>
      <c r="BP443" s="44">
        <f t="shared" si="420"/>
        <v>3534.9263333491776</v>
      </c>
      <c r="BQ443" s="44">
        <f t="shared" si="420"/>
        <v>3587.2527098564469</v>
      </c>
      <c r="BR443" s="44">
        <f t="shared" si="420"/>
        <v>3639.952470833096</v>
      </c>
      <c r="BS443" s="44">
        <f t="shared" si="420"/>
        <v>3693.0561256120668</v>
      </c>
      <c r="BT443" s="44">
        <f t="shared" si="420"/>
        <v>3746.5927392414155</v>
      </c>
      <c r="BU443" s="44">
        <f t="shared" si="420"/>
        <v>3800.5900377314947</v>
      </c>
      <c r="BV443" s="44">
        <f t="shared" si="420"/>
        <v>3855.0745081646055</v>
      </c>
      <c r="BW443" s="44">
        <f t="shared" si="420"/>
        <v>3910.071493613681</v>
      </c>
      <c r="BX443" s="44">
        <f t="shared" si="421"/>
        <v>3965.6052828908792</v>
      </c>
      <c r="BY443" s="44">
        <f t="shared" si="421"/>
        <v>4021.6991952049571</v>
      </c>
      <c r="BZ443" s="44">
        <f t="shared" si="421"/>
        <v>4078.3756598508071</v>
      </c>
      <c r="CA443" s="44">
        <f t="shared" si="421"/>
        <v>4135.6562910878538</v>
      </c>
      <c r="CB443" s="44">
        <f t="shared" si="421"/>
        <v>4193.561958388208</v>
      </c>
      <c r="CC443" s="44">
        <f t="shared" si="421"/>
        <v>4252.1128522521549</v>
      </c>
      <c r="CD443" s="44">
        <f t="shared" si="421"/>
        <v>4311.3285457992215</v>
      </c>
      <c r="CE443" s="44">
        <f t="shared" si="421"/>
        <v>4371.228052348858</v>
      </c>
      <c r="CF443" s="44">
        <f t="shared" si="421"/>
        <v>4431.8298792066535</v>
      </c>
      <c r="GU443" s="35">
        <v>85</v>
      </c>
      <c r="GV443" s="35">
        <v>100</v>
      </c>
      <c r="GW443" s="36" t="s">
        <v>102</v>
      </c>
      <c r="GX443" s="35">
        <f>SUMIF(Population!$B$4:$B$104,"&lt;="&amp;$GV443,Population!C$4:C$104)-SUMIF(Population!$B$4:$B$104,"&lt;"&amp;$GU443,Population!C$4:C$104)</f>
        <v>420517</v>
      </c>
      <c r="GY443" s="35">
        <f>SUMIF(Population!$B$4:$B$104,"&lt;="&amp;$GV443,Population!D$4:D$104)-SUMIF(Population!$B$4:$B$104,"&lt;"&amp;$GU443,Population!D$4:D$104)</f>
        <v>438073</v>
      </c>
      <c r="GZ443" s="35">
        <f>SUMIF(Population!$B$4:$B$104,"&lt;="&amp;$GV443,Population!E$4:E$104)-SUMIF(Population!$B$4:$B$104,"&lt;"&amp;$GU443,Population!E$4:E$104)</f>
        <v>453926</v>
      </c>
      <c r="HA443" s="35">
        <f>SUMIF(Population!$B$4:$B$104,"&lt;="&amp;$GV443,Population!F$4:F$104)-SUMIF(Population!$B$4:$B$104,"&lt;"&amp;$GU443,Population!F$4:F$104)</f>
        <v>469513</v>
      </c>
      <c r="HB443" s="35">
        <f>SUMIF(Population!$B$4:$B$104,"&lt;="&amp;$GV443,Population!G$4:G$104)-SUMIF(Population!$B$4:$B$104,"&lt;"&amp;$GU443,Population!G$4:G$104)</f>
        <v>483837</v>
      </c>
      <c r="HC443" s="35">
        <f>SUMIF(Population!$B$4:$B$104,"&lt;="&amp;$GV443,Population!H$4:H$104)-SUMIF(Population!$B$4:$B$104,"&lt;"&amp;$GU443,Population!H$4:H$104)</f>
        <v>493971</v>
      </c>
      <c r="HD443" s="35">
        <f>SUMIF(Population!$B$4:$B$104,"&lt;="&amp;$GV443,Population!I$4:I$104)-SUMIF(Population!$B$4:$B$104,"&lt;"&amp;$GU443,Population!I$4:I$104)</f>
        <v>504020</v>
      </c>
      <c r="HE443" s="35">
        <f>SUMIF(Population!$B$4:$B$104,"&lt;="&amp;$GV443,Population!J$4:J$104)-SUMIF(Population!$B$4:$B$104,"&lt;"&amp;$GU443,Population!J$4:J$104)</f>
        <v>514070</v>
      </c>
      <c r="HF443" s="35">
        <f>SUMIF(Population!$B$4:$B$104,"&lt;="&amp;$GV443,Population!K$4:K$104)-SUMIF(Population!$B$4:$B$104,"&lt;"&amp;$GU443,Population!K$4:K$104)</f>
        <v>525218</v>
      </c>
      <c r="HG443" s="35">
        <f>SUMIF(Population!$B$4:$B$104,"&lt;="&amp;$GV443,Population!L$4:L$104)-SUMIF(Population!$B$4:$B$104,"&lt;"&amp;$GU443,Population!L$4:L$104)</f>
        <v>539477</v>
      </c>
      <c r="HH443" s="35">
        <f>SUMIF(Population!$B$4:$B$104,"&lt;="&amp;$GV443,Population!M$4:M$104)-SUMIF(Population!$B$4:$B$104,"&lt;"&amp;$GU443,Population!M$4:M$104)</f>
        <v>555291</v>
      </c>
      <c r="HI443" s="35">
        <f>SUMIF(Population!$B$4:$B$104,"&lt;="&amp;$GV443,Population!N$4:N$104)-SUMIF(Population!$B$4:$B$104,"&lt;"&amp;$GU443,Population!N$4:N$104)</f>
        <v>572853</v>
      </c>
      <c r="HJ443" s="35">
        <f>SUMIF(Population!$B$4:$B$104,"&lt;="&amp;$GV443,Population!O$4:O$104)-SUMIF(Population!$B$4:$B$104,"&lt;"&amp;$GU443,Population!O$4:O$104)</f>
        <v>593351</v>
      </c>
      <c r="HK443" s="35">
        <f>SUMIF(Population!$B$4:$B$104,"&lt;="&amp;$GV443,Population!P$4:P$104)-SUMIF(Population!$B$4:$B$104,"&lt;"&amp;$GU443,Population!P$4:P$104)</f>
        <v>616070</v>
      </c>
      <c r="HL443" s="35">
        <f>SUMIF(Population!$B$4:$B$104,"&lt;="&amp;$GV443,Population!Q$4:Q$104)-SUMIF(Population!$B$4:$B$104,"&lt;"&amp;$GU443,Population!Q$4:Q$104)</f>
        <v>640274</v>
      </c>
      <c r="HM443" s="35">
        <f>SUMIF(Population!$B$4:$B$104,"&lt;="&amp;$GV443,Population!R$4:R$104)-SUMIF(Population!$B$4:$B$104,"&lt;"&amp;$GU443,Population!R$4:R$104)</f>
        <v>669620</v>
      </c>
      <c r="HN443" s="35">
        <f>SUMIF(Population!$B$4:$B$104,"&lt;="&amp;$GV443,Population!S$4:S$104)-SUMIF(Population!$B$4:$B$104,"&lt;"&amp;$GU443,Population!S$4:S$104)</f>
        <v>698456</v>
      </c>
      <c r="HO443" s="35">
        <f>SUMIF(Population!$B$4:$B$104,"&lt;="&amp;$GV443,Population!T$4:T$104)-SUMIF(Population!$B$4:$B$104,"&lt;"&amp;$GU443,Population!T$4:T$104)</f>
        <v>736578</v>
      </c>
      <c r="HP443" s="35">
        <f>SUMIF(Population!$B$4:$B$104,"&lt;="&amp;$GV443,Population!U$4:U$104)-SUMIF(Population!$B$4:$B$104,"&lt;"&amp;$GU443,Population!U$4:U$104)</f>
        <v>777464</v>
      </c>
      <c r="HQ443" s="35">
        <f>SUMIF(Population!$B$4:$B$104,"&lt;="&amp;$GV443,Population!V$4:V$104)-SUMIF(Population!$B$4:$B$104,"&lt;"&amp;$GU443,Population!V$4:V$104)</f>
        <v>820222</v>
      </c>
      <c r="HR443" s="35">
        <f>SUMIF(Population!$B$4:$B$104,"&lt;="&amp;$GV443,Population!W$4:W$104)-SUMIF(Population!$B$4:$B$104,"&lt;"&amp;$GU443,Population!W$4:W$104)</f>
        <v>884095</v>
      </c>
      <c r="HS443" s="35">
        <f>SUMIF(Population!$B$4:$B$104,"&lt;="&amp;$GV443,Population!X$4:X$104)-SUMIF(Population!$B$4:$B$104,"&lt;"&amp;$GU443,Population!X$4:X$104)</f>
        <v>937405</v>
      </c>
      <c r="HT443" s="35">
        <f>SUMIF(Population!$B$4:$B$104,"&lt;="&amp;$GV443,Population!Y$4:Y$104)-SUMIF(Population!$B$4:$B$104,"&lt;"&amp;$GU443,Population!Y$4:Y$104)</f>
        <v>985070</v>
      </c>
      <c r="HU443" s="35">
        <f>SUMIF(Population!$B$4:$B$104,"&lt;="&amp;$GV443,Population!Z$4:Z$104)-SUMIF(Population!$B$4:$B$104,"&lt;"&amp;$GU443,Population!Z$4:Z$104)</f>
        <v>1033029</v>
      </c>
      <c r="HV443" s="35">
        <f>SUMIF(Population!$B$4:$B$104,"&lt;="&amp;$GV443,Population!AA$4:AA$104)-SUMIF(Population!$B$4:$B$104,"&lt;"&amp;$GU443,Population!AA$4:AA$104)</f>
        <v>1079834</v>
      </c>
      <c r="HW443" s="35">
        <f>SUMIF(Population!$B$4:$B$104,"&lt;="&amp;$GV443,Population!AB$4:AB$104)-SUMIF(Population!$B$4:$B$104,"&lt;"&amp;$GU443,Population!AB$4:AB$104)</f>
        <v>1124696</v>
      </c>
      <c r="HX443" s="35">
        <f>SUMIF(Population!$B$4:$B$104,"&lt;="&amp;$GV443,Population!AC$4:AC$104)-SUMIF(Population!$B$4:$B$104,"&lt;"&amp;$GU443,Population!AC$4:AC$104)</f>
        <v>1171507</v>
      </c>
      <c r="HY443" s="35">
        <f>SUMIF(Population!$B$4:$B$104,"&lt;="&amp;$GV443,Population!AD$4:AD$104)-SUMIF(Population!$B$4:$B$104,"&lt;"&amp;$GU443,Population!AD$4:AD$104)</f>
        <v>1216233</v>
      </c>
      <c r="HZ443" s="35">
        <f>SUMIF(Population!$B$4:$B$104,"&lt;="&amp;$GV443,Population!AE$4:AE$104)-SUMIF(Population!$B$4:$B$104,"&lt;"&amp;$GU443,Population!AE$4:AE$104)</f>
        <v>1262735</v>
      </c>
      <c r="IA443" s="35">
        <f>SUMIF(Population!$B$4:$B$104,"&lt;="&amp;$GV443,Population!AF$4:AF$104)-SUMIF(Population!$B$4:$B$104,"&lt;"&amp;$GU443,Population!AF$4:AF$104)</f>
        <v>1311077</v>
      </c>
      <c r="IB443" s="35">
        <f>SUMIF(Population!$B$4:$B$104,"&lt;="&amp;$GV443,Population!AG$4:AG$104)-SUMIF(Population!$B$4:$B$104,"&lt;"&amp;$GU443,Population!AG$4:AG$104)</f>
        <v>1358237</v>
      </c>
      <c r="IC443" s="35">
        <f>SUMIF(Population!$B$4:$B$104,"&lt;="&amp;$GV443,Population!AH$4:AH$104)-SUMIF(Population!$B$4:$B$104,"&lt;"&amp;$GU443,Population!AH$4:AH$104)</f>
        <v>1406955</v>
      </c>
      <c r="ID443" s="35">
        <f>SUMIF(Population!$B$4:$B$104,"&lt;="&amp;$GV443,Population!AI$4:AI$104)-SUMIF(Population!$B$4:$B$104,"&lt;"&amp;$GU443,Population!AI$4:AI$104)</f>
        <v>1456529</v>
      </c>
      <c r="IE443" s="35">
        <f>SUMIF(Population!$B$4:$B$104,"&lt;="&amp;$GV443,Population!AJ$4:AJ$104)-SUMIF(Population!$B$4:$B$104,"&lt;"&amp;$GU443,Population!AJ$4:AJ$104)</f>
        <v>1505910</v>
      </c>
      <c r="IF443" s="35">
        <f>SUMIF(Population!$B$4:$B$104,"&lt;="&amp;$GV443,Population!AK$4:AK$104)-SUMIF(Population!$B$4:$B$104,"&lt;"&amp;$GU443,Population!AK$4:AK$104)</f>
        <v>1559384</v>
      </c>
      <c r="IG443" s="35">
        <f>SUMIF(Population!$B$4:$B$104,"&lt;="&amp;$GV443,Population!AL$4:AL$104)-SUMIF(Population!$B$4:$B$104,"&lt;"&amp;$GU443,Population!AL$4:AL$104)</f>
        <v>1608853</v>
      </c>
      <c r="IH443" s="35">
        <f>SUMIF(Population!$B$4:$B$104,"&lt;="&amp;$GV443,Population!AM$4:AM$104)-SUMIF(Population!$B$4:$B$104,"&lt;"&amp;$GU443,Population!AM$4:AM$104)</f>
        <v>1656599</v>
      </c>
      <c r="II443" s="35">
        <f>SUMIF(Population!$B$4:$B$104,"&lt;="&amp;$GV443,Population!AN$4:AN$104)-SUMIF(Population!$B$4:$B$104,"&lt;"&amp;$GU443,Population!AN$4:AN$104)</f>
        <v>1699738</v>
      </c>
      <c r="IJ443" s="35">
        <f>SUMIF(Population!$B$4:$B$104,"&lt;="&amp;$GV443,Population!AO$4:AO$104)-SUMIF(Population!$B$4:$B$104,"&lt;"&amp;$GU443,Population!AO$4:AO$104)</f>
        <v>1734786</v>
      </c>
      <c r="IK443" s="35">
        <f>SUMIF(Population!$B$4:$B$104,"&lt;="&amp;$GV443,Population!AP$4:AP$104)-SUMIF(Population!$B$4:$B$104,"&lt;"&amp;$GU443,Population!AP$4:AP$104)</f>
        <v>1765858</v>
      </c>
      <c r="IL443" s="35">
        <f>SUMIF(Population!$B$4:$B$104,"&lt;="&amp;$GV443,Population!AQ$4:AQ$104)-SUMIF(Population!$B$4:$B$104,"&lt;"&amp;$GU443,Population!AQ$4:AQ$104)</f>
        <v>1796278</v>
      </c>
      <c r="IM443" s="35">
        <f>SUMIF(Population!$B$4:$B$104,"&lt;="&amp;$GV443,Population!AR$4:AR$104)-SUMIF(Population!$B$4:$B$104,"&lt;"&amp;$GU443,Population!AR$4:AR$104)</f>
        <v>1830721</v>
      </c>
      <c r="IN443" s="35">
        <f>SUMIF(Population!$B$4:$B$104,"&lt;="&amp;$GV443,Population!AS$4:AS$104)-SUMIF(Population!$B$4:$B$104,"&lt;"&amp;$GU443,Population!AS$4:AS$104)</f>
        <v>1874552</v>
      </c>
      <c r="IO443" s="35">
        <f>SUMIF(Population!$B$4:$B$104,"&lt;="&amp;$GV443,Population!AT$4:AT$104)-SUMIF(Population!$B$4:$B$104,"&lt;"&amp;$GU443,Population!AT$4:AT$104)</f>
        <v>1921287</v>
      </c>
      <c r="IP443" s="35">
        <f>SUMIF(Population!$B$4:$B$104,"&lt;="&amp;$GV443,Population!AU$4:AU$104)-SUMIF(Population!$B$4:$B$104,"&lt;"&amp;$GU443,Population!AU$4:AU$104)</f>
        <v>1981470</v>
      </c>
      <c r="IQ443" s="35">
        <f>SUMIF(Population!$B$4:$B$104,"&lt;="&amp;$GV443,Population!AV$4:AV$104)-SUMIF(Population!$B$4:$B$104,"&lt;"&amp;$GU443,Population!AV$4:AV$104)</f>
        <v>2037588</v>
      </c>
      <c r="IR443" s="35">
        <f>SUMIF(Population!$B$4:$B$104,"&lt;="&amp;$GV443,Population!AW$4:AW$104)-SUMIF(Population!$B$4:$B$104,"&lt;"&amp;$GU443,Population!AW$4:AW$104)</f>
        <v>2083241</v>
      </c>
      <c r="IS443" s="35">
        <f>SUMIF(Population!$B$4:$B$104,"&lt;="&amp;$GV443,Population!AX$4:AX$104)-SUMIF(Population!$B$4:$B$104,"&lt;"&amp;$GU443,Population!AX$4:AX$104)</f>
        <v>2122724</v>
      </c>
      <c r="IT443" s="35">
        <f>SUMIF(Population!$B$4:$B$104,"&lt;="&amp;$GV443,Population!AY$4:AY$104)-SUMIF(Population!$B$4:$B$104,"&lt;"&amp;$GU443,Population!AY$4:AY$104)</f>
        <v>2157332</v>
      </c>
      <c r="MZ443" s="36" t="s">
        <v>102</v>
      </c>
      <c r="NA443" s="75">
        <f t="shared" si="422"/>
        <v>741470626.63417971</v>
      </c>
      <c r="NB443" s="75">
        <f t="shared" si="423"/>
        <v>802686021.58218372</v>
      </c>
      <c r="NC443" s="75">
        <f t="shared" si="424"/>
        <v>862393013.69925535</v>
      </c>
      <c r="ND443" s="75">
        <f t="shared" si="425"/>
        <v>923010057.13514638</v>
      </c>
      <c r="NE443" s="75">
        <f t="shared" si="426"/>
        <v>982409036.0307678</v>
      </c>
      <c r="NF443" s="75">
        <f t="shared" si="427"/>
        <v>1034180505.2387332</v>
      </c>
      <c r="NG443" s="75">
        <f t="shared" si="428"/>
        <v>1086367002.6276939</v>
      </c>
      <c r="NH443" s="75">
        <f t="shared" si="429"/>
        <v>1139138833.9475994</v>
      </c>
      <c r="NI443" s="75">
        <f t="shared" si="430"/>
        <v>1194993392.5724778</v>
      </c>
      <c r="NJ443" s="75">
        <f t="shared" si="431"/>
        <v>1258825926.7085228</v>
      </c>
      <c r="NK443" s="75">
        <f t="shared" si="432"/>
        <v>1327457527.9627581</v>
      </c>
      <c r="NL443" s="75">
        <f t="shared" si="433"/>
        <v>1401625365.4527836</v>
      </c>
      <c r="NM443" s="75">
        <f t="shared" si="434"/>
        <v>1484595513.9970672</v>
      </c>
      <c r="NN443" s="75">
        <f t="shared" si="435"/>
        <v>1575024504.2943814</v>
      </c>
      <c r="NO443" s="75">
        <f t="shared" si="436"/>
        <v>1671352610.4409781</v>
      </c>
      <c r="NP443" s="75">
        <f t="shared" si="437"/>
        <v>1783561544.6934228</v>
      </c>
      <c r="NQ443" s="75">
        <f t="shared" si="438"/>
        <v>1897118709.8937106</v>
      </c>
      <c r="NR443" s="75">
        <f t="shared" si="439"/>
        <v>2039068311.1910508</v>
      </c>
      <c r="NS443" s="75">
        <f t="shared" si="440"/>
        <v>2192472251.5008378</v>
      </c>
      <c r="NT443" s="75">
        <f t="shared" si="441"/>
        <v>2355204981.9064059</v>
      </c>
      <c r="NU443" s="75">
        <f t="shared" si="442"/>
        <v>2583807482.998188</v>
      </c>
      <c r="NV443" s="75">
        <f t="shared" si="443"/>
        <v>2787333896.7190008</v>
      </c>
      <c r="NW443" s="75">
        <f t="shared" si="444"/>
        <v>2979069512.5207734</v>
      </c>
      <c r="NX443" s="75">
        <f t="shared" si="445"/>
        <v>3176453910.6297231</v>
      </c>
      <c r="NY443" s="75">
        <f t="shared" si="446"/>
        <v>3375051591.1774058</v>
      </c>
      <c r="NZ443" s="75">
        <f t="shared" si="447"/>
        <v>3572234053.9935408</v>
      </c>
      <c r="OA443" s="75">
        <f t="shared" si="448"/>
        <v>3780324142.3000622</v>
      </c>
      <c r="OB443" s="75">
        <f t="shared" si="449"/>
        <v>3986461524.1474118</v>
      </c>
      <c r="OC443" s="75">
        <f t="shared" si="450"/>
        <v>4203250378.5364232</v>
      </c>
      <c r="OD443" s="75">
        <f t="shared" si="451"/>
        <v>4431254618.5564795</v>
      </c>
      <c r="OE443" s="75">
        <f t="shared" si="452"/>
        <v>4660469461.9225159</v>
      </c>
      <c r="OF443" s="75">
        <f t="shared" si="453"/>
        <v>4900341645.0231791</v>
      </c>
      <c r="OG443" s="75">
        <f t="shared" si="454"/>
        <v>5148722717.3867445</v>
      </c>
      <c r="OH443" s="75">
        <f t="shared" si="455"/>
        <v>5402079728.299922</v>
      </c>
      <c r="OI443" s="75">
        <f t="shared" si="456"/>
        <v>5676083643.7775965</v>
      </c>
      <c r="OJ443" s="75">
        <f t="shared" si="457"/>
        <v>5941584426.8593502</v>
      </c>
      <c r="OK443" s="75">
        <f t="shared" si="458"/>
        <v>6206601785.2345896</v>
      </c>
      <c r="OL443" s="75">
        <f t="shared" si="459"/>
        <v>6460007309.5536556</v>
      </c>
      <c r="OM443" s="75">
        <f t="shared" si="460"/>
        <v>6687729285.7208433</v>
      </c>
      <c r="ON443" s="75">
        <f t="shared" si="461"/>
        <v>6904631027.5696678</v>
      </c>
      <c r="OO443" s="75">
        <f t="shared" si="462"/>
        <v>7123329526.340663</v>
      </c>
      <c r="OP443" s="75">
        <f t="shared" si="463"/>
        <v>7362609172.3448143</v>
      </c>
      <c r="OQ443" s="75">
        <f t="shared" si="464"/>
        <v>7645127249.9246502</v>
      </c>
      <c r="OR443" s="75">
        <f t="shared" si="465"/>
        <v>7945782668.5353098</v>
      </c>
      <c r="OS443" s="75">
        <f t="shared" si="466"/>
        <v>8309417213.6874828</v>
      </c>
      <c r="OT443" s="75">
        <f t="shared" si="467"/>
        <v>8664054122.3947639</v>
      </c>
      <c r="OU443" s="75">
        <f t="shared" si="468"/>
        <v>8981536391.0793152</v>
      </c>
      <c r="OV443" s="75">
        <f t="shared" si="469"/>
        <v>9278910696.1941776</v>
      </c>
      <c r="OW443" s="75">
        <f t="shared" si="470"/>
        <v>9560928416.9686489</v>
      </c>
    </row>
    <row r="444" spans="2:413" ht="15">
      <c r="B444" s="81" t="s">
        <v>309</v>
      </c>
      <c r="C444" s="81">
        <v>1</v>
      </c>
      <c r="D444" s="121"/>
      <c r="E444" s="121"/>
      <c r="F444" s="121"/>
      <c r="G444" s="121"/>
      <c r="H444" s="121"/>
      <c r="I444" s="121"/>
      <c r="J444" s="121"/>
      <c r="AI444" s="36" t="s">
        <v>556</v>
      </c>
      <c r="AJ444" s="44">
        <f>'Health Non Demographic'!K25</f>
        <v>422.83832004589243</v>
      </c>
      <c r="AK444" s="44">
        <f>'Health Non Demographic'!L25</f>
        <v>439.40314207357682</v>
      </c>
      <c r="AL444" s="44">
        <f>'Health Non Demographic'!M25</f>
        <v>455.60041986330765</v>
      </c>
      <c r="AM444" s="44">
        <f>'Health Non Demographic'!N25</f>
        <v>471.43601442874029</v>
      </c>
      <c r="AN444" s="44">
        <f>'Health Non Demographic'!O25</f>
        <v>486.91955532518676</v>
      </c>
      <c r="AO444" s="44">
        <f>'Health Non Demographic'!P25</f>
        <v>502.06371897021728</v>
      </c>
      <c r="AP444" s="44">
        <f>'Health Non Demographic'!Q25</f>
        <v>516.88358576788141</v>
      </c>
      <c r="AQ444" s="44">
        <f>'Health Non Demographic'!R25</f>
        <v>531.39607509320786</v>
      </c>
      <c r="AR444" s="44">
        <f>'Health Non Demographic'!S25</f>
        <v>545.61945495067278</v>
      </c>
      <c r="AS444" s="44">
        <f>'Health Non Demographic'!T25</f>
        <v>559.57292161337534</v>
      </c>
      <c r="AT444" s="44">
        <f>'Health Non Demographic'!U25</f>
        <v>573.27624362754273</v>
      </c>
      <c r="AU444" s="44">
        <f>'Health Non Demographic'!V25</f>
        <v>586.74946409648408</v>
      </c>
      <c r="AV444" s="44">
        <f>'Health Non Demographic'!W25</f>
        <v>600.01265502577462</v>
      </c>
      <c r="AW444" s="44">
        <f>'Health Non Demographic'!X25</f>
        <v>613.0857176233327</v>
      </c>
      <c r="AX444" s="44">
        <f>'Health Non Demographic'!Y25</f>
        <v>625.98822272836219</v>
      </c>
      <c r="AY444" s="44">
        <f>'Health Non Demographic'!Z25</f>
        <v>638.73928593217761</v>
      </c>
      <c r="AZ444" s="44">
        <f>'Health Non Demographic'!AA25</f>
        <v>651.35747240583976</v>
      </c>
      <c r="BA444" s="44">
        <f>'Health Non Demographic'!AB25</f>
        <v>663.86072692998664</v>
      </c>
      <c r="BB444" s="44">
        <f>'Health Non Demographic'!AC25</f>
        <v>676.26632510631384</v>
      </c>
      <c r="BC444" s="44">
        <f>'Health Non Demographic'!AD25</f>
        <v>688.59084220042905</v>
      </c>
      <c r="BD444" s="44">
        <f>'Health Non Demographic'!AE25</f>
        <v>700.85013651068539</v>
      </c>
      <c r="BE444" s="44">
        <f>'Health Non Demographic'!AF25</f>
        <v>713.05934457000217</v>
      </c>
      <c r="BF444" s="44">
        <f>'Health Non Demographic'!AG25</f>
        <v>725.23288586383023</v>
      </c>
      <c r="BG444" s="44">
        <f>'Health Non Demographic'!AH25</f>
        <v>737.38447508598767</v>
      </c>
      <c r="BH444" s="44">
        <f>'Health Non Demographic'!AI25</f>
        <v>749.52714025544753</v>
      </c>
      <c r="BI444" s="44">
        <f>'Health Non Demographic'!AJ25</f>
        <v>761.67324528283962</v>
      </c>
      <c r="BJ444" s="44">
        <f>'Health Non Demographic'!AK25</f>
        <v>773.83451580769611</v>
      </c>
      <c r="BK444" s="44">
        <f>'Health Non Demographic'!AL25</f>
        <v>786.02206732901334</v>
      </c>
      <c r="BL444" s="44">
        <f>'Health Non Demographic'!AM25</f>
        <v>798.24643482538943</v>
      </c>
      <c r="BM444" s="44">
        <f>'Health Non Demographic'!AN25</f>
        <v>810.5176032097462</v>
      </c>
      <c r="BN444" s="44">
        <f>'Health Non Demographic'!AO25</f>
        <v>822.84503809026216</v>
      </c>
      <c r="BO444" s="44">
        <f>'Health Non Demographic'!AP25</f>
        <v>835.23771641631947</v>
      </c>
      <c r="BP444" s="44">
        <f>'Health Non Demographic'!AQ25</f>
        <v>847.70415667845987</v>
      </c>
      <c r="BQ444" s="44">
        <f>'Health Non Demographic'!AR25</f>
        <v>860.25244840682183</v>
      </c>
      <c r="BR444" s="44">
        <f>'Health Non Demographic'!AS25</f>
        <v>872.89028077532282</v>
      </c>
      <c r="BS444" s="44">
        <f>'Health Non Demographic'!AT25</f>
        <v>885.62497017075941</v>
      </c>
      <c r="BT444" s="44">
        <f>'Health Non Demographic'!AU25</f>
        <v>898.46348662863682</v>
      </c>
      <c r="BU444" s="44">
        <f>'Health Non Demographic'!AV25</f>
        <v>911.41247907230093</v>
      </c>
      <c r="BV444" s="44">
        <f>'Health Non Demographic'!AW25</f>
        <v>924.47829932004925</v>
      </c>
      <c r="BW444" s="44">
        <f>'Health Non Demographic'!AX25</f>
        <v>937.66702484740551</v>
      </c>
      <c r="BX444" s="44">
        <f>'Health Non Demographic'!AY25</f>
        <v>950.98448030956331</v>
      </c>
      <c r="BY444" s="44">
        <f>'Health Non Demographic'!AZ25</f>
        <v>964.43625784291532</v>
      </c>
      <c r="BZ444" s="44">
        <f>'Health Non Demographic'!BA25</f>
        <v>978.02773617525349</v>
      </c>
      <c r="CA444" s="44">
        <f>'Health Non Demographic'!BB25</f>
        <v>991.76409858221916</v>
      </c>
      <c r="CB444" s="44">
        <f>'Health Non Demographic'!BC25</f>
        <v>1005.6503497333832</v>
      </c>
      <c r="CC444" s="44">
        <f>'Health Non Demographic'!BD25</f>
        <v>1019.6913314753368</v>
      </c>
      <c r="CD444" s="44">
        <f>'Health Non Demographic'!BE25</f>
        <v>1033.8917376017318</v>
      </c>
      <c r="CE444" s="44">
        <f>'Health Non Demographic'!BF25</f>
        <v>1048.2561276615966</v>
      </c>
      <c r="CF444" s="44">
        <f>'Health Non Demographic'!BG25</f>
        <v>1062.7889398577106</v>
      </c>
      <c r="GW444" s="36" t="s">
        <v>309</v>
      </c>
      <c r="GX444" s="35">
        <f>SUM(GX434:GX443)</f>
        <v>22706867</v>
      </c>
      <c r="GY444" s="35">
        <f t="shared" ref="GY444:IT444" si="471">SUM(GY434:GY443)</f>
        <v>23098218</v>
      </c>
      <c r="GZ444" s="35">
        <f t="shared" si="471"/>
        <v>23481244</v>
      </c>
      <c r="HA444" s="35">
        <f t="shared" si="471"/>
        <v>23855556</v>
      </c>
      <c r="HB444" s="35">
        <f t="shared" si="471"/>
        <v>24221149</v>
      </c>
      <c r="HC444" s="35">
        <f t="shared" si="471"/>
        <v>24577462</v>
      </c>
      <c r="HD444" s="35">
        <f t="shared" si="471"/>
        <v>24923983</v>
      </c>
      <c r="HE444" s="35">
        <f t="shared" si="471"/>
        <v>25271486</v>
      </c>
      <c r="HF444" s="35">
        <f t="shared" si="471"/>
        <v>25619029</v>
      </c>
      <c r="HG444" s="35">
        <f t="shared" si="471"/>
        <v>25966531</v>
      </c>
      <c r="HH444" s="35">
        <f t="shared" si="471"/>
        <v>26313691</v>
      </c>
      <c r="HI444" s="35">
        <f t="shared" si="471"/>
        <v>26660149</v>
      </c>
      <c r="HJ444" s="35">
        <f t="shared" si="471"/>
        <v>27005329</v>
      </c>
      <c r="HK444" s="35">
        <f t="shared" si="471"/>
        <v>27348818</v>
      </c>
      <c r="HL444" s="35">
        <f t="shared" si="471"/>
        <v>27690307</v>
      </c>
      <c r="HM444" s="35">
        <f t="shared" si="471"/>
        <v>28029509</v>
      </c>
      <c r="HN444" s="35">
        <f t="shared" si="471"/>
        <v>28366138</v>
      </c>
      <c r="HO444" s="35">
        <f t="shared" si="471"/>
        <v>28700170</v>
      </c>
      <c r="HP444" s="35">
        <f t="shared" si="471"/>
        <v>29031390</v>
      </c>
      <c r="HQ444" s="35">
        <f t="shared" si="471"/>
        <v>29359860</v>
      </c>
      <c r="HR444" s="35">
        <f t="shared" si="471"/>
        <v>29685803</v>
      </c>
      <c r="HS444" s="35">
        <f t="shared" si="471"/>
        <v>30009057</v>
      </c>
      <c r="HT444" s="35">
        <f t="shared" si="471"/>
        <v>30329838</v>
      </c>
      <c r="HU444" s="35">
        <f t="shared" si="471"/>
        <v>30648248</v>
      </c>
      <c r="HV444" s="35">
        <f t="shared" si="471"/>
        <v>30964450</v>
      </c>
      <c r="HW444" s="35">
        <f t="shared" si="471"/>
        <v>31278850</v>
      </c>
      <c r="HX444" s="35">
        <f t="shared" si="471"/>
        <v>31591630</v>
      </c>
      <c r="HY444" s="35">
        <f t="shared" si="471"/>
        <v>31902917</v>
      </c>
      <c r="HZ444" s="35">
        <f t="shared" si="471"/>
        <v>32212999</v>
      </c>
      <c r="IA444" s="35">
        <f t="shared" si="471"/>
        <v>32522084</v>
      </c>
      <c r="IB444" s="35">
        <f t="shared" si="471"/>
        <v>32830050</v>
      </c>
      <c r="IC444" s="35">
        <f t="shared" si="471"/>
        <v>33137465</v>
      </c>
      <c r="ID444" s="35">
        <f t="shared" si="471"/>
        <v>33443624</v>
      </c>
      <c r="IE444" s="35">
        <f t="shared" si="471"/>
        <v>33749113</v>
      </c>
      <c r="IF444" s="35">
        <f t="shared" si="471"/>
        <v>34053959</v>
      </c>
      <c r="IG444" s="35">
        <f t="shared" si="471"/>
        <v>34356470</v>
      </c>
      <c r="IH444" s="35">
        <f t="shared" si="471"/>
        <v>34659420</v>
      </c>
      <c r="II444" s="35">
        <f t="shared" si="471"/>
        <v>34962048</v>
      </c>
      <c r="IJ444" s="35">
        <f t="shared" si="471"/>
        <v>35263616</v>
      </c>
      <c r="IK444" s="35">
        <f t="shared" si="471"/>
        <v>35564183</v>
      </c>
      <c r="IL444" s="35">
        <f t="shared" si="471"/>
        <v>35863732</v>
      </c>
      <c r="IM444" s="35">
        <f t="shared" si="471"/>
        <v>36161842</v>
      </c>
      <c r="IN444" s="35">
        <f t="shared" si="471"/>
        <v>36459489</v>
      </c>
      <c r="IO444" s="35">
        <f t="shared" si="471"/>
        <v>36756046</v>
      </c>
      <c r="IP444" s="35">
        <f t="shared" si="471"/>
        <v>37051395</v>
      </c>
      <c r="IQ444" s="35">
        <f t="shared" si="471"/>
        <v>37345636</v>
      </c>
      <c r="IR444" s="35">
        <f t="shared" si="471"/>
        <v>37638396</v>
      </c>
      <c r="IS444" s="35">
        <f t="shared" si="471"/>
        <v>37929562</v>
      </c>
      <c r="IT444" s="35">
        <f t="shared" si="471"/>
        <v>38219197</v>
      </c>
      <c r="MZ444" s="36" t="s">
        <v>556</v>
      </c>
      <c r="NA444" s="75">
        <f t="shared" ref="NA444:OF444" si="472">SUM(NA434:NA443)</f>
        <v>9882188657.2951584</v>
      </c>
      <c r="NB444" s="75">
        <f t="shared" si="472"/>
        <v>10530062598.838125</v>
      </c>
      <c r="NC444" s="75">
        <f t="shared" si="472"/>
        <v>11189882572.288719</v>
      </c>
      <c r="ND444" s="75">
        <f t="shared" si="472"/>
        <v>11864923290.470079</v>
      </c>
      <c r="NE444" s="75">
        <f t="shared" si="472"/>
        <v>12559403855.090544</v>
      </c>
      <c r="NF444" s="75">
        <f t="shared" si="472"/>
        <v>13266610227.814032</v>
      </c>
      <c r="NG444" s="75">
        <f t="shared" si="472"/>
        <v>13985009458.30814</v>
      </c>
      <c r="NH444" s="75">
        <f t="shared" si="472"/>
        <v>14718279957.622206</v>
      </c>
      <c r="NI444" s="75">
        <f t="shared" si="472"/>
        <v>15463696398.410902</v>
      </c>
      <c r="NJ444" s="75">
        <f t="shared" si="472"/>
        <v>16223222997.052813</v>
      </c>
      <c r="NK444" s="75">
        <f t="shared" si="472"/>
        <v>17013574389.5928</v>
      </c>
      <c r="NL444" s="75">
        <f t="shared" si="472"/>
        <v>17815833966.760254</v>
      </c>
      <c r="NM444" s="75">
        <f t="shared" si="472"/>
        <v>18637617180.918713</v>
      </c>
      <c r="NN444" s="75">
        <f t="shared" si="472"/>
        <v>19478571490.340698</v>
      </c>
      <c r="NO444" s="75">
        <f t="shared" si="472"/>
        <v>20350882998.928467</v>
      </c>
      <c r="NP444" s="75">
        <f t="shared" si="472"/>
        <v>21230814741.956787</v>
      </c>
      <c r="NQ444" s="75">
        <f t="shared" si="472"/>
        <v>22118878474.155132</v>
      </c>
      <c r="NR444" s="75">
        <f t="shared" si="472"/>
        <v>23006157076.339111</v>
      </c>
      <c r="NS444" s="75">
        <f t="shared" si="472"/>
        <v>23893964054.082535</v>
      </c>
      <c r="NT444" s="75">
        <f t="shared" si="472"/>
        <v>24786611842.121422</v>
      </c>
      <c r="NU444" s="75">
        <f t="shared" si="472"/>
        <v>25683004847.92205</v>
      </c>
      <c r="NV444" s="75">
        <f t="shared" si="472"/>
        <v>26600809446.002892</v>
      </c>
      <c r="NW444" s="75">
        <f t="shared" si="472"/>
        <v>27548704517.779449</v>
      </c>
      <c r="NX444" s="75">
        <f t="shared" si="472"/>
        <v>28515658658.37392</v>
      </c>
      <c r="NY444" s="75">
        <f t="shared" si="472"/>
        <v>29523203392.767525</v>
      </c>
      <c r="NZ444" s="75">
        <f t="shared" si="472"/>
        <v>30535983001.096672</v>
      </c>
      <c r="OA444" s="75">
        <f t="shared" si="472"/>
        <v>31546920806.226257</v>
      </c>
      <c r="OB444" s="75">
        <f t="shared" si="472"/>
        <v>32554530485.601524</v>
      </c>
      <c r="OC444" s="75">
        <f t="shared" si="472"/>
        <v>33559173868.697662</v>
      </c>
      <c r="OD444" s="75">
        <f t="shared" si="472"/>
        <v>34563170045.951416</v>
      </c>
      <c r="OE444" s="75">
        <f t="shared" si="472"/>
        <v>35573645829.956505</v>
      </c>
      <c r="OF444" s="75">
        <f t="shared" si="472"/>
        <v>36602945332.708778</v>
      </c>
      <c r="OG444" s="75">
        <f t="shared" ref="OG444:OW444" si="473">SUM(OG434:OG443)</f>
        <v>37661661707.189163</v>
      </c>
      <c r="OH444" s="75">
        <f t="shared" si="473"/>
        <v>38748502369.199203</v>
      </c>
      <c r="OI444" s="75">
        <f t="shared" si="473"/>
        <v>39875138335.496155</v>
      </c>
      <c r="OJ444" s="75">
        <f t="shared" si="473"/>
        <v>41011078872.98243</v>
      </c>
      <c r="OK444" s="75">
        <f t="shared" si="473"/>
        <v>42170588728.204796</v>
      </c>
      <c r="OL444" s="75">
        <f t="shared" si="473"/>
        <v>43344637225.6399</v>
      </c>
      <c r="OM444" s="75">
        <f t="shared" si="473"/>
        <v>44539838258.505196</v>
      </c>
      <c r="ON444" s="75">
        <f t="shared" si="473"/>
        <v>45746877551.343765</v>
      </c>
      <c r="OO444" s="75">
        <f t="shared" si="473"/>
        <v>46966968000.085945</v>
      </c>
      <c r="OP444" s="75">
        <f t="shared" si="473"/>
        <v>48204772537.94809</v>
      </c>
      <c r="OQ444" s="75">
        <f t="shared" si="473"/>
        <v>49473717871.88707</v>
      </c>
      <c r="OR444" s="75">
        <f t="shared" si="473"/>
        <v>50776896731.988167</v>
      </c>
      <c r="OS444" s="75">
        <f t="shared" si="473"/>
        <v>52098264749.073631</v>
      </c>
      <c r="OT444" s="75">
        <f t="shared" si="473"/>
        <v>53439434991.536697</v>
      </c>
      <c r="OU444" s="75">
        <f t="shared" si="473"/>
        <v>54818664334.995132</v>
      </c>
      <c r="OV444" s="75">
        <f t="shared" si="473"/>
        <v>56226308850.723503</v>
      </c>
      <c r="OW444" s="75">
        <f t="shared" si="473"/>
        <v>57671358388.700302</v>
      </c>
    </row>
    <row r="445" spans="2:413" ht="15">
      <c r="B445" s="81"/>
      <c r="C445" s="81"/>
      <c r="D445" s="94"/>
      <c r="E445" s="94"/>
      <c r="F445" s="94"/>
      <c r="G445" s="121"/>
      <c r="H445" s="121"/>
      <c r="I445" s="121"/>
      <c r="J445" s="121"/>
    </row>
    <row r="446" spans="2:413" ht="15">
      <c r="B446" s="81"/>
      <c r="C446" s="81"/>
      <c r="D446" s="94"/>
      <c r="E446" s="94"/>
      <c r="F446" s="94"/>
      <c r="G446" s="121"/>
      <c r="H446" s="121"/>
      <c r="I446" s="121"/>
      <c r="J446" s="121"/>
    </row>
    <row r="447" spans="2:413" ht="20.25">
      <c r="B447" s="81"/>
      <c r="C447" s="81"/>
      <c r="D447" s="94"/>
      <c r="E447" s="94"/>
      <c r="F447" s="94"/>
      <c r="G447" s="121"/>
      <c r="H447" s="121"/>
      <c r="I447" s="121"/>
      <c r="J447" s="121"/>
      <c r="AI447" s="34" t="s">
        <v>567</v>
      </c>
      <c r="MZ447" s="34" t="s">
        <v>568</v>
      </c>
    </row>
    <row r="448" spans="2:413" ht="23.25">
      <c r="B448" s="142" t="s">
        <v>303</v>
      </c>
      <c r="C448" s="81"/>
      <c r="D448" s="94"/>
      <c r="E448" s="94"/>
      <c r="F448" s="94"/>
      <c r="G448" s="121"/>
      <c r="H448" s="121"/>
      <c r="I448" s="121"/>
      <c r="J448" s="121"/>
      <c r="AI448" s="55"/>
      <c r="MZ448" s="55"/>
    </row>
    <row r="449" spans="2:413" ht="15">
      <c r="B449" s="87" t="s">
        <v>407</v>
      </c>
      <c r="C449" s="81"/>
      <c r="D449" s="94"/>
      <c r="E449" s="94"/>
      <c r="F449" s="94"/>
      <c r="G449" s="121"/>
      <c r="H449" s="121"/>
      <c r="I449" s="121"/>
      <c r="J449" s="121"/>
      <c r="AI449" s="36" t="s">
        <v>306</v>
      </c>
      <c r="AJ449" s="35">
        <v>2012</v>
      </c>
      <c r="AK449" s="35">
        <v>2013</v>
      </c>
      <c r="AL449" s="35">
        <v>2014</v>
      </c>
      <c r="AM449" s="35">
        <v>2015</v>
      </c>
      <c r="AN449" s="35">
        <v>2016</v>
      </c>
      <c r="AO449" s="35">
        <v>2017</v>
      </c>
      <c r="AP449" s="35">
        <v>2018</v>
      </c>
      <c r="AQ449" s="35">
        <v>2019</v>
      </c>
      <c r="AR449" s="35">
        <v>2020</v>
      </c>
      <c r="AS449" s="35">
        <v>2021</v>
      </c>
      <c r="AT449" s="35">
        <v>2022</v>
      </c>
      <c r="AU449" s="35">
        <v>2023</v>
      </c>
      <c r="AV449" s="35">
        <v>2024</v>
      </c>
      <c r="AW449" s="35">
        <v>2025</v>
      </c>
      <c r="AX449" s="35">
        <v>2026</v>
      </c>
      <c r="AY449" s="35">
        <v>2027</v>
      </c>
      <c r="AZ449" s="35">
        <v>2028</v>
      </c>
      <c r="BA449" s="35">
        <v>2029</v>
      </c>
      <c r="BB449" s="35">
        <v>2030</v>
      </c>
      <c r="BC449" s="35">
        <v>2031</v>
      </c>
      <c r="BD449" s="35">
        <v>2032</v>
      </c>
      <c r="BE449" s="35">
        <v>2033</v>
      </c>
      <c r="BF449" s="35">
        <v>2034</v>
      </c>
      <c r="BG449" s="35">
        <v>2035</v>
      </c>
      <c r="BH449" s="35">
        <v>2036</v>
      </c>
      <c r="BI449" s="35">
        <v>2037</v>
      </c>
      <c r="BJ449" s="35">
        <v>2038</v>
      </c>
      <c r="BK449" s="35">
        <v>2039</v>
      </c>
      <c r="BL449" s="35">
        <v>2040</v>
      </c>
      <c r="BM449" s="35">
        <v>2041</v>
      </c>
      <c r="BN449" s="35">
        <v>2042</v>
      </c>
      <c r="BO449" s="35">
        <v>2043</v>
      </c>
      <c r="BP449" s="35">
        <v>2044</v>
      </c>
      <c r="BQ449" s="35">
        <v>2045</v>
      </c>
      <c r="BR449" s="35">
        <v>2046</v>
      </c>
      <c r="BS449" s="35">
        <v>2047</v>
      </c>
      <c r="BT449" s="35">
        <v>2048</v>
      </c>
      <c r="BU449" s="35">
        <v>2049</v>
      </c>
      <c r="BV449" s="35">
        <v>2050</v>
      </c>
      <c r="BW449" s="35">
        <v>2051</v>
      </c>
      <c r="BX449" s="35">
        <v>2052</v>
      </c>
      <c r="BY449" s="35">
        <v>2053</v>
      </c>
      <c r="BZ449" s="35">
        <v>2054</v>
      </c>
      <c r="CA449" s="35">
        <v>2055</v>
      </c>
      <c r="CB449" s="35">
        <v>2056</v>
      </c>
      <c r="CC449" s="35">
        <v>2057</v>
      </c>
      <c r="CD449" s="35">
        <v>2058</v>
      </c>
      <c r="CE449" s="35">
        <v>2059</v>
      </c>
      <c r="CF449" s="35">
        <v>2060</v>
      </c>
      <c r="MZ449" s="36" t="s">
        <v>306</v>
      </c>
      <c r="NA449" s="35">
        <v>2012</v>
      </c>
      <c r="NB449" s="35">
        <v>2013</v>
      </c>
      <c r="NC449" s="35">
        <v>2014</v>
      </c>
      <c r="ND449" s="35">
        <v>2015</v>
      </c>
      <c r="NE449" s="35">
        <v>2016</v>
      </c>
      <c r="NF449" s="35">
        <v>2017</v>
      </c>
      <c r="NG449" s="35">
        <v>2018</v>
      </c>
      <c r="NH449" s="35">
        <v>2019</v>
      </c>
      <c r="NI449" s="35">
        <v>2020</v>
      </c>
      <c r="NJ449" s="35">
        <v>2021</v>
      </c>
      <c r="NK449" s="35">
        <v>2022</v>
      </c>
      <c r="NL449" s="35">
        <v>2023</v>
      </c>
      <c r="NM449" s="35">
        <v>2024</v>
      </c>
      <c r="NN449" s="35">
        <v>2025</v>
      </c>
      <c r="NO449" s="35">
        <v>2026</v>
      </c>
      <c r="NP449" s="35">
        <v>2027</v>
      </c>
      <c r="NQ449" s="35">
        <v>2028</v>
      </c>
      <c r="NR449" s="35">
        <v>2029</v>
      </c>
      <c r="NS449" s="35">
        <v>2030</v>
      </c>
      <c r="NT449" s="35">
        <v>2031</v>
      </c>
      <c r="NU449" s="35">
        <v>2032</v>
      </c>
      <c r="NV449" s="35">
        <v>2033</v>
      </c>
      <c r="NW449" s="35">
        <v>2034</v>
      </c>
      <c r="NX449" s="35">
        <v>2035</v>
      </c>
      <c r="NY449" s="35">
        <v>2036</v>
      </c>
      <c r="NZ449" s="35">
        <v>2037</v>
      </c>
      <c r="OA449" s="35">
        <v>2038</v>
      </c>
      <c r="OB449" s="35">
        <v>2039</v>
      </c>
      <c r="OC449" s="35">
        <v>2040</v>
      </c>
      <c r="OD449" s="35">
        <v>2041</v>
      </c>
      <c r="OE449" s="35">
        <v>2042</v>
      </c>
      <c r="OF449" s="35">
        <v>2043</v>
      </c>
      <c r="OG449" s="35">
        <v>2044</v>
      </c>
      <c r="OH449" s="35">
        <v>2045</v>
      </c>
      <c r="OI449" s="35">
        <v>2046</v>
      </c>
      <c r="OJ449" s="35">
        <v>2047</v>
      </c>
      <c r="OK449" s="35">
        <v>2048</v>
      </c>
      <c r="OL449" s="35">
        <v>2049</v>
      </c>
      <c r="OM449" s="35">
        <v>2050</v>
      </c>
      <c r="ON449" s="35">
        <v>2051</v>
      </c>
      <c r="OO449" s="35">
        <v>2052</v>
      </c>
      <c r="OP449" s="35">
        <v>2053</v>
      </c>
      <c r="OQ449" s="35">
        <v>2054</v>
      </c>
      <c r="OR449" s="35">
        <v>2055</v>
      </c>
      <c r="OS449" s="35">
        <v>2056</v>
      </c>
      <c r="OT449" s="35">
        <v>2057</v>
      </c>
      <c r="OU449" s="35">
        <v>2058</v>
      </c>
      <c r="OV449" s="35">
        <v>2059</v>
      </c>
      <c r="OW449" s="35">
        <v>2060</v>
      </c>
    </row>
    <row r="450" spans="2:413" ht="15">
      <c r="B450" s="81" t="s">
        <v>276</v>
      </c>
      <c r="C450" s="81">
        <v>0.6</v>
      </c>
      <c r="D450" s="94"/>
      <c r="E450" s="94"/>
      <c r="F450" s="94"/>
      <c r="G450" s="121"/>
      <c r="H450" s="121"/>
      <c r="I450" s="121"/>
      <c r="J450" s="121"/>
      <c r="AI450" s="36" t="s">
        <v>276</v>
      </c>
      <c r="AJ450" s="44">
        <f t="shared" ref="AJ450:AS459" si="474">$C450*AJ$460</f>
        <v>459.76700395485994</v>
      </c>
      <c r="AK450" s="44">
        <f t="shared" si="474"/>
        <v>469.7608477690768</v>
      </c>
      <c r="AL450" s="44">
        <f t="shared" si="474"/>
        <v>479.97192534153169</v>
      </c>
      <c r="AM450" s="44">
        <f t="shared" si="474"/>
        <v>490.40495862972125</v>
      </c>
      <c r="AN450" s="44">
        <f t="shared" si="474"/>
        <v>501.06477223118645</v>
      </c>
      <c r="AO450" s="44">
        <f t="shared" si="474"/>
        <v>511.95629561457451</v>
      </c>
      <c r="AP450" s="44">
        <f t="shared" si="474"/>
        <v>523.08456539919666</v>
      </c>
      <c r="AQ450" s="44">
        <f t="shared" si="474"/>
        <v>534.45472768413595</v>
      </c>
      <c r="AR450" s="44">
        <f t="shared" si="474"/>
        <v>546.07204042798276</v>
      </c>
      <c r="AS450" s="44">
        <f t="shared" si="474"/>
        <v>557.94187588029763</v>
      </c>
      <c r="AT450" s="44">
        <f t="shared" ref="AT450:BC459" si="475">$C450*AT$460</f>
        <v>570.06972306592627</v>
      </c>
      <c r="AU450" s="44">
        <f t="shared" si="475"/>
        <v>582.4611903233158</v>
      </c>
      <c r="AV450" s="44">
        <f t="shared" si="475"/>
        <v>595.12200789800534</v>
      </c>
      <c r="AW450" s="44">
        <f t="shared" si="475"/>
        <v>608.05803059249104</v>
      </c>
      <c r="AX450" s="44">
        <f t="shared" si="475"/>
        <v>621.27524047369047</v>
      </c>
      <c r="AY450" s="44">
        <f t="shared" si="475"/>
        <v>634.77974963925828</v>
      </c>
      <c r="AZ450" s="44">
        <f t="shared" si="475"/>
        <v>648.57780304403309</v>
      </c>
      <c r="BA450" s="44">
        <f t="shared" si="475"/>
        <v>662.67578138792135</v>
      </c>
      <c r="BB450" s="44">
        <f t="shared" si="475"/>
        <v>677.08020406655544</v>
      </c>
      <c r="BC450" s="44">
        <f t="shared" si="475"/>
        <v>691.79773218608875</v>
      </c>
      <c r="BD450" s="44">
        <f t="shared" ref="BD450:BM459" si="476">$C450*BD$460</f>
        <v>706.83517164352315</v>
      </c>
      <c r="BE450" s="44">
        <f t="shared" si="476"/>
        <v>722.19947627399222</v>
      </c>
      <c r="BF450" s="44">
        <f t="shared" si="476"/>
        <v>737.89775106645664</v>
      </c>
      <c r="BG450" s="44">
        <f t="shared" si="476"/>
        <v>753.9372554492985</v>
      </c>
      <c r="BH450" s="44">
        <f t="shared" si="476"/>
        <v>770.32540664733301</v>
      </c>
      <c r="BI450" s="44">
        <f t="shared" si="476"/>
        <v>787.06978311179193</v>
      </c>
      <c r="BJ450" s="44">
        <f t="shared" si="476"/>
        <v>804.17812802486242</v>
      </c>
      <c r="BK450" s="44">
        <f t="shared" si="476"/>
        <v>821.65835288040432</v>
      </c>
      <c r="BL450" s="44">
        <f t="shared" si="476"/>
        <v>839.51854114249977</v>
      </c>
      <c r="BM450" s="44">
        <f t="shared" si="476"/>
        <v>857.76695198352888</v>
      </c>
      <c r="BN450" s="44">
        <f t="shared" ref="BN450:BW459" si="477">$C450*BN$460</f>
        <v>876.41202410349752</v>
      </c>
      <c r="BO450" s="44">
        <f t="shared" si="477"/>
        <v>895.46237963238616</v>
      </c>
      <c r="BP450" s="44">
        <f t="shared" si="477"/>
        <v>914.92682811732277</v>
      </c>
      <c r="BQ450" s="44">
        <f t="shared" si="477"/>
        <v>934.81437059642394</v>
      </c>
      <c r="BR450" s="44">
        <f t="shared" si="477"/>
        <v>955.13420376118779</v>
      </c>
      <c r="BS450" s="44">
        <f t="shared" si="477"/>
        <v>975.89572420936429</v>
      </c>
      <c r="BT450" s="44">
        <f t="shared" si="477"/>
        <v>997.1085327902689</v>
      </c>
      <c r="BU450" s="44">
        <f t="shared" si="477"/>
        <v>1018.7824390445491</v>
      </c>
      <c r="BV450" s="44">
        <f t="shared" si="477"/>
        <v>1040.9274657404574</v>
      </c>
      <c r="BW450" s="44">
        <f t="shared" si="477"/>
        <v>1063.553853508728</v>
      </c>
      <c r="BX450" s="44">
        <f t="shared" ref="BX450:CF459" si="478">$C450*BX$460</f>
        <v>1086.672065578201</v>
      </c>
      <c r="BY450" s="44">
        <f t="shared" si="478"/>
        <v>1110.292792614383</v>
      </c>
      <c r="BZ450" s="44">
        <f t="shared" si="478"/>
        <v>1134.4269576631827</v>
      </c>
      <c r="CA450" s="44">
        <f t="shared" si="478"/>
        <v>1159.0857212021083</v>
      </c>
      <c r="CB450" s="44">
        <f t="shared" si="478"/>
        <v>1184.2804863012586</v>
      </c>
      <c r="CC450" s="44">
        <f t="shared" si="478"/>
        <v>1210.022903896501</v>
      </c>
      <c r="CD450" s="44">
        <f t="shared" si="478"/>
        <v>1236.3248781772697</v>
      </c>
      <c r="CE450" s="44">
        <f t="shared" si="478"/>
        <v>1263.1985720914752</v>
      </c>
      <c r="CF450" s="44">
        <f t="shared" si="478"/>
        <v>1290.6564129700771</v>
      </c>
      <c r="MZ450" s="36" t="s">
        <v>276</v>
      </c>
      <c r="NA450" s="75">
        <f t="shared" ref="NA450:NA459" si="479">AJ450*GX434</f>
        <v>680585279.91531193</v>
      </c>
      <c r="NB450" s="75">
        <f t="shared" ref="NB450:NB459" si="480">AK450*GY434</f>
        <v>705614146.36934495</v>
      </c>
      <c r="NC450" s="75">
        <f t="shared" ref="NC450:NC459" si="481">AL450*GZ434</f>
        <v>731146993.53585935</v>
      </c>
      <c r="ND450" s="75">
        <f t="shared" ref="ND450:ND459" si="482">AM450*HA434</f>
        <v>756695831.97557712</v>
      </c>
      <c r="NE450" s="75">
        <f t="shared" ref="NE450:NE459" si="483">AN450*HB434</f>
        <v>785805351.41177499</v>
      </c>
      <c r="NF450" s="75">
        <f t="shared" ref="NF450:NF459" si="484">AO450*HC434</f>
        <v>814712402.10846102</v>
      </c>
      <c r="NG450" s="75">
        <f t="shared" ref="NG450:NG459" si="485">AP450*HD434</f>
        <v>843119210.37086391</v>
      </c>
      <c r="NH450" s="75">
        <f t="shared" ref="NH450:NH459" si="486">AQ450*HE434</f>
        <v>871556702.6236279</v>
      </c>
      <c r="NI450" s="75">
        <f t="shared" ref="NI450:NI459" si="487">AR450*HF434</f>
        <v>899830067.87415981</v>
      </c>
      <c r="NJ450" s="75">
        <f t="shared" ref="NJ450:NJ459" si="488">AS450*HG434</f>
        <v>927775880.07505643</v>
      </c>
      <c r="NK450" s="75">
        <f t="shared" ref="NK450:NK459" si="489">AT450*HH434</f>
        <v>955272105.70852637</v>
      </c>
      <c r="NL450" s="75">
        <f t="shared" ref="NL450:NL459" si="490">AU450*HI434</f>
        <v>982328369.47574627</v>
      </c>
      <c r="NM450" s="75">
        <f t="shared" ref="NM450:NM459" si="491">AV450*HJ434</f>
        <v>1009029364.3910681</v>
      </c>
      <c r="NN450" s="75">
        <f t="shared" ref="NN450:NN459" si="492">AW450*HK434</f>
        <v>1035441954.3809434</v>
      </c>
      <c r="NO450" s="75">
        <f t="shared" ref="NO450:NO459" si="493">AX450*HL434</f>
        <v>1061683590.3901992</v>
      </c>
      <c r="NP450" s="75">
        <f t="shared" ref="NP450:NP459" si="494">AY450*HM434</f>
        <v>1087892517.509007</v>
      </c>
      <c r="NQ450" s="75">
        <f t="shared" ref="NQ450:NQ459" si="495">AZ450*HN434</f>
        <v>1114290391.6754072</v>
      </c>
      <c r="NR450" s="75">
        <f t="shared" ref="NR450:NR459" si="496">BA450*HO434</f>
        <v>1141121068.7921867</v>
      </c>
      <c r="NS450" s="75">
        <f t="shared" ref="NS450:NS459" si="497">BB450*HP434</f>
        <v>1168595744.9254062</v>
      </c>
      <c r="NT450" s="75">
        <f t="shared" ref="NT450:NT459" si="498">BC450*HQ434</f>
        <v>1196959504.9920857</v>
      </c>
      <c r="NU450" s="75">
        <f t="shared" ref="NU450:NU459" si="499">BD450*HR434</f>
        <v>1226503217.176528</v>
      </c>
      <c r="NV450" s="75">
        <f t="shared" ref="NV450:NV459" si="500">BE450*HS434</f>
        <v>1257467006.707653</v>
      </c>
      <c r="NW450" s="75">
        <f t="shared" ref="NW450:NW459" si="501">BF450*HT434</f>
        <v>1290062948.7007308</v>
      </c>
      <c r="NX450" s="75">
        <f t="shared" ref="NX450:NX459" si="502">BG450*HU434</f>
        <v>1324529033.3694148</v>
      </c>
      <c r="NY450" s="75">
        <f t="shared" ref="NY450:NY459" si="503">BH450*HV434</f>
        <v>1361042511.8061805</v>
      </c>
      <c r="NZ450" s="75">
        <f t="shared" ref="NZ450:NZ459" si="504">BI450*HW434</f>
        <v>1399736708.3327575</v>
      </c>
      <c r="OA450" s="75">
        <f t="shared" ref="OA450:OA459" si="505">BJ450*HX434</f>
        <v>1440649732.518908</v>
      </c>
      <c r="OB450" s="75">
        <f t="shared" ref="OB450:OB459" si="506">BK450*HY434</f>
        <v>1483759691.8733158</v>
      </c>
      <c r="OC450" s="75">
        <f t="shared" ref="OC450:OC459" si="507">BL450*HZ434</f>
        <v>1529017637.5384583</v>
      </c>
      <c r="OD450" s="75">
        <f t="shared" ref="OD450:OD459" si="508">BM450*IA434</f>
        <v>1576329478.6305068</v>
      </c>
      <c r="OE450" s="75">
        <f t="shared" ref="OE450:OE459" si="509">BN450*IB434</f>
        <v>1625554123.3027575</v>
      </c>
      <c r="OF450" s="75">
        <f t="shared" ref="OF450:OF459" si="510">BO450*IC434</f>
        <v>1676543767.664809</v>
      </c>
      <c r="OG450" s="75">
        <f t="shared" ref="OG450:OG459" si="511">BP450*ID434</f>
        <v>1729145830.4101155</v>
      </c>
      <c r="OH450" s="75">
        <f t="shared" ref="OH450:OH459" si="512">BQ450*IE434</f>
        <v>1783176173.38572</v>
      </c>
      <c r="OI450" s="75">
        <f t="shared" ref="OI450:OI459" si="513">BR450*IF434</f>
        <v>1838460462.9494057</v>
      </c>
      <c r="OJ450" s="75">
        <f t="shared" ref="OJ450:OJ459" si="514">BS450*IG434</f>
        <v>1894849884.7025607</v>
      </c>
      <c r="OK450" s="75">
        <f t="shared" ref="OK450:OK459" si="515">BT450*IH434</f>
        <v>1952232813.6988707</v>
      </c>
      <c r="OL450" s="75">
        <f t="shared" ref="OL450:OL459" si="516">BU450*II434</f>
        <v>2010509072.855392</v>
      </c>
      <c r="OM450" s="75">
        <f t="shared" ref="OM450:OM459" si="517">BV450*IJ434</f>
        <v>2069614665.4112728</v>
      </c>
      <c r="ON450" s="75">
        <f t="shared" ref="ON450:ON459" si="518">BW450*IK434</f>
        <v>2129513465.8340929</v>
      </c>
      <c r="OO450" s="75">
        <f t="shared" ref="OO450:OO459" si="519">BX450*IL434</f>
        <v>2190178854.7963395</v>
      </c>
      <c r="OP450" s="75">
        <f t="shared" ref="OP450:OP459" si="520">BY450*IM434</f>
        <v>2251582739.4129744</v>
      </c>
      <c r="OQ450" s="75">
        <f t="shared" ref="OQ450:OQ459" si="521">BZ450*IN434</f>
        <v>2313686468.6932144</v>
      </c>
      <c r="OR450" s="75">
        <f t="shared" ref="OR450:OR459" si="522">CA450*IO434</f>
        <v>2376487363.2093372</v>
      </c>
      <c r="OS450" s="75">
        <f t="shared" ref="OS450:OS459" si="523">CB450*IP434</f>
        <v>2439995587.255723</v>
      </c>
      <c r="OT450" s="75">
        <f t="shared" ref="OT450:OT459" si="524">CC450*IQ434</f>
        <v>2504257351.7896791</v>
      </c>
      <c r="OU450" s="75">
        <f t="shared" ref="OU450:OU459" si="525">CD450*IR434</f>
        <v>2569353852.0006871</v>
      </c>
      <c r="OV450" s="75">
        <f t="shared" ref="OV450:OV459" si="526">CE450*IS434</f>
        <v>2635423812.9401655</v>
      </c>
      <c r="OW450" s="75">
        <f t="shared" ref="OW450:OW459" si="527">CF450*IT434</f>
        <v>2702633238.1029286</v>
      </c>
    </row>
    <row r="451" spans="2:413" ht="15">
      <c r="B451" s="88" t="s">
        <v>307</v>
      </c>
      <c r="C451" s="81">
        <v>0.31</v>
      </c>
      <c r="D451" s="94"/>
      <c r="E451" s="94"/>
      <c r="F451" s="94"/>
      <c r="G451" s="121"/>
      <c r="H451" s="121"/>
      <c r="I451" s="121"/>
      <c r="J451" s="121"/>
      <c r="AI451" s="36" t="s">
        <v>307</v>
      </c>
      <c r="AJ451" s="44">
        <f t="shared" si="474"/>
        <v>237.54628537667764</v>
      </c>
      <c r="AK451" s="44">
        <f t="shared" si="474"/>
        <v>242.70977134735634</v>
      </c>
      <c r="AL451" s="44">
        <f t="shared" si="474"/>
        <v>247.98549475979138</v>
      </c>
      <c r="AM451" s="44">
        <f t="shared" si="474"/>
        <v>253.37589529202268</v>
      </c>
      <c r="AN451" s="44">
        <f t="shared" si="474"/>
        <v>258.88346565277971</v>
      </c>
      <c r="AO451" s="44">
        <f t="shared" si="474"/>
        <v>264.51075273419684</v>
      </c>
      <c r="AP451" s="44">
        <f t="shared" si="474"/>
        <v>270.26035878958493</v>
      </c>
      <c r="AQ451" s="44">
        <f t="shared" si="474"/>
        <v>276.13494263680354</v>
      </c>
      <c r="AR451" s="44">
        <f t="shared" si="474"/>
        <v>282.1372208877911</v>
      </c>
      <c r="AS451" s="44">
        <f t="shared" si="474"/>
        <v>288.26996920482043</v>
      </c>
      <c r="AT451" s="44">
        <f t="shared" si="475"/>
        <v>294.53602358406192</v>
      </c>
      <c r="AU451" s="44">
        <f t="shared" si="475"/>
        <v>300.93828166704651</v>
      </c>
      <c r="AV451" s="44">
        <f t="shared" si="475"/>
        <v>307.47970408063611</v>
      </c>
      <c r="AW451" s="44">
        <f t="shared" si="475"/>
        <v>314.16331580612041</v>
      </c>
      <c r="AX451" s="44">
        <f t="shared" si="475"/>
        <v>320.99220757807342</v>
      </c>
      <c r="AY451" s="44">
        <f t="shared" si="475"/>
        <v>327.9695373136168</v>
      </c>
      <c r="AZ451" s="44">
        <f t="shared" si="475"/>
        <v>335.09853157275046</v>
      </c>
      <c r="BA451" s="44">
        <f t="shared" si="475"/>
        <v>342.38248705042605</v>
      </c>
      <c r="BB451" s="44">
        <f t="shared" si="475"/>
        <v>349.82477210105361</v>
      </c>
      <c r="BC451" s="44">
        <f t="shared" si="475"/>
        <v>357.42882829614587</v>
      </c>
      <c r="BD451" s="44">
        <f t="shared" si="476"/>
        <v>365.19817201582032</v>
      </c>
      <c r="BE451" s="44">
        <f t="shared" si="476"/>
        <v>373.13639607489597</v>
      </c>
      <c r="BF451" s="44">
        <f t="shared" si="476"/>
        <v>381.24717138433596</v>
      </c>
      <c r="BG451" s="44">
        <f t="shared" si="476"/>
        <v>389.53424864880424</v>
      </c>
      <c r="BH451" s="44">
        <f t="shared" si="476"/>
        <v>398.00146010112206</v>
      </c>
      <c r="BI451" s="44">
        <f t="shared" si="476"/>
        <v>406.6527212744258</v>
      </c>
      <c r="BJ451" s="44">
        <f t="shared" si="476"/>
        <v>415.49203281284559</v>
      </c>
      <c r="BK451" s="44">
        <f t="shared" si="476"/>
        <v>424.52348232154225</v>
      </c>
      <c r="BL451" s="44">
        <f t="shared" si="476"/>
        <v>433.75124625695821</v>
      </c>
      <c r="BM451" s="44">
        <f t="shared" si="476"/>
        <v>443.17959185815664</v>
      </c>
      <c r="BN451" s="44">
        <f t="shared" si="477"/>
        <v>452.81287912014039</v>
      </c>
      <c r="BO451" s="44">
        <f t="shared" si="477"/>
        <v>462.65556281006621</v>
      </c>
      <c r="BP451" s="44">
        <f t="shared" si="477"/>
        <v>472.71219452728343</v>
      </c>
      <c r="BQ451" s="44">
        <f t="shared" si="477"/>
        <v>482.98742480815241</v>
      </c>
      <c r="BR451" s="44">
        <f t="shared" si="477"/>
        <v>493.48600527661375</v>
      </c>
      <c r="BS451" s="44">
        <f t="shared" si="477"/>
        <v>504.2127908415049</v>
      </c>
      <c r="BT451" s="44">
        <f t="shared" si="477"/>
        <v>515.17274194163895</v>
      </c>
      <c r="BU451" s="44">
        <f t="shared" si="477"/>
        <v>526.37092683968376</v>
      </c>
      <c r="BV451" s="44">
        <f t="shared" si="477"/>
        <v>537.81252396590298</v>
      </c>
      <c r="BW451" s="44">
        <f t="shared" si="477"/>
        <v>549.50282431284279</v>
      </c>
      <c r="BX451" s="44">
        <f t="shared" si="478"/>
        <v>561.44723388207058</v>
      </c>
      <c r="BY451" s="44">
        <f t="shared" si="478"/>
        <v>573.65127618409792</v>
      </c>
      <c r="BZ451" s="44">
        <f t="shared" si="478"/>
        <v>586.12059479264451</v>
      </c>
      <c r="CA451" s="44">
        <f t="shared" si="478"/>
        <v>598.86095595442259</v>
      </c>
      <c r="CB451" s="44">
        <f t="shared" si="478"/>
        <v>611.8782512556503</v>
      </c>
      <c r="CC451" s="44">
        <f t="shared" si="478"/>
        <v>625.17850034652554</v>
      </c>
      <c r="CD451" s="44">
        <f t="shared" si="478"/>
        <v>638.7678537249227</v>
      </c>
      <c r="CE451" s="44">
        <f t="shared" si="478"/>
        <v>652.65259558059552</v>
      </c>
      <c r="CF451" s="44">
        <f t="shared" si="478"/>
        <v>666.83914670120646</v>
      </c>
      <c r="MZ451" s="36" t="s">
        <v>307</v>
      </c>
      <c r="NA451" s="75">
        <f t="shared" si="479"/>
        <v>667608869.6351738</v>
      </c>
      <c r="NB451" s="75">
        <f t="shared" si="480"/>
        <v>693524725.68244839</v>
      </c>
      <c r="NC451" s="75">
        <f t="shared" si="481"/>
        <v>720404805.87104726</v>
      </c>
      <c r="ND451" s="75">
        <f t="shared" si="482"/>
        <v>748719942.94233525</v>
      </c>
      <c r="NE451" s="75">
        <f t="shared" si="483"/>
        <v>776626838.56296468</v>
      </c>
      <c r="NF451" s="75">
        <f t="shared" si="484"/>
        <v>806834768.468346</v>
      </c>
      <c r="NG451" s="75">
        <f t="shared" si="485"/>
        <v>838218718.77414978</v>
      </c>
      <c r="NH451" s="75">
        <f t="shared" si="486"/>
        <v>870364913.1187861</v>
      </c>
      <c r="NI451" s="75">
        <f t="shared" si="487"/>
        <v>902739230.26473725</v>
      </c>
      <c r="NJ451" s="75">
        <f t="shared" si="488"/>
        <v>933944829.51894569</v>
      </c>
      <c r="NK451" s="75">
        <f t="shared" si="489"/>
        <v>966414812.0306797</v>
      </c>
      <c r="NL451" s="75">
        <f t="shared" si="490"/>
        <v>998814457.79120898</v>
      </c>
      <c r="NM451" s="75">
        <f t="shared" si="491"/>
        <v>1031774897.7768295</v>
      </c>
      <c r="NN451" s="75">
        <f t="shared" si="492"/>
        <v>1064908710.0352689</v>
      </c>
      <c r="NO451" s="75">
        <f t="shared" si="493"/>
        <v>1100422276.0970755</v>
      </c>
      <c r="NP451" s="75">
        <f t="shared" si="494"/>
        <v>1135865753.7557566</v>
      </c>
      <c r="NQ451" s="75">
        <f t="shared" si="495"/>
        <v>1171048062.1783335</v>
      </c>
      <c r="NR451" s="75">
        <f t="shared" si="496"/>
        <v>1206076206.5013437</v>
      </c>
      <c r="NS451" s="75">
        <f t="shared" si="497"/>
        <v>1240866597.5425961</v>
      </c>
      <c r="NT451" s="75">
        <f t="shared" si="498"/>
        <v>1275381476.8434188</v>
      </c>
      <c r="NU451" s="75">
        <f t="shared" si="499"/>
        <v>1309622191.5408807</v>
      </c>
      <c r="NV451" s="75">
        <f t="shared" si="500"/>
        <v>1343723490.9526763</v>
      </c>
      <c r="NW451" s="75">
        <f t="shared" si="501"/>
        <v>1377880651.986984</v>
      </c>
      <c r="NX451" s="75">
        <f t="shared" si="502"/>
        <v>1412258755.6817317</v>
      </c>
      <c r="NY451" s="75">
        <f t="shared" si="503"/>
        <v>1447075996.7174253</v>
      </c>
      <c r="NZ451" s="75">
        <f t="shared" si="504"/>
        <v>1482585470.8457761</v>
      </c>
      <c r="OA451" s="75">
        <f t="shared" si="505"/>
        <v>1519070864.8502901</v>
      </c>
      <c r="OB451" s="75">
        <f t="shared" si="506"/>
        <v>1556810391.7521482</v>
      </c>
      <c r="OC451" s="75">
        <f t="shared" si="507"/>
        <v>1596075328.3542216</v>
      </c>
      <c r="OD451" s="75">
        <f t="shared" si="508"/>
        <v>1637129787.2015829</v>
      </c>
      <c r="OE451" s="75">
        <f t="shared" si="509"/>
        <v>1680233279.5973029</v>
      </c>
      <c r="OF451" s="75">
        <f t="shared" si="510"/>
        <v>1725564601.9904528</v>
      </c>
      <c r="OG451" s="75">
        <f t="shared" si="511"/>
        <v>1773247911.0668306</v>
      </c>
      <c r="OH451" s="75">
        <f t="shared" si="512"/>
        <v>1823409384.2177479</v>
      </c>
      <c r="OI451" s="75">
        <f t="shared" si="513"/>
        <v>1876106966.1583295</v>
      </c>
      <c r="OJ451" s="75">
        <f t="shared" si="514"/>
        <v>1931342724.5927904</v>
      </c>
      <c r="OK451" s="75">
        <f t="shared" si="515"/>
        <v>1989062380.0724742</v>
      </c>
      <c r="OL451" s="75">
        <f t="shared" si="516"/>
        <v>2049166755.5252304</v>
      </c>
      <c r="OM451" s="75">
        <f t="shared" si="517"/>
        <v>2111519733.4681549</v>
      </c>
      <c r="ON451" s="75">
        <f t="shared" si="518"/>
        <v>2175957550.9003997</v>
      </c>
      <c r="OO451" s="75">
        <f t="shared" si="519"/>
        <v>2242306278.3365116</v>
      </c>
      <c r="OP451" s="75">
        <f t="shared" si="520"/>
        <v>2310407476.4414349</v>
      </c>
      <c r="OQ451" s="75">
        <f t="shared" si="521"/>
        <v>2380108547.2838593</v>
      </c>
      <c r="OR451" s="75">
        <f t="shared" si="522"/>
        <v>2451255269.4688187</v>
      </c>
      <c r="OS451" s="75">
        <f t="shared" si="523"/>
        <v>2523713874.9209747</v>
      </c>
      <c r="OT451" s="75">
        <f t="shared" si="524"/>
        <v>2597375350.0386801</v>
      </c>
      <c r="OU451" s="75">
        <f t="shared" si="525"/>
        <v>2672153091.112493</v>
      </c>
      <c r="OV451" s="75">
        <f t="shared" si="526"/>
        <v>2747963731.6727009</v>
      </c>
      <c r="OW451" s="75">
        <f t="shared" si="527"/>
        <v>2824765967.9010859</v>
      </c>
    </row>
    <row r="452" spans="2:413" ht="15">
      <c r="B452" s="81" t="s">
        <v>308</v>
      </c>
      <c r="C452" s="81">
        <v>0.49</v>
      </c>
      <c r="D452" s="94"/>
      <c r="E452" s="94"/>
      <c r="F452" s="94"/>
      <c r="G452" s="121"/>
      <c r="H452" s="121"/>
      <c r="I452" s="121"/>
      <c r="J452" s="121"/>
      <c r="AI452" s="36" t="s">
        <v>308</v>
      </c>
      <c r="AJ452" s="44">
        <f t="shared" si="474"/>
        <v>375.47638656313563</v>
      </c>
      <c r="AK452" s="44">
        <f t="shared" si="474"/>
        <v>383.63802567807937</v>
      </c>
      <c r="AL452" s="44">
        <f t="shared" si="474"/>
        <v>391.97707236225091</v>
      </c>
      <c r="AM452" s="44">
        <f t="shared" si="474"/>
        <v>400.49738288093903</v>
      </c>
      <c r="AN452" s="44">
        <f t="shared" si="474"/>
        <v>409.20289732213564</v>
      </c>
      <c r="AO452" s="44">
        <f t="shared" si="474"/>
        <v>418.0976414185692</v>
      </c>
      <c r="AP452" s="44">
        <f t="shared" si="474"/>
        <v>427.18572840934394</v>
      </c>
      <c r="AQ452" s="44">
        <f t="shared" si="474"/>
        <v>436.47136094204433</v>
      </c>
      <c r="AR452" s="44">
        <f t="shared" si="474"/>
        <v>445.95883301618591</v>
      </c>
      <c r="AS452" s="44">
        <f t="shared" si="474"/>
        <v>455.65253196890973</v>
      </c>
      <c r="AT452" s="44">
        <f t="shared" si="475"/>
        <v>465.55694050383977</v>
      </c>
      <c r="AU452" s="44">
        <f t="shared" si="475"/>
        <v>475.67663876404123</v>
      </c>
      <c r="AV452" s="44">
        <f t="shared" si="475"/>
        <v>486.01630645003769</v>
      </c>
      <c r="AW452" s="44">
        <f t="shared" si="475"/>
        <v>496.58072498386775</v>
      </c>
      <c r="AX452" s="44">
        <f t="shared" si="475"/>
        <v>507.37477972018058</v>
      </c>
      <c r="AY452" s="44">
        <f t="shared" si="475"/>
        <v>518.40346220539436</v>
      </c>
      <c r="AZ452" s="44">
        <f t="shared" si="475"/>
        <v>529.67187248596042</v>
      </c>
      <c r="BA452" s="44">
        <f t="shared" si="475"/>
        <v>541.18522146680243</v>
      </c>
      <c r="BB452" s="44">
        <f t="shared" si="475"/>
        <v>552.94883332102029</v>
      </c>
      <c r="BC452" s="44">
        <f t="shared" si="475"/>
        <v>564.96814795197247</v>
      </c>
      <c r="BD452" s="44">
        <f t="shared" si="476"/>
        <v>577.24872350887722</v>
      </c>
      <c r="BE452" s="44">
        <f t="shared" si="476"/>
        <v>589.79623895709358</v>
      </c>
      <c r="BF452" s="44">
        <f t="shared" si="476"/>
        <v>602.616496704273</v>
      </c>
      <c r="BG452" s="44">
        <f t="shared" si="476"/>
        <v>615.71542528359373</v>
      </c>
      <c r="BH452" s="44">
        <f t="shared" si="476"/>
        <v>629.09908209532193</v>
      </c>
      <c r="BI452" s="44">
        <f t="shared" si="476"/>
        <v>642.77365620796343</v>
      </c>
      <c r="BJ452" s="44">
        <f t="shared" si="476"/>
        <v>656.74547122030424</v>
      </c>
      <c r="BK452" s="44">
        <f t="shared" si="476"/>
        <v>671.02098818566355</v>
      </c>
      <c r="BL452" s="44">
        <f t="shared" si="476"/>
        <v>685.60680859970819</v>
      </c>
      <c r="BM452" s="44">
        <f t="shared" si="476"/>
        <v>700.50967745321532</v>
      </c>
      <c r="BN452" s="44">
        <f t="shared" si="477"/>
        <v>715.73648635118957</v>
      </c>
      <c r="BO452" s="44">
        <f t="shared" si="477"/>
        <v>731.29427669978202</v>
      </c>
      <c r="BP452" s="44">
        <f t="shared" si="477"/>
        <v>747.19024296248028</v>
      </c>
      <c r="BQ452" s="44">
        <f t="shared" si="477"/>
        <v>763.43173598707961</v>
      </c>
      <c r="BR452" s="44">
        <f t="shared" si="477"/>
        <v>780.0262664049701</v>
      </c>
      <c r="BS452" s="44">
        <f t="shared" si="477"/>
        <v>796.98150810431423</v>
      </c>
      <c r="BT452" s="44">
        <f t="shared" si="477"/>
        <v>814.30530177871969</v>
      </c>
      <c r="BU452" s="44">
        <f t="shared" si="477"/>
        <v>832.00565855304842</v>
      </c>
      <c r="BV452" s="44">
        <f t="shared" si="477"/>
        <v>850.09076368804017</v>
      </c>
      <c r="BW452" s="44">
        <f t="shared" si="477"/>
        <v>868.56898036546124</v>
      </c>
      <c r="BX452" s="44">
        <f t="shared" si="478"/>
        <v>887.44885355553083</v>
      </c>
      <c r="BY452" s="44">
        <f t="shared" si="478"/>
        <v>906.73911396841277</v>
      </c>
      <c r="BZ452" s="44">
        <f t="shared" si="478"/>
        <v>926.44868209159938</v>
      </c>
      <c r="CA452" s="44">
        <f t="shared" si="478"/>
        <v>946.58667231505513</v>
      </c>
      <c r="CB452" s="44">
        <f t="shared" si="478"/>
        <v>967.16239714602784</v>
      </c>
      <c r="CC452" s="44">
        <f t="shared" si="478"/>
        <v>988.18537151547594</v>
      </c>
      <c r="CD452" s="44">
        <f t="shared" si="478"/>
        <v>1009.6653171781036</v>
      </c>
      <c r="CE452" s="44">
        <f t="shared" si="478"/>
        <v>1031.612167208038</v>
      </c>
      <c r="CF452" s="44">
        <f t="shared" si="478"/>
        <v>1054.0360705922296</v>
      </c>
      <c r="MZ452" s="36" t="s">
        <v>308</v>
      </c>
      <c r="NA452" s="75">
        <f t="shared" si="479"/>
        <v>1157209587.4306931</v>
      </c>
      <c r="NB452" s="75">
        <f t="shared" si="480"/>
        <v>1190096563.1488431</v>
      </c>
      <c r="NC452" s="75">
        <f t="shared" si="481"/>
        <v>1221147340.2920277</v>
      </c>
      <c r="ND452" s="75">
        <f t="shared" si="482"/>
        <v>1249398444.0908864</v>
      </c>
      <c r="NE452" s="75">
        <f t="shared" si="483"/>
        <v>1279241504.3476167</v>
      </c>
      <c r="NF452" s="75">
        <f t="shared" si="484"/>
        <v>1309452546.0880594</v>
      </c>
      <c r="NG452" s="75">
        <f t="shared" si="485"/>
        <v>1339394288.1831014</v>
      </c>
      <c r="NH452" s="75">
        <f t="shared" si="486"/>
        <v>1371694617.7903142</v>
      </c>
      <c r="NI452" s="75">
        <f t="shared" si="487"/>
        <v>1406233068.9732788</v>
      </c>
      <c r="NJ452" s="75">
        <f t="shared" si="488"/>
        <v>1448875719.4091637</v>
      </c>
      <c r="NK452" s="75">
        <f t="shared" si="489"/>
        <v>1494024830.0110989</v>
      </c>
      <c r="NL452" s="75">
        <f t="shared" si="490"/>
        <v>1544812208.816488</v>
      </c>
      <c r="NM452" s="75">
        <f t="shared" si="491"/>
        <v>1598438617.5986581</v>
      </c>
      <c r="NN452" s="75">
        <f t="shared" si="492"/>
        <v>1655733220.7305107</v>
      </c>
      <c r="NO452" s="75">
        <f t="shared" si="493"/>
        <v>1713040336.0232108</v>
      </c>
      <c r="NP452" s="75">
        <f t="shared" si="494"/>
        <v>1775661458.9190271</v>
      </c>
      <c r="NQ452" s="75">
        <f t="shared" si="495"/>
        <v>1841427570.2598307</v>
      </c>
      <c r="NR452" s="75">
        <f t="shared" si="496"/>
        <v>1908782464.7074924</v>
      </c>
      <c r="NS452" s="75">
        <f t="shared" si="497"/>
        <v>1976684807.0489833</v>
      </c>
      <c r="NT452" s="75">
        <f t="shared" si="498"/>
        <v>2042405617.2663646</v>
      </c>
      <c r="NU452" s="75">
        <f t="shared" si="499"/>
        <v>2110699567.0331864</v>
      </c>
      <c r="NV452" s="75">
        <f t="shared" si="500"/>
        <v>2178961508.8864942</v>
      </c>
      <c r="NW452" s="75">
        <f t="shared" si="501"/>
        <v>2248431450.1007638</v>
      </c>
      <c r="NX452" s="75">
        <f t="shared" si="502"/>
        <v>2318347133.6660628</v>
      </c>
      <c r="NY452" s="75">
        <f t="shared" si="503"/>
        <v>2393029998.3823953</v>
      </c>
      <c r="NZ452" s="75">
        <f t="shared" si="504"/>
        <v>2467687127.3420854</v>
      </c>
      <c r="OA452" s="75">
        <f t="shared" si="505"/>
        <v>2541947138.013083</v>
      </c>
      <c r="OB452" s="75">
        <f t="shared" si="506"/>
        <v>2616021622.8899941</v>
      </c>
      <c r="OC452" s="75">
        <f t="shared" si="507"/>
        <v>2689752748.9009256</v>
      </c>
      <c r="OD452" s="75">
        <f t="shared" si="508"/>
        <v>2763064452.8883967</v>
      </c>
      <c r="OE452" s="75">
        <f t="shared" si="509"/>
        <v>2835966974.2882366</v>
      </c>
      <c r="OF452" s="75">
        <f t="shared" si="510"/>
        <v>2908718597.8077226</v>
      </c>
      <c r="OG452" s="75">
        <f t="shared" si="511"/>
        <v>2981711231.9075704</v>
      </c>
      <c r="OH452" s="75">
        <f t="shared" si="512"/>
        <v>3055269076.0550122</v>
      </c>
      <c r="OI452" s="75">
        <f t="shared" si="513"/>
        <v>3129822632.8467536</v>
      </c>
      <c r="OJ452" s="75">
        <f t="shared" si="514"/>
        <v>3205878837.8688145</v>
      </c>
      <c r="OK452" s="75">
        <f t="shared" si="515"/>
        <v>3283984165.1631384</v>
      </c>
      <c r="OL452" s="75">
        <f t="shared" si="516"/>
        <v>3364689123.5846267</v>
      </c>
      <c r="OM452" s="75">
        <f t="shared" si="517"/>
        <v>3448525797.0596704</v>
      </c>
      <c r="ON452" s="75">
        <f t="shared" si="518"/>
        <v>3536022490.2760258</v>
      </c>
      <c r="OO452" s="75">
        <f t="shared" si="519"/>
        <v>3627684137.7521315</v>
      </c>
      <c r="OP452" s="75">
        <f t="shared" si="520"/>
        <v>3723865105.418139</v>
      </c>
      <c r="OQ452" s="75">
        <f t="shared" si="521"/>
        <v>3824812811.2086592</v>
      </c>
      <c r="OR452" s="75">
        <f t="shared" si="522"/>
        <v>3930767417.8553286</v>
      </c>
      <c r="OS452" s="75">
        <f t="shared" si="523"/>
        <v>4041855800.8018022</v>
      </c>
      <c r="OT452" s="75">
        <f t="shared" si="524"/>
        <v>4158085418.0774479</v>
      </c>
      <c r="OU452" s="75">
        <f t="shared" si="525"/>
        <v>4279346296.6866479</v>
      </c>
      <c r="OV452" s="75">
        <f t="shared" si="526"/>
        <v>4405454369.1265697</v>
      </c>
      <c r="OW452" s="75">
        <f t="shared" si="527"/>
        <v>4536144363.2203665</v>
      </c>
    </row>
    <row r="453" spans="2:413" ht="15">
      <c r="B453" s="81" t="s">
        <v>239</v>
      </c>
      <c r="C453" s="81">
        <v>0.76</v>
      </c>
      <c r="D453" s="94"/>
      <c r="E453" s="94"/>
      <c r="F453" s="94"/>
      <c r="G453" s="121"/>
      <c r="H453" s="121"/>
      <c r="I453" s="121"/>
      <c r="J453" s="121"/>
      <c r="AI453" s="36" t="s">
        <v>239</v>
      </c>
      <c r="AJ453" s="44">
        <f t="shared" si="474"/>
        <v>582.37153834282253</v>
      </c>
      <c r="AK453" s="44">
        <f t="shared" si="474"/>
        <v>595.030407174164</v>
      </c>
      <c r="AL453" s="44">
        <f t="shared" si="474"/>
        <v>607.96443876594026</v>
      </c>
      <c r="AM453" s="44">
        <f t="shared" si="474"/>
        <v>621.17961426431361</v>
      </c>
      <c r="AN453" s="44">
        <f t="shared" si="474"/>
        <v>634.68204482616954</v>
      </c>
      <c r="AO453" s="44">
        <f t="shared" si="474"/>
        <v>648.47797444512776</v>
      </c>
      <c r="AP453" s="44">
        <f t="shared" si="474"/>
        <v>662.57378283898242</v>
      </c>
      <c r="AQ453" s="44">
        <f t="shared" si="474"/>
        <v>676.97598839990553</v>
      </c>
      <c r="AR453" s="44">
        <f t="shared" si="474"/>
        <v>691.69125120877811</v>
      </c>
      <c r="AS453" s="44">
        <f t="shared" si="474"/>
        <v>706.72637611504365</v>
      </c>
      <c r="AT453" s="44">
        <f t="shared" si="475"/>
        <v>722.08831588350665</v>
      </c>
      <c r="AU453" s="44">
        <f t="shared" si="475"/>
        <v>737.78417440953331</v>
      </c>
      <c r="AV453" s="44">
        <f t="shared" si="475"/>
        <v>753.82121000414008</v>
      </c>
      <c r="AW453" s="44">
        <f t="shared" si="475"/>
        <v>770.20683875048871</v>
      </c>
      <c r="AX453" s="44">
        <f t="shared" si="475"/>
        <v>786.94863793334139</v>
      </c>
      <c r="AY453" s="44">
        <f t="shared" si="475"/>
        <v>804.05434954306054</v>
      </c>
      <c r="AZ453" s="44">
        <f t="shared" si="475"/>
        <v>821.53188385577528</v>
      </c>
      <c r="BA453" s="44">
        <f t="shared" si="475"/>
        <v>839.38932309136703</v>
      </c>
      <c r="BB453" s="44">
        <f t="shared" si="475"/>
        <v>857.63492515097016</v>
      </c>
      <c r="BC453" s="44">
        <f t="shared" si="475"/>
        <v>876.27712743571237</v>
      </c>
      <c r="BD453" s="44">
        <f t="shared" si="476"/>
        <v>895.32455074846268</v>
      </c>
      <c r="BE453" s="44">
        <f t="shared" si="476"/>
        <v>914.7860032803901</v>
      </c>
      <c r="BF453" s="44">
        <f t="shared" si="476"/>
        <v>934.67048468417852</v>
      </c>
      <c r="BG453" s="44">
        <f t="shared" si="476"/>
        <v>954.98719023577814</v>
      </c>
      <c r="BH453" s="44">
        <f t="shared" si="476"/>
        <v>975.74551508662194</v>
      </c>
      <c r="BI453" s="44">
        <f t="shared" si="476"/>
        <v>996.95505860826972</v>
      </c>
      <c r="BJ453" s="44">
        <f t="shared" si="476"/>
        <v>1018.6256288314925</v>
      </c>
      <c r="BK453" s="44">
        <f t="shared" si="476"/>
        <v>1040.7672469818453</v>
      </c>
      <c r="BL453" s="44">
        <f t="shared" si="476"/>
        <v>1063.3901521138332</v>
      </c>
      <c r="BM453" s="44">
        <f t="shared" si="476"/>
        <v>1086.5048058458033</v>
      </c>
      <c r="BN453" s="44">
        <f t="shared" si="477"/>
        <v>1110.1218971977635</v>
      </c>
      <c r="BO453" s="44">
        <f t="shared" si="477"/>
        <v>1134.2523475343557</v>
      </c>
      <c r="BP453" s="44">
        <f t="shared" si="477"/>
        <v>1158.9073156152756</v>
      </c>
      <c r="BQ453" s="44">
        <f t="shared" si="477"/>
        <v>1184.0982027554703</v>
      </c>
      <c r="BR453" s="44">
        <f t="shared" si="477"/>
        <v>1209.8366580975046</v>
      </c>
      <c r="BS453" s="44">
        <f t="shared" si="477"/>
        <v>1236.1345839985283</v>
      </c>
      <c r="BT453" s="44">
        <f t="shared" si="477"/>
        <v>1263.0041415343408</v>
      </c>
      <c r="BU453" s="44">
        <f t="shared" si="477"/>
        <v>1290.4577561230956</v>
      </c>
      <c r="BV453" s="44">
        <f t="shared" si="477"/>
        <v>1318.5081232712459</v>
      </c>
      <c r="BW453" s="44">
        <f t="shared" si="477"/>
        <v>1347.1682144443889</v>
      </c>
      <c r="BX453" s="44">
        <f t="shared" si="478"/>
        <v>1376.4512830657213</v>
      </c>
      <c r="BY453" s="44">
        <f t="shared" si="478"/>
        <v>1406.3708706448851</v>
      </c>
      <c r="BZ453" s="44">
        <f t="shared" si="478"/>
        <v>1436.9408130400316</v>
      </c>
      <c r="CA453" s="44">
        <f t="shared" si="478"/>
        <v>1468.1752468560039</v>
      </c>
      <c r="CB453" s="44">
        <f t="shared" si="478"/>
        <v>1500.0886159815943</v>
      </c>
      <c r="CC453" s="44">
        <f t="shared" si="478"/>
        <v>1532.6956782689015</v>
      </c>
      <c r="CD453" s="44">
        <f t="shared" si="478"/>
        <v>1566.0115123578751</v>
      </c>
      <c r="CE453" s="44">
        <f t="shared" si="478"/>
        <v>1600.0515246492021</v>
      </c>
      <c r="CF453" s="44">
        <f t="shared" si="478"/>
        <v>1634.8314564287643</v>
      </c>
      <c r="MZ453" s="36" t="s">
        <v>239</v>
      </c>
      <c r="NA453" s="75">
        <f t="shared" si="479"/>
        <v>1910804695.1681764</v>
      </c>
      <c r="NB453" s="75">
        <f t="shared" si="480"/>
        <v>2003315648.2015808</v>
      </c>
      <c r="NC453" s="75">
        <f t="shared" si="481"/>
        <v>2094759712.70121</v>
      </c>
      <c r="ND453" s="75">
        <f t="shared" si="482"/>
        <v>2185387530.4336381</v>
      </c>
      <c r="NE453" s="75">
        <f t="shared" si="483"/>
        <v>2263889909.3874674</v>
      </c>
      <c r="NF453" s="75">
        <f t="shared" si="484"/>
        <v>2333293139.1968355</v>
      </c>
      <c r="NG453" s="75">
        <f t="shared" si="485"/>
        <v>2395018041.7299438</v>
      </c>
      <c r="NH453" s="75">
        <f t="shared" si="486"/>
        <v>2457014621.3706517</v>
      </c>
      <c r="NI453" s="75">
        <f t="shared" si="487"/>
        <v>2518981831.2970943</v>
      </c>
      <c r="NJ453" s="75">
        <f t="shared" si="488"/>
        <v>2578672105.2080221</v>
      </c>
      <c r="NK453" s="75">
        <f t="shared" si="489"/>
        <v>2640193894.1026578</v>
      </c>
      <c r="NL453" s="75">
        <f t="shared" si="490"/>
        <v>2699174548.6671848</v>
      </c>
      <c r="NM453" s="75">
        <f t="shared" si="491"/>
        <v>2756916389.3936915</v>
      </c>
      <c r="NN453" s="75">
        <f t="shared" si="492"/>
        <v>2811836467.6025405</v>
      </c>
      <c r="NO453" s="75">
        <f t="shared" si="493"/>
        <v>2872546674.4379725</v>
      </c>
      <c r="NP453" s="75">
        <f t="shared" si="494"/>
        <v>2936876052.2713904</v>
      </c>
      <c r="NQ453" s="75">
        <f t="shared" si="495"/>
        <v>3003780992.9838967</v>
      </c>
      <c r="NR453" s="75">
        <f t="shared" si="496"/>
        <v>3075415037.973413</v>
      </c>
      <c r="NS453" s="75">
        <f t="shared" si="497"/>
        <v>3151560493.4364467</v>
      </c>
      <c r="NT453" s="75">
        <f t="shared" si="498"/>
        <v>3243456540.876183</v>
      </c>
      <c r="NU453" s="75">
        <f t="shared" si="499"/>
        <v>3340377110.2820482</v>
      </c>
      <c r="NV453" s="75">
        <f t="shared" si="500"/>
        <v>3448335237.8096075</v>
      </c>
      <c r="NW453" s="75">
        <f t="shared" si="501"/>
        <v>3561964724.8679609</v>
      </c>
      <c r="NX453" s="75">
        <f t="shared" si="502"/>
        <v>3682866079.7079082</v>
      </c>
      <c r="NY453" s="75">
        <f t="shared" si="503"/>
        <v>3804026828.9339781</v>
      </c>
      <c r="NZ453" s="75">
        <f t="shared" si="504"/>
        <v>3935619667.5643501</v>
      </c>
      <c r="OA453" s="75">
        <f t="shared" si="505"/>
        <v>4073497131.8303132</v>
      </c>
      <c r="OB453" s="75">
        <f t="shared" si="506"/>
        <v>4214683758.0069518</v>
      </c>
      <c r="OC453" s="75">
        <f t="shared" si="507"/>
        <v>4357192232.3394346</v>
      </c>
      <c r="OD453" s="75">
        <f t="shared" si="508"/>
        <v>4495796083.8786688</v>
      </c>
      <c r="OE453" s="75">
        <f t="shared" si="509"/>
        <v>4639610153.4914169</v>
      </c>
      <c r="OF453" s="75">
        <f t="shared" si="510"/>
        <v>4783652563.1087685</v>
      </c>
      <c r="OG453" s="75">
        <f t="shared" si="511"/>
        <v>4930301148.8806515</v>
      </c>
      <c r="OH453" s="75">
        <f t="shared" si="512"/>
        <v>5078096318.0784464</v>
      </c>
      <c r="OI453" s="75">
        <f t="shared" si="513"/>
        <v>5235332219.7686224</v>
      </c>
      <c r="OJ453" s="75">
        <f t="shared" si="514"/>
        <v>5392821306.7465954</v>
      </c>
      <c r="OK453" s="75">
        <f t="shared" si="515"/>
        <v>5549861223.6266623</v>
      </c>
      <c r="OL453" s="75">
        <f t="shared" si="516"/>
        <v>5706867471.9107771</v>
      </c>
      <c r="OM453" s="75">
        <f t="shared" si="517"/>
        <v>5863542749.0320511</v>
      </c>
      <c r="ON453" s="75">
        <f t="shared" si="518"/>
        <v>6019744377.6565285</v>
      </c>
      <c r="OO453" s="75">
        <f t="shared" si="519"/>
        <v>6175503739.5256815</v>
      </c>
      <c r="OP453" s="75">
        <f t="shared" si="520"/>
        <v>6331322739.73489</v>
      </c>
      <c r="OQ453" s="75">
        <f t="shared" si="521"/>
        <v>6487961640.7141209</v>
      </c>
      <c r="OR453" s="75">
        <f t="shared" si="522"/>
        <v>6646046148.7777004</v>
      </c>
      <c r="OS453" s="75">
        <f t="shared" si="523"/>
        <v>6806410580.7493114</v>
      </c>
      <c r="OT453" s="75">
        <f t="shared" si="524"/>
        <v>6970025558.6685257</v>
      </c>
      <c r="OU453" s="75">
        <f t="shared" si="525"/>
        <v>7137954075.8682756</v>
      </c>
      <c r="OV453" s="75">
        <f t="shared" si="526"/>
        <v>7311257836.1652927</v>
      </c>
      <c r="OW453" s="75">
        <f t="shared" si="527"/>
        <v>7490961216.5022411</v>
      </c>
    </row>
    <row r="454" spans="2:413" ht="15">
      <c r="B454" s="81" t="s">
        <v>240</v>
      </c>
      <c r="C454" s="81">
        <v>0.87</v>
      </c>
      <c r="D454" s="94"/>
      <c r="E454" s="94"/>
      <c r="F454" s="94"/>
      <c r="G454" s="121"/>
      <c r="H454" s="121"/>
      <c r="I454" s="121"/>
      <c r="J454" s="121"/>
      <c r="AI454" s="36" t="s">
        <v>240</v>
      </c>
      <c r="AJ454" s="44">
        <f t="shared" si="474"/>
        <v>666.6621557345469</v>
      </c>
      <c r="AK454" s="44">
        <f t="shared" si="474"/>
        <v>681.15322926516137</v>
      </c>
      <c r="AL454" s="44">
        <f t="shared" si="474"/>
        <v>695.95929174522098</v>
      </c>
      <c r="AM454" s="44">
        <f t="shared" si="474"/>
        <v>711.08719001309589</v>
      </c>
      <c r="AN454" s="44">
        <f t="shared" si="474"/>
        <v>726.54391973522036</v>
      </c>
      <c r="AO454" s="44">
        <f t="shared" si="474"/>
        <v>742.33662864113307</v>
      </c>
      <c r="AP454" s="44">
        <f t="shared" si="474"/>
        <v>758.47261982883515</v>
      </c>
      <c r="AQ454" s="44">
        <f t="shared" si="474"/>
        <v>774.95935514199709</v>
      </c>
      <c r="AR454" s="44">
        <f t="shared" si="474"/>
        <v>791.80445862057502</v>
      </c>
      <c r="AS454" s="44">
        <f t="shared" si="474"/>
        <v>809.0157200264315</v>
      </c>
      <c r="AT454" s="44">
        <f t="shared" si="475"/>
        <v>826.60109844559304</v>
      </c>
      <c r="AU454" s="44">
        <f t="shared" si="475"/>
        <v>844.56872596880794</v>
      </c>
      <c r="AV454" s="44">
        <f t="shared" si="475"/>
        <v>862.92691145210779</v>
      </c>
      <c r="AW454" s="44">
        <f t="shared" si="475"/>
        <v>881.68414435911211</v>
      </c>
      <c r="AX454" s="44">
        <f t="shared" si="475"/>
        <v>900.84909868685122</v>
      </c>
      <c r="AY454" s="44">
        <f t="shared" si="475"/>
        <v>920.43063697692457</v>
      </c>
      <c r="AZ454" s="44">
        <f t="shared" si="475"/>
        <v>940.43781441384806</v>
      </c>
      <c r="BA454" s="44">
        <f t="shared" si="475"/>
        <v>960.87988301248595</v>
      </c>
      <c r="BB454" s="44">
        <f t="shared" si="475"/>
        <v>981.76629589650531</v>
      </c>
      <c r="BC454" s="44">
        <f t="shared" si="475"/>
        <v>1003.1067116698287</v>
      </c>
      <c r="BD454" s="44">
        <f t="shared" si="476"/>
        <v>1024.9109988831085</v>
      </c>
      <c r="BE454" s="44">
        <f t="shared" si="476"/>
        <v>1047.1892405972887</v>
      </c>
      <c r="BF454" s="44">
        <f t="shared" si="476"/>
        <v>1069.9517390463623</v>
      </c>
      <c r="BG454" s="44">
        <f t="shared" si="476"/>
        <v>1093.2090204014828</v>
      </c>
      <c r="BH454" s="44">
        <f t="shared" si="476"/>
        <v>1116.9718396386329</v>
      </c>
      <c r="BI454" s="44">
        <f t="shared" si="476"/>
        <v>1141.2511855120983</v>
      </c>
      <c r="BJ454" s="44">
        <f t="shared" si="476"/>
        <v>1166.0582856360504</v>
      </c>
      <c r="BK454" s="44">
        <f t="shared" si="476"/>
        <v>1191.4046116765862</v>
      </c>
      <c r="BL454" s="44">
        <f t="shared" si="476"/>
        <v>1217.3018846566247</v>
      </c>
      <c r="BM454" s="44">
        <f t="shared" si="476"/>
        <v>1243.762080376117</v>
      </c>
      <c r="BN454" s="44">
        <f t="shared" si="477"/>
        <v>1270.7974349500714</v>
      </c>
      <c r="BO454" s="44">
        <f t="shared" si="477"/>
        <v>1298.4204504669599</v>
      </c>
      <c r="BP454" s="44">
        <f t="shared" si="477"/>
        <v>1326.6439007701181</v>
      </c>
      <c r="BQ454" s="44">
        <f t="shared" si="477"/>
        <v>1355.4808373648148</v>
      </c>
      <c r="BR454" s="44">
        <f t="shared" si="477"/>
        <v>1384.9445954537225</v>
      </c>
      <c r="BS454" s="44">
        <f t="shared" si="477"/>
        <v>1415.0488001035783</v>
      </c>
      <c r="BT454" s="44">
        <f t="shared" si="477"/>
        <v>1445.8073725458901</v>
      </c>
      <c r="BU454" s="44">
        <f t="shared" si="477"/>
        <v>1477.2345366145962</v>
      </c>
      <c r="BV454" s="44">
        <f t="shared" si="477"/>
        <v>1509.3448253236631</v>
      </c>
      <c r="BW454" s="44">
        <f t="shared" si="477"/>
        <v>1542.1530875876556</v>
      </c>
      <c r="BX454" s="44">
        <f t="shared" si="478"/>
        <v>1575.6744950883915</v>
      </c>
      <c r="BY454" s="44">
        <f t="shared" si="478"/>
        <v>1609.9245492908553</v>
      </c>
      <c r="BZ454" s="44">
        <f t="shared" si="478"/>
        <v>1644.9190886116153</v>
      </c>
      <c r="CA454" s="44">
        <f t="shared" si="478"/>
        <v>1680.674295743057</v>
      </c>
      <c r="CB454" s="44">
        <f t="shared" si="478"/>
        <v>1717.2067051368249</v>
      </c>
      <c r="CC454" s="44">
        <f t="shared" si="478"/>
        <v>1754.5332106499266</v>
      </c>
      <c r="CD454" s="44">
        <f t="shared" si="478"/>
        <v>1792.671073357041</v>
      </c>
      <c r="CE454" s="44">
        <f t="shared" si="478"/>
        <v>1831.6379295326392</v>
      </c>
      <c r="CF454" s="44">
        <f t="shared" si="478"/>
        <v>1871.4517988066118</v>
      </c>
      <c r="MZ454" s="36" t="s">
        <v>240</v>
      </c>
      <c r="NA454" s="75">
        <f t="shared" si="479"/>
        <v>2126614943.7124834</v>
      </c>
      <c r="NB454" s="75">
        <f t="shared" si="480"/>
        <v>2191677268.1771245</v>
      </c>
      <c r="NC454" s="75">
        <f t="shared" si="481"/>
        <v>2254669391.2174473</v>
      </c>
      <c r="ND454" s="75">
        <f t="shared" si="482"/>
        <v>2321288666.9969306</v>
      </c>
      <c r="NE454" s="75">
        <f t="shared" si="483"/>
        <v>2385737738.3561482</v>
      </c>
      <c r="NF454" s="75">
        <f t="shared" si="484"/>
        <v>2460743481.4906034</v>
      </c>
      <c r="NG454" s="75">
        <f t="shared" si="485"/>
        <v>2555390582.2260637</v>
      </c>
      <c r="NH454" s="75">
        <f t="shared" si="486"/>
        <v>2660088284.4113722</v>
      </c>
      <c r="NI454" s="75">
        <f t="shared" si="487"/>
        <v>2776400573.4052739</v>
      </c>
      <c r="NJ454" s="75">
        <f t="shared" si="488"/>
        <v>2898920141.0676713</v>
      </c>
      <c r="NK454" s="75">
        <f t="shared" si="489"/>
        <v>3022831447.5507255</v>
      </c>
      <c r="NL454" s="75">
        <f t="shared" si="490"/>
        <v>3149647616.0492973</v>
      </c>
      <c r="NM454" s="75">
        <f t="shared" si="491"/>
        <v>3276704342.3121209</v>
      </c>
      <c r="NN454" s="75">
        <f t="shared" si="492"/>
        <v>3404614506.6012678</v>
      </c>
      <c r="NO454" s="75">
        <f t="shared" si="493"/>
        <v>3517670693.6672654</v>
      </c>
      <c r="NP454" s="75">
        <f t="shared" si="494"/>
        <v>3620340869.5889812</v>
      </c>
      <c r="NQ454" s="75">
        <f t="shared" si="495"/>
        <v>3714823410.7161412</v>
      </c>
      <c r="NR454" s="75">
        <f t="shared" si="496"/>
        <v>3809857027.1083674</v>
      </c>
      <c r="NS454" s="75">
        <f t="shared" si="497"/>
        <v>3905032384.3735118</v>
      </c>
      <c r="NT454" s="75">
        <f t="shared" si="498"/>
        <v>3997165581.1679697</v>
      </c>
      <c r="NU454" s="75">
        <f t="shared" si="499"/>
        <v>4092048380.1197114</v>
      </c>
      <c r="NV454" s="75">
        <f t="shared" si="500"/>
        <v>4183525204.943131</v>
      </c>
      <c r="NW454" s="75">
        <f t="shared" si="501"/>
        <v>4273452512.8072529</v>
      </c>
      <c r="NX454" s="75">
        <f t="shared" si="502"/>
        <v>4359606066.0410328</v>
      </c>
      <c r="NY454" s="75">
        <f t="shared" si="503"/>
        <v>4454108393.9407492</v>
      </c>
      <c r="NZ454" s="75">
        <f t="shared" si="504"/>
        <v>4553898085.5109892</v>
      </c>
      <c r="OA454" s="75">
        <f t="shared" si="505"/>
        <v>4657532971.6349373</v>
      </c>
      <c r="OB454" s="75">
        <f t="shared" si="506"/>
        <v>4768051294.9233885</v>
      </c>
      <c r="OC454" s="75">
        <f t="shared" si="507"/>
        <v>4885167583.6362314</v>
      </c>
      <c r="OD454" s="75">
        <f t="shared" si="508"/>
        <v>5024727910.2809315</v>
      </c>
      <c r="OE454" s="75">
        <f t="shared" si="509"/>
        <v>5171597846.5523272</v>
      </c>
      <c r="OF454" s="75">
        <f t="shared" si="510"/>
        <v>5334270872.9830503</v>
      </c>
      <c r="OG454" s="75">
        <f t="shared" si="511"/>
        <v>5505166235.1623545</v>
      </c>
      <c r="OH454" s="75">
        <f t="shared" si="512"/>
        <v>5686564717.1846905</v>
      </c>
      <c r="OI454" s="75">
        <f t="shared" si="513"/>
        <v>5868544839.5512676</v>
      </c>
      <c r="OJ454" s="75">
        <f t="shared" si="514"/>
        <v>6065489232.5935793</v>
      </c>
      <c r="OK454" s="75">
        <f t="shared" si="515"/>
        <v>6271559605.1051702</v>
      </c>
      <c r="OL454" s="75">
        <f t="shared" si="516"/>
        <v>6482561612.1366625</v>
      </c>
      <c r="OM454" s="75">
        <f t="shared" si="517"/>
        <v>6695704196.3767738</v>
      </c>
      <c r="ON454" s="75">
        <f t="shared" si="518"/>
        <v>6903624102.038125</v>
      </c>
      <c r="OO454" s="75">
        <f t="shared" si="519"/>
        <v>7119176263.1949835</v>
      </c>
      <c r="OP454" s="75">
        <f t="shared" si="520"/>
        <v>7335333032.3494596</v>
      </c>
      <c r="OQ454" s="75">
        <f t="shared" si="521"/>
        <v>7555475256.1926432</v>
      </c>
      <c r="OR454" s="75">
        <f t="shared" si="522"/>
        <v>7777547194.5809212</v>
      </c>
      <c r="OS454" s="75">
        <f t="shared" si="523"/>
        <v>8013252360.3589163</v>
      </c>
      <c r="OT454" s="75">
        <f t="shared" si="524"/>
        <v>8249637948.6216793</v>
      </c>
      <c r="OU454" s="75">
        <f t="shared" si="525"/>
        <v>8485717878.6710281</v>
      </c>
      <c r="OV454" s="75">
        <f t="shared" si="526"/>
        <v>8722091309.7449112</v>
      </c>
      <c r="OW454" s="75">
        <f t="shared" si="527"/>
        <v>8958330971.3404484</v>
      </c>
    </row>
    <row r="455" spans="2:413" ht="15">
      <c r="B455" s="81" t="s">
        <v>241</v>
      </c>
      <c r="C455" s="81">
        <v>1.01</v>
      </c>
      <c r="D455" s="94"/>
      <c r="E455" s="94"/>
      <c r="F455" s="94"/>
      <c r="G455" s="121"/>
      <c r="H455" s="121"/>
      <c r="I455" s="121"/>
      <c r="J455" s="121"/>
      <c r="AI455" s="36" t="s">
        <v>241</v>
      </c>
      <c r="AJ455" s="44">
        <f t="shared" si="474"/>
        <v>773.94112332401426</v>
      </c>
      <c r="AK455" s="44">
        <f t="shared" si="474"/>
        <v>790.76409374461264</v>
      </c>
      <c r="AL455" s="44">
        <f t="shared" si="474"/>
        <v>807.95274099157848</v>
      </c>
      <c r="AM455" s="44">
        <f t="shared" si="474"/>
        <v>825.51501369336415</v>
      </c>
      <c r="AN455" s="44">
        <f t="shared" si="474"/>
        <v>843.4590332558306</v>
      </c>
      <c r="AO455" s="44">
        <f t="shared" si="474"/>
        <v>861.79309761786715</v>
      </c>
      <c r="AP455" s="44">
        <f t="shared" si="474"/>
        <v>880.52568508864772</v>
      </c>
      <c r="AQ455" s="44">
        <f t="shared" si="474"/>
        <v>899.66545826829554</v>
      </c>
      <c r="AR455" s="44">
        <f t="shared" si="474"/>
        <v>919.22126805377093</v>
      </c>
      <c r="AS455" s="44">
        <f t="shared" si="474"/>
        <v>939.20215773183429</v>
      </c>
      <c r="AT455" s="44">
        <f t="shared" si="475"/>
        <v>959.61736716097585</v>
      </c>
      <c r="AU455" s="44">
        <f t="shared" si="475"/>
        <v>980.47633704424823</v>
      </c>
      <c r="AV455" s="44">
        <f t="shared" si="475"/>
        <v>1001.7887132949757</v>
      </c>
      <c r="AW455" s="44">
        <f t="shared" si="475"/>
        <v>1023.56435149736</v>
      </c>
      <c r="AX455" s="44">
        <f t="shared" si="475"/>
        <v>1045.8133214640457</v>
      </c>
      <c r="AY455" s="44">
        <f t="shared" si="475"/>
        <v>1068.5459118927515</v>
      </c>
      <c r="AZ455" s="44">
        <f t="shared" si="475"/>
        <v>1091.7726351241224</v>
      </c>
      <c r="BA455" s="44">
        <f t="shared" si="475"/>
        <v>1115.5042320030009</v>
      </c>
      <c r="BB455" s="44">
        <f t="shared" si="475"/>
        <v>1139.7516768453684</v>
      </c>
      <c r="BC455" s="44">
        <f t="shared" si="475"/>
        <v>1164.5261825132493</v>
      </c>
      <c r="BD455" s="44">
        <f t="shared" si="476"/>
        <v>1189.8392055999307</v>
      </c>
      <c r="BE455" s="44">
        <f t="shared" si="476"/>
        <v>1215.7024517278869</v>
      </c>
      <c r="BF455" s="44">
        <f t="shared" si="476"/>
        <v>1242.1278809618689</v>
      </c>
      <c r="BG455" s="44">
        <f t="shared" si="476"/>
        <v>1269.1277133396525</v>
      </c>
      <c r="BH455" s="44">
        <f t="shared" si="476"/>
        <v>1296.7144345230106</v>
      </c>
      <c r="BI455" s="44">
        <f t="shared" si="476"/>
        <v>1324.9008015715165</v>
      </c>
      <c r="BJ455" s="44">
        <f t="shared" si="476"/>
        <v>1353.6998488418517</v>
      </c>
      <c r="BK455" s="44">
        <f t="shared" si="476"/>
        <v>1383.1248940153473</v>
      </c>
      <c r="BL455" s="44">
        <f t="shared" si="476"/>
        <v>1413.1895442565415</v>
      </c>
      <c r="BM455" s="44">
        <f t="shared" si="476"/>
        <v>1443.9077025056072</v>
      </c>
      <c r="BN455" s="44">
        <f t="shared" si="477"/>
        <v>1475.2935739075542</v>
      </c>
      <c r="BO455" s="44">
        <f t="shared" si="477"/>
        <v>1507.3616723811833</v>
      </c>
      <c r="BP455" s="44">
        <f t="shared" si="477"/>
        <v>1540.1268273308267</v>
      </c>
      <c r="BQ455" s="44">
        <f t="shared" si="477"/>
        <v>1573.6041905039804</v>
      </c>
      <c r="BR455" s="44">
        <f t="shared" si="477"/>
        <v>1607.8092429979997</v>
      </c>
      <c r="BS455" s="44">
        <f t="shared" si="477"/>
        <v>1642.7578024190968</v>
      </c>
      <c r="BT455" s="44">
        <f t="shared" si="477"/>
        <v>1678.4660301969527</v>
      </c>
      <c r="BU455" s="44">
        <f t="shared" si="477"/>
        <v>1714.9504390583243</v>
      </c>
      <c r="BV455" s="44">
        <f t="shared" si="477"/>
        <v>1752.2279006631034</v>
      </c>
      <c r="BW455" s="44">
        <f t="shared" si="477"/>
        <v>1790.3156534063589</v>
      </c>
      <c r="BX455" s="44">
        <f t="shared" si="478"/>
        <v>1829.2313103899719</v>
      </c>
      <c r="BY455" s="44">
        <f t="shared" si="478"/>
        <v>1868.9928675675449</v>
      </c>
      <c r="BZ455" s="44">
        <f t="shared" si="478"/>
        <v>1909.6187120663578</v>
      </c>
      <c r="CA455" s="44">
        <f t="shared" si="478"/>
        <v>1951.1276306902157</v>
      </c>
      <c r="CB455" s="44">
        <f t="shared" si="478"/>
        <v>1993.5388186071186</v>
      </c>
      <c r="CC455" s="44">
        <f t="shared" si="478"/>
        <v>2036.871888225777</v>
      </c>
      <c r="CD455" s="44">
        <f t="shared" si="478"/>
        <v>2081.1468782650709</v>
      </c>
      <c r="CE455" s="44">
        <f t="shared" si="478"/>
        <v>2126.38426302065</v>
      </c>
      <c r="CF455" s="44">
        <f t="shared" si="478"/>
        <v>2172.604961832963</v>
      </c>
      <c r="MZ455" s="36" t="s">
        <v>241</v>
      </c>
      <c r="NA455" s="75">
        <f t="shared" si="479"/>
        <v>2364666428.7358904</v>
      </c>
      <c r="NB455" s="75">
        <f t="shared" si="480"/>
        <v>2434491412.5555081</v>
      </c>
      <c r="NC455" s="75">
        <f t="shared" si="481"/>
        <v>2511671374.5821462</v>
      </c>
      <c r="ND455" s="75">
        <f t="shared" si="482"/>
        <v>2592139431.9025331</v>
      </c>
      <c r="NE455" s="75">
        <f t="shared" si="483"/>
        <v>2683009446.425467</v>
      </c>
      <c r="NF455" s="75">
        <f t="shared" si="484"/>
        <v>2772508184.2772474</v>
      </c>
      <c r="NG455" s="75">
        <f t="shared" si="485"/>
        <v>2854050544.6548891</v>
      </c>
      <c r="NH455" s="75">
        <f t="shared" si="486"/>
        <v>2935430256.5687113</v>
      </c>
      <c r="NI455" s="75">
        <f t="shared" si="487"/>
        <v>3021836965.9447498</v>
      </c>
      <c r="NJ455" s="75">
        <f t="shared" si="488"/>
        <v>3110981294.3975649</v>
      </c>
      <c r="NK455" s="75">
        <f t="shared" si="489"/>
        <v>3203090496.3513794</v>
      </c>
      <c r="NL455" s="75">
        <f t="shared" si="490"/>
        <v>3293610228.5410166</v>
      </c>
      <c r="NM455" s="75">
        <f t="shared" si="491"/>
        <v>3382243060.9813499</v>
      </c>
      <c r="NN455" s="75">
        <f t="shared" si="492"/>
        <v>3477215966.5901775</v>
      </c>
      <c r="NO455" s="75">
        <f t="shared" si="493"/>
        <v>3570581330.3029366</v>
      </c>
      <c r="NP455" s="75">
        <f t="shared" si="494"/>
        <v>3680478168.0051556</v>
      </c>
      <c r="NQ455" s="75">
        <f t="shared" si="495"/>
        <v>3820021833.170589</v>
      </c>
      <c r="NR455" s="75">
        <f t="shared" si="496"/>
        <v>3973930282.3075547</v>
      </c>
      <c r="NS455" s="75">
        <f t="shared" si="497"/>
        <v>4144445969.7141843</v>
      </c>
      <c r="NT455" s="75">
        <f t="shared" si="498"/>
        <v>4323865918.7265921</v>
      </c>
      <c r="NU455" s="75">
        <f t="shared" si="499"/>
        <v>4505372555.7331562</v>
      </c>
      <c r="NV455" s="75">
        <f t="shared" si="500"/>
        <v>4691131953.7858906</v>
      </c>
      <c r="NW455" s="75">
        <f t="shared" si="501"/>
        <v>4877395233.1395178</v>
      </c>
      <c r="NX455" s="75">
        <f t="shared" si="502"/>
        <v>5065041746.2131596</v>
      </c>
      <c r="NY455" s="75">
        <f t="shared" si="503"/>
        <v>5231709793.6677589</v>
      </c>
      <c r="NZ455" s="75">
        <f t="shared" si="504"/>
        <v>5383735732.0866585</v>
      </c>
      <c r="OA455" s="75">
        <f t="shared" si="505"/>
        <v>5524283931.7420378</v>
      </c>
      <c r="OB455" s="75">
        <f t="shared" si="506"/>
        <v>5665766425.849556</v>
      </c>
      <c r="OC455" s="75">
        <f t="shared" si="507"/>
        <v>5807605594.9589882</v>
      </c>
      <c r="OD455" s="75">
        <f t="shared" si="508"/>
        <v>5945239428.2972498</v>
      </c>
      <c r="OE455" s="75">
        <f t="shared" si="509"/>
        <v>6086934410.6952124</v>
      </c>
      <c r="OF455" s="75">
        <f t="shared" si="510"/>
        <v>6223905389.4319401</v>
      </c>
      <c r="OG455" s="75">
        <f t="shared" si="511"/>
        <v>6358843302.0201435</v>
      </c>
      <c r="OH455" s="75">
        <f t="shared" si="512"/>
        <v>6488580635.873827</v>
      </c>
      <c r="OI455" s="75">
        <f t="shared" si="513"/>
        <v>6630351284.2633572</v>
      </c>
      <c r="OJ455" s="75">
        <f t="shared" si="514"/>
        <v>6779802727.7546206</v>
      </c>
      <c r="OK455" s="75">
        <f t="shared" si="515"/>
        <v>6934913061.566659</v>
      </c>
      <c r="OL455" s="75">
        <f t="shared" si="516"/>
        <v>7100023438.9843922</v>
      </c>
      <c r="OM455" s="75">
        <f t="shared" si="517"/>
        <v>7274745601.9178143</v>
      </c>
      <c r="ON455" s="75">
        <f t="shared" si="518"/>
        <v>7481695099.587759</v>
      </c>
      <c r="OO455" s="75">
        <f t="shared" si="519"/>
        <v>7699238243.8940125</v>
      </c>
      <c r="OP455" s="75">
        <f t="shared" si="520"/>
        <v>7939543378.1915607</v>
      </c>
      <c r="OQ455" s="75">
        <f t="shared" si="521"/>
        <v>8191718123.8130245</v>
      </c>
      <c r="OR455" s="75">
        <f t="shared" si="522"/>
        <v>8459027993.2416801</v>
      </c>
      <c r="OS455" s="75">
        <f t="shared" si="523"/>
        <v>8727314240.0982437</v>
      </c>
      <c r="OT455" s="75">
        <f t="shared" si="524"/>
        <v>9017136116.1967678</v>
      </c>
      <c r="OU455" s="75">
        <f t="shared" si="525"/>
        <v>9320181124.7128754</v>
      </c>
      <c r="OV455" s="75">
        <f t="shared" si="526"/>
        <v>9630475129.8225193</v>
      </c>
      <c r="OW455" s="75">
        <f t="shared" si="527"/>
        <v>9944052017.1987839</v>
      </c>
    </row>
    <row r="456" spans="2:413" ht="15">
      <c r="B456" s="81" t="s">
        <v>242</v>
      </c>
      <c r="C456" s="81">
        <v>1.44</v>
      </c>
      <c r="D456" s="94"/>
      <c r="E456" s="94"/>
      <c r="F456" s="94"/>
      <c r="G456" s="121"/>
      <c r="H456" s="121"/>
      <c r="I456" s="121"/>
      <c r="J456" s="121"/>
      <c r="AI456" s="36" t="s">
        <v>242</v>
      </c>
      <c r="AJ456" s="44">
        <f t="shared" si="474"/>
        <v>1103.4408094916639</v>
      </c>
      <c r="AK456" s="44">
        <f t="shared" si="474"/>
        <v>1127.4260346457843</v>
      </c>
      <c r="AL456" s="44">
        <f t="shared" si="474"/>
        <v>1151.932620819676</v>
      </c>
      <c r="AM456" s="44">
        <f t="shared" si="474"/>
        <v>1176.971900711331</v>
      </c>
      <c r="AN456" s="44">
        <f t="shared" si="474"/>
        <v>1202.5554533548475</v>
      </c>
      <c r="AO456" s="44">
        <f t="shared" si="474"/>
        <v>1228.6951094749788</v>
      </c>
      <c r="AP456" s="44">
        <f t="shared" si="474"/>
        <v>1255.4029569580719</v>
      </c>
      <c r="AQ456" s="44">
        <f t="shared" si="474"/>
        <v>1282.6913464419263</v>
      </c>
      <c r="AR456" s="44">
        <f t="shared" si="474"/>
        <v>1310.5728970271587</v>
      </c>
      <c r="AS456" s="44">
        <f t="shared" si="474"/>
        <v>1339.0605021127142</v>
      </c>
      <c r="AT456" s="44">
        <f t="shared" si="475"/>
        <v>1368.167335358223</v>
      </c>
      <c r="AU456" s="44">
        <f t="shared" si="475"/>
        <v>1397.906856775958</v>
      </c>
      <c r="AV456" s="44">
        <f t="shared" si="475"/>
        <v>1428.2928189552129</v>
      </c>
      <c r="AW456" s="44">
        <f t="shared" si="475"/>
        <v>1459.3392734219785</v>
      </c>
      <c r="AX456" s="44">
        <f t="shared" si="475"/>
        <v>1491.0605771368571</v>
      </c>
      <c r="AY456" s="44">
        <f t="shared" si="475"/>
        <v>1523.4713991342201</v>
      </c>
      <c r="AZ456" s="44">
        <f t="shared" si="475"/>
        <v>1556.5867273056795</v>
      </c>
      <c r="BA456" s="44">
        <f t="shared" si="475"/>
        <v>1590.4218753310113</v>
      </c>
      <c r="BB456" s="44">
        <f t="shared" si="475"/>
        <v>1624.992489759733</v>
      </c>
      <c r="BC456" s="44">
        <f t="shared" si="475"/>
        <v>1660.314557246613</v>
      </c>
      <c r="BD456" s="44">
        <f t="shared" si="476"/>
        <v>1696.4044119444554</v>
      </c>
      <c r="BE456" s="44">
        <f t="shared" si="476"/>
        <v>1733.2787430575811</v>
      </c>
      <c r="BF456" s="44">
        <f t="shared" si="476"/>
        <v>1770.9546025594959</v>
      </c>
      <c r="BG456" s="44">
        <f t="shared" si="476"/>
        <v>1809.4494130783164</v>
      </c>
      <c r="BH456" s="44">
        <f t="shared" si="476"/>
        <v>1848.7809759535992</v>
      </c>
      <c r="BI456" s="44">
        <f t="shared" si="476"/>
        <v>1888.9674794683006</v>
      </c>
      <c r="BJ456" s="44">
        <f t="shared" si="476"/>
        <v>1930.0275072596696</v>
      </c>
      <c r="BK456" s="44">
        <f t="shared" si="476"/>
        <v>1971.9800469129702</v>
      </c>
      <c r="BL456" s="44">
        <f t="shared" si="476"/>
        <v>2014.8444987419996</v>
      </c>
      <c r="BM456" s="44">
        <f t="shared" si="476"/>
        <v>2058.6406847604694</v>
      </c>
      <c r="BN456" s="44">
        <f t="shared" si="477"/>
        <v>2103.3888578483939</v>
      </c>
      <c r="BO456" s="44">
        <f t="shared" si="477"/>
        <v>2149.1097111177269</v>
      </c>
      <c r="BP456" s="44">
        <f t="shared" si="477"/>
        <v>2195.8243874815748</v>
      </c>
      <c r="BQ456" s="44">
        <f t="shared" si="477"/>
        <v>2243.5544894314176</v>
      </c>
      <c r="BR456" s="44">
        <f t="shared" si="477"/>
        <v>2292.3220890268508</v>
      </c>
      <c r="BS456" s="44">
        <f t="shared" si="477"/>
        <v>2342.1497381024742</v>
      </c>
      <c r="BT456" s="44">
        <f t="shared" si="477"/>
        <v>2393.0604786966455</v>
      </c>
      <c r="BU456" s="44">
        <f t="shared" si="477"/>
        <v>2445.0778537069177</v>
      </c>
      <c r="BV456" s="44">
        <f t="shared" si="477"/>
        <v>2498.2259177770975</v>
      </c>
      <c r="BW456" s="44">
        <f t="shared" si="477"/>
        <v>2552.5292484209472</v>
      </c>
      <c r="BX456" s="44">
        <f t="shared" si="478"/>
        <v>2608.0129573876825</v>
      </c>
      <c r="BY456" s="44">
        <f t="shared" si="478"/>
        <v>2664.7027022745192</v>
      </c>
      <c r="BZ456" s="44">
        <f t="shared" si="478"/>
        <v>2722.624698391639</v>
      </c>
      <c r="CA456" s="44">
        <f t="shared" si="478"/>
        <v>2781.8057308850598</v>
      </c>
      <c r="CB456" s="44">
        <f t="shared" si="478"/>
        <v>2842.2731671230204</v>
      </c>
      <c r="CC456" s="44">
        <f t="shared" si="478"/>
        <v>2904.0549693516027</v>
      </c>
      <c r="CD456" s="44">
        <f t="shared" si="478"/>
        <v>2967.179707625447</v>
      </c>
      <c r="CE456" s="44">
        <f t="shared" si="478"/>
        <v>3031.6765730195407</v>
      </c>
      <c r="CF456" s="44">
        <f t="shared" si="478"/>
        <v>3097.5753911281849</v>
      </c>
      <c r="MZ456" s="36" t="s">
        <v>242</v>
      </c>
      <c r="NA456" s="75">
        <f t="shared" si="479"/>
        <v>2857875283.0366964</v>
      </c>
      <c r="NB456" s="75">
        <f t="shared" si="480"/>
        <v>2971891645.0481834</v>
      </c>
      <c r="NC456" s="75">
        <f t="shared" si="481"/>
        <v>3101231849.8381109</v>
      </c>
      <c r="ND456" s="75">
        <f t="shared" si="482"/>
        <v>3232920540.5366926</v>
      </c>
      <c r="NE456" s="75">
        <f t="shared" si="483"/>
        <v>3376583304.1478748</v>
      </c>
      <c r="NF456" s="75">
        <f t="shared" si="484"/>
        <v>3523259881.2124219</v>
      </c>
      <c r="NG456" s="75">
        <f t="shared" si="485"/>
        <v>3664502400.3162575</v>
      </c>
      <c r="NH456" s="75">
        <f t="shared" si="486"/>
        <v>3803533865.0119295</v>
      </c>
      <c r="NI456" s="75">
        <f t="shared" si="487"/>
        <v>3927345309.3240962</v>
      </c>
      <c r="NJ456" s="75">
        <f t="shared" si="488"/>
        <v>4041674261.982286</v>
      </c>
      <c r="NK456" s="75">
        <f t="shared" si="489"/>
        <v>4157228438.8447042</v>
      </c>
      <c r="NL456" s="75">
        <f t="shared" si="490"/>
        <v>4279058590.2134757</v>
      </c>
      <c r="NM456" s="75">
        <f t="shared" si="491"/>
        <v>4414338917.9757395</v>
      </c>
      <c r="NN456" s="75">
        <f t="shared" si="492"/>
        <v>4555990082.01684</v>
      </c>
      <c r="NO456" s="75">
        <f t="shared" si="493"/>
        <v>4716691307.4445229</v>
      </c>
      <c r="NP456" s="75">
        <f t="shared" si="494"/>
        <v>4875859548.6292772</v>
      </c>
      <c r="NQ456" s="75">
        <f t="shared" si="495"/>
        <v>5022146511.5914078</v>
      </c>
      <c r="NR456" s="75">
        <f t="shared" si="496"/>
        <v>5168129958.2318821</v>
      </c>
      <c r="NS456" s="75">
        <f t="shared" si="497"/>
        <v>5322682400.1178827</v>
      </c>
      <c r="NT456" s="75">
        <f t="shared" si="498"/>
        <v>5481970154.4219208</v>
      </c>
      <c r="NU456" s="75">
        <f t="shared" si="499"/>
        <v>5646493959.9880037</v>
      </c>
      <c r="NV456" s="75">
        <f t="shared" si="500"/>
        <v>5808530791.438448</v>
      </c>
      <c r="NW456" s="75">
        <f t="shared" si="501"/>
        <v>5967693752.4754896</v>
      </c>
      <c r="NX456" s="75">
        <f t="shared" si="502"/>
        <v>6138119247.1102238</v>
      </c>
      <c r="NY456" s="75">
        <f t="shared" si="503"/>
        <v>6306373089.5133705</v>
      </c>
      <c r="NZ456" s="75">
        <f t="shared" si="504"/>
        <v>6503452465.3297129</v>
      </c>
      <c r="OA456" s="75">
        <f t="shared" si="505"/>
        <v>6752025601.6447935</v>
      </c>
      <c r="OB456" s="75">
        <f t="shared" si="506"/>
        <v>7025583173.0370741</v>
      </c>
      <c r="OC456" s="75">
        <f t="shared" si="507"/>
        <v>7328063991.1711063</v>
      </c>
      <c r="OD456" s="75">
        <f t="shared" si="508"/>
        <v>7646077654.2555647</v>
      </c>
      <c r="OE456" s="75">
        <f t="shared" si="509"/>
        <v>7967822091.7492065</v>
      </c>
      <c r="OF456" s="75">
        <f t="shared" si="510"/>
        <v>8297140931.4423857</v>
      </c>
      <c r="OG456" s="75">
        <f t="shared" si="511"/>
        <v>8627598230.0831432</v>
      </c>
      <c r="OH456" s="75">
        <f t="shared" si="512"/>
        <v>8960711759.6992931</v>
      </c>
      <c r="OI456" s="75">
        <f t="shared" si="513"/>
        <v>9257616110.8417854</v>
      </c>
      <c r="OJ456" s="75">
        <f t="shared" si="514"/>
        <v>9529232950.0479164</v>
      </c>
      <c r="OK456" s="75">
        <f t="shared" si="515"/>
        <v>9781163273.7582359</v>
      </c>
      <c r="OL456" s="75">
        <f t="shared" si="516"/>
        <v>10034883140.64422</v>
      </c>
      <c r="OM456" s="75">
        <f t="shared" si="517"/>
        <v>10289468069.807709</v>
      </c>
      <c r="ON456" s="75">
        <f t="shared" si="518"/>
        <v>10536835632.423174</v>
      </c>
      <c r="OO456" s="75">
        <f t="shared" si="519"/>
        <v>10791402110.910307</v>
      </c>
      <c r="OP456" s="75">
        <f t="shared" si="520"/>
        <v>11037875427.307436</v>
      </c>
      <c r="OQ456" s="75">
        <f t="shared" si="521"/>
        <v>11280789766.705696</v>
      </c>
      <c r="OR456" s="75">
        <f t="shared" si="522"/>
        <v>11514650571.292063</v>
      </c>
      <c r="OS456" s="75">
        <f t="shared" si="523"/>
        <v>11769429686.354527</v>
      </c>
      <c r="OT456" s="75">
        <f t="shared" si="524"/>
        <v>12037502419.64534</v>
      </c>
      <c r="OU456" s="75">
        <f t="shared" si="525"/>
        <v>12315484111.899244</v>
      </c>
      <c r="OV456" s="75">
        <f t="shared" si="526"/>
        <v>12610983276.175732</v>
      </c>
      <c r="OW456" s="75">
        <f t="shared" si="527"/>
        <v>12923388094.175117</v>
      </c>
    </row>
    <row r="457" spans="2:413" ht="15">
      <c r="B457" s="81" t="s">
        <v>243</v>
      </c>
      <c r="C457" s="81">
        <v>2.14</v>
      </c>
      <c r="D457" s="94"/>
      <c r="E457" s="94"/>
      <c r="F457" s="94"/>
      <c r="G457" s="121"/>
      <c r="H457" s="121"/>
      <c r="I457" s="121"/>
      <c r="J457" s="121"/>
      <c r="AI457" s="36" t="s">
        <v>243</v>
      </c>
      <c r="AJ457" s="44">
        <f t="shared" si="474"/>
        <v>1639.8356474390005</v>
      </c>
      <c r="AK457" s="44">
        <f t="shared" si="474"/>
        <v>1675.4803570430406</v>
      </c>
      <c r="AL457" s="44">
        <f t="shared" si="474"/>
        <v>1711.8998670514634</v>
      </c>
      <c r="AM457" s="44">
        <f t="shared" si="474"/>
        <v>1749.1110191126727</v>
      </c>
      <c r="AN457" s="44">
        <f t="shared" si="474"/>
        <v>1787.1310209578985</v>
      </c>
      <c r="AO457" s="44">
        <f t="shared" si="474"/>
        <v>1825.9774543586493</v>
      </c>
      <c r="AP457" s="44">
        <f t="shared" si="474"/>
        <v>1865.6682832571348</v>
      </c>
      <c r="AQ457" s="44">
        <f t="shared" si="474"/>
        <v>1906.2218620734184</v>
      </c>
      <c r="AR457" s="44">
        <f t="shared" si="474"/>
        <v>1947.6569441931385</v>
      </c>
      <c r="AS457" s="44">
        <f t="shared" si="474"/>
        <v>1989.9926906397282</v>
      </c>
      <c r="AT457" s="44">
        <f t="shared" si="475"/>
        <v>2033.2486789351371</v>
      </c>
      <c r="AU457" s="44">
        <f t="shared" si="475"/>
        <v>2077.4449121531597</v>
      </c>
      <c r="AV457" s="44">
        <f t="shared" si="475"/>
        <v>2122.6018281695524</v>
      </c>
      <c r="AW457" s="44">
        <f t="shared" si="475"/>
        <v>2168.7403091132182</v>
      </c>
      <c r="AX457" s="44">
        <f t="shared" si="475"/>
        <v>2215.8816910228297</v>
      </c>
      <c r="AY457" s="44">
        <f t="shared" si="475"/>
        <v>2264.0477737133551</v>
      </c>
      <c r="AZ457" s="44">
        <f t="shared" si="475"/>
        <v>2313.2608308570516</v>
      </c>
      <c r="BA457" s="44">
        <f t="shared" si="475"/>
        <v>2363.5436202835863</v>
      </c>
      <c r="BB457" s="44">
        <f t="shared" si="475"/>
        <v>2414.9193945040479</v>
      </c>
      <c r="BC457" s="44">
        <f t="shared" si="475"/>
        <v>2467.4119114637165</v>
      </c>
      <c r="BD457" s="44">
        <f t="shared" si="476"/>
        <v>2521.0454455285662</v>
      </c>
      <c r="BE457" s="44">
        <f t="shared" si="476"/>
        <v>2575.8447987105724</v>
      </c>
      <c r="BF457" s="44">
        <f t="shared" si="476"/>
        <v>2631.8353121370292</v>
      </c>
      <c r="BG457" s="44">
        <f t="shared" si="476"/>
        <v>2689.042877769165</v>
      </c>
      <c r="BH457" s="44">
        <f t="shared" si="476"/>
        <v>2747.4939503754881</v>
      </c>
      <c r="BI457" s="44">
        <f t="shared" si="476"/>
        <v>2807.2155597653914</v>
      </c>
      <c r="BJ457" s="44">
        <f t="shared" si="476"/>
        <v>2868.2353232886762</v>
      </c>
      <c r="BK457" s="44">
        <f t="shared" si="476"/>
        <v>2930.5814586067754</v>
      </c>
      <c r="BL457" s="44">
        <f t="shared" si="476"/>
        <v>2994.2827967415828</v>
      </c>
      <c r="BM457" s="44">
        <f t="shared" si="476"/>
        <v>3059.3687954079201</v>
      </c>
      <c r="BN457" s="44">
        <f t="shared" si="477"/>
        <v>3125.8695526358078</v>
      </c>
      <c r="BO457" s="44">
        <f t="shared" si="477"/>
        <v>3193.8158206888443</v>
      </c>
      <c r="BP457" s="44">
        <f t="shared" si="477"/>
        <v>3263.2390202851179</v>
      </c>
      <c r="BQ457" s="44">
        <f t="shared" si="477"/>
        <v>3334.1712551272458</v>
      </c>
      <c r="BR457" s="44">
        <f t="shared" si="477"/>
        <v>3406.645326748237</v>
      </c>
      <c r="BS457" s="44">
        <f t="shared" si="477"/>
        <v>3480.6947496800667</v>
      </c>
      <c r="BT457" s="44">
        <f t="shared" si="477"/>
        <v>3556.3537669519596</v>
      </c>
      <c r="BU457" s="44">
        <f t="shared" si="477"/>
        <v>3633.6573659255587</v>
      </c>
      <c r="BV457" s="44">
        <f t="shared" si="477"/>
        <v>3712.6412944742983</v>
      </c>
      <c r="BW457" s="44">
        <f t="shared" si="477"/>
        <v>3793.3420775144637</v>
      </c>
      <c r="BX457" s="44">
        <f t="shared" si="478"/>
        <v>3875.7970338955843</v>
      </c>
      <c r="BY457" s="44">
        <f t="shared" si="478"/>
        <v>3960.0442936579666</v>
      </c>
      <c r="BZ457" s="44">
        <f t="shared" si="478"/>
        <v>4046.1228156653524</v>
      </c>
      <c r="CA457" s="44">
        <f t="shared" si="478"/>
        <v>4134.0724056208528</v>
      </c>
      <c r="CB457" s="44">
        <f t="shared" si="478"/>
        <v>4223.933734474489</v>
      </c>
      <c r="CC457" s="44">
        <f t="shared" si="478"/>
        <v>4315.7483572308547</v>
      </c>
      <c r="CD457" s="44">
        <f t="shared" si="478"/>
        <v>4409.5587321655958</v>
      </c>
      <c r="CE457" s="44">
        <f t="shared" si="478"/>
        <v>4505.4082404595956</v>
      </c>
      <c r="CF457" s="44">
        <f t="shared" si="478"/>
        <v>4603.3412062599418</v>
      </c>
      <c r="MZ457" s="36" t="s">
        <v>243</v>
      </c>
      <c r="NA457" s="75">
        <f t="shared" si="479"/>
        <v>2919729010.1007876</v>
      </c>
      <c r="NB457" s="75">
        <f t="shared" si="480"/>
        <v>3123524308.4996309</v>
      </c>
      <c r="NC457" s="75">
        <f t="shared" si="481"/>
        <v>3318612046.7719498</v>
      </c>
      <c r="ND457" s="75">
        <f t="shared" si="482"/>
        <v>3521563924.775404</v>
      </c>
      <c r="NE457" s="75">
        <f t="shared" si="483"/>
        <v>3730998793.8468676</v>
      </c>
      <c r="NF457" s="75">
        <f t="shared" si="484"/>
        <v>3934592480.9451108</v>
      </c>
      <c r="NG457" s="75">
        <f t="shared" si="485"/>
        <v>4156628711.3607163</v>
      </c>
      <c r="NH457" s="75">
        <f t="shared" si="486"/>
        <v>4360421510.3933582</v>
      </c>
      <c r="NI457" s="75">
        <f t="shared" si="487"/>
        <v>4571616338.0309582</v>
      </c>
      <c r="NJ457" s="75">
        <f t="shared" si="488"/>
        <v>4792559096.6483765</v>
      </c>
      <c r="NK457" s="75">
        <f t="shared" si="489"/>
        <v>4960779091.0776367</v>
      </c>
      <c r="NL457" s="75">
        <f t="shared" si="490"/>
        <v>5166896338.8126097</v>
      </c>
      <c r="NM457" s="75">
        <f t="shared" si="491"/>
        <v>5399580660.5891161</v>
      </c>
      <c r="NN457" s="75">
        <f t="shared" si="492"/>
        <v>5637202347.9973698</v>
      </c>
      <c r="NO457" s="75">
        <f t="shared" si="493"/>
        <v>5896618507.4118128</v>
      </c>
      <c r="NP457" s="75">
        <f t="shared" si="494"/>
        <v>6161836949.0338144</v>
      </c>
      <c r="NQ457" s="75">
        <f t="shared" si="495"/>
        <v>6418720490.4206038</v>
      </c>
      <c r="NR457" s="75">
        <f t="shared" si="496"/>
        <v>6671612393.6724033</v>
      </c>
      <c r="NS457" s="75">
        <f t="shared" si="497"/>
        <v>6898190686.2874737</v>
      </c>
      <c r="NT457" s="75">
        <f t="shared" si="498"/>
        <v>7108742022.3463631</v>
      </c>
      <c r="NU457" s="75">
        <f t="shared" si="499"/>
        <v>7321736150.9945564</v>
      </c>
      <c r="NV457" s="75">
        <f t="shared" si="500"/>
        <v>7546589026.5566959</v>
      </c>
      <c r="NW457" s="75">
        <f t="shared" si="501"/>
        <v>7796243635.7785273</v>
      </c>
      <c r="NX457" s="75">
        <f t="shared" si="502"/>
        <v>8057730428.4496918</v>
      </c>
      <c r="NY457" s="75">
        <f t="shared" si="503"/>
        <v>8354596089.2654867</v>
      </c>
      <c r="NZ457" s="75">
        <f t="shared" si="504"/>
        <v>8648972188.1104164</v>
      </c>
      <c r="OA457" s="75">
        <f t="shared" si="505"/>
        <v>8920292166.0168343</v>
      </c>
      <c r="OB457" s="75">
        <f t="shared" si="506"/>
        <v>9190769416.642767</v>
      </c>
      <c r="OC457" s="75">
        <f t="shared" si="507"/>
        <v>9475647452.9124775</v>
      </c>
      <c r="OD457" s="75">
        <f t="shared" si="508"/>
        <v>9768607394.9006252</v>
      </c>
      <c r="OE457" s="75">
        <f t="shared" si="509"/>
        <v>10071017174.899073</v>
      </c>
      <c r="OF457" s="75">
        <f t="shared" si="510"/>
        <v>10369786602.534622</v>
      </c>
      <c r="OG457" s="75">
        <f t="shared" si="511"/>
        <v>10664894923.42268</v>
      </c>
      <c r="OH457" s="75">
        <f t="shared" si="512"/>
        <v>10980996337.795185</v>
      </c>
      <c r="OI457" s="75">
        <f t="shared" si="513"/>
        <v>11295642155.136023</v>
      </c>
      <c r="OJ457" s="75">
        <f t="shared" si="514"/>
        <v>11662189583.119303</v>
      </c>
      <c r="OK457" s="75">
        <f t="shared" si="515"/>
        <v>12120476843.870546</v>
      </c>
      <c r="OL457" s="75">
        <f t="shared" si="516"/>
        <v>12623198511.217583</v>
      </c>
      <c r="OM457" s="75">
        <f t="shared" si="517"/>
        <v>13177541344.009535</v>
      </c>
      <c r="ON457" s="75">
        <f t="shared" si="518"/>
        <v>13759460744.137579</v>
      </c>
      <c r="OO457" s="75">
        <f t="shared" si="519"/>
        <v>14348057214.991199</v>
      </c>
      <c r="OP457" s="75">
        <f t="shared" si="520"/>
        <v>14950418582.55562</v>
      </c>
      <c r="OQ457" s="75">
        <f t="shared" si="521"/>
        <v>15554639416.192415</v>
      </c>
      <c r="OR457" s="75">
        <f t="shared" si="522"/>
        <v>16163528581.813391</v>
      </c>
      <c r="OS457" s="75">
        <f t="shared" si="523"/>
        <v>16707541794.292179</v>
      </c>
      <c r="OT457" s="75">
        <f t="shared" si="524"/>
        <v>17205926288.395756</v>
      </c>
      <c r="OU457" s="75">
        <f t="shared" si="525"/>
        <v>17669313498.606686</v>
      </c>
      <c r="OV457" s="75">
        <f t="shared" si="526"/>
        <v>18135664844.404415</v>
      </c>
      <c r="OW457" s="75">
        <f t="shared" si="527"/>
        <v>18603717587.259823</v>
      </c>
    </row>
    <row r="458" spans="2:413" ht="15">
      <c r="B458" s="81" t="s">
        <v>244</v>
      </c>
      <c r="C458" s="81">
        <v>2.78</v>
      </c>
      <c r="D458" s="94"/>
      <c r="E458" s="94"/>
      <c r="F458" s="94"/>
      <c r="G458" s="121"/>
      <c r="H458" s="121"/>
      <c r="I458" s="121"/>
      <c r="J458" s="121"/>
      <c r="AI458" s="36" t="s">
        <v>244</v>
      </c>
      <c r="AJ458" s="44">
        <f t="shared" si="474"/>
        <v>2130.2537849908508</v>
      </c>
      <c r="AK458" s="44">
        <f t="shared" si="474"/>
        <v>2176.5585946633892</v>
      </c>
      <c r="AL458" s="44">
        <f t="shared" si="474"/>
        <v>2223.8699207490968</v>
      </c>
      <c r="AM458" s="44">
        <f t="shared" si="474"/>
        <v>2272.2096416510417</v>
      </c>
      <c r="AN458" s="44">
        <f t="shared" si="474"/>
        <v>2321.6001113378306</v>
      </c>
      <c r="AO458" s="44">
        <f t="shared" si="474"/>
        <v>2372.0641696808621</v>
      </c>
      <c r="AP458" s="44">
        <f t="shared" si="474"/>
        <v>2423.6251530162776</v>
      </c>
      <c r="AQ458" s="44">
        <f t="shared" si="474"/>
        <v>2476.3069049364963</v>
      </c>
      <c r="AR458" s="44">
        <f t="shared" si="474"/>
        <v>2530.1337873163197</v>
      </c>
      <c r="AS458" s="44">
        <f t="shared" si="474"/>
        <v>2585.1306915787122</v>
      </c>
      <c r="AT458" s="44">
        <f t="shared" si="475"/>
        <v>2641.323050205458</v>
      </c>
      <c r="AU458" s="44">
        <f t="shared" si="475"/>
        <v>2698.7368484980298</v>
      </c>
      <c r="AV458" s="44">
        <f t="shared" si="475"/>
        <v>2757.3986365940914</v>
      </c>
      <c r="AW458" s="44">
        <f t="shared" si="475"/>
        <v>2817.3355417452085</v>
      </c>
      <c r="AX458" s="44">
        <f t="shared" si="475"/>
        <v>2878.5752808614325</v>
      </c>
      <c r="AY458" s="44">
        <f t="shared" si="475"/>
        <v>2941.1461733285637</v>
      </c>
      <c r="AZ458" s="44">
        <f t="shared" si="475"/>
        <v>3005.0771541040199</v>
      </c>
      <c r="BA458" s="44">
        <f t="shared" si="475"/>
        <v>3070.397787097369</v>
      </c>
      <c r="BB458" s="44">
        <f t="shared" si="475"/>
        <v>3137.1382788417063</v>
      </c>
      <c r="BC458" s="44">
        <f t="shared" si="475"/>
        <v>3205.329492462211</v>
      </c>
      <c r="BD458" s="44">
        <f t="shared" si="476"/>
        <v>3275.0029619483239</v>
      </c>
      <c r="BE458" s="44">
        <f t="shared" si="476"/>
        <v>3346.1909067361635</v>
      </c>
      <c r="BF458" s="44">
        <f t="shared" si="476"/>
        <v>3418.9262466079158</v>
      </c>
      <c r="BG458" s="44">
        <f t="shared" si="476"/>
        <v>3493.2426169150831</v>
      </c>
      <c r="BH458" s="44">
        <f t="shared" si="476"/>
        <v>3569.1743841326429</v>
      </c>
      <c r="BI458" s="44">
        <f t="shared" si="476"/>
        <v>3646.7566617513021</v>
      </c>
      <c r="BJ458" s="44">
        <f t="shared" si="476"/>
        <v>3726.0253265151955</v>
      </c>
      <c r="BK458" s="44">
        <f t="shared" si="476"/>
        <v>3807.0170350125395</v>
      </c>
      <c r="BL458" s="44">
        <f t="shared" si="476"/>
        <v>3889.7692406269157</v>
      </c>
      <c r="BM458" s="44">
        <f t="shared" si="476"/>
        <v>3974.3202108570172</v>
      </c>
      <c r="BN458" s="44">
        <f t="shared" si="477"/>
        <v>4060.7090450128717</v>
      </c>
      <c r="BO458" s="44">
        <f t="shared" si="477"/>
        <v>4148.9756922967226</v>
      </c>
      <c r="BP458" s="44">
        <f t="shared" si="477"/>
        <v>4239.1609702769283</v>
      </c>
      <c r="BQ458" s="44">
        <f t="shared" si="477"/>
        <v>4331.3065837634313</v>
      </c>
      <c r="BR458" s="44">
        <f t="shared" si="477"/>
        <v>4425.4551440935038</v>
      </c>
      <c r="BS458" s="44">
        <f t="shared" si="477"/>
        <v>4521.6501888367211</v>
      </c>
      <c r="BT458" s="44">
        <f t="shared" si="477"/>
        <v>4619.9362019282462</v>
      </c>
      <c r="BU458" s="44">
        <f t="shared" si="477"/>
        <v>4720.3586342397439</v>
      </c>
      <c r="BV458" s="44">
        <f t="shared" si="477"/>
        <v>4822.9639245974522</v>
      </c>
      <c r="BW458" s="44">
        <f t="shared" si="477"/>
        <v>4927.7995212571059</v>
      </c>
      <c r="BX458" s="44">
        <f t="shared" si="478"/>
        <v>5034.9139038456651</v>
      </c>
      <c r="BY458" s="44">
        <f t="shared" si="478"/>
        <v>5144.3566057799744</v>
      </c>
      <c r="BZ458" s="44">
        <f t="shared" si="478"/>
        <v>5256.1782371727468</v>
      </c>
      <c r="CA458" s="44">
        <f t="shared" si="478"/>
        <v>5370.4305082364344</v>
      </c>
      <c r="CB458" s="44">
        <f t="shared" si="478"/>
        <v>5487.1662531958309</v>
      </c>
      <c r="CC458" s="44">
        <f t="shared" si="478"/>
        <v>5606.4394547204547</v>
      </c>
      <c r="CD458" s="44">
        <f t="shared" si="478"/>
        <v>5728.3052688880161</v>
      </c>
      <c r="CE458" s="44">
        <f t="shared" si="478"/>
        <v>5852.8200506905023</v>
      </c>
      <c r="CF458" s="44">
        <f t="shared" si="478"/>
        <v>5980.0413800946899</v>
      </c>
      <c r="MZ458" s="36" t="s">
        <v>244</v>
      </c>
      <c r="NA458" s="75">
        <f t="shared" si="479"/>
        <v>2166061220.862762</v>
      </c>
      <c r="NB458" s="75">
        <f t="shared" si="480"/>
        <v>2253310580.3870044</v>
      </c>
      <c r="NC458" s="75">
        <f t="shared" si="481"/>
        <v>2355071574.463531</v>
      </c>
      <c r="ND458" s="75">
        <f t="shared" si="482"/>
        <v>2466974363.2948022</v>
      </c>
      <c r="NE458" s="75">
        <f t="shared" si="483"/>
        <v>2590448369.0310855</v>
      </c>
      <c r="NF458" s="75">
        <f t="shared" si="484"/>
        <v>2745718833.8815007</v>
      </c>
      <c r="NG458" s="75">
        <f t="shared" si="485"/>
        <v>2906256171.4873271</v>
      </c>
      <c r="NH458" s="75">
        <f t="shared" si="486"/>
        <v>3106613682.9845076</v>
      </c>
      <c r="NI458" s="75">
        <f t="shared" si="487"/>
        <v>3323528080.0753965</v>
      </c>
      <c r="NJ458" s="75">
        <f t="shared" si="488"/>
        <v>3550883815.3386874</v>
      </c>
      <c r="NK458" s="75">
        <f t="shared" si="489"/>
        <v>3864020544.6991167</v>
      </c>
      <c r="NL458" s="75">
        <f t="shared" si="490"/>
        <v>4153372202.2595587</v>
      </c>
      <c r="NM458" s="75">
        <f t="shared" si="491"/>
        <v>4430825265.5621328</v>
      </c>
      <c r="NN458" s="75">
        <f t="shared" si="492"/>
        <v>4719842790.3881636</v>
      </c>
      <c r="NO458" s="75">
        <f t="shared" si="493"/>
        <v>5017526550.4830475</v>
      </c>
      <c r="NP458" s="75">
        <f t="shared" si="494"/>
        <v>5309151191.86059</v>
      </c>
      <c r="NQ458" s="75">
        <f t="shared" si="495"/>
        <v>5625444330.9396429</v>
      </c>
      <c r="NR458" s="75">
        <f t="shared" si="496"/>
        <v>5921019570.992095</v>
      </c>
      <c r="NS458" s="75">
        <f t="shared" si="497"/>
        <v>6228900989.6182461</v>
      </c>
      <c r="NT458" s="75">
        <f t="shared" si="498"/>
        <v>6552135818.0627193</v>
      </c>
      <c r="NU458" s="75">
        <f t="shared" si="499"/>
        <v>6815837914.3179932</v>
      </c>
      <c r="NV458" s="75">
        <f t="shared" si="500"/>
        <v>7129474654.4738312</v>
      </c>
      <c r="NW458" s="75">
        <f t="shared" si="501"/>
        <v>7479024245.7996941</v>
      </c>
      <c r="NX458" s="75">
        <f t="shared" si="502"/>
        <v>7837184128.5996456</v>
      </c>
      <c r="NY458" s="75">
        <f t="shared" si="503"/>
        <v>8227935616.7301464</v>
      </c>
      <c r="NZ458" s="75">
        <f t="shared" si="504"/>
        <v>8626548753.6391754</v>
      </c>
      <c r="OA458" s="75">
        <f t="shared" si="505"/>
        <v>9015069839.1742706</v>
      </c>
      <c r="OB458" s="75">
        <f t="shared" si="506"/>
        <v>9396700252.8059807</v>
      </c>
      <c r="OC458" s="75">
        <f t="shared" si="507"/>
        <v>9741277471.6869259</v>
      </c>
      <c r="OD458" s="75">
        <f t="shared" si="508"/>
        <v>10064818884.147594</v>
      </c>
      <c r="OE458" s="75">
        <f t="shared" si="509"/>
        <v>10392560476.774307</v>
      </c>
      <c r="OF458" s="75">
        <f t="shared" si="510"/>
        <v>10740677419.335911</v>
      </c>
      <c r="OG458" s="75">
        <f t="shared" si="511"/>
        <v>11129302449.121386</v>
      </c>
      <c r="OH458" s="75">
        <f t="shared" si="512"/>
        <v>11537461605.514252</v>
      </c>
      <c r="OI458" s="75">
        <f t="shared" si="513"/>
        <v>12005033954.850761</v>
      </c>
      <c r="OJ458" s="75">
        <f t="shared" si="514"/>
        <v>12469607938.1656</v>
      </c>
      <c r="OK458" s="75">
        <f t="shared" si="515"/>
        <v>12899088252.657558</v>
      </c>
      <c r="OL458" s="75">
        <f t="shared" si="516"/>
        <v>13325402491.547964</v>
      </c>
      <c r="OM458" s="75">
        <f t="shared" si="517"/>
        <v>13768327325.961029</v>
      </c>
      <c r="ON458" s="75">
        <f t="shared" si="518"/>
        <v>14220668497.441362</v>
      </c>
      <c r="OO458" s="75">
        <f t="shared" si="519"/>
        <v>14686486378.630632</v>
      </c>
      <c r="OP458" s="75">
        <f t="shared" si="520"/>
        <v>15149970728.967245</v>
      </c>
      <c r="OQ458" s="75">
        <f t="shared" si="521"/>
        <v>15613104264.866804</v>
      </c>
      <c r="OR458" s="75">
        <f t="shared" si="522"/>
        <v>16109932805.79072</v>
      </c>
      <c r="OS458" s="75">
        <f t="shared" si="523"/>
        <v>16615693618.468548</v>
      </c>
      <c r="OT458" s="75">
        <f t="shared" si="524"/>
        <v>17199345256.160137</v>
      </c>
      <c r="OU458" s="75">
        <f t="shared" si="525"/>
        <v>17916133974.237602</v>
      </c>
      <c r="OV458" s="75">
        <f t="shared" si="526"/>
        <v>18695276801.797325</v>
      </c>
      <c r="OW458" s="75">
        <f t="shared" si="527"/>
        <v>19547654943.915604</v>
      </c>
    </row>
    <row r="459" spans="2:413" ht="15">
      <c r="B459" s="81" t="s">
        <v>102</v>
      </c>
      <c r="C459" s="81">
        <v>2.71</v>
      </c>
      <c r="D459" s="94"/>
      <c r="E459" s="94"/>
      <c r="F459" s="94"/>
      <c r="G459" s="121"/>
      <c r="H459" s="121"/>
      <c r="I459" s="121"/>
      <c r="J459" s="121"/>
      <c r="AI459" s="36" t="s">
        <v>102</v>
      </c>
      <c r="AJ459" s="44">
        <f t="shared" si="474"/>
        <v>2076.6143011961171</v>
      </c>
      <c r="AK459" s="44">
        <f t="shared" si="474"/>
        <v>2121.7531624236635</v>
      </c>
      <c r="AL459" s="44">
        <f t="shared" si="474"/>
        <v>2167.8731961259182</v>
      </c>
      <c r="AM459" s="44">
        <f t="shared" si="474"/>
        <v>2214.995729810908</v>
      </c>
      <c r="AN459" s="44">
        <f t="shared" si="474"/>
        <v>2263.1425545775255</v>
      </c>
      <c r="AO459" s="44">
        <f t="shared" si="474"/>
        <v>2312.3359351924951</v>
      </c>
      <c r="AP459" s="44">
        <f t="shared" si="474"/>
        <v>2362.5986203863713</v>
      </c>
      <c r="AQ459" s="44">
        <f t="shared" si="474"/>
        <v>2413.9538533733471</v>
      </c>
      <c r="AR459" s="44">
        <f t="shared" si="474"/>
        <v>2466.4253825997221</v>
      </c>
      <c r="AS459" s="44">
        <f t="shared" si="474"/>
        <v>2520.0374727260109</v>
      </c>
      <c r="AT459" s="44">
        <f t="shared" si="475"/>
        <v>2574.8149158477668</v>
      </c>
      <c r="AU459" s="44">
        <f t="shared" si="475"/>
        <v>2630.7830429603096</v>
      </c>
      <c r="AV459" s="44">
        <f t="shared" si="475"/>
        <v>2687.9677356726575</v>
      </c>
      <c r="AW459" s="44">
        <f t="shared" si="475"/>
        <v>2746.395438176085</v>
      </c>
      <c r="AX459" s="44">
        <f t="shared" si="475"/>
        <v>2806.0931694728356</v>
      </c>
      <c r="AY459" s="44">
        <f t="shared" si="475"/>
        <v>2867.08853587065</v>
      </c>
      <c r="AZ459" s="44">
        <f t="shared" si="475"/>
        <v>2929.4097437488831</v>
      </c>
      <c r="BA459" s="44">
        <f t="shared" si="475"/>
        <v>2993.0856126021113</v>
      </c>
      <c r="BB459" s="44">
        <f t="shared" si="475"/>
        <v>3058.1455883672752</v>
      </c>
      <c r="BC459" s="44">
        <f t="shared" si="475"/>
        <v>3124.6197570405006</v>
      </c>
      <c r="BD459" s="44">
        <f t="shared" si="476"/>
        <v>3192.5388585899127</v>
      </c>
      <c r="BE459" s="44">
        <f t="shared" si="476"/>
        <v>3261.9343011708647</v>
      </c>
      <c r="BF459" s="44">
        <f t="shared" si="476"/>
        <v>3332.8381756501626</v>
      </c>
      <c r="BG459" s="44">
        <f t="shared" si="476"/>
        <v>3405.2832704459984</v>
      </c>
      <c r="BH459" s="44">
        <f t="shared" si="476"/>
        <v>3479.3030866904542</v>
      </c>
      <c r="BI459" s="44">
        <f t="shared" si="476"/>
        <v>3554.9318537215936</v>
      </c>
      <c r="BJ459" s="44">
        <f t="shared" si="476"/>
        <v>3632.2045449122952</v>
      </c>
      <c r="BK459" s="44">
        <f t="shared" si="476"/>
        <v>3711.1568938431592</v>
      </c>
      <c r="BL459" s="44">
        <f t="shared" si="476"/>
        <v>3791.8254108269575</v>
      </c>
      <c r="BM459" s="44">
        <f t="shared" si="476"/>
        <v>3874.2473997922725</v>
      </c>
      <c r="BN459" s="44">
        <f t="shared" si="477"/>
        <v>3958.4609755341303</v>
      </c>
      <c r="BO459" s="44">
        <f t="shared" si="477"/>
        <v>4044.505081339611</v>
      </c>
      <c r="BP459" s="44">
        <f t="shared" si="477"/>
        <v>4132.4195069965745</v>
      </c>
      <c r="BQ459" s="44">
        <f t="shared" si="477"/>
        <v>4222.2449071938481</v>
      </c>
      <c r="BR459" s="44">
        <f t="shared" si="477"/>
        <v>4314.0228203213655</v>
      </c>
      <c r="BS459" s="44">
        <f t="shared" si="477"/>
        <v>4407.7956876789622</v>
      </c>
      <c r="BT459" s="44">
        <f t="shared" si="477"/>
        <v>4503.6068731027144</v>
      </c>
      <c r="BU459" s="44">
        <f t="shared" si="477"/>
        <v>4601.50068301788</v>
      </c>
      <c r="BV459" s="44">
        <f t="shared" si="477"/>
        <v>4701.5223869277324</v>
      </c>
      <c r="BW459" s="44">
        <f t="shared" si="477"/>
        <v>4803.7182383477548</v>
      </c>
      <c r="BX459" s="44">
        <f t="shared" si="478"/>
        <v>4908.1354961948746</v>
      </c>
      <c r="BY459" s="44">
        <f t="shared" si="478"/>
        <v>5014.8224466416304</v>
      </c>
      <c r="BZ459" s="44">
        <f t="shared" si="478"/>
        <v>5123.8284254453756</v>
      </c>
      <c r="CA459" s="44">
        <f t="shared" si="478"/>
        <v>5235.2038407628561</v>
      </c>
      <c r="CB459" s="44">
        <f t="shared" si="478"/>
        <v>5349.0001964606845</v>
      </c>
      <c r="CC459" s="44">
        <f t="shared" si="478"/>
        <v>5465.2701159325297</v>
      </c>
      <c r="CD459" s="44">
        <f t="shared" si="478"/>
        <v>5584.0673664340011</v>
      </c>
      <c r="CE459" s="44">
        <f t="shared" si="478"/>
        <v>5705.4468839464971</v>
      </c>
      <c r="CF459" s="44">
        <f t="shared" si="478"/>
        <v>5829.4647985815145</v>
      </c>
      <c r="MZ459" s="36" t="s">
        <v>102</v>
      </c>
      <c r="NA459" s="75">
        <f t="shared" si="479"/>
        <v>873251616.09608757</v>
      </c>
      <c r="NB459" s="75">
        <f t="shared" si="480"/>
        <v>929482773.1224215</v>
      </c>
      <c r="NC459" s="75">
        <f t="shared" si="481"/>
        <v>984054008.42465353</v>
      </c>
      <c r="ND459" s="75">
        <f t="shared" si="482"/>
        <v>1039969290.0907089</v>
      </c>
      <c r="NE459" s="75">
        <f t="shared" si="483"/>
        <v>1094992104.1791263</v>
      </c>
      <c r="NF459" s="75">
        <f t="shared" si="484"/>
        <v>1142226894.2429719</v>
      </c>
      <c r="NG459" s="75">
        <f t="shared" si="485"/>
        <v>1190796956.6471388</v>
      </c>
      <c r="NH459" s="75">
        <f t="shared" si="486"/>
        <v>1240941257.4036365</v>
      </c>
      <c r="NI459" s="75">
        <f t="shared" si="487"/>
        <v>1295411006.5982609</v>
      </c>
      <c r="NJ459" s="75">
        <f t="shared" si="488"/>
        <v>1359502255.6738102</v>
      </c>
      <c r="NK459" s="75">
        <f t="shared" si="489"/>
        <v>1429771549.4360223</v>
      </c>
      <c r="NL459" s="75">
        <f t="shared" si="490"/>
        <v>1507051958.5089421</v>
      </c>
      <c r="NM459" s="75">
        <f t="shared" si="491"/>
        <v>1594908343.929107</v>
      </c>
      <c r="NN459" s="75">
        <f t="shared" si="492"/>
        <v>1691971837.5971408</v>
      </c>
      <c r="NO459" s="75">
        <f t="shared" si="493"/>
        <v>1796668497.9910502</v>
      </c>
      <c r="NP459" s="75">
        <f t="shared" si="494"/>
        <v>1919859825.3897047</v>
      </c>
      <c r="NQ459" s="75">
        <f t="shared" si="495"/>
        <v>2046063811.9798698</v>
      </c>
      <c r="NR459" s="75">
        <f t="shared" si="496"/>
        <v>2204641014.3592381</v>
      </c>
      <c r="NS459" s="75">
        <f t="shared" si="497"/>
        <v>2377598101.714375</v>
      </c>
      <c r="NT459" s="75">
        <f t="shared" si="498"/>
        <v>2562881866.3592734</v>
      </c>
      <c r="NU459" s="75">
        <f t="shared" si="499"/>
        <v>2822507642.1850491</v>
      </c>
      <c r="NV459" s="75">
        <f t="shared" si="500"/>
        <v>3057753523.5890746</v>
      </c>
      <c r="NW459" s="75">
        <f t="shared" si="501"/>
        <v>3283078901.6877055</v>
      </c>
      <c r="NX459" s="75">
        <f t="shared" si="502"/>
        <v>3517756371.5855594</v>
      </c>
      <c r="NY459" s="75">
        <f t="shared" si="503"/>
        <v>3757069769.3132997</v>
      </c>
      <c r="NZ459" s="75">
        <f t="shared" si="504"/>
        <v>3998217636.1532617</v>
      </c>
      <c r="OA459" s="75">
        <f t="shared" si="505"/>
        <v>4255153049.7965684</v>
      </c>
      <c r="OB459" s="75">
        <f t="shared" si="506"/>
        <v>4513631482.4695473</v>
      </c>
      <c r="OC459" s="75">
        <f t="shared" si="507"/>
        <v>4788070660.1405783</v>
      </c>
      <c r="OD459" s="75">
        <f t="shared" si="508"/>
        <v>5079436658.177453</v>
      </c>
      <c r="OE459" s="75">
        <f t="shared" si="509"/>
        <v>5376528160.0265503</v>
      </c>
      <c r="OF459" s="75">
        <f t="shared" si="510"/>
        <v>5690436646.7161722</v>
      </c>
      <c r="OG459" s="75">
        <f t="shared" si="511"/>
        <v>6018988852.1062136</v>
      </c>
      <c r="OH459" s="75">
        <f t="shared" si="512"/>
        <v>6358320828.1922874</v>
      </c>
      <c r="OI459" s="75">
        <f t="shared" si="513"/>
        <v>6727218161.6440125</v>
      </c>
      <c r="OJ459" s="75">
        <f t="shared" si="514"/>
        <v>7091495315.5093613</v>
      </c>
      <c r="OK459" s="75">
        <f t="shared" si="515"/>
        <v>7460670642.3750839</v>
      </c>
      <c r="OL459" s="75">
        <f t="shared" si="516"/>
        <v>7821345567.9514456</v>
      </c>
      <c r="OM459" s="75">
        <f t="shared" si="517"/>
        <v>8156135215.5288134</v>
      </c>
      <c r="ON459" s="75">
        <f t="shared" si="518"/>
        <v>8482684280.9322891</v>
      </c>
      <c r="OO459" s="75">
        <f t="shared" si="519"/>
        <v>8816375812.8339367</v>
      </c>
      <c r="OP459" s="75">
        <f t="shared" si="520"/>
        <v>9180740764.338213</v>
      </c>
      <c r="OQ459" s="75">
        <f t="shared" si="521"/>
        <v>9604882822.5754795</v>
      </c>
      <c r="OR459" s="75">
        <f t="shared" si="522"/>
        <v>10058329081.607746</v>
      </c>
      <c r="OS459" s="75">
        <f t="shared" si="523"/>
        <v>10598883419.280952</v>
      </c>
      <c r="OT459" s="75">
        <f t="shared" si="524"/>
        <v>11135968804.982731</v>
      </c>
      <c r="OU459" s="75">
        <f t="shared" si="525"/>
        <v>11632958084.517334</v>
      </c>
      <c r="OV459" s="75">
        <f t="shared" si="526"/>
        <v>12111089031.278444</v>
      </c>
      <c r="OW459" s="75">
        <f t="shared" si="527"/>
        <v>12576090952.853456</v>
      </c>
    </row>
    <row r="460" spans="2:413" ht="15">
      <c r="B460" s="81" t="s">
        <v>309</v>
      </c>
      <c r="C460" s="81">
        <v>1</v>
      </c>
      <c r="D460" s="94"/>
      <c r="E460" s="94"/>
      <c r="F460" s="94"/>
      <c r="G460" s="121"/>
      <c r="H460" s="121"/>
      <c r="I460" s="121"/>
      <c r="J460" s="121"/>
      <c r="AI460" s="36" t="s">
        <v>556</v>
      </c>
      <c r="AJ460" s="44">
        <f>'Health Non Demographic'!K26</f>
        <v>766.27833992476656</v>
      </c>
      <c r="AK460" s="44">
        <f>'Health Non Demographic'!L26</f>
        <v>782.93474628179467</v>
      </c>
      <c r="AL460" s="44">
        <f>'Health Non Demographic'!M26</f>
        <v>799.95320890255289</v>
      </c>
      <c r="AM460" s="44">
        <f>'Health Non Demographic'!N26</f>
        <v>817.34159771620216</v>
      </c>
      <c r="AN460" s="44">
        <f>'Health Non Demographic'!O26</f>
        <v>835.10795371864413</v>
      </c>
      <c r="AO460" s="44">
        <f>'Health Non Demographic'!P26</f>
        <v>853.26049269095756</v>
      </c>
      <c r="AP460" s="44">
        <f>'Health Non Demographic'!Q26</f>
        <v>871.80760899866107</v>
      </c>
      <c r="AQ460" s="44">
        <f>'Health Non Demographic'!R26</f>
        <v>890.75787947355991</v>
      </c>
      <c r="AR460" s="44">
        <f>'Health Non Demographic'!S26</f>
        <v>910.12006737997126</v>
      </c>
      <c r="AS460" s="44">
        <f>'Health Non Demographic'!T26</f>
        <v>929.90312646716268</v>
      </c>
      <c r="AT460" s="44">
        <f>'Health Non Demographic'!U26</f>
        <v>950.11620510987711</v>
      </c>
      <c r="AU460" s="44">
        <f>'Health Non Demographic'!V26</f>
        <v>970.76865053885967</v>
      </c>
      <c r="AV460" s="44">
        <f>'Health Non Demographic'!W26</f>
        <v>991.87001316334226</v>
      </c>
      <c r="AW460" s="44">
        <f>'Health Non Demographic'!X26</f>
        <v>1013.4300509874852</v>
      </c>
      <c r="AX460" s="44">
        <f>'Health Non Demographic'!Y26</f>
        <v>1035.4587341228175</v>
      </c>
      <c r="AY460" s="44">
        <f>'Health Non Demographic'!Z26</f>
        <v>1057.9662493987639</v>
      </c>
      <c r="AZ460" s="44">
        <f>'Health Non Demographic'!AA26</f>
        <v>1080.9630050733886</v>
      </c>
      <c r="BA460" s="44">
        <f>'Health Non Demographic'!AB26</f>
        <v>1104.4596356465356</v>
      </c>
      <c r="BB460" s="44">
        <f>'Health Non Demographic'!AC26</f>
        <v>1128.4670067775924</v>
      </c>
      <c r="BC460" s="44">
        <f>'Health Non Demographic'!AD26</f>
        <v>1152.9962203101479</v>
      </c>
      <c r="BD460" s="44">
        <f>'Health Non Demographic'!AE26</f>
        <v>1178.0586194058719</v>
      </c>
      <c r="BE460" s="44">
        <f>'Health Non Demographic'!AF26</f>
        <v>1203.665793789987</v>
      </c>
      <c r="BF460" s="44">
        <f>'Health Non Demographic'!AG26</f>
        <v>1229.8295851107612</v>
      </c>
      <c r="BG460" s="44">
        <f>'Health Non Demographic'!AH26</f>
        <v>1256.5620924154975</v>
      </c>
      <c r="BH460" s="44">
        <f>'Health Non Demographic'!AI26</f>
        <v>1283.8756777455551</v>
      </c>
      <c r="BI460" s="44">
        <f>'Health Non Demographic'!AJ26</f>
        <v>1311.7829718529865</v>
      </c>
      <c r="BJ460" s="44">
        <f>'Health Non Demographic'!AK26</f>
        <v>1340.2968800414374</v>
      </c>
      <c r="BK460" s="44">
        <f>'Health Non Demographic'!AL26</f>
        <v>1369.4305881340072</v>
      </c>
      <c r="BL460" s="44">
        <f>'Health Non Demographic'!AM26</f>
        <v>1399.197568570833</v>
      </c>
      <c r="BM460" s="44">
        <f>'Health Non Demographic'!AN26</f>
        <v>1429.6115866392149</v>
      </c>
      <c r="BN460" s="44">
        <f>'Health Non Demographic'!AO26</f>
        <v>1460.6867068391625</v>
      </c>
      <c r="BO460" s="44">
        <f>'Health Non Demographic'!AP26</f>
        <v>1492.4372993873103</v>
      </c>
      <c r="BP460" s="44">
        <f>'Health Non Demographic'!AQ26</f>
        <v>1524.8780468622047</v>
      </c>
      <c r="BQ460" s="44">
        <f>'Health Non Demographic'!AR26</f>
        <v>1558.02395099404</v>
      </c>
      <c r="BR460" s="44">
        <f>'Health Non Demographic'!AS26</f>
        <v>1591.8903396019798</v>
      </c>
      <c r="BS460" s="44">
        <f>'Health Non Demographic'!AT26</f>
        <v>1626.492873682274</v>
      </c>
      <c r="BT460" s="44">
        <f>'Health Non Demographic'!AU26</f>
        <v>1661.8475546504483</v>
      </c>
      <c r="BU460" s="44">
        <f>'Health Non Demographic'!AV26</f>
        <v>1697.9707317409152</v>
      </c>
      <c r="BV460" s="44">
        <f>'Health Non Demographic'!AW26</f>
        <v>1734.8791095674289</v>
      </c>
      <c r="BW460" s="44">
        <f>'Health Non Demographic'!AX26</f>
        <v>1772.58975584788</v>
      </c>
      <c r="BX460" s="44">
        <f>'Health Non Demographic'!AY26</f>
        <v>1811.1201092970018</v>
      </c>
      <c r="BY460" s="44">
        <f>'Health Non Demographic'!AZ26</f>
        <v>1850.4879876906384</v>
      </c>
      <c r="BZ460" s="44">
        <f>'Health Non Demographic'!BA26</f>
        <v>1890.7115961053048</v>
      </c>
      <c r="CA460" s="44">
        <f>'Health Non Demographic'!BB26</f>
        <v>1931.8095353368471</v>
      </c>
      <c r="CB460" s="44">
        <f>'Health Non Demographic'!BC26</f>
        <v>1973.8008105020976</v>
      </c>
      <c r="CC460" s="44">
        <f>'Health Non Demographic'!BD26</f>
        <v>2016.7048398275019</v>
      </c>
      <c r="CD460" s="44">
        <f>'Health Non Demographic'!BE26</f>
        <v>2060.5414636287828</v>
      </c>
      <c r="CE460" s="44">
        <f>'Health Non Demographic'!BF26</f>
        <v>2105.3309534857922</v>
      </c>
      <c r="CF460" s="44">
        <f>'Health Non Demographic'!BG26</f>
        <v>2151.0940216167951</v>
      </c>
      <c r="MZ460" s="36" t="s">
        <v>556</v>
      </c>
      <c r="NA460" s="75">
        <f t="shared" ref="NA460:OF460" si="528">SUM(NA450:NA459)</f>
        <v>17724406934.694065</v>
      </c>
      <c r="NB460" s="75">
        <f t="shared" si="528"/>
        <v>18496929071.192089</v>
      </c>
      <c r="NC460" s="75">
        <f t="shared" si="528"/>
        <v>19292769097.697983</v>
      </c>
      <c r="ND460" s="75">
        <f t="shared" si="528"/>
        <v>20115057967.039509</v>
      </c>
      <c r="NE460" s="75">
        <f t="shared" si="528"/>
        <v>20967333359.696392</v>
      </c>
      <c r="NF460" s="75">
        <f t="shared" si="528"/>
        <v>21843342611.91156</v>
      </c>
      <c r="NG460" s="75">
        <f t="shared" si="528"/>
        <v>22743375625.750454</v>
      </c>
      <c r="NH460" s="75">
        <f t="shared" si="528"/>
        <v>23677659711.676895</v>
      </c>
      <c r="NI460" s="75">
        <f t="shared" si="528"/>
        <v>24643922471.78801</v>
      </c>
      <c r="NJ460" s="75">
        <f t="shared" si="528"/>
        <v>25643789399.319588</v>
      </c>
      <c r="NK460" s="75">
        <f t="shared" si="528"/>
        <v>26693627209.812546</v>
      </c>
      <c r="NL460" s="75">
        <f t="shared" si="528"/>
        <v>27774766519.135529</v>
      </c>
      <c r="NM460" s="75">
        <f t="shared" si="528"/>
        <v>28894759860.509815</v>
      </c>
      <c r="NN460" s="75">
        <f t="shared" si="528"/>
        <v>30054757883.940224</v>
      </c>
      <c r="NO460" s="75">
        <f t="shared" si="528"/>
        <v>31263449764.249092</v>
      </c>
      <c r="NP460" s="75">
        <f t="shared" si="528"/>
        <v>32503822334.962704</v>
      </c>
      <c r="NQ460" s="75">
        <f t="shared" si="528"/>
        <v>33777767405.915726</v>
      </c>
      <c r="NR460" s="75">
        <f t="shared" si="528"/>
        <v>35080585024.645973</v>
      </c>
      <c r="NS460" s="75">
        <f t="shared" si="528"/>
        <v>36414558174.779114</v>
      </c>
      <c r="NT460" s="75">
        <f t="shared" si="528"/>
        <v>37784964501.062897</v>
      </c>
      <c r="NU460" s="75">
        <f t="shared" si="528"/>
        <v>39191198689.371117</v>
      </c>
      <c r="NV460" s="75">
        <f t="shared" si="528"/>
        <v>40645492399.143501</v>
      </c>
      <c r="NW460" s="75">
        <f t="shared" si="528"/>
        <v>42155228057.344627</v>
      </c>
      <c r="NX460" s="75">
        <f t="shared" si="528"/>
        <v>43713438990.424431</v>
      </c>
      <c r="NY460" s="75">
        <f t="shared" si="528"/>
        <v>45336968088.27079</v>
      </c>
      <c r="NZ460" s="75">
        <f t="shared" si="528"/>
        <v>47000453834.915176</v>
      </c>
      <c r="OA460" s="75">
        <f t="shared" si="528"/>
        <v>48699522427.222038</v>
      </c>
      <c r="OB460" s="75">
        <f t="shared" si="528"/>
        <v>50431777510.250717</v>
      </c>
      <c r="OC460" s="75">
        <f t="shared" si="528"/>
        <v>52197870701.639351</v>
      </c>
      <c r="OD460" s="75">
        <f t="shared" si="528"/>
        <v>54001227732.658577</v>
      </c>
      <c r="OE460" s="75">
        <f t="shared" si="528"/>
        <v>55847824691.376389</v>
      </c>
      <c r="OF460" s="75">
        <f t="shared" si="528"/>
        <v>57750697393.015823</v>
      </c>
      <c r="OG460" s="75">
        <f t="shared" ref="OG460:OW460" si="529">SUM(OG450:OG459)</f>
        <v>59719200114.181091</v>
      </c>
      <c r="OH460" s="75">
        <f t="shared" si="529"/>
        <v>61752586835.99646</v>
      </c>
      <c r="OI460" s="75">
        <f t="shared" si="529"/>
        <v>63864128788.010315</v>
      </c>
      <c r="OJ460" s="75">
        <f t="shared" si="529"/>
        <v>66022710501.101143</v>
      </c>
      <c r="OK460" s="75">
        <f t="shared" si="529"/>
        <v>68243012261.894402</v>
      </c>
      <c r="OL460" s="75">
        <f t="shared" si="529"/>
        <v>70518647186.358292</v>
      </c>
      <c r="OM460" s="75">
        <f t="shared" si="529"/>
        <v>72855124698.57283</v>
      </c>
      <c r="ON460" s="75">
        <f t="shared" si="529"/>
        <v>75246206241.227325</v>
      </c>
      <c r="OO460" s="75">
        <f t="shared" si="529"/>
        <v>77696409034.865738</v>
      </c>
      <c r="OP460" s="75">
        <f t="shared" si="529"/>
        <v>80211059974.716965</v>
      </c>
      <c r="OQ460" s="75">
        <f t="shared" si="529"/>
        <v>82807179118.245911</v>
      </c>
      <c r="OR460" s="75">
        <f t="shared" si="529"/>
        <v>85487572427.637711</v>
      </c>
      <c r="OS460" s="75">
        <f t="shared" si="529"/>
        <v>88244090962.581177</v>
      </c>
      <c r="OT460" s="75">
        <f t="shared" si="529"/>
        <v>91075260512.576752</v>
      </c>
      <c r="OU460" s="75">
        <f t="shared" si="529"/>
        <v>93998595988.312866</v>
      </c>
      <c r="OV460" s="75">
        <f t="shared" si="529"/>
        <v>97005680143.128082</v>
      </c>
      <c r="OW460" s="75">
        <f t="shared" si="529"/>
        <v>100107739352.46985</v>
      </c>
    </row>
    <row r="461" spans="2:413" ht="15">
      <c r="B461" s="81"/>
      <c r="C461" s="81"/>
      <c r="D461" s="94"/>
      <c r="E461" s="94"/>
      <c r="F461" s="94"/>
      <c r="G461" s="121"/>
      <c r="H461" s="121"/>
      <c r="I461" s="121"/>
      <c r="J461" s="121"/>
    </row>
    <row r="462" spans="2:413" ht="20.25">
      <c r="B462" s="81"/>
      <c r="C462" s="81"/>
      <c r="D462" s="94"/>
      <c r="E462" s="94"/>
      <c r="F462" s="94"/>
      <c r="G462" s="121"/>
      <c r="H462" s="121"/>
      <c r="I462" s="121"/>
      <c r="J462" s="121"/>
      <c r="AI462" s="34" t="s">
        <v>565</v>
      </c>
      <c r="MZ462" s="34" t="s">
        <v>566</v>
      </c>
    </row>
    <row r="463" spans="2:413" ht="23.25">
      <c r="B463" s="142" t="s">
        <v>248</v>
      </c>
      <c r="C463" s="81"/>
      <c r="D463" s="94"/>
      <c r="E463" s="94"/>
      <c r="F463" s="94"/>
      <c r="G463" s="121"/>
      <c r="H463" s="121"/>
      <c r="I463" s="121"/>
      <c r="J463" s="121"/>
      <c r="AI463" s="55"/>
      <c r="MZ463" s="55"/>
    </row>
    <row r="464" spans="2:413" ht="15">
      <c r="B464" s="87" t="s">
        <v>407</v>
      </c>
      <c r="C464" s="81"/>
      <c r="D464" s="94"/>
      <c r="E464" s="94"/>
      <c r="F464" s="94"/>
      <c r="G464" s="121"/>
      <c r="H464" s="121"/>
      <c r="I464" s="121"/>
      <c r="J464" s="121"/>
      <c r="AI464" s="36" t="s">
        <v>306</v>
      </c>
      <c r="AJ464" s="35">
        <v>2012</v>
      </c>
      <c r="AK464" s="35">
        <v>2013</v>
      </c>
      <c r="AL464" s="35">
        <v>2014</v>
      </c>
      <c r="AM464" s="35">
        <v>2015</v>
      </c>
      <c r="AN464" s="35">
        <v>2016</v>
      </c>
      <c r="AO464" s="35">
        <v>2017</v>
      </c>
      <c r="AP464" s="35">
        <v>2018</v>
      </c>
      <c r="AQ464" s="35">
        <v>2019</v>
      </c>
      <c r="AR464" s="35">
        <v>2020</v>
      </c>
      <c r="AS464" s="35">
        <v>2021</v>
      </c>
      <c r="AT464" s="35">
        <v>2022</v>
      </c>
      <c r="AU464" s="35">
        <v>2023</v>
      </c>
      <c r="AV464" s="35">
        <v>2024</v>
      </c>
      <c r="AW464" s="35">
        <v>2025</v>
      </c>
      <c r="AX464" s="35">
        <v>2026</v>
      </c>
      <c r="AY464" s="35">
        <v>2027</v>
      </c>
      <c r="AZ464" s="35">
        <v>2028</v>
      </c>
      <c r="BA464" s="35">
        <v>2029</v>
      </c>
      <c r="BB464" s="35">
        <v>2030</v>
      </c>
      <c r="BC464" s="35">
        <v>2031</v>
      </c>
      <c r="BD464" s="35">
        <v>2032</v>
      </c>
      <c r="BE464" s="35">
        <v>2033</v>
      </c>
      <c r="BF464" s="35">
        <v>2034</v>
      </c>
      <c r="BG464" s="35">
        <v>2035</v>
      </c>
      <c r="BH464" s="35">
        <v>2036</v>
      </c>
      <c r="BI464" s="35">
        <v>2037</v>
      </c>
      <c r="BJ464" s="35">
        <v>2038</v>
      </c>
      <c r="BK464" s="35">
        <v>2039</v>
      </c>
      <c r="BL464" s="35">
        <v>2040</v>
      </c>
      <c r="BM464" s="35">
        <v>2041</v>
      </c>
      <c r="BN464" s="35">
        <v>2042</v>
      </c>
      <c r="BO464" s="35">
        <v>2043</v>
      </c>
      <c r="BP464" s="35">
        <v>2044</v>
      </c>
      <c r="BQ464" s="35">
        <v>2045</v>
      </c>
      <c r="BR464" s="35">
        <v>2046</v>
      </c>
      <c r="BS464" s="35">
        <v>2047</v>
      </c>
      <c r="BT464" s="35">
        <v>2048</v>
      </c>
      <c r="BU464" s="35">
        <v>2049</v>
      </c>
      <c r="BV464" s="35">
        <v>2050</v>
      </c>
      <c r="BW464" s="35">
        <v>2051</v>
      </c>
      <c r="BX464" s="35">
        <v>2052</v>
      </c>
      <c r="BY464" s="35">
        <v>2053</v>
      </c>
      <c r="BZ464" s="35">
        <v>2054</v>
      </c>
      <c r="CA464" s="35">
        <v>2055</v>
      </c>
      <c r="CB464" s="35">
        <v>2056</v>
      </c>
      <c r="CC464" s="35">
        <v>2057</v>
      </c>
      <c r="CD464" s="35">
        <v>2058</v>
      </c>
      <c r="CE464" s="35">
        <v>2059</v>
      </c>
      <c r="CF464" s="35">
        <v>2060</v>
      </c>
      <c r="MZ464" s="36" t="s">
        <v>306</v>
      </c>
      <c r="NA464" s="35">
        <v>2012</v>
      </c>
      <c r="NB464" s="35">
        <v>2013</v>
      </c>
      <c r="NC464" s="35">
        <v>2014</v>
      </c>
      <c r="ND464" s="35">
        <v>2015</v>
      </c>
      <c r="NE464" s="35">
        <v>2016</v>
      </c>
      <c r="NF464" s="35">
        <v>2017</v>
      </c>
      <c r="NG464" s="35">
        <v>2018</v>
      </c>
      <c r="NH464" s="35">
        <v>2019</v>
      </c>
      <c r="NI464" s="35">
        <v>2020</v>
      </c>
      <c r="NJ464" s="35">
        <v>2021</v>
      </c>
      <c r="NK464" s="35">
        <v>2022</v>
      </c>
      <c r="NL464" s="35">
        <v>2023</v>
      </c>
      <c r="NM464" s="35">
        <v>2024</v>
      </c>
      <c r="NN464" s="35">
        <v>2025</v>
      </c>
      <c r="NO464" s="35">
        <v>2026</v>
      </c>
      <c r="NP464" s="35">
        <v>2027</v>
      </c>
      <c r="NQ464" s="35">
        <v>2028</v>
      </c>
      <c r="NR464" s="35">
        <v>2029</v>
      </c>
      <c r="NS464" s="35">
        <v>2030</v>
      </c>
      <c r="NT464" s="35">
        <v>2031</v>
      </c>
      <c r="NU464" s="35">
        <v>2032</v>
      </c>
      <c r="NV464" s="35">
        <v>2033</v>
      </c>
      <c r="NW464" s="35">
        <v>2034</v>
      </c>
      <c r="NX464" s="35">
        <v>2035</v>
      </c>
      <c r="NY464" s="35">
        <v>2036</v>
      </c>
      <c r="NZ464" s="35">
        <v>2037</v>
      </c>
      <c r="OA464" s="35">
        <v>2038</v>
      </c>
      <c r="OB464" s="35">
        <v>2039</v>
      </c>
      <c r="OC464" s="35">
        <v>2040</v>
      </c>
      <c r="OD464" s="35">
        <v>2041</v>
      </c>
      <c r="OE464" s="35">
        <v>2042</v>
      </c>
      <c r="OF464" s="35">
        <v>2043</v>
      </c>
      <c r="OG464" s="35">
        <v>2044</v>
      </c>
      <c r="OH464" s="35">
        <v>2045</v>
      </c>
      <c r="OI464" s="35">
        <v>2046</v>
      </c>
      <c r="OJ464" s="35">
        <v>2047</v>
      </c>
      <c r="OK464" s="35">
        <v>2048</v>
      </c>
      <c r="OL464" s="35">
        <v>2049</v>
      </c>
      <c r="OM464" s="35">
        <v>2050</v>
      </c>
      <c r="ON464" s="35">
        <v>2051</v>
      </c>
      <c r="OO464" s="35">
        <v>2052</v>
      </c>
      <c r="OP464" s="35">
        <v>2053</v>
      </c>
      <c r="OQ464" s="35">
        <v>2054</v>
      </c>
      <c r="OR464" s="35">
        <v>2055</v>
      </c>
      <c r="OS464" s="35">
        <v>2056</v>
      </c>
      <c r="OT464" s="35">
        <v>2057</v>
      </c>
      <c r="OU464" s="35">
        <v>2058</v>
      </c>
      <c r="OV464" s="35">
        <v>2059</v>
      </c>
      <c r="OW464" s="35">
        <v>2060</v>
      </c>
    </row>
    <row r="465" spans="2:413" ht="15">
      <c r="B465" s="81" t="s">
        <v>276</v>
      </c>
      <c r="C465" s="81">
        <v>1.04</v>
      </c>
      <c r="D465" s="94"/>
      <c r="E465" s="94"/>
      <c r="F465" s="94"/>
      <c r="G465" s="121"/>
      <c r="H465" s="121"/>
      <c r="I465" s="121"/>
      <c r="J465" s="121"/>
      <c r="AI465" s="36" t="s">
        <v>276</v>
      </c>
      <c r="AJ465" s="44">
        <f t="shared" ref="AJ465:AS474" si="530">$C465*AJ$475</f>
        <v>1929.8098248119798</v>
      </c>
      <c r="AK465" s="44">
        <f t="shared" si="530"/>
        <v>1975.3710148342288</v>
      </c>
      <c r="AL465" s="44">
        <f t="shared" si="530"/>
        <v>2022.0078663074426</v>
      </c>
      <c r="AM465" s="44">
        <f t="shared" si="530"/>
        <v>2069.7457746955356</v>
      </c>
      <c r="AN465" s="44">
        <f t="shared" si="530"/>
        <v>2118.6107350280063</v>
      </c>
      <c r="AO465" s="44">
        <f t="shared" si="530"/>
        <v>2168.6293560551803</v>
      </c>
      <c r="AP465" s="44">
        <f t="shared" si="530"/>
        <v>2219.8288747376414</v>
      </c>
      <c r="AQ465" s="44">
        <f t="shared" si="530"/>
        <v>2272.2371710777493</v>
      </c>
      <c r="AR465" s="44">
        <f t="shared" si="530"/>
        <v>2325.8827833013147</v>
      </c>
      <c r="AS465" s="44">
        <f t="shared" si="530"/>
        <v>2380.7949233977065</v>
      </c>
      <c r="AT465" s="44">
        <f t="shared" ref="AT465:BC474" si="531">$C465*AT$475</f>
        <v>2437.0034930268394</v>
      </c>
      <c r="AU465" s="44">
        <f t="shared" si="531"/>
        <v>2494.5390998017183</v>
      </c>
      <c r="AV465" s="44">
        <f t="shared" si="531"/>
        <v>2553.4330739553989</v>
      </c>
      <c r="AW465" s="44">
        <f t="shared" si="531"/>
        <v>2613.7174854014397</v>
      </c>
      <c r="AX465" s="44">
        <f t="shared" si="531"/>
        <v>2675.4251611971376</v>
      </c>
      <c r="AY465" s="44">
        <f t="shared" si="531"/>
        <v>2738.5897034190561</v>
      </c>
      <c r="AZ465" s="44">
        <f t="shared" si="531"/>
        <v>2803.2455074605796</v>
      </c>
      <c r="BA465" s="44">
        <f t="shared" si="531"/>
        <v>2869.4277807614585</v>
      </c>
      <c r="BB465" s="44">
        <f t="shared" si="531"/>
        <v>2937.1725619795407</v>
      </c>
      <c r="BC465" s="44">
        <f t="shared" si="531"/>
        <v>3006.5167406151345</v>
      </c>
      <c r="BD465" s="44">
        <f t="shared" ref="BD465:BM474" si="532">$C465*BD$475</f>
        <v>3077.4980770986836</v>
      </c>
      <c r="BE465" s="44">
        <f t="shared" si="532"/>
        <v>3150.1552233526986</v>
      </c>
      <c r="BF465" s="44">
        <f t="shared" si="532"/>
        <v>3224.5277438391331</v>
      </c>
      <c r="BG465" s="44">
        <f t="shared" si="532"/>
        <v>3300.6561371036782</v>
      </c>
      <c r="BH465" s="44">
        <f t="shared" si="532"/>
        <v>3378.5818578286903</v>
      </c>
      <c r="BI465" s="44">
        <f t="shared" si="532"/>
        <v>3458.3473394067801</v>
      </c>
      <c r="BJ465" s="44">
        <f t="shared" si="532"/>
        <v>3539.9960170473364</v>
      </c>
      <c r="BK465" s="44">
        <f t="shared" si="532"/>
        <v>3623.5723514285814</v>
      </c>
      <c r="BL465" s="44">
        <f t="shared" si="532"/>
        <v>3709.1218529080293</v>
      </c>
      <c r="BM465" s="44">
        <f t="shared" si="532"/>
        <v>3796.6911063045313</v>
      </c>
      <c r="BN465" s="44">
        <f t="shared" ref="BN465:BW474" si="533">$C465*BN$475</f>
        <v>3886.327796265407</v>
      </c>
      <c r="BO465" s="44">
        <f t="shared" si="533"/>
        <v>3978.0807332324716</v>
      </c>
      <c r="BP465" s="44">
        <f t="shared" si="533"/>
        <v>4071.9998800210992</v>
      </c>
      <c r="BQ465" s="44">
        <f t="shared" si="533"/>
        <v>4168.1363790267942</v>
      </c>
      <c r="BR465" s="44">
        <f t="shared" si="533"/>
        <v>4266.5425800740868</v>
      </c>
      <c r="BS465" s="44">
        <f t="shared" si="533"/>
        <v>4367.2720689229227</v>
      </c>
      <c r="BT465" s="44">
        <f t="shared" si="533"/>
        <v>4470.3796964480571</v>
      </c>
      <c r="BU465" s="44">
        <f t="shared" si="533"/>
        <v>4575.921608507354</v>
      </c>
      <c r="BV465" s="44">
        <f t="shared" si="533"/>
        <v>4683.955276515253</v>
      </c>
      <c r="BW465" s="44">
        <f t="shared" si="533"/>
        <v>4794.5395287380434</v>
      </c>
      <c r="BX465" s="44">
        <f t="shared" ref="BX465:CF474" si="534">$C465*BX$475</f>
        <v>4907.7345823280011</v>
      </c>
      <c r="BY465" s="44">
        <f t="shared" si="534"/>
        <v>5023.602076113817</v>
      </c>
      <c r="BZ465" s="44">
        <f t="shared" si="534"/>
        <v>5142.2051041651885</v>
      </c>
      <c r="CA465" s="44">
        <f t="shared" si="534"/>
        <v>5263.6082501498322</v>
      </c>
      <c r="CB465" s="44">
        <f t="shared" si="534"/>
        <v>5387.8776225016491</v>
      </c>
      <c r="CC465" s="44">
        <f t="shared" si="534"/>
        <v>5515.080890419169</v>
      </c>
      <c r="CD465" s="44">
        <f t="shared" si="534"/>
        <v>5645.2873207138964</v>
      </c>
      <c r="CE465" s="44">
        <f t="shared" si="534"/>
        <v>5778.5678155286114</v>
      </c>
      <c r="CF465" s="44">
        <f t="shared" si="534"/>
        <v>5914.9949509461658</v>
      </c>
      <c r="MZ465" s="36" t="s">
        <v>276</v>
      </c>
      <c r="NA465" s="75">
        <f t="shared" ref="NA465:NA474" si="535">AJ465*GX434</f>
        <v>2856664676.9021516</v>
      </c>
      <c r="NB465" s="75">
        <f t="shared" ref="NB465:NB474" si="536">AK465*GY434</f>
        <v>2967147515.623065</v>
      </c>
      <c r="NC465" s="75">
        <f t="shared" ref="NC465:NC474" si="537">AL465*GZ434</f>
        <v>3080148846.8405228</v>
      </c>
      <c r="ND465" s="75">
        <f t="shared" ref="ND465:ND474" si="538">AM465*HA434</f>
        <v>3193621869.8467607</v>
      </c>
      <c r="NE465" s="75">
        <f t="shared" ref="NE465:NE474" si="539">AN465*HB434</f>
        <v>3322555776.0331063</v>
      </c>
      <c r="NF465" s="75">
        <f t="shared" ref="NF465:NF474" si="540">AO465*HC434</f>
        <v>3451093866.9748883</v>
      </c>
      <c r="NG465" s="75">
        <f t="shared" ref="NG465:NG474" si="541">AP465*HD434</f>
        <v>3577969016.5373745</v>
      </c>
      <c r="NH465" s="75">
        <f t="shared" ref="NH465:NH474" si="542">AQ465*HE434</f>
        <v>3705428044.3633289</v>
      </c>
      <c r="NI465" s="75">
        <f t="shared" ref="NI465:NI474" si="543">AR465*HF434</f>
        <v>3832643145.6279225</v>
      </c>
      <c r="NJ465" s="75">
        <f t="shared" ref="NJ465:NJ474" si="544">AS465*HG434</f>
        <v>3958914361.5515699</v>
      </c>
      <c r="NK465" s="75">
        <f t="shared" ref="NK465:NK474" si="545">AT465*HH434</f>
        <v>4083713560.3034978</v>
      </c>
      <c r="NL465" s="75">
        <f t="shared" ref="NL465:NL474" si="546">AU465*HI434</f>
        <v>4207072620.8238955</v>
      </c>
      <c r="NM465" s="75">
        <f t="shared" ref="NM465:NM474" si="547">AV465*HJ434</f>
        <v>4329345776.8913784</v>
      </c>
      <c r="NN465" s="75">
        <f t="shared" ref="NN465:NN474" si="548">AW465*HK434</f>
        <v>4450813253.2130938</v>
      </c>
      <c r="NO465" s="75">
        <f t="shared" ref="NO465:NO474" si="549">AX465*HL434</f>
        <v>4571975198.6162424</v>
      </c>
      <c r="NP465" s="75">
        <f t="shared" ref="NP465:NP474" si="550">AY465*HM434</f>
        <v>4693425158.206316</v>
      </c>
      <c r="NQ465" s="75">
        <f t="shared" ref="NQ465:NQ474" si="551">AZ465*HN434</f>
        <v>4816121550.5836639</v>
      </c>
      <c r="NR465" s="75">
        <f t="shared" ref="NR465:NR474" si="552">BA465*HO434</f>
        <v>4941125944.1934242</v>
      </c>
      <c r="NS465" s="75">
        <f t="shared" ref="NS465:NS474" si="553">BB465*HP434</f>
        <v>5069365988.5875969</v>
      </c>
      <c r="NT465" s="75">
        <f t="shared" ref="NT465:NT474" si="554">BC465*HQ434</f>
        <v>5201923368.8801556</v>
      </c>
      <c r="NU465" s="75">
        <f t="shared" ref="NU465:NU474" si="555">BD465*HR434</f>
        <v>5340086973.3739443</v>
      </c>
      <c r="NV465" s="75">
        <f t="shared" ref="NV465:NV474" si="556">BE465*HS434</f>
        <v>5484933719.1584549</v>
      </c>
      <c r="NW465" s="75">
        <f t="shared" ref="NW465:NW474" si="557">BF465*HT434</f>
        <v>5637425731.9152374</v>
      </c>
      <c r="NX465" s="75">
        <f t="shared" ref="NX465:NX474" si="558">BG465*HU434</f>
        <v>5798645512.1619358</v>
      </c>
      <c r="NY465" s="75">
        <f t="shared" ref="NY465:NY474" si="559">BH465*HV434</f>
        <v>5969416948.2679014</v>
      </c>
      <c r="NZ465" s="75">
        <f t="shared" ref="NZ465:NZ474" si="560">BI465*HW434</f>
        <v>6150376783.6111088</v>
      </c>
      <c r="OA465" s="75">
        <f t="shared" ref="OA465:OA474" si="561">BJ465*HX434</f>
        <v>6341747104.7155533</v>
      </c>
      <c r="OB465" s="75">
        <f t="shared" ref="OB465:OB474" si="562">BK465*HY434</f>
        <v>6543486811.5055981</v>
      </c>
      <c r="OC465" s="75">
        <f t="shared" ref="OC465:OC474" si="563">BL465*HZ434</f>
        <v>6755434758.0669527</v>
      </c>
      <c r="OD465" s="75">
        <f t="shared" ref="OD465:OD474" si="564">BM465*IA434</f>
        <v>6977228603.0402193</v>
      </c>
      <c r="OE465" s="75">
        <f t="shared" ref="OE465:OE474" si="565">BN465*IB434</f>
        <v>7208294728.9405403</v>
      </c>
      <c r="OF465" s="75">
        <f t="shared" ref="OF465:OF474" si="566">BO465*IC434</f>
        <v>7448025302.0862265</v>
      </c>
      <c r="OG465" s="75">
        <f t="shared" ref="OG465:OG474" si="567">BP465*ID434</f>
        <v>7695786589.2485161</v>
      </c>
      <c r="OH465" s="75">
        <f t="shared" ref="OH465:OH474" si="568">BQ465*IE434</f>
        <v>7950799337.5848112</v>
      </c>
      <c r="OI465" s="75">
        <f t="shared" ref="OI465:OI474" si="569">BR465*IF434</f>
        <v>8212322222.4356241</v>
      </c>
      <c r="OJ465" s="75">
        <f t="shared" ref="OJ465:OJ474" si="570">BS465*IG434</f>
        <v>8479722547.1683311</v>
      </c>
      <c r="OK465" s="75">
        <f t="shared" ref="OK465:OK474" si="571">BT465*IH434</f>
        <v>8752529585.3974724</v>
      </c>
      <c r="OL465" s="75">
        <f t="shared" ref="OL465:OL474" si="572">BU465*II434</f>
        <v>9030320466.8575783</v>
      </c>
      <c r="OM465" s="75">
        <f t="shared" ref="OM465:OM474" si="573">BV465*IJ434</f>
        <v>9312831922.9339638</v>
      </c>
      <c r="ON465" s="75">
        <f t="shared" ref="ON465:ON474" si="574">BW465*IK434</f>
        <v>9599924305.8900928</v>
      </c>
      <c r="OO465" s="75">
        <f t="shared" ref="OO465:OO474" si="575">BX465*IL434</f>
        <v>9891499788.8054276</v>
      </c>
      <c r="OP465" s="75">
        <f t="shared" ref="OP465:OP474" si="576">BY465*IM434</f>
        <v>10187453074.988579</v>
      </c>
      <c r="OQ465" s="75">
        <f t="shared" ref="OQ465:OQ474" si="577">BZ465*IN434</f>
        <v>10487630154.046986</v>
      </c>
      <c r="OR465" s="75">
        <f t="shared" ref="OR465:OR474" si="578">CA465*IO434</f>
        <v>10792039158.581203</v>
      </c>
      <c r="OS465" s="75">
        <f t="shared" ref="OS465:OS474" si="579">CB465*IP434</f>
        <v>11100746635.314976</v>
      </c>
      <c r="OT465" s="75">
        <f t="shared" ref="OT465:OT474" si="580">CC465*IQ434</f>
        <v>11413983835.407061</v>
      </c>
      <c r="OU465" s="75">
        <f t="shared" ref="OU465:OU474" si="581">CD465*IR434</f>
        <v>11732143370.366713</v>
      </c>
      <c r="OV465" s="75">
        <f t="shared" ref="OV465:OV474" si="582">CE465*IS434</f>
        <v>12055883819.215498</v>
      </c>
      <c r="OW465" s="75">
        <f t="shared" ref="OW465:OW474" si="583">CF465*IT434</f>
        <v>12385993512.28632</v>
      </c>
    </row>
    <row r="466" spans="2:413" ht="15">
      <c r="B466" s="88" t="s">
        <v>307</v>
      </c>
      <c r="C466" s="81">
        <v>0.25</v>
      </c>
      <c r="D466" s="94"/>
      <c r="E466" s="94"/>
      <c r="F466" s="94"/>
      <c r="G466" s="121"/>
      <c r="H466" s="121"/>
      <c r="I466" s="121"/>
      <c r="J466" s="121"/>
      <c r="AI466" s="36" t="s">
        <v>307</v>
      </c>
      <c r="AJ466" s="44">
        <f t="shared" si="530"/>
        <v>463.89659250287974</v>
      </c>
      <c r="AK466" s="44">
        <f t="shared" si="530"/>
        <v>474.84880164284345</v>
      </c>
      <c r="AL466" s="44">
        <f t="shared" si="530"/>
        <v>486.05958324698139</v>
      </c>
      <c r="AM466" s="44">
        <f t="shared" si="530"/>
        <v>497.53504199411907</v>
      </c>
      <c r="AN466" s="44">
        <f t="shared" si="530"/>
        <v>509.28142668942462</v>
      </c>
      <c r="AO466" s="44">
        <f t="shared" si="530"/>
        <v>521.30513366711068</v>
      </c>
      <c r="AP466" s="44">
        <f t="shared" si="530"/>
        <v>533.61271027347152</v>
      </c>
      <c r="AQ466" s="44">
        <f t="shared" si="530"/>
        <v>546.21085843215121</v>
      </c>
      <c r="AR466" s="44">
        <f t="shared" si="530"/>
        <v>559.10643829358526</v>
      </c>
      <c r="AS466" s="44">
        <f t="shared" si="530"/>
        <v>572.3064719706025</v>
      </c>
      <c r="AT466" s="44">
        <f t="shared" si="531"/>
        <v>585.818147362221</v>
      </c>
      <c r="AU466" s="44">
        <f t="shared" si="531"/>
        <v>599.64882206772074</v>
      </c>
      <c r="AV466" s="44">
        <f t="shared" si="531"/>
        <v>613.80602739312474</v>
      </c>
      <c r="AW466" s="44">
        <f t="shared" si="531"/>
        <v>628.29747245226918</v>
      </c>
      <c r="AX466" s="44">
        <f t="shared" si="531"/>
        <v>643.13104836469654</v>
      </c>
      <c r="AY466" s="44">
        <f t="shared" si="531"/>
        <v>658.31483255265766</v>
      </c>
      <c r="AZ466" s="44">
        <f t="shared" si="531"/>
        <v>673.85709313956238</v>
      </c>
      <c r="BA466" s="44">
        <f t="shared" si="531"/>
        <v>689.76629345227366</v>
      </c>
      <c r="BB466" s="44">
        <f t="shared" si="531"/>
        <v>706.05109662969721</v>
      </c>
      <c r="BC466" s="44">
        <f t="shared" si="531"/>
        <v>722.72037034017649</v>
      </c>
      <c r="BD466" s="44">
        <f t="shared" si="532"/>
        <v>739.78319161026047</v>
      </c>
      <c r="BE466" s="44">
        <f t="shared" si="532"/>
        <v>757.24885176747557</v>
      </c>
      <c r="BF466" s="44">
        <f t="shared" si="532"/>
        <v>775.12686149979163</v>
      </c>
      <c r="BG466" s="44">
        <f t="shared" si="532"/>
        <v>793.42695603453797</v>
      </c>
      <c r="BH466" s="44">
        <f t="shared" si="532"/>
        <v>812.159100439589</v>
      </c>
      <c r="BI466" s="44">
        <f t="shared" si="532"/>
        <v>831.3334950497067</v>
      </c>
      <c r="BJ466" s="44">
        <f t="shared" si="532"/>
        <v>850.96058102099425</v>
      </c>
      <c r="BK466" s="44">
        <f t="shared" si="532"/>
        <v>871.05104601648588</v>
      </c>
      <c r="BL466" s="44">
        <f t="shared" si="532"/>
        <v>891.61583002596853</v>
      </c>
      <c r="BM466" s="44">
        <f t="shared" si="532"/>
        <v>912.66613132320458</v>
      </c>
      <c r="BN466" s="44">
        <f t="shared" si="533"/>
        <v>934.21341256379969</v>
      </c>
      <c r="BO466" s="44">
        <f t="shared" si="533"/>
        <v>956.26940702703644</v>
      </c>
      <c r="BP466" s="44">
        <f t="shared" si="533"/>
        <v>978.84612500507194</v>
      </c>
      <c r="BQ466" s="44">
        <f t="shared" si="533"/>
        <v>1001.9558603429792</v>
      </c>
      <c r="BR466" s="44">
        <f t="shared" si="533"/>
        <v>1025.6111971331939</v>
      </c>
      <c r="BS466" s="44">
        <f t="shared" si="533"/>
        <v>1049.8250165680101</v>
      </c>
      <c r="BT466" s="44">
        <f t="shared" si="533"/>
        <v>1074.6105039538597</v>
      </c>
      <c r="BU466" s="44">
        <f t="shared" si="533"/>
        <v>1099.9811558911908</v>
      </c>
      <c r="BV466" s="44">
        <f t="shared" si="533"/>
        <v>1125.9507876238588</v>
      </c>
      <c r="BW466" s="44">
        <f t="shared" si="533"/>
        <v>1152.5335405620297</v>
      </c>
      <c r="BX466" s="44">
        <f t="shared" si="534"/>
        <v>1179.7438899826925</v>
      </c>
      <c r="BY466" s="44">
        <f t="shared" si="534"/>
        <v>1207.5966529119753</v>
      </c>
      <c r="BZ466" s="44">
        <f t="shared" si="534"/>
        <v>1236.1069961935548</v>
      </c>
      <c r="CA466" s="44">
        <f t="shared" si="534"/>
        <v>1265.2904447475557</v>
      </c>
      <c r="CB466" s="44">
        <f t="shared" si="534"/>
        <v>1295.1628900244348</v>
      </c>
      <c r="CC466" s="44">
        <f t="shared" si="534"/>
        <v>1325.740598658454</v>
      </c>
      <c r="CD466" s="44">
        <f t="shared" si="534"/>
        <v>1357.0402213254558</v>
      </c>
      <c r="CE466" s="44">
        <f t="shared" si="534"/>
        <v>1389.0788018097624</v>
      </c>
      <c r="CF466" s="44">
        <f t="shared" si="534"/>
        <v>1421.873786285136</v>
      </c>
      <c r="MZ466" s="36" t="s">
        <v>307</v>
      </c>
      <c r="NA466" s="75">
        <f t="shared" si="535"/>
        <v>1303752147.7440159</v>
      </c>
      <c r="NB466" s="75">
        <f t="shared" si="536"/>
        <v>1356844362.1855004</v>
      </c>
      <c r="NC466" s="75">
        <f t="shared" si="537"/>
        <v>1412016699.0008118</v>
      </c>
      <c r="ND466" s="75">
        <f t="shared" si="538"/>
        <v>1470204605.7866559</v>
      </c>
      <c r="NE466" s="75">
        <f t="shared" si="539"/>
        <v>1527797935.4584451</v>
      </c>
      <c r="NF466" s="75">
        <f t="shared" si="540"/>
        <v>1590132357.4785848</v>
      </c>
      <c r="NG466" s="75">
        <f t="shared" si="541"/>
        <v>1655012094.0055082</v>
      </c>
      <c r="NH466" s="75">
        <f t="shared" si="542"/>
        <v>1721632046.2895112</v>
      </c>
      <c r="NI466" s="75">
        <f t="shared" si="543"/>
        <v>1788942678.860317</v>
      </c>
      <c r="NJ466" s="75">
        <f t="shared" si="544"/>
        <v>1854173960.1651013</v>
      </c>
      <c r="NK466" s="75">
        <f t="shared" si="545"/>
        <v>1922153113.49052</v>
      </c>
      <c r="NL466" s="75">
        <f t="shared" si="546"/>
        <v>1990235040.0915873</v>
      </c>
      <c r="NM466" s="75">
        <f t="shared" si="547"/>
        <v>2059679526.0420132</v>
      </c>
      <c r="NN466" s="75">
        <f t="shared" si="548"/>
        <v>2129718580.2573934</v>
      </c>
      <c r="NO466" s="75">
        <f t="shared" si="549"/>
        <v>2204775428.6933689</v>
      </c>
      <c r="NP466" s="75">
        <f t="shared" si="550"/>
        <v>2279959534.0800982</v>
      </c>
      <c r="NQ466" s="75">
        <f t="shared" si="551"/>
        <v>2354886604.255054</v>
      </c>
      <c r="NR466" s="75">
        <f t="shared" si="552"/>
        <v>2429770055.5486856</v>
      </c>
      <c r="NS466" s="75">
        <f t="shared" si="553"/>
        <v>2504440199.3150687</v>
      </c>
      <c r="NT466" s="75">
        <f t="shared" si="554"/>
        <v>2578818775.3718915</v>
      </c>
      <c r="NU466" s="75">
        <f t="shared" si="555"/>
        <v>2652906172.3226991</v>
      </c>
      <c r="NV466" s="75">
        <f t="shared" si="556"/>
        <v>2726973517.7821107</v>
      </c>
      <c r="NW466" s="75">
        <f t="shared" si="557"/>
        <v>2801416995.2208571</v>
      </c>
      <c r="NX466" s="75">
        <f t="shared" si="558"/>
        <v>2876574189.6649537</v>
      </c>
      <c r="NY466" s="75">
        <f t="shared" si="559"/>
        <v>2952893538.2878823</v>
      </c>
      <c r="NZ466" s="75">
        <f t="shared" si="560"/>
        <v>3030898102.256587</v>
      </c>
      <c r="OA466" s="75">
        <f t="shared" si="561"/>
        <v>3111177408.1774936</v>
      </c>
      <c r="OB466" s="75">
        <f t="shared" si="562"/>
        <v>3194314040.6964269</v>
      </c>
      <c r="OC466" s="75">
        <f t="shared" si="563"/>
        <v>3280880552.9782166</v>
      </c>
      <c r="OD466" s="75">
        <f t="shared" si="564"/>
        <v>3371438885.7451406</v>
      </c>
      <c r="OE466" s="75">
        <f t="shared" si="565"/>
        <v>3466545538.8237514</v>
      </c>
      <c r="OF466" s="75">
        <f t="shared" si="566"/>
        <v>3566594182.3111095</v>
      </c>
      <c r="OG466" s="75">
        <f t="shared" si="567"/>
        <v>3671868139.887651</v>
      </c>
      <c r="OH466" s="75">
        <f t="shared" si="568"/>
        <v>3782656906.7446203</v>
      </c>
      <c r="OI466" s="75">
        <f t="shared" si="569"/>
        <v>3899110189.42274</v>
      </c>
      <c r="OJ466" s="75">
        <f t="shared" si="570"/>
        <v>4021262341.3623047</v>
      </c>
      <c r="OK466" s="75">
        <f t="shared" si="571"/>
        <v>4149030320.5667024</v>
      </c>
      <c r="OL466" s="75">
        <f t="shared" si="572"/>
        <v>4282236539.7148089</v>
      </c>
      <c r="OM466" s="75">
        <f t="shared" si="573"/>
        <v>4420624662.0105104</v>
      </c>
      <c r="ON466" s="75">
        <f t="shared" si="574"/>
        <v>4563878381.1312017</v>
      </c>
      <c r="OO466" s="75">
        <f t="shared" si="575"/>
        <v>4711657608.5812073</v>
      </c>
      <c r="OP466" s="75">
        <f t="shared" si="576"/>
        <v>4863652276.6456671</v>
      </c>
      <c r="OQ466" s="75">
        <f t="shared" si="577"/>
        <v>5019562276.3238516</v>
      </c>
      <c r="OR466" s="75">
        <f t="shared" si="578"/>
        <v>5179081787.2789164</v>
      </c>
      <c r="OS466" s="75">
        <f t="shared" si="579"/>
        <v>5341945965.7698221</v>
      </c>
      <c r="OT466" s="75">
        <f t="shared" si="580"/>
        <v>5507940451.5547943</v>
      </c>
      <c r="OU466" s="75">
        <f t="shared" si="581"/>
        <v>5676896858.5892305</v>
      </c>
      <c r="OV466" s="75">
        <f t="shared" si="582"/>
        <v>5848652397.3951216</v>
      </c>
      <c r="OW466" s="75">
        <f t="shared" si="583"/>
        <v>6023132718.0145092</v>
      </c>
    </row>
    <row r="467" spans="2:413" ht="15">
      <c r="B467" s="81" t="s">
        <v>308</v>
      </c>
      <c r="C467" s="81">
        <v>0.49</v>
      </c>
      <c r="D467" s="94"/>
      <c r="E467" s="94"/>
      <c r="F467" s="94"/>
      <c r="G467" s="121"/>
      <c r="H467" s="121"/>
      <c r="I467" s="121"/>
      <c r="J467" s="121"/>
      <c r="AI467" s="36" t="s">
        <v>308</v>
      </c>
      <c r="AJ467" s="44">
        <f t="shared" si="530"/>
        <v>909.23732130564429</v>
      </c>
      <c r="AK467" s="44">
        <f t="shared" si="530"/>
        <v>930.70365121997315</v>
      </c>
      <c r="AL467" s="44">
        <f t="shared" si="530"/>
        <v>952.67678316408353</v>
      </c>
      <c r="AM467" s="44">
        <f t="shared" si="530"/>
        <v>975.16868230847331</v>
      </c>
      <c r="AN467" s="44">
        <f t="shared" si="530"/>
        <v>998.19159631127229</v>
      </c>
      <c r="AO467" s="44">
        <f t="shared" si="530"/>
        <v>1021.758061987537</v>
      </c>
      <c r="AP467" s="44">
        <f t="shared" si="530"/>
        <v>1045.8809121360041</v>
      </c>
      <c r="AQ467" s="44">
        <f t="shared" si="530"/>
        <v>1070.5732825270163</v>
      </c>
      <c r="AR467" s="44">
        <f t="shared" si="530"/>
        <v>1095.848619055427</v>
      </c>
      <c r="AS467" s="44">
        <f t="shared" si="530"/>
        <v>1121.7206850623809</v>
      </c>
      <c r="AT467" s="44">
        <f t="shared" si="531"/>
        <v>1148.2035688299532</v>
      </c>
      <c r="AU467" s="44">
        <f t="shared" si="531"/>
        <v>1175.3116912527325</v>
      </c>
      <c r="AV467" s="44">
        <f t="shared" si="531"/>
        <v>1203.0598136905244</v>
      </c>
      <c r="AW467" s="44">
        <f t="shared" si="531"/>
        <v>1231.4630460064475</v>
      </c>
      <c r="AX467" s="44">
        <f t="shared" si="531"/>
        <v>1260.5368547948051</v>
      </c>
      <c r="AY467" s="44">
        <f t="shared" si="531"/>
        <v>1290.2970718032091</v>
      </c>
      <c r="AZ467" s="44">
        <f t="shared" si="531"/>
        <v>1320.7599025535421</v>
      </c>
      <c r="BA467" s="44">
        <f t="shared" si="531"/>
        <v>1351.9419351664562</v>
      </c>
      <c r="BB467" s="44">
        <f t="shared" si="531"/>
        <v>1383.8601493942065</v>
      </c>
      <c r="BC467" s="44">
        <f t="shared" si="531"/>
        <v>1416.531925866746</v>
      </c>
      <c r="BD467" s="44">
        <f t="shared" si="532"/>
        <v>1449.9750555561104</v>
      </c>
      <c r="BE467" s="44">
        <f t="shared" si="532"/>
        <v>1484.2077494642522</v>
      </c>
      <c r="BF467" s="44">
        <f t="shared" si="532"/>
        <v>1519.2486485395916</v>
      </c>
      <c r="BG467" s="44">
        <f t="shared" si="532"/>
        <v>1555.1168338276943</v>
      </c>
      <c r="BH467" s="44">
        <f t="shared" si="532"/>
        <v>1591.8318368615944</v>
      </c>
      <c r="BI467" s="44">
        <f t="shared" si="532"/>
        <v>1629.4136502974252</v>
      </c>
      <c r="BJ467" s="44">
        <f t="shared" si="532"/>
        <v>1667.8827388011487</v>
      </c>
      <c r="BK467" s="44">
        <f t="shared" si="532"/>
        <v>1707.2600501923123</v>
      </c>
      <c r="BL467" s="44">
        <f t="shared" si="532"/>
        <v>1747.5670268508984</v>
      </c>
      <c r="BM467" s="44">
        <f t="shared" si="532"/>
        <v>1788.825617393481</v>
      </c>
      <c r="BN467" s="44">
        <f t="shared" si="533"/>
        <v>1831.0582886250475</v>
      </c>
      <c r="BO467" s="44">
        <f t="shared" si="533"/>
        <v>1874.2880377729914</v>
      </c>
      <c r="BP467" s="44">
        <f t="shared" si="533"/>
        <v>1918.538405009941</v>
      </c>
      <c r="BQ467" s="44">
        <f t="shared" si="533"/>
        <v>1963.8334862722393</v>
      </c>
      <c r="BR467" s="44">
        <f t="shared" si="533"/>
        <v>2010.1979463810599</v>
      </c>
      <c r="BS467" s="44">
        <f t="shared" si="533"/>
        <v>2057.6570324732998</v>
      </c>
      <c r="BT467" s="44">
        <f t="shared" si="533"/>
        <v>2106.2365877495649</v>
      </c>
      <c r="BU467" s="44">
        <f t="shared" si="533"/>
        <v>2155.963065546734</v>
      </c>
      <c r="BV467" s="44">
        <f t="shared" si="533"/>
        <v>2206.8635437427633</v>
      </c>
      <c r="BW467" s="44">
        <f t="shared" si="533"/>
        <v>2258.9657395015779</v>
      </c>
      <c r="BX467" s="44">
        <f t="shared" si="534"/>
        <v>2312.2980243660772</v>
      </c>
      <c r="BY467" s="44">
        <f t="shared" si="534"/>
        <v>2366.8894397074714</v>
      </c>
      <c r="BZ467" s="44">
        <f t="shared" si="534"/>
        <v>2422.7697125393674</v>
      </c>
      <c r="CA467" s="44">
        <f t="shared" si="534"/>
        <v>2479.9692717052094</v>
      </c>
      <c r="CB467" s="44">
        <f t="shared" si="534"/>
        <v>2538.5192644478921</v>
      </c>
      <c r="CC467" s="44">
        <f t="shared" si="534"/>
        <v>2598.4515733705698</v>
      </c>
      <c r="CD467" s="44">
        <f t="shared" si="534"/>
        <v>2659.7988337978932</v>
      </c>
      <c r="CE467" s="44">
        <f t="shared" si="534"/>
        <v>2722.5944515471342</v>
      </c>
      <c r="CF467" s="44">
        <f t="shared" si="534"/>
        <v>2786.8726211188664</v>
      </c>
      <c r="MZ467" s="36" t="s">
        <v>308</v>
      </c>
      <c r="NA467" s="75">
        <f t="shared" si="535"/>
        <v>2802248511.8056059</v>
      </c>
      <c r="NB467" s="75">
        <f t="shared" si="536"/>
        <v>2887167440.37362</v>
      </c>
      <c r="NC467" s="75">
        <f t="shared" si="537"/>
        <v>2967925427.1373601</v>
      </c>
      <c r="ND467" s="75">
        <f t="shared" si="538"/>
        <v>3042152799.1971126</v>
      </c>
      <c r="NE467" s="75">
        <f t="shared" si="539"/>
        <v>3120525606.3647771</v>
      </c>
      <c r="NF467" s="75">
        <f t="shared" si="540"/>
        <v>3200074727.0806265</v>
      </c>
      <c r="NG467" s="75">
        <f t="shared" si="541"/>
        <v>3279245598.9830179</v>
      </c>
      <c r="NH467" s="75">
        <f t="shared" si="542"/>
        <v>3364481019.8381114</v>
      </c>
      <c r="NI467" s="75">
        <f t="shared" si="543"/>
        <v>3455517533.4950967</v>
      </c>
      <c r="NJ467" s="75">
        <f t="shared" si="544"/>
        <v>3566827243.3890276</v>
      </c>
      <c r="NK467" s="75">
        <f t="shared" si="545"/>
        <v>3684714999.3785973</v>
      </c>
      <c r="NL467" s="75">
        <f t="shared" si="546"/>
        <v>3816954001.6292868</v>
      </c>
      <c r="NM467" s="75">
        <f t="shared" si="547"/>
        <v>3956692892.7345905</v>
      </c>
      <c r="NN467" s="75">
        <f t="shared" si="548"/>
        <v>4106027827.4818258</v>
      </c>
      <c r="NO467" s="75">
        <f t="shared" si="549"/>
        <v>4255927893.1803141</v>
      </c>
      <c r="NP467" s="75">
        <f t="shared" si="550"/>
        <v>4419590045.1939421</v>
      </c>
      <c r="NQ467" s="75">
        <f t="shared" si="551"/>
        <v>4591679914.6631012</v>
      </c>
      <c r="NR467" s="75">
        <f t="shared" si="552"/>
        <v>4768354634.9514332</v>
      </c>
      <c r="NS467" s="75">
        <f t="shared" si="553"/>
        <v>4947031565.2153053</v>
      </c>
      <c r="NT467" s="75">
        <f t="shared" si="554"/>
        <v>5120877651.0942822</v>
      </c>
      <c r="NU467" s="75">
        <f t="shared" si="555"/>
        <v>5301807691.0899181</v>
      </c>
      <c r="NV467" s="75">
        <f t="shared" si="556"/>
        <v>5483303120.0609665</v>
      </c>
      <c r="NW467" s="75">
        <f t="shared" si="557"/>
        <v>5668491421.2957983</v>
      </c>
      <c r="NX467" s="75">
        <f t="shared" si="558"/>
        <v>5855465863.2430792</v>
      </c>
      <c r="NY467" s="75">
        <f t="shared" si="559"/>
        <v>6055169124.2378187</v>
      </c>
      <c r="NZ467" s="75">
        <f t="shared" si="560"/>
        <v>6255519421.3708019</v>
      </c>
      <c r="OA467" s="75">
        <f t="shared" si="561"/>
        <v>6455575166.0673609</v>
      </c>
      <c r="OB467" s="75">
        <f t="shared" si="562"/>
        <v>6655871106.6181927</v>
      </c>
      <c r="OC467" s="75">
        <f t="shared" si="563"/>
        <v>6856004280.2976656</v>
      </c>
      <c r="OD467" s="75">
        <f t="shared" si="564"/>
        <v>7055777578.6990032</v>
      </c>
      <c r="OE467" s="75">
        <f t="shared" si="565"/>
        <v>7255213243.3687572</v>
      </c>
      <c r="OF467" s="75">
        <f t="shared" si="566"/>
        <v>7454969424.5138464</v>
      </c>
      <c r="OG467" s="75">
        <f t="shared" si="567"/>
        <v>7656052210.1884956</v>
      </c>
      <c r="OH467" s="75">
        <f t="shared" si="568"/>
        <v>7859300888.7312269</v>
      </c>
      <c r="OI467" s="75">
        <f t="shared" si="569"/>
        <v>8065834831.5402546</v>
      </c>
      <c r="OJ467" s="75">
        <f t="shared" si="570"/>
        <v>8276978912.2066927</v>
      </c>
      <c r="OK467" s="75">
        <f t="shared" si="571"/>
        <v>8494169922.6912365</v>
      </c>
      <c r="OL467" s="75">
        <f t="shared" si="572"/>
        <v>8718865554.4855804</v>
      </c>
      <c r="OM467" s="75">
        <f t="shared" si="573"/>
        <v>8952486235.905344</v>
      </c>
      <c r="ON467" s="75">
        <f t="shared" si="574"/>
        <v>9196452832.4274788</v>
      </c>
      <c r="OO467" s="75">
        <f t="shared" si="575"/>
        <v>9452135558.1688461</v>
      </c>
      <c r="OP467" s="75">
        <f t="shared" si="576"/>
        <v>9720521434.5880623</v>
      </c>
      <c r="OQ467" s="75">
        <f t="shared" si="577"/>
        <v>10002324806.818264</v>
      </c>
      <c r="OR467" s="75">
        <f t="shared" si="578"/>
        <v>10298245998.604902</v>
      </c>
      <c r="OS467" s="75">
        <f t="shared" si="579"/>
        <v>10608692857.303747</v>
      </c>
      <c r="OT467" s="75">
        <f t="shared" si="580"/>
        <v>10933761931.97711</v>
      </c>
      <c r="OU467" s="75">
        <f t="shared" si="581"/>
        <v>11273240840.991148</v>
      </c>
      <c r="OV467" s="75">
        <f t="shared" si="582"/>
        <v>11626719811.176168</v>
      </c>
      <c r="OW467" s="75">
        <f t="shared" si="583"/>
        <v>11993571077.884048</v>
      </c>
    </row>
    <row r="468" spans="2:413" ht="15">
      <c r="B468" s="81" t="s">
        <v>239</v>
      </c>
      <c r="C468" s="81">
        <v>0.78</v>
      </c>
      <c r="D468" s="94"/>
      <c r="E468" s="94"/>
      <c r="F468" s="94"/>
      <c r="G468" s="121"/>
      <c r="H468" s="121"/>
      <c r="I468" s="121"/>
      <c r="J468" s="121"/>
      <c r="AI468" s="36" t="s">
        <v>239</v>
      </c>
      <c r="AJ468" s="44">
        <f t="shared" si="530"/>
        <v>1447.3573686089849</v>
      </c>
      <c r="AK468" s="44">
        <f t="shared" si="530"/>
        <v>1481.5282611256716</v>
      </c>
      <c r="AL468" s="44">
        <f t="shared" si="530"/>
        <v>1516.5058997305821</v>
      </c>
      <c r="AM468" s="44">
        <f t="shared" si="530"/>
        <v>1552.3093310216516</v>
      </c>
      <c r="AN468" s="44">
        <f t="shared" si="530"/>
        <v>1588.9580512710049</v>
      </c>
      <c r="AO468" s="44">
        <f t="shared" si="530"/>
        <v>1626.4720170413855</v>
      </c>
      <c r="AP468" s="44">
        <f t="shared" si="530"/>
        <v>1664.8716560532312</v>
      </c>
      <c r="AQ468" s="44">
        <f t="shared" si="530"/>
        <v>1704.1778783083118</v>
      </c>
      <c r="AR468" s="44">
        <f t="shared" si="530"/>
        <v>1744.412087475986</v>
      </c>
      <c r="AS468" s="44">
        <f t="shared" si="530"/>
        <v>1785.5961925482798</v>
      </c>
      <c r="AT468" s="44">
        <f t="shared" si="531"/>
        <v>1827.7526197701295</v>
      </c>
      <c r="AU468" s="44">
        <f t="shared" si="531"/>
        <v>1870.9043248512887</v>
      </c>
      <c r="AV468" s="44">
        <f t="shared" si="531"/>
        <v>1915.0748054665492</v>
      </c>
      <c r="AW468" s="44">
        <f t="shared" si="531"/>
        <v>1960.2881140510799</v>
      </c>
      <c r="AX468" s="44">
        <f t="shared" si="531"/>
        <v>2006.5688708978532</v>
      </c>
      <c r="AY468" s="44">
        <f t="shared" si="531"/>
        <v>2053.942277564292</v>
      </c>
      <c r="AZ468" s="44">
        <f t="shared" si="531"/>
        <v>2102.4341305954349</v>
      </c>
      <c r="BA468" s="44">
        <f t="shared" si="531"/>
        <v>2152.070835571094</v>
      </c>
      <c r="BB468" s="44">
        <f t="shared" si="531"/>
        <v>2202.8794214846553</v>
      </c>
      <c r="BC468" s="44">
        <f t="shared" si="531"/>
        <v>2254.8875554613505</v>
      </c>
      <c r="BD468" s="44">
        <f t="shared" si="532"/>
        <v>2308.1235578240126</v>
      </c>
      <c r="BE468" s="44">
        <f t="shared" si="532"/>
        <v>2362.6164175145241</v>
      </c>
      <c r="BF468" s="44">
        <f t="shared" si="532"/>
        <v>2418.3958078793498</v>
      </c>
      <c r="BG468" s="44">
        <f t="shared" si="532"/>
        <v>2475.4921028277586</v>
      </c>
      <c r="BH468" s="44">
        <f t="shared" si="532"/>
        <v>2533.9363933715176</v>
      </c>
      <c r="BI468" s="44">
        <f t="shared" si="532"/>
        <v>2593.7605045550849</v>
      </c>
      <c r="BJ468" s="44">
        <f t="shared" si="532"/>
        <v>2654.9970127855022</v>
      </c>
      <c r="BK468" s="44">
        <f t="shared" si="532"/>
        <v>2717.679263571436</v>
      </c>
      <c r="BL468" s="44">
        <f t="shared" si="532"/>
        <v>2781.8413896810221</v>
      </c>
      <c r="BM468" s="44">
        <f t="shared" si="532"/>
        <v>2847.5183297283984</v>
      </c>
      <c r="BN468" s="44">
        <f t="shared" si="533"/>
        <v>2914.7458471990553</v>
      </c>
      <c r="BO468" s="44">
        <f t="shared" si="533"/>
        <v>2983.5605499243538</v>
      </c>
      <c r="BP468" s="44">
        <f t="shared" si="533"/>
        <v>3053.9999100158248</v>
      </c>
      <c r="BQ468" s="44">
        <f t="shared" si="533"/>
        <v>3126.1022842700954</v>
      </c>
      <c r="BR468" s="44">
        <f t="shared" si="533"/>
        <v>3199.9069350555651</v>
      </c>
      <c r="BS468" s="44">
        <f t="shared" si="533"/>
        <v>3275.4540516921916</v>
      </c>
      <c r="BT468" s="44">
        <f t="shared" si="533"/>
        <v>3352.7847723360424</v>
      </c>
      <c r="BU468" s="44">
        <f t="shared" si="533"/>
        <v>3431.9412063805157</v>
      </c>
      <c r="BV468" s="44">
        <f t="shared" si="533"/>
        <v>3512.9664573864397</v>
      </c>
      <c r="BW468" s="44">
        <f t="shared" si="533"/>
        <v>3595.9046465535325</v>
      </c>
      <c r="BX468" s="44">
        <f t="shared" si="534"/>
        <v>3680.8009367460008</v>
      </c>
      <c r="BY468" s="44">
        <f t="shared" si="534"/>
        <v>3767.7015570853632</v>
      </c>
      <c r="BZ468" s="44">
        <f t="shared" si="534"/>
        <v>3856.6538281238909</v>
      </c>
      <c r="CA468" s="44">
        <f t="shared" si="534"/>
        <v>3947.7061876123739</v>
      </c>
      <c r="CB468" s="44">
        <f t="shared" si="534"/>
        <v>4040.9082168762366</v>
      </c>
      <c r="CC468" s="44">
        <f t="shared" si="534"/>
        <v>4136.3106678143768</v>
      </c>
      <c r="CD468" s="44">
        <f t="shared" si="534"/>
        <v>4233.9654905354228</v>
      </c>
      <c r="CE468" s="44">
        <f t="shared" si="534"/>
        <v>4333.9258616464585</v>
      </c>
      <c r="CF468" s="44">
        <f t="shared" si="534"/>
        <v>4436.2462132096243</v>
      </c>
      <c r="MZ468" s="36" t="s">
        <v>239</v>
      </c>
      <c r="NA468" s="75">
        <f t="shared" si="535"/>
        <v>4748888078.208725</v>
      </c>
      <c r="NB468" s="75">
        <f t="shared" si="536"/>
        <v>4987927865.5035496</v>
      </c>
      <c r="NC468" s="75">
        <f t="shared" si="537"/>
        <v>5225166572.6987123</v>
      </c>
      <c r="ND468" s="75">
        <f t="shared" si="538"/>
        <v>5461218265.2005482</v>
      </c>
      <c r="NE468" s="75">
        <f t="shared" si="539"/>
        <v>5667760933.2679825</v>
      </c>
      <c r="NF468" s="75">
        <f t="shared" si="540"/>
        <v>5852220349.8207283</v>
      </c>
      <c r="NG468" s="75">
        <f t="shared" si="541"/>
        <v>6018043207.6970797</v>
      </c>
      <c r="NH468" s="75">
        <f t="shared" si="542"/>
        <v>6185138078.9985523</v>
      </c>
      <c r="NI468" s="75">
        <f t="shared" si="543"/>
        <v>6352751096.6315966</v>
      </c>
      <c r="NJ468" s="75">
        <f t="shared" si="544"/>
        <v>6515204821.1376915</v>
      </c>
      <c r="NK468" s="75">
        <f t="shared" si="545"/>
        <v>6682868563.9967375</v>
      </c>
      <c r="NL468" s="75">
        <f t="shared" si="546"/>
        <v>6844681021.6165419</v>
      </c>
      <c r="NM468" s="75">
        <f t="shared" si="547"/>
        <v>7003916907.666564</v>
      </c>
      <c r="NN468" s="75">
        <f t="shared" si="548"/>
        <v>7156531633.8125505</v>
      </c>
      <c r="NO468" s="75">
        <f t="shared" si="549"/>
        <v>7324445915.8929548</v>
      </c>
      <c r="NP468" s="75">
        <f t="shared" si="550"/>
        <v>7502196699.9548922</v>
      </c>
      <c r="NQ468" s="75">
        <f t="shared" si="551"/>
        <v>7687165653.0763092</v>
      </c>
      <c r="NR468" s="75">
        <f t="shared" si="552"/>
        <v>7884912076.4655352</v>
      </c>
      <c r="NS468" s="75">
        <f t="shared" si="553"/>
        <v>8094945241.803299</v>
      </c>
      <c r="NT468" s="75">
        <f t="shared" si="554"/>
        <v>8346252072.2224197</v>
      </c>
      <c r="NU468" s="75">
        <f t="shared" si="555"/>
        <v>8611405879.3683014</v>
      </c>
      <c r="NV468" s="75">
        <f t="shared" si="556"/>
        <v>8906010167.1075439</v>
      </c>
      <c r="NW468" s="75">
        <f t="shared" si="557"/>
        <v>9216339554.517458</v>
      </c>
      <c r="NX468" s="75">
        <f t="shared" si="558"/>
        <v>9546626372.9027271</v>
      </c>
      <c r="NY468" s="75">
        <f t="shared" si="559"/>
        <v>9878766414.152298</v>
      </c>
      <c r="NZ468" s="75">
        <f t="shared" si="560"/>
        <v>10239232718.201836</v>
      </c>
      <c r="OA468" s="75">
        <f t="shared" si="561"/>
        <v>10617367569.090389</v>
      </c>
      <c r="OB468" s="75">
        <f t="shared" si="562"/>
        <v>11005494922.004042</v>
      </c>
      <c r="OC468" s="75">
        <f t="shared" si="563"/>
        <v>11398467129.514063</v>
      </c>
      <c r="OD468" s="75">
        <f t="shared" si="564"/>
        <v>11782609415.703312</v>
      </c>
      <c r="OE468" s="75">
        <f t="shared" si="565"/>
        <v>12181801351.408316</v>
      </c>
      <c r="OF468" s="75">
        <f t="shared" si="566"/>
        <v>12583017441.278465</v>
      </c>
      <c r="OG468" s="75">
        <f t="shared" si="567"/>
        <v>12992531035.183292</v>
      </c>
      <c r="OH468" s="75">
        <f t="shared" si="568"/>
        <v>13406530355.968193</v>
      </c>
      <c r="OI468" s="75">
        <f t="shared" si="569"/>
        <v>13846973279.600622</v>
      </c>
      <c r="OJ468" s="75">
        <f t="shared" si="570"/>
        <v>14289656343.160889</v>
      </c>
      <c r="OK468" s="75">
        <f t="shared" si="571"/>
        <v>14732723026.979729</v>
      </c>
      <c r="OL468" s="75">
        <f t="shared" si="572"/>
        <v>15177276081.50773</v>
      </c>
      <c r="OM468" s="75">
        <f t="shared" si="573"/>
        <v>15622527184.509066</v>
      </c>
      <c r="ON468" s="75">
        <f t="shared" si="574"/>
        <v>16068094946.559607</v>
      </c>
      <c r="OO468" s="75">
        <f t="shared" si="575"/>
        <v>16514060634.748404</v>
      </c>
      <c r="OP468" s="75">
        <f t="shared" si="576"/>
        <v>16961766659.722355</v>
      </c>
      <c r="OQ468" s="75">
        <f t="shared" si="577"/>
        <v>17413258689.092571</v>
      </c>
      <c r="OR468" s="75">
        <f t="shared" si="578"/>
        <v>17870235560.006248</v>
      </c>
      <c r="OS468" s="75">
        <f t="shared" si="579"/>
        <v>18334970447.853004</v>
      </c>
      <c r="OT468" s="75">
        <f t="shared" si="580"/>
        <v>18810120940.525948</v>
      </c>
      <c r="OU468" s="75">
        <f t="shared" si="581"/>
        <v>19298613702.238514</v>
      </c>
      <c r="OV468" s="75">
        <f t="shared" si="582"/>
        <v>19803393159.02285</v>
      </c>
      <c r="OW468" s="75">
        <f t="shared" si="583"/>
        <v>20327323773.547821</v>
      </c>
    </row>
    <row r="469" spans="2:413" ht="15">
      <c r="B469" s="81" t="s">
        <v>240</v>
      </c>
      <c r="C469" s="81">
        <v>0.64</v>
      </c>
      <c r="D469" s="94"/>
      <c r="E469" s="94"/>
      <c r="F469" s="94"/>
      <c r="G469" s="121"/>
      <c r="H469" s="121"/>
      <c r="I469" s="121"/>
      <c r="J469" s="121"/>
      <c r="AI469" s="36" t="s">
        <v>240</v>
      </c>
      <c r="AJ469" s="44">
        <f t="shared" si="530"/>
        <v>1187.5752768073721</v>
      </c>
      <c r="AK469" s="44">
        <f t="shared" si="530"/>
        <v>1215.6129322056793</v>
      </c>
      <c r="AL469" s="44">
        <f t="shared" si="530"/>
        <v>1244.3125331122724</v>
      </c>
      <c r="AM469" s="44">
        <f t="shared" si="530"/>
        <v>1273.6897075049449</v>
      </c>
      <c r="AN469" s="44">
        <f t="shared" si="530"/>
        <v>1303.760452324927</v>
      </c>
      <c r="AO469" s="44">
        <f t="shared" si="530"/>
        <v>1334.5411421878034</v>
      </c>
      <c r="AP469" s="44">
        <f t="shared" si="530"/>
        <v>1366.0485383000871</v>
      </c>
      <c r="AQ469" s="44">
        <f t="shared" si="530"/>
        <v>1398.299797586307</v>
      </c>
      <c r="AR469" s="44">
        <f t="shared" si="530"/>
        <v>1431.3124820315784</v>
      </c>
      <c r="AS469" s="44">
        <f t="shared" si="530"/>
        <v>1465.1045682447425</v>
      </c>
      <c r="AT469" s="44">
        <f t="shared" si="531"/>
        <v>1499.6944572472858</v>
      </c>
      <c r="AU469" s="44">
        <f t="shared" si="531"/>
        <v>1535.1009844933651</v>
      </c>
      <c r="AV469" s="44">
        <f t="shared" si="531"/>
        <v>1571.3434301263994</v>
      </c>
      <c r="AW469" s="44">
        <f t="shared" si="531"/>
        <v>1608.4415294778091</v>
      </c>
      <c r="AX469" s="44">
        <f t="shared" si="531"/>
        <v>1646.4154838136233</v>
      </c>
      <c r="AY469" s="44">
        <f t="shared" si="531"/>
        <v>1685.2859713348037</v>
      </c>
      <c r="AZ469" s="44">
        <f t="shared" si="531"/>
        <v>1725.0741584372797</v>
      </c>
      <c r="BA469" s="44">
        <f t="shared" si="531"/>
        <v>1765.8017112378207</v>
      </c>
      <c r="BB469" s="44">
        <f t="shared" si="531"/>
        <v>1807.4908073720248</v>
      </c>
      <c r="BC469" s="44">
        <f t="shared" si="531"/>
        <v>1850.1641480708518</v>
      </c>
      <c r="BD469" s="44">
        <f t="shared" si="532"/>
        <v>1893.8449705222667</v>
      </c>
      <c r="BE469" s="44">
        <f t="shared" si="532"/>
        <v>1938.5570605247376</v>
      </c>
      <c r="BF469" s="44">
        <f t="shared" si="532"/>
        <v>1984.3247654394665</v>
      </c>
      <c r="BG469" s="44">
        <f t="shared" si="532"/>
        <v>2031.1730074484171</v>
      </c>
      <c r="BH469" s="44">
        <f t="shared" si="532"/>
        <v>2079.1272971253479</v>
      </c>
      <c r="BI469" s="44">
        <f t="shared" si="532"/>
        <v>2128.2137473272492</v>
      </c>
      <c r="BJ469" s="44">
        <f t="shared" si="532"/>
        <v>2178.4590874137452</v>
      </c>
      <c r="BK469" s="44">
        <f t="shared" si="532"/>
        <v>2229.8906778022038</v>
      </c>
      <c r="BL469" s="44">
        <f t="shared" si="532"/>
        <v>2282.5365248664793</v>
      </c>
      <c r="BM469" s="44">
        <f t="shared" si="532"/>
        <v>2336.425296187404</v>
      </c>
      <c r="BN469" s="44">
        <f t="shared" si="533"/>
        <v>2391.5863361633274</v>
      </c>
      <c r="BO469" s="44">
        <f t="shared" si="533"/>
        <v>2448.0496819892132</v>
      </c>
      <c r="BP469" s="44">
        <f t="shared" si="533"/>
        <v>2505.8460800129842</v>
      </c>
      <c r="BQ469" s="44">
        <f t="shared" si="533"/>
        <v>2565.0070024780271</v>
      </c>
      <c r="BR469" s="44">
        <f t="shared" si="533"/>
        <v>2625.5646646609762</v>
      </c>
      <c r="BS469" s="44">
        <f t="shared" si="533"/>
        <v>2687.5520424141059</v>
      </c>
      <c r="BT469" s="44">
        <f t="shared" si="533"/>
        <v>2751.0028901218811</v>
      </c>
      <c r="BU469" s="44">
        <f t="shared" si="533"/>
        <v>2815.9517590814485</v>
      </c>
      <c r="BV469" s="44">
        <f t="shared" si="533"/>
        <v>2882.4340163170787</v>
      </c>
      <c r="BW469" s="44">
        <f t="shared" si="533"/>
        <v>2950.4858638387959</v>
      </c>
      <c r="BX469" s="44">
        <f t="shared" si="534"/>
        <v>3020.1443583556929</v>
      </c>
      <c r="BY469" s="44">
        <f t="shared" si="534"/>
        <v>3091.4474314546569</v>
      </c>
      <c r="BZ469" s="44">
        <f t="shared" si="534"/>
        <v>3164.4339102555005</v>
      </c>
      <c r="CA469" s="44">
        <f t="shared" si="534"/>
        <v>3239.1435385537429</v>
      </c>
      <c r="CB469" s="44">
        <f t="shared" si="534"/>
        <v>3315.6169984625531</v>
      </c>
      <c r="CC469" s="44">
        <f t="shared" si="534"/>
        <v>3393.8959325656424</v>
      </c>
      <c r="CD469" s="44">
        <f t="shared" si="534"/>
        <v>3474.022966593167</v>
      </c>
      <c r="CE469" s="44">
        <f t="shared" si="534"/>
        <v>3556.0417326329916</v>
      </c>
      <c r="CF469" s="44">
        <f t="shared" si="534"/>
        <v>3639.9968928899484</v>
      </c>
      <c r="MZ469" s="36" t="s">
        <v>240</v>
      </c>
      <c r="NA469" s="75">
        <f t="shared" si="535"/>
        <v>3788298628.8000159</v>
      </c>
      <c r="NB469" s="75">
        <f t="shared" si="536"/>
        <v>3911353739.4391294</v>
      </c>
      <c r="NC469" s="75">
        <f t="shared" si="537"/>
        <v>4031145808.0849051</v>
      </c>
      <c r="ND469" s="75">
        <f t="shared" si="538"/>
        <v>4157860702.3527069</v>
      </c>
      <c r="NE469" s="75">
        <f t="shared" si="539"/>
        <v>4281132122.0903163</v>
      </c>
      <c r="NF469" s="75">
        <f t="shared" si="540"/>
        <v>4423819719.6749468</v>
      </c>
      <c r="NG469" s="75">
        <f t="shared" si="541"/>
        <v>4602391013.6973572</v>
      </c>
      <c r="NH469" s="75">
        <f t="shared" si="542"/>
        <v>4799736766.8044729</v>
      </c>
      <c r="NI469" s="75">
        <f t="shared" si="543"/>
        <v>5018785575.8701315</v>
      </c>
      <c r="NJ469" s="75">
        <f t="shared" si="544"/>
        <v>5249862316.0452023</v>
      </c>
      <c r="NK469" s="75">
        <f t="shared" si="545"/>
        <v>5484294148.1803465</v>
      </c>
      <c r="NL469" s="75">
        <f t="shared" si="546"/>
        <v>5724847496.1681528</v>
      </c>
      <c r="NM469" s="75">
        <f t="shared" si="547"/>
        <v>5966702130.1891041</v>
      </c>
      <c r="NN469" s="75">
        <f t="shared" si="548"/>
        <v>6210980881.6632652</v>
      </c>
      <c r="NO469" s="75">
        <f t="shared" si="549"/>
        <v>6428987391.3993053</v>
      </c>
      <c r="NP469" s="75">
        <f t="shared" si="550"/>
        <v>6628755534.4828396</v>
      </c>
      <c r="NQ469" s="75">
        <f t="shared" si="551"/>
        <v>6814215433.2430983</v>
      </c>
      <c r="NR469" s="75">
        <f t="shared" si="552"/>
        <v>7001345513.6014881</v>
      </c>
      <c r="NS469" s="75">
        <f t="shared" si="553"/>
        <v>7189399520.7890568</v>
      </c>
      <c r="NT469" s="75">
        <f t="shared" si="554"/>
        <v>7372508194.9346571</v>
      </c>
      <c r="NU469" s="75">
        <f t="shared" si="555"/>
        <v>7561344597.0125265</v>
      </c>
      <c r="NV469" s="75">
        <f t="shared" si="556"/>
        <v>7744543211.0245686</v>
      </c>
      <c r="NW469" s="75">
        <f t="shared" si="557"/>
        <v>7925514156.9759216</v>
      </c>
      <c r="NX469" s="75">
        <f t="shared" si="558"/>
        <v>8100110774.0575275</v>
      </c>
      <c r="NY469" s="75">
        <f t="shared" si="559"/>
        <v>8290861074.164053</v>
      </c>
      <c r="NZ469" s="75">
        <f t="shared" si="560"/>
        <v>8492143213.1200075</v>
      </c>
      <c r="OA469" s="75">
        <f t="shared" si="561"/>
        <v>8701318923.7387009</v>
      </c>
      <c r="OB469" s="75">
        <f t="shared" si="562"/>
        <v>8924116147.972887</v>
      </c>
      <c r="OC469" s="75">
        <f t="shared" si="563"/>
        <v>9160072435.843441</v>
      </c>
      <c r="OD469" s="75">
        <f t="shared" si="564"/>
        <v>9439025020.3552303</v>
      </c>
      <c r="OE469" s="75">
        <f t="shared" si="565"/>
        <v>9732725614.473856</v>
      </c>
      <c r="OF469" s="75">
        <f t="shared" si="566"/>
        <v>10057266203.373598</v>
      </c>
      <c r="OG469" s="75">
        <f t="shared" si="567"/>
        <v>10398494443.1534</v>
      </c>
      <c r="OH469" s="75">
        <f t="shared" si="568"/>
        <v>10760814847.061913</v>
      </c>
      <c r="OI469" s="75">
        <f t="shared" si="569"/>
        <v>11125530952.129116</v>
      </c>
      <c r="OJ469" s="75">
        <f t="shared" si="570"/>
        <v>11519968762.988544</v>
      </c>
      <c r="OK469" s="75">
        <f t="shared" si="571"/>
        <v>11933179292.64353</v>
      </c>
      <c r="OL469" s="75">
        <f t="shared" si="572"/>
        <v>12357266447.942951</v>
      </c>
      <c r="OM469" s="75">
        <f t="shared" si="573"/>
        <v>12786955780.42927</v>
      </c>
      <c r="ON469" s="75">
        <f t="shared" si="574"/>
        <v>13208186324.862848</v>
      </c>
      <c r="OO469" s="75">
        <f t="shared" si="575"/>
        <v>13645546776.602449</v>
      </c>
      <c r="OP469" s="75">
        <f t="shared" si="576"/>
        <v>14085626852.332914</v>
      </c>
      <c r="OQ469" s="75">
        <f t="shared" si="577"/>
        <v>14534941125.263769</v>
      </c>
      <c r="OR469" s="75">
        <f t="shared" si="578"/>
        <v>14989574009.035151</v>
      </c>
      <c r="OS469" s="75">
        <f t="shared" si="579"/>
        <v>15472147680.007587</v>
      </c>
      <c r="OT469" s="75">
        <f t="shared" si="580"/>
        <v>15957755891.434462</v>
      </c>
      <c r="OU469" s="75">
        <f t="shared" si="581"/>
        <v>16444499627.769718</v>
      </c>
      <c r="OV469" s="75">
        <f t="shared" si="582"/>
        <v>16933543574.958904</v>
      </c>
      <c r="OW469" s="75">
        <f t="shared" si="583"/>
        <v>17424064526.776855</v>
      </c>
    </row>
    <row r="470" spans="2:413" ht="15">
      <c r="B470" s="81" t="s">
        <v>241</v>
      </c>
      <c r="C470" s="81">
        <v>0.71</v>
      </c>
      <c r="D470" s="94"/>
      <c r="E470" s="94"/>
      <c r="F470" s="94"/>
      <c r="G470" s="121"/>
      <c r="H470" s="121"/>
      <c r="I470" s="121"/>
      <c r="J470" s="121"/>
      <c r="AI470" s="36" t="s">
        <v>241</v>
      </c>
      <c r="AJ470" s="44">
        <f t="shared" si="530"/>
        <v>1317.4663227081785</v>
      </c>
      <c r="AK470" s="44">
        <f t="shared" si="530"/>
        <v>1348.5705966656753</v>
      </c>
      <c r="AL470" s="44">
        <f t="shared" si="530"/>
        <v>1380.4092164214271</v>
      </c>
      <c r="AM470" s="44">
        <f t="shared" si="530"/>
        <v>1412.999519263298</v>
      </c>
      <c r="AN470" s="44">
        <f t="shared" si="530"/>
        <v>1446.359251797966</v>
      </c>
      <c r="AO470" s="44">
        <f t="shared" si="530"/>
        <v>1480.5065796145943</v>
      </c>
      <c r="AP470" s="44">
        <f t="shared" si="530"/>
        <v>1515.460097176659</v>
      </c>
      <c r="AQ470" s="44">
        <f t="shared" si="530"/>
        <v>1551.2388379473093</v>
      </c>
      <c r="AR470" s="44">
        <f t="shared" si="530"/>
        <v>1587.862284753782</v>
      </c>
      <c r="AS470" s="44">
        <f t="shared" si="530"/>
        <v>1625.3503803965111</v>
      </c>
      <c r="AT470" s="44">
        <f t="shared" si="531"/>
        <v>1663.7235385087076</v>
      </c>
      <c r="AU470" s="44">
        <f t="shared" si="531"/>
        <v>1703.0026546723268</v>
      </c>
      <c r="AV470" s="44">
        <f t="shared" si="531"/>
        <v>1743.2091177964742</v>
      </c>
      <c r="AW470" s="44">
        <f t="shared" si="531"/>
        <v>1784.3648217644443</v>
      </c>
      <c r="AX470" s="44">
        <f t="shared" si="531"/>
        <v>1826.492177355738</v>
      </c>
      <c r="AY470" s="44">
        <f t="shared" si="531"/>
        <v>1869.6141244495477</v>
      </c>
      <c r="AZ470" s="44">
        <f t="shared" si="531"/>
        <v>1913.754144516357</v>
      </c>
      <c r="BA470" s="44">
        <f t="shared" si="531"/>
        <v>1958.9362734044571</v>
      </c>
      <c r="BB470" s="44">
        <f t="shared" si="531"/>
        <v>2005.1851144283401</v>
      </c>
      <c r="BC470" s="44">
        <f t="shared" si="531"/>
        <v>2052.5258517661009</v>
      </c>
      <c r="BD470" s="44">
        <f t="shared" si="532"/>
        <v>2100.9842641731398</v>
      </c>
      <c r="BE470" s="44">
        <f t="shared" si="532"/>
        <v>2150.5867390196304</v>
      </c>
      <c r="BF470" s="44">
        <f t="shared" si="532"/>
        <v>2201.3602866594083</v>
      </c>
      <c r="BG470" s="44">
        <f t="shared" si="532"/>
        <v>2253.3325551380876</v>
      </c>
      <c r="BH470" s="44">
        <f t="shared" si="532"/>
        <v>2306.5318452484325</v>
      </c>
      <c r="BI470" s="44">
        <f t="shared" si="532"/>
        <v>2360.9871259411671</v>
      </c>
      <c r="BJ470" s="44">
        <f t="shared" si="532"/>
        <v>2416.7280500996235</v>
      </c>
      <c r="BK470" s="44">
        <f t="shared" si="532"/>
        <v>2473.7849706868196</v>
      </c>
      <c r="BL470" s="44">
        <f t="shared" si="532"/>
        <v>2532.1889572737505</v>
      </c>
      <c r="BM470" s="44">
        <f t="shared" si="532"/>
        <v>2591.971812957901</v>
      </c>
      <c r="BN470" s="44">
        <f t="shared" si="533"/>
        <v>2653.1660916811911</v>
      </c>
      <c r="BO470" s="44">
        <f t="shared" si="533"/>
        <v>2715.8051159567835</v>
      </c>
      <c r="BP470" s="44">
        <f t="shared" si="533"/>
        <v>2779.922995014404</v>
      </c>
      <c r="BQ470" s="44">
        <f t="shared" si="533"/>
        <v>2845.554643374061</v>
      </c>
      <c r="BR470" s="44">
        <f t="shared" si="533"/>
        <v>2912.7357998582702</v>
      </c>
      <c r="BS470" s="44">
        <f t="shared" si="533"/>
        <v>2981.5030470531487</v>
      </c>
      <c r="BT470" s="44">
        <f t="shared" si="533"/>
        <v>3051.8938312289615</v>
      </c>
      <c r="BU470" s="44">
        <f t="shared" si="533"/>
        <v>3123.9464827309816</v>
      </c>
      <c r="BV470" s="44">
        <f t="shared" si="533"/>
        <v>3197.7002368517587</v>
      </c>
      <c r="BW470" s="44">
        <f t="shared" si="533"/>
        <v>3273.195255196164</v>
      </c>
      <c r="BX470" s="44">
        <f t="shared" si="534"/>
        <v>3350.4726475508464</v>
      </c>
      <c r="BY470" s="44">
        <f t="shared" si="534"/>
        <v>3429.5744942700098</v>
      </c>
      <c r="BZ470" s="44">
        <f t="shared" si="534"/>
        <v>3510.5438691896952</v>
      </c>
      <c r="CA470" s="44">
        <f t="shared" si="534"/>
        <v>3593.424863083058</v>
      </c>
      <c r="CB470" s="44">
        <f t="shared" si="534"/>
        <v>3678.2626076693946</v>
      </c>
      <c r="CC470" s="44">
        <f t="shared" si="534"/>
        <v>3765.1033001900091</v>
      </c>
      <c r="CD470" s="44">
        <f t="shared" si="534"/>
        <v>3853.9942285642942</v>
      </c>
      <c r="CE470" s="44">
        <f t="shared" si="534"/>
        <v>3944.9837971397251</v>
      </c>
      <c r="CF470" s="44">
        <f t="shared" si="534"/>
        <v>4038.1215530497861</v>
      </c>
      <c r="MZ470" s="36" t="s">
        <v>241</v>
      </c>
      <c r="NA470" s="75">
        <f t="shared" si="535"/>
        <v>4025329951.3506923</v>
      </c>
      <c r="NB470" s="75">
        <f t="shared" si="536"/>
        <v>4151786307.4189582</v>
      </c>
      <c r="NC470" s="75">
        <f t="shared" si="537"/>
        <v>4291258805.3602605</v>
      </c>
      <c r="ND470" s="75">
        <f t="shared" si="538"/>
        <v>4436856641.4737759</v>
      </c>
      <c r="NE470" s="75">
        <f t="shared" si="539"/>
        <v>4600810925.5992575</v>
      </c>
      <c r="NF470" s="75">
        <f t="shared" si="540"/>
        <v>4762995457.0347166</v>
      </c>
      <c r="NG470" s="75">
        <f t="shared" si="541"/>
        <v>4912065359.3589964</v>
      </c>
      <c r="NH470" s="75">
        <f t="shared" si="542"/>
        <v>5061385182.9321566</v>
      </c>
      <c r="NI470" s="75">
        <f t="shared" si="543"/>
        <v>5219919420.552166</v>
      </c>
      <c r="NJ470" s="75">
        <f t="shared" si="544"/>
        <v>5383755338.1124697</v>
      </c>
      <c r="NK470" s="75">
        <f t="shared" si="545"/>
        <v>5553314515.8880606</v>
      </c>
      <c r="NL470" s="75">
        <f t="shared" si="546"/>
        <v>5720716299.5593519</v>
      </c>
      <c r="NM470" s="75">
        <f t="shared" si="547"/>
        <v>5885429596.3409271</v>
      </c>
      <c r="NN470" s="75">
        <f t="shared" si="548"/>
        <v>6061779935.3645868</v>
      </c>
      <c r="NO470" s="75">
        <f t="shared" si="549"/>
        <v>6235949317.6861076</v>
      </c>
      <c r="NP470" s="75">
        <f t="shared" si="550"/>
        <v>6439661497.9715328</v>
      </c>
      <c r="NQ470" s="75">
        <f t="shared" si="551"/>
        <v>6696066910.068738</v>
      </c>
      <c r="NR470" s="75">
        <f t="shared" si="552"/>
        <v>6978616445.0622549</v>
      </c>
      <c r="NS470" s="75">
        <f t="shared" si="553"/>
        <v>7291396481.2274542</v>
      </c>
      <c r="NT470" s="75">
        <f t="shared" si="554"/>
        <v>7620993594.6680527</v>
      </c>
      <c r="NU470" s="75">
        <f t="shared" si="555"/>
        <v>7955458854.6778965</v>
      </c>
      <c r="NV470" s="75">
        <f t="shared" si="556"/>
        <v>8298647548.5543861</v>
      </c>
      <c r="NW470" s="75">
        <f t="shared" si="557"/>
        <v>8643960362.8097324</v>
      </c>
      <c r="NX470" s="75">
        <f t="shared" si="558"/>
        <v>8992966854.2515678</v>
      </c>
      <c r="NY470" s="75">
        <f t="shared" si="559"/>
        <v>9305908010.9890289</v>
      </c>
      <c r="NZ470" s="75">
        <f t="shared" si="560"/>
        <v>9593873547.2490578</v>
      </c>
      <c r="OA470" s="75">
        <f t="shared" si="561"/>
        <v>9862372331.6344509</v>
      </c>
      <c r="OB470" s="75">
        <f t="shared" si="562"/>
        <v>10133494012.242895</v>
      </c>
      <c r="OC470" s="75">
        <f t="shared" si="563"/>
        <v>10406215369.710358</v>
      </c>
      <c r="OD470" s="75">
        <f t="shared" si="564"/>
        <v>10672353220.840704</v>
      </c>
      <c r="OE470" s="75">
        <f t="shared" si="565"/>
        <v>10946735121.99271</v>
      </c>
      <c r="OF470" s="75">
        <f t="shared" si="566"/>
        <v>11213575618.616255</v>
      </c>
      <c r="OG470" s="75">
        <f t="shared" si="567"/>
        <v>11477687683.432575</v>
      </c>
      <c r="OH470" s="75">
        <f t="shared" si="568"/>
        <v>11733325869.832882</v>
      </c>
      <c r="OI470" s="75">
        <f t="shared" si="569"/>
        <v>12011662226.359129</v>
      </c>
      <c r="OJ470" s="75">
        <f t="shared" si="570"/>
        <v>12304919484.450392</v>
      </c>
      <c r="OK470" s="75">
        <f t="shared" si="571"/>
        <v>12609500586.807207</v>
      </c>
      <c r="OL470" s="75">
        <f t="shared" si="572"/>
        <v>12933372734.492468</v>
      </c>
      <c r="OM470" s="75">
        <f t="shared" si="573"/>
        <v>13275930445.74029</v>
      </c>
      <c r="ON470" s="75">
        <f t="shared" si="574"/>
        <v>13678620780.754921</v>
      </c>
      <c r="OO470" s="75">
        <f t="shared" si="575"/>
        <v>14102146074.486807</v>
      </c>
      <c r="OP470" s="75">
        <f t="shared" si="576"/>
        <v>14568945627.617313</v>
      </c>
      <c r="OQ470" s="75">
        <f t="shared" si="577"/>
        <v>15059229183.277205</v>
      </c>
      <c r="OR470" s="75">
        <f t="shared" si="578"/>
        <v>15579135383.202621</v>
      </c>
      <c r="OS470" s="75">
        <f t="shared" si="579"/>
        <v>16102698043.855076</v>
      </c>
      <c r="OT470" s="75">
        <f t="shared" si="580"/>
        <v>16667935350.086061</v>
      </c>
      <c r="OU470" s="75">
        <f t="shared" si="581"/>
        <v>17259677651.277363</v>
      </c>
      <c r="OV470" s="75">
        <f t="shared" si="582"/>
        <v>17866981526.630108</v>
      </c>
      <c r="OW470" s="75">
        <f t="shared" si="583"/>
        <v>18482555034.496826</v>
      </c>
    </row>
    <row r="471" spans="2:413" ht="15">
      <c r="B471" s="81" t="s">
        <v>242</v>
      </c>
      <c r="C471" s="81">
        <v>1.1100000000000001</v>
      </c>
      <c r="D471" s="94"/>
      <c r="E471" s="94"/>
      <c r="F471" s="94"/>
      <c r="G471" s="121"/>
      <c r="H471" s="121"/>
      <c r="I471" s="121"/>
      <c r="J471" s="121"/>
      <c r="AI471" s="36" t="s">
        <v>242</v>
      </c>
      <c r="AJ471" s="44">
        <f t="shared" si="530"/>
        <v>2059.7008707127861</v>
      </c>
      <c r="AK471" s="44">
        <f t="shared" si="530"/>
        <v>2108.3286792942249</v>
      </c>
      <c r="AL471" s="44">
        <f t="shared" si="530"/>
        <v>2158.1045496165975</v>
      </c>
      <c r="AM471" s="44">
        <f t="shared" si="530"/>
        <v>2209.0555864538887</v>
      </c>
      <c r="AN471" s="44">
        <f t="shared" si="530"/>
        <v>2261.2095345010457</v>
      </c>
      <c r="AO471" s="44">
        <f t="shared" si="530"/>
        <v>2314.5947934819715</v>
      </c>
      <c r="AP471" s="44">
        <f t="shared" si="530"/>
        <v>2369.2404336142135</v>
      </c>
      <c r="AQ471" s="44">
        <f t="shared" si="530"/>
        <v>2425.1762114387516</v>
      </c>
      <c r="AR471" s="44">
        <f t="shared" si="530"/>
        <v>2482.432586023519</v>
      </c>
      <c r="AS471" s="44">
        <f t="shared" si="530"/>
        <v>2541.0407355494754</v>
      </c>
      <c r="AT471" s="44">
        <f t="shared" si="531"/>
        <v>2601.0325742882615</v>
      </c>
      <c r="AU471" s="44">
        <f t="shared" si="531"/>
        <v>2662.4407699806802</v>
      </c>
      <c r="AV471" s="44">
        <f t="shared" si="531"/>
        <v>2725.2987616254741</v>
      </c>
      <c r="AW471" s="44">
        <f t="shared" si="531"/>
        <v>2789.6407776880756</v>
      </c>
      <c r="AX471" s="44">
        <f t="shared" si="531"/>
        <v>2855.5018547392528</v>
      </c>
      <c r="AY471" s="44">
        <f t="shared" si="531"/>
        <v>2922.9178565338002</v>
      </c>
      <c r="AZ471" s="44">
        <f t="shared" si="531"/>
        <v>2991.9254935396571</v>
      </c>
      <c r="BA471" s="44">
        <f t="shared" si="531"/>
        <v>3062.5623429280954</v>
      </c>
      <c r="BB471" s="44">
        <f t="shared" si="531"/>
        <v>3134.8668690358559</v>
      </c>
      <c r="BC471" s="44">
        <f t="shared" si="531"/>
        <v>3208.8784443103841</v>
      </c>
      <c r="BD471" s="44">
        <f t="shared" si="532"/>
        <v>3284.6373707495568</v>
      </c>
      <c r="BE471" s="44">
        <f t="shared" si="532"/>
        <v>3362.1849018475918</v>
      </c>
      <c r="BF471" s="44">
        <f t="shared" si="532"/>
        <v>3441.5632650590751</v>
      </c>
      <c r="BG471" s="44">
        <f t="shared" si="532"/>
        <v>3522.8156847933487</v>
      </c>
      <c r="BH471" s="44">
        <f t="shared" si="532"/>
        <v>3605.9864059517754</v>
      </c>
      <c r="BI471" s="44">
        <f t="shared" si="532"/>
        <v>3691.120718020698</v>
      </c>
      <c r="BJ471" s="44">
        <f t="shared" si="532"/>
        <v>3778.2649797332147</v>
      </c>
      <c r="BK471" s="44">
        <f t="shared" si="532"/>
        <v>3867.4666443131978</v>
      </c>
      <c r="BL471" s="44">
        <f t="shared" si="532"/>
        <v>3958.7742853153009</v>
      </c>
      <c r="BM471" s="44">
        <f t="shared" si="532"/>
        <v>4052.2376230750288</v>
      </c>
      <c r="BN471" s="44">
        <f t="shared" si="533"/>
        <v>4147.9075517832707</v>
      </c>
      <c r="BO471" s="44">
        <f t="shared" si="533"/>
        <v>4245.8361672000419</v>
      </c>
      <c r="BP471" s="44">
        <f t="shared" si="533"/>
        <v>4346.0767950225199</v>
      </c>
      <c r="BQ471" s="44">
        <f t="shared" si="533"/>
        <v>4448.6840199228282</v>
      </c>
      <c r="BR471" s="44">
        <f t="shared" si="533"/>
        <v>4553.7137152713813</v>
      </c>
      <c r="BS471" s="44">
        <f t="shared" si="533"/>
        <v>4661.2230735619651</v>
      </c>
      <c r="BT471" s="44">
        <f t="shared" si="533"/>
        <v>4771.2706375551379</v>
      </c>
      <c r="BU471" s="44">
        <f t="shared" si="533"/>
        <v>4883.9163321568876</v>
      </c>
      <c r="BV471" s="44">
        <f t="shared" si="533"/>
        <v>4999.2214970499335</v>
      </c>
      <c r="BW471" s="44">
        <f t="shared" si="533"/>
        <v>5117.2489200954124</v>
      </c>
      <c r="BX471" s="44">
        <f t="shared" si="534"/>
        <v>5238.0628715231551</v>
      </c>
      <c r="BY471" s="44">
        <f t="shared" si="534"/>
        <v>5361.7291389291704</v>
      </c>
      <c r="BZ471" s="44">
        <f t="shared" si="534"/>
        <v>5488.3150630993841</v>
      </c>
      <c r="CA471" s="44">
        <f t="shared" si="534"/>
        <v>5617.8895746791477</v>
      </c>
      <c r="CB471" s="44">
        <f t="shared" si="534"/>
        <v>5750.523231708491</v>
      </c>
      <c r="CC471" s="44">
        <f t="shared" si="534"/>
        <v>5886.2882580435362</v>
      </c>
      <c r="CD471" s="44">
        <f t="shared" si="534"/>
        <v>6025.2585826850245</v>
      </c>
      <c r="CE471" s="44">
        <f t="shared" si="534"/>
        <v>6167.5098800353453</v>
      </c>
      <c r="CF471" s="44">
        <f t="shared" si="534"/>
        <v>6313.1196111060044</v>
      </c>
      <c r="MZ471" s="36" t="s">
        <v>242</v>
      </c>
      <c r="NA471" s="75">
        <f t="shared" si="535"/>
        <v>5334557285.0173826</v>
      </c>
      <c r="NB471" s="75">
        <f t="shared" si="536"/>
        <v>5557548073.6335392</v>
      </c>
      <c r="NC471" s="75">
        <f t="shared" si="537"/>
        <v>5810046910.3732538</v>
      </c>
      <c r="ND471" s="75">
        <f t="shared" si="538"/>
        <v>6067860393.538579</v>
      </c>
      <c r="NE471" s="75">
        <f t="shared" si="539"/>
        <v>6349114579.3534164</v>
      </c>
      <c r="NF471" s="75">
        <f t="shared" si="540"/>
        <v>6637056593.0084772</v>
      </c>
      <c r="NG471" s="75">
        <f t="shared" si="541"/>
        <v>6915777287.1133852</v>
      </c>
      <c r="NH471" s="75">
        <f t="shared" si="542"/>
        <v>7191316815.5502558</v>
      </c>
      <c r="NI471" s="75">
        <f t="shared" si="543"/>
        <v>7439013880.5309963</v>
      </c>
      <c r="NJ471" s="75">
        <f t="shared" si="544"/>
        <v>7669600382.7423611</v>
      </c>
      <c r="NK471" s="75">
        <f t="shared" si="545"/>
        <v>7903336316.2127056</v>
      </c>
      <c r="NL471" s="75">
        <f t="shared" si="546"/>
        <v>8149856331.6270514</v>
      </c>
      <c r="NM471" s="75">
        <f t="shared" si="547"/>
        <v>8422917364.6301556</v>
      </c>
      <c r="NN471" s="75">
        <f t="shared" si="548"/>
        <v>8709130184.4663982</v>
      </c>
      <c r="NO471" s="75">
        <f t="shared" si="549"/>
        <v>9032846138.6207905</v>
      </c>
      <c r="NP471" s="75">
        <f t="shared" si="550"/>
        <v>9354778139.4114323</v>
      </c>
      <c r="NQ471" s="75">
        <f t="shared" si="551"/>
        <v>9653100541.5484524</v>
      </c>
      <c r="NR471" s="75">
        <f t="shared" si="552"/>
        <v>9951900460.4645061</v>
      </c>
      <c r="NS471" s="75">
        <f t="shared" si="553"/>
        <v>10268294047.929375</v>
      </c>
      <c r="NT471" s="75">
        <f t="shared" si="554"/>
        <v>10594965745.556919</v>
      </c>
      <c r="NU471" s="75">
        <f t="shared" si="555"/>
        <v>10932938481.001495</v>
      </c>
      <c r="NV471" s="75">
        <f t="shared" si="556"/>
        <v>11267290161.558516</v>
      </c>
      <c r="NW471" s="75">
        <f t="shared" si="557"/>
        <v>11597245669.628735</v>
      </c>
      <c r="NX471" s="75">
        <f t="shared" si="558"/>
        <v>11950299689.265717</v>
      </c>
      <c r="NY471" s="75">
        <f t="shared" si="559"/>
        <v>12300373017.369289</v>
      </c>
      <c r="NZ471" s="75">
        <f t="shared" si="560"/>
        <v>12708015566.365458</v>
      </c>
      <c r="OA471" s="75">
        <f t="shared" si="561"/>
        <v>13217916209.483496</v>
      </c>
      <c r="OB471" s="75">
        <f t="shared" si="562"/>
        <v>13778642751.027851</v>
      </c>
      <c r="OC471" s="75">
        <f t="shared" si="563"/>
        <v>14398208550.340305</v>
      </c>
      <c r="OD471" s="75">
        <f t="shared" si="564"/>
        <v>15050573793.130264</v>
      </c>
      <c r="OE471" s="75">
        <f t="shared" si="565"/>
        <v>15712638822.019587</v>
      </c>
      <c r="OF471" s="75">
        <f t="shared" si="566"/>
        <v>16392044049.138887</v>
      </c>
      <c r="OG471" s="75">
        <f t="shared" si="567"/>
        <v>17076139912.785418</v>
      </c>
      <c r="OH471" s="75">
        <f t="shared" si="568"/>
        <v>17767955001.891376</v>
      </c>
      <c r="OI471" s="75">
        <f t="shared" si="569"/>
        <v>18390318557.96236</v>
      </c>
      <c r="OJ471" s="75">
        <f t="shared" si="570"/>
        <v>18964577617.525036</v>
      </c>
      <c r="OK471" s="75">
        <f t="shared" si="571"/>
        <v>19501628790.691029</v>
      </c>
      <c r="OL471" s="75">
        <f t="shared" si="572"/>
        <v>20044159161.466396</v>
      </c>
      <c r="OM471" s="75">
        <f t="shared" si="573"/>
        <v>20590343572.114532</v>
      </c>
      <c r="ON471" s="75">
        <f t="shared" si="574"/>
        <v>21123993307.656021</v>
      </c>
      <c r="OO471" s="75">
        <f t="shared" si="575"/>
        <v>21673988454.97118</v>
      </c>
      <c r="OP471" s="75">
        <f t="shared" si="576"/>
        <v>22209643972.645912</v>
      </c>
      <c r="OQ471" s="75">
        <f t="shared" si="577"/>
        <v>22740015705.007896</v>
      </c>
      <c r="OR471" s="75">
        <f t="shared" si="578"/>
        <v>23253973015.561306</v>
      </c>
      <c r="OS471" s="75">
        <f t="shared" si="579"/>
        <v>23812059874.543335</v>
      </c>
      <c r="OT471" s="75">
        <f t="shared" si="580"/>
        <v>24399059210.903748</v>
      </c>
      <c r="OU471" s="75">
        <f t="shared" si="581"/>
        <v>25008251490.276398</v>
      </c>
      <c r="OV471" s="75">
        <f t="shared" si="582"/>
        <v>25655231380.868347</v>
      </c>
      <c r="OW471" s="75">
        <f t="shared" si="583"/>
        <v>26338953703.256138</v>
      </c>
    </row>
    <row r="472" spans="2:413" ht="15">
      <c r="B472" s="81" t="s">
        <v>243</v>
      </c>
      <c r="C472" s="81">
        <v>2.2799999999999998</v>
      </c>
      <c r="D472" s="94"/>
      <c r="E472" s="94"/>
      <c r="F472" s="94"/>
      <c r="G472" s="121"/>
      <c r="H472" s="121"/>
      <c r="I472" s="121"/>
      <c r="J472" s="121"/>
      <c r="AI472" s="36" t="s">
        <v>243</v>
      </c>
      <c r="AJ472" s="44">
        <f t="shared" si="530"/>
        <v>4230.736923626263</v>
      </c>
      <c r="AK472" s="44">
        <f t="shared" si="530"/>
        <v>4330.6210709827319</v>
      </c>
      <c r="AL472" s="44">
        <f t="shared" si="530"/>
        <v>4432.8633992124696</v>
      </c>
      <c r="AM472" s="44">
        <f t="shared" si="530"/>
        <v>4537.5195829863651</v>
      </c>
      <c r="AN472" s="44">
        <f t="shared" si="530"/>
        <v>4644.646611407552</v>
      </c>
      <c r="AO472" s="44">
        <f t="shared" si="530"/>
        <v>4754.3028190440491</v>
      </c>
      <c r="AP472" s="44">
        <f t="shared" si="530"/>
        <v>4866.5479176940598</v>
      </c>
      <c r="AQ472" s="44">
        <f t="shared" si="530"/>
        <v>4981.4430289012189</v>
      </c>
      <c r="AR472" s="44">
        <f t="shared" si="530"/>
        <v>5099.0507172374973</v>
      </c>
      <c r="AS472" s="44">
        <f t="shared" si="530"/>
        <v>5219.4350243718945</v>
      </c>
      <c r="AT472" s="44">
        <f t="shared" si="531"/>
        <v>5342.6615039434546</v>
      </c>
      <c r="AU472" s="44">
        <f t="shared" si="531"/>
        <v>5468.7972572576127</v>
      </c>
      <c r="AV472" s="44">
        <f t="shared" si="531"/>
        <v>5597.9109698252969</v>
      </c>
      <c r="AW472" s="44">
        <f t="shared" si="531"/>
        <v>5730.072948764694</v>
      </c>
      <c r="AX472" s="44">
        <f t="shared" si="531"/>
        <v>5865.3551610860322</v>
      </c>
      <c r="AY472" s="44">
        <f t="shared" si="531"/>
        <v>6003.8312728802375</v>
      </c>
      <c r="AZ472" s="44">
        <f t="shared" si="531"/>
        <v>6145.5766894328081</v>
      </c>
      <c r="BA472" s="44">
        <f t="shared" si="531"/>
        <v>6290.668596284735</v>
      </c>
      <c r="BB472" s="44">
        <f t="shared" si="531"/>
        <v>6439.1860012628376</v>
      </c>
      <c r="BC472" s="44">
        <f t="shared" si="531"/>
        <v>6591.2097775024085</v>
      </c>
      <c r="BD472" s="44">
        <f t="shared" si="532"/>
        <v>6746.8227074855749</v>
      </c>
      <c r="BE472" s="44">
        <f t="shared" si="532"/>
        <v>6906.1095281193766</v>
      </c>
      <c r="BF472" s="44">
        <f t="shared" si="532"/>
        <v>7069.1569768780992</v>
      </c>
      <c r="BG472" s="44">
        <f t="shared" si="532"/>
        <v>7236.0538390349857</v>
      </c>
      <c r="BH472" s="44">
        <f t="shared" si="532"/>
        <v>7406.8909960090514</v>
      </c>
      <c r="BI472" s="44">
        <f t="shared" si="532"/>
        <v>7581.7614748533242</v>
      </c>
      <c r="BJ472" s="44">
        <f t="shared" si="532"/>
        <v>7760.760498911467</v>
      </c>
      <c r="BK472" s="44">
        <f t="shared" si="532"/>
        <v>7943.9855396703506</v>
      </c>
      <c r="BL472" s="44">
        <f t="shared" si="532"/>
        <v>8131.5363698368319</v>
      </c>
      <c r="BM472" s="44">
        <f t="shared" si="532"/>
        <v>8323.5151176676245</v>
      </c>
      <c r="BN472" s="44">
        <f t="shared" si="533"/>
        <v>8520.0263225818526</v>
      </c>
      <c r="BO472" s="44">
        <f t="shared" si="533"/>
        <v>8721.1769920865718</v>
      </c>
      <c r="BP472" s="44">
        <f t="shared" si="533"/>
        <v>8927.0766600462557</v>
      </c>
      <c r="BQ472" s="44">
        <f t="shared" si="533"/>
        <v>9137.8374463279706</v>
      </c>
      <c r="BR472" s="44">
        <f t="shared" si="533"/>
        <v>9353.5741178547269</v>
      </c>
      <c r="BS472" s="44">
        <f t="shared" si="533"/>
        <v>9574.4041511002524</v>
      </c>
      <c r="BT472" s="44">
        <f t="shared" si="533"/>
        <v>9800.4477960591994</v>
      </c>
      <c r="BU472" s="44">
        <f t="shared" si="533"/>
        <v>10031.828141727659</v>
      </c>
      <c r="BV472" s="44">
        <f t="shared" si="533"/>
        <v>10268.671183129591</v>
      </c>
      <c r="BW472" s="44">
        <f t="shared" si="533"/>
        <v>10511.10588992571</v>
      </c>
      <c r="BX472" s="44">
        <f t="shared" si="534"/>
        <v>10759.264276642154</v>
      </c>
      <c r="BY472" s="44">
        <f t="shared" si="534"/>
        <v>11013.281474557214</v>
      </c>
      <c r="BZ472" s="44">
        <f t="shared" si="534"/>
        <v>11273.295805285219</v>
      </c>
      <c r="CA472" s="44">
        <f t="shared" si="534"/>
        <v>11539.448856097708</v>
      </c>
      <c r="CB472" s="44">
        <f t="shared" si="534"/>
        <v>11811.885557022844</v>
      </c>
      <c r="CC472" s="44">
        <f t="shared" si="534"/>
        <v>12090.754259765099</v>
      </c>
      <c r="CD472" s="44">
        <f t="shared" si="534"/>
        <v>12376.206818488155</v>
      </c>
      <c r="CE472" s="44">
        <f t="shared" si="534"/>
        <v>12668.398672505031</v>
      </c>
      <c r="CF472" s="44">
        <f t="shared" si="534"/>
        <v>12967.488930920439</v>
      </c>
      <c r="MZ472" s="36" t="s">
        <v>243</v>
      </c>
      <c r="NA472" s="75">
        <f t="shared" si="535"/>
        <v>7532831323.2534847</v>
      </c>
      <c r="NB472" s="75">
        <f t="shared" si="536"/>
        <v>8073386315.3059835</v>
      </c>
      <c r="NC472" s="75">
        <f t="shared" si="537"/>
        <v>8593349506.8603287</v>
      </c>
      <c r="ND472" s="75">
        <f t="shared" si="538"/>
        <v>9135592364.8076839</v>
      </c>
      <c r="NE472" s="75">
        <f t="shared" si="539"/>
        <v>9696642664.5753803</v>
      </c>
      <c r="NF472" s="75">
        <f t="shared" si="540"/>
        <v>10244509908.539469</v>
      </c>
      <c r="NG472" s="75">
        <f t="shared" si="541"/>
        <v>10842459499.061905</v>
      </c>
      <c r="NH472" s="75">
        <f t="shared" si="542"/>
        <v>11394891522.434614</v>
      </c>
      <c r="NI472" s="75">
        <f t="shared" si="543"/>
        <v>11968690706.477825</v>
      </c>
      <c r="NJ472" s="75">
        <f t="shared" si="544"/>
        <v>12570121952.245565</v>
      </c>
      <c r="NK472" s="75">
        <f t="shared" si="545"/>
        <v>13035180474.504854</v>
      </c>
      <c r="NL472" s="75">
        <f t="shared" si="546"/>
        <v>13601664410.415699</v>
      </c>
      <c r="NM472" s="75">
        <f t="shared" si="547"/>
        <v>14240245820.590082</v>
      </c>
      <c r="NN472" s="75">
        <f t="shared" si="548"/>
        <v>14894167155.578171</v>
      </c>
      <c r="NO472" s="75">
        <f t="shared" si="549"/>
        <v>15608126523.866369</v>
      </c>
      <c r="NP472" s="75">
        <f t="shared" si="550"/>
        <v>16340039199.933401</v>
      </c>
      <c r="NQ472" s="75">
        <f t="shared" si="551"/>
        <v>17052438919.003685</v>
      </c>
      <c r="NR472" s="75">
        <f t="shared" si="552"/>
        <v>17756770897.430462</v>
      </c>
      <c r="NS472" s="75">
        <f t="shared" si="553"/>
        <v>18393463981.561283</v>
      </c>
      <c r="NT472" s="75">
        <f t="shared" si="554"/>
        <v>18989618111.892868</v>
      </c>
      <c r="NU472" s="75">
        <f t="shared" si="555"/>
        <v>19594432860.924152</v>
      </c>
      <c r="NV472" s="75">
        <f t="shared" si="556"/>
        <v>20233195108.336327</v>
      </c>
      <c r="NW472" s="75">
        <f t="shared" si="557"/>
        <v>20940850606.094364</v>
      </c>
      <c r="NX472" s="75">
        <f t="shared" si="558"/>
        <v>21682871508.937531</v>
      </c>
      <c r="NY472" s="75">
        <f t="shared" si="559"/>
        <v>22522918582.0103</v>
      </c>
      <c r="NZ472" s="75">
        <f t="shared" si="560"/>
        <v>23359247887.03212</v>
      </c>
      <c r="OA472" s="75">
        <f t="shared" si="561"/>
        <v>24136182452.90863</v>
      </c>
      <c r="OB472" s="75">
        <f t="shared" si="562"/>
        <v>24913601746.107025</v>
      </c>
      <c r="OC472" s="75">
        <f t="shared" si="563"/>
        <v>25732897365.25824</v>
      </c>
      <c r="OD472" s="75">
        <f t="shared" si="564"/>
        <v>26577100299.924374</v>
      </c>
      <c r="OE472" s="75">
        <f t="shared" si="565"/>
        <v>27450067886.857567</v>
      </c>
      <c r="OF472" s="75">
        <f t="shared" si="566"/>
        <v>28316205256.747421</v>
      </c>
      <c r="OG472" s="75">
        <f t="shared" si="567"/>
        <v>29175409450.826553</v>
      </c>
      <c r="OH472" s="75">
        <f t="shared" si="568"/>
        <v>30095202632.195229</v>
      </c>
      <c r="OI472" s="75">
        <f t="shared" si="569"/>
        <v>31014272392.036816</v>
      </c>
      <c r="OJ472" s="75">
        <f t="shared" si="570"/>
        <v>32079376212.406685</v>
      </c>
      <c r="OK472" s="75">
        <f t="shared" si="571"/>
        <v>33401092342.257484</v>
      </c>
      <c r="OL472" s="75">
        <f t="shared" si="572"/>
        <v>34850219850.37693</v>
      </c>
      <c r="OM472" s="75">
        <f t="shared" si="573"/>
        <v>36447323705.93586</v>
      </c>
      <c r="ON472" s="75">
        <f t="shared" si="574"/>
        <v>38126577016.927269</v>
      </c>
      <c r="OO472" s="75">
        <f t="shared" si="575"/>
        <v>39830398259.351021</v>
      </c>
      <c r="OP472" s="75">
        <f t="shared" si="576"/>
        <v>41578617763.399445</v>
      </c>
      <c r="OQ472" s="75">
        <f t="shared" si="577"/>
        <v>43338291809.72374</v>
      </c>
      <c r="OR472" s="75">
        <f t="shared" si="578"/>
        <v>45117306399.934212</v>
      </c>
      <c r="OS472" s="75">
        <f t="shared" si="579"/>
        <v>46721275478.98378</v>
      </c>
      <c r="OT472" s="75">
        <f t="shared" si="580"/>
        <v>48203140995.483521</v>
      </c>
      <c r="OU472" s="75">
        <f t="shared" si="581"/>
        <v>49592054779.609329</v>
      </c>
      <c r="OV472" s="75">
        <f t="shared" si="582"/>
        <v>50994231860.421227</v>
      </c>
      <c r="OW472" s="75">
        <f t="shared" si="583"/>
        <v>52406174358.464249</v>
      </c>
    </row>
    <row r="473" spans="2:413" ht="15">
      <c r="B473" s="81" t="s">
        <v>244</v>
      </c>
      <c r="C473" s="81">
        <v>3.54</v>
      </c>
      <c r="D473" s="94"/>
      <c r="E473" s="94"/>
      <c r="F473" s="94"/>
      <c r="G473" s="121"/>
      <c r="H473" s="121"/>
      <c r="I473" s="121"/>
      <c r="J473" s="121"/>
      <c r="AI473" s="36" t="s">
        <v>244</v>
      </c>
      <c r="AJ473" s="44">
        <f t="shared" si="530"/>
        <v>6568.7757498407773</v>
      </c>
      <c r="AK473" s="44">
        <f t="shared" si="530"/>
        <v>6723.8590312626629</v>
      </c>
      <c r="AL473" s="44">
        <f t="shared" si="530"/>
        <v>6882.6036987772568</v>
      </c>
      <c r="AM473" s="44">
        <f t="shared" si="530"/>
        <v>7045.0961946367261</v>
      </c>
      <c r="AN473" s="44">
        <f t="shared" si="530"/>
        <v>7211.4250019222527</v>
      </c>
      <c r="AO473" s="44">
        <f t="shared" si="530"/>
        <v>7381.6806927262869</v>
      </c>
      <c r="AP473" s="44">
        <f t="shared" si="530"/>
        <v>7555.9559774723566</v>
      </c>
      <c r="AQ473" s="44">
        <f t="shared" si="530"/>
        <v>7734.3457553992612</v>
      </c>
      <c r="AR473" s="44">
        <f t="shared" si="530"/>
        <v>7916.947166237167</v>
      </c>
      <c r="AS473" s="44">
        <f t="shared" si="530"/>
        <v>8103.8596431037313</v>
      </c>
      <c r="AT473" s="44">
        <f t="shared" si="531"/>
        <v>8295.1849666490489</v>
      </c>
      <c r="AU473" s="44">
        <f t="shared" si="531"/>
        <v>8491.0273204789264</v>
      </c>
      <c r="AV473" s="44">
        <f t="shared" si="531"/>
        <v>8691.493347886646</v>
      </c>
      <c r="AW473" s="44">
        <f t="shared" si="531"/>
        <v>8896.692209924131</v>
      </c>
      <c r="AX473" s="44">
        <f t="shared" si="531"/>
        <v>9106.7356448441024</v>
      </c>
      <c r="AY473" s="44">
        <f t="shared" si="531"/>
        <v>9321.7380289456323</v>
      </c>
      <c r="AZ473" s="44">
        <f t="shared" si="531"/>
        <v>9541.8164388562036</v>
      </c>
      <c r="BA473" s="44">
        <f t="shared" si="531"/>
        <v>9767.0907152841955</v>
      </c>
      <c r="BB473" s="44">
        <f t="shared" si="531"/>
        <v>9997.6835282765132</v>
      </c>
      <c r="BC473" s="44">
        <f t="shared" si="531"/>
        <v>10233.720444016899</v>
      </c>
      <c r="BD473" s="44">
        <f t="shared" si="532"/>
        <v>10475.329993201289</v>
      </c>
      <c r="BE473" s="44">
        <f t="shared" si="532"/>
        <v>10722.643741027454</v>
      </c>
      <c r="BF473" s="44">
        <f t="shared" si="532"/>
        <v>10975.796358837049</v>
      </c>
      <c r="BG473" s="44">
        <f t="shared" si="532"/>
        <v>11234.925697449058</v>
      </c>
      <c r="BH473" s="44">
        <f t="shared" si="532"/>
        <v>11500.172862224581</v>
      </c>
      <c r="BI473" s="44">
        <f t="shared" si="532"/>
        <v>11771.682289903847</v>
      </c>
      <c r="BJ473" s="44">
        <f t="shared" si="532"/>
        <v>12049.601827257278</v>
      </c>
      <c r="BK473" s="44">
        <f t="shared" si="532"/>
        <v>12334.08281159344</v>
      </c>
      <c r="BL473" s="44">
        <f t="shared" si="532"/>
        <v>12625.280153167714</v>
      </c>
      <c r="BM473" s="44">
        <f t="shared" si="532"/>
        <v>12923.352419536577</v>
      </c>
      <c r="BN473" s="44">
        <f t="shared" si="533"/>
        <v>13228.461921903403</v>
      </c>
      <c r="BO473" s="44">
        <f t="shared" si="533"/>
        <v>13540.774803502836</v>
      </c>
      <c r="BP473" s="44">
        <f t="shared" si="533"/>
        <v>13860.461130071819</v>
      </c>
      <c r="BQ473" s="44">
        <f t="shared" si="533"/>
        <v>14187.694982456585</v>
      </c>
      <c r="BR473" s="44">
        <f t="shared" si="533"/>
        <v>14522.654551406025</v>
      </c>
      <c r="BS473" s="44">
        <f t="shared" si="533"/>
        <v>14865.522234603024</v>
      </c>
      <c r="BT473" s="44">
        <f t="shared" si="533"/>
        <v>15216.484735986654</v>
      </c>
      <c r="BU473" s="44">
        <f t="shared" si="533"/>
        <v>15575.733167419263</v>
      </c>
      <c r="BV473" s="44">
        <f t="shared" si="533"/>
        <v>15943.46315275384</v>
      </c>
      <c r="BW473" s="44">
        <f t="shared" si="533"/>
        <v>16319.87493435834</v>
      </c>
      <c r="BX473" s="44">
        <f t="shared" si="534"/>
        <v>16705.173482154925</v>
      </c>
      <c r="BY473" s="44">
        <f t="shared" si="534"/>
        <v>17099.56860523357</v>
      </c>
      <c r="BZ473" s="44">
        <f t="shared" si="534"/>
        <v>17503.275066100738</v>
      </c>
      <c r="CA473" s="44">
        <f t="shared" si="534"/>
        <v>17916.512697625389</v>
      </c>
      <c r="CB473" s="44">
        <f t="shared" si="534"/>
        <v>18339.506522745996</v>
      </c>
      <c r="CC473" s="44">
        <f t="shared" si="534"/>
        <v>18772.48687700371</v>
      </c>
      <c r="CD473" s="44">
        <f t="shared" si="534"/>
        <v>19215.689533968456</v>
      </c>
      <c r="CE473" s="44">
        <f t="shared" si="534"/>
        <v>19669.355833626236</v>
      </c>
      <c r="CF473" s="44">
        <f t="shared" si="534"/>
        <v>20133.732813797527</v>
      </c>
      <c r="MZ473" s="36" t="s">
        <v>244</v>
      </c>
      <c r="NA473" s="75">
        <f t="shared" si="535"/>
        <v>6679190301.4198513</v>
      </c>
      <c r="NB473" s="75">
        <f t="shared" si="536"/>
        <v>6960962472.2820778</v>
      </c>
      <c r="NC473" s="75">
        <f t="shared" si="537"/>
        <v>7288656669.1940184</v>
      </c>
      <c r="ND473" s="75">
        <f t="shared" si="538"/>
        <v>7648973660.0562077</v>
      </c>
      <c r="NE473" s="75">
        <f t="shared" si="539"/>
        <v>8046529651.4198551</v>
      </c>
      <c r="NF473" s="75">
        <f t="shared" si="540"/>
        <v>8544465180.4866095</v>
      </c>
      <c r="NG473" s="75">
        <f t="shared" si="541"/>
        <v>9060618827.0022926</v>
      </c>
      <c r="NH473" s="75">
        <f t="shared" si="542"/>
        <v>9703007452.2498112</v>
      </c>
      <c r="NI473" s="75">
        <f t="shared" si="543"/>
        <v>10399527624.731485</v>
      </c>
      <c r="NJ473" s="75">
        <f t="shared" si="544"/>
        <v>11131299528.574423</v>
      </c>
      <c r="NK473" s="75">
        <f t="shared" si="545"/>
        <v>12135117334.745527</v>
      </c>
      <c r="NL473" s="75">
        <f t="shared" si="546"/>
        <v>13067741992.380991</v>
      </c>
      <c r="NM473" s="75">
        <f t="shared" si="547"/>
        <v>13966238979.812181</v>
      </c>
      <c r="NN473" s="75">
        <f t="shared" si="548"/>
        <v>14904503905.594957</v>
      </c>
      <c r="NO473" s="75">
        <f t="shared" si="549"/>
        <v>15873577526.366316</v>
      </c>
      <c r="NP473" s="75">
        <f t="shared" si="550"/>
        <v>16826948968.19063</v>
      </c>
      <c r="NQ473" s="75">
        <f t="shared" si="551"/>
        <v>17862089537.210037</v>
      </c>
      <c r="NR473" s="75">
        <f t="shared" si="552"/>
        <v>18835062844.259064</v>
      </c>
      <c r="NS473" s="75">
        <f t="shared" si="553"/>
        <v>19850760562.000034</v>
      </c>
      <c r="NT473" s="75">
        <f t="shared" si="554"/>
        <v>20919136840.991817</v>
      </c>
      <c r="NU473" s="75">
        <f t="shared" si="555"/>
        <v>21800942521.950726</v>
      </c>
      <c r="NV473" s="75">
        <f t="shared" si="556"/>
        <v>22845922098.082878</v>
      </c>
      <c r="NW473" s="75">
        <f t="shared" si="557"/>
        <v>24009949663.624962</v>
      </c>
      <c r="NX473" s="75">
        <f t="shared" si="558"/>
        <v>25205859145.220795</v>
      </c>
      <c r="NY473" s="75">
        <f t="shared" si="559"/>
        <v>26511083995.310493</v>
      </c>
      <c r="NZ473" s="75">
        <f t="shared" si="560"/>
        <v>27846385324.059147</v>
      </c>
      <c r="OA473" s="75">
        <f t="shared" si="561"/>
        <v>29153854976.225231</v>
      </c>
      <c r="OB473" s="75">
        <f t="shared" si="562"/>
        <v>30443698572.378002</v>
      </c>
      <c r="OC473" s="75">
        <f t="shared" si="563"/>
        <v>31617905721.82296</v>
      </c>
      <c r="OD473" s="75">
        <f t="shared" si="564"/>
        <v>32727911838.436859</v>
      </c>
      <c r="OE473" s="75">
        <f t="shared" si="565"/>
        <v>33855562911.341614</v>
      </c>
      <c r="OF473" s="75">
        <f t="shared" si="566"/>
        <v>35053734935.667183</v>
      </c>
      <c r="OG473" s="75">
        <f t="shared" si="567"/>
        <v>36388630930.139702</v>
      </c>
      <c r="OH473" s="75">
        <f t="shared" si="568"/>
        <v>37792288069.483955</v>
      </c>
      <c r="OI473" s="75">
        <f t="shared" si="569"/>
        <v>39395939022.653809</v>
      </c>
      <c r="OJ473" s="75">
        <f t="shared" si="570"/>
        <v>40995483135.609894</v>
      </c>
      <c r="OK473" s="75">
        <f t="shared" si="571"/>
        <v>42485170990.626801</v>
      </c>
      <c r="OL473" s="75">
        <f t="shared" si="572"/>
        <v>43969734005.230553</v>
      </c>
      <c r="OM473" s="75">
        <f t="shared" si="573"/>
        <v>45514505774.545113</v>
      </c>
      <c r="ON473" s="75">
        <f t="shared" si="574"/>
        <v>47095976684.945969</v>
      </c>
      <c r="OO473" s="75">
        <f t="shared" si="575"/>
        <v>48727804980.128685</v>
      </c>
      <c r="OP473" s="75">
        <f t="shared" si="576"/>
        <v>50357699455.786102</v>
      </c>
      <c r="OQ473" s="75">
        <f t="shared" si="577"/>
        <v>51992235851.322548</v>
      </c>
      <c r="OR473" s="75">
        <f t="shared" si="578"/>
        <v>53745005215.163666</v>
      </c>
      <c r="OS473" s="75">
        <f t="shared" si="579"/>
        <v>55533878041.033676</v>
      </c>
      <c r="OT473" s="75">
        <f t="shared" si="580"/>
        <v>57589934881.481949</v>
      </c>
      <c r="OU473" s="75">
        <f t="shared" si="581"/>
        <v>60099951370.916443</v>
      </c>
      <c r="OV473" s="75">
        <f t="shared" si="582"/>
        <v>62828525161.867264</v>
      </c>
      <c r="OW473" s="75">
        <f t="shared" si="583"/>
        <v>65813467961.466377</v>
      </c>
    </row>
    <row r="474" spans="2:413" ht="15">
      <c r="B474" s="81" t="s">
        <v>102</v>
      </c>
      <c r="C474" s="81">
        <v>5.45</v>
      </c>
      <c r="D474" s="94"/>
      <c r="E474" s="94"/>
      <c r="F474" s="94"/>
      <c r="G474" s="121"/>
      <c r="H474" s="121"/>
      <c r="I474" s="121"/>
      <c r="J474" s="121"/>
      <c r="AI474" s="36" t="s">
        <v>102</v>
      </c>
      <c r="AJ474" s="44">
        <f t="shared" si="530"/>
        <v>10112.945716562779</v>
      </c>
      <c r="AK474" s="44">
        <f t="shared" si="530"/>
        <v>10351.703875813988</v>
      </c>
      <c r="AL474" s="44">
        <f t="shared" si="530"/>
        <v>10596.098914784194</v>
      </c>
      <c r="AM474" s="44">
        <f t="shared" si="530"/>
        <v>10846.263915471796</v>
      </c>
      <c r="AN474" s="44">
        <f t="shared" si="530"/>
        <v>11102.335101829458</v>
      </c>
      <c r="AO474" s="44">
        <f t="shared" si="530"/>
        <v>11364.451913943014</v>
      </c>
      <c r="AP474" s="44">
        <f t="shared" si="530"/>
        <v>11632.75708396168</v>
      </c>
      <c r="AQ474" s="44">
        <f t="shared" si="530"/>
        <v>11907.396713820897</v>
      </c>
      <c r="AR474" s="44">
        <f t="shared" si="530"/>
        <v>12188.520354800159</v>
      </c>
      <c r="AS474" s="44">
        <f t="shared" si="530"/>
        <v>12476.281088959135</v>
      </c>
      <c r="AT474" s="44">
        <f t="shared" si="531"/>
        <v>12770.835612496418</v>
      </c>
      <c r="AU474" s="44">
        <f t="shared" si="531"/>
        <v>13072.344321076313</v>
      </c>
      <c r="AV474" s="44">
        <f t="shared" si="531"/>
        <v>13380.97139717012</v>
      </c>
      <c r="AW474" s="44">
        <f t="shared" si="531"/>
        <v>13696.884899459468</v>
      </c>
      <c r="AX474" s="44">
        <f t="shared" si="531"/>
        <v>14020.256854350386</v>
      </c>
      <c r="AY474" s="44">
        <f t="shared" si="531"/>
        <v>14351.263349647938</v>
      </c>
      <c r="AZ474" s="44">
        <f t="shared" si="531"/>
        <v>14690.084630442461</v>
      </c>
      <c r="BA474" s="44">
        <f t="shared" si="531"/>
        <v>15036.905197259566</v>
      </c>
      <c r="BB474" s="44">
        <f t="shared" si="531"/>
        <v>15391.913906527399</v>
      </c>
      <c r="BC474" s="44">
        <f t="shared" si="531"/>
        <v>15755.304073415848</v>
      </c>
      <c r="BD474" s="44">
        <f t="shared" si="532"/>
        <v>16127.273577103679</v>
      </c>
      <c r="BE474" s="44">
        <f t="shared" si="532"/>
        <v>16508.024968530968</v>
      </c>
      <c r="BF474" s="44">
        <f t="shared" si="532"/>
        <v>16897.765580695457</v>
      </c>
      <c r="BG474" s="44">
        <f t="shared" si="532"/>
        <v>17296.70764155293</v>
      </c>
      <c r="BH474" s="44">
        <f t="shared" si="532"/>
        <v>17705.068389583041</v>
      </c>
      <c r="BI474" s="44">
        <f t="shared" si="532"/>
        <v>18123.070192083607</v>
      </c>
      <c r="BJ474" s="44">
        <f t="shared" si="532"/>
        <v>18550.940666257677</v>
      </c>
      <c r="BK474" s="44">
        <f t="shared" si="532"/>
        <v>18988.912803159394</v>
      </c>
      <c r="BL474" s="44">
        <f t="shared" si="532"/>
        <v>19437.225094566114</v>
      </c>
      <c r="BM474" s="44">
        <f t="shared" si="532"/>
        <v>19896.121662845861</v>
      </c>
      <c r="BN474" s="44">
        <f t="shared" si="533"/>
        <v>20365.852393890833</v>
      </c>
      <c r="BO474" s="44">
        <f t="shared" si="533"/>
        <v>20846.673073189395</v>
      </c>
      <c r="BP474" s="44">
        <f t="shared" si="533"/>
        <v>21338.84552511057</v>
      </c>
      <c r="BQ474" s="44">
        <f t="shared" si="533"/>
        <v>21842.63775547695</v>
      </c>
      <c r="BR474" s="44">
        <f t="shared" si="533"/>
        <v>22358.324097503628</v>
      </c>
      <c r="BS474" s="44">
        <f t="shared" si="533"/>
        <v>22886.185361182623</v>
      </c>
      <c r="BT474" s="44">
        <f t="shared" si="533"/>
        <v>23426.508986194141</v>
      </c>
      <c r="BU474" s="44">
        <f t="shared" si="533"/>
        <v>23979.589198427962</v>
      </c>
      <c r="BV474" s="44">
        <f t="shared" si="533"/>
        <v>24545.727170200124</v>
      </c>
      <c r="BW474" s="44">
        <f t="shared" si="533"/>
        <v>25125.231184252247</v>
      </c>
      <c r="BX474" s="44">
        <f t="shared" si="534"/>
        <v>25718.416801622698</v>
      </c>
      <c r="BY474" s="44">
        <f t="shared" si="534"/>
        <v>26325.607033481061</v>
      </c>
      <c r="BZ474" s="44">
        <f t="shared" si="534"/>
        <v>26947.132517019494</v>
      </c>
      <c r="CA474" s="44">
        <f t="shared" si="534"/>
        <v>27583.331695496716</v>
      </c>
      <c r="CB474" s="44">
        <f t="shared" si="534"/>
        <v>28234.55100253268</v>
      </c>
      <c r="CC474" s="44">
        <f t="shared" si="534"/>
        <v>28901.145050754298</v>
      </c>
      <c r="CD474" s="44">
        <f t="shared" si="534"/>
        <v>29583.476824894937</v>
      </c>
      <c r="CE474" s="44">
        <f t="shared" si="534"/>
        <v>30281.91787945282</v>
      </c>
      <c r="CF474" s="44">
        <f t="shared" si="534"/>
        <v>30996.848541015966</v>
      </c>
      <c r="MZ474" s="36" t="s">
        <v>102</v>
      </c>
      <c r="NA474" s="75">
        <f t="shared" si="535"/>
        <v>4252665593.89183</v>
      </c>
      <c r="NB474" s="75">
        <f t="shared" si="536"/>
        <v>4534801971.9894609</v>
      </c>
      <c r="NC474" s="75">
        <f t="shared" si="537"/>
        <v>4809844795.9923296</v>
      </c>
      <c r="ND474" s="75">
        <f t="shared" si="538"/>
        <v>5092461909.7449093</v>
      </c>
      <c r="NE474" s="75">
        <f t="shared" si="539"/>
        <v>5371720508.6638594</v>
      </c>
      <c r="NF474" s="75">
        <f t="shared" si="540"/>
        <v>5613709676.3823442</v>
      </c>
      <c r="NG474" s="75">
        <f t="shared" si="541"/>
        <v>5863142225.4583664</v>
      </c>
      <c r="NH474" s="75">
        <f t="shared" si="542"/>
        <v>6121235428.6739082</v>
      </c>
      <c r="NI474" s="75">
        <f t="shared" si="543"/>
        <v>6401630283.7074299</v>
      </c>
      <c r="NJ474" s="75">
        <f t="shared" si="544"/>
        <v>6730666693.0284071</v>
      </c>
      <c r="NK474" s="75">
        <f t="shared" si="545"/>
        <v>7091530078.0987482</v>
      </c>
      <c r="NL474" s="75">
        <f t="shared" si="546"/>
        <v>7488531661.3615294</v>
      </c>
      <c r="NM474" s="75">
        <f t="shared" si="547"/>
        <v>7939612759.4822884</v>
      </c>
      <c r="NN474" s="75">
        <f t="shared" si="548"/>
        <v>8438239880.0099945</v>
      </c>
      <c r="NO474" s="75">
        <f t="shared" si="549"/>
        <v>8976805937.1623383</v>
      </c>
      <c r="NP474" s="75">
        <f t="shared" si="550"/>
        <v>9609892964.1912518</v>
      </c>
      <c r="NQ474" s="75">
        <f t="shared" si="551"/>
        <v>10260377750.64032</v>
      </c>
      <c r="NR474" s="75">
        <f t="shared" si="552"/>
        <v>11075853556.387056</v>
      </c>
      <c r="NS474" s="75">
        <f t="shared" si="553"/>
        <v>11966658953.424417</v>
      </c>
      <c r="NT474" s="75">
        <f t="shared" si="554"/>
        <v>12922847017.705294</v>
      </c>
      <c r="NU474" s="75">
        <f t="shared" si="555"/>
        <v>14258041933.149477</v>
      </c>
      <c r="NV474" s="75">
        <f t="shared" si="556"/>
        <v>15474705145.625772</v>
      </c>
      <c r="NW474" s="75">
        <f t="shared" si="557"/>
        <v>16645481940.575674</v>
      </c>
      <c r="NX474" s="75">
        <f t="shared" si="558"/>
        <v>17868000598.245781</v>
      </c>
      <c r="NY474" s="75">
        <f t="shared" si="559"/>
        <v>19118534819.397015</v>
      </c>
      <c r="NZ474" s="75">
        <f t="shared" si="560"/>
        <v>20382944552.755665</v>
      </c>
      <c r="OA474" s="75">
        <f t="shared" si="561"/>
        <v>21732556847.105534</v>
      </c>
      <c r="OB474" s="75">
        <f t="shared" si="562"/>
        <v>23094942385.324959</v>
      </c>
      <c r="OC474" s="75">
        <f t="shared" si="563"/>
        <v>24544064429.786942</v>
      </c>
      <c r="OD474" s="75">
        <f t="shared" si="564"/>
        <v>26085347501.358963</v>
      </c>
      <c r="OE474" s="75">
        <f t="shared" si="565"/>
        <v>27661654257.921104</v>
      </c>
      <c r="OF474" s="75">
        <f t="shared" si="566"/>
        <v>29330330913.689186</v>
      </c>
      <c r="OG474" s="75">
        <f t="shared" si="567"/>
        <v>31080647333.843773</v>
      </c>
      <c r="OH474" s="75">
        <f t="shared" si="568"/>
        <v>32893046622.350292</v>
      </c>
      <c r="OI474" s="75">
        <f t="shared" si="569"/>
        <v>34865212864.461594</v>
      </c>
      <c r="OJ474" s="75">
        <f t="shared" si="570"/>
        <v>36820507976.894745</v>
      </c>
      <c r="OK474" s="75">
        <f t="shared" si="571"/>
        <v>38808331360.020226</v>
      </c>
      <c r="OL474" s="75">
        <f t="shared" si="572"/>
        <v>40759018984.95755</v>
      </c>
      <c r="OM474" s="75">
        <f t="shared" si="573"/>
        <v>42581583854.682793</v>
      </c>
      <c r="ON474" s="75">
        <f t="shared" si="574"/>
        <v>44367590488.561302</v>
      </c>
      <c r="OO474" s="75">
        <f t="shared" si="575"/>
        <v>46197426295.585213</v>
      </c>
      <c r="OP474" s="75">
        <f t="shared" si="576"/>
        <v>48194841633.941483</v>
      </c>
      <c r="OQ474" s="75">
        <f t="shared" si="577"/>
        <v>50513801154.04393</v>
      </c>
      <c r="OR474" s="75">
        <f t="shared" si="578"/>
        <v>52995496603.245796</v>
      </c>
      <c r="OS474" s="75">
        <f t="shared" si="579"/>
        <v>55945915774.988426</v>
      </c>
      <c r="OT474" s="75">
        <f t="shared" si="580"/>
        <v>58888626341.676346</v>
      </c>
      <c r="OU474" s="75">
        <f t="shared" si="581"/>
        <v>61629511844.170952</v>
      </c>
      <c r="OV474" s="75">
        <f t="shared" si="582"/>
        <v>64280153848.743607</v>
      </c>
      <c r="OW474" s="75">
        <f t="shared" si="583"/>
        <v>66870493256.687057</v>
      </c>
    </row>
    <row r="475" spans="2:413" ht="15">
      <c r="B475" s="81" t="s">
        <v>309</v>
      </c>
      <c r="C475" s="81">
        <v>1</v>
      </c>
      <c r="D475" s="94"/>
      <c r="E475" s="94"/>
      <c r="F475" s="94"/>
      <c r="G475" s="121"/>
      <c r="H475" s="121"/>
      <c r="I475" s="121"/>
      <c r="J475" s="121"/>
      <c r="AI475" s="36" t="s">
        <v>556</v>
      </c>
      <c r="AJ475" s="44">
        <f>'Health Non Demographic'!K24</f>
        <v>1855.586370011519</v>
      </c>
      <c r="AK475" s="44">
        <f>'Health Non Demographic'!L24</f>
        <v>1899.3952065713738</v>
      </c>
      <c r="AL475" s="44">
        <f>'Health Non Demographic'!M24</f>
        <v>1944.2383329879256</v>
      </c>
      <c r="AM475" s="44">
        <f>'Health Non Demographic'!N24</f>
        <v>1990.1401679764763</v>
      </c>
      <c r="AN475" s="44">
        <f>'Health Non Demographic'!O24</f>
        <v>2037.1257067576985</v>
      </c>
      <c r="AO475" s="44">
        <f>'Health Non Demographic'!P24</f>
        <v>2085.2205346684427</v>
      </c>
      <c r="AP475" s="44">
        <f>'Health Non Demographic'!Q24</f>
        <v>2134.4508410938861</v>
      </c>
      <c r="AQ475" s="44">
        <f>'Health Non Demographic'!R24</f>
        <v>2184.8434337286049</v>
      </c>
      <c r="AR475" s="44">
        <f>'Health Non Demographic'!S24</f>
        <v>2236.425753174341</v>
      </c>
      <c r="AS475" s="44">
        <f>'Health Non Demographic'!T24</f>
        <v>2289.22588788241</v>
      </c>
      <c r="AT475" s="44">
        <f>'Health Non Demographic'!U24</f>
        <v>2343.272589448884</v>
      </c>
      <c r="AU475" s="44">
        <f>'Health Non Demographic'!V24</f>
        <v>2398.595288270883</v>
      </c>
      <c r="AV475" s="44">
        <f>'Health Non Demographic'!W24</f>
        <v>2455.2241095724989</v>
      </c>
      <c r="AW475" s="44">
        <f>'Health Non Demographic'!X24</f>
        <v>2513.1898898090767</v>
      </c>
      <c r="AX475" s="44">
        <f>'Health Non Demographic'!Y24</f>
        <v>2572.5241934587862</v>
      </c>
      <c r="AY475" s="44">
        <f>'Health Non Demographic'!Z24</f>
        <v>2633.2593302106307</v>
      </c>
      <c r="AZ475" s="44">
        <f>'Health Non Demographic'!AA24</f>
        <v>2695.4283725582495</v>
      </c>
      <c r="BA475" s="44">
        <f>'Health Non Demographic'!AB24</f>
        <v>2759.0651738090946</v>
      </c>
      <c r="BB475" s="44">
        <f>'Health Non Demographic'!AC24</f>
        <v>2824.2043865187889</v>
      </c>
      <c r="BC475" s="44">
        <f>'Health Non Demographic'!AD24</f>
        <v>2890.8814813607059</v>
      </c>
      <c r="BD475" s="44">
        <f>'Health Non Demographic'!AE24</f>
        <v>2959.1327664410419</v>
      </c>
      <c r="BE475" s="44">
        <f>'Health Non Demographic'!AF24</f>
        <v>3028.9954070699023</v>
      </c>
      <c r="BF475" s="44">
        <f>'Health Non Demographic'!AG24</f>
        <v>3100.5074459991665</v>
      </c>
      <c r="BG475" s="44">
        <f>'Health Non Demographic'!AH24</f>
        <v>3173.7078241381519</v>
      </c>
      <c r="BH475" s="44">
        <f>'Health Non Demographic'!AI24</f>
        <v>3248.636401758356</v>
      </c>
      <c r="BI475" s="44">
        <f>'Health Non Demographic'!AJ24</f>
        <v>3325.3339801988268</v>
      </c>
      <c r="BJ475" s="44">
        <f>'Health Non Demographic'!AK24</f>
        <v>3403.842324083977</v>
      </c>
      <c r="BK475" s="44">
        <f>'Health Non Demographic'!AL24</f>
        <v>3484.2041840659435</v>
      </c>
      <c r="BL475" s="44">
        <f>'Health Non Demographic'!AM24</f>
        <v>3566.4633201038741</v>
      </c>
      <c r="BM475" s="44">
        <f>'Health Non Demographic'!AN24</f>
        <v>3650.6645252928183</v>
      </c>
      <c r="BN475" s="44">
        <f>'Health Non Demographic'!AO24</f>
        <v>3736.8536502551988</v>
      </c>
      <c r="BO475" s="44">
        <f>'Health Non Demographic'!AP24</f>
        <v>3825.0776281081457</v>
      </c>
      <c r="BP475" s="44">
        <f>'Health Non Demographic'!AQ24</f>
        <v>3915.3845000202878</v>
      </c>
      <c r="BQ475" s="44">
        <f>'Health Non Demographic'!AR24</f>
        <v>4007.8234413719169</v>
      </c>
      <c r="BR475" s="44">
        <f>'Health Non Demographic'!AS24</f>
        <v>4102.4447885327754</v>
      </c>
      <c r="BS475" s="44">
        <f>'Health Non Demographic'!AT24</f>
        <v>4199.3000662720406</v>
      </c>
      <c r="BT475" s="44">
        <f>'Health Non Demographic'!AU24</f>
        <v>4298.4420158154389</v>
      </c>
      <c r="BU475" s="44">
        <f>'Health Non Demographic'!AV24</f>
        <v>4399.9246235647634</v>
      </c>
      <c r="BV475" s="44">
        <f>'Health Non Demographic'!AW24</f>
        <v>4503.8031504954351</v>
      </c>
      <c r="BW475" s="44">
        <f>'Health Non Demographic'!AX24</f>
        <v>4610.1341622481186</v>
      </c>
      <c r="BX475" s="44">
        <f>'Health Non Demographic'!AY24</f>
        <v>4718.97555993077</v>
      </c>
      <c r="BY475" s="44">
        <f>'Health Non Demographic'!AZ24</f>
        <v>4830.3866116479012</v>
      </c>
      <c r="BZ475" s="44">
        <f>'Health Non Demographic'!BA24</f>
        <v>4944.4279847742191</v>
      </c>
      <c r="CA475" s="44">
        <f>'Health Non Demographic'!BB24</f>
        <v>5061.161778990223</v>
      </c>
      <c r="CB475" s="44">
        <f>'Health Non Demographic'!BC24</f>
        <v>5180.6515600977391</v>
      </c>
      <c r="CC475" s="44">
        <f>'Health Non Demographic'!BD24</f>
        <v>5302.9623946338161</v>
      </c>
      <c r="CD475" s="44">
        <f>'Health Non Demographic'!BE24</f>
        <v>5428.1608853018233</v>
      </c>
      <c r="CE475" s="44">
        <f>'Health Non Demographic'!BF24</f>
        <v>5556.3152072390494</v>
      </c>
      <c r="CF475" s="44">
        <f>'Health Non Demographic'!BG24</f>
        <v>5687.4951451405441</v>
      </c>
      <c r="MZ475" s="36" t="s">
        <v>556</v>
      </c>
      <c r="NA475" s="75">
        <f t="shared" ref="NA475:OF475" si="584">SUM(NA465:NA474)</f>
        <v>43324426498.393761</v>
      </c>
      <c r="NB475" s="75">
        <f t="shared" si="584"/>
        <v>45388926063.75489</v>
      </c>
      <c r="NC475" s="75">
        <f t="shared" si="584"/>
        <v>47509560041.542503</v>
      </c>
      <c r="ND475" s="75">
        <f t="shared" si="584"/>
        <v>49706803212.004936</v>
      </c>
      <c r="NE475" s="75">
        <f t="shared" si="584"/>
        <v>51984590702.826393</v>
      </c>
      <c r="NF475" s="75">
        <f t="shared" si="584"/>
        <v>54320077836.481392</v>
      </c>
      <c r="NG475" s="75">
        <f t="shared" si="584"/>
        <v>56726724128.915276</v>
      </c>
      <c r="NH475" s="75">
        <f t="shared" si="584"/>
        <v>59248252358.13472</v>
      </c>
      <c r="NI475" s="75">
        <f t="shared" si="584"/>
        <v>61877421946.484962</v>
      </c>
      <c r="NJ475" s="75">
        <f t="shared" si="584"/>
        <v>64630426596.991814</v>
      </c>
      <c r="NK475" s="75">
        <f t="shared" si="584"/>
        <v>67576223104.799599</v>
      </c>
      <c r="NL475" s="75">
        <f t="shared" si="584"/>
        <v>70612300875.674088</v>
      </c>
      <c r="NM475" s="75">
        <f t="shared" si="584"/>
        <v>73770781754.379288</v>
      </c>
      <c r="NN475" s="75">
        <f t="shared" si="584"/>
        <v>77061893237.44223</v>
      </c>
      <c r="NO475" s="75">
        <f t="shared" si="584"/>
        <v>80513417271.484116</v>
      </c>
      <c r="NP475" s="75">
        <f t="shared" si="584"/>
        <v>84095247741.616348</v>
      </c>
      <c r="NQ475" s="75">
        <f t="shared" si="584"/>
        <v>87788142814.29245</v>
      </c>
      <c r="NR475" s="75">
        <f t="shared" si="584"/>
        <v>91623712428.363907</v>
      </c>
      <c r="NS475" s="75">
        <f t="shared" si="584"/>
        <v>95575756541.85289</v>
      </c>
      <c r="NT475" s="75">
        <f t="shared" si="584"/>
        <v>99667941373.318359</v>
      </c>
      <c r="NU475" s="75">
        <f t="shared" si="584"/>
        <v>104009365964.87114</v>
      </c>
      <c r="NV475" s="75">
        <f t="shared" si="584"/>
        <v>108465523797.29155</v>
      </c>
      <c r="NW475" s="75">
        <f t="shared" si="584"/>
        <v>113086676102.65874</v>
      </c>
      <c r="NX475" s="75">
        <f t="shared" si="584"/>
        <v>117877420507.9516</v>
      </c>
      <c r="NY475" s="75">
        <f t="shared" si="584"/>
        <v>122905925524.18608</v>
      </c>
      <c r="NZ475" s="75">
        <f t="shared" si="584"/>
        <v>128058637116.02177</v>
      </c>
      <c r="OA475" s="75">
        <f t="shared" si="584"/>
        <v>133330068989.14684</v>
      </c>
      <c r="OB475" s="75">
        <f t="shared" si="584"/>
        <v>138687662495.87787</v>
      </c>
      <c r="OC475" s="75">
        <f t="shared" si="584"/>
        <v>144150150593.61914</v>
      </c>
      <c r="OD475" s="75">
        <f t="shared" si="584"/>
        <v>149739366157.23407</v>
      </c>
      <c r="OE475" s="75">
        <f t="shared" si="584"/>
        <v>155471239477.1478</v>
      </c>
      <c r="OF475" s="75">
        <f t="shared" si="584"/>
        <v>161415763327.42218</v>
      </c>
      <c r="OG475" s="75">
        <f t="shared" ref="OG475:OW475" si="585">SUM(OG465:OG474)</f>
        <v>167613247728.68939</v>
      </c>
      <c r="OH475" s="75">
        <f t="shared" si="585"/>
        <v>174041920531.84448</v>
      </c>
      <c r="OI475" s="75">
        <f t="shared" si="585"/>
        <v>180827176538.60205</v>
      </c>
      <c r="OJ475" s="75">
        <f t="shared" si="585"/>
        <v>187752453333.77353</v>
      </c>
      <c r="OK475" s="75">
        <f t="shared" si="585"/>
        <v>194867356218.68143</v>
      </c>
      <c r="OL475" s="75">
        <f t="shared" si="585"/>
        <v>202122469827.03256</v>
      </c>
      <c r="OM475" s="75">
        <f t="shared" si="585"/>
        <v>209505113138.80673</v>
      </c>
      <c r="ON475" s="75">
        <f t="shared" si="585"/>
        <v>217029295069.71671</v>
      </c>
      <c r="OO475" s="75">
        <f t="shared" si="585"/>
        <v>224746664431.42923</v>
      </c>
      <c r="OP475" s="75">
        <f t="shared" si="585"/>
        <v>232728768751.66785</v>
      </c>
      <c r="OQ475" s="75">
        <f t="shared" si="585"/>
        <v>241101290754.92072</v>
      </c>
      <c r="OR475" s="75">
        <f t="shared" si="585"/>
        <v>249820093130.61401</v>
      </c>
      <c r="OS475" s="75">
        <f t="shared" si="585"/>
        <v>258974330799.65341</v>
      </c>
      <c r="OT475" s="75">
        <f t="shared" si="585"/>
        <v>268372259830.53101</v>
      </c>
      <c r="OU475" s="75">
        <f t="shared" si="585"/>
        <v>278014841536.20581</v>
      </c>
      <c r="OV475" s="75">
        <f t="shared" si="585"/>
        <v>287893316540.29907</v>
      </c>
      <c r="OW475" s="75">
        <f t="shared" si="585"/>
        <v>298065729922.88019</v>
      </c>
    </row>
    <row r="476" spans="2:413" ht="15">
      <c r="B476" s="81"/>
      <c r="C476" s="81"/>
      <c r="D476" s="94"/>
      <c r="E476" s="94"/>
      <c r="F476" s="94"/>
      <c r="G476" s="121"/>
      <c r="H476" s="121"/>
      <c r="I476" s="121"/>
      <c r="J476" s="121"/>
    </row>
    <row r="477" spans="2:413" ht="20.25">
      <c r="B477" s="81"/>
      <c r="C477" s="81"/>
      <c r="D477" s="94"/>
      <c r="E477" s="94"/>
      <c r="F477" s="94"/>
      <c r="G477" s="121"/>
      <c r="H477" s="121"/>
      <c r="I477" s="121"/>
      <c r="J477" s="121"/>
      <c r="AI477" s="34" t="s">
        <v>570</v>
      </c>
      <c r="MZ477" s="34" t="s">
        <v>570</v>
      </c>
    </row>
    <row r="478" spans="2:413" ht="23.25">
      <c r="B478" s="143" t="s">
        <v>314</v>
      </c>
      <c r="C478" s="81"/>
      <c r="D478" s="94"/>
      <c r="E478" s="94"/>
      <c r="F478" s="94"/>
      <c r="G478" s="121"/>
      <c r="H478" s="121"/>
      <c r="I478" s="121"/>
      <c r="J478" s="121"/>
      <c r="AI478" s="55"/>
      <c r="MZ478" s="55"/>
    </row>
    <row r="479" spans="2:413" ht="15">
      <c r="B479" s="87" t="s">
        <v>407</v>
      </c>
      <c r="C479" s="81"/>
      <c r="D479" s="94"/>
      <c r="E479" s="94"/>
      <c r="F479" s="94"/>
      <c r="G479" s="121"/>
      <c r="H479" s="121"/>
      <c r="I479" s="121"/>
      <c r="J479" s="121"/>
      <c r="AI479" s="36" t="s">
        <v>306</v>
      </c>
      <c r="AJ479" s="35">
        <v>2012</v>
      </c>
      <c r="AK479" s="35">
        <v>2013</v>
      </c>
      <c r="AL479" s="35">
        <v>2014</v>
      </c>
      <c r="AM479" s="35">
        <v>2015</v>
      </c>
      <c r="AN479" s="35">
        <v>2016</v>
      </c>
      <c r="AO479" s="35">
        <v>2017</v>
      </c>
      <c r="AP479" s="35">
        <v>2018</v>
      </c>
      <c r="AQ479" s="35">
        <v>2019</v>
      </c>
      <c r="AR479" s="35">
        <v>2020</v>
      </c>
      <c r="AS479" s="35">
        <v>2021</v>
      </c>
      <c r="AT479" s="35">
        <v>2022</v>
      </c>
      <c r="AU479" s="35">
        <v>2023</v>
      </c>
      <c r="AV479" s="35">
        <v>2024</v>
      </c>
      <c r="AW479" s="35">
        <v>2025</v>
      </c>
      <c r="AX479" s="35">
        <v>2026</v>
      </c>
      <c r="AY479" s="35">
        <v>2027</v>
      </c>
      <c r="AZ479" s="35">
        <v>2028</v>
      </c>
      <c r="BA479" s="35">
        <v>2029</v>
      </c>
      <c r="BB479" s="35">
        <v>2030</v>
      </c>
      <c r="BC479" s="35">
        <v>2031</v>
      </c>
      <c r="BD479" s="35">
        <v>2032</v>
      </c>
      <c r="BE479" s="35">
        <v>2033</v>
      </c>
      <c r="BF479" s="35">
        <v>2034</v>
      </c>
      <c r="BG479" s="35">
        <v>2035</v>
      </c>
      <c r="BH479" s="35">
        <v>2036</v>
      </c>
      <c r="BI479" s="35">
        <v>2037</v>
      </c>
      <c r="BJ479" s="35">
        <v>2038</v>
      </c>
      <c r="BK479" s="35">
        <v>2039</v>
      </c>
      <c r="BL479" s="35">
        <v>2040</v>
      </c>
      <c r="BM479" s="35">
        <v>2041</v>
      </c>
      <c r="BN479" s="35">
        <v>2042</v>
      </c>
      <c r="BO479" s="35">
        <v>2043</v>
      </c>
      <c r="BP479" s="35">
        <v>2044</v>
      </c>
      <c r="BQ479" s="35">
        <v>2045</v>
      </c>
      <c r="BR479" s="35">
        <v>2046</v>
      </c>
      <c r="BS479" s="35">
        <v>2047</v>
      </c>
      <c r="BT479" s="35">
        <v>2048</v>
      </c>
      <c r="BU479" s="35">
        <v>2049</v>
      </c>
      <c r="BV479" s="35">
        <v>2050</v>
      </c>
      <c r="BW479" s="35">
        <v>2051</v>
      </c>
      <c r="BX479" s="35">
        <v>2052</v>
      </c>
      <c r="BY479" s="35">
        <v>2053</v>
      </c>
      <c r="BZ479" s="35">
        <v>2054</v>
      </c>
      <c r="CA479" s="35">
        <v>2055</v>
      </c>
      <c r="CB479" s="35">
        <v>2056</v>
      </c>
      <c r="CC479" s="35">
        <v>2057</v>
      </c>
      <c r="CD479" s="35">
        <v>2058</v>
      </c>
      <c r="CE479" s="35">
        <v>2059</v>
      </c>
      <c r="CF479" s="35">
        <v>2060</v>
      </c>
      <c r="MZ479" s="36" t="s">
        <v>306</v>
      </c>
      <c r="NA479" s="35">
        <v>2012</v>
      </c>
      <c r="NB479" s="35">
        <v>2013</v>
      </c>
      <c r="NC479" s="35">
        <v>2014</v>
      </c>
      <c r="ND479" s="35">
        <v>2015</v>
      </c>
      <c r="NE479" s="35">
        <v>2016</v>
      </c>
      <c r="NF479" s="35">
        <v>2017</v>
      </c>
      <c r="NG479" s="35">
        <v>2018</v>
      </c>
      <c r="NH479" s="35">
        <v>2019</v>
      </c>
      <c r="NI479" s="35">
        <v>2020</v>
      </c>
      <c r="NJ479" s="35">
        <v>2021</v>
      </c>
      <c r="NK479" s="35">
        <v>2022</v>
      </c>
      <c r="NL479" s="35">
        <v>2023</v>
      </c>
      <c r="NM479" s="35">
        <v>2024</v>
      </c>
      <c r="NN479" s="35">
        <v>2025</v>
      </c>
      <c r="NO479" s="35">
        <v>2026</v>
      </c>
      <c r="NP479" s="35">
        <v>2027</v>
      </c>
      <c r="NQ479" s="35">
        <v>2028</v>
      </c>
      <c r="NR479" s="35">
        <v>2029</v>
      </c>
      <c r="NS479" s="35">
        <v>2030</v>
      </c>
      <c r="NT479" s="35">
        <v>2031</v>
      </c>
      <c r="NU479" s="35">
        <v>2032</v>
      </c>
      <c r="NV479" s="35">
        <v>2033</v>
      </c>
      <c r="NW479" s="35">
        <v>2034</v>
      </c>
      <c r="NX479" s="35">
        <v>2035</v>
      </c>
      <c r="NY479" s="35">
        <v>2036</v>
      </c>
      <c r="NZ479" s="35">
        <v>2037</v>
      </c>
      <c r="OA479" s="35">
        <v>2038</v>
      </c>
      <c r="OB479" s="35">
        <v>2039</v>
      </c>
      <c r="OC479" s="35">
        <v>2040</v>
      </c>
      <c r="OD479" s="35">
        <v>2041</v>
      </c>
      <c r="OE479" s="35">
        <v>2042</v>
      </c>
      <c r="OF479" s="35">
        <v>2043</v>
      </c>
      <c r="OG479" s="35">
        <v>2044</v>
      </c>
      <c r="OH479" s="35">
        <v>2045</v>
      </c>
      <c r="OI479" s="35">
        <v>2046</v>
      </c>
      <c r="OJ479" s="35">
        <v>2047</v>
      </c>
      <c r="OK479" s="35">
        <v>2048</v>
      </c>
      <c r="OL479" s="35">
        <v>2049</v>
      </c>
      <c r="OM479" s="35">
        <v>2050</v>
      </c>
      <c r="ON479" s="35">
        <v>2051</v>
      </c>
      <c r="OO479" s="35">
        <v>2052</v>
      </c>
      <c r="OP479" s="35">
        <v>2053</v>
      </c>
      <c r="OQ479" s="35">
        <v>2054</v>
      </c>
      <c r="OR479" s="35">
        <v>2055</v>
      </c>
      <c r="OS479" s="35">
        <v>2056</v>
      </c>
      <c r="OT479" s="35">
        <v>2057</v>
      </c>
      <c r="OU479" s="35">
        <v>2058</v>
      </c>
      <c r="OV479" s="35">
        <v>2059</v>
      </c>
      <c r="OW479" s="35">
        <v>2060</v>
      </c>
    </row>
    <row r="480" spans="2:413" ht="15">
      <c r="B480" s="81" t="s">
        <v>276</v>
      </c>
      <c r="C480" s="81">
        <v>0.26</v>
      </c>
      <c r="D480" s="94"/>
      <c r="E480" s="94"/>
      <c r="F480" s="94"/>
      <c r="G480" s="121"/>
      <c r="H480" s="121"/>
      <c r="I480" s="121"/>
      <c r="J480" s="121"/>
      <c r="AI480" s="36" t="s">
        <v>276</v>
      </c>
      <c r="AJ480" s="35">
        <f t="shared" ref="AJ480:AS489" si="586">$C480*AJ$490</f>
        <v>56.580989806456742</v>
      </c>
      <c r="AK480" s="35">
        <f t="shared" si="586"/>
        <v>57.883606838480297</v>
      </c>
      <c r="AL480" s="35">
        <f t="shared" si="586"/>
        <v>59.166764845938467</v>
      </c>
      <c r="AM480" s="35">
        <f t="shared" si="586"/>
        <v>60.432388963700809</v>
      </c>
      <c r="AN480" s="35">
        <f t="shared" si="586"/>
        <v>61.682365360777681</v>
      </c>
      <c r="AO480" s="35">
        <f t="shared" si="586"/>
        <v>62.918530637462787</v>
      </c>
      <c r="AP480" s="35">
        <f t="shared" si="586"/>
        <v>64.142663883166421</v>
      </c>
      <c r="AQ480" s="35">
        <f t="shared" si="586"/>
        <v>65.356480980520516</v>
      </c>
      <c r="AR480" s="35">
        <f t="shared" si="586"/>
        <v>66.561630787999931</v>
      </c>
      <c r="AS480" s="35">
        <f t="shared" si="586"/>
        <v>67.759692877968845</v>
      </c>
      <c r="AT480" s="35">
        <f t="shared" ref="AT480:BC489" si="587">$C480*AT$490</f>
        <v>68.95217654884253</v>
      </c>
      <c r="AU480" s="35">
        <f t="shared" si="587"/>
        <v>70.140520868442664</v>
      </c>
      <c r="AV480" s="35">
        <f t="shared" si="587"/>
        <v>71.326095540384799</v>
      </c>
      <c r="AW480" s="35">
        <f t="shared" si="587"/>
        <v>72.510202416435789</v>
      </c>
      <c r="AX480" s="35">
        <f t="shared" si="587"/>
        <v>73.694077505316372</v>
      </c>
      <c r="AY480" s="35">
        <f t="shared" si="587"/>
        <v>74.878893352592669</v>
      </c>
      <c r="AZ480" s="35">
        <f t="shared" si="587"/>
        <v>76.065761687344335</v>
      </c>
      <c r="BA480" s="35">
        <f t="shared" si="587"/>
        <v>77.255736249490766</v>
      </c>
      <c r="BB480" s="35">
        <f t="shared" si="587"/>
        <v>78.449815727284445</v>
      </c>
      <c r="BC480" s="35">
        <f t="shared" si="587"/>
        <v>79.648946747820219</v>
      </c>
      <c r="BD480" s="35">
        <f t="shared" ref="BD480:BM489" si="588">$C480*BD$490</f>
        <v>80.854026874731957</v>
      </c>
      <c r="BE480" s="35">
        <f t="shared" si="588"/>
        <v>82.065907576802161</v>
      </c>
      <c r="BF480" s="35">
        <f t="shared" si="588"/>
        <v>83.285397139227385</v>
      </c>
      <c r="BG480" s="35">
        <f t="shared" si="588"/>
        <v>84.513263495970506</v>
      </c>
      <c r="BH480" s="35">
        <f t="shared" si="588"/>
        <v>85.750236967177486</v>
      </c>
      <c r="BI480" s="35">
        <f t="shared" si="588"/>
        <v>86.997012890206463</v>
      </c>
      <c r="BJ480" s="35">
        <f t="shared" si="588"/>
        <v>88.254254136556057</v>
      </c>
      <c r="BK480" s="35">
        <f t="shared" si="588"/>
        <v>89.522593510016122</v>
      </c>
      <c r="BL480" s="35">
        <f t="shared" si="588"/>
        <v>90.802636023806741</v>
      </c>
      <c r="BM480" s="35">
        <f t="shared" si="588"/>
        <v>92.094961056416409</v>
      </c>
      <c r="BN480" s="35">
        <f t="shared" ref="BN480:BW489" si="589">$C480*BN$490</f>
        <v>93.400124387379918</v>
      </c>
      <c r="BO480" s="35">
        <f t="shared" si="589"/>
        <v>94.71866011541961</v>
      </c>
      <c r="BP480" s="35">
        <f t="shared" si="589"/>
        <v>96.051082462271793</v>
      </c>
      <c r="BQ480" s="35">
        <f t="shared" si="589"/>
        <v>97.397887466181231</v>
      </c>
      <c r="BR480" s="35">
        <f t="shared" si="589"/>
        <v>98.759554569517178</v>
      </c>
      <c r="BS480" s="35">
        <f t="shared" si="589"/>
        <v>100.13654810527618</v>
      </c>
      <c r="BT480" s="35">
        <f t="shared" si="589"/>
        <v>101.5293186874238</v>
      </c>
      <c r="BU480" s="35">
        <f t="shared" si="589"/>
        <v>102.9383045101126</v>
      </c>
      <c r="BV480" s="35">
        <f t="shared" si="589"/>
        <v>104.36393256081915</v>
      </c>
      <c r="BW480" s="35">
        <f t="shared" si="589"/>
        <v>105.80661975238517</v>
      </c>
      <c r="BX480" s="35">
        <f t="shared" ref="BX480:CF489" si="590">$C480*BX$490</f>
        <v>107.26677397884319</v>
      </c>
      <c r="BY480" s="35">
        <f t="shared" si="590"/>
        <v>108.7447950997648</v>
      </c>
      <c r="BZ480" s="35">
        <f t="shared" si="590"/>
        <v>110.24107585770214</v>
      </c>
      <c r="CA480" s="35">
        <f t="shared" si="590"/>
        <v>111.7560027331061</v>
      </c>
      <c r="CB480" s="35">
        <f t="shared" si="590"/>
        <v>113.28995674090636</v>
      </c>
      <c r="CC480" s="35">
        <f t="shared" si="590"/>
        <v>114.84331417273194</v>
      </c>
      <c r="CD480" s="35">
        <f t="shared" si="590"/>
        <v>116.41644728854251</v>
      </c>
      <c r="CE480" s="35">
        <f t="shared" si="590"/>
        <v>118.00972496123259</v>
      </c>
      <c r="CF480" s="35">
        <f t="shared" si="590"/>
        <v>119.62351327756367</v>
      </c>
      <c r="MZ480" s="36" t="s">
        <v>276</v>
      </c>
      <c r="NA480" s="75">
        <f t="shared" ref="NA480:NA489" si="591">AJ480*GX434</f>
        <v>83755877.333671212</v>
      </c>
      <c r="NB480" s="75">
        <f t="shared" ref="NB480:NB489" si="592">AK480*GY434</f>
        <v>86945287.207482934</v>
      </c>
      <c r="NC480" s="75">
        <f t="shared" ref="NC480:NC489" si="593">AL480*GZ434</f>
        <v>90129442.890996218</v>
      </c>
      <c r="ND480" s="75">
        <f t="shared" ref="ND480:ND489" si="594">AM480*HA434</f>
        <v>93247297.03576827</v>
      </c>
      <c r="NE480" s="75">
        <f t="shared" ref="NE480:NE489" si="595">AN480*HB434</f>
        <v>96734664.80671218</v>
      </c>
      <c r="NF480" s="75">
        <f t="shared" ref="NF480:NF489" si="596">AO480*HC434</f>
        <v>100126725.01906979</v>
      </c>
      <c r="NG480" s="75">
        <f t="shared" ref="NG480:NG489" si="597">AP480*HD434</f>
        <v>103386556.78549306</v>
      </c>
      <c r="NH480" s="75">
        <f t="shared" ref="NH480:NH489" si="598">AQ480*HE434</f>
        <v>106579427.79417403</v>
      </c>
      <c r="NI480" s="75">
        <f t="shared" ref="NI480:NI489" si="599">AR480*HF434</f>
        <v>109681786.12997441</v>
      </c>
      <c r="NJ480" s="75">
        <f t="shared" ref="NJ480:NJ489" si="600">AS480*HG434</f>
        <v>112674476.340902</v>
      </c>
      <c r="NK480" s="75">
        <f t="shared" ref="NK480:NK489" si="601">AT480*HH434</f>
        <v>115543920.71683747</v>
      </c>
      <c r="NL480" s="75">
        <f t="shared" ref="NL480:NL489" si="602">AU480*HI434</f>
        <v>118292900.27139984</v>
      </c>
      <c r="NM480" s="75">
        <f t="shared" ref="NM480:NM489" si="603">AV480*HJ434</f>
        <v>120933394.98872243</v>
      </c>
      <c r="NN480" s="75">
        <f t="shared" ref="NN480:NN489" si="604">AW480*HK434</f>
        <v>123475230.85826877</v>
      </c>
      <c r="NO480" s="75">
        <f t="shared" ref="NO480:NO489" si="605">AX480*HL434</f>
        <v>125934187.77913003</v>
      </c>
      <c r="NP480" s="75">
        <f t="shared" ref="NP480:NP489" si="606">AY480*HM434</f>
        <v>128328271.0955002</v>
      </c>
      <c r="NQ480" s="75">
        <f t="shared" ref="NQ480:NQ489" si="607">AZ480*HN434</f>
        <v>130684933.99846531</v>
      </c>
      <c r="NR480" s="75">
        <f t="shared" ref="NR480:NR489" si="608">BA480*HO434</f>
        <v>133033605.2642606</v>
      </c>
      <c r="NS480" s="75">
        <f t="shared" ref="NS480:NS489" si="609">BB480*HP434</f>
        <v>135399204.25745496</v>
      </c>
      <c r="NT480" s="75">
        <f t="shared" ref="NT480:NT489" si="610">BC480*HQ434</f>
        <v>137809882.0462265</v>
      </c>
      <c r="NU480" s="75">
        <f t="shared" ref="NU480:NU489" si="611">BD480*HR434</f>
        <v>140298230.8491424</v>
      </c>
      <c r="NV480" s="75">
        <f t="shared" ref="NV480:NV489" si="612">BE480*HS434</f>
        <v>142890121.83414757</v>
      </c>
      <c r="NW480" s="75">
        <f t="shared" ref="NW480:NW489" si="613">BF480*HT434</f>
        <v>145607443.39152554</v>
      </c>
      <c r="NX480" s="75">
        <f t="shared" ref="NX480:NX489" si="614">BG480*HU434</f>
        <v>148474253.52193692</v>
      </c>
      <c r="NY480" s="75">
        <f t="shared" ref="NY480:NY489" si="615">BH480*HV434</f>
        <v>151507034.43332484</v>
      </c>
      <c r="NZ480" s="75">
        <f t="shared" ref="NZ480:NZ489" si="616">BI480*HW434</f>
        <v>154716792.67913651</v>
      </c>
      <c r="OA480" s="75">
        <f t="shared" ref="OA480:OA489" si="617">BJ480*HX434</f>
        <v>158103613.09845817</v>
      </c>
      <c r="OB480" s="75">
        <f t="shared" ref="OB480:OB489" si="618">BK480*HY434</f>
        <v>161660884.10891572</v>
      </c>
      <c r="OC480" s="75">
        <f t="shared" ref="OC480:OC489" si="619">BL480*HZ434</f>
        <v>165379113.3980673</v>
      </c>
      <c r="OD480" s="75">
        <f t="shared" ref="OD480:OD489" si="620">BM480*IA434</f>
        <v>169244107.16787016</v>
      </c>
      <c r="OE480" s="75">
        <f t="shared" ref="OE480:OE489" si="621">BN480*IB434</f>
        <v>173236962.9115977</v>
      </c>
      <c r="OF480" s="75">
        <f t="shared" ref="OF480:OF489" si="622">BO480*IC434</f>
        <v>177338526.89965621</v>
      </c>
      <c r="OG480" s="75">
        <f t="shared" ref="OG480:OG489" si="623">BP480*ID434</f>
        <v>181529630.17575639</v>
      </c>
      <c r="OH480" s="75">
        <f t="shared" ref="OH480:OH489" si="624">BQ480*IE434</f>
        <v>185788320.90160257</v>
      </c>
      <c r="OI480" s="75">
        <f t="shared" ref="OI480:OI489" si="625">BR480*IF434</f>
        <v>190094267.0669435</v>
      </c>
      <c r="OJ480" s="75">
        <f t="shared" ref="OJ480:OJ489" si="626">BS480*IG434</f>
        <v>194430328.90170571</v>
      </c>
      <c r="OK480" s="75">
        <f t="shared" ref="OK480:OK489" si="627">BT480*IH434</f>
        <v>198783643.88219494</v>
      </c>
      <c r="OL480" s="75">
        <f t="shared" ref="OL480:OL489" si="628">BU480*II434</f>
        <v>203142876.46735016</v>
      </c>
      <c r="OM480" s="75">
        <f t="shared" ref="OM480:OM489" si="629">BV480*IJ434</f>
        <v>207500649.63865563</v>
      </c>
      <c r="ON480" s="75">
        <f t="shared" ref="ON480:ON489" si="630">BW480*IK434</f>
        <v>211852574.07865024</v>
      </c>
      <c r="OO480" s="75">
        <f t="shared" ref="OO480:OO489" si="631">BX480*IL434</f>
        <v>216195324.82016662</v>
      </c>
      <c r="OP480" s="75">
        <f t="shared" ref="OP480:OP489" si="632">BY480*IM434</f>
        <v>220525527.38912484</v>
      </c>
      <c r="OQ480" s="75">
        <f t="shared" ref="OQ480:OQ489" si="633">BZ480*IN434</f>
        <v>224838879.03330067</v>
      </c>
      <c r="OR480" s="75">
        <f t="shared" ref="OR480:OR489" si="634">CA480*IO434</f>
        <v>229134673.47572023</v>
      </c>
      <c r="OS480" s="75">
        <f t="shared" ref="OS480:OS489" si="635">CB480*IP434</f>
        <v>233413450.38246745</v>
      </c>
      <c r="OT480" s="75">
        <f t="shared" ref="OT480:OT489" si="636">CC480*IQ434</f>
        <v>237679148.79531515</v>
      </c>
      <c r="OU480" s="75">
        <f t="shared" ref="OU480:OU489" si="637">CD480*IR434</f>
        <v>241938872.66754752</v>
      </c>
      <c r="OV480" s="75">
        <f t="shared" ref="OV480:OV489" si="638">CE480*IS434</f>
        <v>246204869.28386918</v>
      </c>
      <c r="OW480" s="75">
        <f t="shared" ref="OW480:OW489" si="639">CF480*IT434</f>
        <v>250491517.17970505</v>
      </c>
    </row>
    <row r="481" spans="2:413" ht="15">
      <c r="B481" s="88" t="s">
        <v>307</v>
      </c>
      <c r="C481" s="81">
        <v>0.25</v>
      </c>
      <c r="D481" s="94"/>
      <c r="E481" s="94"/>
      <c r="F481" s="94"/>
      <c r="G481" s="121"/>
      <c r="H481" s="121"/>
      <c r="I481" s="121"/>
      <c r="J481" s="121"/>
      <c r="AI481" s="36" t="s">
        <v>307</v>
      </c>
      <c r="AJ481" s="35">
        <f t="shared" si="586"/>
        <v>54.404797890823787</v>
      </c>
      <c r="AK481" s="35">
        <f t="shared" si="586"/>
        <v>55.657314267769515</v>
      </c>
      <c r="AL481" s="35">
        <f t="shared" si="586"/>
        <v>56.891120044171601</v>
      </c>
      <c r="AM481" s="35">
        <f t="shared" si="586"/>
        <v>58.108066311250774</v>
      </c>
      <c r="AN481" s="35">
        <f t="shared" si="586"/>
        <v>59.309966693055458</v>
      </c>
      <c r="AO481" s="35">
        <f t="shared" si="586"/>
        <v>60.498587151406525</v>
      </c>
      <c r="AP481" s="35">
        <f t="shared" si="586"/>
        <v>61.675638349198479</v>
      </c>
      <c r="AQ481" s="35">
        <f t="shared" si="586"/>
        <v>62.842770173577414</v>
      </c>
      <c r="AR481" s="35">
        <f t="shared" si="586"/>
        <v>64.001568065384546</v>
      </c>
      <c r="AS481" s="35">
        <f t="shared" si="586"/>
        <v>65.153550844200808</v>
      </c>
      <c r="AT481" s="35">
        <f t="shared" si="587"/>
        <v>66.300169758502435</v>
      </c>
      <c r="AU481" s="35">
        <f t="shared" si="587"/>
        <v>67.442808527348717</v>
      </c>
      <c r="AV481" s="35">
        <f t="shared" si="587"/>
        <v>68.582784173446925</v>
      </c>
      <c r="AW481" s="35">
        <f t="shared" si="587"/>
        <v>69.721348477342104</v>
      </c>
      <c r="AX481" s="35">
        <f t="shared" si="587"/>
        <v>70.859689908958046</v>
      </c>
      <c r="AY481" s="35">
        <f t="shared" si="587"/>
        <v>71.99893591595449</v>
      </c>
      <c r="AZ481" s="35">
        <f t="shared" si="587"/>
        <v>73.140155468600312</v>
      </c>
      <c r="BA481" s="35">
        <f t="shared" si="587"/>
        <v>74.284361778356498</v>
      </c>
      <c r="BB481" s="35">
        <f t="shared" si="587"/>
        <v>75.432515122388892</v>
      </c>
      <c r="BC481" s="35">
        <f t="shared" si="587"/>
        <v>76.585525719057898</v>
      </c>
      <c r="BD481" s="35">
        <f t="shared" si="588"/>
        <v>77.744256610319184</v>
      </c>
      <c r="BE481" s="35">
        <f t="shared" si="588"/>
        <v>78.909526516155921</v>
      </c>
      <c r="BF481" s="35">
        <f t="shared" si="588"/>
        <v>80.082112633872484</v>
      </c>
      <c r="BG481" s="35">
        <f t="shared" si="588"/>
        <v>81.262753361510093</v>
      </c>
      <c r="BH481" s="35">
        <f t="shared" si="588"/>
        <v>82.452150929978345</v>
      </c>
      <c r="BI481" s="35">
        <f t="shared" si="588"/>
        <v>83.650973932890821</v>
      </c>
      <c r="BJ481" s="35">
        <f t="shared" si="588"/>
        <v>84.859859746688514</v>
      </c>
      <c r="BK481" s="35">
        <f t="shared" si="588"/>
        <v>86.07941683655396</v>
      </c>
      <c r="BL481" s="35">
        <f t="shared" si="588"/>
        <v>87.310226945968012</v>
      </c>
      <c r="BM481" s="35">
        <f t="shared" si="588"/>
        <v>88.552847169631164</v>
      </c>
      <c r="BN481" s="35">
        <f t="shared" si="589"/>
        <v>89.80781191094222</v>
      </c>
      <c r="BO481" s="35">
        <f t="shared" si="589"/>
        <v>91.07563472636501</v>
      </c>
      <c r="BP481" s="35">
        <f t="shared" si="589"/>
        <v>92.356810059876722</v>
      </c>
      <c r="BQ481" s="35">
        <f t="shared" si="589"/>
        <v>93.651814871328099</v>
      </c>
      <c r="BR481" s="35">
        <f t="shared" si="589"/>
        <v>94.961110162997286</v>
      </c>
      <c r="BS481" s="35">
        <f t="shared" si="589"/>
        <v>96.285142408919398</v>
      </c>
      <c r="BT481" s="35">
        <f t="shared" si="589"/>
        <v>97.624344891753651</v>
      </c>
      <c r="BU481" s="35">
        <f t="shared" si="589"/>
        <v>98.979138952031349</v>
      </c>
      <c r="BV481" s="35">
        <f t="shared" si="589"/>
        <v>100.3499351546338</v>
      </c>
      <c r="BW481" s="35">
        <f t="shared" si="589"/>
        <v>101.73713437729343</v>
      </c>
      <c r="BX481" s="35">
        <f t="shared" si="590"/>
        <v>103.14112882581075</v>
      </c>
      <c r="BY481" s="35">
        <f t="shared" si="590"/>
        <v>104.56230298054308</v>
      </c>
      <c r="BZ481" s="35">
        <f t="shared" si="590"/>
        <v>106.00103447855975</v>
      </c>
      <c r="CA481" s="35">
        <f t="shared" si="590"/>
        <v>107.45769493567894</v>
      </c>
      <c r="CB481" s="35">
        <f t="shared" si="590"/>
        <v>108.93265071240997</v>
      </c>
      <c r="CC481" s="35">
        <f t="shared" si="590"/>
        <v>110.42626362762685</v>
      </c>
      <c r="CD481" s="35">
        <f t="shared" si="590"/>
        <v>111.93889162359856</v>
      </c>
      <c r="CE481" s="35">
        <f t="shared" si="590"/>
        <v>113.47088938580056</v>
      </c>
      <c r="CF481" s="35">
        <f t="shared" si="590"/>
        <v>115.0226089207343</v>
      </c>
      <c r="MZ481" s="36" t="s">
        <v>307</v>
      </c>
      <c r="NA481" s="75">
        <f t="shared" si="591"/>
        <v>152901256.96989313</v>
      </c>
      <c r="NB481" s="75">
        <f t="shared" si="592"/>
        <v>159036545.56426704</v>
      </c>
      <c r="NC481" s="75">
        <f t="shared" si="593"/>
        <v>165270296.67967972</v>
      </c>
      <c r="ND481" s="75">
        <f t="shared" si="594"/>
        <v>171707999.46422088</v>
      </c>
      <c r="NE481" s="75">
        <f t="shared" si="595"/>
        <v>177924502.8721973</v>
      </c>
      <c r="NF481" s="75">
        <f t="shared" si="596"/>
        <v>184538295.90065095</v>
      </c>
      <c r="NG481" s="75">
        <f t="shared" si="597"/>
        <v>191288410.87972111</v>
      </c>
      <c r="NH481" s="75">
        <f t="shared" si="598"/>
        <v>198077583.66245821</v>
      </c>
      <c r="NI481" s="75">
        <f t="shared" si="599"/>
        <v>204782361.2541354</v>
      </c>
      <c r="NJ481" s="75">
        <f t="shared" si="600"/>
        <v>211086233.17091456</v>
      </c>
      <c r="NK481" s="75">
        <f t="shared" si="601"/>
        <v>217540337.90192196</v>
      </c>
      <c r="NL481" s="75">
        <f t="shared" si="602"/>
        <v>223842748.94507891</v>
      </c>
      <c r="NM481" s="75">
        <f t="shared" si="603"/>
        <v>230135498.99622425</v>
      </c>
      <c r="NN481" s="75">
        <f t="shared" si="604"/>
        <v>236332084.40779829</v>
      </c>
      <c r="NO481" s="75">
        <f t="shared" si="605"/>
        <v>242920480.34899089</v>
      </c>
      <c r="NP481" s="75">
        <f t="shared" si="606"/>
        <v>249355858.72899491</v>
      </c>
      <c r="NQ481" s="75">
        <f t="shared" si="607"/>
        <v>255598366.62647846</v>
      </c>
      <c r="NR481" s="75">
        <f t="shared" si="608"/>
        <v>261674018.51607683</v>
      </c>
      <c r="NS481" s="75">
        <f t="shared" si="609"/>
        <v>267567353.28326175</v>
      </c>
      <c r="NT481" s="75">
        <f t="shared" si="610"/>
        <v>273273315.31152529</v>
      </c>
      <c r="NU481" s="75">
        <f t="shared" si="611"/>
        <v>278795491.11574459</v>
      </c>
      <c r="NV481" s="75">
        <f t="shared" si="612"/>
        <v>284165751.59939355</v>
      </c>
      <c r="NW481" s="75">
        <f t="shared" si="613"/>
        <v>289427966.55458391</v>
      </c>
      <c r="NX481" s="75">
        <f t="shared" si="614"/>
        <v>294618599.88867503</v>
      </c>
      <c r="NY481" s="75">
        <f t="shared" si="615"/>
        <v>299784147.67166734</v>
      </c>
      <c r="NZ481" s="75">
        <f t="shared" si="616"/>
        <v>304976979.34082955</v>
      </c>
      <c r="OA481" s="75">
        <f t="shared" si="617"/>
        <v>310254181.44309372</v>
      </c>
      <c r="OB481" s="75">
        <f t="shared" si="618"/>
        <v>315670007.02592653</v>
      </c>
      <c r="OC481" s="75">
        <f t="shared" si="619"/>
        <v>321275616.71353239</v>
      </c>
      <c r="OD481" s="75">
        <f t="shared" si="620"/>
        <v>327119087.85121185</v>
      </c>
      <c r="OE481" s="75">
        <f t="shared" si="621"/>
        <v>333245985.92202115</v>
      </c>
      <c r="OF481" s="75">
        <f t="shared" si="622"/>
        <v>339684430.5363847</v>
      </c>
      <c r="OG481" s="75">
        <f t="shared" si="623"/>
        <v>346450805.38962084</v>
      </c>
      <c r="OH481" s="75">
        <f t="shared" si="624"/>
        <v>353561168.08472347</v>
      </c>
      <c r="OI481" s="75">
        <f t="shared" si="625"/>
        <v>361017735.83440381</v>
      </c>
      <c r="OJ481" s="75">
        <f t="shared" si="626"/>
        <v>368811764.90483379</v>
      </c>
      <c r="OK481" s="75">
        <f t="shared" si="627"/>
        <v>376923885.90195495</v>
      </c>
      <c r="OL481" s="75">
        <f t="shared" si="628"/>
        <v>385326678.75250858</v>
      </c>
      <c r="OM481" s="75">
        <f t="shared" si="629"/>
        <v>393986489.5089218</v>
      </c>
      <c r="ON481" s="75">
        <f t="shared" si="630"/>
        <v>402865419.35807544</v>
      </c>
      <c r="OO481" s="75">
        <f t="shared" si="631"/>
        <v>411924730.88113654</v>
      </c>
      <c r="OP481" s="75">
        <f t="shared" si="632"/>
        <v>421129589.68237734</v>
      </c>
      <c r="OQ481" s="75">
        <f t="shared" si="633"/>
        <v>430447198.79294926</v>
      </c>
      <c r="OR481" s="75">
        <f t="shared" si="634"/>
        <v>439845407.07994133</v>
      </c>
      <c r="OS481" s="75">
        <f t="shared" si="635"/>
        <v>449296639.43876058</v>
      </c>
      <c r="OT481" s="75">
        <f t="shared" si="636"/>
        <v>458778500.8350293</v>
      </c>
      <c r="OU481" s="75">
        <f t="shared" si="637"/>
        <v>468273181.75675851</v>
      </c>
      <c r="OV481" s="75">
        <f t="shared" si="638"/>
        <v>477763960.09800154</v>
      </c>
      <c r="OW481" s="75">
        <f t="shared" si="639"/>
        <v>487241867.58650327</v>
      </c>
    </row>
    <row r="482" spans="2:413" ht="15">
      <c r="B482" s="81" t="s">
        <v>308</v>
      </c>
      <c r="C482" s="81">
        <v>0.37</v>
      </c>
      <c r="D482" s="121"/>
      <c r="E482" s="121"/>
      <c r="F482" s="121"/>
      <c r="G482" s="121"/>
      <c r="H482" s="121"/>
      <c r="I482" s="121"/>
      <c r="J482" s="121"/>
      <c r="AI482" s="36" t="s">
        <v>308</v>
      </c>
      <c r="AJ482" s="35">
        <f t="shared" si="586"/>
        <v>80.519100878419209</v>
      </c>
      <c r="AK482" s="35">
        <f t="shared" si="586"/>
        <v>82.372825116298884</v>
      </c>
      <c r="AL482" s="35">
        <f t="shared" si="586"/>
        <v>84.198857665373964</v>
      </c>
      <c r="AM482" s="35">
        <f t="shared" si="586"/>
        <v>85.999938140651139</v>
      </c>
      <c r="AN482" s="35">
        <f t="shared" si="586"/>
        <v>87.778750705722075</v>
      </c>
      <c r="AO482" s="35">
        <f t="shared" si="586"/>
        <v>89.537908984081653</v>
      </c>
      <c r="AP482" s="35">
        <f t="shared" si="586"/>
        <v>91.279944756813748</v>
      </c>
      <c r="AQ482" s="35">
        <f t="shared" si="586"/>
        <v>93.007299856894576</v>
      </c>
      <c r="AR482" s="35">
        <f t="shared" si="586"/>
        <v>94.722320736769134</v>
      </c>
      <c r="AS482" s="35">
        <f t="shared" si="586"/>
        <v>96.4272552494172</v>
      </c>
      <c r="AT482" s="35">
        <f t="shared" si="587"/>
        <v>98.124251242583597</v>
      </c>
      <c r="AU482" s="35">
        <f t="shared" si="587"/>
        <v>99.815356620476095</v>
      </c>
      <c r="AV482" s="35">
        <f t="shared" si="587"/>
        <v>101.50252057670144</v>
      </c>
      <c r="AW482" s="35">
        <f t="shared" si="587"/>
        <v>103.18759574646631</v>
      </c>
      <c r="AX482" s="35">
        <f t="shared" si="587"/>
        <v>104.87234106525791</v>
      </c>
      <c r="AY482" s="35">
        <f t="shared" si="587"/>
        <v>106.55842515561264</v>
      </c>
      <c r="AZ482" s="35">
        <f t="shared" si="587"/>
        <v>108.24743009352846</v>
      </c>
      <c r="BA482" s="35">
        <f t="shared" si="587"/>
        <v>109.94085543196762</v>
      </c>
      <c r="BB482" s="35">
        <f t="shared" si="587"/>
        <v>111.64012238113555</v>
      </c>
      <c r="BC482" s="35">
        <f t="shared" si="587"/>
        <v>113.34657806420569</v>
      </c>
      <c r="BD482" s="35">
        <f t="shared" si="588"/>
        <v>115.0614997832724</v>
      </c>
      <c r="BE482" s="35">
        <f t="shared" si="588"/>
        <v>116.78609924391077</v>
      </c>
      <c r="BF482" s="35">
        <f t="shared" si="588"/>
        <v>118.52152669813127</v>
      </c>
      <c r="BG482" s="35">
        <f t="shared" si="588"/>
        <v>120.26887497503493</v>
      </c>
      <c r="BH482" s="35">
        <f t="shared" si="588"/>
        <v>122.02918337636795</v>
      </c>
      <c r="BI482" s="35">
        <f t="shared" si="588"/>
        <v>123.80344142067841</v>
      </c>
      <c r="BJ482" s="35">
        <f t="shared" si="588"/>
        <v>125.592592425099</v>
      </c>
      <c r="BK482" s="35">
        <f t="shared" si="588"/>
        <v>127.39753691809986</v>
      </c>
      <c r="BL482" s="35">
        <f t="shared" si="588"/>
        <v>129.21913588003267</v>
      </c>
      <c r="BM482" s="35">
        <f t="shared" si="588"/>
        <v>131.05821381105412</v>
      </c>
      <c r="BN482" s="35">
        <f t="shared" si="589"/>
        <v>132.9155616281945</v>
      </c>
      <c r="BO482" s="35">
        <f t="shared" si="589"/>
        <v>134.79193939502022</v>
      </c>
      <c r="BP482" s="35">
        <f t="shared" si="589"/>
        <v>136.68807888861755</v>
      </c>
      <c r="BQ482" s="35">
        <f t="shared" si="589"/>
        <v>138.6046860095656</v>
      </c>
      <c r="BR482" s="35">
        <f t="shared" si="589"/>
        <v>140.54244304123597</v>
      </c>
      <c r="BS482" s="35">
        <f t="shared" si="589"/>
        <v>142.50201076520071</v>
      </c>
      <c r="BT482" s="35">
        <f t="shared" si="589"/>
        <v>144.48403043979539</v>
      </c>
      <c r="BU482" s="35">
        <f t="shared" si="589"/>
        <v>146.48912564900638</v>
      </c>
      <c r="BV482" s="35">
        <f t="shared" si="589"/>
        <v>148.51790402885803</v>
      </c>
      <c r="BW482" s="35">
        <f t="shared" si="589"/>
        <v>150.57095887839426</v>
      </c>
      <c r="BX482" s="35">
        <f t="shared" si="590"/>
        <v>152.64887066219993</v>
      </c>
      <c r="BY482" s="35">
        <f t="shared" si="590"/>
        <v>154.75220841120375</v>
      </c>
      <c r="BZ482" s="35">
        <f t="shared" si="590"/>
        <v>156.88153102826843</v>
      </c>
      <c r="CA482" s="35">
        <f t="shared" si="590"/>
        <v>159.03738850480482</v>
      </c>
      <c r="CB482" s="35">
        <f t="shared" si="590"/>
        <v>161.22032305436676</v>
      </c>
      <c r="CC482" s="35">
        <f t="shared" si="590"/>
        <v>163.43087016888774</v>
      </c>
      <c r="CD482" s="35">
        <f t="shared" si="590"/>
        <v>165.66955960292589</v>
      </c>
      <c r="CE482" s="35">
        <f t="shared" si="590"/>
        <v>167.93691629098484</v>
      </c>
      <c r="CF482" s="35">
        <f t="shared" si="590"/>
        <v>170.23346120268675</v>
      </c>
      <c r="MZ482" s="36" t="s">
        <v>308</v>
      </c>
      <c r="NA482" s="75">
        <f t="shared" si="591"/>
        <v>248158016.96796781</v>
      </c>
      <c r="NB482" s="75">
        <f t="shared" si="592"/>
        <v>255531541.46932471</v>
      </c>
      <c r="NC482" s="75">
        <f t="shared" si="593"/>
        <v>262309248.02325344</v>
      </c>
      <c r="ND482" s="75">
        <f t="shared" si="594"/>
        <v>268286869.02252367</v>
      </c>
      <c r="NE482" s="75">
        <f t="shared" si="595"/>
        <v>274412087.10246354</v>
      </c>
      <c r="NF482" s="75">
        <f t="shared" si="596"/>
        <v>280426463.28451484</v>
      </c>
      <c r="NG482" s="75">
        <f t="shared" si="597"/>
        <v>286198317.27101099</v>
      </c>
      <c r="NH482" s="75">
        <f t="shared" si="598"/>
        <v>292293204.19456387</v>
      </c>
      <c r="NI482" s="75">
        <f t="shared" si="599"/>
        <v>298685999.53283936</v>
      </c>
      <c r="NJ482" s="75">
        <f t="shared" si="600"/>
        <v>306617650.55150235</v>
      </c>
      <c r="NK482" s="75">
        <f t="shared" si="601"/>
        <v>314891810.27784115</v>
      </c>
      <c r="NL482" s="75">
        <f t="shared" si="602"/>
        <v>324161350.31422436</v>
      </c>
      <c r="NM482" s="75">
        <f t="shared" si="603"/>
        <v>333827376.81884915</v>
      </c>
      <c r="NN482" s="75">
        <f t="shared" si="604"/>
        <v>344055098.49437875</v>
      </c>
      <c r="NO482" s="75">
        <f t="shared" si="605"/>
        <v>354078597.43649113</v>
      </c>
      <c r="NP482" s="75">
        <f t="shared" si="606"/>
        <v>364989245.7642622</v>
      </c>
      <c r="NQ482" s="75">
        <f t="shared" si="607"/>
        <v>376326953.60707581</v>
      </c>
      <c r="NR482" s="75">
        <f t="shared" si="608"/>
        <v>387765904.68362248</v>
      </c>
      <c r="NS482" s="75">
        <f t="shared" si="609"/>
        <v>399091779.32881767</v>
      </c>
      <c r="NT482" s="75">
        <f t="shared" si="610"/>
        <v>409757060.77492678</v>
      </c>
      <c r="NU482" s="75">
        <f t="shared" si="611"/>
        <v>420720302.85053945</v>
      </c>
      <c r="NV482" s="75">
        <f t="shared" si="612"/>
        <v>431458185.41578048</v>
      </c>
      <c r="NW482" s="75">
        <f t="shared" si="613"/>
        <v>442217446.08629805</v>
      </c>
      <c r="NX482" s="75">
        <f t="shared" si="614"/>
        <v>452847192.2547493</v>
      </c>
      <c r="NY482" s="75">
        <f t="shared" si="615"/>
        <v>464186810.64536607</v>
      </c>
      <c r="NZ482" s="75">
        <f t="shared" si="616"/>
        <v>475296639.43727916</v>
      </c>
      <c r="OA482" s="75">
        <f t="shared" si="617"/>
        <v>486108766.42578661</v>
      </c>
      <c r="OB482" s="75">
        <f t="shared" si="618"/>
        <v>496668088.10525966</v>
      </c>
      <c r="OC482" s="75">
        <f t="shared" si="619"/>
        <v>506948766.52960366</v>
      </c>
      <c r="OD482" s="75">
        <f t="shared" si="620"/>
        <v>516941169.40241086</v>
      </c>
      <c r="OE482" s="75">
        <f t="shared" si="621"/>
        <v>526652127.3327648</v>
      </c>
      <c r="OF482" s="75">
        <f t="shared" si="622"/>
        <v>536134130.19205654</v>
      </c>
      <c r="OG482" s="75">
        <f t="shared" si="623"/>
        <v>545462663.53015614</v>
      </c>
      <c r="OH482" s="75">
        <f t="shared" si="624"/>
        <v>554698725.50400174</v>
      </c>
      <c r="OI482" s="75">
        <f t="shared" si="625"/>
        <v>563920649.92035162</v>
      </c>
      <c r="OJ482" s="75">
        <f t="shared" si="626"/>
        <v>573218043.35529971</v>
      </c>
      <c r="OK482" s="75">
        <f t="shared" si="627"/>
        <v>582684733.90361583</v>
      </c>
      <c r="OL482" s="75">
        <f t="shared" si="628"/>
        <v>592412278.36337721</v>
      </c>
      <c r="OM482" s="75">
        <f t="shared" si="629"/>
        <v>602486046.48609114</v>
      </c>
      <c r="ON482" s="75">
        <f t="shared" si="630"/>
        <v>612987924.98024213</v>
      </c>
      <c r="OO482" s="75">
        <f t="shared" si="631"/>
        <v>623993016.08020902</v>
      </c>
      <c r="OP482" s="75">
        <f t="shared" si="632"/>
        <v>635548130.6709708</v>
      </c>
      <c r="OQ482" s="75">
        <f t="shared" si="633"/>
        <v>647680223.7596823</v>
      </c>
      <c r="OR482" s="75">
        <f t="shared" si="634"/>
        <v>660413888.38339734</v>
      </c>
      <c r="OS482" s="75">
        <f t="shared" si="635"/>
        <v>673753756.21230447</v>
      </c>
      <c r="OT482" s="75">
        <f t="shared" si="636"/>
        <v>687684252.06577563</v>
      </c>
      <c r="OU482" s="75">
        <f t="shared" si="637"/>
        <v>702170713.69940865</v>
      </c>
      <c r="OV482" s="75">
        <f t="shared" si="638"/>
        <v>717167211.79633391</v>
      </c>
      <c r="OW482" s="75">
        <f t="shared" si="639"/>
        <v>732615872.46457672</v>
      </c>
    </row>
    <row r="483" spans="2:413" ht="15">
      <c r="B483" s="81" t="s">
        <v>239</v>
      </c>
      <c r="C483" s="81">
        <v>0.6</v>
      </c>
      <c r="AI483" s="36" t="s">
        <v>239</v>
      </c>
      <c r="AJ483" s="35">
        <f t="shared" si="586"/>
        <v>130.57151493797707</v>
      </c>
      <c r="AK483" s="35">
        <f t="shared" si="586"/>
        <v>133.57755424264684</v>
      </c>
      <c r="AL483" s="35">
        <f t="shared" si="586"/>
        <v>136.53868810601185</v>
      </c>
      <c r="AM483" s="35">
        <f t="shared" si="586"/>
        <v>139.45935914700186</v>
      </c>
      <c r="AN483" s="35">
        <f t="shared" si="586"/>
        <v>142.34392006333309</v>
      </c>
      <c r="AO483" s="35">
        <f t="shared" si="586"/>
        <v>145.19660916337565</v>
      </c>
      <c r="AP483" s="35">
        <f t="shared" si="586"/>
        <v>148.02153203807634</v>
      </c>
      <c r="AQ483" s="35">
        <f t="shared" si="586"/>
        <v>150.82264841658579</v>
      </c>
      <c r="AR483" s="35">
        <f t="shared" si="586"/>
        <v>153.60376335692291</v>
      </c>
      <c r="AS483" s="35">
        <f t="shared" si="586"/>
        <v>156.36852202608193</v>
      </c>
      <c r="AT483" s="35">
        <f t="shared" si="587"/>
        <v>159.12040742040583</v>
      </c>
      <c r="AU483" s="35">
        <f t="shared" si="587"/>
        <v>161.8627404656369</v>
      </c>
      <c r="AV483" s="35">
        <f t="shared" si="587"/>
        <v>164.59868201627262</v>
      </c>
      <c r="AW483" s="35">
        <f t="shared" si="587"/>
        <v>167.33123634562105</v>
      </c>
      <c r="AX483" s="35">
        <f t="shared" si="587"/>
        <v>170.06325578149929</v>
      </c>
      <c r="AY483" s="35">
        <f t="shared" si="587"/>
        <v>172.79744619829077</v>
      </c>
      <c r="AZ483" s="35">
        <f t="shared" si="587"/>
        <v>175.53637312464073</v>
      </c>
      <c r="BA483" s="35">
        <f t="shared" si="587"/>
        <v>178.2824682680556</v>
      </c>
      <c r="BB483" s="35">
        <f t="shared" si="587"/>
        <v>181.03803629373334</v>
      </c>
      <c r="BC483" s="35">
        <f t="shared" si="587"/>
        <v>183.80526172573894</v>
      </c>
      <c r="BD483" s="35">
        <f t="shared" si="588"/>
        <v>186.58621586476605</v>
      </c>
      <c r="BE483" s="35">
        <f t="shared" si="588"/>
        <v>189.38286363877421</v>
      </c>
      <c r="BF483" s="35">
        <f t="shared" si="588"/>
        <v>192.19707032129395</v>
      </c>
      <c r="BG483" s="35">
        <f t="shared" si="588"/>
        <v>195.03060806762423</v>
      </c>
      <c r="BH483" s="35">
        <f t="shared" si="588"/>
        <v>197.88516223194802</v>
      </c>
      <c r="BI483" s="35">
        <f t="shared" si="588"/>
        <v>200.76233743893798</v>
      </c>
      <c r="BJ483" s="35">
        <f t="shared" si="588"/>
        <v>203.66366339205243</v>
      </c>
      <c r="BK483" s="35">
        <f t="shared" si="588"/>
        <v>206.59060040772951</v>
      </c>
      <c r="BL483" s="35">
        <f t="shared" si="588"/>
        <v>209.54454467032323</v>
      </c>
      <c r="BM483" s="35">
        <f t="shared" si="588"/>
        <v>212.52683320711478</v>
      </c>
      <c r="BN483" s="35">
        <f t="shared" si="589"/>
        <v>215.53874858626133</v>
      </c>
      <c r="BO483" s="35">
        <f t="shared" si="589"/>
        <v>218.58152334327602</v>
      </c>
      <c r="BP483" s="35">
        <f t="shared" si="589"/>
        <v>221.65634414370413</v>
      </c>
      <c r="BQ483" s="35">
        <f t="shared" si="589"/>
        <v>224.76435569118743</v>
      </c>
      <c r="BR483" s="35">
        <f t="shared" si="589"/>
        <v>227.90666439119349</v>
      </c>
      <c r="BS483" s="35">
        <f t="shared" si="589"/>
        <v>231.08434178140655</v>
      </c>
      <c r="BT483" s="35">
        <f t="shared" si="589"/>
        <v>234.29842774020875</v>
      </c>
      <c r="BU483" s="35">
        <f t="shared" si="589"/>
        <v>237.54993348487523</v>
      </c>
      <c r="BV483" s="35">
        <f t="shared" si="589"/>
        <v>240.8398443711211</v>
      </c>
      <c r="BW483" s="35">
        <f t="shared" si="589"/>
        <v>244.16912250550422</v>
      </c>
      <c r="BX483" s="35">
        <f t="shared" si="590"/>
        <v>247.53870918194579</v>
      </c>
      <c r="BY483" s="35">
        <f t="shared" si="590"/>
        <v>250.94952715330339</v>
      </c>
      <c r="BZ483" s="35">
        <f t="shared" si="590"/>
        <v>254.40248274854338</v>
      </c>
      <c r="CA483" s="35">
        <f t="shared" si="590"/>
        <v>257.89846784562945</v>
      </c>
      <c r="CB483" s="35">
        <f t="shared" si="590"/>
        <v>261.43836170978392</v>
      </c>
      <c r="CC483" s="35">
        <f t="shared" si="590"/>
        <v>265.02303270630443</v>
      </c>
      <c r="CD483" s="35">
        <f t="shared" si="590"/>
        <v>268.65333989663657</v>
      </c>
      <c r="CE483" s="35">
        <f t="shared" si="590"/>
        <v>272.33013452592132</v>
      </c>
      <c r="CF483" s="35">
        <f t="shared" si="590"/>
        <v>276.05426140976232</v>
      </c>
      <c r="MZ483" s="36" t="s">
        <v>239</v>
      </c>
      <c r="NA483" s="75">
        <f t="shared" si="591"/>
        <v>428414933.37512314</v>
      </c>
      <c r="NB483" s="75">
        <f t="shared" si="592"/>
        <v>449721562.85866004</v>
      </c>
      <c r="NC483" s="75">
        <f t="shared" si="593"/>
        <v>470448146.02990699</v>
      </c>
      <c r="ND483" s="75">
        <f t="shared" si="594"/>
        <v>490635457.89904594</v>
      </c>
      <c r="NE483" s="75">
        <f t="shared" si="595"/>
        <v>507736065.51654702</v>
      </c>
      <c r="NF483" s="75">
        <f t="shared" si="596"/>
        <v>522432935.80700606</v>
      </c>
      <c r="NG483" s="75">
        <f t="shared" si="597"/>
        <v>535056244.26714331</v>
      </c>
      <c r="NH483" s="75">
        <f t="shared" si="598"/>
        <v>547395267.69521117</v>
      </c>
      <c r="NI483" s="75">
        <f t="shared" si="599"/>
        <v>559389884.48786783</v>
      </c>
      <c r="NJ483" s="75">
        <f t="shared" si="600"/>
        <v>570550582.95379865</v>
      </c>
      <c r="NK483" s="75">
        <f t="shared" si="601"/>
        <v>581796878.38385987</v>
      </c>
      <c r="NL483" s="75">
        <f t="shared" si="602"/>
        <v>592172893.64064705</v>
      </c>
      <c r="NM483" s="75">
        <f t="shared" si="603"/>
        <v>601979352.79742312</v>
      </c>
      <c r="NN483" s="75">
        <f t="shared" si="604"/>
        <v>610885347.7449578</v>
      </c>
      <c r="NO483" s="75">
        <f t="shared" si="605"/>
        <v>620770678.40432525</v>
      </c>
      <c r="NP483" s="75">
        <f t="shared" si="606"/>
        <v>631157187.22473764</v>
      </c>
      <c r="NQ483" s="75">
        <f t="shared" si="607"/>
        <v>641816625.173967</v>
      </c>
      <c r="NR483" s="75">
        <f t="shared" si="608"/>
        <v>653204143.57821739</v>
      </c>
      <c r="NS483" s="75">
        <f t="shared" si="609"/>
        <v>665262463.38698113</v>
      </c>
      <c r="NT483" s="75">
        <f t="shared" si="610"/>
        <v>680337714.77795875</v>
      </c>
      <c r="NU483" s="75">
        <f t="shared" si="611"/>
        <v>696136751.80444598</v>
      </c>
      <c r="NV483" s="75">
        <f t="shared" si="612"/>
        <v>713888931.16099584</v>
      </c>
      <c r="NW483" s="75">
        <f t="shared" si="613"/>
        <v>732449773.39659905</v>
      </c>
      <c r="NX483" s="75">
        <f t="shared" si="614"/>
        <v>752126958.66603792</v>
      </c>
      <c r="NY483" s="75">
        <f t="shared" si="615"/>
        <v>771472125.20003903</v>
      </c>
      <c r="NZ483" s="75">
        <f t="shared" si="616"/>
        <v>792537433.76744914</v>
      </c>
      <c r="OA483" s="75">
        <f t="shared" si="617"/>
        <v>814453637.53244174</v>
      </c>
      <c r="OB483" s="75">
        <f t="shared" si="618"/>
        <v>836607849.27693856</v>
      </c>
      <c r="OC483" s="75">
        <f t="shared" si="619"/>
        <v>858599132.7375946</v>
      </c>
      <c r="OD483" s="75">
        <f t="shared" si="620"/>
        <v>879404581.83972633</v>
      </c>
      <c r="OE483" s="75">
        <f t="shared" si="621"/>
        <v>900816179.67896307</v>
      </c>
      <c r="OF483" s="75">
        <f t="shared" si="622"/>
        <v>921856645.62409949</v>
      </c>
      <c r="OG483" s="75">
        <f t="shared" si="623"/>
        <v>942985270.23120379</v>
      </c>
      <c r="OH483" s="75">
        <f t="shared" si="624"/>
        <v>963919246.23704553</v>
      </c>
      <c r="OI483" s="75">
        <f t="shared" si="625"/>
        <v>986221648.35333359</v>
      </c>
      <c r="OJ483" s="75">
        <f t="shared" si="626"/>
        <v>1008139872.5883116</v>
      </c>
      <c r="OK483" s="75">
        <f t="shared" si="627"/>
        <v>1029548293.7153318</v>
      </c>
      <c r="OL483" s="75">
        <f t="shared" si="628"/>
        <v>1050531086.2962394</v>
      </c>
      <c r="OM483" s="75">
        <f t="shared" si="629"/>
        <v>1071039835.2621901</v>
      </c>
      <c r="ON483" s="75">
        <f t="shared" si="630"/>
        <v>1091055806.2758627</v>
      </c>
      <c r="OO483" s="75">
        <f t="shared" si="631"/>
        <v>1110592320.2931671</v>
      </c>
      <c r="OP483" s="75">
        <f t="shared" si="632"/>
        <v>1129746413.9476035</v>
      </c>
      <c r="OQ483" s="75">
        <f t="shared" si="633"/>
        <v>1148657992.310086</v>
      </c>
      <c r="OR483" s="75">
        <f t="shared" si="634"/>
        <v>1167439052.4370568</v>
      </c>
      <c r="OS483" s="75">
        <f t="shared" si="635"/>
        <v>1186234474.6819093</v>
      </c>
      <c r="OT483" s="75">
        <f t="shared" si="636"/>
        <v>1205208142.6138818</v>
      </c>
      <c r="OU483" s="75">
        <f t="shared" si="637"/>
        <v>1224534549.9558446</v>
      </c>
      <c r="OV483" s="75">
        <f t="shared" si="638"/>
        <v>1244382321.0712652</v>
      </c>
      <c r="OW483" s="75">
        <f t="shared" si="639"/>
        <v>1264908231.205672</v>
      </c>
    </row>
    <row r="484" spans="2:413" ht="15">
      <c r="B484" s="81" t="s">
        <v>240</v>
      </c>
      <c r="C484" s="81">
        <v>0.73</v>
      </c>
      <c r="AI484" s="36" t="s">
        <v>240</v>
      </c>
      <c r="AJ484" s="35">
        <f t="shared" si="586"/>
        <v>158.86200984120546</v>
      </c>
      <c r="AK484" s="35">
        <f t="shared" si="586"/>
        <v>162.51935766188697</v>
      </c>
      <c r="AL484" s="35">
        <f t="shared" si="586"/>
        <v>166.12207052898106</v>
      </c>
      <c r="AM484" s="35">
        <f t="shared" si="586"/>
        <v>169.67555362885224</v>
      </c>
      <c r="AN484" s="35">
        <f t="shared" si="586"/>
        <v>173.18510274372193</v>
      </c>
      <c r="AO484" s="35">
        <f t="shared" si="586"/>
        <v>176.65587448210704</v>
      </c>
      <c r="AP484" s="35">
        <f t="shared" si="586"/>
        <v>180.09286397965957</v>
      </c>
      <c r="AQ484" s="35">
        <f t="shared" si="586"/>
        <v>183.50088890684603</v>
      </c>
      <c r="AR484" s="35">
        <f t="shared" si="586"/>
        <v>186.88457875092288</v>
      </c>
      <c r="AS484" s="35">
        <f t="shared" si="586"/>
        <v>190.24836846506636</v>
      </c>
      <c r="AT484" s="35">
        <f t="shared" si="587"/>
        <v>193.5964956948271</v>
      </c>
      <c r="AU484" s="35">
        <f t="shared" si="587"/>
        <v>196.93300089985826</v>
      </c>
      <c r="AV484" s="35">
        <f t="shared" si="587"/>
        <v>200.26172978646503</v>
      </c>
      <c r="AW484" s="35">
        <f t="shared" si="587"/>
        <v>203.58633755383894</v>
      </c>
      <c r="AX484" s="35">
        <f t="shared" si="587"/>
        <v>206.91029453415749</v>
      </c>
      <c r="AY484" s="35">
        <f t="shared" si="587"/>
        <v>210.23689287458711</v>
      </c>
      <c r="AZ484" s="35">
        <f t="shared" si="587"/>
        <v>213.56925396831289</v>
      </c>
      <c r="BA484" s="35">
        <f t="shared" si="587"/>
        <v>216.91033639280096</v>
      </c>
      <c r="BB484" s="35">
        <f t="shared" si="587"/>
        <v>220.26294415737556</v>
      </c>
      <c r="BC484" s="35">
        <f t="shared" si="587"/>
        <v>223.62973509964905</v>
      </c>
      <c r="BD484" s="35">
        <f t="shared" si="588"/>
        <v>227.013229302132</v>
      </c>
      <c r="BE484" s="35">
        <f t="shared" si="588"/>
        <v>230.41581742717528</v>
      </c>
      <c r="BF484" s="35">
        <f t="shared" si="588"/>
        <v>233.83976889090764</v>
      </c>
      <c r="BG484" s="35">
        <f t="shared" si="588"/>
        <v>237.28723981560947</v>
      </c>
      <c r="BH484" s="35">
        <f t="shared" si="588"/>
        <v>240.76028071553677</v>
      </c>
      <c r="BI484" s="35">
        <f t="shared" si="588"/>
        <v>244.26084388404118</v>
      </c>
      <c r="BJ484" s="35">
        <f t="shared" si="588"/>
        <v>247.79079046033044</v>
      </c>
      <c r="BK484" s="35">
        <f t="shared" si="588"/>
        <v>251.35189716273757</v>
      </c>
      <c r="BL484" s="35">
        <f t="shared" si="588"/>
        <v>254.94586268222659</v>
      </c>
      <c r="BM484" s="35">
        <f t="shared" si="588"/>
        <v>258.57431373532302</v>
      </c>
      <c r="BN484" s="35">
        <f t="shared" si="589"/>
        <v>262.23881077995128</v>
      </c>
      <c r="BO484" s="35">
        <f t="shared" si="589"/>
        <v>265.94085340098582</v>
      </c>
      <c r="BP484" s="35">
        <f t="shared" si="589"/>
        <v>269.68188537484002</v>
      </c>
      <c r="BQ484" s="35">
        <f t="shared" si="589"/>
        <v>273.46329942427803</v>
      </c>
      <c r="BR484" s="35">
        <f t="shared" si="589"/>
        <v>277.28644167595206</v>
      </c>
      <c r="BS484" s="35">
        <f t="shared" si="589"/>
        <v>281.15261583404464</v>
      </c>
      <c r="BT484" s="35">
        <f t="shared" si="589"/>
        <v>285.06308708392066</v>
      </c>
      <c r="BU484" s="35">
        <f t="shared" si="589"/>
        <v>289.01908573993154</v>
      </c>
      <c r="BV484" s="35">
        <f t="shared" si="589"/>
        <v>293.0218106515307</v>
      </c>
      <c r="BW484" s="35">
        <f t="shared" si="589"/>
        <v>297.07243238169679</v>
      </c>
      <c r="BX484" s="35">
        <f t="shared" si="590"/>
        <v>301.1720961713674</v>
      </c>
      <c r="BY484" s="35">
        <f t="shared" si="590"/>
        <v>305.3219247031858</v>
      </c>
      <c r="BZ484" s="35">
        <f t="shared" si="590"/>
        <v>309.52302067739447</v>
      </c>
      <c r="CA484" s="35">
        <f t="shared" si="590"/>
        <v>313.77646921218252</v>
      </c>
      <c r="CB484" s="35">
        <f t="shared" si="590"/>
        <v>318.08334008023712</v>
      </c>
      <c r="CC484" s="35">
        <f t="shared" si="590"/>
        <v>322.44468979267037</v>
      </c>
      <c r="CD484" s="35">
        <f t="shared" si="590"/>
        <v>326.86156354090781</v>
      </c>
      <c r="CE484" s="35">
        <f t="shared" si="590"/>
        <v>331.33499700653761</v>
      </c>
      <c r="CF484" s="35">
        <f t="shared" si="590"/>
        <v>335.86601804854416</v>
      </c>
      <c r="MZ484" s="36" t="s">
        <v>240</v>
      </c>
      <c r="NA484" s="75">
        <f t="shared" si="591"/>
        <v>506760915.12089431</v>
      </c>
      <c r="NB484" s="75">
        <f t="shared" si="592"/>
        <v>522921960.17417222</v>
      </c>
      <c r="NC484" s="75">
        <f t="shared" si="593"/>
        <v>538178528.64370716</v>
      </c>
      <c r="ND484" s="75">
        <f t="shared" si="594"/>
        <v>553892610.12820506</v>
      </c>
      <c r="NE484" s="75">
        <f t="shared" si="595"/>
        <v>568684458.17750478</v>
      </c>
      <c r="NF484" s="75">
        <f t="shared" si="596"/>
        <v>585589845.39750636</v>
      </c>
      <c r="NG484" s="75">
        <f t="shared" si="597"/>
        <v>606755730.54119849</v>
      </c>
      <c r="NH484" s="75">
        <f t="shared" si="598"/>
        <v>629876343.21897221</v>
      </c>
      <c r="NI484" s="75">
        <f t="shared" si="599"/>
        <v>655296198.39296854</v>
      </c>
      <c r="NJ484" s="75">
        <f t="shared" si="600"/>
        <v>681710890.77308142</v>
      </c>
      <c r="NK484" s="75">
        <f t="shared" si="601"/>
        <v>707970962.56273675</v>
      </c>
      <c r="NL484" s="75">
        <f t="shared" si="602"/>
        <v>734421649.45683873</v>
      </c>
      <c r="NM484" s="75">
        <f t="shared" si="603"/>
        <v>760433439.82170546</v>
      </c>
      <c r="NN484" s="75">
        <f t="shared" si="604"/>
        <v>786146606.60077357</v>
      </c>
      <c r="NO484" s="75">
        <f t="shared" si="605"/>
        <v>807951387.59846497</v>
      </c>
      <c r="NP484" s="75">
        <f t="shared" si="606"/>
        <v>826927293.58632803</v>
      </c>
      <c r="NQ484" s="75">
        <f t="shared" si="607"/>
        <v>843619910.10023272</v>
      </c>
      <c r="NR484" s="75">
        <f t="shared" si="608"/>
        <v>860042325.75635481</v>
      </c>
      <c r="NS484" s="75">
        <f t="shared" si="609"/>
        <v>876108635.63672245</v>
      </c>
      <c r="NT484" s="75">
        <f t="shared" si="610"/>
        <v>891116637.60879016</v>
      </c>
      <c r="NU484" s="75">
        <f t="shared" si="611"/>
        <v>906370522.16616988</v>
      </c>
      <c r="NV484" s="75">
        <f t="shared" si="612"/>
        <v>920512112.28483498</v>
      </c>
      <c r="NW484" s="75">
        <f t="shared" si="613"/>
        <v>933970301.1761874</v>
      </c>
      <c r="NX484" s="75">
        <f t="shared" si="614"/>
        <v>946277309.08618939</v>
      </c>
      <c r="NY484" s="75">
        <f t="shared" si="615"/>
        <v>960071104.03924024</v>
      </c>
      <c r="NZ484" s="75">
        <f t="shared" si="616"/>
        <v>974666229.0034852</v>
      </c>
      <c r="OA484" s="75">
        <f t="shared" si="617"/>
        <v>989739355.95933676</v>
      </c>
      <c r="OB484" s="75">
        <f t="shared" si="618"/>
        <v>1005920849.2249566</v>
      </c>
      <c r="OC484" s="75">
        <f t="shared" si="619"/>
        <v>1023126045.934533</v>
      </c>
      <c r="OD484" s="75">
        <f t="shared" si="620"/>
        <v>1044625488.754822</v>
      </c>
      <c r="OE484" s="75">
        <f t="shared" si="621"/>
        <v>1067198934.9469556</v>
      </c>
      <c r="OF484" s="75">
        <f t="shared" si="622"/>
        <v>1092558691.3876419</v>
      </c>
      <c r="OG484" s="75">
        <f t="shared" si="623"/>
        <v>1119097301.6486614</v>
      </c>
      <c r="OH484" s="75">
        <f t="shared" si="624"/>
        <v>1147243625.3501093</v>
      </c>
      <c r="OI484" s="75">
        <f t="shared" si="625"/>
        <v>1174969685.9474957</v>
      </c>
      <c r="OJ484" s="75">
        <f t="shared" si="626"/>
        <v>1205137352.1055181</v>
      </c>
      <c r="OK484" s="75">
        <f t="shared" si="627"/>
        <v>1236534116.3767993</v>
      </c>
      <c r="OL484" s="75">
        <f t="shared" si="628"/>
        <v>1268305055.1243134</v>
      </c>
      <c r="OM484" s="75">
        <f t="shared" si="629"/>
        <v>1299893393.6707582</v>
      </c>
      <c r="ON484" s="75">
        <f t="shared" si="630"/>
        <v>1329878609.8139572</v>
      </c>
      <c r="OO484" s="75">
        <f t="shared" si="631"/>
        <v>1360748837.9632602</v>
      </c>
      <c r="OP484" s="75">
        <f t="shared" si="632"/>
        <v>1391144697.2855442</v>
      </c>
      <c r="OQ484" s="75">
        <f t="shared" si="633"/>
        <v>1421707329.0358219</v>
      </c>
      <c r="OR484" s="75">
        <f t="shared" si="634"/>
        <v>1452042971.1027184</v>
      </c>
      <c r="OS484" s="75">
        <f t="shared" si="635"/>
        <v>1484318729.9840622</v>
      </c>
      <c r="OT484" s="75">
        <f t="shared" si="636"/>
        <v>1516102364.491467</v>
      </c>
      <c r="OU484" s="75">
        <f t="shared" si="637"/>
        <v>1547219149.5762632</v>
      </c>
      <c r="OV484" s="75">
        <f t="shared" si="638"/>
        <v>1577786772.9254074</v>
      </c>
      <c r="OW484" s="75">
        <f t="shared" si="639"/>
        <v>1607735210.5054028</v>
      </c>
    </row>
    <row r="485" spans="2:413" ht="15">
      <c r="B485" s="81" t="s">
        <v>241</v>
      </c>
      <c r="C485" s="81">
        <v>1.03</v>
      </c>
      <c r="AI485" s="36" t="s">
        <v>241</v>
      </c>
      <c r="AJ485" s="35">
        <f t="shared" si="586"/>
        <v>224.14776731019401</v>
      </c>
      <c r="AK485" s="35">
        <f t="shared" si="586"/>
        <v>229.30813478321039</v>
      </c>
      <c r="AL485" s="35">
        <f t="shared" si="586"/>
        <v>234.39141458198699</v>
      </c>
      <c r="AM485" s="35">
        <f t="shared" si="586"/>
        <v>239.4052332023532</v>
      </c>
      <c r="AN485" s="35">
        <f t="shared" si="586"/>
        <v>244.3570627753885</v>
      </c>
      <c r="AO485" s="35">
        <f t="shared" si="586"/>
        <v>249.25417906379488</v>
      </c>
      <c r="AP485" s="35">
        <f t="shared" si="586"/>
        <v>254.10362999869773</v>
      </c>
      <c r="AQ485" s="35">
        <f t="shared" si="586"/>
        <v>258.91221311513897</v>
      </c>
      <c r="AR485" s="35">
        <f t="shared" si="586"/>
        <v>263.68646042938434</v>
      </c>
      <c r="AS485" s="35">
        <f t="shared" si="586"/>
        <v>268.43262947810734</v>
      </c>
      <c r="AT485" s="35">
        <f t="shared" si="587"/>
        <v>273.15669940503005</v>
      </c>
      <c r="AU485" s="35">
        <f t="shared" si="587"/>
        <v>277.86437113267669</v>
      </c>
      <c r="AV485" s="35">
        <f t="shared" si="587"/>
        <v>282.56107079460133</v>
      </c>
      <c r="AW485" s="35">
        <f t="shared" si="587"/>
        <v>287.2519557266495</v>
      </c>
      <c r="AX485" s="35">
        <f t="shared" si="587"/>
        <v>291.94192242490715</v>
      </c>
      <c r="AY485" s="35">
        <f t="shared" si="587"/>
        <v>296.63561597373251</v>
      </c>
      <c r="AZ485" s="35">
        <f t="shared" si="587"/>
        <v>301.33744053063327</v>
      </c>
      <c r="BA485" s="35">
        <f t="shared" si="587"/>
        <v>306.05157052682875</v>
      </c>
      <c r="BB485" s="35">
        <f t="shared" si="587"/>
        <v>310.78196230424226</v>
      </c>
      <c r="BC485" s="35">
        <f t="shared" si="587"/>
        <v>315.53236596251855</v>
      </c>
      <c r="BD485" s="35">
        <f t="shared" si="588"/>
        <v>320.30633723451507</v>
      </c>
      <c r="BE485" s="35">
        <f t="shared" si="588"/>
        <v>325.10724924656239</v>
      </c>
      <c r="BF485" s="35">
        <f t="shared" si="588"/>
        <v>329.93830405155467</v>
      </c>
      <c r="BG485" s="35">
        <f t="shared" si="588"/>
        <v>334.80254384942157</v>
      </c>
      <c r="BH485" s="35">
        <f t="shared" si="588"/>
        <v>339.7028618315108</v>
      </c>
      <c r="BI485" s="35">
        <f t="shared" si="588"/>
        <v>344.64201260351018</v>
      </c>
      <c r="BJ485" s="35">
        <f t="shared" si="588"/>
        <v>349.62262215635667</v>
      </c>
      <c r="BK485" s="35">
        <f t="shared" si="588"/>
        <v>354.64719736660231</v>
      </c>
      <c r="BL485" s="35">
        <f t="shared" si="588"/>
        <v>359.71813501738819</v>
      </c>
      <c r="BM485" s="35">
        <f t="shared" si="588"/>
        <v>364.83773033888042</v>
      </c>
      <c r="BN485" s="35">
        <f t="shared" si="589"/>
        <v>370.00818507308196</v>
      </c>
      <c r="BO485" s="35">
        <f t="shared" si="589"/>
        <v>375.23161507262387</v>
      </c>
      <c r="BP485" s="35">
        <f t="shared" si="589"/>
        <v>380.51005744669209</v>
      </c>
      <c r="BQ485" s="35">
        <f t="shared" si="589"/>
        <v>385.84547726987176</v>
      </c>
      <c r="BR485" s="35">
        <f t="shared" si="589"/>
        <v>391.23977387154883</v>
      </c>
      <c r="BS485" s="35">
        <f t="shared" si="589"/>
        <v>396.69478672474793</v>
      </c>
      <c r="BT485" s="35">
        <f t="shared" si="589"/>
        <v>402.21230095402507</v>
      </c>
      <c r="BU485" s="35">
        <f t="shared" si="589"/>
        <v>407.79405248236918</v>
      </c>
      <c r="BV485" s="35">
        <f t="shared" si="589"/>
        <v>413.44173283709125</v>
      </c>
      <c r="BW485" s="35">
        <f t="shared" si="589"/>
        <v>419.15699363444895</v>
      </c>
      <c r="BX485" s="35">
        <f t="shared" si="590"/>
        <v>424.94145076234031</v>
      </c>
      <c r="BY485" s="35">
        <f t="shared" si="590"/>
        <v>430.7966882798375</v>
      </c>
      <c r="BZ485" s="35">
        <f t="shared" si="590"/>
        <v>436.72426205166619</v>
      </c>
      <c r="CA485" s="35">
        <f t="shared" si="590"/>
        <v>442.72570313499727</v>
      </c>
      <c r="CB485" s="35">
        <f t="shared" si="590"/>
        <v>448.80252093512905</v>
      </c>
      <c r="CC485" s="35">
        <f t="shared" si="590"/>
        <v>454.95620614582265</v>
      </c>
      <c r="CD485" s="35">
        <f t="shared" si="590"/>
        <v>461.18823348922609</v>
      </c>
      <c r="CE485" s="35">
        <f t="shared" si="590"/>
        <v>467.5000642694983</v>
      </c>
      <c r="CF485" s="35">
        <f t="shared" si="590"/>
        <v>473.89314875342535</v>
      </c>
      <c r="MZ485" s="36" t="s">
        <v>241</v>
      </c>
      <c r="NA485" s="75">
        <f t="shared" si="591"/>
        <v>684851449.88557243</v>
      </c>
      <c r="NB485" s="75">
        <f t="shared" si="592"/>
        <v>705961094.3072741</v>
      </c>
      <c r="NC485" s="75">
        <f t="shared" si="593"/>
        <v>728649309.03121877</v>
      </c>
      <c r="ND485" s="75">
        <f t="shared" si="594"/>
        <v>751738896.19668555</v>
      </c>
      <c r="NE485" s="75">
        <f t="shared" si="595"/>
        <v>777290042.40599978</v>
      </c>
      <c r="NF485" s="75">
        <f t="shared" si="596"/>
        <v>801885340.37911797</v>
      </c>
      <c r="NG485" s="75">
        <f t="shared" si="597"/>
        <v>823626858.22566891</v>
      </c>
      <c r="NH485" s="75">
        <f t="shared" si="598"/>
        <v>844779286.77650166</v>
      </c>
      <c r="NI485" s="75">
        <f t="shared" si="599"/>
        <v>866839705.7780329</v>
      </c>
      <c r="NJ485" s="75">
        <f t="shared" si="600"/>
        <v>889147115.17388046</v>
      </c>
      <c r="NK485" s="75">
        <f t="shared" si="601"/>
        <v>911765103.28015995</v>
      </c>
      <c r="NL485" s="75">
        <f t="shared" si="602"/>
        <v>933400328.3226608</v>
      </c>
      <c r="NM485" s="75">
        <f t="shared" si="603"/>
        <v>953983817.46101618</v>
      </c>
      <c r="NN485" s="75">
        <f t="shared" si="604"/>
        <v>975842002.92416751</v>
      </c>
      <c r="NO485" s="75">
        <f t="shared" si="605"/>
        <v>996738477.45967793</v>
      </c>
      <c r="NP485" s="75">
        <f t="shared" si="606"/>
        <v>1021725782.9476048</v>
      </c>
      <c r="NQ485" s="75">
        <f t="shared" si="607"/>
        <v>1054354693.4091218</v>
      </c>
      <c r="NR485" s="75">
        <f t="shared" si="608"/>
        <v>1090294029.5264421</v>
      </c>
      <c r="NS485" s="75">
        <f t="shared" si="609"/>
        <v>1130087436.8500092</v>
      </c>
      <c r="NT485" s="75">
        <f t="shared" si="610"/>
        <v>1171566310.76861</v>
      </c>
      <c r="NU485" s="75">
        <f t="shared" si="611"/>
        <v>1212852437.8856435</v>
      </c>
      <c r="NV485" s="75">
        <f t="shared" si="612"/>
        <v>1254518326.5693977</v>
      </c>
      <c r="NW485" s="75">
        <f t="shared" si="613"/>
        <v>1295550591.9125168</v>
      </c>
      <c r="NX485" s="75">
        <f t="shared" si="614"/>
        <v>1336184564.808919</v>
      </c>
      <c r="NY485" s="75">
        <f t="shared" si="615"/>
        <v>1370561429.6139333</v>
      </c>
      <c r="NZ485" s="75">
        <f t="shared" si="616"/>
        <v>1400453162.8563762</v>
      </c>
      <c r="OA485" s="75">
        <f t="shared" si="617"/>
        <v>1426767267.0601885</v>
      </c>
      <c r="OB485" s="75">
        <f t="shared" si="618"/>
        <v>1452759756.2270761</v>
      </c>
      <c r="OC485" s="75">
        <f t="shared" si="619"/>
        <v>1478287935.277813</v>
      </c>
      <c r="OD485" s="75">
        <f t="shared" si="620"/>
        <v>1502206585.3497782</v>
      </c>
      <c r="OE485" s="75">
        <f t="shared" si="621"/>
        <v>1526621950.90762</v>
      </c>
      <c r="OF485" s="75">
        <f t="shared" si="622"/>
        <v>1549333590.0245545</v>
      </c>
      <c r="OG485" s="75">
        <f t="shared" si="623"/>
        <v>1571041934.4746959</v>
      </c>
      <c r="OH485" s="75">
        <f t="shared" si="624"/>
        <v>1590990610.828862</v>
      </c>
      <c r="OI485" s="75">
        <f t="shared" si="625"/>
        <v>1613411011.5619957</v>
      </c>
      <c r="OJ485" s="75">
        <f t="shared" si="626"/>
        <v>1637193500.564693</v>
      </c>
      <c r="OK485" s="75">
        <f t="shared" si="627"/>
        <v>1661819357.2148426</v>
      </c>
      <c r="OL485" s="75">
        <f t="shared" si="628"/>
        <v>1688297961.8309445</v>
      </c>
      <c r="OM485" s="75">
        <f t="shared" si="629"/>
        <v>1716491003.5205457</v>
      </c>
      <c r="ON485" s="75">
        <f t="shared" si="630"/>
        <v>1751649112.415483</v>
      </c>
      <c r="OO485" s="75">
        <f t="shared" si="631"/>
        <v>1788579416.1415918</v>
      </c>
      <c r="OP485" s="75">
        <f t="shared" si="632"/>
        <v>1830038548.1034629</v>
      </c>
      <c r="OQ485" s="75">
        <f t="shared" si="633"/>
        <v>1873422181.0627012</v>
      </c>
      <c r="OR485" s="75">
        <f t="shared" si="634"/>
        <v>1919417806.0108428</v>
      </c>
      <c r="OS485" s="75">
        <f t="shared" si="635"/>
        <v>1964767676.1498079</v>
      </c>
      <c r="OT485" s="75">
        <f t="shared" si="636"/>
        <v>2014069741.665868</v>
      </c>
      <c r="OU485" s="75">
        <f t="shared" si="637"/>
        <v>2065379389.4111147</v>
      </c>
      <c r="OV485" s="75">
        <f t="shared" si="638"/>
        <v>2117325556.079</v>
      </c>
      <c r="OW485" s="75">
        <f t="shared" si="639"/>
        <v>2169017471.9211054</v>
      </c>
    </row>
    <row r="486" spans="2:413" ht="15">
      <c r="B486" s="81" t="s">
        <v>242</v>
      </c>
      <c r="C486" s="81">
        <v>1.74</v>
      </c>
      <c r="AI486" s="36" t="s">
        <v>242</v>
      </c>
      <c r="AJ486" s="35">
        <f t="shared" si="586"/>
        <v>378.65739332013356</v>
      </c>
      <c r="AK486" s="35">
        <f t="shared" si="586"/>
        <v>387.3749073036758</v>
      </c>
      <c r="AL486" s="35">
        <f t="shared" si="586"/>
        <v>395.96219550743433</v>
      </c>
      <c r="AM486" s="35">
        <f t="shared" si="586"/>
        <v>404.43214152630537</v>
      </c>
      <c r="AN486" s="35">
        <f t="shared" si="586"/>
        <v>412.79736818366598</v>
      </c>
      <c r="AO486" s="35">
        <f t="shared" si="586"/>
        <v>421.07016657378944</v>
      </c>
      <c r="AP486" s="35">
        <f t="shared" si="586"/>
        <v>429.26244291042144</v>
      </c>
      <c r="AQ486" s="35">
        <f t="shared" si="586"/>
        <v>437.38568040809878</v>
      </c>
      <c r="AR486" s="35">
        <f t="shared" si="586"/>
        <v>445.45091373507643</v>
      </c>
      <c r="AS486" s="35">
        <f t="shared" si="586"/>
        <v>453.4687138756376</v>
      </c>
      <c r="AT486" s="35">
        <f t="shared" si="587"/>
        <v>461.44918151917693</v>
      </c>
      <c r="AU486" s="35">
        <f t="shared" si="587"/>
        <v>469.40194735034709</v>
      </c>
      <c r="AV486" s="35">
        <f t="shared" si="587"/>
        <v>477.33617784719058</v>
      </c>
      <c r="AW486" s="35">
        <f t="shared" si="587"/>
        <v>485.26058540230105</v>
      </c>
      <c r="AX486" s="35">
        <f t="shared" si="587"/>
        <v>493.18344176634798</v>
      </c>
      <c r="AY486" s="35">
        <f t="shared" si="587"/>
        <v>501.11259397504324</v>
      </c>
      <c r="AZ486" s="35">
        <f t="shared" si="587"/>
        <v>509.05548206145818</v>
      </c>
      <c r="BA486" s="35">
        <f t="shared" si="587"/>
        <v>517.01915797736126</v>
      </c>
      <c r="BB486" s="35">
        <f t="shared" si="587"/>
        <v>525.01030525182671</v>
      </c>
      <c r="BC486" s="35">
        <f t="shared" si="587"/>
        <v>533.03525900464297</v>
      </c>
      <c r="BD486" s="35">
        <f t="shared" si="588"/>
        <v>541.1000260078215</v>
      </c>
      <c r="BE486" s="35">
        <f t="shared" si="588"/>
        <v>549.21030455244522</v>
      </c>
      <c r="BF486" s="35">
        <f t="shared" si="588"/>
        <v>557.3715039317525</v>
      </c>
      <c r="BG486" s="35">
        <f t="shared" si="588"/>
        <v>565.58876339611027</v>
      </c>
      <c r="BH486" s="35">
        <f t="shared" si="588"/>
        <v>573.86697047264931</v>
      </c>
      <c r="BI486" s="35">
        <f t="shared" si="588"/>
        <v>582.21077857292016</v>
      </c>
      <c r="BJ486" s="35">
        <f t="shared" si="588"/>
        <v>590.62462383695208</v>
      </c>
      <c r="BK486" s="35">
        <f t="shared" si="588"/>
        <v>599.11274118241556</v>
      </c>
      <c r="BL486" s="35">
        <f t="shared" si="588"/>
        <v>607.67917954393738</v>
      </c>
      <c r="BM486" s="35">
        <f t="shared" si="588"/>
        <v>616.32781630063289</v>
      </c>
      <c r="BN486" s="35">
        <f t="shared" si="589"/>
        <v>625.06237090015782</v>
      </c>
      <c r="BO486" s="35">
        <f t="shared" si="589"/>
        <v>633.88641769550043</v>
      </c>
      <c r="BP486" s="35">
        <f t="shared" si="589"/>
        <v>642.80339801674199</v>
      </c>
      <c r="BQ486" s="35">
        <f t="shared" si="589"/>
        <v>651.81663150444354</v>
      </c>
      <c r="BR486" s="35">
        <f t="shared" si="589"/>
        <v>660.92932673446114</v>
      </c>
      <c r="BS486" s="35">
        <f t="shared" si="589"/>
        <v>670.14459116607895</v>
      </c>
      <c r="BT486" s="35">
        <f t="shared" si="589"/>
        <v>679.46544044660538</v>
      </c>
      <c r="BU486" s="35">
        <f t="shared" si="589"/>
        <v>688.89480710613816</v>
      </c>
      <c r="BV486" s="35">
        <f t="shared" si="589"/>
        <v>698.43554867625119</v>
      </c>
      <c r="BW486" s="35">
        <f t="shared" si="589"/>
        <v>708.09045526596231</v>
      </c>
      <c r="BX486" s="35">
        <f t="shared" si="590"/>
        <v>717.86225662764286</v>
      </c>
      <c r="BY486" s="35">
        <f t="shared" si="590"/>
        <v>727.75362874457983</v>
      </c>
      <c r="BZ486" s="35">
        <f t="shared" si="590"/>
        <v>737.76719997077578</v>
      </c>
      <c r="CA486" s="35">
        <f t="shared" si="590"/>
        <v>747.90555675232542</v>
      </c>
      <c r="CB486" s="35">
        <f t="shared" si="590"/>
        <v>758.17124895837333</v>
      </c>
      <c r="CC486" s="35">
        <f t="shared" si="590"/>
        <v>768.56679484828294</v>
      </c>
      <c r="CD486" s="35">
        <f t="shared" si="590"/>
        <v>779.09468570024603</v>
      </c>
      <c r="CE486" s="35">
        <f t="shared" si="590"/>
        <v>789.75739012517192</v>
      </c>
      <c r="CF486" s="35">
        <f t="shared" si="590"/>
        <v>800.55735808831071</v>
      </c>
      <c r="MZ486" s="36" t="s">
        <v>242</v>
      </c>
      <c r="NA486" s="75">
        <f t="shared" si="591"/>
        <v>980710153.00516641</v>
      </c>
      <c r="NB486" s="75">
        <f t="shared" si="592"/>
        <v>1021119093.5277675</v>
      </c>
      <c r="NC486" s="75">
        <f t="shared" si="593"/>
        <v>1066009026.7829192</v>
      </c>
      <c r="ND486" s="75">
        <f t="shared" si="594"/>
        <v>1110899059.530154</v>
      </c>
      <c r="NE486" s="75">
        <f t="shared" si="595"/>
        <v>1159068962.2808247</v>
      </c>
      <c r="NF486" s="75">
        <f t="shared" si="596"/>
        <v>1207410702.3171763</v>
      </c>
      <c r="NG486" s="75">
        <f t="shared" si="597"/>
        <v>1253010631.9188766</v>
      </c>
      <c r="NH486" s="75">
        <f t="shared" si="598"/>
        <v>1296969260.8578055</v>
      </c>
      <c r="NI486" s="75">
        <f t="shared" si="599"/>
        <v>1334866271.5060954</v>
      </c>
      <c r="NJ486" s="75">
        <f t="shared" si="600"/>
        <v>1368700537.8724122</v>
      </c>
      <c r="NK486" s="75">
        <f t="shared" si="601"/>
        <v>1402130873.1149168</v>
      </c>
      <c r="NL486" s="75">
        <f t="shared" si="602"/>
        <v>1436861422.730938</v>
      </c>
      <c r="NM486" s="75">
        <f t="shared" si="603"/>
        <v>1475274284.7016411</v>
      </c>
      <c r="NN486" s="75">
        <f t="shared" si="604"/>
        <v>1514961225.6390553</v>
      </c>
      <c r="NO486" s="75">
        <f t="shared" si="605"/>
        <v>1560093592.7242315</v>
      </c>
      <c r="NP486" s="75">
        <f t="shared" si="606"/>
        <v>1603807349.2289681</v>
      </c>
      <c r="NQ486" s="75">
        <f t="shared" si="607"/>
        <v>1642408462.4353757</v>
      </c>
      <c r="NR486" s="75">
        <f t="shared" si="608"/>
        <v>1680071332.4988067</v>
      </c>
      <c r="NS486" s="75">
        <f t="shared" si="609"/>
        <v>1719677554.9760213</v>
      </c>
      <c r="NT486" s="75">
        <f t="shared" si="610"/>
        <v>1759957694.982724</v>
      </c>
      <c r="NU486" s="75">
        <f t="shared" si="611"/>
        <v>1801055224.267216</v>
      </c>
      <c r="NV486" s="75">
        <f t="shared" si="612"/>
        <v>1840503137.620368</v>
      </c>
      <c r="NW486" s="75">
        <f t="shared" si="613"/>
        <v>1878208756.4605663</v>
      </c>
      <c r="NX486" s="75">
        <f t="shared" si="614"/>
        <v>1918623007.3405621</v>
      </c>
      <c r="NY486" s="75">
        <f t="shared" si="615"/>
        <v>1957516475.2453132</v>
      </c>
      <c r="NZ486" s="75">
        <f t="shared" si="616"/>
        <v>2004470783.3283424</v>
      </c>
      <c r="OA486" s="75">
        <f t="shared" si="617"/>
        <v>2066246499.6528077</v>
      </c>
      <c r="OB486" s="75">
        <f t="shared" si="618"/>
        <v>2134461958.5742979</v>
      </c>
      <c r="OC486" s="75">
        <f t="shared" si="619"/>
        <v>2210151660.1309433</v>
      </c>
      <c r="OD486" s="75">
        <f t="shared" si="620"/>
        <v>2289127179.3070164</v>
      </c>
      <c r="OE486" s="75">
        <f t="shared" si="621"/>
        <v>2367791266.458437</v>
      </c>
      <c r="OF486" s="75">
        <f t="shared" si="622"/>
        <v>2447266844.9352202</v>
      </c>
      <c r="OG486" s="75">
        <f t="shared" si="623"/>
        <v>2525634331.5237947</v>
      </c>
      <c r="OH486" s="75">
        <f t="shared" si="624"/>
        <v>2603342589.8961172</v>
      </c>
      <c r="OI486" s="75">
        <f t="shared" si="625"/>
        <v>2669184235.7555766</v>
      </c>
      <c r="OJ486" s="75">
        <f t="shared" si="626"/>
        <v>2726539561.3048501</v>
      </c>
      <c r="OK486" s="75">
        <f t="shared" si="627"/>
        <v>2777181133.1337314</v>
      </c>
      <c r="OL486" s="75">
        <f t="shared" si="628"/>
        <v>2827304200.1612153</v>
      </c>
      <c r="OM486" s="75">
        <f t="shared" si="629"/>
        <v>2876653478.6883626</v>
      </c>
      <c r="ON486" s="75">
        <f t="shared" si="630"/>
        <v>2922995983.1569819</v>
      </c>
      <c r="OO486" s="75">
        <f t="shared" si="631"/>
        <v>2970361113.2645245</v>
      </c>
      <c r="OP486" s="75">
        <f t="shared" si="632"/>
        <v>3014540379.6817508</v>
      </c>
      <c r="OQ486" s="75">
        <f t="shared" si="633"/>
        <v>3056828465.7661138</v>
      </c>
      <c r="OR486" s="75">
        <f t="shared" si="634"/>
        <v>3095784529.7093115</v>
      </c>
      <c r="OS486" s="75">
        <f t="shared" si="635"/>
        <v>3139474174.4205294</v>
      </c>
      <c r="OT486" s="75">
        <f t="shared" si="636"/>
        <v>3185760858.6213875</v>
      </c>
      <c r="OU486" s="75">
        <f t="shared" si="637"/>
        <v>3233686250.5321846</v>
      </c>
      <c r="OV486" s="75">
        <f t="shared" si="638"/>
        <v>3285184616.2418923</v>
      </c>
      <c r="OW486" s="75">
        <f t="shared" si="639"/>
        <v>3340003752.5655251</v>
      </c>
    </row>
    <row r="487" spans="2:413" ht="15">
      <c r="B487" s="81" t="s">
        <v>243</v>
      </c>
      <c r="C487" s="81">
        <v>2.57</v>
      </c>
      <c r="AI487" s="36" t="s">
        <v>243</v>
      </c>
      <c r="AJ487" s="35">
        <f t="shared" si="586"/>
        <v>559.28132231766847</v>
      </c>
      <c r="AK487" s="35">
        <f t="shared" si="586"/>
        <v>572.15719067267059</v>
      </c>
      <c r="AL487" s="35">
        <f t="shared" si="586"/>
        <v>584.84071405408406</v>
      </c>
      <c r="AM487" s="35">
        <f t="shared" si="586"/>
        <v>597.35092167965797</v>
      </c>
      <c r="AN487" s="35">
        <f t="shared" si="586"/>
        <v>609.70645760461002</v>
      </c>
      <c r="AO487" s="35">
        <f t="shared" si="586"/>
        <v>621.92547591645905</v>
      </c>
      <c r="AP487" s="35">
        <f t="shared" si="586"/>
        <v>634.02556222976034</v>
      </c>
      <c r="AQ487" s="35">
        <f t="shared" si="586"/>
        <v>646.02367738437579</v>
      </c>
      <c r="AR487" s="35">
        <f t="shared" si="586"/>
        <v>657.93611971215307</v>
      </c>
      <c r="AS487" s="35">
        <f t="shared" si="586"/>
        <v>669.77850267838426</v>
      </c>
      <c r="AT487" s="35">
        <f t="shared" si="587"/>
        <v>681.56574511740496</v>
      </c>
      <c r="AU487" s="35">
        <f t="shared" si="587"/>
        <v>693.31207166114473</v>
      </c>
      <c r="AV487" s="35">
        <f t="shared" si="587"/>
        <v>705.03102130303432</v>
      </c>
      <c r="AW487" s="35">
        <f t="shared" si="587"/>
        <v>716.7354623470768</v>
      </c>
      <c r="AX487" s="35">
        <f t="shared" si="587"/>
        <v>728.43761226408867</v>
      </c>
      <c r="AY487" s="35">
        <f t="shared" si="587"/>
        <v>740.14906121601211</v>
      </c>
      <c r="AZ487" s="35">
        <f t="shared" si="587"/>
        <v>751.88079821721112</v>
      </c>
      <c r="BA487" s="35">
        <f t="shared" si="587"/>
        <v>763.6432390815047</v>
      </c>
      <c r="BB487" s="35">
        <f t="shared" si="587"/>
        <v>775.44625545815779</v>
      </c>
      <c r="BC487" s="35">
        <f t="shared" si="587"/>
        <v>787.29920439191517</v>
      </c>
      <c r="BD487" s="35">
        <f t="shared" si="588"/>
        <v>799.21095795408121</v>
      </c>
      <c r="BE487" s="35">
        <f t="shared" si="588"/>
        <v>811.18993258608282</v>
      </c>
      <c r="BF487" s="35">
        <f t="shared" si="588"/>
        <v>823.24411787620909</v>
      </c>
      <c r="BG487" s="35">
        <f t="shared" si="588"/>
        <v>835.38110455632375</v>
      </c>
      <c r="BH487" s="35">
        <f t="shared" si="588"/>
        <v>847.60811156017735</v>
      </c>
      <c r="BI487" s="35">
        <f t="shared" si="588"/>
        <v>859.93201203011756</v>
      </c>
      <c r="BJ487" s="35">
        <f t="shared" si="588"/>
        <v>872.35935819595784</v>
      </c>
      <c r="BK487" s="35">
        <f t="shared" si="588"/>
        <v>884.89640507977469</v>
      </c>
      <c r="BL487" s="35">
        <f t="shared" si="588"/>
        <v>897.54913300455109</v>
      </c>
      <c r="BM487" s="35">
        <f t="shared" si="588"/>
        <v>910.3232689038083</v>
      </c>
      <c r="BN487" s="35">
        <f t="shared" si="589"/>
        <v>923.22430644448593</v>
      </c>
      <c r="BO487" s="35">
        <f t="shared" si="589"/>
        <v>936.2575249870323</v>
      </c>
      <c r="BP487" s="35">
        <f t="shared" si="589"/>
        <v>949.42800741553265</v>
      </c>
      <c r="BQ487" s="35">
        <f t="shared" si="589"/>
        <v>962.74065687725283</v>
      </c>
      <c r="BR487" s="35">
        <f t="shared" si="589"/>
        <v>976.20021247561203</v>
      </c>
      <c r="BS487" s="35">
        <f t="shared" si="589"/>
        <v>989.81126396369132</v>
      </c>
      <c r="BT487" s="35">
        <f t="shared" si="589"/>
        <v>1003.5782654872274</v>
      </c>
      <c r="BU487" s="35">
        <f t="shared" si="589"/>
        <v>1017.5055484268822</v>
      </c>
      <c r="BV487" s="35">
        <f t="shared" si="589"/>
        <v>1031.5973333896354</v>
      </c>
      <c r="BW487" s="35">
        <f t="shared" si="589"/>
        <v>1045.8577413985763</v>
      </c>
      <c r="BX487" s="35">
        <f t="shared" si="590"/>
        <v>1060.2908043293344</v>
      </c>
      <c r="BY487" s="35">
        <f t="shared" si="590"/>
        <v>1074.9004746399828</v>
      </c>
      <c r="BZ487" s="35">
        <f t="shared" si="590"/>
        <v>1089.6906344395941</v>
      </c>
      <c r="CA487" s="35">
        <f t="shared" si="590"/>
        <v>1104.6651039387796</v>
      </c>
      <c r="CB487" s="35">
        <f t="shared" si="590"/>
        <v>1119.8276493235744</v>
      </c>
      <c r="CC487" s="35">
        <f t="shared" si="590"/>
        <v>1135.1819900920041</v>
      </c>
      <c r="CD487" s="35">
        <f t="shared" si="590"/>
        <v>1150.7318058905933</v>
      </c>
      <c r="CE487" s="35">
        <f t="shared" si="590"/>
        <v>1166.4807428860297</v>
      </c>
      <c r="CF487" s="35">
        <f t="shared" si="590"/>
        <v>1182.4324197051485</v>
      </c>
      <c r="MZ487" s="36" t="s">
        <v>243</v>
      </c>
      <c r="NA487" s="75">
        <f t="shared" si="591"/>
        <v>995800953.66793108</v>
      </c>
      <c r="NB487" s="75">
        <f t="shared" si="592"/>
        <v>1066647475.6546702</v>
      </c>
      <c r="NC487" s="75">
        <f t="shared" si="593"/>
        <v>1133745890.433115</v>
      </c>
      <c r="ND487" s="75">
        <f t="shared" si="594"/>
        <v>1202673491.4091311</v>
      </c>
      <c r="NE487" s="75">
        <f t="shared" si="595"/>
        <v>1272886000.6605172</v>
      </c>
      <c r="NF487" s="75">
        <f t="shared" si="596"/>
        <v>1340116930.473599</v>
      </c>
      <c r="NG487" s="75">
        <f t="shared" si="597"/>
        <v>1412581689.5487301</v>
      </c>
      <c r="NH487" s="75">
        <f t="shared" si="598"/>
        <v>1477758489.2590833</v>
      </c>
      <c r="NI487" s="75">
        <f t="shared" si="599"/>
        <v>1544333319.6970344</v>
      </c>
      <c r="NJ487" s="75">
        <f t="shared" si="600"/>
        <v>1613047661.3554332</v>
      </c>
      <c r="NK487" s="75">
        <f t="shared" si="601"/>
        <v>1662903870.344053</v>
      </c>
      <c r="NL487" s="75">
        <f t="shared" si="602"/>
        <v>1724364185.9112995</v>
      </c>
      <c r="NM487" s="75">
        <f t="shared" si="603"/>
        <v>1793493163.541724</v>
      </c>
      <c r="NN487" s="75">
        <f t="shared" si="604"/>
        <v>1863009053.807832</v>
      </c>
      <c r="NO487" s="75">
        <f t="shared" si="605"/>
        <v>1938424205.3052106</v>
      </c>
      <c r="NP487" s="75">
        <f t="shared" si="606"/>
        <v>2014391165.3036211</v>
      </c>
      <c r="NQ487" s="75">
        <f t="shared" si="607"/>
        <v>2086281244.8532066</v>
      </c>
      <c r="NR487" s="75">
        <f t="shared" si="608"/>
        <v>2155547989.2471886</v>
      </c>
      <c r="NS487" s="75">
        <f t="shared" si="609"/>
        <v>2215053698.8074179</v>
      </c>
      <c r="NT487" s="75">
        <f t="shared" si="610"/>
        <v>2268249947.411736</v>
      </c>
      <c r="NU487" s="75">
        <f t="shared" si="611"/>
        <v>2321105227.7943087</v>
      </c>
      <c r="NV487" s="75">
        <f t="shared" si="612"/>
        <v>2376586138.5638738</v>
      </c>
      <c r="NW487" s="75">
        <f t="shared" si="613"/>
        <v>2438682878.4788079</v>
      </c>
      <c r="NX487" s="75">
        <f t="shared" si="614"/>
        <v>2503223656.7085471</v>
      </c>
      <c r="NY487" s="75">
        <f t="shared" si="615"/>
        <v>2577411831.2808566</v>
      </c>
      <c r="NZ487" s="75">
        <f t="shared" si="616"/>
        <v>2649432470.4925394</v>
      </c>
      <c r="OA487" s="75">
        <f t="shared" si="617"/>
        <v>2713062030.0514584</v>
      </c>
      <c r="OB487" s="75">
        <f t="shared" si="618"/>
        <v>2775175824.8585811</v>
      </c>
      <c r="OC487" s="75">
        <f t="shared" si="619"/>
        <v>2840366035.3235421</v>
      </c>
      <c r="OD487" s="75">
        <f t="shared" si="620"/>
        <v>2906674942.1356244</v>
      </c>
      <c r="OE487" s="75">
        <f t="shared" si="621"/>
        <v>2974470844.0077314</v>
      </c>
      <c r="OF487" s="75">
        <f t="shared" si="622"/>
        <v>3039871828.6262212</v>
      </c>
      <c r="OG487" s="75">
        <f t="shared" si="623"/>
        <v>3102913967.8393917</v>
      </c>
      <c r="OH487" s="75">
        <f t="shared" si="624"/>
        <v>3170758433.9461827</v>
      </c>
      <c r="OI487" s="75">
        <f t="shared" si="625"/>
        <v>3236852449.9196229</v>
      </c>
      <c r="OJ487" s="75">
        <f t="shared" si="626"/>
        <v>3316397283.3045864</v>
      </c>
      <c r="OK487" s="75">
        <f t="shared" si="627"/>
        <v>3420314154.5940642</v>
      </c>
      <c r="OL487" s="75">
        <f t="shared" si="628"/>
        <v>3534778662.5407939</v>
      </c>
      <c r="OM487" s="75">
        <f t="shared" si="629"/>
        <v>3661521658.8105035</v>
      </c>
      <c r="ON487" s="75">
        <f t="shared" si="630"/>
        <v>3793604226.2118483</v>
      </c>
      <c r="OO487" s="75">
        <f t="shared" si="631"/>
        <v>3925157326.8674355</v>
      </c>
      <c r="OP487" s="75">
        <f t="shared" si="632"/>
        <v>4058088960.3159213</v>
      </c>
      <c r="OQ487" s="75">
        <f t="shared" si="633"/>
        <v>4189132576.0764337</v>
      </c>
      <c r="OR487" s="75">
        <f t="shared" si="634"/>
        <v>4319054972.663166</v>
      </c>
      <c r="OS487" s="75">
        <f t="shared" si="635"/>
        <v>4429417796.2063351</v>
      </c>
      <c r="OT487" s="75">
        <f t="shared" si="636"/>
        <v>4525717448.9130297</v>
      </c>
      <c r="OU487" s="75">
        <f t="shared" si="637"/>
        <v>4611037581.3302898</v>
      </c>
      <c r="OV487" s="75">
        <f t="shared" si="638"/>
        <v>4695446599.1465645</v>
      </c>
      <c r="OW487" s="75">
        <f t="shared" si="639"/>
        <v>4778624441.8078213</v>
      </c>
    </row>
    <row r="488" spans="2:413" ht="15">
      <c r="B488" s="81" t="s">
        <v>244</v>
      </c>
      <c r="C488" s="81">
        <v>3.25</v>
      </c>
      <c r="AI488" s="36" t="s">
        <v>244</v>
      </c>
      <c r="AJ488" s="35">
        <f t="shared" si="586"/>
        <v>707.26237258070921</v>
      </c>
      <c r="AK488" s="35">
        <f t="shared" si="586"/>
        <v>723.54508548100364</v>
      </c>
      <c r="AL488" s="35">
        <f t="shared" si="586"/>
        <v>739.58456057423086</v>
      </c>
      <c r="AM488" s="35">
        <f t="shared" si="586"/>
        <v>755.40486204626006</v>
      </c>
      <c r="AN488" s="35">
        <f t="shared" si="586"/>
        <v>771.02956700972095</v>
      </c>
      <c r="AO488" s="35">
        <f t="shared" si="586"/>
        <v>786.48163296828488</v>
      </c>
      <c r="AP488" s="35">
        <f t="shared" si="586"/>
        <v>801.78329853958019</v>
      </c>
      <c r="AQ488" s="35">
        <f t="shared" si="586"/>
        <v>816.95601225650637</v>
      </c>
      <c r="AR488" s="35">
        <f t="shared" si="586"/>
        <v>832.02038484999912</v>
      </c>
      <c r="AS488" s="35">
        <f t="shared" si="586"/>
        <v>846.99616097461046</v>
      </c>
      <c r="AT488" s="35">
        <f t="shared" si="587"/>
        <v>861.90220686053169</v>
      </c>
      <c r="AU488" s="35">
        <f t="shared" si="587"/>
        <v>876.75651085553329</v>
      </c>
      <c r="AV488" s="35">
        <f t="shared" si="587"/>
        <v>891.57619425481005</v>
      </c>
      <c r="AW488" s="35">
        <f t="shared" si="587"/>
        <v>906.37753020544733</v>
      </c>
      <c r="AX488" s="35">
        <f t="shared" si="587"/>
        <v>921.17596881645454</v>
      </c>
      <c r="AY488" s="35">
        <f t="shared" si="587"/>
        <v>935.98616690740835</v>
      </c>
      <c r="AZ488" s="35">
        <f t="shared" si="587"/>
        <v>950.82202109180412</v>
      </c>
      <c r="BA488" s="35">
        <f t="shared" si="587"/>
        <v>965.69670311863445</v>
      </c>
      <c r="BB488" s="35">
        <f t="shared" si="587"/>
        <v>980.62269659105561</v>
      </c>
      <c r="BC488" s="35">
        <f t="shared" si="587"/>
        <v>995.61183434775262</v>
      </c>
      <c r="BD488" s="35">
        <f t="shared" si="588"/>
        <v>1010.6753359341494</v>
      </c>
      <c r="BE488" s="35">
        <f t="shared" si="588"/>
        <v>1025.8238447100271</v>
      </c>
      <c r="BF488" s="35">
        <f t="shared" si="588"/>
        <v>1041.0674642403424</v>
      </c>
      <c r="BG488" s="35">
        <f t="shared" si="588"/>
        <v>1056.4157936996312</v>
      </c>
      <c r="BH488" s="35">
        <f t="shared" si="588"/>
        <v>1071.8779620897185</v>
      </c>
      <c r="BI488" s="35">
        <f t="shared" si="588"/>
        <v>1087.4626611275808</v>
      </c>
      <c r="BJ488" s="35">
        <f t="shared" si="588"/>
        <v>1103.1781767069506</v>
      </c>
      <c r="BK488" s="35">
        <f t="shared" si="588"/>
        <v>1119.0324188752015</v>
      </c>
      <c r="BL488" s="35">
        <f t="shared" si="588"/>
        <v>1135.0329502975842</v>
      </c>
      <c r="BM488" s="35">
        <f t="shared" si="588"/>
        <v>1151.1870132052052</v>
      </c>
      <c r="BN488" s="35">
        <f t="shared" si="589"/>
        <v>1167.5015548422489</v>
      </c>
      <c r="BO488" s="35">
        <f t="shared" si="589"/>
        <v>1183.9832514427451</v>
      </c>
      <c r="BP488" s="35">
        <f t="shared" si="589"/>
        <v>1200.6385307783974</v>
      </c>
      <c r="BQ488" s="35">
        <f t="shared" si="589"/>
        <v>1217.4735933272652</v>
      </c>
      <c r="BR488" s="35">
        <f t="shared" si="589"/>
        <v>1234.4944321189648</v>
      </c>
      <c r="BS488" s="35">
        <f t="shared" si="589"/>
        <v>1251.7068513159522</v>
      </c>
      <c r="BT488" s="35">
        <f t="shared" si="589"/>
        <v>1269.1164835927975</v>
      </c>
      <c r="BU488" s="35">
        <f t="shared" si="589"/>
        <v>1286.7288063764076</v>
      </c>
      <c r="BV488" s="35">
        <f t="shared" si="589"/>
        <v>1304.5491570102395</v>
      </c>
      <c r="BW488" s="35">
        <f t="shared" si="589"/>
        <v>1322.5827469048145</v>
      </c>
      <c r="BX488" s="35">
        <f t="shared" si="590"/>
        <v>1340.8346747355397</v>
      </c>
      <c r="BY488" s="35">
        <f t="shared" si="590"/>
        <v>1359.30993874706</v>
      </c>
      <c r="BZ488" s="35">
        <f t="shared" si="590"/>
        <v>1378.0134482212766</v>
      </c>
      <c r="CA488" s="35">
        <f t="shared" si="590"/>
        <v>1396.9500341638263</v>
      </c>
      <c r="CB488" s="35">
        <f t="shared" si="590"/>
        <v>1416.1244592613295</v>
      </c>
      <c r="CC488" s="35">
        <f t="shared" si="590"/>
        <v>1435.5414271591492</v>
      </c>
      <c r="CD488" s="35">
        <f t="shared" si="590"/>
        <v>1455.2055911067814</v>
      </c>
      <c r="CE488" s="35">
        <f t="shared" si="590"/>
        <v>1475.1215620154073</v>
      </c>
      <c r="CF488" s="35">
        <f t="shared" si="590"/>
        <v>1495.2939159695459</v>
      </c>
      <c r="MZ488" s="36" t="s">
        <v>244</v>
      </c>
      <c r="NA488" s="75">
        <f t="shared" si="591"/>
        <v>719150745.8014183</v>
      </c>
      <c r="NB488" s="75">
        <f t="shared" si="592"/>
        <v>749059455.83032024</v>
      </c>
      <c r="NC488" s="75">
        <f t="shared" si="593"/>
        <v>783217830.89442873</v>
      </c>
      <c r="ND488" s="75">
        <f t="shared" si="594"/>
        <v>820155145.20141733</v>
      </c>
      <c r="NE488" s="75">
        <f t="shared" si="595"/>
        <v>860317103.95814764</v>
      </c>
      <c r="NF488" s="75">
        <f t="shared" si="596"/>
        <v>910370579.23834801</v>
      </c>
      <c r="NG488" s="75">
        <f t="shared" si="597"/>
        <v>961447217.47755802</v>
      </c>
      <c r="NH488" s="75">
        <f t="shared" si="598"/>
        <v>1024899910.8362162</v>
      </c>
      <c r="NI488" s="75">
        <f t="shared" si="599"/>
        <v>1092923673.0904922</v>
      </c>
      <c r="NJ488" s="75">
        <f t="shared" si="600"/>
        <v>1163416986.7915053</v>
      </c>
      <c r="NK488" s="75">
        <f t="shared" si="601"/>
        <v>1260886219.3405473</v>
      </c>
      <c r="NL488" s="75">
        <f t="shared" si="602"/>
        <v>1349333530.7457309</v>
      </c>
      <c r="NM488" s="75">
        <f t="shared" si="603"/>
        <v>1432661304.4813347</v>
      </c>
      <c r="NN488" s="75">
        <f t="shared" si="604"/>
        <v>1518441587.0677631</v>
      </c>
      <c r="NO488" s="75">
        <f t="shared" si="605"/>
        <v>1605664063.0292404</v>
      </c>
      <c r="NP488" s="75">
        <f t="shared" si="606"/>
        <v>1689576709.4695699</v>
      </c>
      <c r="NQ488" s="75">
        <f t="shared" si="607"/>
        <v>1779919807.0434356</v>
      </c>
      <c r="NR488" s="75">
        <f t="shared" si="608"/>
        <v>1862269801.9247401</v>
      </c>
      <c r="NS488" s="75">
        <f t="shared" si="609"/>
        <v>1947061666.4986181</v>
      </c>
      <c r="NT488" s="75">
        <f t="shared" si="610"/>
        <v>2035167983.8399463</v>
      </c>
      <c r="NU488" s="75">
        <f t="shared" si="611"/>
        <v>2103387188.8860738</v>
      </c>
      <c r="NV488" s="75">
        <f t="shared" si="612"/>
        <v>2185644903.3114567</v>
      </c>
      <c r="NW488" s="75">
        <f t="shared" si="613"/>
        <v>2277372556.4544616</v>
      </c>
      <c r="NX488" s="75">
        <f t="shared" si="614"/>
        <v>2370097356.3915524</v>
      </c>
      <c r="NY488" s="75">
        <f t="shared" si="615"/>
        <v>2470975612.8123002</v>
      </c>
      <c r="NZ488" s="75">
        <f t="shared" si="616"/>
        <v>2572436423.4037375</v>
      </c>
      <c r="OA488" s="75">
        <f t="shared" si="617"/>
        <v>2669125257.2261696</v>
      </c>
      <c r="OB488" s="75">
        <f t="shared" si="618"/>
        <v>2762060720.148067</v>
      </c>
      <c r="OC488" s="75">
        <f t="shared" si="619"/>
        <v>2842500473.5176001</v>
      </c>
      <c r="OD488" s="75">
        <f t="shared" si="620"/>
        <v>2915338517.0226936</v>
      </c>
      <c r="OE488" s="75">
        <f t="shared" si="621"/>
        <v>2987983226.803103</v>
      </c>
      <c r="OF488" s="75">
        <f t="shared" si="622"/>
        <v>3065041378.105412</v>
      </c>
      <c r="OG488" s="75">
        <f t="shared" si="623"/>
        <v>3152102369.9717193</v>
      </c>
      <c r="OH488" s="75">
        <f t="shared" si="624"/>
        <v>3243029457.0687895</v>
      </c>
      <c r="OI488" s="75">
        <f t="shared" si="625"/>
        <v>3348841439.3810544</v>
      </c>
      <c r="OJ488" s="75">
        <f t="shared" si="626"/>
        <v>3451902079.457675</v>
      </c>
      <c r="OK488" s="75">
        <f t="shared" si="627"/>
        <v>3543435408.8987865</v>
      </c>
      <c r="OL488" s="75">
        <f t="shared" si="628"/>
        <v>3632389098.1635695</v>
      </c>
      <c r="OM488" s="75">
        <f t="shared" si="629"/>
        <v>3724153878.6800389</v>
      </c>
      <c r="ON488" s="75">
        <f t="shared" si="630"/>
        <v>3816715903.9316483</v>
      </c>
      <c r="OO488" s="75">
        <f t="shared" si="631"/>
        <v>3911119546.9416633</v>
      </c>
      <c r="OP488" s="75">
        <f t="shared" si="632"/>
        <v>4003125631.0019903</v>
      </c>
      <c r="OQ488" s="75">
        <f t="shared" si="633"/>
        <v>4093291108.9864783</v>
      </c>
      <c r="OR488" s="75">
        <f t="shared" si="634"/>
        <v>4190496674.1328354</v>
      </c>
      <c r="OS488" s="75">
        <f t="shared" si="635"/>
        <v>4288167891.2136912</v>
      </c>
      <c r="OT488" s="75">
        <f t="shared" si="636"/>
        <v>4403931021.5760031</v>
      </c>
      <c r="OU488" s="75">
        <f t="shared" si="637"/>
        <v>4551373767.0251245</v>
      </c>
      <c r="OV488" s="75">
        <f t="shared" si="638"/>
        <v>4711883447.5227222</v>
      </c>
      <c r="OW488" s="75">
        <f t="shared" si="639"/>
        <v>4887840677.2239075</v>
      </c>
    </row>
    <row r="489" spans="2:413" ht="15">
      <c r="B489" s="81" t="s">
        <v>102</v>
      </c>
      <c r="C489" s="81">
        <v>2.79</v>
      </c>
      <c r="AI489" s="36" t="s">
        <v>102</v>
      </c>
      <c r="AJ489" s="35">
        <f t="shared" si="586"/>
        <v>607.15754446159349</v>
      </c>
      <c r="AK489" s="35">
        <f t="shared" si="586"/>
        <v>621.13562722830784</v>
      </c>
      <c r="AL489" s="35">
        <f t="shared" si="586"/>
        <v>634.90489969295504</v>
      </c>
      <c r="AM489" s="35">
        <f t="shared" si="586"/>
        <v>648.48602003355859</v>
      </c>
      <c r="AN489" s="35">
        <f t="shared" si="586"/>
        <v>661.89922829449893</v>
      </c>
      <c r="AO489" s="35">
        <f t="shared" si="586"/>
        <v>675.1642326096968</v>
      </c>
      <c r="AP489" s="35">
        <f t="shared" si="586"/>
        <v>688.30012397705502</v>
      </c>
      <c r="AQ489" s="35">
        <f t="shared" si="586"/>
        <v>701.32531513712399</v>
      </c>
      <c r="AR489" s="35">
        <f t="shared" si="586"/>
        <v>714.25749960969154</v>
      </c>
      <c r="AS489" s="35">
        <f t="shared" si="586"/>
        <v>727.11362742128108</v>
      </c>
      <c r="AT489" s="35">
        <f t="shared" si="587"/>
        <v>739.90989450488723</v>
      </c>
      <c r="AU489" s="35">
        <f t="shared" si="587"/>
        <v>752.66174316521165</v>
      </c>
      <c r="AV489" s="35">
        <f t="shared" si="587"/>
        <v>765.3838713756677</v>
      </c>
      <c r="AW489" s="35">
        <f t="shared" si="587"/>
        <v>778.09024900713791</v>
      </c>
      <c r="AX489" s="35">
        <f t="shared" si="587"/>
        <v>790.79413938397181</v>
      </c>
      <c r="AY489" s="35">
        <f t="shared" si="587"/>
        <v>803.50812482205208</v>
      </c>
      <c r="AZ489" s="35">
        <f t="shared" si="587"/>
        <v>816.24413502957952</v>
      </c>
      <c r="BA489" s="35">
        <f t="shared" si="587"/>
        <v>829.01347744645852</v>
      </c>
      <c r="BB489" s="35">
        <f t="shared" si="587"/>
        <v>841.82686876586001</v>
      </c>
      <c r="BC489" s="35">
        <f t="shared" si="587"/>
        <v>854.69446702468611</v>
      </c>
      <c r="BD489" s="35">
        <f t="shared" si="588"/>
        <v>867.62590377116214</v>
      </c>
      <c r="BE489" s="35">
        <f t="shared" si="588"/>
        <v>880.63031592030006</v>
      </c>
      <c r="BF489" s="35">
        <f t="shared" si="588"/>
        <v>893.71637699401697</v>
      </c>
      <c r="BG489" s="35">
        <f t="shared" si="588"/>
        <v>906.89232751445263</v>
      </c>
      <c r="BH489" s="35">
        <f t="shared" si="588"/>
        <v>920.16600437855834</v>
      </c>
      <c r="BI489" s="35">
        <f t="shared" si="588"/>
        <v>933.54486909106163</v>
      </c>
      <c r="BJ489" s="35">
        <f t="shared" si="588"/>
        <v>947.03603477304387</v>
      </c>
      <c r="BK489" s="35">
        <f t="shared" si="588"/>
        <v>960.64629189594223</v>
      </c>
      <c r="BL489" s="35">
        <f t="shared" si="588"/>
        <v>974.38213271700306</v>
      </c>
      <c r="BM489" s="35">
        <f t="shared" si="588"/>
        <v>988.24977441308386</v>
      </c>
      <c r="BN489" s="35">
        <f t="shared" si="589"/>
        <v>1002.2551809261151</v>
      </c>
      <c r="BO489" s="35">
        <f t="shared" si="589"/>
        <v>1016.4040835462336</v>
      </c>
      <c r="BP489" s="35">
        <f t="shared" si="589"/>
        <v>1030.7020002682243</v>
      </c>
      <c r="BQ489" s="35">
        <f t="shared" si="589"/>
        <v>1045.1542539640216</v>
      </c>
      <c r="BR489" s="35">
        <f t="shared" si="589"/>
        <v>1059.7659894190497</v>
      </c>
      <c r="BS489" s="35">
        <f t="shared" si="589"/>
        <v>1074.5421892835404</v>
      </c>
      <c r="BT489" s="35">
        <f t="shared" si="589"/>
        <v>1089.4876889919708</v>
      </c>
      <c r="BU489" s="35">
        <f t="shared" si="589"/>
        <v>1104.6071907046698</v>
      </c>
      <c r="BV489" s="35">
        <f t="shared" si="589"/>
        <v>1119.9052763257132</v>
      </c>
      <c r="BW489" s="35">
        <f t="shared" si="589"/>
        <v>1135.3864196505947</v>
      </c>
      <c r="BX489" s="35">
        <f t="shared" si="590"/>
        <v>1151.0549976960481</v>
      </c>
      <c r="BY489" s="35">
        <f t="shared" si="590"/>
        <v>1166.9153012628608</v>
      </c>
      <c r="BZ489" s="35">
        <f t="shared" si="590"/>
        <v>1182.9715447807268</v>
      </c>
      <c r="CA489" s="35">
        <f t="shared" si="590"/>
        <v>1199.2278754821771</v>
      </c>
      <c r="CB489" s="35">
        <f t="shared" si="590"/>
        <v>1215.6883819504953</v>
      </c>
      <c r="CC489" s="35">
        <f t="shared" si="590"/>
        <v>1232.3571020843158</v>
      </c>
      <c r="CD489" s="35">
        <f t="shared" si="590"/>
        <v>1249.2380305193601</v>
      </c>
      <c r="CE489" s="35">
        <f t="shared" si="590"/>
        <v>1266.3351255455343</v>
      </c>
      <c r="CF489" s="35">
        <f t="shared" si="590"/>
        <v>1283.6523155553948</v>
      </c>
      <c r="MZ489" s="36" t="s">
        <v>102</v>
      </c>
      <c r="NA489" s="75">
        <f t="shared" si="591"/>
        <v>255320069.12435591</v>
      </c>
      <c r="NB489" s="75">
        <f t="shared" si="592"/>
        <v>272102747.62678653</v>
      </c>
      <c r="NC489" s="75">
        <f t="shared" si="593"/>
        <v>288199841.49802428</v>
      </c>
      <c r="ND489" s="75">
        <f t="shared" si="594"/>
        <v>304472616.72401619</v>
      </c>
      <c r="NE489" s="75">
        <f t="shared" si="595"/>
        <v>320251336.92032546</v>
      </c>
      <c r="NF489" s="75">
        <f t="shared" si="596"/>
        <v>333511551.14644456</v>
      </c>
      <c r="NG489" s="75">
        <f t="shared" si="597"/>
        <v>346917028.48691529</v>
      </c>
      <c r="NH489" s="75">
        <f t="shared" si="598"/>
        <v>360530304.7525413</v>
      </c>
      <c r="NI489" s="75">
        <f t="shared" si="599"/>
        <v>375140895.43000299</v>
      </c>
      <c r="NJ489" s="75">
        <f t="shared" si="600"/>
        <v>392261078.38035047</v>
      </c>
      <c r="NK489" s="75">
        <f t="shared" si="601"/>
        <v>410865305.22951335</v>
      </c>
      <c r="NL489" s="75">
        <f t="shared" si="602"/>
        <v>431164537.55742097</v>
      </c>
      <c r="NM489" s="75">
        <f t="shared" si="603"/>
        <v>454141285.46462381</v>
      </c>
      <c r="NN489" s="75">
        <f t="shared" si="604"/>
        <v>479358059.70582747</v>
      </c>
      <c r="NO489" s="75">
        <f t="shared" si="605"/>
        <v>506324926.7999332</v>
      </c>
      <c r="NP489" s="75">
        <f t="shared" si="606"/>
        <v>538045110.54334247</v>
      </c>
      <c r="NQ489" s="75">
        <f t="shared" si="607"/>
        <v>570110613.57622004</v>
      </c>
      <c r="NR489" s="75">
        <f t="shared" si="608"/>
        <v>610633089.19055748</v>
      </c>
      <c r="NS489" s="75">
        <f t="shared" si="609"/>
        <v>654490084.69818056</v>
      </c>
      <c r="NT489" s="75">
        <f t="shared" si="610"/>
        <v>701039205.13192213</v>
      </c>
      <c r="NU489" s="75">
        <f t="shared" si="611"/>
        <v>767063723.39456558</v>
      </c>
      <c r="NV489" s="75">
        <f t="shared" si="612"/>
        <v>825507261.29526889</v>
      </c>
      <c r="NW489" s="75">
        <f t="shared" si="613"/>
        <v>880373191.48549628</v>
      </c>
      <c r="NX489" s="75">
        <f t="shared" si="614"/>
        <v>936846074.19992745</v>
      </c>
      <c r="NY489" s="75">
        <f t="shared" si="615"/>
        <v>993626537.17211616</v>
      </c>
      <c r="NZ489" s="75">
        <f t="shared" si="616"/>
        <v>1049954180.0872407</v>
      </c>
      <c r="OA489" s="75">
        <f t="shared" si="617"/>
        <v>1109459343.9888642</v>
      </c>
      <c r="OB489" s="75">
        <f t="shared" si="618"/>
        <v>1168369721.5314775</v>
      </c>
      <c r="OC489" s="75">
        <f t="shared" si="619"/>
        <v>1230386422.3564048</v>
      </c>
      <c r="OD489" s="75">
        <f t="shared" si="620"/>
        <v>1295671549.4881828</v>
      </c>
      <c r="OE489" s="75">
        <f t="shared" si="621"/>
        <v>1361300070.1755438</v>
      </c>
      <c r="OF489" s="75">
        <f t="shared" si="622"/>
        <v>1430034807.3657911</v>
      </c>
      <c r="OG489" s="75">
        <f t="shared" si="623"/>
        <v>1501247353.7486765</v>
      </c>
      <c r="OH489" s="75">
        <f t="shared" si="624"/>
        <v>1573908242.5869596</v>
      </c>
      <c r="OI489" s="75">
        <f t="shared" si="625"/>
        <v>1652582127.6442354</v>
      </c>
      <c r="OJ489" s="75">
        <f t="shared" si="626"/>
        <v>1728780424.855392</v>
      </c>
      <c r="OK489" s="75">
        <f t="shared" si="627"/>
        <v>1804844216.0964098</v>
      </c>
      <c r="OL489" s="75">
        <f t="shared" si="628"/>
        <v>1877542817.1139741</v>
      </c>
      <c r="OM489" s="75">
        <f t="shared" si="629"/>
        <v>1942795994.6959786</v>
      </c>
      <c r="ON489" s="75">
        <f t="shared" si="630"/>
        <v>2004931192.2313597</v>
      </c>
      <c r="OO489" s="75">
        <f t="shared" si="631"/>
        <v>2067614769.1514618</v>
      </c>
      <c r="OP489" s="75">
        <f t="shared" si="632"/>
        <v>2136296347.2432458</v>
      </c>
      <c r="OQ489" s="75">
        <f t="shared" si="633"/>
        <v>2217541675.2118011</v>
      </c>
      <c r="OR489" s="75">
        <f t="shared" si="634"/>
        <v>2304060927.2015257</v>
      </c>
      <c r="OS489" s="75">
        <f t="shared" si="635"/>
        <v>2408850058.1834478</v>
      </c>
      <c r="OT489" s="75">
        <f t="shared" si="636"/>
        <v>2511036042.9217768</v>
      </c>
      <c r="OU489" s="75">
        <f t="shared" si="637"/>
        <v>2602463883.9371824</v>
      </c>
      <c r="OV489" s="75">
        <f t="shared" si="638"/>
        <v>2688079963.0385189</v>
      </c>
      <c r="OW489" s="75">
        <f t="shared" si="639"/>
        <v>2769264217.2217512</v>
      </c>
    </row>
    <row r="490" spans="2:413" ht="15">
      <c r="B490" s="81" t="s">
        <v>309</v>
      </c>
      <c r="C490" s="81">
        <v>1</v>
      </c>
      <c r="AI490" s="36" t="s">
        <v>556</v>
      </c>
      <c r="AJ490" s="44">
        <f>'Health Non Demographic'!K27</f>
        <v>217.61919156329515</v>
      </c>
      <c r="AK490" s="44">
        <f>'Health Non Demographic'!L27</f>
        <v>222.62925707107806</v>
      </c>
      <c r="AL490" s="44">
        <f>'Health Non Demographic'!M27</f>
        <v>227.5644801766864</v>
      </c>
      <c r="AM490" s="44">
        <f>'Health Non Demographic'!N27</f>
        <v>232.43226524500309</v>
      </c>
      <c r="AN490" s="44">
        <f>'Health Non Demographic'!O27</f>
        <v>237.23986677222183</v>
      </c>
      <c r="AO490" s="44">
        <f>'Health Non Demographic'!P27</f>
        <v>241.9943486056261</v>
      </c>
      <c r="AP490" s="44">
        <f>'Health Non Demographic'!Q27</f>
        <v>246.70255339679392</v>
      </c>
      <c r="AQ490" s="44">
        <f>'Health Non Demographic'!R27</f>
        <v>251.37108069430965</v>
      </c>
      <c r="AR490" s="44">
        <f>'Health Non Demographic'!S27</f>
        <v>256.00627226153819</v>
      </c>
      <c r="AS490" s="44">
        <f>'Health Non Demographic'!T27</f>
        <v>260.61420337680323</v>
      </c>
      <c r="AT490" s="44">
        <f>'Health Non Demographic'!U27</f>
        <v>265.20067903400974</v>
      </c>
      <c r="AU490" s="44">
        <f>'Health Non Demographic'!V27</f>
        <v>269.77123410939487</v>
      </c>
      <c r="AV490" s="44">
        <f>'Health Non Demographic'!W27</f>
        <v>274.3311366937877</v>
      </c>
      <c r="AW490" s="44">
        <f>'Health Non Demographic'!X27</f>
        <v>278.88539390936842</v>
      </c>
      <c r="AX490" s="44">
        <f>'Health Non Demographic'!Y27</f>
        <v>283.43875963583218</v>
      </c>
      <c r="AY490" s="44">
        <f>'Health Non Demographic'!Z27</f>
        <v>287.99574366381796</v>
      </c>
      <c r="AZ490" s="44">
        <f>'Health Non Demographic'!AA27</f>
        <v>292.56062187440125</v>
      </c>
      <c r="BA490" s="44">
        <f>'Health Non Demographic'!AB27</f>
        <v>297.13744711342599</v>
      </c>
      <c r="BB490" s="44">
        <f>'Health Non Demographic'!AC27</f>
        <v>301.73006048955557</v>
      </c>
      <c r="BC490" s="44">
        <f>'Health Non Demographic'!AD27</f>
        <v>306.34210287623159</v>
      </c>
      <c r="BD490" s="44">
        <f>'Health Non Demographic'!AE27</f>
        <v>310.97702644127673</v>
      </c>
      <c r="BE490" s="44">
        <f>'Health Non Demographic'!AF27</f>
        <v>315.63810606462368</v>
      </c>
      <c r="BF490" s="44">
        <f>'Health Non Demographic'!AG27</f>
        <v>320.32845053548994</v>
      </c>
      <c r="BG490" s="44">
        <f>'Health Non Demographic'!AH27</f>
        <v>325.05101344604037</v>
      </c>
      <c r="BH490" s="44">
        <f>'Health Non Demographic'!AI27</f>
        <v>329.80860371991338</v>
      </c>
      <c r="BI490" s="44">
        <f>'Health Non Demographic'!AJ27</f>
        <v>334.60389573156328</v>
      </c>
      <c r="BJ490" s="44">
        <f>'Health Non Demographic'!AK27</f>
        <v>339.43943898675406</v>
      </c>
      <c r="BK490" s="44">
        <f>'Health Non Demographic'!AL27</f>
        <v>344.31766734621584</v>
      </c>
      <c r="BL490" s="44">
        <f>'Health Non Demographic'!AM27</f>
        <v>349.24090778387205</v>
      </c>
      <c r="BM490" s="44">
        <f>'Health Non Demographic'!AN27</f>
        <v>354.21138867852466</v>
      </c>
      <c r="BN490" s="44">
        <f>'Health Non Demographic'!AO27</f>
        <v>359.23124764376888</v>
      </c>
      <c r="BO490" s="44">
        <f>'Health Non Demographic'!AP27</f>
        <v>364.30253890546004</v>
      </c>
      <c r="BP490" s="44">
        <f>'Health Non Demographic'!AQ27</f>
        <v>369.42724023950689</v>
      </c>
      <c r="BQ490" s="44">
        <f>'Health Non Demographic'!AR27</f>
        <v>374.6072594853124</v>
      </c>
      <c r="BR490" s="44">
        <f>'Health Non Demographic'!AS27</f>
        <v>379.84444065198915</v>
      </c>
      <c r="BS490" s="44">
        <f>'Health Non Demographic'!AT27</f>
        <v>385.14056963567759</v>
      </c>
      <c r="BT490" s="44">
        <f>'Health Non Demographic'!AU27</f>
        <v>390.4973795670146</v>
      </c>
      <c r="BU490" s="44">
        <f>'Health Non Demographic'!AV27</f>
        <v>395.91655580812539</v>
      </c>
      <c r="BV490" s="44">
        <f>'Health Non Demographic'!AW27</f>
        <v>401.39974061853519</v>
      </c>
      <c r="BW490" s="44">
        <f>'Health Non Demographic'!AX27</f>
        <v>406.94853750917372</v>
      </c>
      <c r="BX490" s="44">
        <f>'Health Non Demographic'!AY27</f>
        <v>412.56451530324301</v>
      </c>
      <c r="BY490" s="44">
        <f>'Health Non Demographic'!AZ27</f>
        <v>418.24921192217232</v>
      </c>
      <c r="BZ490" s="44">
        <f>'Health Non Demographic'!BA27</f>
        <v>424.00413791423898</v>
      </c>
      <c r="CA490" s="44">
        <f>'Health Non Demographic'!BB27</f>
        <v>429.83077974271578</v>
      </c>
      <c r="CB490" s="44">
        <f>'Health Non Demographic'!BC27</f>
        <v>435.73060284963987</v>
      </c>
      <c r="CC490" s="44">
        <f>'Health Non Demographic'!BD27</f>
        <v>441.70505451050741</v>
      </c>
      <c r="CD490" s="44">
        <f>'Health Non Demographic'!BE27</f>
        <v>447.75556649439426</v>
      </c>
      <c r="CE490" s="44">
        <f>'Health Non Demographic'!BF27</f>
        <v>453.88355754320224</v>
      </c>
      <c r="CF490" s="44">
        <f>'Health Non Demographic'!BG27</f>
        <v>460.0904356829372</v>
      </c>
      <c r="MZ490" s="36" t="s">
        <v>556</v>
      </c>
      <c r="NA490" s="75">
        <f t="shared" ref="NA490:OF490" si="640">SUM(NA480:NA489)</f>
        <v>5055824371.2519941</v>
      </c>
      <c r="NB490" s="75">
        <f t="shared" si="640"/>
        <v>5289046764.2207251</v>
      </c>
      <c r="NC490" s="75">
        <f t="shared" si="640"/>
        <v>5526157560.9072495</v>
      </c>
      <c r="ND490" s="75">
        <f t="shared" si="640"/>
        <v>5767709442.6111679</v>
      </c>
      <c r="NE490" s="75">
        <f t="shared" si="640"/>
        <v>6015305224.7012396</v>
      </c>
      <c r="NF490" s="75">
        <f t="shared" si="640"/>
        <v>6266409368.9634342</v>
      </c>
      <c r="NG490" s="75">
        <f t="shared" si="640"/>
        <v>6520268685.4023161</v>
      </c>
      <c r="NH490" s="75">
        <f t="shared" si="640"/>
        <v>6779159079.0475283</v>
      </c>
      <c r="NI490" s="75">
        <f t="shared" si="640"/>
        <v>7041940095.2994432</v>
      </c>
      <c r="NJ490" s="75">
        <f t="shared" si="640"/>
        <v>7309213213.363781</v>
      </c>
      <c r="NK490" s="75">
        <f t="shared" si="640"/>
        <v>7586295281.1523876</v>
      </c>
      <c r="NL490" s="75">
        <f t="shared" si="640"/>
        <v>7868015547.8962383</v>
      </c>
      <c r="NM490" s="75">
        <f t="shared" si="640"/>
        <v>8156862919.0732641</v>
      </c>
      <c r="NN490" s="75">
        <f t="shared" si="640"/>
        <v>8452506297.2508221</v>
      </c>
      <c r="NO490" s="75">
        <f t="shared" si="640"/>
        <v>8758900596.8856964</v>
      </c>
      <c r="NP490" s="75">
        <f t="shared" si="640"/>
        <v>9068303973.8929291</v>
      </c>
      <c r="NQ490" s="75">
        <f t="shared" si="640"/>
        <v>9381121610.8235798</v>
      </c>
      <c r="NR490" s="75">
        <f t="shared" si="640"/>
        <v>9694536240.1862679</v>
      </c>
      <c r="NS490" s="75">
        <f t="shared" si="640"/>
        <v>10009799877.723486</v>
      </c>
      <c r="NT490" s="75">
        <f t="shared" si="640"/>
        <v>10328275752.654366</v>
      </c>
      <c r="NU490" s="75">
        <f t="shared" si="640"/>
        <v>10647785101.013849</v>
      </c>
      <c r="NV490" s="75">
        <f t="shared" si="640"/>
        <v>10975674869.655518</v>
      </c>
      <c r="NW490" s="75">
        <f t="shared" si="640"/>
        <v>11313860905.397043</v>
      </c>
      <c r="NX490" s="75">
        <f t="shared" si="640"/>
        <v>11659318972.867098</v>
      </c>
      <c r="NY490" s="75">
        <f t="shared" si="640"/>
        <v>12017113108.114157</v>
      </c>
      <c r="NZ490" s="75">
        <f t="shared" si="640"/>
        <v>12378941094.396416</v>
      </c>
      <c r="OA490" s="75">
        <f t="shared" si="640"/>
        <v>12743319952.438606</v>
      </c>
      <c r="OB490" s="75">
        <f t="shared" si="640"/>
        <v>13109355659.081497</v>
      </c>
      <c r="OC490" s="75">
        <f t="shared" si="640"/>
        <v>13477021201.919634</v>
      </c>
      <c r="OD490" s="75">
        <f t="shared" si="640"/>
        <v>13846353208.319336</v>
      </c>
      <c r="OE490" s="75">
        <f t="shared" si="640"/>
        <v>14219317549.144737</v>
      </c>
      <c r="OF490" s="75">
        <f t="shared" si="640"/>
        <v>14599120873.697037</v>
      </c>
      <c r="OG490" s="75">
        <f t="shared" ref="OG490:OW490" si="641">SUM(OG480:OG489)</f>
        <v>14988465628.533676</v>
      </c>
      <c r="OH490" s="75">
        <f t="shared" si="641"/>
        <v>15387240420.404392</v>
      </c>
      <c r="OI490" s="75">
        <f t="shared" si="641"/>
        <v>15797095251.385012</v>
      </c>
      <c r="OJ490" s="75">
        <f t="shared" si="641"/>
        <v>16210550211.342865</v>
      </c>
      <c r="OK490" s="75">
        <f t="shared" si="641"/>
        <v>16632068943.717731</v>
      </c>
      <c r="OL490" s="75">
        <f t="shared" si="641"/>
        <v>17060030714.814287</v>
      </c>
      <c r="OM490" s="75">
        <f t="shared" si="641"/>
        <v>17496522428.962048</v>
      </c>
      <c r="ON490" s="75">
        <f t="shared" si="641"/>
        <v>17938536752.454109</v>
      </c>
      <c r="OO490" s="75">
        <f t="shared" si="641"/>
        <v>18386286402.404617</v>
      </c>
      <c r="OP490" s="75">
        <f t="shared" si="641"/>
        <v>18840184225.321991</v>
      </c>
      <c r="OQ490" s="75">
        <f t="shared" si="641"/>
        <v>19303547630.035366</v>
      </c>
      <c r="OR490" s="75">
        <f t="shared" si="641"/>
        <v>19777690902.196518</v>
      </c>
      <c r="OS490" s="75">
        <f t="shared" si="641"/>
        <v>20257694646.873314</v>
      </c>
      <c r="OT490" s="75">
        <f t="shared" si="641"/>
        <v>20745967522.499535</v>
      </c>
      <c r="OU490" s="75">
        <f t="shared" si="641"/>
        <v>21248077339.89172</v>
      </c>
      <c r="OV490" s="75">
        <f t="shared" si="641"/>
        <v>21761225317.203575</v>
      </c>
      <c r="OW490" s="75">
        <f t="shared" si="641"/>
        <v>22287743259.681973</v>
      </c>
    </row>
    <row r="492" spans="2:413" ht="23.25">
      <c r="B492" s="92" t="str">
        <f>'Health Non Demographic'!B91</f>
        <v>Total Health Exp minus PBS, Hospitals, PHI and Medicare</v>
      </c>
      <c r="AI492" s="34" t="s">
        <v>571</v>
      </c>
      <c r="GW492" s="34" t="str">
        <f>GW430</f>
        <v>Population (persons)</v>
      </c>
      <c r="IY492" s="34" t="s">
        <v>417</v>
      </c>
      <c r="MZ492" s="34" t="s">
        <v>572</v>
      </c>
    </row>
    <row r="493" spans="2:413">
      <c r="B493" s="144"/>
      <c r="C493" s="144" t="str">
        <f>'Health Non Demographic'!C92</f>
        <v>Rate</v>
      </c>
      <c r="D493" s="144" t="str">
        <f>'Health Non Demographic'!D92</f>
        <v>Period</v>
      </c>
      <c r="AJ493" s="35">
        <v>2012</v>
      </c>
      <c r="AK493" s="35">
        <v>2013</v>
      </c>
      <c r="AL493" s="35">
        <v>2014</v>
      </c>
      <c r="AM493" s="35">
        <v>2015</v>
      </c>
      <c r="AN493" s="35">
        <v>2016</v>
      </c>
      <c r="AO493" s="35">
        <v>2017</v>
      </c>
      <c r="AP493" s="35">
        <v>2018</v>
      </c>
      <c r="AQ493" s="35">
        <v>2019</v>
      </c>
      <c r="AR493" s="35">
        <v>2020</v>
      </c>
      <c r="AS493" s="35">
        <v>2021</v>
      </c>
      <c r="AT493" s="35">
        <v>2022</v>
      </c>
      <c r="AU493" s="35">
        <v>2023</v>
      </c>
      <c r="AV493" s="35">
        <v>2024</v>
      </c>
      <c r="AW493" s="35">
        <v>2025</v>
      </c>
      <c r="AX493" s="35">
        <v>2026</v>
      </c>
      <c r="AY493" s="35">
        <v>2027</v>
      </c>
      <c r="AZ493" s="35">
        <v>2028</v>
      </c>
      <c r="BA493" s="35">
        <v>2029</v>
      </c>
      <c r="BB493" s="35">
        <v>2030</v>
      </c>
      <c r="BC493" s="35">
        <v>2031</v>
      </c>
      <c r="BD493" s="35">
        <v>2032</v>
      </c>
      <c r="BE493" s="35">
        <v>2033</v>
      </c>
      <c r="BF493" s="35">
        <v>2034</v>
      </c>
      <c r="BG493" s="35">
        <v>2035</v>
      </c>
      <c r="BH493" s="35">
        <v>2036</v>
      </c>
      <c r="BI493" s="35">
        <v>2037</v>
      </c>
      <c r="BJ493" s="35">
        <v>2038</v>
      </c>
      <c r="BK493" s="35">
        <v>2039</v>
      </c>
      <c r="BL493" s="35">
        <v>2040</v>
      </c>
      <c r="BM493" s="35">
        <v>2041</v>
      </c>
      <c r="BN493" s="35">
        <v>2042</v>
      </c>
      <c r="BO493" s="35">
        <v>2043</v>
      </c>
      <c r="BP493" s="35">
        <v>2044</v>
      </c>
      <c r="BQ493" s="35">
        <v>2045</v>
      </c>
      <c r="BR493" s="35">
        <v>2046</v>
      </c>
      <c r="BS493" s="35">
        <v>2047</v>
      </c>
      <c r="BT493" s="35">
        <v>2048</v>
      </c>
      <c r="BU493" s="35">
        <v>2049</v>
      </c>
      <c r="BV493" s="35">
        <v>2050</v>
      </c>
      <c r="BW493" s="35">
        <v>2051</v>
      </c>
      <c r="BX493" s="35">
        <v>2052</v>
      </c>
      <c r="BY493" s="35">
        <v>2053</v>
      </c>
      <c r="BZ493" s="35">
        <v>2054</v>
      </c>
      <c r="CA493" s="35">
        <v>2055</v>
      </c>
      <c r="CB493" s="35">
        <v>2056</v>
      </c>
      <c r="CC493" s="35">
        <v>2057</v>
      </c>
      <c r="CD493" s="35">
        <v>2058</v>
      </c>
      <c r="CE493" s="35">
        <v>2059</v>
      </c>
      <c r="CF493" s="35">
        <v>2060</v>
      </c>
      <c r="GX493" s="35">
        <f t="shared" ref="GX493:IC493" si="642">GX433</f>
        <v>2012</v>
      </c>
      <c r="GY493" s="35">
        <f t="shared" si="642"/>
        <v>2013</v>
      </c>
      <c r="GZ493" s="35">
        <f t="shared" si="642"/>
        <v>2014</v>
      </c>
      <c r="HA493" s="35">
        <f t="shared" si="642"/>
        <v>2015</v>
      </c>
      <c r="HB493" s="35">
        <f t="shared" si="642"/>
        <v>2016</v>
      </c>
      <c r="HC493" s="35">
        <f t="shared" si="642"/>
        <v>2017</v>
      </c>
      <c r="HD493" s="35">
        <f t="shared" si="642"/>
        <v>2018</v>
      </c>
      <c r="HE493" s="35">
        <f t="shared" si="642"/>
        <v>2019</v>
      </c>
      <c r="HF493" s="35">
        <f t="shared" si="642"/>
        <v>2020</v>
      </c>
      <c r="HG493" s="35">
        <f t="shared" si="642"/>
        <v>2021</v>
      </c>
      <c r="HH493" s="35">
        <f t="shared" si="642"/>
        <v>2022</v>
      </c>
      <c r="HI493" s="35">
        <f t="shared" si="642"/>
        <v>2023</v>
      </c>
      <c r="HJ493" s="35">
        <f t="shared" si="642"/>
        <v>2024</v>
      </c>
      <c r="HK493" s="35">
        <f t="shared" si="642"/>
        <v>2025</v>
      </c>
      <c r="HL493" s="35">
        <f t="shared" si="642"/>
        <v>2026</v>
      </c>
      <c r="HM493" s="35">
        <f t="shared" si="642"/>
        <v>2027</v>
      </c>
      <c r="HN493" s="35">
        <f t="shared" si="642"/>
        <v>2028</v>
      </c>
      <c r="HO493" s="35">
        <f t="shared" si="642"/>
        <v>2029</v>
      </c>
      <c r="HP493" s="35">
        <f t="shared" si="642"/>
        <v>2030</v>
      </c>
      <c r="HQ493" s="35">
        <f t="shared" si="642"/>
        <v>2031</v>
      </c>
      <c r="HR493" s="35">
        <f t="shared" si="642"/>
        <v>2032</v>
      </c>
      <c r="HS493" s="35">
        <f t="shared" si="642"/>
        <v>2033</v>
      </c>
      <c r="HT493" s="35">
        <f t="shared" si="642"/>
        <v>2034</v>
      </c>
      <c r="HU493" s="35">
        <f t="shared" si="642"/>
        <v>2035</v>
      </c>
      <c r="HV493" s="35">
        <f t="shared" si="642"/>
        <v>2036</v>
      </c>
      <c r="HW493" s="35">
        <f t="shared" si="642"/>
        <v>2037</v>
      </c>
      <c r="HX493" s="35">
        <f t="shared" si="642"/>
        <v>2038</v>
      </c>
      <c r="HY493" s="35">
        <f t="shared" si="642"/>
        <v>2039</v>
      </c>
      <c r="HZ493" s="35">
        <f t="shared" si="642"/>
        <v>2040</v>
      </c>
      <c r="IA493" s="35">
        <f t="shared" si="642"/>
        <v>2041</v>
      </c>
      <c r="IB493" s="35">
        <f t="shared" si="642"/>
        <v>2042</v>
      </c>
      <c r="IC493" s="35">
        <f t="shared" si="642"/>
        <v>2043</v>
      </c>
      <c r="ID493" s="35">
        <f t="shared" ref="ID493:IT493" si="643">ID433</f>
        <v>2044</v>
      </c>
      <c r="IE493" s="35">
        <f t="shared" si="643"/>
        <v>2045</v>
      </c>
      <c r="IF493" s="35">
        <f t="shared" si="643"/>
        <v>2046</v>
      </c>
      <c r="IG493" s="35">
        <f t="shared" si="643"/>
        <v>2047</v>
      </c>
      <c r="IH493" s="35">
        <f t="shared" si="643"/>
        <v>2048</v>
      </c>
      <c r="II493" s="35">
        <f t="shared" si="643"/>
        <v>2049</v>
      </c>
      <c r="IJ493" s="35">
        <f t="shared" si="643"/>
        <v>2050</v>
      </c>
      <c r="IK493" s="35">
        <f t="shared" si="643"/>
        <v>2051</v>
      </c>
      <c r="IL493" s="35">
        <f t="shared" si="643"/>
        <v>2052</v>
      </c>
      <c r="IM493" s="35">
        <f t="shared" si="643"/>
        <v>2053</v>
      </c>
      <c r="IN493" s="35">
        <f t="shared" si="643"/>
        <v>2054</v>
      </c>
      <c r="IO493" s="35">
        <f t="shared" si="643"/>
        <v>2055</v>
      </c>
      <c r="IP493" s="35">
        <f t="shared" si="643"/>
        <v>2056</v>
      </c>
      <c r="IQ493" s="35">
        <f t="shared" si="643"/>
        <v>2057</v>
      </c>
      <c r="IR493" s="35">
        <f t="shared" si="643"/>
        <v>2058</v>
      </c>
      <c r="IS493" s="35">
        <f t="shared" si="643"/>
        <v>2059</v>
      </c>
      <c r="IT493" s="35">
        <f t="shared" si="643"/>
        <v>2060</v>
      </c>
      <c r="IZ493" s="35">
        <f>IZ326</f>
        <v>2012</v>
      </c>
      <c r="JA493" s="35">
        <f t="shared" ref="JA493:KV493" si="644">JA326</f>
        <v>2013</v>
      </c>
      <c r="JB493" s="35">
        <f t="shared" si="644"/>
        <v>2014</v>
      </c>
      <c r="JC493" s="35">
        <f t="shared" si="644"/>
        <v>2015</v>
      </c>
      <c r="JD493" s="35">
        <f t="shared" si="644"/>
        <v>2016</v>
      </c>
      <c r="JE493" s="35">
        <f t="shared" si="644"/>
        <v>2017</v>
      </c>
      <c r="JF493" s="35">
        <f t="shared" si="644"/>
        <v>2018</v>
      </c>
      <c r="JG493" s="35">
        <f t="shared" si="644"/>
        <v>2019</v>
      </c>
      <c r="JH493" s="35">
        <f t="shared" si="644"/>
        <v>2020</v>
      </c>
      <c r="JI493" s="35">
        <f t="shared" si="644"/>
        <v>2021</v>
      </c>
      <c r="JJ493" s="35">
        <f t="shared" si="644"/>
        <v>2022</v>
      </c>
      <c r="JK493" s="35">
        <f t="shared" si="644"/>
        <v>2023</v>
      </c>
      <c r="JL493" s="35">
        <f t="shared" si="644"/>
        <v>2024</v>
      </c>
      <c r="JM493" s="35">
        <f t="shared" si="644"/>
        <v>2025</v>
      </c>
      <c r="JN493" s="35">
        <f t="shared" si="644"/>
        <v>2026</v>
      </c>
      <c r="JO493" s="35">
        <f t="shared" si="644"/>
        <v>2027</v>
      </c>
      <c r="JP493" s="35">
        <f t="shared" si="644"/>
        <v>2028</v>
      </c>
      <c r="JQ493" s="35">
        <f t="shared" si="644"/>
        <v>2029</v>
      </c>
      <c r="JR493" s="35">
        <f t="shared" si="644"/>
        <v>2030</v>
      </c>
      <c r="JS493" s="35">
        <f t="shared" si="644"/>
        <v>2031</v>
      </c>
      <c r="JT493" s="35">
        <f t="shared" si="644"/>
        <v>2032</v>
      </c>
      <c r="JU493" s="35">
        <f t="shared" si="644"/>
        <v>2033</v>
      </c>
      <c r="JV493" s="35">
        <f t="shared" si="644"/>
        <v>2034</v>
      </c>
      <c r="JW493" s="35">
        <f t="shared" si="644"/>
        <v>2035</v>
      </c>
      <c r="JX493" s="35">
        <f t="shared" si="644"/>
        <v>2036</v>
      </c>
      <c r="JY493" s="35">
        <f t="shared" si="644"/>
        <v>2037</v>
      </c>
      <c r="JZ493" s="35">
        <f t="shared" si="644"/>
        <v>2038</v>
      </c>
      <c r="KA493" s="35">
        <f t="shared" si="644"/>
        <v>2039</v>
      </c>
      <c r="KB493" s="35">
        <f t="shared" si="644"/>
        <v>2040</v>
      </c>
      <c r="KC493" s="35">
        <f t="shared" si="644"/>
        <v>2041</v>
      </c>
      <c r="KD493" s="35">
        <f t="shared" si="644"/>
        <v>2042</v>
      </c>
      <c r="KE493" s="35">
        <f t="shared" si="644"/>
        <v>2043</v>
      </c>
      <c r="KF493" s="35">
        <f t="shared" si="644"/>
        <v>2044</v>
      </c>
      <c r="KG493" s="35">
        <f t="shared" si="644"/>
        <v>2045</v>
      </c>
      <c r="KH493" s="35">
        <f t="shared" si="644"/>
        <v>2046</v>
      </c>
      <c r="KI493" s="35">
        <f t="shared" si="644"/>
        <v>2047</v>
      </c>
      <c r="KJ493" s="35">
        <f t="shared" si="644"/>
        <v>2048</v>
      </c>
      <c r="KK493" s="35">
        <f t="shared" si="644"/>
        <v>2049</v>
      </c>
      <c r="KL493" s="35">
        <f t="shared" si="644"/>
        <v>2050</v>
      </c>
      <c r="KM493" s="35">
        <f t="shared" si="644"/>
        <v>2051</v>
      </c>
      <c r="KN493" s="35">
        <f t="shared" si="644"/>
        <v>2052</v>
      </c>
      <c r="KO493" s="35">
        <f t="shared" si="644"/>
        <v>2053</v>
      </c>
      <c r="KP493" s="35">
        <f t="shared" si="644"/>
        <v>2054</v>
      </c>
      <c r="KQ493" s="35">
        <f t="shared" si="644"/>
        <v>2055</v>
      </c>
      <c r="KR493" s="35">
        <f t="shared" si="644"/>
        <v>2056</v>
      </c>
      <c r="KS493" s="35">
        <f t="shared" si="644"/>
        <v>2057</v>
      </c>
      <c r="KT493" s="35">
        <f t="shared" si="644"/>
        <v>2058</v>
      </c>
      <c r="KU493" s="35">
        <f t="shared" si="644"/>
        <v>2059</v>
      </c>
      <c r="KV493" s="35">
        <f t="shared" si="644"/>
        <v>2060</v>
      </c>
      <c r="NA493" s="35">
        <v>2012</v>
      </c>
      <c r="NB493" s="35">
        <v>2013</v>
      </c>
      <c r="NC493" s="35">
        <v>2014</v>
      </c>
      <c r="ND493" s="35">
        <v>2015</v>
      </c>
      <c r="NE493" s="35">
        <v>2016</v>
      </c>
      <c r="NF493" s="35">
        <v>2017</v>
      </c>
      <c r="NG493" s="35">
        <v>2018</v>
      </c>
      <c r="NH493" s="35">
        <v>2019</v>
      </c>
      <c r="NI493" s="35">
        <v>2020</v>
      </c>
      <c r="NJ493" s="35">
        <v>2021</v>
      </c>
      <c r="NK493" s="35">
        <v>2022</v>
      </c>
      <c r="NL493" s="35">
        <v>2023</v>
      </c>
      <c r="NM493" s="35">
        <v>2024</v>
      </c>
      <c r="NN493" s="35">
        <v>2025</v>
      </c>
      <c r="NO493" s="35">
        <v>2026</v>
      </c>
      <c r="NP493" s="35">
        <v>2027</v>
      </c>
      <c r="NQ493" s="35">
        <v>2028</v>
      </c>
      <c r="NR493" s="35">
        <v>2029</v>
      </c>
      <c r="NS493" s="35">
        <v>2030</v>
      </c>
      <c r="NT493" s="35">
        <v>2031</v>
      </c>
      <c r="NU493" s="35">
        <v>2032</v>
      </c>
      <c r="NV493" s="35">
        <v>2033</v>
      </c>
      <c r="NW493" s="35">
        <v>2034</v>
      </c>
      <c r="NX493" s="35">
        <v>2035</v>
      </c>
      <c r="NY493" s="35">
        <v>2036</v>
      </c>
      <c r="NZ493" s="35">
        <v>2037</v>
      </c>
      <c r="OA493" s="35">
        <v>2038</v>
      </c>
      <c r="OB493" s="35">
        <v>2039</v>
      </c>
      <c r="OC493" s="35">
        <v>2040</v>
      </c>
      <c r="OD493" s="35">
        <v>2041</v>
      </c>
      <c r="OE493" s="35">
        <v>2042</v>
      </c>
      <c r="OF493" s="35">
        <v>2043</v>
      </c>
      <c r="OG493" s="35">
        <v>2044</v>
      </c>
      <c r="OH493" s="35">
        <v>2045</v>
      </c>
      <c r="OI493" s="35">
        <v>2046</v>
      </c>
      <c r="OJ493" s="35">
        <v>2047</v>
      </c>
      <c r="OK493" s="35">
        <v>2048</v>
      </c>
      <c r="OL493" s="35">
        <v>2049</v>
      </c>
      <c r="OM493" s="35">
        <v>2050</v>
      </c>
      <c r="ON493" s="35">
        <v>2051</v>
      </c>
      <c r="OO493" s="35">
        <v>2052</v>
      </c>
      <c r="OP493" s="35">
        <v>2053</v>
      </c>
      <c r="OQ493" s="35">
        <v>2054</v>
      </c>
      <c r="OR493" s="35">
        <v>2055</v>
      </c>
      <c r="OS493" s="35">
        <v>2056</v>
      </c>
      <c r="OT493" s="35">
        <v>2057</v>
      </c>
      <c r="OU493" s="35">
        <v>2058</v>
      </c>
      <c r="OV493" s="35">
        <v>2059</v>
      </c>
      <c r="OW493" s="35">
        <v>2060</v>
      </c>
    </row>
    <row r="494" spans="2:413">
      <c r="B494" s="144" t="str">
        <f>'Health Non Demographic'!B93</f>
        <v>Real growth rate</v>
      </c>
      <c r="C494" s="71">
        <f>'Health Non Demographic'!C93</f>
        <v>6.1277132064141142E-2</v>
      </c>
      <c r="D494" s="144" t="str">
        <f>'Health Non Demographic'!D93</f>
        <v>2000-01 to 2010-11</v>
      </c>
      <c r="AI494" s="36" t="s">
        <v>556</v>
      </c>
      <c r="AJ494" s="75">
        <f>'Health Non Demographic'!K23</f>
        <v>981.46780694683923</v>
      </c>
      <c r="AK494" s="75">
        <f>'Health Non Demographic'!L23</f>
        <v>1015.6671477390933</v>
      </c>
      <c r="AL494" s="75">
        <f>'Health Non Demographic'!M23</f>
        <v>1049.1058708785083</v>
      </c>
      <c r="AM494" s="75">
        <f>'Health Non Demographic'!N23</f>
        <v>1081.8110702392999</v>
      </c>
      <c r="AN494" s="75">
        <f>'Health Non Demographic'!O23</f>
        <v>1113.8150831778755</v>
      </c>
      <c r="AO494" s="75">
        <f>'Health Non Demographic'!P23</f>
        <v>1145.1542643012579</v>
      </c>
      <c r="AP494" s="75">
        <f>'Health Non Demographic'!Q23</f>
        <v>1175.8679207238301</v>
      </c>
      <c r="AQ494" s="75">
        <f>'Health Non Demographic'!R23</f>
        <v>1205.9973987995127</v>
      </c>
      <c r="AR494" s="75">
        <f>'Health Non Demographic'!S23</f>
        <v>1235.5853102783612</v>
      </c>
      <c r="AS494" s="75">
        <f>'Health Non Demographic'!T23</f>
        <v>1264.674884784479</v>
      </c>
      <c r="AT494" s="75">
        <f>'Health Non Demographic'!U23</f>
        <v>1293.3094351993857</v>
      </c>
      <c r="AU494" s="75">
        <f>'Health Non Demographic'!V23</f>
        <v>1321.5319227571179</v>
      </c>
      <c r="AV494" s="75">
        <f>'Health Non Demographic'!W23</f>
        <v>1349.384609249227</v>
      </c>
      <c r="AW494" s="75">
        <f>'Health Non Demographic'!X23</f>
        <v>1376.9087845692566</v>
      </c>
      <c r="AX494" s="75">
        <f>'Health Non Demographic'!Y23</f>
        <v>1404.1445587971086</v>
      </c>
      <c r="AY494" s="75">
        <f>'Health Non Demographic'!Z23</f>
        <v>1431.130709058865</v>
      </c>
      <c r="AZ494" s="75">
        <f>'Health Non Demographic'!AA23</f>
        <v>1457.904572442588</v>
      </c>
      <c r="BA494" s="75">
        <f>'Health Non Demographic'!AB23</f>
        <v>1484.5019772671221</v>
      </c>
      <c r="BB494" s="75">
        <f>'Health Non Demographic'!AC23</f>
        <v>1510.9572059635434</v>
      </c>
      <c r="BC494" s="75">
        <f>'Health Non Demographic'!AD23</f>
        <v>1537.3029837219212</v>
      </c>
      <c r="BD494" s="75">
        <f>'Health Non Demographic'!AE23</f>
        <v>1563.570487871119</v>
      </c>
      <c r="BE494" s="75">
        <f>'Health Non Demographic'!AF23</f>
        <v>1589.7893736933479</v>
      </c>
      <c r="BF494" s="75">
        <f>'Health Non Demographic'!AG23</f>
        <v>1615.9878130288268</v>
      </c>
      <c r="BG494" s="75">
        <f>'Health Non Demographic'!AH23</f>
        <v>1642.1925426023608</v>
      </c>
      <c r="BH494" s="75">
        <f>'Health Non Demographic'!AI23</f>
        <v>1668.4289195077968</v>
      </c>
      <c r="BI494" s="75">
        <f>'Health Non Demographic'!AJ23</f>
        <v>1694.7209817239072</v>
      </c>
      <c r="BJ494" s="75">
        <f>'Health Non Demographic'!AK23</f>
        <v>1721.0915119124713</v>
      </c>
      <c r="BK494" s="75">
        <f>'Health Non Demographic'!AL23</f>
        <v>1747.5621030724633</v>
      </c>
      <c r="BL494" s="75">
        <f>'Health Non Demographic'!AM23</f>
        <v>1774.1532248993974</v>
      </c>
      <c r="BM494" s="75">
        <f>'Health Non Demographic'!AN23</f>
        <v>1800.8842899318231</v>
      </c>
      <c r="BN494" s="75">
        <f>'Health Non Demographic'!AO23</f>
        <v>1827.7737187630462</v>
      </c>
      <c r="BO494" s="75">
        <f>'Health Non Demographic'!AP23</f>
        <v>1854.8390037602851</v>
      </c>
      <c r="BP494" s="75">
        <f>'Health Non Demographic'!AQ23</f>
        <v>1882.0967708700441</v>
      </c>
      <c r="BQ494" s="75">
        <f>'Health Non Demographic'!AR23</f>
        <v>1909.5628392014382</v>
      </c>
      <c r="BR494" s="75">
        <f>'Health Non Demographic'!AS23</f>
        <v>1937.2522781719952</v>
      </c>
      <c r="BS494" s="75">
        <f>'Health Non Demographic'!AT23</f>
        <v>1965.1794620761407</v>
      </c>
      <c r="BT494" s="75">
        <f>'Health Non Demographic'!AU23</f>
        <v>1993.3581219977868</v>
      </c>
      <c r="BU494" s="75">
        <f>'Health Non Demographic'!AV23</f>
        <v>2021.801395037485</v>
      </c>
      <c r="BV494" s="75">
        <f>'Health Non Demographic'!AW23</f>
        <v>2050.5218708634548</v>
      </c>
      <c r="BW494" s="75">
        <f>'Health Non Demographic'!AX23</f>
        <v>2079.5316356261555</v>
      </c>
      <c r="BX494" s="75">
        <f>'Health Non Demographic'!AY23</f>
        <v>2108.8423132993521</v>
      </c>
      <c r="BY494" s="75">
        <f>'Health Non Demographic'!AZ23</f>
        <v>2138.4651045281162</v>
      </c>
      <c r="BZ494" s="75">
        <f>'Health Non Demographic'!BA23</f>
        <v>2168.4108230768907</v>
      </c>
      <c r="CA494" s="75">
        <f>'Health Non Demographic'!BB23</f>
        <v>2198.6899299795414</v>
      </c>
      <c r="CB494" s="75">
        <f>'Health Non Demographic'!BC23</f>
        <v>2229.3125654989581</v>
      </c>
      <c r="CC494" s="75">
        <f>'Health Non Demographic'!BD23</f>
        <v>2260.2885790068531</v>
      </c>
      <c r="CD494" s="75">
        <f>'Health Non Demographic'!BE23</f>
        <v>2291.6275568954761</v>
      </c>
      <c r="CE494" s="75">
        <f>'Health Non Demographic'!BF23</f>
        <v>2323.3388486324429</v>
      </c>
      <c r="CF494" s="75">
        <f>'Health Non Demographic'!BG23</f>
        <v>2355.4315910680957</v>
      </c>
      <c r="GW494" s="35" t="str">
        <f t="shared" ref="GW494:IB494" si="645">GW444</f>
        <v>All persons</v>
      </c>
      <c r="GX494" s="75">
        <f t="shared" si="645"/>
        <v>22706867</v>
      </c>
      <c r="GY494" s="75">
        <f t="shared" si="645"/>
        <v>23098218</v>
      </c>
      <c r="GZ494" s="75">
        <f t="shared" si="645"/>
        <v>23481244</v>
      </c>
      <c r="HA494" s="75">
        <f t="shared" si="645"/>
        <v>23855556</v>
      </c>
      <c r="HB494" s="75">
        <f t="shared" si="645"/>
        <v>24221149</v>
      </c>
      <c r="HC494" s="75">
        <f t="shared" si="645"/>
        <v>24577462</v>
      </c>
      <c r="HD494" s="75">
        <f t="shared" si="645"/>
        <v>24923983</v>
      </c>
      <c r="HE494" s="75">
        <f t="shared" si="645"/>
        <v>25271486</v>
      </c>
      <c r="HF494" s="75">
        <f t="shared" si="645"/>
        <v>25619029</v>
      </c>
      <c r="HG494" s="75">
        <f t="shared" si="645"/>
        <v>25966531</v>
      </c>
      <c r="HH494" s="75">
        <f t="shared" si="645"/>
        <v>26313691</v>
      </c>
      <c r="HI494" s="75">
        <f t="shared" si="645"/>
        <v>26660149</v>
      </c>
      <c r="HJ494" s="75">
        <f t="shared" si="645"/>
        <v>27005329</v>
      </c>
      <c r="HK494" s="75">
        <f t="shared" si="645"/>
        <v>27348818</v>
      </c>
      <c r="HL494" s="75">
        <f t="shared" si="645"/>
        <v>27690307</v>
      </c>
      <c r="HM494" s="75">
        <f t="shared" si="645"/>
        <v>28029509</v>
      </c>
      <c r="HN494" s="75">
        <f t="shared" si="645"/>
        <v>28366138</v>
      </c>
      <c r="HO494" s="75">
        <f t="shared" si="645"/>
        <v>28700170</v>
      </c>
      <c r="HP494" s="75">
        <f t="shared" si="645"/>
        <v>29031390</v>
      </c>
      <c r="HQ494" s="75">
        <f t="shared" si="645"/>
        <v>29359860</v>
      </c>
      <c r="HR494" s="75">
        <f t="shared" si="645"/>
        <v>29685803</v>
      </c>
      <c r="HS494" s="75">
        <f t="shared" si="645"/>
        <v>30009057</v>
      </c>
      <c r="HT494" s="75">
        <f t="shared" si="645"/>
        <v>30329838</v>
      </c>
      <c r="HU494" s="75">
        <f t="shared" si="645"/>
        <v>30648248</v>
      </c>
      <c r="HV494" s="75">
        <f t="shared" si="645"/>
        <v>30964450</v>
      </c>
      <c r="HW494" s="75">
        <f t="shared" si="645"/>
        <v>31278850</v>
      </c>
      <c r="HX494" s="75">
        <f t="shared" si="645"/>
        <v>31591630</v>
      </c>
      <c r="HY494" s="75">
        <f t="shared" si="645"/>
        <v>31902917</v>
      </c>
      <c r="HZ494" s="75">
        <f t="shared" si="645"/>
        <v>32212999</v>
      </c>
      <c r="IA494" s="75">
        <f t="shared" si="645"/>
        <v>32522084</v>
      </c>
      <c r="IB494" s="75">
        <f t="shared" si="645"/>
        <v>32830050</v>
      </c>
      <c r="IC494" s="75">
        <f t="shared" ref="IC494:IT494" si="646">IC444</f>
        <v>33137465</v>
      </c>
      <c r="ID494" s="75">
        <f t="shared" si="646"/>
        <v>33443624</v>
      </c>
      <c r="IE494" s="75">
        <f t="shared" si="646"/>
        <v>33749113</v>
      </c>
      <c r="IF494" s="75">
        <f t="shared" si="646"/>
        <v>34053959</v>
      </c>
      <c r="IG494" s="75">
        <f t="shared" si="646"/>
        <v>34356470</v>
      </c>
      <c r="IH494" s="75">
        <f t="shared" si="646"/>
        <v>34659420</v>
      </c>
      <c r="II494" s="75">
        <f t="shared" si="646"/>
        <v>34962048</v>
      </c>
      <c r="IJ494" s="75">
        <f t="shared" si="646"/>
        <v>35263616</v>
      </c>
      <c r="IK494" s="75">
        <f t="shared" si="646"/>
        <v>35564183</v>
      </c>
      <c r="IL494" s="75">
        <f t="shared" si="646"/>
        <v>35863732</v>
      </c>
      <c r="IM494" s="75">
        <f t="shared" si="646"/>
        <v>36161842</v>
      </c>
      <c r="IN494" s="75">
        <f t="shared" si="646"/>
        <v>36459489</v>
      </c>
      <c r="IO494" s="75">
        <f t="shared" si="646"/>
        <v>36756046</v>
      </c>
      <c r="IP494" s="75">
        <f t="shared" si="646"/>
        <v>37051395</v>
      </c>
      <c r="IQ494" s="75">
        <f t="shared" si="646"/>
        <v>37345636</v>
      </c>
      <c r="IR494" s="75">
        <f t="shared" si="646"/>
        <v>37638396</v>
      </c>
      <c r="IS494" s="75">
        <f t="shared" si="646"/>
        <v>37929562</v>
      </c>
      <c r="IT494" s="75">
        <f t="shared" si="646"/>
        <v>38219197</v>
      </c>
      <c r="IY494" s="35" t="str">
        <f>IY337</f>
        <v>All persons</v>
      </c>
      <c r="IZ494" s="75">
        <f>GX494*$C$503</f>
        <v>21491763339.337276</v>
      </c>
      <c r="JA494" s="75">
        <f t="shared" ref="JA494:KV494" si="647">GY494*$C$503</f>
        <v>21862172126.890968</v>
      </c>
      <c r="JB494" s="75">
        <f t="shared" si="647"/>
        <v>22224701406.901855</v>
      </c>
      <c r="JC494" s="75">
        <f t="shared" si="647"/>
        <v>22578982995.774246</v>
      </c>
      <c r="JD494" s="75">
        <f t="shared" si="647"/>
        <v>22925012161.071175</v>
      </c>
      <c r="JE494" s="75">
        <f t="shared" si="647"/>
        <v>23262257923.365429</v>
      </c>
      <c r="JF494" s="75">
        <f t="shared" si="647"/>
        <v>23590235681.112038</v>
      </c>
      <c r="JG494" s="75">
        <f t="shared" si="647"/>
        <v>23919142889.478111</v>
      </c>
      <c r="JH494" s="75">
        <f t="shared" si="647"/>
        <v>24248087957.339886</v>
      </c>
      <c r="JI494" s="75">
        <f t="shared" si="647"/>
        <v>24576994219.218567</v>
      </c>
      <c r="JJ494" s="75">
        <f t="shared" si="647"/>
        <v>24905576782.409004</v>
      </c>
      <c r="JK494" s="75">
        <f t="shared" si="647"/>
        <v>25233494911.449886</v>
      </c>
      <c r="JL494" s="75">
        <f t="shared" si="647"/>
        <v>25560203429.603111</v>
      </c>
      <c r="JM494" s="75">
        <f t="shared" si="647"/>
        <v>25885311437.575573</v>
      </c>
      <c r="JN494" s="75">
        <f t="shared" si="647"/>
        <v>26208526470.762978</v>
      </c>
      <c r="JO494" s="75">
        <f t="shared" si="647"/>
        <v>26529576887.283665</v>
      </c>
      <c r="JP494" s="75">
        <f t="shared" si="647"/>
        <v>26848191991.743378</v>
      </c>
      <c r="JQ494" s="75">
        <f t="shared" si="647"/>
        <v>27164349068.444691</v>
      </c>
      <c r="JR494" s="75">
        <f t="shared" si="647"/>
        <v>27477844622.598209</v>
      </c>
      <c r="JS494" s="75">
        <f t="shared" si="647"/>
        <v>27788737336.422276</v>
      </c>
      <c r="JT494" s="75">
        <f t="shared" si="647"/>
        <v>28097238276.605419</v>
      </c>
      <c r="JU494" s="75">
        <f t="shared" si="647"/>
        <v>28403194112.190052</v>
      </c>
      <c r="JV494" s="75">
        <f t="shared" si="647"/>
        <v>28706809284.452961</v>
      </c>
      <c r="JW494" s="75">
        <f t="shared" si="647"/>
        <v>29008180335.108185</v>
      </c>
      <c r="JX494" s="75">
        <f t="shared" si="647"/>
        <v>29307461541.6007</v>
      </c>
      <c r="JY494" s="75">
        <f t="shared" si="647"/>
        <v>29605037177.811882</v>
      </c>
      <c r="JZ494" s="75">
        <f t="shared" si="647"/>
        <v>29901079504.447163</v>
      </c>
      <c r="KA494" s="75">
        <f t="shared" si="647"/>
        <v>30195708725.405399</v>
      </c>
      <c r="KB494" s="75">
        <f t="shared" si="647"/>
        <v>30489197429.055637</v>
      </c>
      <c r="KC494" s="75">
        <f t="shared" si="647"/>
        <v>30781742484.775524</v>
      </c>
      <c r="KD494" s="75">
        <f t="shared" si="647"/>
        <v>31073228421.103172</v>
      </c>
      <c r="KE494" s="75">
        <f t="shared" si="647"/>
        <v>31364192842.877533</v>
      </c>
      <c r="KF494" s="75">
        <f t="shared" si="647"/>
        <v>31653968476.486881</v>
      </c>
      <c r="KG494" s="75">
        <f t="shared" si="647"/>
        <v>31943109963.543232</v>
      </c>
      <c r="KH494" s="75">
        <f t="shared" si="647"/>
        <v>32231642859.206188</v>
      </c>
      <c r="KI494" s="75">
        <f t="shared" si="647"/>
        <v>32517965706.807587</v>
      </c>
      <c r="KJ494" s="75">
        <f t="shared" si="647"/>
        <v>32804704062.37431</v>
      </c>
      <c r="KK494" s="75">
        <f t="shared" si="647"/>
        <v>33091137649.000633</v>
      </c>
      <c r="KL494" s="75">
        <f t="shared" si="647"/>
        <v>33376567958.990879</v>
      </c>
      <c r="KM494" s="75">
        <f t="shared" si="647"/>
        <v>33661050835.101204</v>
      </c>
      <c r="KN494" s="75">
        <f t="shared" si="647"/>
        <v>33944570187.045933</v>
      </c>
      <c r="KO494" s="75">
        <f t="shared" si="647"/>
        <v>34226727543.632809</v>
      </c>
      <c r="KP494" s="75">
        <f t="shared" si="647"/>
        <v>34508446676.556946</v>
      </c>
      <c r="KQ494" s="75">
        <f t="shared" si="647"/>
        <v>34789134138.223228</v>
      </c>
      <c r="KR494" s="75">
        <f t="shared" si="647"/>
        <v>35068678243.119339</v>
      </c>
      <c r="KS494" s="75">
        <f t="shared" si="647"/>
        <v>35347173639.98452</v>
      </c>
      <c r="KT494" s="75">
        <f t="shared" si="647"/>
        <v>35624267289.02137</v>
      </c>
      <c r="KU494" s="75">
        <f t="shared" si="647"/>
        <v>35899852237.154526</v>
      </c>
      <c r="KV494" s="75">
        <f t="shared" si="647"/>
        <v>36173988113.089714</v>
      </c>
      <c r="MZ494" s="35" t="s">
        <v>309</v>
      </c>
      <c r="NA494" s="75">
        <f t="shared" ref="NA494:OF494" si="648">GX494*AJ494</f>
        <v>22286058957.123554</v>
      </c>
      <c r="NB494" s="75">
        <f t="shared" si="648"/>
        <v>23460101193.915783</v>
      </c>
      <c r="NC494" s="75">
        <f t="shared" si="648"/>
        <v>24634310935.930748</v>
      </c>
      <c r="ND494" s="75">
        <f t="shared" si="648"/>
        <v>25807204567.51355</v>
      </c>
      <c r="NE494" s="75">
        <f t="shared" si="648"/>
        <v>26977881088.098717</v>
      </c>
      <c r="NF494" s="75">
        <f t="shared" si="648"/>
        <v>28144985415.002121</v>
      </c>
      <c r="NG494" s="75">
        <f t="shared" si="648"/>
        <v>29307312066.366089</v>
      </c>
      <c r="NH494" s="75">
        <f t="shared" si="648"/>
        <v>30477346379.798302</v>
      </c>
      <c r="NI494" s="75">
        <f t="shared" si="648"/>
        <v>31654495895.995335</v>
      </c>
      <c r="NJ494" s="75">
        <f t="shared" si="648"/>
        <v>32839219600.677601</v>
      </c>
      <c r="NK494" s="75">
        <f t="shared" si="648"/>
        <v>34031744845.221157</v>
      </c>
      <c r="NL494" s="75">
        <f t="shared" si="648"/>
        <v>35232237968.96125</v>
      </c>
      <c r="NM494" s="75">
        <f t="shared" si="648"/>
        <v>36440575320.311821</v>
      </c>
      <c r="NN494" s="75">
        <f t="shared" si="648"/>
        <v>37656827751.785805</v>
      </c>
      <c r="NO494" s="75">
        <f t="shared" si="648"/>
        <v>38881193905.471489</v>
      </c>
      <c r="NP494" s="75">
        <f t="shared" si="648"/>
        <v>40113891089.741837</v>
      </c>
      <c r="NQ494" s="75">
        <f t="shared" si="648"/>
        <v>41355122292.73745</v>
      </c>
      <c r="NR494" s="75">
        <f t="shared" si="648"/>
        <v>42605459112.902542</v>
      </c>
      <c r="NS494" s="75">
        <f t="shared" si="648"/>
        <v>43865187919.637955</v>
      </c>
      <c r="NT494" s="75">
        <f t="shared" si="648"/>
        <v>45135000379.657883</v>
      </c>
      <c r="NU494" s="75">
        <f t="shared" si="648"/>
        <v>46415845479.555931</v>
      </c>
      <c r="NV494" s="75">
        <f t="shared" si="648"/>
        <v>47708079933.157974</v>
      </c>
      <c r="NW494" s="75">
        <f t="shared" si="648"/>
        <v>49012648579.138611</v>
      </c>
      <c r="NX494" s="75">
        <f t="shared" si="648"/>
        <v>50330324309.427719</v>
      </c>
      <c r="NY494" s="75">
        <f t="shared" si="648"/>
        <v>51661983856.653198</v>
      </c>
      <c r="NZ494" s="75">
        <f t="shared" si="648"/>
        <v>53008923379.194839</v>
      </c>
      <c r="OA494" s="75">
        <f t="shared" si="648"/>
        <v>54372086240.479385</v>
      </c>
      <c r="OB494" s="75">
        <f t="shared" si="648"/>
        <v>55752328726.666245</v>
      </c>
      <c r="OC494" s="75">
        <f t="shared" si="648"/>
        <v>57150796059.531067</v>
      </c>
      <c r="OD494" s="75">
        <f t="shared" si="648"/>
        <v>58568510151.443108</v>
      </c>
      <c r="OE494" s="75">
        <f t="shared" si="648"/>
        <v>60005902575.676743</v>
      </c>
      <c r="OF494" s="75">
        <f t="shared" si="648"/>
        <v>61464662567.741318</v>
      </c>
      <c r="OG494" s="75">
        <f t="shared" ref="OG494:OW494" si="649">ID494*BP494</f>
        <v>62944136736.591911</v>
      </c>
      <c r="OH494" s="75">
        <f t="shared" si="649"/>
        <v>64446052040.810165</v>
      </c>
      <c r="OI494" s="75">
        <f t="shared" si="649"/>
        <v>65971109653.525719</v>
      </c>
      <c r="OJ494" s="75">
        <f t="shared" si="649"/>
        <v>67516629233.435066</v>
      </c>
      <c r="OK494" s="75">
        <f t="shared" si="649"/>
        <v>69088636360.732529</v>
      </c>
      <c r="OL494" s="75">
        <f t="shared" si="649"/>
        <v>70686317419.767517</v>
      </c>
      <c r="OM494" s="75">
        <f t="shared" si="649"/>
        <v>72308815853.730453</v>
      </c>
      <c r="ON494" s="75">
        <f t="shared" si="649"/>
        <v>73956843643.697922</v>
      </c>
      <c r="OO494" s="75">
        <f t="shared" si="649"/>
        <v>75630955554.427994</v>
      </c>
      <c r="OP494" s="75">
        <f t="shared" si="649"/>
        <v>77330837232.459229</v>
      </c>
      <c r="OQ494" s="75">
        <f t="shared" si="649"/>
        <v>79059150551.452835</v>
      </c>
      <c r="OR494" s="75">
        <f t="shared" si="649"/>
        <v>80815148206.064804</v>
      </c>
      <c r="OS494" s="75">
        <f t="shared" si="649"/>
        <v>82599140442.765274</v>
      </c>
      <c r="OT494" s="75">
        <f t="shared" si="649"/>
        <v>84411914526.54718</v>
      </c>
      <c r="OU494" s="75">
        <f t="shared" si="649"/>
        <v>86253185470.944458</v>
      </c>
      <c r="OV494" s="75">
        <f t="shared" si="649"/>
        <v>88123224906.21286</v>
      </c>
      <c r="OW494" s="75">
        <f t="shared" si="649"/>
        <v>90022703999.054993</v>
      </c>
    </row>
    <row r="495" spans="2:413">
      <c r="B495" s="144" t="str">
        <f>'Health Non Demographic'!B94</f>
        <v>Real per capita growth rate</v>
      </c>
      <c r="C495" s="71">
        <f>'Health Non Demographic'!C94</f>
        <v>4.5836483394228848E-2</v>
      </c>
      <c r="D495" s="144" t="str">
        <f>'Health Non Demographic'!D94</f>
        <v>2000-01 to 2010-11</v>
      </c>
    </row>
    <row r="496" spans="2:413">
      <c r="B496" s="144" t="s">
        <v>418</v>
      </c>
      <c r="C496" s="71">
        <f>C494-C495</f>
        <v>1.5440648669912294E-2</v>
      </c>
      <c r="D496" s="144"/>
    </row>
    <row r="497" spans="2:413">
      <c r="B497" s="144" t="str">
        <f>'Health Non Demographic'!B95</f>
        <v>Age profile adjustment</v>
      </c>
      <c r="C497" s="71">
        <f>'Health Non Demographic'!C95</f>
        <v>0</v>
      </c>
      <c r="D497" s="144" t="str">
        <f>'Health Non Demographic'!D95</f>
        <v>2000-01 to 2010-11</v>
      </c>
    </row>
    <row r="498" spans="2:413">
      <c r="B498" s="144" t="str">
        <f>'Health Non Demographic'!B96</f>
        <v>Non demographic rate of increase in hospital expenditure</v>
      </c>
      <c r="C498" s="71">
        <f>'Health Non Demographic'!C96</f>
        <v>4.5836483394228848E-2</v>
      </c>
      <c r="D498" s="144"/>
    </row>
    <row r="499" spans="2:413">
      <c r="B499" s="144" t="str">
        <f>'Health Non Demographic'!B97</f>
        <v>Real per capita GDP growth rate</v>
      </c>
      <c r="C499" s="71">
        <f>'Health Non Demographic'!C97</f>
        <v>2.2442872599678608E-2</v>
      </c>
      <c r="D499" s="144" t="str">
        <f>'Health Non Demographic'!D97</f>
        <v>2000-01 to 2010-11</v>
      </c>
    </row>
    <row r="500" spans="2:413">
      <c r="B500" s="144" t="str">
        <f>'Health Non Demographic'!B98</f>
        <v>Non demographic rate of increase in 'Other' expenditure as a premium above growth rate of GDP per capita</v>
      </c>
      <c r="C500" s="71">
        <f>'Health Non Demographic'!C98</f>
        <v>2.339361079455024E-2</v>
      </c>
      <c r="D500" s="144"/>
    </row>
    <row r="501" spans="2:413">
      <c r="B501" s="144" t="str">
        <f>'Health Non Demographic'!B99</f>
        <v>Proportion of Health exp</v>
      </c>
      <c r="C501" s="71">
        <f>'Health Non Demographic'!C99</f>
        <v>0.22948804018906488</v>
      </c>
      <c r="D501" s="144" t="str">
        <f>'Health Non Demographic'!D99</f>
        <v>2010-11</v>
      </c>
    </row>
    <row r="502" spans="2:413">
      <c r="B502" s="144" t="s">
        <v>420</v>
      </c>
      <c r="C502" s="145">
        <f>'Health Non Demographic'!U64</f>
        <v>21144551064.799683</v>
      </c>
      <c r="D502" s="144" t="s">
        <v>218</v>
      </c>
    </row>
    <row r="503" spans="2:413">
      <c r="B503" s="144" t="s">
        <v>421</v>
      </c>
      <c r="C503" s="146">
        <f>'Health Non Demographic'!X64</f>
        <v>946.48739252919722</v>
      </c>
      <c r="D503" s="144" t="s">
        <v>218</v>
      </c>
    </row>
    <row r="505" spans="2:413">
      <c r="B505" s="144" t="str">
        <f>'Health Non Demographic'!B52</f>
        <v>PBS Non Section 85</v>
      </c>
      <c r="C505" s="144" t="str">
        <f>'Health Non Demographic'!C52</f>
        <v>Rate</v>
      </c>
      <c r="D505" s="144" t="str">
        <f>'Health Non Demographic'!D52</f>
        <v>Period</v>
      </c>
    </row>
    <row r="506" spans="2:413" ht="20.25">
      <c r="B506" s="144" t="str">
        <f>'Health Non Demographic'!B53</f>
        <v>Non Section 85 as proportion of PBS</v>
      </c>
      <c r="C506" s="144">
        <f>'Health Non Demographic'!C53</f>
        <v>0.12968647511774045</v>
      </c>
      <c r="D506" s="144" t="str">
        <f>'Health Non Demographic'!D53</f>
        <v>2001-02 to 2010-11</v>
      </c>
      <c r="AI506" s="34" t="s">
        <v>573</v>
      </c>
      <c r="MZ506" s="34" t="s">
        <v>574</v>
      </c>
    </row>
    <row r="507" spans="2:413">
      <c r="B507" s="144" t="str">
        <f>'Health Non Demographic'!B54</f>
        <v>Non Section 85 nominal growth</v>
      </c>
      <c r="C507" s="144">
        <f>'Health Non Demographic'!C54</f>
        <v>0</v>
      </c>
      <c r="D507" s="144" t="str">
        <f>'Health Non Demographic'!D54</f>
        <v>2001-02 to 2010-11</v>
      </c>
      <c r="AJ507" s="35">
        <v>2012</v>
      </c>
      <c r="AK507" s="35">
        <v>2013</v>
      </c>
      <c r="AL507" s="35">
        <v>2014</v>
      </c>
      <c r="AM507" s="35">
        <v>2015</v>
      </c>
      <c r="AN507" s="35">
        <v>2016</v>
      </c>
      <c r="AO507" s="35">
        <v>2017</v>
      </c>
      <c r="AP507" s="35">
        <v>2018</v>
      </c>
      <c r="AQ507" s="35">
        <v>2019</v>
      </c>
      <c r="AR507" s="35">
        <v>2020</v>
      </c>
      <c r="AS507" s="35">
        <v>2021</v>
      </c>
      <c r="AT507" s="35">
        <v>2022</v>
      </c>
      <c r="AU507" s="35">
        <v>2023</v>
      </c>
      <c r="AV507" s="35">
        <v>2024</v>
      </c>
      <c r="AW507" s="35">
        <v>2025</v>
      </c>
      <c r="AX507" s="35">
        <v>2026</v>
      </c>
      <c r="AY507" s="35">
        <v>2027</v>
      </c>
      <c r="AZ507" s="35">
        <v>2028</v>
      </c>
      <c r="BA507" s="35">
        <v>2029</v>
      </c>
      <c r="BB507" s="35">
        <v>2030</v>
      </c>
      <c r="BC507" s="35">
        <v>2031</v>
      </c>
      <c r="BD507" s="35">
        <v>2032</v>
      </c>
      <c r="BE507" s="35">
        <v>2033</v>
      </c>
      <c r="BF507" s="35">
        <v>2034</v>
      </c>
      <c r="BG507" s="35">
        <v>2035</v>
      </c>
      <c r="BH507" s="35">
        <v>2036</v>
      </c>
      <c r="BI507" s="35">
        <v>2037</v>
      </c>
      <c r="BJ507" s="35">
        <v>2038</v>
      </c>
      <c r="BK507" s="35">
        <v>2039</v>
      </c>
      <c r="BL507" s="35">
        <v>2040</v>
      </c>
      <c r="BM507" s="35">
        <v>2041</v>
      </c>
      <c r="BN507" s="35">
        <v>2042</v>
      </c>
      <c r="BO507" s="35">
        <v>2043</v>
      </c>
      <c r="BP507" s="35">
        <v>2044</v>
      </c>
      <c r="BQ507" s="35">
        <v>2045</v>
      </c>
      <c r="BR507" s="35">
        <v>2046</v>
      </c>
      <c r="BS507" s="35">
        <v>2047</v>
      </c>
      <c r="BT507" s="35">
        <v>2048</v>
      </c>
      <c r="BU507" s="35">
        <v>2049</v>
      </c>
      <c r="BV507" s="35">
        <v>2050</v>
      </c>
      <c r="BW507" s="35">
        <v>2051</v>
      </c>
      <c r="BX507" s="35">
        <v>2052</v>
      </c>
      <c r="BY507" s="35">
        <v>2053</v>
      </c>
      <c r="BZ507" s="35">
        <v>2054</v>
      </c>
      <c r="CA507" s="35">
        <v>2055</v>
      </c>
      <c r="CB507" s="35">
        <v>2056</v>
      </c>
      <c r="CC507" s="35">
        <v>2057</v>
      </c>
      <c r="CD507" s="35">
        <v>2058</v>
      </c>
      <c r="CE507" s="35">
        <v>2059</v>
      </c>
      <c r="CF507" s="35">
        <v>2060</v>
      </c>
      <c r="NA507" s="35">
        <v>2012</v>
      </c>
      <c r="NB507" s="35">
        <v>2013</v>
      </c>
      <c r="NC507" s="35">
        <v>2014</v>
      </c>
      <c r="ND507" s="35">
        <v>2015</v>
      </c>
      <c r="NE507" s="35">
        <v>2016</v>
      </c>
      <c r="NF507" s="35">
        <v>2017</v>
      </c>
      <c r="NG507" s="35">
        <v>2018</v>
      </c>
      <c r="NH507" s="35">
        <v>2019</v>
      </c>
      <c r="NI507" s="35">
        <v>2020</v>
      </c>
      <c r="NJ507" s="35">
        <v>2021</v>
      </c>
      <c r="NK507" s="35">
        <v>2022</v>
      </c>
      <c r="NL507" s="35">
        <v>2023</v>
      </c>
      <c r="NM507" s="35">
        <v>2024</v>
      </c>
      <c r="NN507" s="35">
        <v>2025</v>
      </c>
      <c r="NO507" s="35">
        <v>2026</v>
      </c>
      <c r="NP507" s="35">
        <v>2027</v>
      </c>
      <c r="NQ507" s="35">
        <v>2028</v>
      </c>
      <c r="NR507" s="35">
        <v>2029</v>
      </c>
      <c r="NS507" s="35">
        <v>2030</v>
      </c>
      <c r="NT507" s="35">
        <v>2031</v>
      </c>
      <c r="NU507" s="35">
        <v>2032</v>
      </c>
      <c r="NV507" s="35">
        <v>2033</v>
      </c>
      <c r="NW507" s="35">
        <v>2034</v>
      </c>
      <c r="NX507" s="35">
        <v>2035</v>
      </c>
      <c r="NY507" s="35">
        <v>2036</v>
      </c>
      <c r="NZ507" s="35">
        <v>2037</v>
      </c>
      <c r="OA507" s="35">
        <v>2038</v>
      </c>
      <c r="OB507" s="35">
        <v>2039</v>
      </c>
      <c r="OC507" s="35">
        <v>2040</v>
      </c>
      <c r="OD507" s="35">
        <v>2041</v>
      </c>
      <c r="OE507" s="35">
        <v>2042</v>
      </c>
      <c r="OF507" s="35">
        <v>2043</v>
      </c>
      <c r="OG507" s="35">
        <v>2044</v>
      </c>
      <c r="OH507" s="35">
        <v>2045</v>
      </c>
      <c r="OI507" s="35">
        <v>2046</v>
      </c>
      <c r="OJ507" s="35">
        <v>2047</v>
      </c>
      <c r="OK507" s="35">
        <v>2048</v>
      </c>
      <c r="OL507" s="35">
        <v>2049</v>
      </c>
      <c r="OM507" s="35">
        <v>2050</v>
      </c>
      <c r="ON507" s="35">
        <v>2051</v>
      </c>
      <c r="OO507" s="35">
        <v>2052</v>
      </c>
      <c r="OP507" s="35">
        <v>2053</v>
      </c>
      <c r="OQ507" s="35">
        <v>2054</v>
      </c>
      <c r="OR507" s="35">
        <v>2055</v>
      </c>
      <c r="OS507" s="35">
        <v>2056</v>
      </c>
      <c r="OT507" s="35">
        <v>2057</v>
      </c>
      <c r="OU507" s="35">
        <v>2058</v>
      </c>
      <c r="OV507" s="35">
        <v>2059</v>
      </c>
      <c r="OW507" s="35">
        <v>2060</v>
      </c>
    </row>
    <row r="508" spans="2:413">
      <c r="B508" s="144" t="str">
        <f>'Health Non Demographic'!B55</f>
        <v>Non Section 85 real growth</v>
      </c>
      <c r="C508" s="144">
        <f>'Health Non Demographic'!C55</f>
        <v>0.13150050661175752</v>
      </c>
      <c r="D508" s="144" t="str">
        <f>'Health Non Demographic'!D55</f>
        <v>2001-02 to 2010-11</v>
      </c>
      <c r="AI508" s="36" t="s">
        <v>556</v>
      </c>
      <c r="AJ508" s="75">
        <f>'Health Non Demographic'!K20</f>
        <v>69.118767718714338</v>
      </c>
      <c r="AK508" s="75">
        <f>'Health Non Demographic'!L20</f>
        <v>75.494216918659674</v>
      </c>
      <c r="AL508" s="75">
        <f>'Health Non Demographic'!M20</f>
        <v>81.921244653571861</v>
      </c>
      <c r="AM508" s="75">
        <f>'Health Non Demographic'!N20</f>
        <v>88.365847268089709</v>
      </c>
      <c r="AN508" s="75">
        <f>'Health Non Demographic'!O20</f>
        <v>94.79779669771905</v>
      </c>
      <c r="AO508" s="75">
        <f>'Health Non Demographic'!P20</f>
        <v>101.1908040266422</v>
      </c>
      <c r="AP508" s="75">
        <f>'Health Non Demographic'!Q20</f>
        <v>107.5225315343243</v>
      </c>
      <c r="AQ508" s="75">
        <f>'Health Non Demographic'!R20</f>
        <v>113.77448449702943</v>
      </c>
      <c r="AR508" s="75">
        <f>'Health Non Demographic'!S20</f>
        <v>119.93181245223036</v>
      </c>
      <c r="AS508" s="75">
        <f>'Health Non Demographic'!T20</f>
        <v>125.98304672900423</v>
      </c>
      <c r="AT508" s="75">
        <f>'Health Non Demographic'!U20</f>
        <v>131.91979740101911</v>
      </c>
      <c r="AU508" s="75">
        <f>'Health Non Demographic'!V20</f>
        <v>137.7364288975979</v>
      </c>
      <c r="AV508" s="75">
        <f>'Health Non Demographic'!W20</f>
        <v>143.42972964795692</v>
      </c>
      <c r="AW508" s="75">
        <f>'Health Non Demographic'!X20</f>
        <v>148.99858755507108</v>
      </c>
      <c r="AX508" s="75">
        <f>'Health Non Demographic'!Y20</f>
        <v>154.44367992720089</v>
      </c>
      <c r="AY508" s="75">
        <f>'Health Non Demographic'!Z20</f>
        <v>159.76718379511192</v>
      </c>
      <c r="AZ508" s="75">
        <f>'Health Non Demographic'!AA20</f>
        <v>164.97251031952419</v>
      </c>
      <c r="BA508" s="75">
        <f>'Health Non Demographic'!AB20</f>
        <v>170.06406522134995</v>
      </c>
      <c r="BB508" s="75">
        <f>'Health Non Demographic'!AC20</f>
        <v>175.04703580213257</v>
      </c>
      <c r="BC508" s="75">
        <f>'Health Non Demographic'!AD20</f>
        <v>179.92720410943269</v>
      </c>
      <c r="BD508" s="75">
        <f>'Health Non Demographic'!AE20</f>
        <v>184.71078508473957</v>
      </c>
      <c r="BE508" s="75">
        <f>'Health Non Demographic'!AF20</f>
        <v>189.40428805483904</v>
      </c>
      <c r="BF508" s="75">
        <f>'Health Non Demographic'!AG20</f>
        <v>194.01439964126345</v>
      </c>
      <c r="BG508" s="75">
        <f>'Health Non Demographic'!AH20</f>
        <v>198.54788602249931</v>
      </c>
      <c r="BH508" s="75">
        <f>'Health Non Demographic'!AI20</f>
        <v>203.0115124527415</v>
      </c>
      <c r="BI508" s="75">
        <f>'Health Non Demographic'!AJ20</f>
        <v>207.41197798839585</v>
      </c>
      <c r="BJ508" s="75">
        <f>'Health Non Demographic'!AK20</f>
        <v>211.75586347451599</v>
      </c>
      <c r="BK508" s="75">
        <f>'Health Non Demographic'!AL20</f>
        <v>216.04959097850534</v>
      </c>
      <c r="BL508" s="75">
        <f>'Health Non Demographic'!AM20</f>
        <v>220.29939301286322</v>
      </c>
      <c r="BM508" s="75">
        <f>'Health Non Demographic'!AN20</f>
        <v>224.5112900514298</v>
      </c>
      <c r="BN508" s="75">
        <f>'Health Non Demographic'!AO20</f>
        <v>228.69107500648749</v>
      </c>
      <c r="BO508" s="75">
        <f>'Health Non Demographic'!AP20</f>
        <v>232.84430349164487</v>
      </c>
      <c r="BP508" s="75">
        <f>'Health Non Demographic'!AQ20</f>
        <v>236.97628884400959</v>
      </c>
      <c r="BQ508" s="75">
        <f>'Health Non Demographic'!AR20</f>
        <v>241.09210101653164</v>
      </c>
      <c r="BR508" s="75">
        <f>'Health Non Demographic'!AS20</f>
        <v>245.19656857644017</v>
      </c>
      <c r="BS508" s="75">
        <f>'Health Non Demographic'!AT20</f>
        <v>249.29428315804986</v>
      </c>
      <c r="BT508" s="75">
        <f>'Health Non Demographic'!AU20</f>
        <v>253.38960581806916</v>
      </c>
      <c r="BU508" s="75">
        <f>'Health Non Demographic'!AV20</f>
        <v>257.48667482946558</v>
      </c>
      <c r="BV508" s="75">
        <f>'Health Non Demographic'!AW20</f>
        <v>261.58941452672173</v>
      </c>
      <c r="BW508" s="75">
        <f>'Health Non Demographic'!AX20</f>
        <v>265.70154488186677</v>
      </c>
      <c r="BX508" s="75">
        <f>'Health Non Demographic'!AY20</f>
        <v>269.82659154797199</v>
      </c>
      <c r="BY508" s="75">
        <f>'Health Non Demographic'!AZ20</f>
        <v>273.96789615582577</v>
      </c>
      <c r="BZ508" s="75">
        <f>'Health Non Demographic'!BA20</f>
        <v>278.1286266912058</v>
      </c>
      <c r="CA508" s="75">
        <f>'Health Non Demographic'!BB20</f>
        <v>282.31178781543349</v>
      </c>
      <c r="CB508" s="75">
        <f>'Health Non Demographic'!BC20</f>
        <v>286.52023102154982</v>
      </c>
      <c r="CC508" s="75">
        <f>'Health Non Demographic'!BD20</f>
        <v>290.75666454324914</v>
      </c>
      <c r="CD508" s="75">
        <f>'Health Non Demographic'!BE20</f>
        <v>295.02366295431568</v>
      </c>
      <c r="CE508" s="75">
        <f>'Health Non Demographic'!BF20</f>
        <v>299.32367641333201</v>
      </c>
      <c r="CF508" s="75">
        <f>'Health Non Demographic'!BG20</f>
        <v>303.65903952239574</v>
      </c>
      <c r="MZ508" s="35" t="s">
        <v>309</v>
      </c>
      <c r="NA508" s="75">
        <f t="shared" ref="NA508:OF508" si="650">AJ508*GX494</f>
        <v>1569470665.7927399</v>
      </c>
      <c r="NB508" s="75">
        <f t="shared" si="650"/>
        <v>1743781880.1264894</v>
      </c>
      <c r="NC508" s="75">
        <f t="shared" si="650"/>
        <v>1923612734.4942164</v>
      </c>
      <c r="ND508" s="75">
        <f t="shared" si="650"/>
        <v>2108016417.9913611</v>
      </c>
      <c r="NE508" s="75">
        <f t="shared" si="650"/>
        <v>2296111558.687161</v>
      </c>
      <c r="NF508" s="75">
        <f t="shared" si="650"/>
        <v>2487013140.7142458</v>
      </c>
      <c r="NG508" s="75">
        <f t="shared" si="650"/>
        <v>2679889748.0784626</v>
      </c>
      <c r="NH508" s="75">
        <f t="shared" si="650"/>
        <v>2875250292.1238966</v>
      </c>
      <c r="NI508" s="75">
        <f t="shared" si="650"/>
        <v>3072536581.2362509</v>
      </c>
      <c r="NJ508" s="75">
        <f t="shared" si="650"/>
        <v>3271342688.3631368</v>
      </c>
      <c r="NK508" s="75">
        <f t="shared" si="650"/>
        <v>3471296785.59302</v>
      </c>
      <c r="NL508" s="75">
        <f t="shared" si="650"/>
        <v>3672073717.137866</v>
      </c>
      <c r="NM508" s="75">
        <f t="shared" si="650"/>
        <v>3873367037.5241308</v>
      </c>
      <c r="NN508" s="75">
        <f t="shared" si="650"/>
        <v>4074935253.300704</v>
      </c>
      <c r="NO508" s="75">
        <f t="shared" si="650"/>
        <v>4276592911.3939304</v>
      </c>
      <c r="NP508" s="75">
        <f t="shared" si="650"/>
        <v>4478195716.0897436</v>
      </c>
      <c r="NQ508" s="75">
        <f t="shared" si="650"/>
        <v>4679632993.930047</v>
      </c>
      <c r="NR508" s="75">
        <f t="shared" si="650"/>
        <v>4880867582.7438316</v>
      </c>
      <c r="NS508" s="75">
        <f t="shared" si="650"/>
        <v>5081858764.7156734</v>
      </c>
      <c r="NT508" s="75">
        <f t="shared" si="650"/>
        <v>5282637522.8443689</v>
      </c>
      <c r="NU508" s="75">
        <f t="shared" si="650"/>
        <v>5483287978.0009174</v>
      </c>
      <c r="NV508" s="75">
        <f t="shared" si="650"/>
        <v>5683844076.2820835</v>
      </c>
      <c r="NW508" s="75">
        <f t="shared" si="650"/>
        <v>5884425310.7867785</v>
      </c>
      <c r="NX508" s="75">
        <f t="shared" si="650"/>
        <v>6085144850.6932926</v>
      </c>
      <c r="NY508" s="75">
        <f t="shared" si="650"/>
        <v>6286139826.7672911</v>
      </c>
      <c r="NZ508" s="75">
        <f t="shared" si="650"/>
        <v>6487608147.7023354</v>
      </c>
      <c r="OA508" s="75">
        <f t="shared" si="650"/>
        <v>6689712889.2174234</v>
      </c>
      <c r="OB508" s="75">
        <f t="shared" si="650"/>
        <v>6892612168.8712044</v>
      </c>
      <c r="OC508" s="75">
        <f t="shared" si="650"/>
        <v>7096504126.8239698</v>
      </c>
      <c r="OD508" s="75">
        <f t="shared" si="650"/>
        <v>7301575034.0009642</v>
      </c>
      <c r="OE508" s="75">
        <f t="shared" si="650"/>
        <v>7507939427.0167351</v>
      </c>
      <c r="OF508" s="75">
        <f t="shared" si="650"/>
        <v>7715869957.40376</v>
      </c>
      <c r="OG508" s="75">
        <f t="shared" ref="OG508:OW508" si="651">BP508*ID494</f>
        <v>7925345901.014451</v>
      </c>
      <c r="OH508" s="75">
        <f t="shared" si="651"/>
        <v>8136644560.6143417</v>
      </c>
      <c r="OI508" s="75">
        <f t="shared" si="651"/>
        <v>8349913893.2427816</v>
      </c>
      <c r="OJ508" s="75">
        <f t="shared" si="651"/>
        <v>8564871560.491045</v>
      </c>
      <c r="OK508" s="75">
        <f t="shared" si="651"/>
        <v>8782336771.6829033</v>
      </c>
      <c r="OL508" s="75">
        <f t="shared" si="651"/>
        <v>9002261484.748167</v>
      </c>
      <c r="OM508" s="75">
        <f t="shared" si="651"/>
        <v>9224588663.5351372</v>
      </c>
      <c r="ON508" s="75">
        <f t="shared" si="651"/>
        <v>9449458365.5614223</v>
      </c>
      <c r="OO508" s="75">
        <f t="shared" si="651"/>
        <v>9676988565.7499332</v>
      </c>
      <c r="OP508" s="75">
        <f t="shared" si="651"/>
        <v>9907183773.8593788</v>
      </c>
      <c r="OQ508" s="75">
        <f t="shared" si="651"/>
        <v>10140427605.433125</v>
      </c>
      <c r="OR508" s="75">
        <f t="shared" si="651"/>
        <v>10376665059.286312</v>
      </c>
      <c r="OS508" s="75">
        <f t="shared" si="651"/>
        <v>10615974255.070696</v>
      </c>
      <c r="OT508" s="75">
        <f t="shared" si="651"/>
        <v>10858492558.606289</v>
      </c>
      <c r="OU508" s="75">
        <f t="shared" si="651"/>
        <v>11104217455.645063</v>
      </c>
      <c r="OV508" s="75">
        <f t="shared" si="651"/>
        <v>11353215942.587414</v>
      </c>
      <c r="OW508" s="75">
        <f t="shared" si="651"/>
        <v>11605604652.337229</v>
      </c>
    </row>
    <row r="509" spans="2:413">
      <c r="B509" s="144" t="str">
        <f>'Health Non Demographic'!B56</f>
        <v>Non Section 85 real per capita growth</v>
      </c>
      <c r="C509" s="144">
        <f>'Health Non Demographic'!C56</f>
        <v>0.11250836898054246</v>
      </c>
      <c r="D509" s="144" t="str">
        <f>'Health Non Demographic'!D56</f>
        <v>2001-02 to 2010-11</v>
      </c>
    </row>
    <row r="510" spans="2:413">
      <c r="B510" s="144" t="str">
        <f>'Health Non Demographic'!B57</f>
        <v>Non Section 85 Age profile adjustment</v>
      </c>
      <c r="C510" s="144">
        <f>'Health Non Demographic'!C57</f>
        <v>0</v>
      </c>
      <c r="D510" s="144" t="str">
        <f>'Health Non Demographic'!D57</f>
        <v>2001-02 to 2010-11</v>
      </c>
    </row>
    <row r="511" spans="2:413">
      <c r="B511" s="144" t="str">
        <f>'Health Non Demographic'!B58</f>
        <v>Non demographic rate of increase in Non Section 85 expenditure</v>
      </c>
      <c r="C511" s="144">
        <f>'Health Non Demographic'!C58</f>
        <v>0.11250836898054246</v>
      </c>
      <c r="D511" s="144" t="str">
        <f>'Health Non Demographic'!D58</f>
        <v>2001-02 to 2010-11</v>
      </c>
    </row>
    <row r="512" spans="2:413">
      <c r="B512" s="144" t="str">
        <f>'Health Non Demographic'!B59</f>
        <v>Real per capita GDP growth rate</v>
      </c>
      <c r="C512" s="144">
        <f>'Health Non Demographic'!C59</f>
        <v>2.6021903278166298E-2</v>
      </c>
      <c r="D512" s="144"/>
    </row>
    <row r="513" spans="2:413">
      <c r="B513" s="144" t="str">
        <f>'Health Non Demographic'!B60</f>
        <v>Non demographic rate of increase in PBS non-S85 expenditure as a premium above growth rate of GDP per capita</v>
      </c>
      <c r="C513" s="144">
        <f>'Health Non Demographic'!C60</f>
        <v>8.648646570237617E-2</v>
      </c>
      <c r="D513" s="144"/>
    </row>
    <row r="516" spans="2:413" ht="23.25">
      <c r="B516" s="92" t="s">
        <v>442</v>
      </c>
      <c r="C516" s="28"/>
      <c r="AI516" s="34" t="s">
        <v>575</v>
      </c>
      <c r="GW516" s="34" t="s">
        <v>402</v>
      </c>
      <c r="IY516" s="34" t="s">
        <v>417</v>
      </c>
      <c r="MZ516" s="34" t="s">
        <v>576</v>
      </c>
    </row>
    <row r="517" spans="2:413" ht="46.5">
      <c r="B517" s="80" t="s">
        <v>443</v>
      </c>
      <c r="C517" s="87" t="s">
        <v>444</v>
      </c>
      <c r="D517" s="87" t="s">
        <v>448</v>
      </c>
      <c r="E517" s="87" t="s">
        <v>449</v>
      </c>
      <c r="AI517" s="36" t="s">
        <v>306</v>
      </c>
      <c r="AJ517" s="35">
        <v>2012</v>
      </c>
      <c r="AK517" s="35">
        <v>2013</v>
      </c>
      <c r="AL517" s="35">
        <v>2014</v>
      </c>
      <c r="AM517" s="35">
        <v>2015</v>
      </c>
      <c r="AN517" s="35">
        <v>2016</v>
      </c>
      <c r="AO517" s="35">
        <v>2017</v>
      </c>
      <c r="AP517" s="35">
        <v>2018</v>
      </c>
      <c r="AQ517" s="35">
        <v>2019</v>
      </c>
      <c r="AR517" s="35">
        <v>2020</v>
      </c>
      <c r="AS517" s="35">
        <v>2021</v>
      </c>
      <c r="AT517" s="35">
        <v>2022</v>
      </c>
      <c r="AU517" s="35">
        <v>2023</v>
      </c>
      <c r="AV517" s="35">
        <v>2024</v>
      </c>
      <c r="AW517" s="35">
        <v>2025</v>
      </c>
      <c r="AX517" s="35">
        <v>2026</v>
      </c>
      <c r="AY517" s="35">
        <v>2027</v>
      </c>
      <c r="AZ517" s="35">
        <v>2028</v>
      </c>
      <c r="BA517" s="35">
        <v>2029</v>
      </c>
      <c r="BB517" s="35">
        <v>2030</v>
      </c>
      <c r="BC517" s="35">
        <v>2031</v>
      </c>
      <c r="BD517" s="35">
        <v>2032</v>
      </c>
      <c r="BE517" s="35">
        <v>2033</v>
      </c>
      <c r="BF517" s="35">
        <v>2034</v>
      </c>
      <c r="BG517" s="35">
        <v>2035</v>
      </c>
      <c r="BH517" s="35">
        <v>2036</v>
      </c>
      <c r="BI517" s="35">
        <v>2037</v>
      </c>
      <c r="BJ517" s="35">
        <v>2038</v>
      </c>
      <c r="BK517" s="35">
        <v>2039</v>
      </c>
      <c r="BL517" s="35">
        <v>2040</v>
      </c>
      <c r="BM517" s="35">
        <v>2041</v>
      </c>
      <c r="BN517" s="35">
        <v>2042</v>
      </c>
      <c r="BO517" s="35">
        <v>2043</v>
      </c>
      <c r="BP517" s="35">
        <v>2044</v>
      </c>
      <c r="BQ517" s="35">
        <v>2045</v>
      </c>
      <c r="BR517" s="35">
        <v>2046</v>
      </c>
      <c r="BS517" s="35">
        <v>2047</v>
      </c>
      <c r="BT517" s="35">
        <v>2048</v>
      </c>
      <c r="BU517" s="35">
        <v>2049</v>
      </c>
      <c r="BV517" s="35">
        <v>2050</v>
      </c>
      <c r="BW517" s="35">
        <v>2051</v>
      </c>
      <c r="BX517" s="35">
        <v>2052</v>
      </c>
      <c r="BY517" s="35">
        <v>2053</v>
      </c>
      <c r="BZ517" s="35">
        <v>2054</v>
      </c>
      <c r="CA517" s="35">
        <v>2055</v>
      </c>
      <c r="CB517" s="35">
        <v>2056</v>
      </c>
      <c r="CC517" s="35">
        <v>2057</v>
      </c>
      <c r="CD517" s="35">
        <v>2058</v>
      </c>
      <c r="CE517" s="35">
        <v>2059</v>
      </c>
      <c r="CF517" s="35">
        <v>2060</v>
      </c>
      <c r="GW517" s="55"/>
      <c r="GX517" s="35">
        <v>2012</v>
      </c>
      <c r="GY517" s="35">
        <v>2013</v>
      </c>
      <c r="GZ517" s="35">
        <v>2014</v>
      </c>
      <c r="HA517" s="35">
        <v>2015</v>
      </c>
      <c r="HB517" s="35">
        <v>2016</v>
      </c>
      <c r="HC517" s="35">
        <v>2017</v>
      </c>
      <c r="HD517" s="35">
        <v>2018</v>
      </c>
      <c r="HE517" s="35">
        <v>2019</v>
      </c>
      <c r="HF517" s="35">
        <v>2020</v>
      </c>
      <c r="HG517" s="35">
        <v>2021</v>
      </c>
      <c r="HH517" s="35">
        <v>2022</v>
      </c>
      <c r="HI517" s="35">
        <v>2023</v>
      </c>
      <c r="HJ517" s="35">
        <v>2024</v>
      </c>
      <c r="HK517" s="35">
        <v>2025</v>
      </c>
      <c r="HL517" s="35">
        <v>2026</v>
      </c>
      <c r="HM517" s="35">
        <v>2027</v>
      </c>
      <c r="HN517" s="35">
        <v>2028</v>
      </c>
      <c r="HO517" s="35">
        <v>2029</v>
      </c>
      <c r="HP517" s="35">
        <v>2030</v>
      </c>
      <c r="HQ517" s="35">
        <v>2031</v>
      </c>
      <c r="HR517" s="35">
        <v>2032</v>
      </c>
      <c r="HS517" s="35">
        <v>2033</v>
      </c>
      <c r="HT517" s="35">
        <v>2034</v>
      </c>
      <c r="HU517" s="35">
        <v>2035</v>
      </c>
      <c r="HV517" s="35">
        <v>2036</v>
      </c>
      <c r="HW517" s="35">
        <v>2037</v>
      </c>
      <c r="HX517" s="35">
        <v>2038</v>
      </c>
      <c r="HY517" s="35">
        <v>2039</v>
      </c>
      <c r="HZ517" s="35">
        <v>2040</v>
      </c>
      <c r="IA517" s="35">
        <v>2041</v>
      </c>
      <c r="IB517" s="35">
        <v>2042</v>
      </c>
      <c r="IC517" s="35">
        <v>2043</v>
      </c>
      <c r="ID517" s="35">
        <v>2044</v>
      </c>
      <c r="IE517" s="35">
        <v>2045</v>
      </c>
      <c r="IF517" s="35">
        <v>2046</v>
      </c>
      <c r="IG517" s="35">
        <v>2047</v>
      </c>
      <c r="IH517" s="35">
        <v>2048</v>
      </c>
      <c r="II517" s="35">
        <v>2049</v>
      </c>
      <c r="IJ517" s="35">
        <v>2050</v>
      </c>
      <c r="IK517" s="35">
        <v>2051</v>
      </c>
      <c r="IL517" s="35">
        <v>2052</v>
      </c>
      <c r="IM517" s="35">
        <v>2053</v>
      </c>
      <c r="IN517" s="35">
        <v>2054</v>
      </c>
      <c r="IO517" s="35">
        <v>2055</v>
      </c>
      <c r="IP517" s="35">
        <v>2056</v>
      </c>
      <c r="IQ517" s="35">
        <v>2057</v>
      </c>
      <c r="IR517" s="35">
        <v>2058</v>
      </c>
      <c r="IS517" s="35">
        <v>2059</v>
      </c>
      <c r="IT517" s="35">
        <v>2060</v>
      </c>
      <c r="IY517" s="55"/>
      <c r="IZ517" s="35">
        <v>2012</v>
      </c>
      <c r="JA517" s="35">
        <v>2013</v>
      </c>
      <c r="JB517" s="35">
        <v>2014</v>
      </c>
      <c r="JC517" s="35">
        <v>2015</v>
      </c>
      <c r="JD517" s="35">
        <v>2016</v>
      </c>
      <c r="JE517" s="35">
        <v>2017</v>
      </c>
      <c r="JF517" s="35">
        <v>2018</v>
      </c>
      <c r="JG517" s="35">
        <v>2019</v>
      </c>
      <c r="JH517" s="35">
        <v>2020</v>
      </c>
      <c r="JI517" s="35">
        <v>2021</v>
      </c>
      <c r="JJ517" s="35">
        <v>2022</v>
      </c>
      <c r="JK517" s="35">
        <v>2023</v>
      </c>
      <c r="JL517" s="35">
        <v>2024</v>
      </c>
      <c r="JM517" s="35">
        <v>2025</v>
      </c>
      <c r="JN517" s="35">
        <v>2026</v>
      </c>
      <c r="JO517" s="35">
        <v>2027</v>
      </c>
      <c r="JP517" s="35">
        <v>2028</v>
      </c>
      <c r="JQ517" s="35">
        <v>2029</v>
      </c>
      <c r="JR517" s="35">
        <v>2030</v>
      </c>
      <c r="JS517" s="35">
        <v>2031</v>
      </c>
      <c r="JT517" s="35">
        <v>2032</v>
      </c>
      <c r="JU517" s="35">
        <v>2033</v>
      </c>
      <c r="JV517" s="35">
        <v>2034</v>
      </c>
      <c r="JW517" s="35">
        <v>2035</v>
      </c>
      <c r="JX517" s="35">
        <v>2036</v>
      </c>
      <c r="JY517" s="35">
        <v>2037</v>
      </c>
      <c r="JZ517" s="35">
        <v>2038</v>
      </c>
      <c r="KA517" s="35">
        <v>2039</v>
      </c>
      <c r="KB517" s="35">
        <v>2040</v>
      </c>
      <c r="KC517" s="35">
        <v>2041</v>
      </c>
      <c r="KD517" s="35">
        <v>2042</v>
      </c>
      <c r="KE517" s="35">
        <v>2043</v>
      </c>
      <c r="KF517" s="35">
        <v>2044</v>
      </c>
      <c r="KG517" s="35">
        <v>2045</v>
      </c>
      <c r="KH517" s="35">
        <v>2046</v>
      </c>
      <c r="KI517" s="35">
        <v>2047</v>
      </c>
      <c r="KJ517" s="35">
        <v>2048</v>
      </c>
      <c r="KK517" s="35">
        <v>2049</v>
      </c>
      <c r="KL517" s="35">
        <v>2050</v>
      </c>
      <c r="KM517" s="35">
        <v>2051</v>
      </c>
      <c r="KN517" s="35">
        <v>2052</v>
      </c>
      <c r="KO517" s="35">
        <v>2053</v>
      </c>
      <c r="KP517" s="35">
        <v>2054</v>
      </c>
      <c r="KQ517" s="35">
        <v>2055</v>
      </c>
      <c r="KR517" s="35">
        <v>2056</v>
      </c>
      <c r="KS517" s="35">
        <v>2057</v>
      </c>
      <c r="KT517" s="35">
        <v>2058</v>
      </c>
      <c r="KU517" s="35">
        <v>2059</v>
      </c>
      <c r="KV517" s="35">
        <v>2060</v>
      </c>
      <c r="MZ517" s="55"/>
      <c r="NA517" s="35">
        <v>2012</v>
      </c>
      <c r="NB517" s="35">
        <v>2013</v>
      </c>
      <c r="NC517" s="35">
        <v>2014</v>
      </c>
      <c r="ND517" s="35">
        <v>2015</v>
      </c>
      <c r="NE517" s="35">
        <v>2016</v>
      </c>
      <c r="NF517" s="35">
        <v>2017</v>
      </c>
      <c r="NG517" s="35">
        <v>2018</v>
      </c>
      <c r="NH517" s="35">
        <v>2019</v>
      </c>
      <c r="NI517" s="35">
        <v>2020</v>
      </c>
      <c r="NJ517" s="35">
        <v>2021</v>
      </c>
      <c r="NK517" s="35">
        <v>2022</v>
      </c>
      <c r="NL517" s="35">
        <v>2023</v>
      </c>
      <c r="NM517" s="35">
        <v>2024</v>
      </c>
      <c r="NN517" s="35">
        <v>2025</v>
      </c>
      <c r="NO517" s="35">
        <v>2026</v>
      </c>
      <c r="NP517" s="35">
        <v>2027</v>
      </c>
      <c r="NQ517" s="35">
        <v>2028</v>
      </c>
      <c r="NR517" s="35">
        <v>2029</v>
      </c>
      <c r="NS517" s="35">
        <v>2030</v>
      </c>
      <c r="NT517" s="35">
        <v>2031</v>
      </c>
      <c r="NU517" s="35">
        <v>2032</v>
      </c>
      <c r="NV517" s="35">
        <v>2033</v>
      </c>
      <c r="NW517" s="35">
        <v>2034</v>
      </c>
      <c r="NX517" s="35">
        <v>2035</v>
      </c>
      <c r="NY517" s="35">
        <v>2036</v>
      </c>
      <c r="NZ517" s="35">
        <v>2037</v>
      </c>
      <c r="OA517" s="35">
        <v>2038</v>
      </c>
      <c r="OB517" s="35">
        <v>2039</v>
      </c>
      <c r="OC517" s="35">
        <v>2040</v>
      </c>
      <c r="OD517" s="35">
        <v>2041</v>
      </c>
      <c r="OE517" s="35">
        <v>2042</v>
      </c>
      <c r="OF517" s="35">
        <v>2043</v>
      </c>
      <c r="OG517" s="35">
        <v>2044</v>
      </c>
      <c r="OH517" s="35">
        <v>2045</v>
      </c>
      <c r="OI517" s="35">
        <v>2046</v>
      </c>
      <c r="OJ517" s="35">
        <v>2047</v>
      </c>
      <c r="OK517" s="35">
        <v>2048</v>
      </c>
      <c r="OL517" s="35">
        <v>2049</v>
      </c>
      <c r="OM517" s="35">
        <v>2050</v>
      </c>
      <c r="ON517" s="35">
        <v>2051</v>
      </c>
      <c r="OO517" s="35">
        <v>2052</v>
      </c>
      <c r="OP517" s="35">
        <v>2053</v>
      </c>
      <c r="OQ517" s="35">
        <v>2054</v>
      </c>
      <c r="OR517" s="35">
        <v>2055</v>
      </c>
      <c r="OS517" s="35">
        <v>2056</v>
      </c>
      <c r="OT517" s="35">
        <v>2057</v>
      </c>
      <c r="OU517" s="35">
        <v>2058</v>
      </c>
      <c r="OV517" s="35">
        <v>2059</v>
      </c>
      <c r="OW517" s="35">
        <v>2060</v>
      </c>
    </row>
    <row r="518" spans="2:413" ht="15">
      <c r="B518" s="81" t="s">
        <v>276</v>
      </c>
      <c r="C518" s="93">
        <v>1757</v>
      </c>
      <c r="D518" s="84">
        <f>C518/C$528</f>
        <v>0.68048024786986827</v>
      </c>
      <c r="E518" s="93">
        <f>D518*$E$529</f>
        <v>2806.533948101855</v>
      </c>
      <c r="AI518" s="36" t="s">
        <v>276</v>
      </c>
      <c r="AJ518" s="44">
        <f t="shared" ref="AJ518:BO518" si="652">$D518*AJ$528</f>
        <v>2888.5931393695391</v>
      </c>
      <c r="AK518" s="44">
        <f t="shared" si="652"/>
        <v>2973.0516284886035</v>
      </c>
      <c r="AL518" s="44">
        <f t="shared" si="652"/>
        <v>3059.9795676271442</v>
      </c>
      <c r="AM518" s="44">
        <f t="shared" si="652"/>
        <v>3149.4491601061336</v>
      </c>
      <c r="AN518" s="44">
        <f t="shared" si="652"/>
        <v>3241.5347203723077</v>
      </c>
      <c r="AO518" s="44">
        <f t="shared" si="652"/>
        <v>3336.3127357245799</v>
      </c>
      <c r="AP518" s="44">
        <f t="shared" si="652"/>
        <v>3433.8619298452481</v>
      </c>
      <c r="AQ518" s="44">
        <f t="shared" si="652"/>
        <v>3534.2633281887702</v>
      </c>
      <c r="AR518" s="44">
        <f t="shared" si="652"/>
        <v>3637.6003252824112</v>
      </c>
      <c r="AS518" s="44">
        <f t="shared" si="652"/>
        <v>3743.9587539946751</v>
      </c>
      <c r="AT518" s="44">
        <f t="shared" si="652"/>
        <v>3853.4269568290492</v>
      </c>
      <c r="AU518" s="44">
        <f t="shared" si="652"/>
        <v>3911.1876988568656</v>
      </c>
      <c r="AV518" s="44">
        <f t="shared" si="652"/>
        <v>3969.3498158139132</v>
      </c>
      <c r="AW518" s="44">
        <f t="shared" si="652"/>
        <v>4027.9780241608728</v>
      </c>
      <c r="AX518" s="44">
        <f t="shared" si="652"/>
        <v>4087.1252895194307</v>
      </c>
      <c r="AY518" s="44">
        <f t="shared" si="652"/>
        <v>4146.8360226487212</v>
      </c>
      <c r="AZ518" s="44">
        <f t="shared" si="652"/>
        <v>4207.1482733511066</v>
      </c>
      <c r="BA518" s="44">
        <f t="shared" si="652"/>
        <v>4268.0952767634499</v>
      </c>
      <c r="BB518" s="44">
        <f t="shared" si="652"/>
        <v>4329.7065684766103</v>
      </c>
      <c r="BC518" s="44">
        <f t="shared" si="652"/>
        <v>4392.0088050619579</v>
      </c>
      <c r="BD518" s="44">
        <f t="shared" si="652"/>
        <v>4455.0263786936994</v>
      </c>
      <c r="BE518" s="44">
        <f t="shared" si="652"/>
        <v>4518.7818849301457</v>
      </c>
      <c r="BF518" s="44">
        <f t="shared" si="652"/>
        <v>4583.2964838787693</v>
      </c>
      <c r="BG518" s="44">
        <f t="shared" si="652"/>
        <v>4648.5901826944028</v>
      </c>
      <c r="BH518" s="44">
        <f t="shared" si="652"/>
        <v>4714.6820591835894</v>
      </c>
      <c r="BI518" s="44">
        <f t="shared" si="652"/>
        <v>4781.5904407334956</v>
      </c>
      <c r="BJ518" s="44">
        <f t="shared" si="652"/>
        <v>4849.3330489421023</v>
      </c>
      <c r="BK518" s="44">
        <f t="shared" si="652"/>
        <v>4917.9271176258198</v>
      </c>
      <c r="BL518" s="44">
        <f t="shared" si="652"/>
        <v>4987.3894899537172</v>
      </c>
      <c r="BM518" s="44">
        <f t="shared" si="652"/>
        <v>5057.7366990637784</v>
      </c>
      <c r="BN518" s="44">
        <f t="shared" si="652"/>
        <v>5128.9850354955979</v>
      </c>
      <c r="BO518" s="44">
        <f t="shared" si="652"/>
        <v>5201.1506040173199</v>
      </c>
      <c r="BP518" s="44">
        <f t="shared" ref="BP518:CF518" si="653">$D518*BP$528</f>
        <v>5274.2493718578662</v>
      </c>
      <c r="BQ518" s="44">
        <f t="shared" si="653"/>
        <v>5348.2972099266035</v>
      </c>
      <c r="BR518" s="44">
        <f t="shared" si="653"/>
        <v>5423.3099282750527</v>
      </c>
      <c r="BS518" s="44">
        <f t="shared" si="653"/>
        <v>5499.3033068029063</v>
      </c>
      <c r="BT518" s="44">
        <f t="shared" si="653"/>
        <v>5576.293122014542</v>
      </c>
      <c r="BU518" s="44">
        <f t="shared" si="653"/>
        <v>5654.2951704787929</v>
      </c>
      <c r="BV518" s="44">
        <f t="shared" si="653"/>
        <v>5733.3252895237583</v>
      </c>
      <c r="BW518" s="44">
        <f t="shared" si="653"/>
        <v>5813.3993756023401</v>
      </c>
      <c r="BX518" s="44">
        <f t="shared" si="653"/>
        <v>5894.5334006875255</v>
      </c>
      <c r="BY518" s="44">
        <f t="shared" si="653"/>
        <v>5976.7434269947071</v>
      </c>
      <c r="BZ518" s="44">
        <f t="shared" si="653"/>
        <v>6060.045620278499</v>
      </c>
      <c r="CA518" s="44">
        <f t="shared" si="653"/>
        <v>6144.4562619109502</v>
      </c>
      <c r="CB518" s="44">
        <f t="shared" si="653"/>
        <v>6229.9917599149812</v>
      </c>
      <c r="CC518" s="44">
        <f t="shared" si="653"/>
        <v>6316.668659099636</v>
      </c>
      <c r="CD518" s="44">
        <f t="shared" si="653"/>
        <v>6404.5036504213458</v>
      </c>
      <c r="CE518" s="44">
        <f t="shared" si="653"/>
        <v>6493.51357967681</v>
      </c>
      <c r="CF518" s="44">
        <f t="shared" si="653"/>
        <v>6583.7154556176165</v>
      </c>
      <c r="GU518" s="35">
        <v>0</v>
      </c>
      <c r="GV518" s="35">
        <v>4</v>
      </c>
      <c r="GW518" s="81" t="s">
        <v>276</v>
      </c>
      <c r="GX518" s="35">
        <f>SUMIF(Population!$B$4:$B$104,"&lt;="&amp;$GV518,Population!C$4:C$104)-SUMIF(Population!$B$4:$B$104,"&lt;"&amp;$GU518,Population!C$4:C$104)</f>
        <v>1480283</v>
      </c>
      <c r="GY518" s="35">
        <f>SUMIF(Population!$B$4:$B$104,"&lt;="&amp;$GV518,Population!D$4:D$104)-SUMIF(Population!$B$4:$B$104,"&lt;"&amp;$GU518,Population!D$4:D$104)</f>
        <v>1502071</v>
      </c>
      <c r="GZ518" s="35">
        <f>SUMIF(Population!$B$4:$B$104,"&lt;="&amp;$GV518,Population!E$4:E$104)-SUMIF(Population!$B$4:$B$104,"&lt;"&amp;$GU518,Population!E$4:E$104)</f>
        <v>1523312</v>
      </c>
      <c r="HA518" s="35">
        <f>SUMIF(Population!$B$4:$B$104,"&lt;="&amp;$GV518,Population!F$4:F$104)-SUMIF(Population!$B$4:$B$104,"&lt;"&amp;$GU518,Population!F$4:F$104)</f>
        <v>1543002</v>
      </c>
      <c r="HB518" s="35">
        <f>SUMIF(Population!$B$4:$B$104,"&lt;="&amp;$GV518,Population!G$4:G$104)-SUMIF(Population!$B$4:$B$104,"&lt;"&amp;$GU518,Population!G$4:G$104)</f>
        <v>1568271</v>
      </c>
      <c r="HC518" s="35">
        <f>SUMIF(Population!$B$4:$B$104,"&lt;="&amp;$GV518,Population!H$4:H$104)-SUMIF(Population!$B$4:$B$104,"&lt;"&amp;$GU518,Population!H$4:H$104)</f>
        <v>1591371</v>
      </c>
      <c r="HD518" s="35">
        <f>SUMIF(Population!$B$4:$B$104,"&lt;="&amp;$GV518,Population!I$4:I$104)-SUMIF(Population!$B$4:$B$104,"&lt;"&amp;$GU518,Population!I$4:I$104)</f>
        <v>1611822</v>
      </c>
      <c r="HE518" s="35">
        <f>SUMIF(Population!$B$4:$B$104,"&lt;="&amp;$GV518,Population!J$4:J$104)-SUMIF(Population!$B$4:$B$104,"&lt;"&amp;$GU518,Population!J$4:J$104)</f>
        <v>1630740</v>
      </c>
      <c r="HF518" s="35">
        <f>SUMIF(Population!$B$4:$B$104,"&lt;="&amp;$GV518,Population!K$4:K$104)-SUMIF(Population!$B$4:$B$104,"&lt;"&amp;$GU518,Population!K$4:K$104)</f>
        <v>1647823</v>
      </c>
      <c r="HG518" s="35">
        <f>SUMIF(Population!$B$4:$B$104,"&lt;="&amp;$GV518,Population!L$4:L$104)-SUMIF(Population!$B$4:$B$104,"&lt;"&amp;$GU518,Population!L$4:L$104)</f>
        <v>1662854</v>
      </c>
      <c r="HH518" s="35">
        <f>SUMIF(Population!$B$4:$B$104,"&lt;="&amp;$GV518,Population!M$4:M$104)-SUMIF(Population!$B$4:$B$104,"&lt;"&amp;$GU518,Population!M$4:M$104)</f>
        <v>1675711</v>
      </c>
      <c r="HI518" s="35">
        <f>SUMIF(Population!$B$4:$B$104,"&lt;="&amp;$GV518,Population!N$4:N$104)-SUMIF(Population!$B$4:$B$104,"&lt;"&amp;$GU518,Population!N$4:N$104)</f>
        <v>1686513</v>
      </c>
      <c r="HJ518" s="35">
        <f>SUMIF(Population!$B$4:$B$104,"&lt;="&amp;$GV518,Population!O$4:O$104)-SUMIF(Population!$B$4:$B$104,"&lt;"&amp;$GU518,Population!O$4:O$104)</f>
        <v>1695500</v>
      </c>
      <c r="HK518" s="35">
        <f>SUMIF(Population!$B$4:$B$104,"&lt;="&amp;$GV518,Population!P$4:P$104)-SUMIF(Population!$B$4:$B$104,"&lt;"&amp;$GU518,Population!P$4:P$104)</f>
        <v>1702867</v>
      </c>
      <c r="HL518" s="35">
        <f>SUMIF(Population!$B$4:$B$104,"&lt;="&amp;$GV518,Population!Q$4:Q$104)-SUMIF(Population!$B$4:$B$104,"&lt;"&amp;$GU518,Population!Q$4:Q$104)</f>
        <v>1708878</v>
      </c>
      <c r="HM518" s="35">
        <f>SUMIF(Population!$B$4:$B$104,"&lt;="&amp;$GV518,Population!R$4:R$104)-SUMIF(Population!$B$4:$B$104,"&lt;"&amp;$GU518,Population!R$4:R$104)</f>
        <v>1713811</v>
      </c>
      <c r="HN518" s="35">
        <f>SUMIF(Population!$B$4:$B$104,"&lt;="&amp;$GV518,Population!S$4:S$104)-SUMIF(Population!$B$4:$B$104,"&lt;"&amp;$GU518,Population!S$4:S$104)</f>
        <v>1718052</v>
      </c>
      <c r="HO518" s="35">
        <f>SUMIF(Population!$B$4:$B$104,"&lt;="&amp;$GV518,Population!T$4:T$104)-SUMIF(Population!$B$4:$B$104,"&lt;"&amp;$GU518,Population!T$4:T$104)</f>
        <v>1721990</v>
      </c>
      <c r="HP518" s="35">
        <f>SUMIF(Population!$B$4:$B$104,"&lt;="&amp;$GV518,Population!U$4:U$104)-SUMIF(Population!$B$4:$B$104,"&lt;"&amp;$GU518,Population!U$4:U$104)</f>
        <v>1725934</v>
      </c>
      <c r="HQ518" s="35">
        <f>SUMIF(Population!$B$4:$B$104,"&lt;="&amp;$GV518,Population!V$4:V$104)-SUMIF(Population!$B$4:$B$104,"&lt;"&amp;$GU518,Population!V$4:V$104)</f>
        <v>1730216</v>
      </c>
      <c r="HR518" s="35">
        <f>SUMIF(Population!$B$4:$B$104,"&lt;="&amp;$GV518,Population!W$4:W$104)-SUMIF(Population!$B$4:$B$104,"&lt;"&amp;$GU518,Population!W$4:W$104)</f>
        <v>1735204</v>
      </c>
      <c r="HS518" s="35">
        <f>SUMIF(Population!$B$4:$B$104,"&lt;="&amp;$GV518,Population!X$4:X$104)-SUMIF(Population!$B$4:$B$104,"&lt;"&amp;$GU518,Population!X$4:X$104)</f>
        <v>1741163</v>
      </c>
      <c r="HT518" s="35">
        <f>SUMIF(Population!$B$4:$B$104,"&lt;="&amp;$GV518,Population!Y$4:Y$104)-SUMIF(Population!$B$4:$B$104,"&lt;"&amp;$GU518,Population!Y$4:Y$104)</f>
        <v>1748295</v>
      </c>
      <c r="HU518" s="35">
        <f>SUMIF(Population!$B$4:$B$104,"&lt;="&amp;$GV518,Population!Z$4:Z$104)-SUMIF(Population!$B$4:$B$104,"&lt;"&amp;$GU518,Population!Z$4:Z$104)</f>
        <v>1756816</v>
      </c>
      <c r="HV518" s="35">
        <f>SUMIF(Population!$B$4:$B$104,"&lt;="&amp;$GV518,Population!AA$4:AA$104)-SUMIF(Population!$B$4:$B$104,"&lt;"&amp;$GU518,Population!AA$4:AA$104)</f>
        <v>1766841</v>
      </c>
      <c r="HW518" s="35">
        <f>SUMIF(Population!$B$4:$B$104,"&lt;="&amp;$GV518,Population!AB$4:AB$104)-SUMIF(Population!$B$4:$B$104,"&lt;"&amp;$GU518,Population!AB$4:AB$104)</f>
        <v>1778415</v>
      </c>
      <c r="HX518" s="35">
        <f>SUMIF(Population!$B$4:$B$104,"&lt;="&amp;$GV518,Population!AC$4:AC$104)-SUMIF(Population!$B$4:$B$104,"&lt;"&amp;$GU518,Population!AC$4:AC$104)</f>
        <v>1791456</v>
      </c>
      <c r="HY518" s="35">
        <f>SUMIF(Population!$B$4:$B$104,"&lt;="&amp;$GV518,Population!AD$4:AD$104)-SUMIF(Population!$B$4:$B$104,"&lt;"&amp;$GU518,Population!AD$4:AD$104)</f>
        <v>1805811</v>
      </c>
      <c r="HZ518" s="35">
        <f>SUMIF(Population!$B$4:$B$104,"&lt;="&amp;$GV518,Population!AE$4:AE$104)-SUMIF(Population!$B$4:$B$104,"&lt;"&amp;$GU518,Population!AE$4:AE$104)</f>
        <v>1821303</v>
      </c>
      <c r="IA518" s="35">
        <f>SUMIF(Population!$B$4:$B$104,"&lt;="&amp;$GV518,Population!AF$4:AF$104)-SUMIF(Population!$B$4:$B$104,"&lt;"&amp;$GU518,Population!AF$4:AF$104)</f>
        <v>1837713</v>
      </c>
      <c r="IB518" s="35">
        <f>SUMIF(Population!$B$4:$B$104,"&lt;="&amp;$GV518,Population!AG$4:AG$104)-SUMIF(Population!$B$4:$B$104,"&lt;"&amp;$GU518,Population!AG$4:AG$104)</f>
        <v>1854783</v>
      </c>
      <c r="IC518" s="35">
        <f>SUMIF(Population!$B$4:$B$104,"&lt;="&amp;$GV518,Population!AH$4:AH$104)-SUMIF(Population!$B$4:$B$104,"&lt;"&amp;$GU518,Population!AH$4:AH$104)</f>
        <v>1872266</v>
      </c>
      <c r="ID518" s="35">
        <f>SUMIF(Population!$B$4:$B$104,"&lt;="&amp;$GV518,Population!AI$4:AI$104)-SUMIF(Population!$B$4:$B$104,"&lt;"&amp;$GU518,Population!AI$4:AI$104)</f>
        <v>1889928</v>
      </c>
      <c r="IE518" s="35">
        <f>SUMIF(Population!$B$4:$B$104,"&lt;="&amp;$GV518,Population!AJ$4:AJ$104)-SUMIF(Population!$B$4:$B$104,"&lt;"&amp;$GU518,Population!AJ$4:AJ$104)</f>
        <v>1907519</v>
      </c>
      <c r="IF518" s="35">
        <f>SUMIF(Population!$B$4:$B$104,"&lt;="&amp;$GV518,Population!AK$4:AK$104)-SUMIF(Population!$B$4:$B$104,"&lt;"&amp;$GU518,Population!AK$4:AK$104)</f>
        <v>1924819</v>
      </c>
      <c r="IG518" s="35">
        <f>SUMIF(Population!$B$4:$B$104,"&lt;="&amp;$GV518,Population!AL$4:AL$104)-SUMIF(Population!$B$4:$B$104,"&lt;"&amp;$GU518,Population!AL$4:AL$104)</f>
        <v>1941652</v>
      </c>
      <c r="IH518" s="35">
        <f>SUMIF(Population!$B$4:$B$104,"&lt;="&amp;$GV518,Population!AM$4:AM$104)-SUMIF(Population!$B$4:$B$104,"&lt;"&amp;$GU518,Population!AM$4:AM$104)</f>
        <v>1957894</v>
      </c>
      <c r="II518" s="35">
        <f>SUMIF(Population!$B$4:$B$104,"&lt;="&amp;$GV518,Population!AN$4:AN$104)-SUMIF(Population!$B$4:$B$104,"&lt;"&amp;$GU518,Population!AN$4:AN$104)</f>
        <v>1973443</v>
      </c>
      <c r="IJ518" s="35">
        <f>SUMIF(Population!$B$4:$B$104,"&lt;="&amp;$GV518,Population!AO$4:AO$104)-SUMIF(Population!$B$4:$B$104,"&lt;"&amp;$GU518,Population!AO$4:AO$104)</f>
        <v>1988241</v>
      </c>
      <c r="IK518" s="35">
        <f>SUMIF(Population!$B$4:$B$104,"&lt;="&amp;$GV518,Population!AP$4:AP$104)-SUMIF(Population!$B$4:$B$104,"&lt;"&amp;$GU518,Population!AP$4:AP$104)</f>
        <v>2002262</v>
      </c>
      <c r="IL518" s="35">
        <f>SUMIF(Population!$B$4:$B$104,"&lt;="&amp;$GV518,Population!AQ$4:AQ$104)-SUMIF(Population!$B$4:$B$104,"&lt;"&amp;$GU518,Population!AQ$4:AQ$104)</f>
        <v>2015492</v>
      </c>
      <c r="IM518" s="35">
        <f>SUMIF(Population!$B$4:$B$104,"&lt;="&amp;$GV518,Population!AR$4:AR$104)-SUMIF(Population!$B$4:$B$104,"&lt;"&amp;$GU518,Population!AR$4:AR$104)</f>
        <v>2027918</v>
      </c>
      <c r="IN518" s="35">
        <f>SUMIF(Population!$B$4:$B$104,"&lt;="&amp;$GV518,Population!AS$4:AS$104)-SUMIF(Population!$B$4:$B$104,"&lt;"&amp;$GU518,Population!AS$4:AS$104)</f>
        <v>2039520</v>
      </c>
      <c r="IO518" s="35">
        <f>SUMIF(Population!$B$4:$B$104,"&lt;="&amp;$GV518,Population!AT$4:AT$104)-SUMIF(Population!$B$4:$B$104,"&lt;"&amp;$GU518,Population!AT$4:AT$104)</f>
        <v>2050312</v>
      </c>
      <c r="IP518" s="35">
        <f>SUMIF(Population!$B$4:$B$104,"&lt;="&amp;$GV518,Population!AU$4:AU$104)-SUMIF(Population!$B$4:$B$104,"&lt;"&amp;$GU518,Population!AU$4:AU$104)</f>
        <v>2060319</v>
      </c>
      <c r="IQ518" s="35">
        <f>SUMIF(Population!$B$4:$B$104,"&lt;="&amp;$GV518,Population!AV$4:AV$104)-SUMIF(Population!$B$4:$B$104,"&lt;"&amp;$GU518,Population!AV$4:AV$104)</f>
        <v>2069595</v>
      </c>
      <c r="IR518" s="35">
        <f>SUMIF(Population!$B$4:$B$104,"&lt;="&amp;$GV518,Population!AW$4:AW$104)-SUMIF(Population!$B$4:$B$104,"&lt;"&amp;$GU518,Population!AW$4:AW$104)</f>
        <v>2078219</v>
      </c>
      <c r="IS518" s="35">
        <f>SUMIF(Population!$B$4:$B$104,"&lt;="&amp;$GV518,Population!AX$4:AX$104)-SUMIF(Population!$B$4:$B$104,"&lt;"&amp;$GU518,Population!AX$4:AX$104)</f>
        <v>2086310</v>
      </c>
      <c r="IT518" s="35">
        <f>SUMIF(Population!$B$4:$B$104,"&lt;="&amp;$GV518,Population!AY$4:AY$104)-SUMIF(Population!$B$4:$B$104,"&lt;"&amp;$GU518,Population!AY$4:AY$104)</f>
        <v>2093999</v>
      </c>
      <c r="IY518" s="81" t="s">
        <v>276</v>
      </c>
      <c r="IZ518" s="35">
        <f>GX518*AJ518</f>
        <v>4275935318.1253595</v>
      </c>
      <c r="JA518" s="35">
        <f t="shared" ref="JA518:KV523" si="654">GY518*AK518</f>
        <v>4465734632.6555052</v>
      </c>
      <c r="JB518" s="35">
        <f t="shared" si="654"/>
        <v>4661303595.1212406</v>
      </c>
      <c r="JC518" s="35">
        <f t="shared" si="654"/>
        <v>4859606352.9420843</v>
      </c>
      <c r="JD518" s="35">
        <f t="shared" si="654"/>
        <v>5083604897.4529991</v>
      </c>
      <c r="JE518" s="35">
        <f t="shared" si="654"/>
        <v>5309311334.5627604</v>
      </c>
      <c r="JF518" s="35">
        <f t="shared" si="654"/>
        <v>5534774203.4870272</v>
      </c>
      <c r="JG518" s="35">
        <f t="shared" si="654"/>
        <v>5763464579.8105555</v>
      </c>
      <c r="JH518" s="35">
        <f t="shared" si="654"/>
        <v>5994121480.8078384</v>
      </c>
      <c r="JI518" s="35">
        <f t="shared" si="654"/>
        <v>6225656789.915062</v>
      </c>
      <c r="JJ518" s="35">
        <f t="shared" si="654"/>
        <v>6457229939.2549629</v>
      </c>
      <c r="JK518" s="35">
        <f t="shared" si="654"/>
        <v>6596268899.5621891</v>
      </c>
      <c r="JL518" s="35">
        <f t="shared" si="654"/>
        <v>6730032612.7124901</v>
      </c>
      <c r="JM518" s="35">
        <f t="shared" si="654"/>
        <v>6859110854.0687532</v>
      </c>
      <c r="JN518" s="35">
        <f t="shared" si="654"/>
        <v>6984398490.5033855</v>
      </c>
      <c r="JO518" s="35">
        <f t="shared" si="654"/>
        <v>7106893190.8116274</v>
      </c>
      <c r="JP518" s="35">
        <f t="shared" si="654"/>
        <v>7228099505.3274155</v>
      </c>
      <c r="JQ518" s="35">
        <f t="shared" si="654"/>
        <v>7349617385.633893</v>
      </c>
      <c r="JR518" s="35">
        <f t="shared" si="654"/>
        <v>7472787776.5571098</v>
      </c>
      <c r="JS518" s="35">
        <f t="shared" si="654"/>
        <v>7599123906.6590805</v>
      </c>
      <c r="JT518" s="35">
        <f t="shared" si="654"/>
        <v>7730379592.4148216</v>
      </c>
      <c r="JU518" s="35">
        <f t="shared" si="654"/>
        <v>7867935823.1106272</v>
      </c>
      <c r="JV518" s="35">
        <f t="shared" si="654"/>
        <v>8012954326.2828331</v>
      </c>
      <c r="JW518" s="35">
        <f t="shared" si="654"/>
        <v>8166717610.4004498</v>
      </c>
      <c r="JX518" s="35">
        <f t="shared" si="654"/>
        <v>8330093564.1299925</v>
      </c>
      <c r="JY518" s="35">
        <f t="shared" si="654"/>
        <v>8503652163.6570597</v>
      </c>
      <c r="JZ518" s="35">
        <f t="shared" si="654"/>
        <v>8687366786.5256233</v>
      </c>
      <c r="KA518" s="35">
        <f t="shared" si="654"/>
        <v>8880846886.2069988</v>
      </c>
      <c r="KB518" s="35">
        <f t="shared" si="654"/>
        <v>9083547440.2211742</v>
      </c>
      <c r="KC518" s="35">
        <f t="shared" si="654"/>
        <v>9294668482.4465942</v>
      </c>
      <c r="KD518" s="35">
        <f t="shared" si="654"/>
        <v>9513154251.0916309</v>
      </c>
      <c r="KE518" s="35">
        <f t="shared" si="654"/>
        <v>9737937436.7810917</v>
      </c>
      <c r="KF518" s="35">
        <f t="shared" si="654"/>
        <v>9967951566.8565941</v>
      </c>
      <c r="KG518" s="35">
        <f t="shared" si="654"/>
        <v>10201978545.581985</v>
      </c>
      <c r="KH518" s="35">
        <f t="shared" si="654"/>
        <v>10438889992.832458</v>
      </c>
      <c r="KI518" s="35">
        <f t="shared" si="654"/>
        <v>10677733264.260477</v>
      </c>
      <c r="KJ518" s="35">
        <f t="shared" si="654"/>
        <v>10917790845.83354</v>
      </c>
      <c r="KK518" s="35">
        <f t="shared" si="654"/>
        <v>11158429224.115181</v>
      </c>
      <c r="KL518" s="35">
        <f t="shared" si="654"/>
        <v>11399232406.968006</v>
      </c>
      <c r="KM518" s="35">
        <f t="shared" si="654"/>
        <v>11639948660.592293</v>
      </c>
      <c r="KN518" s="35">
        <f t="shared" si="654"/>
        <v>11880384912.818502</v>
      </c>
      <c r="KO518" s="35">
        <f t="shared" si="654"/>
        <v>12120345576.984253</v>
      </c>
      <c r="KP518" s="35">
        <f t="shared" si="654"/>
        <v>12359584243.470404</v>
      </c>
      <c r="KQ518" s="35">
        <f t="shared" si="654"/>
        <v>12598052407.271164</v>
      </c>
      <c r="KR518" s="35">
        <f t="shared" si="654"/>
        <v>12835770392.796274</v>
      </c>
      <c r="KS518" s="35">
        <f t="shared" si="654"/>
        <v>13072945873.52931</v>
      </c>
      <c r="KT518" s="35">
        <f t="shared" si="654"/>
        <v>13309961171.874998</v>
      </c>
      <c r="KU518" s="35">
        <f t="shared" si="654"/>
        <v>13547482316.415525</v>
      </c>
      <c r="KV518" s="75">
        <f t="shared" si="654"/>
        <v>13786293580.347834</v>
      </c>
      <c r="MZ518" s="81" t="s">
        <v>276</v>
      </c>
      <c r="NA518" s="75">
        <f t="shared" ref="NA518:NA527" si="655">GX518*AJ518</f>
        <v>4275935318.1253595</v>
      </c>
      <c r="NB518" s="75">
        <f t="shared" ref="NB518:NB527" si="656">GY518*AK518</f>
        <v>4465734632.6555052</v>
      </c>
      <c r="NC518" s="75">
        <f t="shared" ref="NC518:NC527" si="657">GZ518*AL518</f>
        <v>4661303595.1212406</v>
      </c>
      <c r="ND518" s="75">
        <f t="shared" ref="ND518:ND527" si="658">HA518*AM518</f>
        <v>4859606352.9420843</v>
      </c>
      <c r="NE518" s="75">
        <f t="shared" ref="NE518:NE527" si="659">HB518*AN518</f>
        <v>5083604897.4529991</v>
      </c>
      <c r="NF518" s="75">
        <f t="shared" ref="NF518:NF527" si="660">HC518*AO518</f>
        <v>5309311334.5627604</v>
      </c>
      <c r="NG518" s="75">
        <f t="shared" ref="NG518:NG527" si="661">HD518*AP518</f>
        <v>5534774203.4870272</v>
      </c>
      <c r="NH518" s="75">
        <f t="shared" ref="NH518:NH527" si="662">HE518*AQ518</f>
        <v>5763464579.8105555</v>
      </c>
      <c r="NI518" s="75">
        <f t="shared" ref="NI518:NI527" si="663">HF518*AR518</f>
        <v>5994121480.8078384</v>
      </c>
      <c r="NJ518" s="75">
        <f t="shared" ref="NJ518:NJ527" si="664">HG518*AS518</f>
        <v>6225656789.915062</v>
      </c>
      <c r="NK518" s="75">
        <f t="shared" ref="NK518:NK527" si="665">HH518*AT518</f>
        <v>6457229939.2549629</v>
      </c>
      <c r="NL518" s="75">
        <f t="shared" ref="NL518:NL527" si="666">HI518*AU518</f>
        <v>6596268899.5621891</v>
      </c>
      <c r="NM518" s="75">
        <f t="shared" ref="NM518:NM527" si="667">HJ518*AV518</f>
        <v>6730032612.7124901</v>
      </c>
      <c r="NN518" s="75">
        <f t="shared" ref="NN518:NN527" si="668">HK518*AW518</f>
        <v>6859110854.0687532</v>
      </c>
      <c r="NO518" s="75">
        <f t="shared" ref="NO518:NO527" si="669">HL518*AX518</f>
        <v>6984398490.5033855</v>
      </c>
      <c r="NP518" s="75">
        <f t="shared" ref="NP518:NP527" si="670">HM518*AY518</f>
        <v>7106893190.8116274</v>
      </c>
      <c r="NQ518" s="75">
        <f t="shared" ref="NQ518:NQ527" si="671">HN518*AZ518</f>
        <v>7228099505.3274155</v>
      </c>
      <c r="NR518" s="75">
        <f t="shared" ref="NR518:NR527" si="672">HO518*BA518</f>
        <v>7349617385.633893</v>
      </c>
      <c r="NS518" s="75">
        <f t="shared" ref="NS518:NS527" si="673">HP518*BB518</f>
        <v>7472787776.5571098</v>
      </c>
      <c r="NT518" s="75">
        <f t="shared" ref="NT518:NT527" si="674">HQ518*BC518</f>
        <v>7599123906.6590805</v>
      </c>
      <c r="NU518" s="75">
        <f t="shared" ref="NU518:NU527" si="675">HR518*BD518</f>
        <v>7730379592.4148216</v>
      </c>
      <c r="NV518" s="75">
        <f t="shared" ref="NV518:NV527" si="676">HS518*BE518</f>
        <v>7867935823.1106272</v>
      </c>
      <c r="NW518" s="75">
        <f t="shared" ref="NW518:NW527" si="677">HT518*BF518</f>
        <v>8012954326.2828331</v>
      </c>
      <c r="NX518" s="75">
        <f t="shared" ref="NX518:NX527" si="678">HU518*BG518</f>
        <v>8166717610.4004498</v>
      </c>
      <c r="NY518" s="75">
        <f t="shared" ref="NY518:NY527" si="679">HV518*BH518</f>
        <v>8330093564.1299925</v>
      </c>
      <c r="NZ518" s="75">
        <f t="shared" ref="NZ518:NZ527" si="680">HW518*BI518</f>
        <v>8503652163.6570597</v>
      </c>
      <c r="OA518" s="75">
        <f t="shared" ref="OA518:OA527" si="681">HX518*BJ518</f>
        <v>8687366786.5256233</v>
      </c>
      <c r="OB518" s="75">
        <f t="shared" ref="OB518:OB527" si="682">HY518*BK518</f>
        <v>8880846886.2069988</v>
      </c>
      <c r="OC518" s="75">
        <f t="shared" ref="OC518:OC527" si="683">HZ518*BL518</f>
        <v>9083547440.2211742</v>
      </c>
      <c r="OD518" s="75">
        <f t="shared" ref="OD518:OD527" si="684">IA518*BM518</f>
        <v>9294668482.4465942</v>
      </c>
      <c r="OE518" s="75">
        <f t="shared" ref="OE518:OE527" si="685">IB518*BN518</f>
        <v>9513154251.0916309</v>
      </c>
      <c r="OF518" s="75">
        <f t="shared" ref="OF518:OF527" si="686">IC518*BO518</f>
        <v>9737937436.7810917</v>
      </c>
      <c r="OG518" s="75">
        <f t="shared" ref="OG518:OG527" si="687">ID518*BP518</f>
        <v>9967951566.8565941</v>
      </c>
      <c r="OH518" s="75">
        <f t="shared" ref="OH518:OH527" si="688">IE518*BQ518</f>
        <v>10201978545.581985</v>
      </c>
      <c r="OI518" s="75">
        <f t="shared" ref="OI518:OI527" si="689">IF518*BR518</f>
        <v>10438889992.832458</v>
      </c>
      <c r="OJ518" s="75">
        <f t="shared" ref="OJ518:OJ527" si="690">IG518*BS518</f>
        <v>10677733264.260477</v>
      </c>
      <c r="OK518" s="75">
        <f t="shared" ref="OK518:OK527" si="691">IH518*BT518</f>
        <v>10917790845.83354</v>
      </c>
      <c r="OL518" s="75">
        <f t="shared" ref="OL518:OL527" si="692">II518*BU518</f>
        <v>11158429224.115181</v>
      </c>
      <c r="OM518" s="75">
        <f t="shared" ref="OM518:OM527" si="693">IJ518*BV518</f>
        <v>11399232406.968006</v>
      </c>
      <c r="ON518" s="75">
        <f t="shared" ref="ON518:ON527" si="694">IK518*BW518</f>
        <v>11639948660.592293</v>
      </c>
      <c r="OO518" s="75">
        <f t="shared" ref="OO518:OO527" si="695">IL518*BX518</f>
        <v>11880384912.818502</v>
      </c>
      <c r="OP518" s="75">
        <f t="shared" ref="OP518:OP527" si="696">IM518*BY518</f>
        <v>12120345576.984253</v>
      </c>
      <c r="OQ518" s="75">
        <f t="shared" ref="OQ518:OQ527" si="697">IN518*BZ518</f>
        <v>12359584243.470404</v>
      </c>
      <c r="OR518" s="75">
        <f t="shared" ref="OR518:OR527" si="698">IO518*CA518</f>
        <v>12598052407.271164</v>
      </c>
      <c r="OS518" s="75">
        <f t="shared" ref="OS518:OS527" si="699">IP518*CB518</f>
        <v>12835770392.796274</v>
      </c>
      <c r="OT518" s="75">
        <f t="shared" ref="OT518:OT527" si="700">IQ518*CC518</f>
        <v>13072945873.52931</v>
      </c>
      <c r="OU518" s="75">
        <f t="shared" ref="OU518:OU527" si="701">IR518*CD518</f>
        <v>13309961171.874998</v>
      </c>
      <c r="OV518" s="75">
        <f t="shared" ref="OV518:OV527" si="702">IS518*CE518</f>
        <v>13547482316.415525</v>
      </c>
      <c r="OW518" s="75">
        <f t="shared" ref="OW518:OW527" si="703">IT518*CF518</f>
        <v>13786293580.347834</v>
      </c>
    </row>
    <row r="519" spans="2:413" ht="15">
      <c r="B519" s="81" t="s">
        <v>307</v>
      </c>
      <c r="C519" s="81">
        <v>812</v>
      </c>
      <c r="D519" s="84">
        <f t="shared" ref="D519:D528" si="704">C519/C$528</f>
        <v>0.31448489542989932</v>
      </c>
      <c r="E519" s="93">
        <f t="shared" ref="E519:E528" si="705">D519*$E$529</f>
        <v>1297.0435776088257</v>
      </c>
      <c r="AI519" s="36" t="s">
        <v>307</v>
      </c>
      <c r="AJ519" s="44">
        <f t="shared" ref="AJ519:AY527" si="706">$D519*AJ$528</f>
        <v>1334.9673472783529</v>
      </c>
      <c r="AK519" s="44">
        <f t="shared" si="706"/>
        <v>1373.9999557955302</v>
      </c>
      <c r="AL519" s="44">
        <f t="shared" si="706"/>
        <v>1414.1738240826644</v>
      </c>
      <c r="AM519" s="44">
        <f t="shared" si="706"/>
        <v>1455.5223210052252</v>
      </c>
      <c r="AN519" s="44">
        <f t="shared" si="706"/>
        <v>1498.0797910883973</v>
      </c>
      <c r="AO519" s="44">
        <f t="shared" si="706"/>
        <v>1541.8815830440292</v>
      </c>
      <c r="AP519" s="44">
        <f t="shared" si="706"/>
        <v>1586.9640791316688</v>
      </c>
      <c r="AQ519" s="44">
        <f t="shared" si="706"/>
        <v>1633.3647253780773</v>
      </c>
      <c r="AR519" s="44">
        <f t="shared" si="706"/>
        <v>1681.1220626803176</v>
      </c>
      <c r="AS519" s="44">
        <f t="shared" si="706"/>
        <v>1730.2757588182565</v>
      </c>
      <c r="AT519" s="44">
        <f t="shared" si="706"/>
        <v>1780.8666414030668</v>
      </c>
      <c r="AU519" s="44">
        <f t="shared" si="706"/>
        <v>1807.5608488740895</v>
      </c>
      <c r="AV519" s="44">
        <f t="shared" si="706"/>
        <v>1834.4405523283426</v>
      </c>
      <c r="AW519" s="44">
        <f t="shared" si="706"/>
        <v>1861.5356605683717</v>
      </c>
      <c r="AX519" s="44">
        <f t="shared" si="706"/>
        <v>1888.8706517300957</v>
      </c>
      <c r="AY519" s="44">
        <f t="shared" si="706"/>
        <v>1916.4660503077755</v>
      </c>
      <c r="AZ519" s="44">
        <f t="shared" ref="AZ519:BI527" si="707">$D519*AZ$528</f>
        <v>1944.3394410706312</v>
      </c>
      <c r="BA519" s="44">
        <f t="shared" si="707"/>
        <v>1972.5061836835068</v>
      </c>
      <c r="BB519" s="44">
        <f t="shared" si="707"/>
        <v>2000.9799280609038</v>
      </c>
      <c r="BC519" s="44">
        <f t="shared" si="707"/>
        <v>2029.772993574451</v>
      </c>
      <c r="BD519" s="44">
        <f t="shared" si="707"/>
        <v>2058.8966531014707</v>
      </c>
      <c r="BE519" s="44">
        <f t="shared" si="707"/>
        <v>2088.3613492107447</v>
      </c>
      <c r="BF519" s="44">
        <f t="shared" si="707"/>
        <v>2118.1768610754475</v>
      </c>
      <c r="BG519" s="44">
        <f t="shared" si="707"/>
        <v>2148.3524350300827</v>
      </c>
      <c r="BH519" s="44">
        <f t="shared" si="707"/>
        <v>2178.8968879095473</v>
      </c>
      <c r="BI519" s="44">
        <f t="shared" si="707"/>
        <v>2209.8186897413771</v>
      </c>
      <c r="BJ519" s="44">
        <f t="shared" ref="BJ519:BS527" si="708">$D519*BJ$528</f>
        <v>2241.1260305867886</v>
      </c>
      <c r="BK519" s="44">
        <f t="shared" si="708"/>
        <v>2272.8268750780685</v>
      </c>
      <c r="BL519" s="44">
        <f t="shared" si="708"/>
        <v>2304.929007309288</v>
      </c>
      <c r="BM519" s="44">
        <f t="shared" si="708"/>
        <v>2337.4400680932208</v>
      </c>
      <c r="BN519" s="44">
        <f t="shared" si="708"/>
        <v>2370.367586125456</v>
      </c>
      <c r="BO519" s="44">
        <f t="shared" si="708"/>
        <v>2403.7190042470484</v>
      </c>
      <c r="BP519" s="44">
        <f t="shared" si="708"/>
        <v>2437.5017017351097</v>
      </c>
      <c r="BQ519" s="44">
        <f t="shared" si="708"/>
        <v>2471.7230133525341</v>
      </c>
      <c r="BR519" s="44">
        <f t="shared" si="708"/>
        <v>2506.390245736678</v>
      </c>
      <c r="BS519" s="44">
        <f t="shared" si="708"/>
        <v>2541.5106915901883</v>
      </c>
      <c r="BT519" s="44">
        <f t="shared" ref="BT519:CF527" si="709">$D519*BT$528</f>
        <v>2577.0916420465614</v>
      </c>
      <c r="BU519" s="44">
        <f t="shared" si="709"/>
        <v>2613.1403975121116</v>
      </c>
      <c r="BV519" s="44">
        <f t="shared" si="709"/>
        <v>2649.6642772301038</v>
      </c>
      <c r="BW519" s="44">
        <f t="shared" si="709"/>
        <v>2686.6706277684125</v>
      </c>
      <c r="BX519" s="44">
        <f t="shared" si="709"/>
        <v>2724.1668305966259</v>
      </c>
      <c r="BY519" s="44">
        <f t="shared" si="709"/>
        <v>2762.1603088899847</v>
      </c>
      <c r="BZ519" s="44">
        <f t="shared" si="709"/>
        <v>2800.6585336745261</v>
      </c>
      <c r="CA519" s="44">
        <f t="shared" si="709"/>
        <v>2839.6690294090454</v>
      </c>
      <c r="CB519" s="44">
        <f t="shared" si="709"/>
        <v>2879.1993790842148</v>
      </c>
      <c r="CC519" s="44">
        <f t="shared" si="709"/>
        <v>2919.2572289066052</v>
      </c>
      <c r="CD519" s="44">
        <f t="shared" si="709"/>
        <v>2959.8502926250048</v>
      </c>
      <c r="CE519" s="44">
        <f t="shared" si="709"/>
        <v>3000.9863555478487</v>
      </c>
      <c r="CF519" s="44">
        <f t="shared" si="709"/>
        <v>3042.6732782934009</v>
      </c>
      <c r="GU519" s="35">
        <v>5</v>
      </c>
      <c r="GV519" s="35">
        <v>14</v>
      </c>
      <c r="GW519" s="81" t="s">
        <v>307</v>
      </c>
      <c r="GX519" s="35">
        <f>SUMIF(Population!$B$4:$B$104,"&lt;="&amp;$GV519,Population!C$4:C$104)-SUMIF(Population!$B$4:$B$104,"&lt;"&amp;$GU519,Population!C$4:C$104)</f>
        <v>2810437</v>
      </c>
      <c r="GY519" s="35">
        <f>SUMIF(Population!$B$4:$B$104,"&lt;="&amp;$GV519,Population!D$4:D$104)-SUMIF(Population!$B$4:$B$104,"&lt;"&amp;$GU519,Population!D$4:D$104)</f>
        <v>2857424</v>
      </c>
      <c r="GZ519" s="35">
        <f>SUMIF(Population!$B$4:$B$104,"&lt;="&amp;$GV519,Population!E$4:E$104)-SUMIF(Population!$B$4:$B$104,"&lt;"&amp;$GU519,Population!E$4:E$104)</f>
        <v>2905028</v>
      </c>
      <c r="HA519" s="35">
        <f>SUMIF(Population!$B$4:$B$104,"&lt;="&amp;$GV519,Population!F$4:F$104)-SUMIF(Population!$B$4:$B$104,"&lt;"&amp;$GU519,Population!F$4:F$104)</f>
        <v>2954977</v>
      </c>
      <c r="HB519" s="35">
        <f>SUMIF(Population!$B$4:$B$104,"&lt;="&amp;$GV519,Population!G$4:G$104)-SUMIF(Population!$B$4:$B$104,"&lt;"&amp;$GU519,Population!G$4:G$104)</f>
        <v>2999909</v>
      </c>
      <c r="HC519" s="35">
        <f>SUMIF(Population!$B$4:$B$104,"&lt;="&amp;$GV519,Population!H$4:H$104)-SUMIF(Population!$B$4:$B$104,"&lt;"&amp;$GU519,Population!H$4:H$104)</f>
        <v>3050291</v>
      </c>
      <c r="HD519" s="35">
        <f>SUMIF(Population!$B$4:$B$104,"&lt;="&amp;$GV519,Population!I$4:I$104)-SUMIF(Population!$B$4:$B$104,"&lt;"&amp;$GU519,Population!I$4:I$104)</f>
        <v>3101523</v>
      </c>
      <c r="HE519" s="35">
        <f>SUMIF(Population!$B$4:$B$104,"&lt;="&amp;$GV519,Population!J$4:J$104)-SUMIF(Population!$B$4:$B$104,"&lt;"&amp;$GU519,Population!J$4:J$104)</f>
        <v>3151955</v>
      </c>
      <c r="HF519" s="35">
        <f>SUMIF(Population!$B$4:$B$104,"&lt;="&amp;$GV519,Population!K$4:K$104)-SUMIF(Population!$B$4:$B$104,"&lt;"&amp;$GU519,Population!K$4:K$104)</f>
        <v>3199646</v>
      </c>
      <c r="HG519" s="35">
        <f>SUMIF(Population!$B$4:$B$104,"&lt;="&amp;$GV519,Population!L$4:L$104)-SUMIF(Population!$B$4:$B$104,"&lt;"&amp;$GU519,Population!L$4:L$104)</f>
        <v>3239827</v>
      </c>
      <c r="HH519" s="35">
        <f>SUMIF(Population!$B$4:$B$104,"&lt;="&amp;$GV519,Population!M$4:M$104)-SUMIF(Population!$B$4:$B$104,"&lt;"&amp;$GU519,Population!M$4:M$104)</f>
        <v>3281143</v>
      </c>
      <c r="HI519" s="35">
        <f>SUMIF(Population!$B$4:$B$104,"&lt;="&amp;$GV519,Population!N$4:N$104)-SUMIF(Population!$B$4:$B$104,"&lt;"&amp;$GU519,Population!N$4:N$104)</f>
        <v>3319001</v>
      </c>
      <c r="HJ519" s="35">
        <f>SUMIF(Population!$B$4:$B$104,"&lt;="&amp;$GV519,Population!O$4:O$104)-SUMIF(Population!$B$4:$B$104,"&lt;"&amp;$GU519,Population!O$4:O$104)</f>
        <v>3355587</v>
      </c>
      <c r="HK519" s="35">
        <f>SUMIF(Population!$B$4:$B$104,"&lt;="&amp;$GV519,Population!P$4:P$104)-SUMIF(Population!$B$4:$B$104,"&lt;"&amp;$GU519,Population!P$4:P$104)</f>
        <v>3389666</v>
      </c>
      <c r="HL519" s="35">
        <f>SUMIF(Population!$B$4:$B$104,"&lt;="&amp;$GV519,Population!Q$4:Q$104)-SUMIF(Population!$B$4:$B$104,"&lt;"&amp;$GU519,Population!Q$4:Q$104)</f>
        <v>3428190</v>
      </c>
      <c r="HM519" s="35">
        <f>SUMIF(Population!$B$4:$B$104,"&lt;="&amp;$GV519,Population!R$4:R$104)-SUMIF(Population!$B$4:$B$104,"&lt;"&amp;$GU519,Population!R$4:R$104)</f>
        <v>3463327</v>
      </c>
      <c r="HN519" s="35">
        <f>SUMIF(Population!$B$4:$B$104,"&lt;="&amp;$GV519,Population!S$4:S$104)-SUMIF(Population!$B$4:$B$104,"&lt;"&amp;$GU519,Population!S$4:S$104)</f>
        <v>3494638</v>
      </c>
      <c r="HO519" s="35">
        <f>SUMIF(Population!$B$4:$B$104,"&lt;="&amp;$GV519,Population!T$4:T$104)-SUMIF(Population!$B$4:$B$104,"&lt;"&amp;$GU519,Population!T$4:T$104)</f>
        <v>3522599</v>
      </c>
      <c r="HP519" s="35">
        <f>SUMIF(Population!$B$4:$B$104,"&lt;="&amp;$GV519,Population!U$4:U$104)-SUMIF(Population!$B$4:$B$104,"&lt;"&amp;$GU519,Population!U$4:U$104)</f>
        <v>3547109</v>
      </c>
      <c r="HQ519" s="35">
        <f>SUMIF(Population!$B$4:$B$104,"&lt;="&amp;$GV519,Population!V$4:V$104)-SUMIF(Population!$B$4:$B$104,"&lt;"&amp;$GU519,Population!V$4:V$104)</f>
        <v>3568211</v>
      </c>
      <c r="HR519" s="35">
        <f>SUMIF(Population!$B$4:$B$104,"&lt;="&amp;$GV519,Population!W$4:W$104)-SUMIF(Population!$B$4:$B$104,"&lt;"&amp;$GU519,Population!W$4:W$104)</f>
        <v>3586059</v>
      </c>
      <c r="HS519" s="35">
        <f>SUMIF(Population!$B$4:$B$104,"&lt;="&amp;$GV519,Population!X$4:X$104)-SUMIF(Population!$B$4:$B$104,"&lt;"&amp;$GU519,Population!X$4:X$104)</f>
        <v>3601159</v>
      </c>
      <c r="HT519" s="35">
        <f>SUMIF(Population!$B$4:$B$104,"&lt;="&amp;$GV519,Population!Y$4:Y$104)-SUMIF(Population!$B$4:$B$104,"&lt;"&amp;$GU519,Population!Y$4:Y$104)</f>
        <v>3614140</v>
      </c>
      <c r="HU519" s="35">
        <f>SUMIF(Population!$B$4:$B$104,"&lt;="&amp;$GV519,Population!Z$4:Z$104)-SUMIF(Population!$B$4:$B$104,"&lt;"&amp;$GU519,Population!Z$4:Z$104)</f>
        <v>3625506</v>
      </c>
      <c r="HV519" s="35">
        <f>SUMIF(Population!$B$4:$B$104,"&lt;="&amp;$GV519,Population!AA$4:AA$104)-SUMIF(Population!$B$4:$B$104,"&lt;"&amp;$GU519,Population!AA$4:AA$104)</f>
        <v>3635856</v>
      </c>
      <c r="HW519" s="35">
        <f>SUMIF(Population!$B$4:$B$104,"&lt;="&amp;$GV519,Population!AB$4:AB$104)-SUMIF(Population!$B$4:$B$104,"&lt;"&amp;$GU519,Population!AB$4:AB$104)</f>
        <v>3645827</v>
      </c>
      <c r="HX519" s="35">
        <f>SUMIF(Population!$B$4:$B$104,"&lt;="&amp;$GV519,Population!AC$4:AC$104)-SUMIF(Population!$B$4:$B$104,"&lt;"&amp;$GU519,Population!AC$4:AC$104)</f>
        <v>3656077</v>
      </c>
      <c r="HY519" s="35">
        <f>SUMIF(Population!$B$4:$B$104,"&lt;="&amp;$GV519,Population!AD$4:AD$104)-SUMIF(Population!$B$4:$B$104,"&lt;"&amp;$GU519,Population!AD$4:AD$104)</f>
        <v>3667195</v>
      </c>
      <c r="HZ519" s="35">
        <f>SUMIF(Population!$B$4:$B$104,"&lt;="&amp;$GV519,Population!AE$4:AE$104)-SUMIF(Population!$B$4:$B$104,"&lt;"&amp;$GU519,Population!AE$4:AE$104)</f>
        <v>3679702</v>
      </c>
      <c r="IA519" s="35">
        <f>SUMIF(Population!$B$4:$B$104,"&lt;="&amp;$GV519,Population!AF$4:AF$104)-SUMIF(Population!$B$4:$B$104,"&lt;"&amp;$GU519,Population!AF$4:AF$104)</f>
        <v>3694055</v>
      </c>
      <c r="IB519" s="35">
        <f>SUMIF(Population!$B$4:$B$104,"&lt;="&amp;$GV519,Population!AG$4:AG$104)-SUMIF(Population!$B$4:$B$104,"&lt;"&amp;$GU519,Population!AG$4:AG$104)</f>
        <v>3710657</v>
      </c>
      <c r="IC519" s="35">
        <f>SUMIF(Population!$B$4:$B$104,"&lt;="&amp;$GV519,Population!AH$4:AH$104)-SUMIF(Population!$B$4:$B$104,"&lt;"&amp;$GU519,Population!AH$4:AH$104)</f>
        <v>3729696</v>
      </c>
      <c r="ID519" s="35">
        <f>SUMIF(Population!$B$4:$B$104,"&lt;="&amp;$GV519,Population!AI$4:AI$104)-SUMIF(Population!$B$4:$B$104,"&lt;"&amp;$GU519,Population!AI$4:AI$104)</f>
        <v>3751221</v>
      </c>
      <c r="IE519" s="35">
        <f>SUMIF(Population!$B$4:$B$104,"&lt;="&amp;$GV519,Population!AJ$4:AJ$104)-SUMIF(Population!$B$4:$B$104,"&lt;"&amp;$GU519,Population!AJ$4:AJ$104)</f>
        <v>3775273</v>
      </c>
      <c r="IF519" s="35">
        <f>SUMIF(Population!$B$4:$B$104,"&lt;="&amp;$GV519,Population!AK$4:AK$104)-SUMIF(Population!$B$4:$B$104,"&lt;"&amp;$GU519,Population!AK$4:AK$104)</f>
        <v>3801743</v>
      </c>
      <c r="IG519" s="35">
        <f>SUMIF(Population!$B$4:$B$104,"&lt;="&amp;$GV519,Population!AL$4:AL$104)-SUMIF(Population!$B$4:$B$104,"&lt;"&amp;$GU519,Population!AL$4:AL$104)</f>
        <v>3830412</v>
      </c>
      <c r="IH519" s="35">
        <f>SUMIF(Population!$B$4:$B$104,"&lt;="&amp;$GV519,Population!AM$4:AM$104)-SUMIF(Population!$B$4:$B$104,"&lt;"&amp;$GU519,Population!AM$4:AM$104)</f>
        <v>3860962</v>
      </c>
      <c r="II519" s="35">
        <f>SUMIF(Population!$B$4:$B$104,"&lt;="&amp;$GV519,Population!AN$4:AN$104)-SUMIF(Population!$B$4:$B$104,"&lt;"&amp;$GU519,Population!AN$4:AN$104)</f>
        <v>3893009</v>
      </c>
      <c r="IJ519" s="35">
        <f>SUMIF(Population!$B$4:$B$104,"&lt;="&amp;$GV519,Population!AO$4:AO$104)-SUMIF(Population!$B$4:$B$104,"&lt;"&amp;$GU519,Population!AO$4:AO$104)</f>
        <v>3926126</v>
      </c>
      <c r="IK519" s="35">
        <f>SUMIF(Population!$B$4:$B$104,"&lt;="&amp;$GV519,Population!AP$4:AP$104)-SUMIF(Population!$B$4:$B$104,"&lt;"&amp;$GU519,Population!AP$4:AP$104)</f>
        <v>3959866</v>
      </c>
      <c r="IL519" s="35">
        <f>SUMIF(Population!$B$4:$B$104,"&lt;="&amp;$GV519,Population!AQ$4:AQ$104)-SUMIF(Population!$B$4:$B$104,"&lt;"&amp;$GU519,Population!AQ$4:AQ$104)</f>
        <v>3993797</v>
      </c>
      <c r="IM519" s="35">
        <f>SUMIF(Population!$B$4:$B$104,"&lt;="&amp;$GV519,Population!AR$4:AR$104)-SUMIF(Population!$B$4:$B$104,"&lt;"&amp;$GU519,Population!AR$4:AR$104)</f>
        <v>4027547</v>
      </c>
      <c r="IN519" s="35">
        <f>SUMIF(Population!$B$4:$B$104,"&lt;="&amp;$GV519,Population!AS$4:AS$104)-SUMIF(Population!$B$4:$B$104,"&lt;"&amp;$GU519,Population!AS$4:AS$104)</f>
        <v>4060783</v>
      </c>
      <c r="IO519" s="35">
        <f>SUMIF(Population!$B$4:$B$104,"&lt;="&amp;$GV519,Population!AT$4:AT$104)-SUMIF(Population!$B$4:$B$104,"&lt;"&amp;$GU519,Population!AT$4:AT$104)</f>
        <v>4093196</v>
      </c>
      <c r="IP519" s="35">
        <f>SUMIF(Population!$B$4:$B$104,"&lt;="&amp;$GV519,Population!AU$4:AU$104)-SUMIF(Population!$B$4:$B$104,"&lt;"&amp;$GU519,Population!AU$4:AU$104)</f>
        <v>4124536</v>
      </c>
      <c r="IQ519" s="35">
        <f>SUMIF(Population!$B$4:$B$104,"&lt;="&amp;$GV519,Population!AV$4:AV$104)-SUMIF(Population!$B$4:$B$104,"&lt;"&amp;$GU519,Population!AV$4:AV$104)</f>
        <v>4154614</v>
      </c>
      <c r="IR519" s="35">
        <f>SUMIF(Population!$B$4:$B$104,"&lt;="&amp;$GV519,Population!AW$4:AW$104)-SUMIF(Population!$B$4:$B$104,"&lt;"&amp;$GU519,Population!AW$4:AW$104)</f>
        <v>4183293</v>
      </c>
      <c r="IS519" s="35">
        <f>SUMIF(Population!$B$4:$B$104,"&lt;="&amp;$GV519,Population!AX$4:AX$104)-SUMIF(Population!$B$4:$B$104,"&lt;"&amp;$GU519,Population!AX$4:AX$104)</f>
        <v>4210454</v>
      </c>
      <c r="IT519" s="35">
        <f>SUMIF(Population!$B$4:$B$104,"&lt;="&amp;$GV519,Population!AY$4:AY$104)-SUMIF(Population!$B$4:$B$104,"&lt;"&amp;$GU519,Population!AY$4:AY$104)</f>
        <v>4236053</v>
      </c>
      <c r="IY519" s="81" t="s">
        <v>307</v>
      </c>
      <c r="IZ519" s="35">
        <f t="shared" ref="IZ519:IZ527" si="710">GX519*AJ519</f>
        <v>3751841626.5829325</v>
      </c>
      <c r="JA519" s="35">
        <f t="shared" si="654"/>
        <v>3926100449.6890874</v>
      </c>
      <c r="JB519" s="35">
        <f t="shared" si="654"/>
        <v>4108214555.8272142</v>
      </c>
      <c r="JC519" s="35">
        <f t="shared" si="654"/>
        <v>4301034981.5570574</v>
      </c>
      <c r="JD519" s="35">
        <f t="shared" si="654"/>
        <v>4494103048.0042028</v>
      </c>
      <c r="JE519" s="35">
        <f t="shared" si="654"/>
        <v>4703187515.824955</v>
      </c>
      <c r="JF519" s="35">
        <f t="shared" si="654"/>
        <v>4922005591.6006908</v>
      </c>
      <c r="JG519" s="35">
        <f t="shared" si="654"/>
        <v>5148292112.9790573</v>
      </c>
      <c r="JH519" s="35">
        <f t="shared" si="654"/>
        <v>5378995483.366828</v>
      </c>
      <c r="JI519" s="35">
        <f t="shared" si="654"/>
        <v>5605794120.8648758</v>
      </c>
      <c r="JJ519" s="35">
        <f t="shared" si="654"/>
        <v>5843278114.3731823</v>
      </c>
      <c r="JK519" s="35">
        <f t="shared" si="654"/>
        <v>5999296264.9739523</v>
      </c>
      <c r="JL519" s="35">
        <f t="shared" si="654"/>
        <v>6155624869.6658058</v>
      </c>
      <c r="JM519" s="35">
        <f t="shared" si="654"/>
        <v>6309984136.4161501</v>
      </c>
      <c r="JN519" s="35">
        <f t="shared" si="654"/>
        <v>6475407479.5545969</v>
      </c>
      <c r="JO519" s="35">
        <f t="shared" si="654"/>
        <v>6637348616.6142769</v>
      </c>
      <c r="JP519" s="35">
        <f t="shared" si="654"/>
        <v>6794762495.6641884</v>
      </c>
      <c r="JQ519" s="35">
        <f t="shared" si="654"/>
        <v>6948348310.1373377</v>
      </c>
      <c r="JR519" s="35">
        <f t="shared" si="654"/>
        <v>7097693911.6441841</v>
      </c>
      <c r="JS519" s="35">
        <f t="shared" si="654"/>
        <v>7242658323.1752853</v>
      </c>
      <c r="JT519" s="35">
        <f t="shared" si="654"/>
        <v>7383324872.924407</v>
      </c>
      <c r="JU519" s="35">
        <f t="shared" si="654"/>
        <v>7520521267.9624166</v>
      </c>
      <c r="JV519" s="35">
        <f t="shared" si="654"/>
        <v>7655387720.6872177</v>
      </c>
      <c r="JW519" s="35">
        <f t="shared" si="654"/>
        <v>7788864643.3161745</v>
      </c>
      <c r="JX519" s="35">
        <f t="shared" si="654"/>
        <v>7922155323.2872553</v>
      </c>
      <c r="JY519" s="35">
        <f t="shared" si="654"/>
        <v>8056616644.1637354</v>
      </c>
      <c r="JZ519" s="35">
        <f t="shared" si="654"/>
        <v>8193729334.5296545</v>
      </c>
      <c r="KA519" s="35">
        <f t="shared" si="654"/>
        <v>8334899352.1519175</v>
      </c>
      <c r="KB519" s="35">
        <f t="shared" si="654"/>
        <v>8481451878.0540018</v>
      </c>
      <c r="KC519" s="35">
        <f t="shared" si="654"/>
        <v>8634632170.7401028</v>
      </c>
      <c r="KD519" s="35">
        <f t="shared" si="654"/>
        <v>8795621076.0295258</v>
      </c>
      <c r="KE519" s="35">
        <f t="shared" si="654"/>
        <v>8965141155.2642002</v>
      </c>
      <c r="KF519" s="35">
        <f t="shared" si="654"/>
        <v>9143607571.0844803</v>
      </c>
      <c r="KG519" s="35">
        <f t="shared" si="654"/>
        <v>9331429155.7884617</v>
      </c>
      <c r="KH519" s="35">
        <f t="shared" si="654"/>
        <v>9528651571.9976959</v>
      </c>
      <c r="KI519" s="35">
        <f t="shared" si="654"/>
        <v>9735033051.1953564</v>
      </c>
      <c r="KJ519" s="35">
        <f t="shared" si="654"/>
        <v>9950052900.4593754</v>
      </c>
      <c r="KK519" s="35">
        <f t="shared" si="654"/>
        <v>10172979085.778229</v>
      </c>
      <c r="KL519" s="35">
        <f t="shared" si="654"/>
        <v>10402915810.104319</v>
      </c>
      <c r="KM519" s="35">
        <f t="shared" si="654"/>
        <v>10638855672.098793</v>
      </c>
      <c r="KN519" s="35">
        <f t="shared" si="654"/>
        <v>10879769315.536312</v>
      </c>
      <c r="KO519" s="35">
        <f t="shared" si="654"/>
        <v>11124730465.58893</v>
      </c>
      <c r="KP519" s="35">
        <f t="shared" si="654"/>
        <v>11372866562.350443</v>
      </c>
      <c r="KQ519" s="35">
        <f t="shared" si="654"/>
        <v>11623321912.500986</v>
      </c>
      <c r="KR519" s="35">
        <f t="shared" si="654"/>
        <v>11875361490.210491</v>
      </c>
      <c r="KS519" s="35">
        <f t="shared" si="654"/>
        <v>12128386952.816587</v>
      </c>
      <c r="KT519" s="35">
        <f t="shared" si="654"/>
        <v>12381921010.186134</v>
      </c>
      <c r="KU519" s="35">
        <f t="shared" si="654"/>
        <v>12635515004.661861</v>
      </c>
      <c r="KV519" s="75">
        <f t="shared" si="654"/>
        <v>12888925268.534595</v>
      </c>
      <c r="MZ519" s="81" t="s">
        <v>307</v>
      </c>
      <c r="NA519" s="75">
        <f t="shared" si="655"/>
        <v>3751841626.5829325</v>
      </c>
      <c r="NB519" s="75">
        <f t="shared" si="656"/>
        <v>3926100449.6890874</v>
      </c>
      <c r="NC519" s="75">
        <f t="shared" si="657"/>
        <v>4108214555.8272142</v>
      </c>
      <c r="ND519" s="75">
        <f t="shared" si="658"/>
        <v>4301034981.5570574</v>
      </c>
      <c r="NE519" s="75">
        <f t="shared" si="659"/>
        <v>4494103048.0042028</v>
      </c>
      <c r="NF519" s="75">
        <f t="shared" si="660"/>
        <v>4703187515.824955</v>
      </c>
      <c r="NG519" s="75">
        <f t="shared" si="661"/>
        <v>4922005591.6006908</v>
      </c>
      <c r="NH519" s="75">
        <f t="shared" si="662"/>
        <v>5148292112.9790573</v>
      </c>
      <c r="NI519" s="75">
        <f t="shared" si="663"/>
        <v>5378995483.366828</v>
      </c>
      <c r="NJ519" s="75">
        <f t="shared" si="664"/>
        <v>5605794120.8648758</v>
      </c>
      <c r="NK519" s="75">
        <f t="shared" si="665"/>
        <v>5843278114.3731823</v>
      </c>
      <c r="NL519" s="75">
        <f t="shared" si="666"/>
        <v>5999296264.9739523</v>
      </c>
      <c r="NM519" s="75">
        <f t="shared" si="667"/>
        <v>6155624869.6658058</v>
      </c>
      <c r="NN519" s="75">
        <f t="shared" si="668"/>
        <v>6309984136.4161501</v>
      </c>
      <c r="NO519" s="75">
        <f t="shared" si="669"/>
        <v>6475407479.5545969</v>
      </c>
      <c r="NP519" s="75">
        <f t="shared" si="670"/>
        <v>6637348616.6142769</v>
      </c>
      <c r="NQ519" s="75">
        <f t="shared" si="671"/>
        <v>6794762495.6641884</v>
      </c>
      <c r="NR519" s="75">
        <f t="shared" si="672"/>
        <v>6948348310.1373377</v>
      </c>
      <c r="NS519" s="75">
        <f t="shared" si="673"/>
        <v>7097693911.6441841</v>
      </c>
      <c r="NT519" s="75">
        <f t="shared" si="674"/>
        <v>7242658323.1752853</v>
      </c>
      <c r="NU519" s="75">
        <f t="shared" si="675"/>
        <v>7383324872.924407</v>
      </c>
      <c r="NV519" s="75">
        <f t="shared" si="676"/>
        <v>7520521267.9624166</v>
      </c>
      <c r="NW519" s="75">
        <f t="shared" si="677"/>
        <v>7655387720.6872177</v>
      </c>
      <c r="NX519" s="75">
        <f t="shared" si="678"/>
        <v>7788864643.3161745</v>
      </c>
      <c r="NY519" s="75">
        <f t="shared" si="679"/>
        <v>7922155323.2872553</v>
      </c>
      <c r="NZ519" s="75">
        <f t="shared" si="680"/>
        <v>8056616644.1637354</v>
      </c>
      <c r="OA519" s="75">
        <f t="shared" si="681"/>
        <v>8193729334.5296545</v>
      </c>
      <c r="OB519" s="75">
        <f t="shared" si="682"/>
        <v>8334899352.1519175</v>
      </c>
      <c r="OC519" s="75">
        <f t="shared" si="683"/>
        <v>8481451878.0540018</v>
      </c>
      <c r="OD519" s="75">
        <f t="shared" si="684"/>
        <v>8634632170.7401028</v>
      </c>
      <c r="OE519" s="75">
        <f t="shared" si="685"/>
        <v>8795621076.0295258</v>
      </c>
      <c r="OF519" s="75">
        <f t="shared" si="686"/>
        <v>8965141155.2642002</v>
      </c>
      <c r="OG519" s="75">
        <f t="shared" si="687"/>
        <v>9143607571.0844803</v>
      </c>
      <c r="OH519" s="75">
        <f t="shared" si="688"/>
        <v>9331429155.7884617</v>
      </c>
      <c r="OI519" s="75">
        <f t="shared" si="689"/>
        <v>9528651571.9976959</v>
      </c>
      <c r="OJ519" s="75">
        <f t="shared" si="690"/>
        <v>9735033051.1953564</v>
      </c>
      <c r="OK519" s="75">
        <f t="shared" si="691"/>
        <v>9950052900.4593754</v>
      </c>
      <c r="OL519" s="75">
        <f t="shared" si="692"/>
        <v>10172979085.778229</v>
      </c>
      <c r="OM519" s="75">
        <f t="shared" si="693"/>
        <v>10402915810.104319</v>
      </c>
      <c r="ON519" s="75">
        <f t="shared" si="694"/>
        <v>10638855672.098793</v>
      </c>
      <c r="OO519" s="75">
        <f t="shared" si="695"/>
        <v>10879769315.536312</v>
      </c>
      <c r="OP519" s="75">
        <f t="shared" si="696"/>
        <v>11124730465.58893</v>
      </c>
      <c r="OQ519" s="75">
        <f t="shared" si="697"/>
        <v>11372866562.350443</v>
      </c>
      <c r="OR519" s="75">
        <f t="shared" si="698"/>
        <v>11623321912.500986</v>
      </c>
      <c r="OS519" s="75">
        <f t="shared" si="699"/>
        <v>11875361490.210491</v>
      </c>
      <c r="OT519" s="75">
        <f t="shared" si="700"/>
        <v>12128386952.816587</v>
      </c>
      <c r="OU519" s="75">
        <f t="shared" si="701"/>
        <v>12381921010.186134</v>
      </c>
      <c r="OV519" s="75">
        <f t="shared" si="702"/>
        <v>12635515004.661861</v>
      </c>
      <c r="OW519" s="75">
        <f t="shared" si="703"/>
        <v>12888925268.534595</v>
      </c>
    </row>
    <row r="520" spans="2:413" ht="15">
      <c r="B520" s="81" t="s">
        <v>308</v>
      </c>
      <c r="C520" s="93">
        <v>1601</v>
      </c>
      <c r="D520" s="84">
        <f t="shared" si="704"/>
        <v>0.62006196746707976</v>
      </c>
      <c r="E520" s="93">
        <f t="shared" si="705"/>
        <v>2557.3482361474503</v>
      </c>
      <c r="AI520" s="36" t="s">
        <v>308</v>
      </c>
      <c r="AJ520" s="44">
        <f t="shared" si="706"/>
        <v>2632.1215800402006</v>
      </c>
      <c r="AK520" s="44">
        <f t="shared" ref="AK520:AY527" si="711">$D520*AK$528</f>
        <v>2709.0811936313344</v>
      </c>
      <c r="AL520" s="44">
        <f t="shared" si="711"/>
        <v>2788.2910004388491</v>
      </c>
      <c r="AM520" s="44">
        <f t="shared" si="711"/>
        <v>2869.8167930164595</v>
      </c>
      <c r="AN520" s="44">
        <f t="shared" si="711"/>
        <v>2953.7262876016302</v>
      </c>
      <c r="AO520" s="44">
        <f t="shared" si="711"/>
        <v>3040.0891803614413</v>
      </c>
      <c r="AP520" s="44">
        <f t="shared" si="711"/>
        <v>3128.9772052830067</v>
      </c>
      <c r="AQ520" s="44">
        <f t="shared" si="711"/>
        <v>3220.4641937565289</v>
      </c>
      <c r="AR520" s="44">
        <f t="shared" si="711"/>
        <v>3314.6261359004784</v>
      </c>
      <c r="AS520" s="44">
        <f t="shared" si="711"/>
        <v>3411.5412436798379</v>
      </c>
      <c r="AT520" s="44">
        <f t="shared" si="711"/>
        <v>3511.2900158698394</v>
      </c>
      <c r="AU520" s="44">
        <f t="shared" si="711"/>
        <v>3563.9223140978042</v>
      </c>
      <c r="AV520" s="44">
        <f t="shared" si="711"/>
        <v>3616.9203500956605</v>
      </c>
      <c r="AW520" s="44">
        <f t="shared" si="711"/>
        <v>3670.343094297984</v>
      </c>
      <c r="AX520" s="44">
        <f t="shared" si="711"/>
        <v>3724.2388096303976</v>
      </c>
      <c r="AY520" s="44">
        <f t="shared" si="711"/>
        <v>3778.6479637225966</v>
      </c>
      <c r="AZ520" s="44">
        <f t="shared" si="707"/>
        <v>3833.6052280222661</v>
      </c>
      <c r="BA520" s="44">
        <f t="shared" si="707"/>
        <v>3889.1408867946971</v>
      </c>
      <c r="BB520" s="44">
        <f t="shared" si="707"/>
        <v>3945.2818532333827</v>
      </c>
      <c r="BC520" s="44">
        <f t="shared" si="707"/>
        <v>4002.0524171338616</v>
      </c>
      <c r="BD520" s="44">
        <f t="shared" si="707"/>
        <v>4059.4748049451409</v>
      </c>
      <c r="BE520" s="44">
        <f t="shared" si="707"/>
        <v>4117.5696060177361</v>
      </c>
      <c r="BF520" s="44">
        <f t="shared" si="707"/>
        <v>4176.3561017017137</v>
      </c>
      <c r="BG520" s="44">
        <f t="shared" si="707"/>
        <v>4235.852522762515</v>
      </c>
      <c r="BH520" s="44">
        <f t="shared" si="707"/>
        <v>4296.0762531320015</v>
      </c>
      <c r="BI520" s="44">
        <f t="shared" si="707"/>
        <v>4357.0439929506701</v>
      </c>
      <c r="BJ520" s="44">
        <f t="shared" si="708"/>
        <v>4418.7718903564637</v>
      </c>
      <c r="BK520" s="44">
        <f t="shared" si="708"/>
        <v>4481.2756490147622</v>
      </c>
      <c r="BL520" s="44">
        <f t="shared" si="708"/>
        <v>4544.570616628288</v>
      </c>
      <c r="BM520" s="44">
        <f t="shared" si="708"/>
        <v>4608.6718583956235</v>
      </c>
      <c r="BN520" s="44">
        <f t="shared" si="708"/>
        <v>4673.5942184567175</v>
      </c>
      <c r="BO520" s="44">
        <f t="shared" si="708"/>
        <v>4739.3523716742911</v>
      </c>
      <c r="BP520" s="44">
        <f t="shared" si="708"/>
        <v>4805.9608675836334</v>
      </c>
      <c r="BQ520" s="44">
        <f t="shared" si="708"/>
        <v>4873.4341679524714</v>
      </c>
      <c r="BR520" s="44">
        <f t="shared" si="708"/>
        <v>4941.7866790941143</v>
      </c>
      <c r="BS520" s="44">
        <f t="shared" si="708"/>
        <v>5011.0327798471562</v>
      </c>
      <c r="BT520" s="44">
        <f t="shared" si="709"/>
        <v>5081.1868459563357</v>
      </c>
      <c r="BU520" s="44">
        <f t="shared" si="709"/>
        <v>5152.263271449372</v>
      </c>
      <c r="BV520" s="44">
        <f t="shared" si="709"/>
        <v>5224.2764874943296</v>
      </c>
      <c r="BW520" s="44">
        <f t="shared" si="709"/>
        <v>5297.2409791345171</v>
      </c>
      <c r="BX520" s="44">
        <f t="shared" si="709"/>
        <v>5371.1713002280758</v>
      </c>
      <c r="BY520" s="44">
        <f t="shared" si="709"/>
        <v>5446.0820868631345</v>
      </c>
      <c r="BZ520" s="44">
        <f t="shared" si="709"/>
        <v>5521.9880694740341</v>
      </c>
      <c r="CA520" s="44">
        <f t="shared" si="709"/>
        <v>5598.9040838471437</v>
      </c>
      <c r="CB520" s="44">
        <f t="shared" si="709"/>
        <v>5676.8450811746643</v>
      </c>
      <c r="CC520" s="44">
        <f t="shared" si="709"/>
        <v>5755.8261372899933</v>
      </c>
      <c r="CD520" s="44">
        <f t="shared" si="709"/>
        <v>5835.862461197823</v>
      </c>
      <c r="CE520" s="44">
        <f t="shared" si="709"/>
        <v>5916.9694029952034</v>
      </c>
      <c r="CF520" s="44">
        <f t="shared" si="709"/>
        <v>5999.1624612656824</v>
      </c>
      <c r="GU520" s="35">
        <v>15</v>
      </c>
      <c r="GV520" s="35">
        <v>24</v>
      </c>
      <c r="GW520" s="81" t="s">
        <v>308</v>
      </c>
      <c r="GX520" s="35">
        <f>SUMIF(Population!$B$4:$B$104,"&lt;="&amp;$GV520,Population!C$4:C$104)-SUMIF(Population!$B$4:$B$104,"&lt;"&amp;$GU520,Population!C$4:C$104)</f>
        <v>3081977</v>
      </c>
      <c r="GY520" s="35">
        <f>SUMIF(Population!$B$4:$B$104,"&lt;="&amp;$GV520,Population!D$4:D$104)-SUMIF(Population!$B$4:$B$104,"&lt;"&amp;$GU520,Population!D$4:D$104)</f>
        <v>3102134</v>
      </c>
      <c r="GZ520" s="35">
        <f>SUMIF(Population!$B$4:$B$104,"&lt;="&amp;$GV520,Population!E$4:E$104)-SUMIF(Population!$B$4:$B$104,"&lt;"&amp;$GU520,Population!E$4:E$104)</f>
        <v>3115354</v>
      </c>
      <c r="HA520" s="35">
        <f>SUMIF(Population!$B$4:$B$104,"&lt;="&amp;$GV520,Population!F$4:F$104)-SUMIF(Population!$B$4:$B$104,"&lt;"&amp;$GU520,Population!F$4:F$104)</f>
        <v>3119617</v>
      </c>
      <c r="HB520" s="35">
        <f>SUMIF(Population!$B$4:$B$104,"&lt;="&amp;$GV520,Population!G$4:G$104)-SUMIF(Population!$B$4:$B$104,"&lt;"&amp;$GU520,Population!G$4:G$104)</f>
        <v>3126179</v>
      </c>
      <c r="HC520" s="35">
        <f>SUMIF(Population!$B$4:$B$104,"&lt;="&amp;$GV520,Population!H$4:H$104)-SUMIF(Population!$B$4:$B$104,"&lt;"&amp;$GU520,Population!H$4:H$104)</f>
        <v>3131930</v>
      </c>
      <c r="HD520" s="35">
        <f>SUMIF(Population!$B$4:$B$104,"&lt;="&amp;$GV520,Population!I$4:I$104)-SUMIF(Population!$B$4:$B$104,"&lt;"&amp;$GU520,Population!I$4:I$104)</f>
        <v>3135391</v>
      </c>
      <c r="HE520" s="35">
        <f>SUMIF(Population!$B$4:$B$104,"&lt;="&amp;$GV520,Population!J$4:J$104)-SUMIF(Population!$B$4:$B$104,"&lt;"&amp;$GU520,Population!J$4:J$104)</f>
        <v>3142691</v>
      </c>
      <c r="HF520" s="35">
        <f>SUMIF(Population!$B$4:$B$104,"&lt;="&amp;$GV520,Population!K$4:K$104)-SUMIF(Population!$B$4:$B$104,"&lt;"&amp;$GU520,Population!K$4:K$104)</f>
        <v>3153280</v>
      </c>
      <c r="HG520" s="35">
        <f>SUMIF(Population!$B$4:$B$104,"&lt;="&amp;$GV520,Population!L$4:L$104)-SUMIF(Population!$B$4:$B$104,"&lt;"&amp;$GU520,Population!L$4:L$104)</f>
        <v>3179782</v>
      </c>
      <c r="HH520" s="35">
        <f>SUMIF(Population!$B$4:$B$104,"&lt;="&amp;$GV520,Population!M$4:M$104)-SUMIF(Population!$B$4:$B$104,"&lt;"&amp;$GU520,Population!M$4:M$104)</f>
        <v>3209113</v>
      </c>
      <c r="HI520" s="35">
        <f>SUMIF(Population!$B$4:$B$104,"&lt;="&amp;$GV520,Population!N$4:N$104)-SUMIF(Population!$B$4:$B$104,"&lt;"&amp;$GU520,Population!N$4:N$104)</f>
        <v>3247610</v>
      </c>
      <c r="HJ520" s="35">
        <f>SUMIF(Population!$B$4:$B$104,"&lt;="&amp;$GV520,Population!O$4:O$104)-SUMIF(Population!$B$4:$B$104,"&lt;"&amp;$GU520,Population!O$4:O$104)</f>
        <v>3288858</v>
      </c>
      <c r="HK520" s="35">
        <f>SUMIF(Population!$B$4:$B$104,"&lt;="&amp;$GV520,Population!P$4:P$104)-SUMIF(Population!$B$4:$B$104,"&lt;"&amp;$GU520,Population!P$4:P$104)</f>
        <v>3334268</v>
      </c>
      <c r="HL520" s="35">
        <f>SUMIF(Population!$B$4:$B$104,"&lt;="&amp;$GV520,Population!Q$4:Q$104)-SUMIF(Population!$B$4:$B$104,"&lt;"&amp;$GU520,Population!Q$4:Q$104)</f>
        <v>3376282</v>
      </c>
      <c r="HM520" s="35">
        <f>SUMIF(Population!$B$4:$B$104,"&lt;="&amp;$GV520,Population!R$4:R$104)-SUMIF(Population!$B$4:$B$104,"&lt;"&amp;$GU520,Population!R$4:R$104)</f>
        <v>3425250</v>
      </c>
      <c r="HN520" s="35">
        <f>SUMIF(Population!$B$4:$B$104,"&lt;="&amp;$GV520,Population!S$4:S$104)-SUMIF(Population!$B$4:$B$104,"&lt;"&amp;$GU520,Population!S$4:S$104)</f>
        <v>3476544</v>
      </c>
      <c r="HO520" s="35">
        <f>SUMIF(Population!$B$4:$B$104,"&lt;="&amp;$GV520,Population!T$4:T$104)-SUMIF(Population!$B$4:$B$104,"&lt;"&amp;$GU520,Population!T$4:T$104)</f>
        <v>3527041</v>
      </c>
      <c r="HP520" s="35">
        <f>SUMIF(Population!$B$4:$B$104,"&lt;="&amp;$GV520,Population!U$4:U$104)-SUMIF(Population!$B$4:$B$104,"&lt;"&amp;$GU520,Population!U$4:U$104)</f>
        <v>3574806</v>
      </c>
      <c r="HQ520" s="35">
        <f>SUMIF(Population!$B$4:$B$104,"&lt;="&amp;$GV520,Population!V$4:V$104)-SUMIF(Population!$B$4:$B$104,"&lt;"&amp;$GU520,Population!V$4:V$104)</f>
        <v>3615081</v>
      </c>
      <c r="HR520" s="35">
        <f>SUMIF(Population!$B$4:$B$104,"&lt;="&amp;$GV520,Population!W$4:W$104)-SUMIF(Population!$B$4:$B$104,"&lt;"&amp;$GU520,Population!W$4:W$104)</f>
        <v>3656482</v>
      </c>
      <c r="HS520" s="35">
        <f>SUMIF(Population!$B$4:$B$104,"&lt;="&amp;$GV520,Population!X$4:X$104)-SUMIF(Population!$B$4:$B$104,"&lt;"&amp;$GU520,Population!X$4:X$104)</f>
        <v>3694431</v>
      </c>
      <c r="HT520" s="35">
        <f>SUMIF(Population!$B$4:$B$104,"&lt;="&amp;$GV520,Population!Y$4:Y$104)-SUMIF(Population!$B$4:$B$104,"&lt;"&amp;$GU520,Population!Y$4:Y$104)</f>
        <v>3731115</v>
      </c>
      <c r="HU520" s="35">
        <f>SUMIF(Population!$B$4:$B$104,"&lt;="&amp;$GV520,Population!Z$4:Z$104)-SUMIF(Population!$B$4:$B$104,"&lt;"&amp;$GU520,Population!Z$4:Z$104)</f>
        <v>3765290</v>
      </c>
      <c r="HV520" s="35">
        <f>SUMIF(Population!$B$4:$B$104,"&lt;="&amp;$GV520,Population!AA$4:AA$104)-SUMIF(Population!$B$4:$B$104,"&lt;"&amp;$GU520,Population!AA$4:AA$104)</f>
        <v>3803900</v>
      </c>
      <c r="HW520" s="35">
        <f>SUMIF(Population!$B$4:$B$104,"&lt;="&amp;$GV520,Population!AB$4:AB$104)-SUMIF(Population!$B$4:$B$104,"&lt;"&amp;$GU520,Population!AB$4:AB$104)</f>
        <v>3839123</v>
      </c>
      <c r="HX520" s="35">
        <f>SUMIF(Population!$B$4:$B$104,"&lt;="&amp;$GV520,Population!AC$4:AC$104)-SUMIF(Population!$B$4:$B$104,"&lt;"&amp;$GU520,Population!AC$4:AC$104)</f>
        <v>3870521</v>
      </c>
      <c r="HY520" s="35">
        <f>SUMIF(Population!$B$4:$B$104,"&lt;="&amp;$GV520,Population!AD$4:AD$104)-SUMIF(Population!$B$4:$B$104,"&lt;"&amp;$GU520,Population!AD$4:AD$104)</f>
        <v>3898569</v>
      </c>
      <c r="HZ520" s="35">
        <f>SUMIF(Population!$B$4:$B$104,"&lt;="&amp;$GV520,Population!AE$4:AE$104)-SUMIF(Population!$B$4:$B$104,"&lt;"&amp;$GU520,Population!AE$4:AE$104)</f>
        <v>3923171</v>
      </c>
      <c r="IA520" s="35">
        <f>SUMIF(Population!$B$4:$B$104,"&lt;="&amp;$GV520,Population!AF$4:AF$104)-SUMIF(Population!$B$4:$B$104,"&lt;"&amp;$GU520,Population!AF$4:AF$104)</f>
        <v>3944363</v>
      </c>
      <c r="IB520" s="35">
        <f>SUMIF(Population!$B$4:$B$104,"&lt;="&amp;$GV520,Population!AG$4:AG$104)-SUMIF(Population!$B$4:$B$104,"&lt;"&amp;$GU520,Population!AG$4:AG$104)</f>
        <v>3962306</v>
      </c>
      <c r="IC520" s="35">
        <f>SUMIF(Population!$B$4:$B$104,"&lt;="&amp;$GV520,Population!AH$4:AH$104)-SUMIF(Population!$B$4:$B$104,"&lt;"&amp;$GU520,Population!AH$4:AH$104)</f>
        <v>3977494</v>
      </c>
      <c r="ID520" s="35">
        <f>SUMIF(Population!$B$4:$B$104,"&lt;="&amp;$GV520,Population!AI$4:AI$104)-SUMIF(Population!$B$4:$B$104,"&lt;"&amp;$GU520,Population!AI$4:AI$104)</f>
        <v>3990565</v>
      </c>
      <c r="IE520" s="35">
        <f>SUMIF(Population!$B$4:$B$104,"&lt;="&amp;$GV520,Population!AJ$4:AJ$104)-SUMIF(Population!$B$4:$B$104,"&lt;"&amp;$GU520,Population!AJ$4:AJ$104)</f>
        <v>4002020</v>
      </c>
      <c r="IF520" s="35">
        <f>SUMIF(Population!$B$4:$B$104,"&lt;="&amp;$GV520,Population!AK$4:AK$104)-SUMIF(Population!$B$4:$B$104,"&lt;"&amp;$GU520,Population!AK$4:AK$104)</f>
        <v>4012458</v>
      </c>
      <c r="IG520" s="35">
        <f>SUMIF(Population!$B$4:$B$104,"&lt;="&amp;$GV520,Population!AL$4:AL$104)-SUMIF(Population!$B$4:$B$104,"&lt;"&amp;$GU520,Population!AL$4:AL$104)</f>
        <v>4022526</v>
      </c>
      <c r="IH520" s="35">
        <f>SUMIF(Population!$B$4:$B$104,"&lt;="&amp;$GV520,Population!AM$4:AM$104)-SUMIF(Population!$B$4:$B$104,"&lt;"&amp;$GU520,Population!AM$4:AM$104)</f>
        <v>4032866</v>
      </c>
      <c r="II520" s="35">
        <f>SUMIF(Population!$B$4:$B$104,"&lt;="&amp;$GV520,Population!AN$4:AN$104)-SUMIF(Population!$B$4:$B$104,"&lt;"&amp;$GU520,Population!AN$4:AN$104)</f>
        <v>4044070</v>
      </c>
      <c r="IJ520" s="35">
        <f>SUMIF(Population!$B$4:$B$104,"&lt;="&amp;$GV520,Population!AO$4:AO$104)-SUMIF(Population!$B$4:$B$104,"&lt;"&amp;$GU520,Population!AO$4:AO$104)</f>
        <v>4056656</v>
      </c>
      <c r="IK520" s="35">
        <f>SUMIF(Population!$B$4:$B$104,"&lt;="&amp;$GV520,Population!AP$4:AP$104)-SUMIF(Population!$B$4:$B$104,"&lt;"&amp;$GU520,Population!AP$4:AP$104)</f>
        <v>4071090</v>
      </c>
      <c r="IL520" s="35">
        <f>SUMIF(Population!$B$4:$B$104,"&lt;="&amp;$GV520,Population!AQ$4:AQ$104)-SUMIF(Population!$B$4:$B$104,"&lt;"&amp;$GU520,Population!AQ$4:AQ$104)</f>
        <v>4087767</v>
      </c>
      <c r="IM520" s="35">
        <f>SUMIF(Population!$B$4:$B$104,"&lt;="&amp;$GV520,Population!AR$4:AR$104)-SUMIF(Population!$B$4:$B$104,"&lt;"&amp;$GU520,Population!AR$4:AR$104)</f>
        <v>4106876</v>
      </c>
      <c r="IN520" s="35">
        <f>SUMIF(Population!$B$4:$B$104,"&lt;="&amp;$GV520,Population!AS$4:AS$104)-SUMIF(Population!$B$4:$B$104,"&lt;"&amp;$GU520,Population!AS$4:AS$104)</f>
        <v>4128467</v>
      </c>
      <c r="IO520" s="35">
        <f>SUMIF(Population!$B$4:$B$104,"&lt;="&amp;$GV520,Population!AT$4:AT$104)-SUMIF(Population!$B$4:$B$104,"&lt;"&amp;$GU520,Population!AT$4:AT$104)</f>
        <v>4152570</v>
      </c>
      <c r="IP520" s="35">
        <f>SUMIF(Population!$B$4:$B$104,"&lt;="&amp;$GV520,Population!AU$4:AU$104)-SUMIF(Population!$B$4:$B$104,"&lt;"&amp;$GU520,Population!AU$4:AU$104)</f>
        <v>4179087</v>
      </c>
      <c r="IQ520" s="35">
        <f>SUMIF(Population!$B$4:$B$104,"&lt;="&amp;$GV520,Population!AV$4:AV$104)-SUMIF(Population!$B$4:$B$104,"&lt;"&amp;$GU520,Population!AV$4:AV$104)</f>
        <v>4207799</v>
      </c>
      <c r="IR520" s="35">
        <f>SUMIF(Population!$B$4:$B$104,"&lt;="&amp;$GV520,Population!AW$4:AW$104)-SUMIF(Population!$B$4:$B$104,"&lt;"&amp;$GU520,Population!AW$4:AW$104)</f>
        <v>4238381</v>
      </c>
      <c r="IS520" s="35">
        <f>SUMIF(Population!$B$4:$B$104,"&lt;="&amp;$GV520,Population!AX$4:AX$104)-SUMIF(Population!$B$4:$B$104,"&lt;"&amp;$GU520,Population!AX$4:AX$104)</f>
        <v>4270456</v>
      </c>
      <c r="IT520" s="35">
        <f>SUMIF(Population!$B$4:$B$104,"&lt;="&amp;$GV520,Population!AY$4:AY$104)-SUMIF(Population!$B$4:$B$104,"&lt;"&amp;$GU520,Population!AY$4:AY$104)</f>
        <v>4303595</v>
      </c>
      <c r="IY520" s="81" t="s">
        <v>308</v>
      </c>
      <c r="IZ520" s="35">
        <f t="shared" si="710"/>
        <v>8112138170.887557</v>
      </c>
      <c r="JA520" s="35">
        <f t="shared" si="654"/>
        <v>8403932879.5243454</v>
      </c>
      <c r="JB520" s="35">
        <f t="shared" si="654"/>
        <v>8686513521.3811703</v>
      </c>
      <c r="JC520" s="35">
        <f t="shared" si="654"/>
        <v>8952729254.3796291</v>
      </c>
      <c r="JD520" s="35">
        <f t="shared" si="654"/>
        <v>9233877092.0481777</v>
      </c>
      <c r="JE520" s="35">
        <f t="shared" si="654"/>
        <v>9521346506.6494083</v>
      </c>
      <c r="JF520" s="35">
        <f t="shared" si="654"/>
        <v>9810566968.6494923</v>
      </c>
      <c r="JG520" s="35">
        <f t="shared" si="654"/>
        <v>10120923837.540899</v>
      </c>
      <c r="JH520" s="35">
        <f t="shared" si="654"/>
        <v>10451944301.81226</v>
      </c>
      <c r="JI520" s="35">
        <f t="shared" si="654"/>
        <v>10847957438.910763</v>
      </c>
      <c r="JJ520" s="35">
        <f t="shared" si="654"/>
        <v>11268126436.698109</v>
      </c>
      <c r="JK520" s="35">
        <f t="shared" si="654"/>
        <v>11574229746.487169</v>
      </c>
      <c r="JL520" s="35">
        <f t="shared" si="654"/>
        <v>11895537428.774914</v>
      </c>
      <c r="JM520" s="35">
        <f t="shared" si="654"/>
        <v>12237907528.338751</v>
      </c>
      <c r="JN520" s="35">
        <f t="shared" si="654"/>
        <v>12574080456.656538</v>
      </c>
      <c r="JO520" s="35">
        <f t="shared" si="654"/>
        <v>12942813937.740824</v>
      </c>
      <c r="JP520" s="35">
        <f t="shared" si="654"/>
        <v>13327697253.849442</v>
      </c>
      <c r="JQ520" s="35">
        <f t="shared" si="654"/>
        <v>13717159362.501255</v>
      </c>
      <c r="JR520" s="35">
        <f t="shared" si="654"/>
        <v>14103617240.629816</v>
      </c>
      <c r="JS520" s="35">
        <f t="shared" si="654"/>
        <v>14467743654.184698</v>
      </c>
      <c r="JT520" s="35">
        <f t="shared" si="654"/>
        <v>14843396553.735418</v>
      </c>
      <c r="JU520" s="35">
        <f t="shared" si="654"/>
        <v>15212076797.129711</v>
      </c>
      <c r="JV520" s="35">
        <f t="shared" si="654"/>
        <v>15582464896.400789</v>
      </c>
      <c r="JW520" s="35">
        <f t="shared" si="654"/>
        <v>15949213145.43247</v>
      </c>
      <c r="JX520" s="35">
        <f t="shared" si="654"/>
        <v>16341844459.28882</v>
      </c>
      <c r="JY520" s="35">
        <f t="shared" si="654"/>
        <v>16727227805.348755</v>
      </c>
      <c r="JZ520" s="35">
        <f t="shared" si="654"/>
        <v>17102949395.834391</v>
      </c>
      <c r="KA520" s="35">
        <f t="shared" si="654"/>
        <v>17470562325.703831</v>
      </c>
      <c r="KB520" s="35">
        <f t="shared" si="654"/>
        <v>17829127650.608219</v>
      </c>
      <c r="KC520" s="35">
        <f t="shared" si="654"/>
        <v>18178274757.396938</v>
      </c>
      <c r="KD520" s="35">
        <f t="shared" si="654"/>
        <v>18518210413.356361</v>
      </c>
      <c r="KE520" s="35">
        <f t="shared" si="654"/>
        <v>18850745622.220264</v>
      </c>
      <c r="KF520" s="35">
        <f t="shared" si="654"/>
        <v>19178499229.548882</v>
      </c>
      <c r="KG520" s="35">
        <f t="shared" si="654"/>
        <v>19503581008.829151</v>
      </c>
      <c r="KH520" s="35">
        <f t="shared" si="654"/>
        <v>19828711494.824612</v>
      </c>
      <c r="KI520" s="35">
        <f t="shared" si="654"/>
        <v>20157009643.78746</v>
      </c>
      <c r="KJ520" s="35">
        <f t="shared" si="654"/>
        <v>20491745670.704544</v>
      </c>
      <c r="KK520" s="35">
        <f t="shared" si="654"/>
        <v>20836113328.170261</v>
      </c>
      <c r="KL520" s="35">
        <f t="shared" si="654"/>
        <v>21193092558.652798</v>
      </c>
      <c r="KM520" s="35">
        <f t="shared" si="654"/>
        <v>21565544777.74474</v>
      </c>
      <c r="KN520" s="35">
        <f t="shared" si="654"/>
        <v>21956096792.419422</v>
      </c>
      <c r="KO520" s="35">
        <f t="shared" si="654"/>
        <v>22366383816.568123</v>
      </c>
      <c r="KP520" s="35">
        <f t="shared" si="654"/>
        <v>22797345519.217258</v>
      </c>
      <c r="KQ520" s="35">
        <f t="shared" si="654"/>
        <v>23249841131.461132</v>
      </c>
      <c r="KR520" s="35">
        <f t="shared" si="654"/>
        <v>23724029479.750984</v>
      </c>
      <c r="KS520" s="35">
        <f t="shared" si="654"/>
        <v>24219359464.662697</v>
      </c>
      <c r="KT520" s="35">
        <f t="shared" si="654"/>
        <v>24734608574.154091</v>
      </c>
      <c r="KU520" s="35">
        <f t="shared" si="654"/>
        <v>25268157488.837284</v>
      </c>
      <c r="KV520" s="75">
        <f t="shared" si="654"/>
        <v>25817965572.490685</v>
      </c>
      <c r="MZ520" s="81" t="s">
        <v>308</v>
      </c>
      <c r="NA520" s="75">
        <f t="shared" si="655"/>
        <v>8112138170.887557</v>
      </c>
      <c r="NB520" s="75">
        <f t="shared" si="656"/>
        <v>8403932879.5243454</v>
      </c>
      <c r="NC520" s="75">
        <f t="shared" si="657"/>
        <v>8686513521.3811703</v>
      </c>
      <c r="ND520" s="75">
        <f t="shared" si="658"/>
        <v>8952729254.3796291</v>
      </c>
      <c r="NE520" s="75">
        <f t="shared" si="659"/>
        <v>9233877092.0481777</v>
      </c>
      <c r="NF520" s="75">
        <f t="shared" si="660"/>
        <v>9521346506.6494083</v>
      </c>
      <c r="NG520" s="75">
        <f t="shared" si="661"/>
        <v>9810566968.6494923</v>
      </c>
      <c r="NH520" s="75">
        <f t="shared" si="662"/>
        <v>10120923837.540899</v>
      </c>
      <c r="NI520" s="75">
        <f t="shared" si="663"/>
        <v>10451944301.81226</v>
      </c>
      <c r="NJ520" s="75">
        <f t="shared" si="664"/>
        <v>10847957438.910763</v>
      </c>
      <c r="NK520" s="75">
        <f t="shared" si="665"/>
        <v>11268126436.698109</v>
      </c>
      <c r="NL520" s="75">
        <f t="shared" si="666"/>
        <v>11574229746.487169</v>
      </c>
      <c r="NM520" s="75">
        <f t="shared" si="667"/>
        <v>11895537428.774914</v>
      </c>
      <c r="NN520" s="75">
        <f t="shared" si="668"/>
        <v>12237907528.338751</v>
      </c>
      <c r="NO520" s="75">
        <f t="shared" si="669"/>
        <v>12574080456.656538</v>
      </c>
      <c r="NP520" s="75">
        <f t="shared" si="670"/>
        <v>12942813937.740824</v>
      </c>
      <c r="NQ520" s="75">
        <f t="shared" si="671"/>
        <v>13327697253.849442</v>
      </c>
      <c r="NR520" s="75">
        <f t="shared" si="672"/>
        <v>13717159362.501255</v>
      </c>
      <c r="NS520" s="75">
        <f t="shared" si="673"/>
        <v>14103617240.629816</v>
      </c>
      <c r="NT520" s="75">
        <f t="shared" si="674"/>
        <v>14467743654.184698</v>
      </c>
      <c r="NU520" s="75">
        <f t="shared" si="675"/>
        <v>14843396553.735418</v>
      </c>
      <c r="NV520" s="75">
        <f t="shared" si="676"/>
        <v>15212076797.129711</v>
      </c>
      <c r="NW520" s="75">
        <f t="shared" si="677"/>
        <v>15582464896.400789</v>
      </c>
      <c r="NX520" s="75">
        <f t="shared" si="678"/>
        <v>15949213145.43247</v>
      </c>
      <c r="NY520" s="75">
        <f t="shared" si="679"/>
        <v>16341844459.28882</v>
      </c>
      <c r="NZ520" s="75">
        <f t="shared" si="680"/>
        <v>16727227805.348755</v>
      </c>
      <c r="OA520" s="75">
        <f t="shared" si="681"/>
        <v>17102949395.834391</v>
      </c>
      <c r="OB520" s="75">
        <f t="shared" si="682"/>
        <v>17470562325.703831</v>
      </c>
      <c r="OC520" s="75">
        <f t="shared" si="683"/>
        <v>17829127650.608219</v>
      </c>
      <c r="OD520" s="75">
        <f t="shared" si="684"/>
        <v>18178274757.396938</v>
      </c>
      <c r="OE520" s="75">
        <f t="shared" si="685"/>
        <v>18518210413.356361</v>
      </c>
      <c r="OF520" s="75">
        <f t="shared" si="686"/>
        <v>18850745622.220264</v>
      </c>
      <c r="OG520" s="75">
        <f t="shared" si="687"/>
        <v>19178499229.548882</v>
      </c>
      <c r="OH520" s="75">
        <f t="shared" si="688"/>
        <v>19503581008.829151</v>
      </c>
      <c r="OI520" s="75">
        <f t="shared" si="689"/>
        <v>19828711494.824612</v>
      </c>
      <c r="OJ520" s="75">
        <f t="shared" si="690"/>
        <v>20157009643.78746</v>
      </c>
      <c r="OK520" s="75">
        <f t="shared" si="691"/>
        <v>20491745670.704544</v>
      </c>
      <c r="OL520" s="75">
        <f t="shared" si="692"/>
        <v>20836113328.170261</v>
      </c>
      <c r="OM520" s="75">
        <f t="shared" si="693"/>
        <v>21193092558.652798</v>
      </c>
      <c r="ON520" s="75">
        <f t="shared" si="694"/>
        <v>21565544777.74474</v>
      </c>
      <c r="OO520" s="75">
        <f t="shared" si="695"/>
        <v>21956096792.419422</v>
      </c>
      <c r="OP520" s="75">
        <f t="shared" si="696"/>
        <v>22366383816.568123</v>
      </c>
      <c r="OQ520" s="75">
        <f t="shared" si="697"/>
        <v>22797345519.217258</v>
      </c>
      <c r="OR520" s="75">
        <f t="shared" si="698"/>
        <v>23249841131.461132</v>
      </c>
      <c r="OS520" s="75">
        <f t="shared" si="699"/>
        <v>23724029479.750984</v>
      </c>
      <c r="OT520" s="75">
        <f t="shared" si="700"/>
        <v>24219359464.662697</v>
      </c>
      <c r="OU520" s="75">
        <f t="shared" si="701"/>
        <v>24734608574.154091</v>
      </c>
      <c r="OV520" s="75">
        <f t="shared" si="702"/>
        <v>25268157488.837284</v>
      </c>
      <c r="OW520" s="75">
        <f t="shared" si="703"/>
        <v>25817965572.490685</v>
      </c>
    </row>
    <row r="521" spans="2:413" ht="15">
      <c r="B521" s="81" t="s">
        <v>239</v>
      </c>
      <c r="C521" s="93">
        <v>1888</v>
      </c>
      <c r="D521" s="84">
        <f t="shared" si="704"/>
        <v>0.73121611154144073</v>
      </c>
      <c r="E521" s="93">
        <f t="shared" si="705"/>
        <v>3015.7860523712593</v>
      </c>
      <c r="AI521" s="36" t="s">
        <v>239</v>
      </c>
      <c r="AJ521" s="44">
        <f t="shared" si="706"/>
        <v>3103.9634872678944</v>
      </c>
      <c r="AK521" s="44">
        <f t="shared" si="711"/>
        <v>3194.7191090418237</v>
      </c>
      <c r="AL521" s="44">
        <f t="shared" si="711"/>
        <v>3288.128300330136</v>
      </c>
      <c r="AM521" s="44">
        <f t="shared" si="711"/>
        <v>3384.2686478545133</v>
      </c>
      <c r="AN521" s="44">
        <f t="shared" si="711"/>
        <v>3483.220006865633</v>
      </c>
      <c r="AO521" s="44">
        <f t="shared" si="711"/>
        <v>3585.0645674718307</v>
      </c>
      <c r="AP521" s="44">
        <f t="shared" si="711"/>
        <v>3689.8869229071311</v>
      </c>
      <c r="AQ521" s="44">
        <f t="shared" si="711"/>
        <v>3797.7741397953323</v>
      </c>
      <c r="AR521" s="44">
        <f t="shared" si="711"/>
        <v>3908.8158304685217</v>
      </c>
      <c r="AS521" s="44">
        <f t="shared" si="711"/>
        <v>4023.1042274000833</v>
      </c>
      <c r="AT521" s="44">
        <f t="shared" si="711"/>
        <v>4140.7342598140267</v>
      </c>
      <c r="AU521" s="44">
        <f t="shared" si="711"/>
        <v>4202.8015796481286</v>
      </c>
      <c r="AV521" s="44">
        <f t="shared" si="711"/>
        <v>4265.3002004875743</v>
      </c>
      <c r="AW521" s="44">
        <f t="shared" si="711"/>
        <v>4328.2996639816329</v>
      </c>
      <c r="AX521" s="44">
        <f t="shared" si="711"/>
        <v>4391.8568848108625</v>
      </c>
      <c r="AY521" s="44">
        <f t="shared" si="711"/>
        <v>4456.0195849520687</v>
      </c>
      <c r="AZ521" s="44">
        <f t="shared" si="707"/>
        <v>4520.8286511592996</v>
      </c>
      <c r="BA521" s="44">
        <f t="shared" si="707"/>
        <v>4586.3197965449017</v>
      </c>
      <c r="BB521" s="44">
        <f t="shared" si="707"/>
        <v>4652.5247588411157</v>
      </c>
      <c r="BC521" s="44">
        <f t="shared" si="707"/>
        <v>4719.4721821041421</v>
      </c>
      <c r="BD521" s="44">
        <f t="shared" si="707"/>
        <v>4787.1882771620403</v>
      </c>
      <c r="BE521" s="44">
        <f t="shared" si="707"/>
        <v>4855.6973242732583</v>
      </c>
      <c r="BF521" s="44">
        <f t="shared" si="707"/>
        <v>4925.0220612197591</v>
      </c>
      <c r="BG521" s="44">
        <f t="shared" si="707"/>
        <v>4995.1839868679754</v>
      </c>
      <c r="BH521" s="44">
        <f t="shared" si="707"/>
        <v>5066.2036014448586</v>
      </c>
      <c r="BI521" s="44">
        <f t="shared" si="707"/>
        <v>5138.1005988075358</v>
      </c>
      <c r="BJ521" s="44">
        <f t="shared" si="708"/>
        <v>5210.8940218569669</v>
      </c>
      <c r="BK521" s="44">
        <f t="shared" si="708"/>
        <v>5284.6023893440797</v>
      </c>
      <c r="BL521" s="44">
        <f t="shared" si="708"/>
        <v>5359.2438002462259</v>
      </c>
      <c r="BM521" s="44">
        <f t="shared" si="708"/>
        <v>5434.8360203940892</v>
      </c>
      <c r="BN521" s="44">
        <f t="shared" si="708"/>
        <v>5511.3965549320947</v>
      </c>
      <c r="BO521" s="44">
        <f t="shared" si="708"/>
        <v>5588.9427093822997</v>
      </c>
      <c r="BP521" s="44">
        <f t="shared" si="708"/>
        <v>5667.4916414727677</v>
      </c>
      <c r="BQ521" s="44">
        <f t="shared" si="708"/>
        <v>5747.0604054305222</v>
      </c>
      <c r="BR521" s="44">
        <f t="shared" si="708"/>
        <v>5827.665990087251</v>
      </c>
      <c r="BS521" s="44">
        <f t="shared" si="708"/>
        <v>5909.3253518747233</v>
      </c>
      <c r="BT521" s="44">
        <f t="shared" si="709"/>
        <v>5992.0554435762406</v>
      </c>
      <c r="BU521" s="44">
        <f t="shared" si="709"/>
        <v>6075.8732395355501</v>
      </c>
      <c r="BV521" s="44">
        <f t="shared" si="709"/>
        <v>6160.7957578946252</v>
      </c>
      <c r="BW521" s="44">
        <f t="shared" si="709"/>
        <v>6246.8400803285249</v>
      </c>
      <c r="BX521" s="44">
        <f t="shared" si="709"/>
        <v>6334.0233696630894</v>
      </c>
      <c r="BY521" s="44">
        <f t="shared" si="709"/>
        <v>6422.362885694939</v>
      </c>
      <c r="BZ521" s="44">
        <f t="shared" si="709"/>
        <v>6511.8759994796856</v>
      </c>
      <c r="CA521" s="44">
        <f t="shared" si="709"/>
        <v>6602.5802063106858</v>
      </c>
      <c r="CB521" s="44">
        <f t="shared" si="709"/>
        <v>6694.4931375751203</v>
      </c>
      <c r="CC521" s="44">
        <f t="shared" si="709"/>
        <v>6787.6325716449137</v>
      </c>
      <c r="CD521" s="44">
        <f t="shared" si="709"/>
        <v>6882.0164439359714</v>
      </c>
      <c r="CE521" s="44">
        <f t="shared" si="709"/>
        <v>6977.6628562491842</v>
      </c>
      <c r="CF521" s="44">
        <f t="shared" si="709"/>
        <v>7074.5900854900738</v>
      </c>
      <c r="GU521" s="35">
        <v>25</v>
      </c>
      <c r="GV521" s="35">
        <v>34</v>
      </c>
      <c r="GW521" s="81" t="s">
        <v>239</v>
      </c>
      <c r="GX521" s="35">
        <f>SUMIF(Population!$B$4:$B$104,"&lt;="&amp;$GV521,Population!C$4:C$104)-SUMIF(Population!$B$4:$B$104,"&lt;"&amp;$GU521,Population!C$4:C$104)</f>
        <v>3281075</v>
      </c>
      <c r="GY521" s="35">
        <f>SUMIF(Population!$B$4:$B$104,"&lt;="&amp;$GV521,Population!D$4:D$104)-SUMIF(Population!$B$4:$B$104,"&lt;"&amp;$GU521,Population!D$4:D$104)</f>
        <v>3366745</v>
      </c>
      <c r="GZ521" s="35">
        <f>SUMIF(Population!$B$4:$B$104,"&lt;="&amp;$GV521,Population!E$4:E$104)-SUMIF(Population!$B$4:$B$104,"&lt;"&amp;$GU521,Population!E$4:E$104)</f>
        <v>3445530</v>
      </c>
      <c r="HA521" s="35">
        <f>SUMIF(Population!$B$4:$B$104,"&lt;="&amp;$GV521,Population!F$4:F$104)-SUMIF(Population!$B$4:$B$104,"&lt;"&amp;$GU521,Population!F$4:F$104)</f>
        <v>3518125</v>
      </c>
      <c r="HB521" s="35">
        <f>SUMIF(Population!$B$4:$B$104,"&lt;="&amp;$GV521,Population!G$4:G$104)-SUMIF(Population!$B$4:$B$104,"&lt;"&amp;$GU521,Population!G$4:G$104)</f>
        <v>3566967</v>
      </c>
      <c r="HC521" s="35">
        <f>SUMIF(Population!$B$4:$B$104,"&lt;="&amp;$GV521,Population!H$4:H$104)-SUMIF(Population!$B$4:$B$104,"&lt;"&amp;$GU521,Population!H$4:H$104)</f>
        <v>3598107</v>
      </c>
      <c r="HD521" s="35">
        <f>SUMIF(Population!$B$4:$B$104,"&lt;="&amp;$GV521,Population!I$4:I$104)-SUMIF(Population!$B$4:$B$104,"&lt;"&amp;$GU521,Population!I$4:I$104)</f>
        <v>3614719</v>
      </c>
      <c r="HE521" s="35">
        <f>SUMIF(Population!$B$4:$B$104,"&lt;="&amp;$GV521,Population!J$4:J$104)-SUMIF(Population!$B$4:$B$104,"&lt;"&amp;$GU521,Population!J$4:J$104)</f>
        <v>3629397</v>
      </c>
      <c r="HF521" s="35">
        <f>SUMIF(Population!$B$4:$B$104,"&lt;="&amp;$GV521,Population!K$4:K$104)-SUMIF(Population!$B$4:$B$104,"&lt;"&amp;$GU521,Population!K$4:K$104)</f>
        <v>3641772</v>
      </c>
      <c r="HG521" s="35">
        <f>SUMIF(Population!$B$4:$B$104,"&lt;="&amp;$GV521,Population!L$4:L$104)-SUMIF(Population!$B$4:$B$104,"&lt;"&amp;$GU521,Population!L$4:L$104)</f>
        <v>3648756</v>
      </c>
      <c r="HH521" s="35">
        <f>SUMIF(Population!$B$4:$B$104,"&lt;="&amp;$GV521,Population!M$4:M$104)-SUMIF(Population!$B$4:$B$104,"&lt;"&amp;$GU521,Population!M$4:M$104)</f>
        <v>3656331</v>
      </c>
      <c r="HI521" s="35">
        <f>SUMIF(Population!$B$4:$B$104,"&lt;="&amp;$GV521,Population!N$4:N$104)-SUMIF(Population!$B$4:$B$104,"&lt;"&amp;$GU521,Population!N$4:N$104)</f>
        <v>3658488</v>
      </c>
      <c r="HJ521" s="35">
        <f>SUMIF(Population!$B$4:$B$104,"&lt;="&amp;$GV521,Population!O$4:O$104)-SUMIF(Population!$B$4:$B$104,"&lt;"&amp;$GU521,Population!O$4:O$104)</f>
        <v>3657255</v>
      </c>
      <c r="HK521" s="35">
        <f>SUMIF(Population!$B$4:$B$104,"&lt;="&amp;$GV521,Population!P$4:P$104)-SUMIF(Population!$B$4:$B$104,"&lt;"&amp;$GU521,Population!P$4:P$104)</f>
        <v>3650755</v>
      </c>
      <c r="HL521" s="35">
        <f>SUMIF(Population!$B$4:$B$104,"&lt;="&amp;$GV521,Population!Q$4:Q$104)-SUMIF(Population!$B$4:$B$104,"&lt;"&amp;$GU521,Population!Q$4:Q$104)</f>
        <v>3650234</v>
      </c>
      <c r="HM521" s="35">
        <f>SUMIF(Population!$B$4:$B$104,"&lt;="&amp;$GV521,Population!R$4:R$104)-SUMIF(Population!$B$4:$B$104,"&lt;"&amp;$GU521,Population!R$4:R$104)</f>
        <v>3652584</v>
      </c>
      <c r="HN521" s="35">
        <f>SUMIF(Population!$B$4:$B$104,"&lt;="&amp;$GV521,Population!S$4:S$104)-SUMIF(Population!$B$4:$B$104,"&lt;"&amp;$GU521,Population!S$4:S$104)</f>
        <v>3656317</v>
      </c>
      <c r="HO521" s="35">
        <f>SUMIF(Population!$B$4:$B$104,"&lt;="&amp;$GV521,Population!T$4:T$104)-SUMIF(Population!$B$4:$B$104,"&lt;"&amp;$GU521,Population!T$4:T$104)</f>
        <v>3663872</v>
      </c>
      <c r="HP521" s="35">
        <f>SUMIF(Population!$B$4:$B$104,"&lt;="&amp;$GV521,Population!U$4:U$104)-SUMIF(Population!$B$4:$B$104,"&lt;"&amp;$GU521,Population!U$4:U$104)</f>
        <v>3674711</v>
      </c>
      <c r="HQ521" s="35">
        <f>SUMIF(Population!$B$4:$B$104,"&lt;="&amp;$GV521,Population!V$4:V$104)-SUMIF(Population!$B$4:$B$104,"&lt;"&amp;$GU521,Population!V$4:V$104)</f>
        <v>3701405</v>
      </c>
      <c r="HR521" s="35">
        <f>SUMIF(Population!$B$4:$B$104,"&lt;="&amp;$GV521,Population!W$4:W$104)-SUMIF(Population!$B$4:$B$104,"&lt;"&amp;$GU521,Population!W$4:W$104)</f>
        <v>3730912</v>
      </c>
      <c r="HS521" s="35">
        <f>SUMIF(Population!$B$4:$B$104,"&lt;="&amp;$GV521,Population!X$4:X$104)-SUMIF(Population!$B$4:$B$104,"&lt;"&amp;$GU521,Population!X$4:X$104)</f>
        <v>3769554</v>
      </c>
      <c r="HT521" s="35">
        <f>SUMIF(Population!$B$4:$B$104,"&lt;="&amp;$GV521,Population!Y$4:Y$104)-SUMIF(Population!$B$4:$B$104,"&lt;"&amp;$GU521,Population!Y$4:Y$104)</f>
        <v>3810931</v>
      </c>
      <c r="HU521" s="35">
        <f>SUMIF(Population!$B$4:$B$104,"&lt;="&amp;$GV521,Population!Z$4:Z$104)-SUMIF(Population!$B$4:$B$104,"&lt;"&amp;$GU521,Population!Z$4:Z$104)</f>
        <v>3856456</v>
      </c>
      <c r="HV521" s="35">
        <f>SUMIF(Population!$B$4:$B$104,"&lt;="&amp;$GV521,Population!AA$4:AA$104)-SUMIF(Population!$B$4:$B$104,"&lt;"&amp;$GU521,Population!AA$4:AA$104)</f>
        <v>3898585</v>
      </c>
      <c r="HW521" s="35">
        <f>SUMIF(Population!$B$4:$B$104,"&lt;="&amp;$GV521,Population!AB$4:AB$104)-SUMIF(Population!$B$4:$B$104,"&lt;"&amp;$GU521,Population!AB$4:AB$104)</f>
        <v>3947640</v>
      </c>
      <c r="HX521" s="35">
        <f>SUMIF(Population!$B$4:$B$104,"&lt;="&amp;$GV521,Population!AC$4:AC$104)-SUMIF(Population!$B$4:$B$104,"&lt;"&amp;$GU521,Population!AC$4:AC$104)</f>
        <v>3999013</v>
      </c>
      <c r="HY521" s="35">
        <f>SUMIF(Population!$B$4:$B$104,"&lt;="&amp;$GV521,Population!AD$4:AD$104)-SUMIF(Population!$B$4:$B$104,"&lt;"&amp;$GU521,Population!AD$4:AD$104)</f>
        <v>4049593</v>
      </c>
      <c r="HZ521" s="35">
        <f>SUMIF(Population!$B$4:$B$104,"&lt;="&amp;$GV521,Population!AE$4:AE$104)-SUMIF(Population!$B$4:$B$104,"&lt;"&amp;$GU521,Population!AE$4:AE$104)</f>
        <v>4097454</v>
      </c>
      <c r="IA521" s="35">
        <f>SUMIF(Population!$B$4:$B$104,"&lt;="&amp;$GV521,Population!AF$4:AF$104)-SUMIF(Population!$B$4:$B$104,"&lt;"&amp;$GU521,Population!AF$4:AF$104)</f>
        <v>4137852</v>
      </c>
      <c r="IB521" s="35">
        <f>SUMIF(Population!$B$4:$B$104,"&lt;="&amp;$GV521,Population!AG$4:AG$104)-SUMIF(Population!$B$4:$B$104,"&lt;"&amp;$GU521,Population!AG$4:AG$104)</f>
        <v>4179370</v>
      </c>
      <c r="IC521" s="35">
        <f>SUMIF(Population!$B$4:$B$104,"&lt;="&amp;$GV521,Population!AH$4:AH$104)-SUMIF(Population!$B$4:$B$104,"&lt;"&amp;$GU521,Population!AH$4:AH$104)</f>
        <v>4217450</v>
      </c>
      <c r="ID521" s="35">
        <f>SUMIF(Population!$B$4:$B$104,"&lt;="&amp;$GV521,Population!AI$4:AI$104)-SUMIF(Population!$B$4:$B$104,"&lt;"&amp;$GU521,Population!AI$4:AI$104)</f>
        <v>4254267</v>
      </c>
      <c r="IE521" s="35">
        <f>SUMIF(Population!$B$4:$B$104,"&lt;="&amp;$GV521,Population!AJ$4:AJ$104)-SUMIF(Population!$B$4:$B$104,"&lt;"&amp;$GU521,Population!AJ$4:AJ$104)</f>
        <v>4288577</v>
      </c>
      <c r="IF521" s="35">
        <f>SUMIF(Population!$B$4:$B$104,"&lt;="&amp;$GV521,Population!AK$4:AK$104)-SUMIF(Population!$B$4:$B$104,"&lt;"&amp;$GU521,Population!AK$4:AK$104)</f>
        <v>4327305</v>
      </c>
      <c r="IG521" s="35">
        <f>SUMIF(Population!$B$4:$B$104,"&lt;="&amp;$GV521,Population!AL$4:AL$104)-SUMIF(Population!$B$4:$B$104,"&lt;"&amp;$GU521,Population!AL$4:AL$104)</f>
        <v>4362649</v>
      </c>
      <c r="IH521" s="35">
        <f>SUMIF(Population!$B$4:$B$104,"&lt;="&amp;$GV521,Population!AM$4:AM$104)-SUMIF(Population!$B$4:$B$104,"&lt;"&amp;$GU521,Population!AM$4:AM$104)</f>
        <v>4394175</v>
      </c>
      <c r="II521" s="35">
        <f>SUMIF(Population!$B$4:$B$104,"&lt;="&amp;$GV521,Population!AN$4:AN$104)-SUMIF(Population!$B$4:$B$104,"&lt;"&amp;$GU521,Population!AN$4:AN$104)</f>
        <v>4422359</v>
      </c>
      <c r="IJ521" s="35">
        <f>SUMIF(Population!$B$4:$B$104,"&lt;="&amp;$GV521,Population!AO$4:AO$104)-SUMIF(Population!$B$4:$B$104,"&lt;"&amp;$GU521,Population!AO$4:AO$104)</f>
        <v>4447104</v>
      </c>
      <c r="IK521" s="35">
        <f>SUMIF(Population!$B$4:$B$104,"&lt;="&amp;$GV521,Population!AP$4:AP$104)-SUMIF(Population!$B$4:$B$104,"&lt;"&amp;$GU521,Population!AP$4:AP$104)</f>
        <v>4468443</v>
      </c>
      <c r="IL521" s="35">
        <f>SUMIF(Population!$B$4:$B$104,"&lt;="&amp;$GV521,Population!AQ$4:AQ$104)-SUMIF(Population!$B$4:$B$104,"&lt;"&amp;$GU521,Population!AQ$4:AQ$104)</f>
        <v>4486540</v>
      </c>
      <c r="IM521" s="35">
        <f>SUMIF(Population!$B$4:$B$104,"&lt;="&amp;$GV521,Population!AR$4:AR$104)-SUMIF(Population!$B$4:$B$104,"&lt;"&amp;$GU521,Population!AR$4:AR$104)</f>
        <v>4501887</v>
      </c>
      <c r="IN521" s="35">
        <f>SUMIF(Population!$B$4:$B$104,"&lt;="&amp;$GV521,Population!AS$4:AS$104)-SUMIF(Population!$B$4:$B$104,"&lt;"&amp;$GU521,Population!AS$4:AS$104)</f>
        <v>4515121</v>
      </c>
      <c r="IO521" s="35">
        <f>SUMIF(Population!$B$4:$B$104,"&lt;="&amp;$GV521,Population!AT$4:AT$104)-SUMIF(Population!$B$4:$B$104,"&lt;"&amp;$GU521,Population!AT$4:AT$104)</f>
        <v>4526739</v>
      </c>
      <c r="IP521" s="35">
        <f>SUMIF(Population!$B$4:$B$104,"&lt;="&amp;$GV521,Population!AU$4:AU$104)-SUMIF(Population!$B$4:$B$104,"&lt;"&amp;$GU521,Population!AU$4:AU$104)</f>
        <v>4537339</v>
      </c>
      <c r="IQ521" s="35">
        <f>SUMIF(Population!$B$4:$B$104,"&lt;="&amp;$GV521,Population!AV$4:AV$104)-SUMIF(Population!$B$4:$B$104,"&lt;"&amp;$GU521,Population!AV$4:AV$104)</f>
        <v>4547560</v>
      </c>
      <c r="IR521" s="35">
        <f>SUMIF(Population!$B$4:$B$104,"&lt;="&amp;$GV521,Population!AW$4:AW$104)-SUMIF(Population!$B$4:$B$104,"&lt;"&amp;$GU521,Population!AW$4:AW$104)</f>
        <v>4558047</v>
      </c>
      <c r="IS521" s="35">
        <f>SUMIF(Population!$B$4:$B$104,"&lt;="&amp;$GV521,Population!AX$4:AX$104)-SUMIF(Population!$B$4:$B$104,"&lt;"&amp;$GU521,Population!AX$4:AX$104)</f>
        <v>4569389</v>
      </c>
      <c r="IT521" s="35">
        <f>SUMIF(Population!$B$4:$B$104,"&lt;="&amp;$GV521,Population!AY$4:AY$104)-SUMIF(Population!$B$4:$B$104,"&lt;"&amp;$GU521,Population!AY$4:AY$104)</f>
        <v>4582100</v>
      </c>
      <c r="IY521" s="81" t="s">
        <v>239</v>
      </c>
      <c r="IZ521" s="35">
        <f t="shared" si="710"/>
        <v>10184336998.987507</v>
      </c>
      <c r="JA521" s="35">
        <f t="shared" si="654"/>
        <v>10755804586.771015</v>
      </c>
      <c r="JB521" s="35">
        <f t="shared" si="654"/>
        <v>11329344702.636494</v>
      </c>
      <c r="JC521" s="35">
        <f t="shared" si="654"/>
        <v>11906280136.73316</v>
      </c>
      <c r="JD521" s="35">
        <f t="shared" si="654"/>
        <v>12424530818.229486</v>
      </c>
      <c r="JE521" s="35">
        <f t="shared" si="654"/>
        <v>12899445915.672367</v>
      </c>
      <c r="JF521" s="35">
        <f t="shared" si="654"/>
        <v>13337904368.083942</v>
      </c>
      <c r="JG521" s="35">
        <f t="shared" si="654"/>
        <v>13783630069.650759</v>
      </c>
      <c r="JH521" s="35">
        <f t="shared" si="654"/>
        <v>14235016044.557009</v>
      </c>
      <c r="JI521" s="35">
        <f t="shared" si="654"/>
        <v>14679325688.351419</v>
      </c>
      <c r="JJ521" s="35">
        <f t="shared" si="654"/>
        <v>15139895036.92008</v>
      </c>
      <c r="JK521" s="35">
        <f t="shared" si="654"/>
        <v>15375899145.523724</v>
      </c>
      <c r="JL521" s="35">
        <f t="shared" si="654"/>
        <v>15599290484.734184</v>
      </c>
      <c r="JM521" s="35">
        <f t="shared" si="654"/>
        <v>15801561639.779266</v>
      </c>
      <c r="JN521" s="35">
        <f t="shared" si="654"/>
        <v>16031305324.070694</v>
      </c>
      <c r="JO521" s="35">
        <f t="shared" si="654"/>
        <v>16275985839.682568</v>
      </c>
      <c r="JP521" s="35">
        <f t="shared" si="654"/>
        <v>16529582651.320816</v>
      </c>
      <c r="JQ521" s="35">
        <f t="shared" si="654"/>
        <v>16803688685.606562</v>
      </c>
      <c r="JR521" s="35">
        <f t="shared" si="654"/>
        <v>17096683909.085794</v>
      </c>
      <c r="JS521" s="35">
        <f t="shared" si="654"/>
        <v>17468677932.201183</v>
      </c>
      <c r="JT521" s="35">
        <f t="shared" si="654"/>
        <v>17860578189.523182</v>
      </c>
      <c r="JU521" s="35">
        <f t="shared" si="654"/>
        <v>18303813271.503559</v>
      </c>
      <c r="JV521" s="35">
        <f t="shared" si="654"/>
        <v>18768919248.786278</v>
      </c>
      <c r="JW521" s="35">
        <f t="shared" si="654"/>
        <v>19263707257.260925</v>
      </c>
      <c r="JX521" s="35">
        <f t="shared" si="654"/>
        <v>19751025367.538902</v>
      </c>
      <c r="JY521" s="35">
        <f t="shared" si="654"/>
        <v>20283371447.876579</v>
      </c>
      <c r="JZ521" s="35">
        <f t="shared" si="654"/>
        <v>20838432935.028294</v>
      </c>
      <c r="KA521" s="35">
        <f t="shared" si="654"/>
        <v>21400488843.671059</v>
      </c>
      <c r="KB521" s="35">
        <f t="shared" si="654"/>
        <v>21959254946.294098</v>
      </c>
      <c r="KC521" s="35">
        <f t="shared" si="654"/>
        <v>22488547096.659721</v>
      </c>
      <c r="KD521" s="35">
        <f t="shared" si="654"/>
        <v>23034165419.786549</v>
      </c>
      <c r="KE521" s="35">
        <f t="shared" si="654"/>
        <v>23571086429.68438</v>
      </c>
      <c r="KF521" s="35">
        <f t="shared" si="654"/>
        <v>24111022663.093426</v>
      </c>
      <c r="KG521" s="35">
        <f t="shared" si="654"/>
        <v>24646711072.340012</v>
      </c>
      <c r="KH521" s="35">
        <f t="shared" si="654"/>
        <v>25218088177.234512</v>
      </c>
      <c r="KI521" s="35">
        <f t="shared" si="654"/>
        <v>25780312337.03091</v>
      </c>
      <c r="KJ521" s="35">
        <f t="shared" si="654"/>
        <v>26330140228.776627</v>
      </c>
      <c r="KK521" s="35">
        <f t="shared" si="654"/>
        <v>26869692703.719196</v>
      </c>
      <c r="KL521" s="35">
        <f t="shared" si="654"/>
        <v>27397699458.116219</v>
      </c>
      <c r="KM521" s="35">
        <f t="shared" si="654"/>
        <v>27913648829.063435</v>
      </c>
      <c r="KN521" s="35">
        <f t="shared" si="654"/>
        <v>28417849208.928238</v>
      </c>
      <c r="KO521" s="35">
        <f t="shared" si="654"/>
        <v>28912751984.392532</v>
      </c>
      <c r="KP521" s="35">
        <f t="shared" si="654"/>
        <v>29401908074.646717</v>
      </c>
      <c r="KQ521" s="35">
        <f t="shared" si="654"/>
        <v>29888157320.534626</v>
      </c>
      <c r="KR521" s="35">
        <f t="shared" si="654"/>
        <v>30375184798.351959</v>
      </c>
      <c r="KS521" s="35">
        <f t="shared" si="654"/>
        <v>30867166377.509544</v>
      </c>
      <c r="KT521" s="35">
        <f t="shared" si="654"/>
        <v>31368554406.233025</v>
      </c>
      <c r="KU521" s="35">
        <f t="shared" si="654"/>
        <v>31883655901.053604</v>
      </c>
      <c r="KV521" s="75">
        <f t="shared" si="654"/>
        <v>32416479230.724068</v>
      </c>
      <c r="MZ521" s="81" t="s">
        <v>239</v>
      </c>
      <c r="NA521" s="75">
        <f t="shared" si="655"/>
        <v>10184336998.987507</v>
      </c>
      <c r="NB521" s="75">
        <f t="shared" si="656"/>
        <v>10755804586.771015</v>
      </c>
      <c r="NC521" s="75">
        <f t="shared" si="657"/>
        <v>11329344702.636494</v>
      </c>
      <c r="ND521" s="75">
        <f t="shared" si="658"/>
        <v>11906280136.73316</v>
      </c>
      <c r="NE521" s="75">
        <f t="shared" si="659"/>
        <v>12424530818.229486</v>
      </c>
      <c r="NF521" s="75">
        <f t="shared" si="660"/>
        <v>12899445915.672367</v>
      </c>
      <c r="NG521" s="75">
        <f t="shared" si="661"/>
        <v>13337904368.083942</v>
      </c>
      <c r="NH521" s="75">
        <f t="shared" si="662"/>
        <v>13783630069.650759</v>
      </c>
      <c r="NI521" s="75">
        <f t="shared" si="663"/>
        <v>14235016044.557009</v>
      </c>
      <c r="NJ521" s="75">
        <f t="shared" si="664"/>
        <v>14679325688.351419</v>
      </c>
      <c r="NK521" s="75">
        <f t="shared" si="665"/>
        <v>15139895036.92008</v>
      </c>
      <c r="NL521" s="75">
        <f t="shared" si="666"/>
        <v>15375899145.523724</v>
      </c>
      <c r="NM521" s="75">
        <f t="shared" si="667"/>
        <v>15599290484.734184</v>
      </c>
      <c r="NN521" s="75">
        <f t="shared" si="668"/>
        <v>15801561639.779266</v>
      </c>
      <c r="NO521" s="75">
        <f t="shared" si="669"/>
        <v>16031305324.070694</v>
      </c>
      <c r="NP521" s="75">
        <f t="shared" si="670"/>
        <v>16275985839.682568</v>
      </c>
      <c r="NQ521" s="75">
        <f t="shared" si="671"/>
        <v>16529582651.320816</v>
      </c>
      <c r="NR521" s="75">
        <f t="shared" si="672"/>
        <v>16803688685.606562</v>
      </c>
      <c r="NS521" s="75">
        <f t="shared" si="673"/>
        <v>17096683909.085794</v>
      </c>
      <c r="NT521" s="75">
        <f t="shared" si="674"/>
        <v>17468677932.201183</v>
      </c>
      <c r="NU521" s="75">
        <f t="shared" si="675"/>
        <v>17860578189.523182</v>
      </c>
      <c r="NV521" s="75">
        <f t="shared" si="676"/>
        <v>18303813271.503559</v>
      </c>
      <c r="NW521" s="75">
        <f t="shared" si="677"/>
        <v>18768919248.786278</v>
      </c>
      <c r="NX521" s="75">
        <f t="shared" si="678"/>
        <v>19263707257.260925</v>
      </c>
      <c r="NY521" s="75">
        <f t="shared" si="679"/>
        <v>19751025367.538902</v>
      </c>
      <c r="NZ521" s="75">
        <f t="shared" si="680"/>
        <v>20283371447.876579</v>
      </c>
      <c r="OA521" s="75">
        <f t="shared" si="681"/>
        <v>20838432935.028294</v>
      </c>
      <c r="OB521" s="75">
        <f t="shared" si="682"/>
        <v>21400488843.671059</v>
      </c>
      <c r="OC521" s="75">
        <f t="shared" si="683"/>
        <v>21959254946.294098</v>
      </c>
      <c r="OD521" s="75">
        <f t="shared" si="684"/>
        <v>22488547096.659721</v>
      </c>
      <c r="OE521" s="75">
        <f t="shared" si="685"/>
        <v>23034165419.786549</v>
      </c>
      <c r="OF521" s="75">
        <f t="shared" si="686"/>
        <v>23571086429.68438</v>
      </c>
      <c r="OG521" s="75">
        <f t="shared" si="687"/>
        <v>24111022663.093426</v>
      </c>
      <c r="OH521" s="75">
        <f t="shared" si="688"/>
        <v>24646711072.340012</v>
      </c>
      <c r="OI521" s="75">
        <f t="shared" si="689"/>
        <v>25218088177.234512</v>
      </c>
      <c r="OJ521" s="75">
        <f t="shared" si="690"/>
        <v>25780312337.03091</v>
      </c>
      <c r="OK521" s="75">
        <f t="shared" si="691"/>
        <v>26330140228.776627</v>
      </c>
      <c r="OL521" s="75">
        <f t="shared" si="692"/>
        <v>26869692703.719196</v>
      </c>
      <c r="OM521" s="75">
        <f t="shared" si="693"/>
        <v>27397699458.116219</v>
      </c>
      <c r="ON521" s="75">
        <f t="shared" si="694"/>
        <v>27913648829.063435</v>
      </c>
      <c r="OO521" s="75">
        <f t="shared" si="695"/>
        <v>28417849208.928238</v>
      </c>
      <c r="OP521" s="75">
        <f t="shared" si="696"/>
        <v>28912751984.392532</v>
      </c>
      <c r="OQ521" s="75">
        <f t="shared" si="697"/>
        <v>29401908074.646717</v>
      </c>
      <c r="OR521" s="75">
        <f t="shared" si="698"/>
        <v>29888157320.534626</v>
      </c>
      <c r="OS521" s="75">
        <f t="shared" si="699"/>
        <v>30375184798.351959</v>
      </c>
      <c r="OT521" s="75">
        <f t="shared" si="700"/>
        <v>30867166377.509544</v>
      </c>
      <c r="OU521" s="75">
        <f t="shared" si="701"/>
        <v>31368554406.233025</v>
      </c>
      <c r="OV521" s="75">
        <f t="shared" si="702"/>
        <v>31883655901.053604</v>
      </c>
      <c r="OW521" s="75">
        <f t="shared" si="703"/>
        <v>32416479230.724068</v>
      </c>
    </row>
    <row r="522" spans="2:413" ht="15">
      <c r="B522" s="81" t="s">
        <v>240</v>
      </c>
      <c r="C522" s="93">
        <v>1801</v>
      </c>
      <c r="D522" s="84">
        <f t="shared" si="704"/>
        <v>0.69752130131680867</v>
      </c>
      <c r="E522" s="93">
        <f t="shared" si="705"/>
        <v>2876.8170976274569</v>
      </c>
      <c r="AI522" s="36" t="s">
        <v>240</v>
      </c>
      <c r="AJ522" s="44">
        <f t="shared" si="706"/>
        <v>2960.9312714880707</v>
      </c>
      <c r="AK522" s="44">
        <f t="shared" si="711"/>
        <v>3047.5048280637311</v>
      </c>
      <c r="AL522" s="44">
        <f t="shared" si="711"/>
        <v>3136.609676321279</v>
      </c>
      <c r="AM522" s="44">
        <f t="shared" si="711"/>
        <v>3228.3198277468109</v>
      </c>
      <c r="AN522" s="44">
        <f t="shared" si="711"/>
        <v>3322.7114578204473</v>
      </c>
      <c r="AO522" s="44">
        <f t="shared" si="711"/>
        <v>3419.862969288542</v>
      </c>
      <c r="AP522" s="44">
        <f t="shared" si="711"/>
        <v>3519.8550572858808</v>
      </c>
      <c r="AQ522" s="44">
        <f t="shared" si="711"/>
        <v>3622.7707763619669</v>
      </c>
      <c r="AR522" s="44">
        <f t="shared" si="711"/>
        <v>3728.6956094670591</v>
      </c>
      <c r="AS522" s="44">
        <f t="shared" si="711"/>
        <v>3837.7175389552704</v>
      </c>
      <c r="AT522" s="44">
        <f t="shared" si="711"/>
        <v>3949.9271196636982</v>
      </c>
      <c r="AU522" s="44">
        <f t="shared" si="711"/>
        <v>4009.1343458401907</v>
      </c>
      <c r="AV522" s="44">
        <f t="shared" si="711"/>
        <v>4068.7529984523953</v>
      </c>
      <c r="AW522" s="44">
        <f t="shared" si="711"/>
        <v>4128.8494146350213</v>
      </c>
      <c r="AX522" s="44">
        <f t="shared" si="711"/>
        <v>4189.4778864112095</v>
      </c>
      <c r="AY522" s="44">
        <f t="shared" si="711"/>
        <v>4250.6839367048078</v>
      </c>
      <c r="AZ522" s="44">
        <f t="shared" si="707"/>
        <v>4312.5065681874466</v>
      </c>
      <c r="BA522" s="44">
        <f t="shared" si="707"/>
        <v>4374.9798482930983</v>
      </c>
      <c r="BB522" s="44">
        <f t="shared" si="707"/>
        <v>4438.1340522631617</v>
      </c>
      <c r="BC522" s="44">
        <f t="shared" si="707"/>
        <v>4501.9965042211652</v>
      </c>
      <c r="BD522" s="44">
        <f t="shared" si="707"/>
        <v>4566.5922071868827</v>
      </c>
      <c r="BE522" s="44">
        <f t="shared" si="707"/>
        <v>4631.944322572107</v>
      </c>
      <c r="BF522" s="44">
        <f t="shared" si="707"/>
        <v>4698.0745403902474</v>
      </c>
      <c r="BG522" s="44">
        <f t="shared" si="707"/>
        <v>4765.0033688290378</v>
      </c>
      <c r="BH522" s="44">
        <f t="shared" si="707"/>
        <v>4832.7503634545501</v>
      </c>
      <c r="BI522" s="44">
        <f t="shared" si="707"/>
        <v>4901.3343106209604</v>
      </c>
      <c r="BJ522" s="44">
        <f t="shared" si="708"/>
        <v>4970.7733757226679</v>
      </c>
      <c r="BK522" s="44">
        <f t="shared" si="708"/>
        <v>5041.0852241571438</v>
      </c>
      <c r="BL522" s="44">
        <f t="shared" si="708"/>
        <v>5112.2871208916595</v>
      </c>
      <c r="BM522" s="44">
        <f t="shared" si="708"/>
        <v>5184.3960130983869</v>
      </c>
      <c r="BN522" s="44">
        <f t="shared" si="708"/>
        <v>5257.4285992757959</v>
      </c>
      <c r="BO522" s="44">
        <f t="shared" si="708"/>
        <v>5331.4013874986867</v>
      </c>
      <c r="BP522" s="44">
        <f t="shared" si="708"/>
        <v>5406.3307448582918</v>
      </c>
      <c r="BQ522" s="44">
        <f t="shared" si="708"/>
        <v>5482.2329397141793</v>
      </c>
      <c r="BR522" s="44">
        <f t="shared" si="708"/>
        <v>5559.124178044035</v>
      </c>
      <c r="BS522" s="44">
        <f t="shared" si="708"/>
        <v>5637.0206349186319</v>
      </c>
      <c r="BT522" s="44">
        <f t="shared" si="709"/>
        <v>5715.938481928395</v>
      </c>
      <c r="BU522" s="44">
        <f t="shared" si="709"/>
        <v>5795.8939112306807</v>
      </c>
      <c r="BV522" s="44">
        <f t="shared" si="709"/>
        <v>5876.903156762829</v>
      </c>
      <c r="BW522" s="44">
        <f t="shared" si="709"/>
        <v>5958.9825130676245</v>
      </c>
      <c r="BX522" s="44">
        <f t="shared" si="709"/>
        <v>6042.148352099166</v>
      </c>
      <c r="BY522" s="44">
        <f t="shared" si="709"/>
        <v>6126.4171383138691</v>
      </c>
      <c r="BZ522" s="44">
        <f t="shared" si="709"/>
        <v>6211.8054423002723</v>
      </c>
      <c r="CA522" s="44">
        <f t="shared" si="709"/>
        <v>6298.3299531597168</v>
      </c>
      <c r="CB522" s="44">
        <f t="shared" si="709"/>
        <v>6386.0074898160965</v>
      </c>
      <c r="CC522" s="44">
        <f t="shared" si="709"/>
        <v>6474.8550114049203</v>
      </c>
      <c r="CD522" s="44">
        <f t="shared" si="709"/>
        <v>6564.889626869006</v>
      </c>
      <c r="CE522" s="44">
        <f t="shared" si="709"/>
        <v>6656.1286038690578</v>
      </c>
      <c r="CF522" s="44">
        <f t="shared" si="709"/>
        <v>6748.5893771014953</v>
      </c>
      <c r="GU522" s="35">
        <v>35</v>
      </c>
      <c r="GV522" s="35">
        <v>44</v>
      </c>
      <c r="GW522" s="81" t="s">
        <v>240</v>
      </c>
      <c r="GX522" s="35">
        <f>SUMIF(Population!$B$4:$B$104,"&lt;="&amp;$GV522,Population!C$4:C$104)-SUMIF(Population!$B$4:$B$104,"&lt;"&amp;$GU522,Population!C$4:C$104)</f>
        <v>3189944</v>
      </c>
      <c r="GY522" s="35">
        <f>SUMIF(Population!$B$4:$B$104,"&lt;="&amp;$GV522,Population!D$4:D$104)-SUMIF(Population!$B$4:$B$104,"&lt;"&amp;$GU522,Population!D$4:D$104)</f>
        <v>3217598</v>
      </c>
      <c r="GZ522" s="35">
        <f>SUMIF(Population!$B$4:$B$104,"&lt;="&amp;$GV522,Population!E$4:E$104)-SUMIF(Population!$B$4:$B$104,"&lt;"&amp;$GU522,Population!E$4:E$104)</f>
        <v>3239657</v>
      </c>
      <c r="HA522" s="35">
        <f>SUMIF(Population!$B$4:$B$104,"&lt;="&amp;$GV522,Population!F$4:F$104)-SUMIF(Population!$B$4:$B$104,"&lt;"&amp;$GU522,Population!F$4:F$104)</f>
        <v>3264422</v>
      </c>
      <c r="HB522" s="35">
        <f>SUMIF(Population!$B$4:$B$104,"&lt;="&amp;$GV522,Population!G$4:G$104)-SUMIF(Population!$B$4:$B$104,"&lt;"&amp;$GU522,Population!G$4:G$104)</f>
        <v>3283680</v>
      </c>
      <c r="HC522" s="35">
        <f>SUMIF(Population!$B$4:$B$104,"&lt;="&amp;$GV522,Population!H$4:H$104)-SUMIF(Population!$B$4:$B$104,"&lt;"&amp;$GU522,Population!H$4:H$104)</f>
        <v>3314862</v>
      </c>
      <c r="HD522" s="35">
        <f>SUMIF(Population!$B$4:$B$104,"&lt;="&amp;$GV522,Population!I$4:I$104)-SUMIF(Population!$B$4:$B$104,"&lt;"&amp;$GU522,Population!I$4:I$104)</f>
        <v>3369127</v>
      </c>
      <c r="HE522" s="35">
        <f>SUMIF(Population!$B$4:$B$104,"&lt;="&amp;$GV522,Population!J$4:J$104)-SUMIF(Population!$B$4:$B$104,"&lt;"&amp;$GU522,Population!J$4:J$104)</f>
        <v>3432552</v>
      </c>
      <c r="HF522" s="35">
        <f>SUMIF(Population!$B$4:$B$104,"&lt;="&amp;$GV522,Population!K$4:K$104)-SUMIF(Population!$B$4:$B$104,"&lt;"&amp;$GU522,Population!K$4:K$104)</f>
        <v>3506422</v>
      </c>
      <c r="HG522" s="35">
        <f>SUMIF(Population!$B$4:$B$104,"&lt;="&amp;$GV522,Population!L$4:L$104)-SUMIF(Population!$B$4:$B$104,"&lt;"&amp;$GU522,Population!L$4:L$104)</f>
        <v>3583268</v>
      </c>
      <c r="HH522" s="35">
        <f>SUMIF(Population!$B$4:$B$104,"&lt;="&amp;$GV522,Population!M$4:M$104)-SUMIF(Population!$B$4:$B$104,"&lt;"&amp;$GU522,Population!M$4:M$104)</f>
        <v>3656941</v>
      </c>
      <c r="HI522" s="35">
        <f>SUMIF(Population!$B$4:$B$104,"&lt;="&amp;$GV522,Population!N$4:N$104)-SUMIF(Population!$B$4:$B$104,"&lt;"&amp;$GU522,Population!N$4:N$104)</f>
        <v>3729297</v>
      </c>
      <c r="HJ522" s="35">
        <f>SUMIF(Population!$B$4:$B$104,"&lt;="&amp;$GV522,Population!O$4:O$104)-SUMIF(Population!$B$4:$B$104,"&lt;"&amp;$GU522,Population!O$4:O$104)</f>
        <v>3797198</v>
      </c>
      <c r="HK522" s="35">
        <f>SUMIF(Population!$B$4:$B$104,"&lt;="&amp;$GV522,Population!P$4:P$104)-SUMIF(Population!$B$4:$B$104,"&lt;"&amp;$GU522,Population!P$4:P$104)</f>
        <v>3861490</v>
      </c>
      <c r="HL522" s="35">
        <f>SUMIF(Population!$B$4:$B$104,"&lt;="&amp;$GV522,Population!Q$4:Q$104)-SUMIF(Population!$B$4:$B$104,"&lt;"&amp;$GU522,Population!Q$4:Q$104)</f>
        <v>3904839</v>
      </c>
      <c r="HM522" s="35">
        <f>SUMIF(Population!$B$4:$B$104,"&lt;="&amp;$GV522,Population!R$4:R$104)-SUMIF(Population!$B$4:$B$104,"&lt;"&amp;$GU522,Population!R$4:R$104)</f>
        <v>3933312</v>
      </c>
      <c r="HN522" s="35">
        <f>SUMIF(Population!$B$4:$B$104,"&lt;="&amp;$GV522,Population!S$4:S$104)-SUMIF(Population!$B$4:$B$104,"&lt;"&amp;$GU522,Population!S$4:S$104)</f>
        <v>3950100</v>
      </c>
      <c r="HO522" s="35">
        <f>SUMIF(Population!$B$4:$B$104,"&lt;="&amp;$GV522,Population!T$4:T$104)-SUMIF(Population!$B$4:$B$104,"&lt;"&amp;$GU522,Population!T$4:T$104)</f>
        <v>3964967</v>
      </c>
      <c r="HP522" s="35">
        <f>SUMIF(Population!$B$4:$B$104,"&lt;="&amp;$GV522,Population!U$4:U$104)-SUMIF(Population!$B$4:$B$104,"&lt;"&amp;$GU522,Population!U$4:U$104)</f>
        <v>3977558</v>
      </c>
      <c r="HQ522" s="35">
        <f>SUMIF(Population!$B$4:$B$104,"&lt;="&amp;$GV522,Population!V$4:V$104)-SUMIF(Population!$B$4:$B$104,"&lt;"&amp;$GU522,Population!V$4:V$104)</f>
        <v>3984786</v>
      </c>
      <c r="HR522" s="35">
        <f>SUMIF(Population!$B$4:$B$104,"&lt;="&amp;$GV522,Population!W$4:W$104)-SUMIF(Population!$B$4:$B$104,"&lt;"&amp;$GU522,Population!W$4:W$104)</f>
        <v>3992589</v>
      </c>
      <c r="HS522" s="35">
        <f>SUMIF(Population!$B$4:$B$104,"&lt;="&amp;$GV522,Population!X$4:X$104)-SUMIF(Population!$B$4:$B$104,"&lt;"&amp;$GU522,Population!X$4:X$104)</f>
        <v>3995004</v>
      </c>
      <c r="HT522" s="35">
        <f>SUMIF(Population!$B$4:$B$104,"&lt;="&amp;$GV522,Population!Y$4:Y$104)-SUMIF(Population!$B$4:$B$104,"&lt;"&amp;$GU522,Population!Y$4:Y$104)</f>
        <v>3994061</v>
      </c>
      <c r="HU522" s="35">
        <f>SUMIF(Population!$B$4:$B$104,"&lt;="&amp;$GV522,Population!Z$4:Z$104)-SUMIF(Population!$B$4:$B$104,"&lt;"&amp;$GU522,Population!Z$4:Z$104)</f>
        <v>3987898</v>
      </c>
      <c r="HV522" s="35">
        <f>SUMIF(Population!$B$4:$B$104,"&lt;="&amp;$GV522,Population!AA$4:AA$104)-SUMIF(Population!$B$4:$B$104,"&lt;"&amp;$GU522,Population!AA$4:AA$104)</f>
        <v>3987664</v>
      </c>
      <c r="HW522" s="35">
        <f>SUMIF(Population!$B$4:$B$104,"&lt;="&amp;$GV522,Population!AB$4:AB$104)-SUMIF(Population!$B$4:$B$104,"&lt;"&amp;$GU522,Population!AB$4:AB$104)</f>
        <v>3990268</v>
      </c>
      <c r="HX522" s="35">
        <f>SUMIF(Population!$B$4:$B$104,"&lt;="&amp;$GV522,Population!AC$4:AC$104)-SUMIF(Population!$B$4:$B$104,"&lt;"&amp;$GU522,Population!AC$4:AC$104)</f>
        <v>3994254</v>
      </c>
      <c r="HY522" s="35">
        <f>SUMIF(Population!$B$4:$B$104,"&lt;="&amp;$GV522,Population!AD$4:AD$104)-SUMIF(Population!$B$4:$B$104,"&lt;"&amp;$GU522,Population!AD$4:AD$104)</f>
        <v>4002042</v>
      </c>
      <c r="HZ522" s="35">
        <f>SUMIF(Population!$B$4:$B$104,"&lt;="&amp;$GV522,Population!AE$4:AE$104)-SUMIF(Population!$B$4:$B$104,"&lt;"&amp;$GU522,Population!AE$4:AE$104)</f>
        <v>4013111</v>
      </c>
      <c r="IA522" s="35">
        <f>SUMIF(Population!$B$4:$B$104,"&lt;="&amp;$GV522,Population!AF$4:AF$104)-SUMIF(Population!$B$4:$B$104,"&lt;"&amp;$GU522,Population!AF$4:AF$104)</f>
        <v>4039943</v>
      </c>
      <c r="IB522" s="35">
        <f>SUMIF(Population!$B$4:$B$104,"&lt;="&amp;$GV522,Population!AG$4:AG$104)-SUMIF(Population!$B$4:$B$104,"&lt;"&amp;$GU522,Population!AG$4:AG$104)</f>
        <v>4069569</v>
      </c>
      <c r="IC522" s="35">
        <f>SUMIF(Population!$B$4:$B$104,"&lt;="&amp;$GV522,Population!AH$4:AH$104)-SUMIF(Population!$B$4:$B$104,"&lt;"&amp;$GU522,Population!AH$4:AH$104)</f>
        <v>4108277</v>
      </c>
      <c r="ID522" s="35">
        <f>SUMIF(Population!$B$4:$B$104,"&lt;="&amp;$GV522,Population!AI$4:AI$104)-SUMIF(Population!$B$4:$B$104,"&lt;"&amp;$GU522,Population!AI$4:AI$104)</f>
        <v>4149694</v>
      </c>
      <c r="IE522" s="35">
        <f>SUMIF(Population!$B$4:$B$104,"&lt;="&amp;$GV522,Population!AJ$4:AJ$104)-SUMIF(Population!$B$4:$B$104,"&lt;"&amp;$GU522,Population!AJ$4:AJ$104)</f>
        <v>4195238</v>
      </c>
      <c r="IF522" s="35">
        <f>SUMIF(Population!$B$4:$B$104,"&lt;="&amp;$GV522,Population!AK$4:AK$104)-SUMIF(Population!$B$4:$B$104,"&lt;"&amp;$GU522,Population!AK$4:AK$104)</f>
        <v>4237386</v>
      </c>
      <c r="IG522" s="35">
        <f>SUMIF(Population!$B$4:$B$104,"&lt;="&amp;$GV522,Population!AL$4:AL$104)-SUMIF(Population!$B$4:$B$104,"&lt;"&amp;$GU522,Population!AL$4:AL$104)</f>
        <v>4286417</v>
      </c>
      <c r="IH522" s="35">
        <f>SUMIF(Population!$B$4:$B$104,"&lt;="&amp;$GV522,Population!AM$4:AM$104)-SUMIF(Population!$B$4:$B$104,"&lt;"&amp;$GU522,Population!AM$4:AM$104)</f>
        <v>4337756</v>
      </c>
      <c r="II522" s="35">
        <f>SUMIF(Population!$B$4:$B$104,"&lt;="&amp;$GV522,Population!AN$4:AN$104)-SUMIF(Population!$B$4:$B$104,"&lt;"&amp;$GU522,Population!AN$4:AN$104)</f>
        <v>4388309</v>
      </c>
      <c r="IJ522" s="35">
        <f>SUMIF(Population!$B$4:$B$104,"&lt;="&amp;$GV522,Population!AO$4:AO$104)-SUMIF(Population!$B$4:$B$104,"&lt;"&amp;$GU522,Population!AO$4:AO$104)</f>
        <v>4436166</v>
      </c>
      <c r="IK522" s="35">
        <f>SUMIF(Population!$B$4:$B$104,"&lt;="&amp;$GV522,Population!AP$4:AP$104)-SUMIF(Population!$B$4:$B$104,"&lt;"&amp;$GU522,Population!AP$4:AP$104)</f>
        <v>4476614</v>
      </c>
      <c r="IL522" s="35">
        <f>SUMIF(Population!$B$4:$B$104,"&lt;="&amp;$GV522,Population!AQ$4:AQ$104)-SUMIF(Population!$B$4:$B$104,"&lt;"&amp;$GU522,Population!AQ$4:AQ$104)</f>
        <v>4518177</v>
      </c>
      <c r="IM522" s="35">
        <f>SUMIF(Population!$B$4:$B$104,"&lt;="&amp;$GV522,Population!AR$4:AR$104)-SUMIF(Population!$B$4:$B$104,"&lt;"&amp;$GU522,Population!AR$4:AR$104)</f>
        <v>4556321</v>
      </c>
      <c r="IN522" s="35">
        <f>SUMIF(Population!$B$4:$B$104,"&lt;="&amp;$GV522,Population!AS$4:AS$104)-SUMIF(Population!$B$4:$B$104,"&lt;"&amp;$GU522,Population!AS$4:AS$104)</f>
        <v>4593220</v>
      </c>
      <c r="IO522" s="35">
        <f>SUMIF(Population!$B$4:$B$104,"&lt;="&amp;$GV522,Population!AT$4:AT$104)-SUMIF(Population!$B$4:$B$104,"&lt;"&amp;$GU522,Population!AT$4:AT$104)</f>
        <v>4627635</v>
      </c>
      <c r="IP522" s="35">
        <f>SUMIF(Population!$B$4:$B$104,"&lt;="&amp;$GV522,Population!AU$4:AU$104)-SUMIF(Population!$B$4:$B$104,"&lt;"&amp;$GU522,Population!AU$4:AU$104)</f>
        <v>4666446</v>
      </c>
      <c r="IQ522" s="35">
        <f>SUMIF(Population!$B$4:$B$104,"&lt;="&amp;$GV522,Population!AV$4:AV$104)-SUMIF(Population!$B$4:$B$104,"&lt;"&amp;$GU522,Population!AV$4:AV$104)</f>
        <v>4701899</v>
      </c>
      <c r="IR522" s="35">
        <f>SUMIF(Population!$B$4:$B$104,"&lt;="&amp;$GV522,Population!AW$4:AW$104)-SUMIF(Population!$B$4:$B$104,"&lt;"&amp;$GU522,Population!AW$4:AW$104)</f>
        <v>4733561</v>
      </c>
      <c r="IS522" s="35">
        <f>SUMIF(Population!$B$4:$B$104,"&lt;="&amp;$GV522,Population!AX$4:AX$104)-SUMIF(Population!$B$4:$B$104,"&lt;"&amp;$GU522,Population!AX$4:AX$104)</f>
        <v>4761908</v>
      </c>
      <c r="IT522" s="35">
        <f>SUMIF(Population!$B$4:$B$104,"&lt;="&amp;$GV522,Population!AY$4:AY$104)-SUMIF(Population!$B$4:$B$104,"&lt;"&amp;$GU522,Population!AY$4:AY$104)</f>
        <v>4786835</v>
      </c>
      <c r="IY522" s="81" t="s">
        <v>240</v>
      </c>
      <c r="IZ522" s="35">
        <f t="shared" si="710"/>
        <v>9445204943.8957424</v>
      </c>
      <c r="JA522" s="35">
        <f t="shared" si="654"/>
        <v>9805645439.7682056</v>
      </c>
      <c r="JB522" s="35">
        <f t="shared" si="654"/>
        <v>10161539494.161966</v>
      </c>
      <c r="JC522" s="35">
        <f t="shared" si="654"/>
        <v>10538598268.732901</v>
      </c>
      <c r="JD522" s="35">
        <f t="shared" si="654"/>
        <v>10910721159.815847</v>
      </c>
      <c r="JE522" s="35">
        <f t="shared" si="654"/>
        <v>11336373802.101755</v>
      </c>
      <c r="JF522" s="35">
        <f t="shared" si="654"/>
        <v>11858838709.588408</v>
      </c>
      <c r="JG522" s="35">
        <f t="shared" si="654"/>
        <v>12435349073.942822</v>
      </c>
      <c r="JH522" s="35">
        <f t="shared" si="654"/>
        <v>13074380316.338705</v>
      </c>
      <c r="JI522" s="35">
        <f t="shared" si="654"/>
        <v>13751570450.377174</v>
      </c>
      <c r="JJ522" s="35">
        <f t="shared" si="654"/>
        <v>14444650430.910084</v>
      </c>
      <c r="JK522" s="35">
        <f t="shared" si="654"/>
        <v>14951252688.538786</v>
      </c>
      <c r="JL522" s="35">
        <f t="shared" si="654"/>
        <v>15449860748.217438</v>
      </c>
      <c r="JM522" s="35">
        <f t="shared" si="654"/>
        <v>15943510726.118988</v>
      </c>
      <c r="JN522" s="35">
        <f t="shared" si="654"/>
        <v>16359236640.496061</v>
      </c>
      <c r="JO522" s="35">
        <f t="shared" si="654"/>
        <v>16719266136.448261</v>
      </c>
      <c r="JP522" s="35">
        <f t="shared" si="654"/>
        <v>17034832194.997232</v>
      </c>
      <c r="JQ522" s="35">
        <f t="shared" si="654"/>
        <v>17346650724.147141</v>
      </c>
      <c r="JR522" s="35">
        <f t="shared" si="654"/>
        <v>17652935604.651756</v>
      </c>
      <c r="JS522" s="35">
        <f t="shared" si="654"/>
        <v>17939492642.069439</v>
      </c>
      <c r="JT522" s="35">
        <f t="shared" si="654"/>
        <v>18232525813.90007</v>
      </c>
      <c r="JU522" s="35">
        <f t="shared" si="654"/>
        <v>18504636096.452858</v>
      </c>
      <c r="JV522" s="35">
        <f t="shared" si="654"/>
        <v>18764396296.865612</v>
      </c>
      <c r="JW522" s="35">
        <f t="shared" si="654"/>
        <v>19002347404.546581</v>
      </c>
      <c r="JX522" s="35">
        <f t="shared" si="654"/>
        <v>19271384645.334625</v>
      </c>
      <c r="JY522" s="35">
        <f t="shared" si="654"/>
        <v>19557637456.972878</v>
      </c>
      <c r="JZ522" s="35">
        <f t="shared" si="654"/>
        <v>19854531439.073769</v>
      </c>
      <c r="KA522" s="35">
        <f t="shared" si="654"/>
        <v>20174634792.656303</v>
      </c>
      <c r="KB522" s="35">
        <f t="shared" si="654"/>
        <v>20516175680.008648</v>
      </c>
      <c r="KC522" s="35">
        <f t="shared" si="654"/>
        <v>20944664382.344738</v>
      </c>
      <c r="KD522" s="35">
        <f t="shared" si="654"/>
        <v>21395468447.326202</v>
      </c>
      <c r="KE522" s="35">
        <f t="shared" si="654"/>
        <v>21902873698.028942</v>
      </c>
      <c r="KF522" s="35">
        <f t="shared" si="654"/>
        <v>22434618253.953983</v>
      </c>
      <c r="KG522" s="35">
        <f t="shared" si="654"/>
        <v>22999271953.540634</v>
      </c>
      <c r="KH522" s="35">
        <f t="shared" si="654"/>
        <v>23556154964.305302</v>
      </c>
      <c r="KI522" s="35">
        <f t="shared" si="654"/>
        <v>24162621078.866016</v>
      </c>
      <c r="KJ522" s="35">
        <f t="shared" si="654"/>
        <v>24794346445.615788</v>
      </c>
      <c r="KK522" s="35">
        <f t="shared" si="654"/>
        <v>25434173413.698799</v>
      </c>
      <c r="KL522" s="35">
        <f t="shared" si="654"/>
        <v>26070917969.323933</v>
      </c>
      <c r="KM522" s="35">
        <f t="shared" si="654"/>
        <v>26676064543.753712</v>
      </c>
      <c r="KN522" s="35">
        <f t="shared" si="654"/>
        <v>27299495715.042355</v>
      </c>
      <c r="KO522" s="35">
        <f t="shared" si="654"/>
        <v>27913923062.059387</v>
      </c>
      <c r="KP522" s="35">
        <f t="shared" si="654"/>
        <v>28532188993.682457</v>
      </c>
      <c r="KQ522" s="35">
        <f t="shared" si="654"/>
        <v>29146372132.790264</v>
      </c>
      <c r="KR522" s="35">
        <f t="shared" si="654"/>
        <v>29799959106.822365</v>
      </c>
      <c r="KS522" s="35">
        <f t="shared" si="654"/>
        <v>30444114303.269783</v>
      </c>
      <c r="KT522" s="35">
        <f t="shared" si="654"/>
        <v>31075305507.051678</v>
      </c>
      <c r="KU522" s="35">
        <f t="shared" si="654"/>
        <v>31695872047.792896</v>
      </c>
      <c r="KV522" s="75">
        <f t="shared" si="654"/>
        <v>32304383830.937637</v>
      </c>
      <c r="MZ522" s="81" t="s">
        <v>240</v>
      </c>
      <c r="NA522" s="75">
        <f t="shared" si="655"/>
        <v>9445204943.8957424</v>
      </c>
      <c r="NB522" s="75">
        <f t="shared" si="656"/>
        <v>9805645439.7682056</v>
      </c>
      <c r="NC522" s="75">
        <f t="shared" si="657"/>
        <v>10161539494.161966</v>
      </c>
      <c r="ND522" s="75">
        <f t="shared" si="658"/>
        <v>10538598268.732901</v>
      </c>
      <c r="NE522" s="75">
        <f t="shared" si="659"/>
        <v>10910721159.815847</v>
      </c>
      <c r="NF522" s="75">
        <f t="shared" si="660"/>
        <v>11336373802.101755</v>
      </c>
      <c r="NG522" s="75">
        <f t="shared" si="661"/>
        <v>11858838709.588408</v>
      </c>
      <c r="NH522" s="75">
        <f t="shared" si="662"/>
        <v>12435349073.942822</v>
      </c>
      <c r="NI522" s="75">
        <f t="shared" si="663"/>
        <v>13074380316.338705</v>
      </c>
      <c r="NJ522" s="75">
        <f t="shared" si="664"/>
        <v>13751570450.377174</v>
      </c>
      <c r="NK522" s="75">
        <f t="shared" si="665"/>
        <v>14444650430.910084</v>
      </c>
      <c r="NL522" s="75">
        <f t="shared" si="666"/>
        <v>14951252688.538786</v>
      </c>
      <c r="NM522" s="75">
        <f t="shared" si="667"/>
        <v>15449860748.217438</v>
      </c>
      <c r="NN522" s="75">
        <f t="shared" si="668"/>
        <v>15943510726.118988</v>
      </c>
      <c r="NO522" s="75">
        <f t="shared" si="669"/>
        <v>16359236640.496061</v>
      </c>
      <c r="NP522" s="75">
        <f t="shared" si="670"/>
        <v>16719266136.448261</v>
      </c>
      <c r="NQ522" s="75">
        <f t="shared" si="671"/>
        <v>17034832194.997232</v>
      </c>
      <c r="NR522" s="75">
        <f t="shared" si="672"/>
        <v>17346650724.147141</v>
      </c>
      <c r="NS522" s="75">
        <f t="shared" si="673"/>
        <v>17652935604.651756</v>
      </c>
      <c r="NT522" s="75">
        <f t="shared" si="674"/>
        <v>17939492642.069439</v>
      </c>
      <c r="NU522" s="75">
        <f t="shared" si="675"/>
        <v>18232525813.90007</v>
      </c>
      <c r="NV522" s="75">
        <f t="shared" si="676"/>
        <v>18504636096.452858</v>
      </c>
      <c r="NW522" s="75">
        <f t="shared" si="677"/>
        <v>18764396296.865612</v>
      </c>
      <c r="NX522" s="75">
        <f t="shared" si="678"/>
        <v>19002347404.546581</v>
      </c>
      <c r="NY522" s="75">
        <f t="shared" si="679"/>
        <v>19271384645.334625</v>
      </c>
      <c r="NZ522" s="75">
        <f t="shared" si="680"/>
        <v>19557637456.972878</v>
      </c>
      <c r="OA522" s="75">
        <f t="shared" si="681"/>
        <v>19854531439.073769</v>
      </c>
      <c r="OB522" s="75">
        <f t="shared" si="682"/>
        <v>20174634792.656303</v>
      </c>
      <c r="OC522" s="75">
        <f t="shared" si="683"/>
        <v>20516175680.008648</v>
      </c>
      <c r="OD522" s="75">
        <f t="shared" si="684"/>
        <v>20944664382.344738</v>
      </c>
      <c r="OE522" s="75">
        <f t="shared" si="685"/>
        <v>21395468447.326202</v>
      </c>
      <c r="OF522" s="75">
        <f t="shared" si="686"/>
        <v>21902873698.028942</v>
      </c>
      <c r="OG522" s="75">
        <f t="shared" si="687"/>
        <v>22434618253.953983</v>
      </c>
      <c r="OH522" s="75">
        <f t="shared" si="688"/>
        <v>22999271953.540634</v>
      </c>
      <c r="OI522" s="75">
        <f t="shared" si="689"/>
        <v>23556154964.305302</v>
      </c>
      <c r="OJ522" s="75">
        <f t="shared" si="690"/>
        <v>24162621078.866016</v>
      </c>
      <c r="OK522" s="75">
        <f t="shared" si="691"/>
        <v>24794346445.615788</v>
      </c>
      <c r="OL522" s="75">
        <f t="shared" si="692"/>
        <v>25434173413.698799</v>
      </c>
      <c r="OM522" s="75">
        <f t="shared" si="693"/>
        <v>26070917969.323933</v>
      </c>
      <c r="ON522" s="75">
        <f t="shared" si="694"/>
        <v>26676064543.753712</v>
      </c>
      <c r="OO522" s="75">
        <f t="shared" si="695"/>
        <v>27299495715.042355</v>
      </c>
      <c r="OP522" s="75">
        <f t="shared" si="696"/>
        <v>27913923062.059387</v>
      </c>
      <c r="OQ522" s="75">
        <f t="shared" si="697"/>
        <v>28532188993.682457</v>
      </c>
      <c r="OR522" s="75">
        <f t="shared" si="698"/>
        <v>29146372132.790264</v>
      </c>
      <c r="OS522" s="75">
        <f t="shared" si="699"/>
        <v>29799959106.822365</v>
      </c>
      <c r="OT522" s="75">
        <f t="shared" si="700"/>
        <v>30444114303.269783</v>
      </c>
      <c r="OU522" s="75">
        <f t="shared" si="701"/>
        <v>31075305507.051678</v>
      </c>
      <c r="OV522" s="75">
        <f t="shared" si="702"/>
        <v>31695872047.792896</v>
      </c>
      <c r="OW522" s="75">
        <f t="shared" si="703"/>
        <v>32304383830.937637</v>
      </c>
    </row>
    <row r="523" spans="2:413" ht="15">
      <c r="B523" s="81" t="s">
        <v>241</v>
      </c>
      <c r="C523" s="93">
        <v>2246</v>
      </c>
      <c r="D523" s="84">
        <f t="shared" si="704"/>
        <v>0.86986831913245544</v>
      </c>
      <c r="E523" s="93">
        <f t="shared" si="705"/>
        <v>3587.6353144204704</v>
      </c>
      <c r="AI523" s="36" t="s">
        <v>241</v>
      </c>
      <c r="AJ523" s="44">
        <f t="shared" si="706"/>
        <v>3692.532834959582</v>
      </c>
      <c r="AK523" s="44">
        <f t="shared" si="711"/>
        <v>3800.4974146758132</v>
      </c>
      <c r="AL523" s="44">
        <f t="shared" si="711"/>
        <v>3911.6187301596851</v>
      </c>
      <c r="AM523" s="44">
        <f t="shared" si="711"/>
        <v>4025.9890800218418</v>
      </c>
      <c r="AN523" s="44">
        <f t="shared" si="711"/>
        <v>4143.7034615573157</v>
      </c>
      <c r="AO523" s="44">
        <f t="shared" si="711"/>
        <v>4264.859649651341</v>
      </c>
      <c r="AP523" s="44">
        <f t="shared" si="711"/>
        <v>4389.5582779922752</v>
      </c>
      <c r="AQ523" s="44">
        <f t="shared" si="711"/>
        <v>4517.9029226590656</v>
      </c>
      <c r="AR523" s="44">
        <f t="shared" si="711"/>
        <v>4650.0001881527005</v>
      </c>
      <c r="AS523" s="44">
        <f t="shared" si="711"/>
        <v>4785.9597959431076</v>
      </c>
      <c r="AT523" s="44">
        <f t="shared" si="711"/>
        <v>4925.8946756050336</v>
      </c>
      <c r="AU523" s="44">
        <f t="shared" si="711"/>
        <v>4999.7311164670009</v>
      </c>
      <c r="AV523" s="44">
        <f t="shared" si="711"/>
        <v>5074.08064104613</v>
      </c>
      <c r="AW523" s="44">
        <f t="shared" si="711"/>
        <v>5149.0259773849293</v>
      </c>
      <c r="AX523" s="44">
        <f t="shared" si="711"/>
        <v>5224.6348322485155</v>
      </c>
      <c r="AY523" s="44">
        <f t="shared" si="711"/>
        <v>5300.9639765902257</v>
      </c>
      <c r="AZ523" s="44">
        <f t="shared" si="707"/>
        <v>5378.0620500549721</v>
      </c>
      <c r="BA523" s="44">
        <f t="shared" si="707"/>
        <v>5455.9715376270397</v>
      </c>
      <c r="BB523" s="44">
        <f t="shared" si="707"/>
        <v>5534.730195104421</v>
      </c>
      <c r="BC523" s="44">
        <f t="shared" si="707"/>
        <v>5614.3720979904147</v>
      </c>
      <c r="BD523" s="44">
        <f t="shared" si="707"/>
        <v>5694.9284271747574</v>
      </c>
      <c r="BE523" s="44">
        <f t="shared" si="707"/>
        <v>5776.4280669055815</v>
      </c>
      <c r="BF523" s="44">
        <f t="shared" si="707"/>
        <v>5858.8980664722349</v>
      </c>
      <c r="BG523" s="44">
        <f t="shared" si="707"/>
        <v>5942.3640013270515</v>
      </c>
      <c r="BH523" s="44">
        <f t="shared" si="707"/>
        <v>6026.8502589222207</v>
      </c>
      <c r="BI523" s="44">
        <f t="shared" si="707"/>
        <v>6112.3802674373546</v>
      </c>
      <c r="BJ523" s="44">
        <f t="shared" si="708"/>
        <v>6198.9766806624721</v>
      </c>
      <c r="BK523" s="44">
        <f t="shared" si="708"/>
        <v>6286.661528848942</v>
      </c>
      <c r="BL523" s="44">
        <f t="shared" si="708"/>
        <v>6375.4563428776601</v>
      </c>
      <c r="BM523" s="44">
        <f t="shared" si="708"/>
        <v>6465.382257312036</v>
      </c>
      <c r="BN523" s="44">
        <f t="shared" si="708"/>
        <v>6556.4600965982436</v>
      </c>
      <c r="BO523" s="44">
        <f t="shared" si="708"/>
        <v>6648.7104477079683</v>
      </c>
      <c r="BP523" s="44">
        <f t="shared" si="708"/>
        <v>6742.1537217944042</v>
      </c>
      <c r="BQ523" s="44">
        <f t="shared" si="708"/>
        <v>6836.8102068839789</v>
      </c>
      <c r="BR523" s="44">
        <f t="shared" si="708"/>
        <v>6932.7001132076084</v>
      </c>
      <c r="BS523" s="44">
        <f t="shared" si="708"/>
        <v>7029.8436124526634</v>
      </c>
      <c r="BT523" s="44">
        <f t="shared" si="709"/>
        <v>7128.2608719662267</v>
      </c>
      <c r="BU523" s="44">
        <f t="shared" si="709"/>
        <v>7227.9720847440913</v>
      </c>
      <c r="BV523" s="44">
        <f t="shared" si="709"/>
        <v>7328.9974958852372</v>
      </c>
      <c r="BW523" s="44">
        <f t="shared" si="709"/>
        <v>7431.3574260687856</v>
      </c>
      <c r="BX523" s="44">
        <f t="shared" si="709"/>
        <v>7535.0722925123409</v>
      </c>
      <c r="BY523" s="44">
        <f t="shared" si="709"/>
        <v>7640.1626277917549</v>
      </c>
      <c r="BZ523" s="44">
        <f t="shared" si="709"/>
        <v>7746.6490968386506</v>
      </c>
      <c r="CA523" s="44">
        <f t="shared" si="709"/>
        <v>7854.5525123801908</v>
      </c>
      <c r="CB523" s="44">
        <f t="shared" si="709"/>
        <v>7963.8938490432838</v>
      </c>
      <c r="CC523" s="44">
        <f t="shared" si="709"/>
        <v>8074.694256310634</v>
      </c>
      <c r="CD523" s="44">
        <f t="shared" si="709"/>
        <v>8186.9750704873895</v>
      </c>
      <c r="CE523" s="44">
        <f t="shared" si="709"/>
        <v>8300.7578258133835</v>
      </c>
      <c r="CF523" s="44">
        <f t="shared" si="709"/>
        <v>8416.0642648361791</v>
      </c>
      <c r="GU523" s="35">
        <v>45</v>
      </c>
      <c r="GV523" s="35">
        <v>54</v>
      </c>
      <c r="GW523" s="81" t="s">
        <v>241</v>
      </c>
      <c r="GX523" s="35">
        <f>SUMIF(Population!$B$4:$B$104,"&lt;="&amp;$GV523,Population!C$4:C$104)-SUMIF(Population!$B$4:$B$104,"&lt;"&amp;$GU523,Population!C$4:C$104)</f>
        <v>3055357</v>
      </c>
      <c r="GY523" s="35">
        <f>SUMIF(Population!$B$4:$B$104,"&lt;="&amp;$GV523,Population!D$4:D$104)-SUMIF(Population!$B$4:$B$104,"&lt;"&amp;$GU523,Population!D$4:D$104)</f>
        <v>3078657</v>
      </c>
      <c r="GZ523" s="35">
        <f>SUMIF(Population!$B$4:$B$104,"&lt;="&amp;$GV523,Population!E$4:E$104)-SUMIF(Population!$B$4:$B$104,"&lt;"&amp;$GU523,Population!E$4:E$104)</f>
        <v>3108686</v>
      </c>
      <c r="HA523" s="35">
        <f>SUMIF(Population!$B$4:$B$104,"&lt;="&amp;$GV523,Population!F$4:F$104)-SUMIF(Population!$B$4:$B$104,"&lt;"&amp;$GU523,Population!F$4:F$104)</f>
        <v>3140027</v>
      </c>
      <c r="HB523" s="35">
        <f>SUMIF(Population!$B$4:$B$104,"&lt;="&amp;$GV523,Population!G$4:G$104)-SUMIF(Population!$B$4:$B$104,"&lt;"&amp;$GU523,Population!G$4:G$104)</f>
        <v>3180960</v>
      </c>
      <c r="HC523" s="35">
        <f>SUMIF(Population!$B$4:$B$104,"&lt;="&amp;$GV523,Population!H$4:H$104)-SUMIF(Population!$B$4:$B$104,"&lt;"&amp;$GU523,Population!H$4:H$104)</f>
        <v>3217139</v>
      </c>
      <c r="HD523" s="35">
        <f>SUMIF(Population!$B$4:$B$104,"&lt;="&amp;$GV523,Population!I$4:I$104)-SUMIF(Population!$B$4:$B$104,"&lt;"&amp;$GU523,Population!I$4:I$104)</f>
        <v>3241303</v>
      </c>
      <c r="HE523" s="35">
        <f>SUMIF(Population!$B$4:$B$104,"&lt;="&amp;$GV523,Population!J$4:J$104)-SUMIF(Population!$B$4:$B$104,"&lt;"&amp;$GU523,Population!J$4:J$104)</f>
        <v>3262802</v>
      </c>
      <c r="HF523" s="35">
        <f>SUMIF(Population!$B$4:$B$104,"&lt;="&amp;$GV523,Population!K$4:K$104)-SUMIF(Population!$B$4:$B$104,"&lt;"&amp;$GU523,Population!K$4:K$104)</f>
        <v>3287388</v>
      </c>
      <c r="HG523" s="35">
        <f>SUMIF(Population!$B$4:$B$104,"&lt;="&amp;$GV523,Population!L$4:L$104)-SUMIF(Population!$B$4:$B$104,"&lt;"&amp;$GU523,Population!L$4:L$104)</f>
        <v>3312366</v>
      </c>
      <c r="HH523" s="35">
        <f>SUMIF(Population!$B$4:$B$104,"&lt;="&amp;$GV523,Population!M$4:M$104)-SUMIF(Population!$B$4:$B$104,"&lt;"&amp;$GU523,Population!M$4:M$104)</f>
        <v>3337883</v>
      </c>
      <c r="HI523" s="35">
        <f>SUMIF(Population!$B$4:$B$104,"&lt;="&amp;$GV523,Population!N$4:N$104)-SUMIF(Population!$B$4:$B$104,"&lt;"&amp;$GU523,Population!N$4:N$104)</f>
        <v>3359194</v>
      </c>
      <c r="HJ523" s="35">
        <f>SUMIF(Population!$B$4:$B$104,"&lt;="&amp;$GV523,Population!O$4:O$104)-SUMIF(Population!$B$4:$B$104,"&lt;"&amp;$GU523,Population!O$4:O$104)</f>
        <v>3376204</v>
      </c>
      <c r="HK523" s="35">
        <f>SUMIF(Population!$B$4:$B$104,"&lt;="&amp;$GV523,Population!P$4:P$104)-SUMIF(Population!$B$4:$B$104,"&lt;"&amp;$GU523,Population!P$4:P$104)</f>
        <v>3397164</v>
      </c>
      <c r="HL523" s="35">
        <f>SUMIF(Population!$B$4:$B$104,"&lt;="&amp;$GV523,Population!Q$4:Q$104)-SUMIF(Population!$B$4:$B$104,"&lt;"&amp;$GU523,Population!Q$4:Q$104)</f>
        <v>3414167</v>
      </c>
      <c r="HM523" s="35">
        <f>SUMIF(Population!$B$4:$B$104,"&lt;="&amp;$GV523,Population!R$4:R$104)-SUMIF(Population!$B$4:$B$104,"&lt;"&amp;$GU523,Population!R$4:R$104)</f>
        <v>3444380</v>
      </c>
      <c r="HN523" s="35">
        <f>SUMIF(Population!$B$4:$B$104,"&lt;="&amp;$GV523,Population!S$4:S$104)-SUMIF(Population!$B$4:$B$104,"&lt;"&amp;$GU523,Population!S$4:S$104)</f>
        <v>3498917</v>
      </c>
      <c r="HO523" s="35">
        <f>SUMIF(Population!$B$4:$B$104,"&lt;="&amp;$GV523,Population!T$4:T$104)-SUMIF(Population!$B$4:$B$104,"&lt;"&amp;$GU523,Population!T$4:T$104)</f>
        <v>3562452</v>
      </c>
      <c r="HP523" s="35">
        <f>SUMIF(Population!$B$4:$B$104,"&lt;="&amp;$GV523,Population!U$4:U$104)-SUMIF(Population!$B$4:$B$104,"&lt;"&amp;$GU523,Population!U$4:U$104)</f>
        <v>3636271</v>
      </c>
      <c r="HQ523" s="35">
        <f>SUMIF(Population!$B$4:$B$104,"&lt;="&amp;$GV523,Population!V$4:V$104)-SUMIF(Population!$B$4:$B$104,"&lt;"&amp;$GU523,Population!V$4:V$104)</f>
        <v>3712983</v>
      </c>
      <c r="HR523" s="35">
        <f>SUMIF(Population!$B$4:$B$104,"&lt;="&amp;$GV523,Population!W$4:W$104)-SUMIF(Population!$B$4:$B$104,"&lt;"&amp;$GU523,Population!W$4:W$104)</f>
        <v>3786539</v>
      </c>
      <c r="HS523" s="35">
        <f>SUMIF(Population!$B$4:$B$104,"&lt;="&amp;$GV523,Population!X$4:X$104)-SUMIF(Population!$B$4:$B$104,"&lt;"&amp;$GU523,Population!X$4:X$104)</f>
        <v>3858783</v>
      </c>
      <c r="HT523" s="35">
        <f>SUMIF(Population!$B$4:$B$104,"&lt;="&amp;$GV523,Population!Y$4:Y$104)-SUMIF(Population!$B$4:$B$104,"&lt;"&amp;$GU523,Population!Y$4:Y$104)</f>
        <v>3926645</v>
      </c>
      <c r="HU523" s="35">
        <f>SUMIF(Population!$B$4:$B$104,"&lt;="&amp;$GV523,Population!Z$4:Z$104)-SUMIF(Population!$B$4:$B$104,"&lt;"&amp;$GU523,Population!Z$4:Z$104)</f>
        <v>3990963</v>
      </c>
      <c r="HV523" s="35">
        <f>SUMIF(Population!$B$4:$B$104,"&lt;="&amp;$GV523,Population!AA$4:AA$104)-SUMIF(Population!$B$4:$B$104,"&lt;"&amp;$GU523,Population!AA$4:AA$104)</f>
        <v>4034589</v>
      </c>
      <c r="HW523" s="35">
        <f>SUMIF(Population!$B$4:$B$104,"&lt;="&amp;$GV523,Population!AB$4:AB$104)-SUMIF(Population!$B$4:$B$104,"&lt;"&amp;$GU523,Population!AB$4:AB$104)</f>
        <v>4063501</v>
      </c>
      <c r="HX523" s="35">
        <f>SUMIF(Population!$B$4:$B$104,"&lt;="&amp;$GV523,Population!AC$4:AC$104)-SUMIF(Population!$B$4:$B$104,"&lt;"&amp;$GU523,Population!AC$4:AC$104)</f>
        <v>4080878</v>
      </c>
      <c r="HY523" s="35">
        <f>SUMIF(Population!$B$4:$B$104,"&lt;="&amp;$GV523,Population!AD$4:AD$104)-SUMIF(Population!$B$4:$B$104,"&lt;"&amp;$GU523,Population!AD$4:AD$104)</f>
        <v>4096352</v>
      </c>
      <c r="HZ523" s="35">
        <f>SUMIF(Population!$B$4:$B$104,"&lt;="&amp;$GV523,Population!AE$4:AE$104)-SUMIF(Population!$B$4:$B$104,"&lt;"&amp;$GU523,Population!AE$4:AE$104)</f>
        <v>4109573</v>
      </c>
      <c r="IA523" s="35">
        <f>SUMIF(Population!$B$4:$B$104,"&lt;="&amp;$GV523,Population!AF$4:AF$104)-SUMIF(Population!$B$4:$B$104,"&lt;"&amp;$GU523,Population!AF$4:AF$104)</f>
        <v>4117465</v>
      </c>
      <c r="IB523" s="35">
        <f>SUMIF(Population!$B$4:$B$104,"&lt;="&amp;$GV523,Population!AG$4:AG$104)-SUMIF(Population!$B$4:$B$104,"&lt;"&amp;$GU523,Population!AG$4:AG$104)</f>
        <v>4125914</v>
      </c>
      <c r="IC523" s="35">
        <f>SUMIF(Population!$B$4:$B$104,"&lt;="&amp;$GV523,Population!AH$4:AH$104)-SUMIF(Population!$B$4:$B$104,"&lt;"&amp;$GU523,Population!AH$4:AH$104)</f>
        <v>4129006</v>
      </c>
      <c r="ID523" s="35">
        <f>SUMIF(Population!$B$4:$B$104,"&lt;="&amp;$GV523,Population!AI$4:AI$104)-SUMIF(Population!$B$4:$B$104,"&lt;"&amp;$GU523,Population!AI$4:AI$104)</f>
        <v>4128779</v>
      </c>
      <c r="IE523" s="35">
        <f>SUMIF(Population!$B$4:$B$104,"&lt;="&amp;$GV523,Population!AJ$4:AJ$104)-SUMIF(Population!$B$4:$B$104,"&lt;"&amp;$GU523,Population!AJ$4:AJ$104)</f>
        <v>4123388</v>
      </c>
      <c r="IF523" s="35">
        <f>SUMIF(Population!$B$4:$B$104,"&lt;="&amp;$GV523,Population!AK$4:AK$104)-SUMIF(Population!$B$4:$B$104,"&lt;"&amp;$GU523,Population!AK$4:AK$104)</f>
        <v>4123842</v>
      </c>
      <c r="IG523" s="35">
        <f>SUMIF(Population!$B$4:$B$104,"&lt;="&amp;$GV523,Population!AL$4:AL$104)-SUMIF(Population!$B$4:$B$104,"&lt;"&amp;$GU523,Population!AL$4:AL$104)</f>
        <v>4127086</v>
      </c>
      <c r="IH523" s="35">
        <f>SUMIF(Population!$B$4:$B$104,"&lt;="&amp;$GV523,Population!AM$4:AM$104)-SUMIF(Population!$B$4:$B$104,"&lt;"&amp;$GU523,Population!AM$4:AM$104)</f>
        <v>4131697</v>
      </c>
      <c r="II523" s="35">
        <f>SUMIF(Population!$B$4:$B$104,"&lt;="&amp;$GV523,Population!AN$4:AN$104)-SUMIF(Population!$B$4:$B$104,"&lt;"&amp;$GU523,Population!AN$4:AN$104)</f>
        <v>4140075</v>
      </c>
      <c r="IJ523" s="35">
        <f>SUMIF(Population!$B$4:$B$104,"&lt;="&amp;$GV523,Population!AO$4:AO$104)-SUMIF(Population!$B$4:$B$104,"&lt;"&amp;$GU523,Population!AO$4:AO$104)</f>
        <v>4151712</v>
      </c>
      <c r="IK523" s="35">
        <f>SUMIF(Population!$B$4:$B$104,"&lt;="&amp;$GV523,Population!AP$4:AP$104)-SUMIF(Population!$B$4:$B$104,"&lt;"&amp;$GU523,Population!AP$4:AP$104)</f>
        <v>4178981</v>
      </c>
      <c r="IL523" s="35">
        <f>SUMIF(Population!$B$4:$B$104,"&lt;="&amp;$GV523,Population!AQ$4:AQ$104)-SUMIF(Population!$B$4:$B$104,"&lt;"&amp;$GU523,Population!AQ$4:AQ$104)</f>
        <v>4209002</v>
      </c>
      <c r="IM523" s="35">
        <f>SUMIF(Population!$B$4:$B$104,"&lt;="&amp;$GV523,Population!AR$4:AR$104)-SUMIF(Population!$B$4:$B$104,"&lt;"&amp;$GU523,Population!AR$4:AR$104)</f>
        <v>4248033</v>
      </c>
      <c r="IN523" s="35">
        <f>SUMIF(Population!$B$4:$B$104,"&lt;="&amp;$GV523,Population!AS$4:AS$104)-SUMIF(Population!$B$4:$B$104,"&lt;"&amp;$GU523,Population!AS$4:AS$104)</f>
        <v>4289714</v>
      </c>
      <c r="IO523" s="35">
        <f>SUMIF(Population!$B$4:$B$104,"&lt;="&amp;$GV523,Population!AT$4:AT$104)-SUMIF(Population!$B$4:$B$104,"&lt;"&amp;$GU523,Population!AT$4:AT$104)</f>
        <v>4335456</v>
      </c>
      <c r="IP523" s="35">
        <f>SUMIF(Population!$B$4:$B$104,"&lt;="&amp;$GV523,Population!AU$4:AU$104)-SUMIF(Population!$B$4:$B$104,"&lt;"&amp;$GU523,Population!AU$4:AU$104)</f>
        <v>4377800</v>
      </c>
      <c r="IQ523" s="35">
        <f>SUMIF(Population!$B$4:$B$104,"&lt;="&amp;$GV523,Population!AV$4:AV$104)-SUMIF(Population!$B$4:$B$104,"&lt;"&amp;$GU523,Population!AV$4:AV$104)</f>
        <v>4426953</v>
      </c>
      <c r="IR523" s="35">
        <f>SUMIF(Population!$B$4:$B$104,"&lt;="&amp;$GV523,Population!AW$4:AW$104)-SUMIF(Population!$B$4:$B$104,"&lt;"&amp;$GU523,Population!AW$4:AW$104)</f>
        <v>4478387</v>
      </c>
      <c r="IS523" s="35">
        <f>SUMIF(Population!$B$4:$B$104,"&lt;="&amp;$GV523,Population!AX$4:AX$104)-SUMIF(Population!$B$4:$B$104,"&lt;"&amp;$GU523,Population!AX$4:AX$104)</f>
        <v>4529038</v>
      </c>
      <c r="IT523" s="35">
        <f>SUMIF(Population!$B$4:$B$104,"&lt;="&amp;$GV523,Population!AY$4:AY$104)-SUMIF(Population!$B$4:$B$104,"&lt;"&amp;$GU523,Population!AY$4:AY$104)</f>
        <v>4577018</v>
      </c>
      <c r="IY523" s="81" t="s">
        <v>241</v>
      </c>
      <c r="IZ523" s="35">
        <f t="shared" si="710"/>
        <v>11282006045.023603</v>
      </c>
      <c r="JA523" s="35">
        <f t="shared" si="654"/>
        <v>11700427969.173595</v>
      </c>
      <c r="JB523" s="35">
        <f t="shared" si="654"/>
        <v>12159994383.785191</v>
      </c>
      <c r="JC523" s="35">
        <f t="shared" si="654"/>
        <v>12641714412.973743</v>
      </c>
      <c r="JD523" s="35">
        <f t="shared" si="654"/>
        <v>13180954963.075359</v>
      </c>
      <c r="JE523" s="35">
        <f t="shared" si="654"/>
        <v>13720646308.419666</v>
      </c>
      <c r="JF523" s="35">
        <f t="shared" si="654"/>
        <v>14227888415.131195</v>
      </c>
      <c r="JG523" s="35">
        <f t="shared" si="654"/>
        <v>14741022691.857845</v>
      </c>
      <c r="JH523" s="35">
        <f t="shared" si="654"/>
        <v>15286354818.53093</v>
      </c>
      <c r="JI523" s="35">
        <f t="shared" si="654"/>
        <v>15852850505.448887</v>
      </c>
      <c r="JJ523" s="35">
        <f t="shared" si="654"/>
        <v>16442060097.492556</v>
      </c>
      <c r="JK523" s="35">
        <f t="shared" si="654"/>
        <v>16795066768.049252</v>
      </c>
      <c r="JL523" s="35">
        <f t="shared" si="654"/>
        <v>17131131356.622509</v>
      </c>
      <c r="JM523" s="35">
        <f t="shared" si="654"/>
        <v>17492085685.436897</v>
      </c>
      <c r="JN523" s="35">
        <f t="shared" si="654"/>
        <v>17837775831.313419</v>
      </c>
      <c r="JO523" s="35">
        <f t="shared" si="654"/>
        <v>18258534301.687843</v>
      </c>
      <c r="JP523" s="35">
        <f t="shared" ref="JP523:JP527" si="712">HN523*AZ523</f>
        <v>18817392733.992191</v>
      </c>
      <c r="JQ523" s="35">
        <f t="shared" ref="JQ523:JQ527" si="713">HO523*BA523</f>
        <v>19436636716.162521</v>
      </c>
      <c r="JR523" s="35">
        <f t="shared" ref="JR523:JR527" si="714">HP523*BB523</f>
        <v>20125778901.282547</v>
      </c>
      <c r="JS523" s="35">
        <f t="shared" ref="JS523:JS527" si="715">HQ523*BC523</f>
        <v>20846068155.512745</v>
      </c>
      <c r="JT523" s="35">
        <f t="shared" ref="JT523:JT527" si="716">HR523*BD523</f>
        <v>21564068591.705879</v>
      </c>
      <c r="JU523" s="35">
        <f t="shared" ref="JU523:JU527" si="717">HS523*BE523</f>
        <v>22289982425.298122</v>
      </c>
      <c r="JV523" s="35">
        <f t="shared" ref="JV523:JV527" si="718">HT523*BF523</f>
        <v>23005812798.22287</v>
      </c>
      <c r="JW523" s="35">
        <f t="shared" ref="JW523:JW527" si="719">HU523*BG523</f>
        <v>23715754861.828213</v>
      </c>
      <c r="JX523" s="35">
        <f t="shared" ref="JX523:JX527" si="720">HV523*BH523</f>
        <v>24315863759.294743</v>
      </c>
      <c r="JY523" s="35">
        <f t="shared" ref="JY523:JY527" si="721">HW523*BI523</f>
        <v>24837663329.111958</v>
      </c>
      <c r="JZ523" s="35">
        <f t="shared" ref="JZ523:JZ527" si="722">HX523*BJ523</f>
        <v>25297267558.62851</v>
      </c>
      <c r="KA523" s="35">
        <f t="shared" ref="KA523:KA527" si="723">HY523*BK523</f>
        <v>25752378527.023422</v>
      </c>
      <c r="KB523" s="35">
        <f t="shared" ref="KB523:KB527" si="724">HZ523*BL523</f>
        <v>26200403249.368774</v>
      </c>
      <c r="KC523" s="35">
        <f t="shared" ref="KC523:KC527" si="725">IA523*BM523</f>
        <v>26620985156.103302</v>
      </c>
      <c r="KD523" s="35">
        <f t="shared" ref="KD523:KD527" si="726">IB523*BN523</f>
        <v>27051390502.996044</v>
      </c>
      <c r="KE523" s="35">
        <f t="shared" ref="KE523:KE527" si="727">IC523*BO523</f>
        <v>27452565330.848888</v>
      </c>
      <c r="KF523" s="35">
        <f t="shared" ref="KF523:KF527" si="728">ID523*BP523</f>
        <v>27836862701.316578</v>
      </c>
      <c r="KG523" s="35">
        <f t="shared" ref="KG523:KG527" si="729">IE523*BQ523</f>
        <v>28190821165.342915</v>
      </c>
      <c r="KH523" s="35">
        <f t="shared" ref="KH523:KH527" si="730">IF523*BR523</f>
        <v>28589359900.25029</v>
      </c>
      <c r="KI523" s="35">
        <f t="shared" ref="KI523:KI527" si="731">IG523*BS523</f>
        <v>29012769155.142811</v>
      </c>
      <c r="KJ523" s="35">
        <f t="shared" ref="KJ523:KJ527" si="732">IH523*BT523</f>
        <v>29451814059.920242</v>
      </c>
      <c r="KK523" s="35">
        <f t="shared" ref="KK523:KK527" si="733">II523*BU523</f>
        <v>29924346528.746895</v>
      </c>
      <c r="KL523" s="35">
        <f t="shared" ref="KL523:KL527" si="734">IJ523*BV523</f>
        <v>30427886851.636688</v>
      </c>
      <c r="KM523" s="35">
        <f t="shared" ref="KM523:KM527" si="735">IK523*BW523</f>
        <v>31055501487.750359</v>
      </c>
      <c r="KN523" s="35">
        <f t="shared" ref="KN523:KN527" si="736">IL523*BX523</f>
        <v>31715134349.329029</v>
      </c>
      <c r="KO523" s="35">
        <f t="shared" ref="KO523:KO527" si="737">IM523*BY523</f>
        <v>32455662968.226093</v>
      </c>
      <c r="KP523" s="35">
        <f t="shared" ref="KP523:KP527" si="738">IN523*BZ523</f>
        <v>33230909083.796116</v>
      </c>
      <c r="KQ523" s="35">
        <f t="shared" ref="KQ523:KQ527" si="739">IO523*CA523</f>
        <v>34053066817.113773</v>
      </c>
      <c r="KR523" s="35">
        <f t="shared" ref="KR523:KR527" si="740">IP523*CB523</f>
        <v>34864334492.34169</v>
      </c>
      <c r="KS523" s="35">
        <f t="shared" ref="KS523:KS527" si="741">IQ523*CC523</f>
        <v>35746291962.057129</v>
      </c>
      <c r="KT523" s="35">
        <f t="shared" ref="KT523:KT527" si="742">IR523*CD523</f>
        <v>36664442724.994812</v>
      </c>
      <c r="KU523" s="35">
        <f t="shared" ref="KU523:KU527" si="743">IS523*CE523</f>
        <v>37594447621.906197</v>
      </c>
      <c r="KV523" s="75">
        <f t="shared" ref="KV523:KV527" si="744">IT523*CF523</f>
        <v>38520477629.311958</v>
      </c>
      <c r="MZ523" s="81" t="s">
        <v>241</v>
      </c>
      <c r="NA523" s="75">
        <f t="shared" si="655"/>
        <v>11282006045.023603</v>
      </c>
      <c r="NB523" s="75">
        <f t="shared" si="656"/>
        <v>11700427969.173595</v>
      </c>
      <c r="NC523" s="75">
        <f t="shared" si="657"/>
        <v>12159994383.785191</v>
      </c>
      <c r="ND523" s="75">
        <f t="shared" si="658"/>
        <v>12641714412.973743</v>
      </c>
      <c r="NE523" s="75">
        <f t="shared" si="659"/>
        <v>13180954963.075359</v>
      </c>
      <c r="NF523" s="75">
        <f t="shared" si="660"/>
        <v>13720646308.419666</v>
      </c>
      <c r="NG523" s="75">
        <f t="shared" si="661"/>
        <v>14227888415.131195</v>
      </c>
      <c r="NH523" s="75">
        <f t="shared" si="662"/>
        <v>14741022691.857845</v>
      </c>
      <c r="NI523" s="75">
        <f t="shared" si="663"/>
        <v>15286354818.53093</v>
      </c>
      <c r="NJ523" s="75">
        <f t="shared" si="664"/>
        <v>15852850505.448887</v>
      </c>
      <c r="NK523" s="75">
        <f t="shared" si="665"/>
        <v>16442060097.492556</v>
      </c>
      <c r="NL523" s="75">
        <f t="shared" si="666"/>
        <v>16795066768.049252</v>
      </c>
      <c r="NM523" s="75">
        <f t="shared" si="667"/>
        <v>17131131356.622509</v>
      </c>
      <c r="NN523" s="75">
        <f t="shared" si="668"/>
        <v>17492085685.436897</v>
      </c>
      <c r="NO523" s="75">
        <f t="shared" si="669"/>
        <v>17837775831.313419</v>
      </c>
      <c r="NP523" s="75">
        <f t="shared" si="670"/>
        <v>18258534301.687843</v>
      </c>
      <c r="NQ523" s="75">
        <f t="shared" si="671"/>
        <v>18817392733.992191</v>
      </c>
      <c r="NR523" s="75">
        <f t="shared" si="672"/>
        <v>19436636716.162521</v>
      </c>
      <c r="NS523" s="75">
        <f t="shared" si="673"/>
        <v>20125778901.282547</v>
      </c>
      <c r="NT523" s="75">
        <f t="shared" si="674"/>
        <v>20846068155.512745</v>
      </c>
      <c r="NU523" s="75">
        <f t="shared" si="675"/>
        <v>21564068591.705879</v>
      </c>
      <c r="NV523" s="75">
        <f t="shared" si="676"/>
        <v>22289982425.298122</v>
      </c>
      <c r="NW523" s="75">
        <f t="shared" si="677"/>
        <v>23005812798.22287</v>
      </c>
      <c r="NX523" s="75">
        <f t="shared" si="678"/>
        <v>23715754861.828213</v>
      </c>
      <c r="NY523" s="75">
        <f t="shared" si="679"/>
        <v>24315863759.294743</v>
      </c>
      <c r="NZ523" s="75">
        <f t="shared" si="680"/>
        <v>24837663329.111958</v>
      </c>
      <c r="OA523" s="75">
        <f t="shared" si="681"/>
        <v>25297267558.62851</v>
      </c>
      <c r="OB523" s="75">
        <f t="shared" si="682"/>
        <v>25752378527.023422</v>
      </c>
      <c r="OC523" s="75">
        <f t="shared" si="683"/>
        <v>26200403249.368774</v>
      </c>
      <c r="OD523" s="75">
        <f t="shared" si="684"/>
        <v>26620985156.103302</v>
      </c>
      <c r="OE523" s="75">
        <f t="shared" si="685"/>
        <v>27051390502.996044</v>
      </c>
      <c r="OF523" s="75">
        <f t="shared" si="686"/>
        <v>27452565330.848888</v>
      </c>
      <c r="OG523" s="75">
        <f t="shared" si="687"/>
        <v>27836862701.316578</v>
      </c>
      <c r="OH523" s="75">
        <f t="shared" si="688"/>
        <v>28190821165.342915</v>
      </c>
      <c r="OI523" s="75">
        <f t="shared" si="689"/>
        <v>28589359900.25029</v>
      </c>
      <c r="OJ523" s="75">
        <f t="shared" si="690"/>
        <v>29012769155.142811</v>
      </c>
      <c r="OK523" s="75">
        <f t="shared" si="691"/>
        <v>29451814059.920242</v>
      </c>
      <c r="OL523" s="75">
        <f t="shared" si="692"/>
        <v>29924346528.746895</v>
      </c>
      <c r="OM523" s="75">
        <f t="shared" si="693"/>
        <v>30427886851.636688</v>
      </c>
      <c r="ON523" s="75">
        <f t="shared" si="694"/>
        <v>31055501487.750359</v>
      </c>
      <c r="OO523" s="75">
        <f t="shared" si="695"/>
        <v>31715134349.329029</v>
      </c>
      <c r="OP523" s="75">
        <f t="shared" si="696"/>
        <v>32455662968.226093</v>
      </c>
      <c r="OQ523" s="75">
        <f t="shared" si="697"/>
        <v>33230909083.796116</v>
      </c>
      <c r="OR523" s="75">
        <f t="shared" si="698"/>
        <v>34053066817.113773</v>
      </c>
      <c r="OS523" s="75">
        <f t="shared" si="699"/>
        <v>34864334492.34169</v>
      </c>
      <c r="OT523" s="75">
        <f t="shared" si="700"/>
        <v>35746291962.057129</v>
      </c>
      <c r="OU523" s="75">
        <f t="shared" si="701"/>
        <v>36664442724.994812</v>
      </c>
      <c r="OV523" s="75">
        <f t="shared" si="702"/>
        <v>37594447621.906197</v>
      </c>
      <c r="OW523" s="75">
        <f t="shared" si="703"/>
        <v>38520477629.311958</v>
      </c>
    </row>
    <row r="524" spans="2:413" ht="15">
      <c r="B524" s="81" t="s">
        <v>242</v>
      </c>
      <c r="C524" s="93">
        <v>3443</v>
      </c>
      <c r="D524" s="84">
        <f t="shared" si="704"/>
        <v>1.3334624322230828</v>
      </c>
      <c r="E524" s="93">
        <f t="shared" si="705"/>
        <v>5499.6564503783084</v>
      </c>
      <c r="AI524" s="36" t="s">
        <v>242</v>
      </c>
      <c r="AJ524" s="44">
        <f t="shared" si="706"/>
        <v>5660.4588382750844</v>
      </c>
      <c r="AK524" s="44">
        <f t="shared" si="711"/>
        <v>5825.9628667537063</v>
      </c>
      <c r="AL524" s="44">
        <f t="shared" si="711"/>
        <v>5996.3060053160261</v>
      </c>
      <c r="AM524" s="44">
        <f t="shared" si="711"/>
        <v>6171.6297428829921</v>
      </c>
      <c r="AN524" s="44">
        <f t="shared" si="711"/>
        <v>6352.0797053169354</v>
      </c>
      <c r="AO524" s="44">
        <f t="shared" si="711"/>
        <v>6537.8057763800389</v>
      </c>
      <c r="AP524" s="44">
        <f t="shared" si="711"/>
        <v>6728.9622222294765</v>
      </c>
      <c r="AQ524" s="44">
        <f t="shared" si="711"/>
        <v>6925.7078195526101</v>
      </c>
      <c r="AR524" s="44">
        <f t="shared" si="711"/>
        <v>7128.2059874486858</v>
      </c>
      <c r="AS524" s="44">
        <f t="shared" si="711"/>
        <v>7336.6249231665715</v>
      </c>
      <c r="AT524" s="44">
        <f t="shared" si="711"/>
        <v>7551.1377418112788</v>
      </c>
      <c r="AU524" s="44">
        <f t="shared" si="711"/>
        <v>7664.3251264451837</v>
      </c>
      <c r="AV524" s="44">
        <f t="shared" si="711"/>
        <v>7778.2990414611859</v>
      </c>
      <c r="AW524" s="44">
        <f t="shared" si="711"/>
        <v>7893.1863046020972</v>
      </c>
      <c r="AX524" s="44">
        <f t="shared" si="711"/>
        <v>8009.0907067816734</v>
      </c>
      <c r="AY524" s="44">
        <f t="shared" si="711"/>
        <v>8126.0992748887566</v>
      </c>
      <c r="AZ524" s="44">
        <f t="shared" si="707"/>
        <v>8244.2865709435737</v>
      </c>
      <c r="BA524" s="44">
        <f t="shared" si="707"/>
        <v>8363.717722194966</v>
      </c>
      <c r="BB524" s="44">
        <f t="shared" si="707"/>
        <v>8484.4506062976488</v>
      </c>
      <c r="BC524" s="44">
        <f t="shared" si="707"/>
        <v>8606.5374592079243</v>
      </c>
      <c r="BD524" s="44">
        <f t="shared" si="707"/>
        <v>8730.0260795915801</v>
      </c>
      <c r="BE524" s="44">
        <f t="shared" si="707"/>
        <v>8854.9607454834895</v>
      </c>
      <c r="BF524" s="44">
        <f t="shared" si="707"/>
        <v>8981.3829220231091</v>
      </c>
      <c r="BG524" s="44">
        <f t="shared" si="707"/>
        <v>9109.3318150351897</v>
      </c>
      <c r="BH524" s="44">
        <f t="shared" si="707"/>
        <v>9238.8448092026738</v>
      </c>
      <c r="BI524" s="44">
        <f t="shared" si="707"/>
        <v>9369.9578186940398</v>
      </c>
      <c r="BJ524" s="44">
        <f t="shared" si="708"/>
        <v>9502.7055705792027</v>
      </c>
      <c r="BK524" s="44">
        <f t="shared" si="708"/>
        <v>9637.121836076094</v>
      </c>
      <c r="BL524" s="44">
        <f t="shared" si="708"/>
        <v>9773.2396208939372</v>
      </c>
      <c r="BM524" s="44">
        <f t="shared" si="708"/>
        <v>9911.0913232080766</v>
      </c>
      <c r="BN524" s="44">
        <f t="shared" si="708"/>
        <v>10050.708865800423</v>
      </c>
      <c r="BO524" s="44">
        <f t="shared" si="708"/>
        <v>10192.12380741698</v>
      </c>
      <c r="BP524" s="44">
        <f t="shared" si="708"/>
        <v>10335.36743728323</v>
      </c>
      <c r="BQ524" s="44">
        <f t="shared" si="708"/>
        <v>10480.4708558778</v>
      </c>
      <c r="BR524" s="44">
        <f t="shared" si="708"/>
        <v>10627.465044422883</v>
      </c>
      <c r="BS524" s="44">
        <f t="shared" si="708"/>
        <v>10776.38092505544</v>
      </c>
      <c r="BT524" s="44">
        <f t="shared" si="709"/>
        <v>10927.249413259002</v>
      </c>
      <c r="BU524" s="44">
        <f t="shared" si="709"/>
        <v>11080.101463835221</v>
      </c>
      <c r="BV524" s="44">
        <f t="shared" si="709"/>
        <v>11234.968111457201</v>
      </c>
      <c r="BW524" s="44">
        <f t="shared" si="709"/>
        <v>11391.880506658428</v>
      </c>
      <c r="BX524" s="44">
        <f t="shared" si="709"/>
        <v>11550.869947960815</v>
      </c>
      <c r="BY524" s="44">
        <f t="shared" si="709"/>
        <v>11711.967910724405</v>
      </c>
      <c r="BZ524" s="44">
        <f t="shared" si="709"/>
        <v>11875.206073203684</v>
      </c>
      <c r="CA524" s="44">
        <f t="shared" si="709"/>
        <v>12040.616340215938</v>
      </c>
      <c r="CB524" s="44">
        <f t="shared" si="709"/>
        <v>12208.230864762254</v>
      </c>
      <c r="CC524" s="44">
        <f t="shared" si="709"/>
        <v>12378.082067888474</v>
      </c>
      <c r="CD524" s="44">
        <f t="shared" si="709"/>
        <v>12550.202657029422</v>
      </c>
      <c r="CE524" s="44">
        <f t="shared" si="709"/>
        <v>12724.6256430434</v>
      </c>
      <c r="CF524" s="44">
        <f t="shared" si="709"/>
        <v>12901.384356113518</v>
      </c>
      <c r="GU524" s="35">
        <v>55</v>
      </c>
      <c r="GV524" s="35">
        <v>64</v>
      </c>
      <c r="GW524" s="81" t="s">
        <v>242</v>
      </c>
      <c r="GX524" s="35">
        <f>SUMIF(Population!$B$4:$B$104,"&lt;="&amp;$GV524,Population!C$4:C$104)-SUMIF(Population!$B$4:$B$104,"&lt;"&amp;$GU524,Population!C$4:C$104)</f>
        <v>2589967</v>
      </c>
      <c r="GY524" s="35">
        <f>SUMIF(Population!$B$4:$B$104,"&lt;="&amp;$GV524,Population!D$4:D$104)-SUMIF(Population!$B$4:$B$104,"&lt;"&amp;$GU524,Population!D$4:D$104)</f>
        <v>2635997</v>
      </c>
      <c r="GZ524" s="35">
        <f>SUMIF(Population!$B$4:$B$104,"&lt;="&amp;$GV524,Population!E$4:E$104)-SUMIF(Population!$B$4:$B$104,"&lt;"&amp;$GU524,Population!E$4:E$104)</f>
        <v>2692199</v>
      </c>
      <c r="HA524" s="35">
        <f>SUMIF(Population!$B$4:$B$104,"&lt;="&amp;$GV524,Population!F$4:F$104)-SUMIF(Population!$B$4:$B$104,"&lt;"&amp;$GU524,Population!F$4:F$104)</f>
        <v>2746812</v>
      </c>
      <c r="HB524" s="35">
        <f>SUMIF(Population!$B$4:$B$104,"&lt;="&amp;$GV524,Population!G$4:G$104)-SUMIF(Population!$B$4:$B$104,"&lt;"&amp;$GU524,Population!G$4:G$104)</f>
        <v>2807840</v>
      </c>
      <c r="HC524" s="35">
        <f>SUMIF(Population!$B$4:$B$104,"&lt;="&amp;$GV524,Population!H$4:H$104)-SUMIF(Population!$B$4:$B$104,"&lt;"&amp;$GU524,Population!H$4:H$104)</f>
        <v>2867481</v>
      </c>
      <c r="HD524" s="35">
        <f>SUMIF(Population!$B$4:$B$104,"&lt;="&amp;$GV524,Population!I$4:I$104)-SUMIF(Population!$B$4:$B$104,"&lt;"&amp;$GU524,Population!I$4:I$104)</f>
        <v>2918985</v>
      </c>
      <c r="HE524" s="35">
        <f>SUMIF(Population!$B$4:$B$104,"&lt;="&amp;$GV524,Population!J$4:J$104)-SUMIF(Population!$B$4:$B$104,"&lt;"&amp;$GU524,Population!J$4:J$104)</f>
        <v>2965276</v>
      </c>
      <c r="HF524" s="35">
        <f>SUMIF(Population!$B$4:$B$104,"&lt;="&amp;$GV524,Population!K$4:K$104)-SUMIF(Population!$B$4:$B$104,"&lt;"&amp;$GU524,Population!K$4:K$104)</f>
        <v>2996663</v>
      </c>
      <c r="HG524" s="35">
        <f>SUMIF(Population!$B$4:$B$104,"&lt;="&amp;$GV524,Population!L$4:L$104)-SUMIF(Population!$B$4:$B$104,"&lt;"&amp;$GU524,Population!L$4:L$104)</f>
        <v>3018291</v>
      </c>
      <c r="HH524" s="35">
        <f>SUMIF(Population!$B$4:$B$104,"&lt;="&amp;$GV524,Population!M$4:M$104)-SUMIF(Population!$B$4:$B$104,"&lt;"&amp;$GU524,Population!M$4:M$104)</f>
        <v>3038538</v>
      </c>
      <c r="HI524" s="35">
        <f>SUMIF(Population!$B$4:$B$104,"&lt;="&amp;$GV524,Population!N$4:N$104)-SUMIF(Population!$B$4:$B$104,"&lt;"&amp;$GU524,Population!N$4:N$104)</f>
        <v>3061047</v>
      </c>
      <c r="HJ524" s="35">
        <f>SUMIF(Population!$B$4:$B$104,"&lt;="&amp;$GV524,Population!O$4:O$104)-SUMIF(Population!$B$4:$B$104,"&lt;"&amp;$GU524,Population!O$4:O$104)</f>
        <v>3090640</v>
      </c>
      <c r="HK524" s="35">
        <f>SUMIF(Population!$B$4:$B$104,"&lt;="&amp;$GV524,Population!P$4:P$104)-SUMIF(Population!$B$4:$B$104,"&lt;"&amp;$GU524,Population!P$4:P$104)</f>
        <v>3121954</v>
      </c>
      <c r="HL524" s="35">
        <f>SUMIF(Population!$B$4:$B$104,"&lt;="&amp;$GV524,Population!Q$4:Q$104)-SUMIF(Population!$B$4:$B$104,"&lt;"&amp;$GU524,Population!Q$4:Q$104)</f>
        <v>3163313</v>
      </c>
      <c r="HM524" s="35">
        <f>SUMIF(Population!$B$4:$B$104,"&lt;="&amp;$GV524,Population!R$4:R$104)-SUMIF(Population!$B$4:$B$104,"&lt;"&amp;$GU524,Population!R$4:R$104)</f>
        <v>3200493</v>
      </c>
      <c r="HN524" s="35">
        <f>SUMIF(Population!$B$4:$B$104,"&lt;="&amp;$GV524,Population!S$4:S$104)-SUMIF(Population!$B$4:$B$104,"&lt;"&amp;$GU524,Population!S$4:S$104)</f>
        <v>3226384</v>
      </c>
      <c r="HO524" s="35">
        <f>SUMIF(Population!$B$4:$B$104,"&lt;="&amp;$GV524,Population!T$4:T$104)-SUMIF(Population!$B$4:$B$104,"&lt;"&amp;$GU524,Population!T$4:T$104)</f>
        <v>3249534</v>
      </c>
      <c r="HP524" s="35">
        <f>SUMIF(Population!$B$4:$B$104,"&lt;="&amp;$GV524,Population!U$4:U$104)-SUMIF(Population!$B$4:$B$104,"&lt;"&amp;$GU524,Population!U$4:U$104)</f>
        <v>3275512</v>
      </c>
      <c r="HQ524" s="35">
        <f>SUMIF(Population!$B$4:$B$104,"&lt;="&amp;$GV524,Population!V$4:V$104)-SUMIF(Population!$B$4:$B$104,"&lt;"&amp;$GU524,Population!V$4:V$104)</f>
        <v>3301766</v>
      </c>
      <c r="HR524" s="35">
        <f>SUMIF(Population!$B$4:$B$104,"&lt;="&amp;$GV524,Population!W$4:W$104)-SUMIF(Population!$B$4:$B$104,"&lt;"&amp;$GU524,Population!W$4:W$104)</f>
        <v>3328507</v>
      </c>
      <c r="HS524" s="35">
        <f>SUMIF(Population!$B$4:$B$104,"&lt;="&amp;$GV524,Population!X$4:X$104)-SUMIF(Population!$B$4:$B$104,"&lt;"&amp;$GU524,Population!X$4:X$104)</f>
        <v>3351181</v>
      </c>
      <c r="HT524" s="35">
        <f>SUMIF(Population!$B$4:$B$104,"&lt;="&amp;$GV524,Population!Y$4:Y$104)-SUMIF(Population!$B$4:$B$104,"&lt;"&amp;$GU524,Population!Y$4:Y$104)</f>
        <v>3369761</v>
      </c>
      <c r="HU524" s="35">
        <f>SUMIF(Population!$B$4:$B$104,"&lt;="&amp;$GV524,Population!Z$4:Z$104)-SUMIF(Population!$B$4:$B$104,"&lt;"&amp;$GU524,Population!Z$4:Z$104)</f>
        <v>3392258</v>
      </c>
      <c r="HV524" s="35">
        <f>SUMIF(Population!$B$4:$B$104,"&lt;="&amp;$GV524,Population!AA$4:AA$104)-SUMIF(Population!$B$4:$B$104,"&lt;"&amp;$GU524,Population!AA$4:AA$104)</f>
        <v>3411098</v>
      </c>
      <c r="HW524" s="35">
        <f>SUMIF(Population!$B$4:$B$104,"&lt;="&amp;$GV524,Population!AB$4:AB$104)-SUMIF(Population!$B$4:$B$104,"&lt;"&amp;$GU524,Population!AB$4:AB$104)</f>
        <v>3442861</v>
      </c>
      <c r="HX524" s="35">
        <f>SUMIF(Population!$B$4:$B$104,"&lt;="&amp;$GV524,Population!AC$4:AC$104)-SUMIF(Population!$B$4:$B$104,"&lt;"&amp;$GU524,Population!AC$4:AC$104)</f>
        <v>3498409</v>
      </c>
      <c r="HY524" s="35">
        <f>SUMIF(Population!$B$4:$B$104,"&lt;="&amp;$GV524,Population!AD$4:AD$104)-SUMIF(Population!$B$4:$B$104,"&lt;"&amp;$GU524,Population!AD$4:AD$104)</f>
        <v>3562705</v>
      </c>
      <c r="HZ524" s="35">
        <f>SUMIF(Population!$B$4:$B$104,"&lt;="&amp;$GV524,Population!AE$4:AE$104)-SUMIF(Population!$B$4:$B$104,"&lt;"&amp;$GU524,Population!AE$4:AE$104)</f>
        <v>3637037</v>
      </c>
      <c r="IA524" s="35">
        <f>SUMIF(Population!$B$4:$B$104,"&lt;="&amp;$GV524,Population!AF$4:AF$104)-SUMIF(Population!$B$4:$B$104,"&lt;"&amp;$GU524,Population!AF$4:AF$104)</f>
        <v>3714139</v>
      </c>
      <c r="IB524" s="35">
        <f>SUMIF(Population!$B$4:$B$104,"&lt;="&amp;$GV524,Population!AG$4:AG$104)-SUMIF(Population!$B$4:$B$104,"&lt;"&amp;$GU524,Population!AG$4:AG$104)</f>
        <v>3788088</v>
      </c>
      <c r="IC524" s="35">
        <f>SUMIF(Population!$B$4:$B$104,"&lt;="&amp;$GV524,Population!AH$4:AH$104)-SUMIF(Population!$B$4:$B$104,"&lt;"&amp;$GU524,Population!AH$4:AH$104)</f>
        <v>3860734</v>
      </c>
      <c r="ID524" s="35">
        <f>SUMIF(Population!$B$4:$B$104,"&lt;="&amp;$GV524,Population!AI$4:AI$104)-SUMIF(Population!$B$4:$B$104,"&lt;"&amp;$GU524,Population!AI$4:AI$104)</f>
        <v>3929093</v>
      </c>
      <c r="IE524" s="35">
        <f>SUMIF(Population!$B$4:$B$104,"&lt;="&amp;$GV524,Population!AJ$4:AJ$104)-SUMIF(Population!$B$4:$B$104,"&lt;"&amp;$GU524,Population!AJ$4:AJ$104)</f>
        <v>3993980</v>
      </c>
      <c r="IF524" s="35">
        <f>SUMIF(Population!$B$4:$B$104,"&lt;="&amp;$GV524,Population!AK$4:AK$104)-SUMIF(Population!$B$4:$B$104,"&lt;"&amp;$GU524,Population!AK$4:AK$104)</f>
        <v>4038532</v>
      </c>
      <c r="IG524" s="35">
        <f>SUMIF(Population!$B$4:$B$104,"&lt;="&amp;$GV524,Population!AL$4:AL$104)-SUMIF(Population!$B$4:$B$104,"&lt;"&amp;$GU524,Population!AL$4:AL$104)</f>
        <v>4068584</v>
      </c>
      <c r="IH524" s="35">
        <f>SUMIF(Population!$B$4:$B$104,"&lt;="&amp;$GV524,Population!AM$4:AM$104)-SUMIF(Population!$B$4:$B$104,"&lt;"&amp;$GU524,Population!AM$4:AM$104)</f>
        <v>4087303</v>
      </c>
      <c r="II524" s="35">
        <f>SUMIF(Population!$B$4:$B$104,"&lt;="&amp;$GV524,Population!AN$4:AN$104)-SUMIF(Population!$B$4:$B$104,"&lt;"&amp;$GU524,Population!AN$4:AN$104)</f>
        <v>4104116</v>
      </c>
      <c r="IJ524" s="35">
        <f>SUMIF(Population!$B$4:$B$104,"&lt;="&amp;$GV524,Population!AO$4:AO$104)-SUMIF(Population!$B$4:$B$104,"&lt;"&amp;$GU524,Population!AO$4:AO$104)</f>
        <v>4118710</v>
      </c>
      <c r="IK524" s="35">
        <f>SUMIF(Population!$B$4:$B$104,"&lt;="&amp;$GV524,Population!AP$4:AP$104)-SUMIF(Population!$B$4:$B$104,"&lt;"&amp;$GU524,Population!AP$4:AP$104)</f>
        <v>4127998</v>
      </c>
      <c r="IL524" s="35">
        <f>SUMIF(Population!$B$4:$B$104,"&lt;="&amp;$GV524,Population!AQ$4:AQ$104)-SUMIF(Population!$B$4:$B$104,"&lt;"&amp;$GU524,Population!AQ$4:AQ$104)</f>
        <v>4137787</v>
      </c>
      <c r="IM524" s="35">
        <f>SUMIF(Population!$B$4:$B$104,"&lt;="&amp;$GV524,Population!AR$4:AR$104)-SUMIF(Population!$B$4:$B$104,"&lt;"&amp;$GU524,Population!AR$4:AR$104)</f>
        <v>4142254</v>
      </c>
      <c r="IN524" s="35">
        <f>SUMIF(Population!$B$4:$B$104,"&lt;="&amp;$GV524,Population!AS$4:AS$104)-SUMIF(Population!$B$4:$B$104,"&lt;"&amp;$GU524,Population!AS$4:AS$104)</f>
        <v>4143351</v>
      </c>
      <c r="IO524" s="35">
        <f>SUMIF(Population!$B$4:$B$104,"&lt;="&amp;$GV524,Population!AT$4:AT$104)-SUMIF(Population!$B$4:$B$104,"&lt;"&amp;$GU524,Population!AT$4:AT$104)</f>
        <v>4139272</v>
      </c>
      <c r="IP524" s="35">
        <f>SUMIF(Population!$B$4:$B$104,"&lt;="&amp;$GV524,Population!AU$4:AU$104)-SUMIF(Population!$B$4:$B$104,"&lt;"&amp;$GU524,Population!AU$4:AU$104)</f>
        <v>4140851</v>
      </c>
      <c r="IQ524" s="35">
        <f>SUMIF(Population!$B$4:$B$104,"&lt;="&amp;$GV524,Population!AV$4:AV$104)-SUMIF(Population!$B$4:$B$104,"&lt;"&amp;$GU524,Population!AV$4:AV$104)</f>
        <v>4145067</v>
      </c>
      <c r="IR524" s="35">
        <f>SUMIF(Population!$B$4:$B$104,"&lt;="&amp;$GV524,Population!AW$4:AW$104)-SUMIF(Population!$B$4:$B$104,"&lt;"&amp;$GU524,Population!AW$4:AW$104)</f>
        <v>4150569</v>
      </c>
      <c r="IS524" s="35">
        <f>SUMIF(Population!$B$4:$B$104,"&lt;="&amp;$GV524,Population!AX$4:AX$104)-SUMIF(Population!$B$4:$B$104,"&lt;"&amp;$GU524,Population!AX$4:AX$104)</f>
        <v>4159739</v>
      </c>
      <c r="IT524" s="35">
        <f>SUMIF(Population!$B$4:$B$104,"&lt;="&amp;$GV524,Population!AY$4:AY$104)-SUMIF(Population!$B$4:$B$104,"&lt;"&amp;$GU524,Population!AY$4:AY$104)</f>
        <v>4172098</v>
      </c>
      <c r="IY524" s="81" t="s">
        <v>242</v>
      </c>
      <c r="IZ524" s="35">
        <f t="shared" si="710"/>
        <v>14660401595.990805</v>
      </c>
      <c r="JA524" s="35">
        <f t="shared" ref="JA524:JA527" si="745">GY524*AK524</f>
        <v>15357220638.87417</v>
      </c>
      <c r="JB524" s="35">
        <f t="shared" ref="JB524:JB527" si="746">GZ524*AL524</f>
        <v>16143249031.205801</v>
      </c>
      <c r="JC524" s="35">
        <f t="shared" ref="JC524:JC527" si="747">HA524*AM524</f>
        <v>16952306637.307917</v>
      </c>
      <c r="JD524" s="35">
        <f t="shared" ref="JD524:JD527" si="748">HB524*AN524</f>
        <v>17835623479.777103</v>
      </c>
      <c r="JE524" s="35">
        <f t="shared" ref="JE524:JE527" si="749">HC524*AO524</f>
        <v>18747033845.460011</v>
      </c>
      <c r="JF524" s="35">
        <f t="shared" ref="JF524:JF527" si="750">HD524*AP524</f>
        <v>19641739792.254509</v>
      </c>
      <c r="JG524" s="35">
        <f t="shared" ref="JG524:JG527" si="751">HE524*AQ524</f>
        <v>20536635180.331684</v>
      </c>
      <c r="JH524" s="35">
        <f t="shared" ref="JH524:JH527" si="752">HF524*AR524</f>
        <v>21360831138.965942</v>
      </c>
      <c r="JI524" s="35">
        <f t="shared" ref="JI524:JI527" si="753">HG524*AS524</f>
        <v>22144068975.969353</v>
      </c>
      <c r="JJ524" s="35">
        <f t="shared" ref="JJ524:JJ527" si="754">HH524*AT524</f>
        <v>22944418971.72776</v>
      </c>
      <c r="JK524" s="35">
        <f t="shared" ref="JK524:JK527" si="755">HI524*AU524</f>
        <v>23460859435.329651</v>
      </c>
      <c r="JL524" s="35">
        <f t="shared" ref="JL524:JL527" si="756">HJ524*AV524</f>
        <v>24039922149.501598</v>
      </c>
      <c r="JM524" s="35">
        <f t="shared" ref="JM524:JM527" si="757">HK524*AW524</f>
        <v>24642164556.397736</v>
      </c>
      <c r="JN524" s="35">
        <f t="shared" ref="JN524:JN527" si="758">HL524*AX524</f>
        <v>25335260750.941654</v>
      </c>
      <c r="JO524" s="35">
        <f t="shared" ref="JO524:JO527" si="759">HM524*AY524</f>
        <v>26007523846.58654</v>
      </c>
      <c r="JP524" s="35">
        <f t="shared" si="712"/>
        <v>26599234283.907211</v>
      </c>
      <c r="JQ524" s="35">
        <f t="shared" si="713"/>
        <v>27178185104.675098</v>
      </c>
      <c r="JR524" s="35">
        <f t="shared" si="714"/>
        <v>27790919774.335224</v>
      </c>
      <c r="JS524" s="35">
        <f t="shared" si="715"/>
        <v>28416772760.539112</v>
      </c>
      <c r="JT524" s="35">
        <f t="shared" si="716"/>
        <v>29057952916.10313</v>
      </c>
      <c r="JU524" s="35">
        <f t="shared" si="717"/>
        <v>29674576206.010105</v>
      </c>
      <c r="JV524" s="35">
        <f t="shared" si="718"/>
        <v>30265113896.699512</v>
      </c>
      <c r="JW524" s="35">
        <f t="shared" si="719"/>
        <v>30901203724.207642</v>
      </c>
      <c r="JX524" s="35">
        <f t="shared" si="720"/>
        <v>31514605050.981621</v>
      </c>
      <c r="JY524" s="35">
        <f t="shared" si="721"/>
        <v>32259462345.626781</v>
      </c>
      <c r="JZ524" s="35">
        <f t="shared" si="722"/>
        <v>33244350692.464417</v>
      </c>
      <c r="KA524" s="35">
        <f t="shared" si="723"/>
        <v>34334222150.997482</v>
      </c>
      <c r="KB524" s="35">
        <f t="shared" si="724"/>
        <v>35545634111.05722</v>
      </c>
      <c r="KC524" s="35">
        <f t="shared" si="725"/>
        <v>36811170816.088722</v>
      </c>
      <c r="KD524" s="35">
        <f t="shared" si="726"/>
        <v>38072969646.032196</v>
      </c>
      <c r="KE524" s="35">
        <f t="shared" si="727"/>
        <v>39349078915.504189</v>
      </c>
      <c r="KF524" s="35">
        <f t="shared" si="728"/>
        <v>40608619850.257477</v>
      </c>
      <c r="KG524" s="35">
        <f t="shared" si="729"/>
        <v>41858790988.958817</v>
      </c>
      <c r="KH524" s="35">
        <f t="shared" si="730"/>
        <v>42919357660.783234</v>
      </c>
      <c r="KI524" s="35">
        <f t="shared" si="731"/>
        <v>43844611009.585762</v>
      </c>
      <c r="KJ524" s="35">
        <f t="shared" si="732"/>
        <v>44662979308.56176</v>
      </c>
      <c r="KK524" s="35">
        <f t="shared" si="733"/>
        <v>45474021699.349548</v>
      </c>
      <c r="KL524" s="35">
        <f t="shared" si="734"/>
        <v>46273575510.33989</v>
      </c>
      <c r="KM524" s="35">
        <f t="shared" si="735"/>
        <v>47025659947.724976</v>
      </c>
      <c r="KN524" s="35">
        <f t="shared" si="736"/>
        <v>47795039509.362938</v>
      </c>
      <c r="KO524" s="35">
        <f t="shared" si="737"/>
        <v>48513945926.069809</v>
      </c>
      <c r="KP524" s="35">
        <f t="shared" si="738"/>
        <v>49203146958.614555</v>
      </c>
      <c r="KQ524" s="35">
        <f t="shared" si="739"/>
        <v>49839386079.798309</v>
      </c>
      <c r="KR524" s="35">
        <f t="shared" si="740"/>
        <v>50552464984.581642</v>
      </c>
      <c r="KS524" s="35">
        <f t="shared" si="741"/>
        <v>51307979502.896271</v>
      </c>
      <c r="KT524" s="35">
        <f t="shared" si="742"/>
        <v>52090482091.983948</v>
      </c>
      <c r="KU524" s="35">
        <f t="shared" si="743"/>
        <v>52931121547.767715</v>
      </c>
      <c r="KV524" s="75">
        <f t="shared" si="744"/>
        <v>53825839869.372498</v>
      </c>
      <c r="MZ524" s="81" t="s">
        <v>242</v>
      </c>
      <c r="NA524" s="75">
        <f t="shared" si="655"/>
        <v>14660401595.990805</v>
      </c>
      <c r="NB524" s="75">
        <f t="shared" si="656"/>
        <v>15357220638.87417</v>
      </c>
      <c r="NC524" s="75">
        <f t="shared" si="657"/>
        <v>16143249031.205801</v>
      </c>
      <c r="ND524" s="75">
        <f t="shared" si="658"/>
        <v>16952306637.307917</v>
      </c>
      <c r="NE524" s="75">
        <f t="shared" si="659"/>
        <v>17835623479.777103</v>
      </c>
      <c r="NF524" s="75">
        <f t="shared" si="660"/>
        <v>18747033845.460011</v>
      </c>
      <c r="NG524" s="75">
        <f t="shared" si="661"/>
        <v>19641739792.254509</v>
      </c>
      <c r="NH524" s="75">
        <f t="shared" si="662"/>
        <v>20536635180.331684</v>
      </c>
      <c r="NI524" s="75">
        <f t="shared" si="663"/>
        <v>21360831138.965942</v>
      </c>
      <c r="NJ524" s="75">
        <f t="shared" si="664"/>
        <v>22144068975.969353</v>
      </c>
      <c r="NK524" s="75">
        <f t="shared" si="665"/>
        <v>22944418971.72776</v>
      </c>
      <c r="NL524" s="75">
        <f t="shared" si="666"/>
        <v>23460859435.329651</v>
      </c>
      <c r="NM524" s="75">
        <f t="shared" si="667"/>
        <v>24039922149.501598</v>
      </c>
      <c r="NN524" s="75">
        <f t="shared" si="668"/>
        <v>24642164556.397736</v>
      </c>
      <c r="NO524" s="75">
        <f t="shared" si="669"/>
        <v>25335260750.941654</v>
      </c>
      <c r="NP524" s="75">
        <f t="shared" si="670"/>
        <v>26007523846.58654</v>
      </c>
      <c r="NQ524" s="75">
        <f t="shared" si="671"/>
        <v>26599234283.907211</v>
      </c>
      <c r="NR524" s="75">
        <f t="shared" si="672"/>
        <v>27178185104.675098</v>
      </c>
      <c r="NS524" s="75">
        <f t="shared" si="673"/>
        <v>27790919774.335224</v>
      </c>
      <c r="NT524" s="75">
        <f t="shared" si="674"/>
        <v>28416772760.539112</v>
      </c>
      <c r="NU524" s="75">
        <f t="shared" si="675"/>
        <v>29057952916.10313</v>
      </c>
      <c r="NV524" s="75">
        <f t="shared" si="676"/>
        <v>29674576206.010105</v>
      </c>
      <c r="NW524" s="75">
        <f t="shared" si="677"/>
        <v>30265113896.699512</v>
      </c>
      <c r="NX524" s="75">
        <f t="shared" si="678"/>
        <v>30901203724.207642</v>
      </c>
      <c r="NY524" s="75">
        <f t="shared" si="679"/>
        <v>31514605050.981621</v>
      </c>
      <c r="NZ524" s="75">
        <f t="shared" si="680"/>
        <v>32259462345.626781</v>
      </c>
      <c r="OA524" s="75">
        <f t="shared" si="681"/>
        <v>33244350692.464417</v>
      </c>
      <c r="OB524" s="75">
        <f t="shared" si="682"/>
        <v>34334222150.997482</v>
      </c>
      <c r="OC524" s="75">
        <f t="shared" si="683"/>
        <v>35545634111.05722</v>
      </c>
      <c r="OD524" s="75">
        <f t="shared" si="684"/>
        <v>36811170816.088722</v>
      </c>
      <c r="OE524" s="75">
        <f t="shared" si="685"/>
        <v>38072969646.032196</v>
      </c>
      <c r="OF524" s="75">
        <f t="shared" si="686"/>
        <v>39349078915.504189</v>
      </c>
      <c r="OG524" s="75">
        <f t="shared" si="687"/>
        <v>40608619850.257477</v>
      </c>
      <c r="OH524" s="75">
        <f t="shared" si="688"/>
        <v>41858790988.958817</v>
      </c>
      <c r="OI524" s="75">
        <f t="shared" si="689"/>
        <v>42919357660.783234</v>
      </c>
      <c r="OJ524" s="75">
        <f t="shared" si="690"/>
        <v>43844611009.585762</v>
      </c>
      <c r="OK524" s="75">
        <f t="shared" si="691"/>
        <v>44662979308.56176</v>
      </c>
      <c r="OL524" s="75">
        <f t="shared" si="692"/>
        <v>45474021699.349548</v>
      </c>
      <c r="OM524" s="75">
        <f t="shared" si="693"/>
        <v>46273575510.33989</v>
      </c>
      <c r="ON524" s="75">
        <f t="shared" si="694"/>
        <v>47025659947.724976</v>
      </c>
      <c r="OO524" s="75">
        <f t="shared" si="695"/>
        <v>47795039509.362938</v>
      </c>
      <c r="OP524" s="75">
        <f t="shared" si="696"/>
        <v>48513945926.069809</v>
      </c>
      <c r="OQ524" s="75">
        <f t="shared" si="697"/>
        <v>49203146958.614555</v>
      </c>
      <c r="OR524" s="75">
        <f t="shared" si="698"/>
        <v>49839386079.798309</v>
      </c>
      <c r="OS524" s="75">
        <f t="shared" si="699"/>
        <v>50552464984.581642</v>
      </c>
      <c r="OT524" s="75">
        <f t="shared" si="700"/>
        <v>51307979502.896271</v>
      </c>
      <c r="OU524" s="75">
        <f t="shared" si="701"/>
        <v>52090482091.983948</v>
      </c>
      <c r="OV524" s="75">
        <f t="shared" si="702"/>
        <v>52931121547.767715</v>
      </c>
      <c r="OW524" s="75">
        <f t="shared" si="703"/>
        <v>53825839869.372498</v>
      </c>
    </row>
    <row r="525" spans="2:413" ht="15">
      <c r="B525" s="81" t="s">
        <v>243</v>
      </c>
      <c r="C525" s="93">
        <v>5714</v>
      </c>
      <c r="D525" s="84">
        <f t="shared" si="704"/>
        <v>2.2130131680867544</v>
      </c>
      <c r="E525" s="93">
        <f t="shared" si="705"/>
        <v>9127.2253724837792</v>
      </c>
      <c r="AI525" s="36" t="s">
        <v>243</v>
      </c>
      <c r="AJ525" s="44">
        <f t="shared" si="706"/>
        <v>9394.0928846656498</v>
      </c>
      <c r="AK525" s="44">
        <f t="shared" si="711"/>
        <v>9668.7632357335697</v>
      </c>
      <c r="AL525" s="44">
        <f t="shared" si="711"/>
        <v>9951.4645699610155</v>
      </c>
      <c r="AM525" s="44">
        <f t="shared" si="711"/>
        <v>10242.431702246129</v>
      </c>
      <c r="AN525" s="44">
        <f t="shared" si="711"/>
        <v>10541.906313151603</v>
      </c>
      <c r="AO525" s="44">
        <f t="shared" si="711"/>
        <v>10850.137149647268</v>
      </c>
      <c r="AP525" s="44">
        <f t="shared" si="711"/>
        <v>11167.380231722111</v>
      </c>
      <c r="AQ525" s="44">
        <f t="shared" si="711"/>
        <v>11493.899065037356</v>
      </c>
      <c r="AR525" s="44">
        <f t="shared" si="711"/>
        <v>11829.96485979721</v>
      </c>
      <c r="AS525" s="44">
        <f t="shared" si="711"/>
        <v>12175.85675601911</v>
      </c>
      <c r="AT525" s="44">
        <f t="shared" si="711"/>
        <v>12531.862055390546</v>
      </c>
      <c r="AU525" s="44">
        <f t="shared" si="711"/>
        <v>12719.707746879983</v>
      </c>
      <c r="AV525" s="44">
        <f t="shared" si="711"/>
        <v>12908.858763551909</v>
      </c>
      <c r="AW525" s="44">
        <f t="shared" si="711"/>
        <v>13099.525572029157</v>
      </c>
      <c r="AX525" s="44">
        <f t="shared" si="711"/>
        <v>13291.88042362779</v>
      </c>
      <c r="AY525" s="44">
        <f t="shared" si="711"/>
        <v>13486.067748101759</v>
      </c>
      <c r="AZ525" s="44">
        <f t="shared" si="707"/>
        <v>13682.211288519195</v>
      </c>
      <c r="BA525" s="44">
        <f t="shared" si="707"/>
        <v>13880.419130009306</v>
      </c>
      <c r="BB525" s="44">
        <f t="shared" si="707"/>
        <v>14080.787326280793</v>
      </c>
      <c r="BC525" s="44">
        <f t="shared" si="707"/>
        <v>14283.402568084251</v>
      </c>
      <c r="BD525" s="44">
        <f t="shared" si="707"/>
        <v>14488.344182046556</v>
      </c>
      <c r="BE525" s="44">
        <f t="shared" si="707"/>
        <v>14695.685651958367</v>
      </c>
      <c r="BF525" s="44">
        <f t="shared" si="707"/>
        <v>14905.495793331413</v>
      </c>
      <c r="BG525" s="44">
        <f t="shared" si="707"/>
        <v>15117.839672120557</v>
      </c>
      <c r="BH525" s="44">
        <f t="shared" si="707"/>
        <v>15332.779331915213</v>
      </c>
      <c r="BI525" s="44">
        <f t="shared" si="707"/>
        <v>15550.374375840182</v>
      </c>
      <c r="BJ525" s="44">
        <f t="shared" si="708"/>
        <v>15770.682436912452</v>
      </c>
      <c r="BK525" s="44">
        <f t="shared" si="708"/>
        <v>15993.759561817835</v>
      </c>
      <c r="BL525" s="44">
        <f t="shared" si="708"/>
        <v>16219.66052680452</v>
      </c>
      <c r="BM525" s="44">
        <f t="shared" si="708"/>
        <v>16448.439099857958</v>
      </c>
      <c r="BN525" s="44">
        <f t="shared" si="708"/>
        <v>16680.148260001053</v>
      </c>
      <c r="BO525" s="44">
        <f t="shared" si="708"/>
        <v>16914.840382102997</v>
      </c>
      <c r="BP525" s="44">
        <f t="shared" si="708"/>
        <v>17152.567393736965</v>
      </c>
      <c r="BQ525" s="44">
        <f t="shared" si="708"/>
        <v>17393.380909231993</v>
      </c>
      <c r="BR525" s="44">
        <f t="shared" si="708"/>
        <v>17637.332344999231</v>
      </c>
      <c r="BS525" s="44">
        <f t="shared" si="708"/>
        <v>17884.473019392037</v>
      </c>
      <c r="BT525" s="44">
        <f t="shared" si="709"/>
        <v>18134.854239721739</v>
      </c>
      <c r="BU525" s="44">
        <f t="shared" si="709"/>
        <v>18388.527378551975</v>
      </c>
      <c r="BV525" s="44">
        <f t="shared" si="709"/>
        <v>18645.543941001</v>
      </c>
      <c r="BW525" s="44">
        <f t="shared" si="709"/>
        <v>18905.955624468854</v>
      </c>
      <c r="BX525" s="44">
        <f t="shared" si="709"/>
        <v>19169.81437195704</v>
      </c>
      <c r="BY525" s="44">
        <f t="shared" si="709"/>
        <v>19437.172419947503</v>
      </c>
      <c r="BZ525" s="44">
        <f t="shared" si="709"/>
        <v>19708.082341645615</v>
      </c>
      <c r="CA525" s="44">
        <f t="shared" si="709"/>
        <v>19982.597086260201</v>
      </c>
      <c r="CB525" s="44">
        <f t="shared" si="709"/>
        <v>20260.770014885718</v>
      </c>
      <c r="CC525" s="44">
        <f t="shared" si="709"/>
        <v>20542.654933463473</v>
      </c>
      <c r="CD525" s="44">
        <f t="shared" si="709"/>
        <v>20828.30612322571</v>
      </c>
      <c r="CE525" s="44">
        <f t="shared" si="709"/>
        <v>21117.778368966017</v>
      </c>
      <c r="CF525" s="44">
        <f t="shared" si="709"/>
        <v>21411.126985429175</v>
      </c>
      <c r="GU525" s="35">
        <v>65</v>
      </c>
      <c r="GV525" s="35">
        <v>74</v>
      </c>
      <c r="GW525" s="81" t="s">
        <v>243</v>
      </c>
      <c r="GX525" s="35">
        <f>SUMIF(Population!$B$4:$B$104,"&lt;="&amp;$GV525,Population!C$4:C$104)-SUMIF(Population!$B$4:$B$104,"&lt;"&amp;$GU525,Population!C$4:C$104)</f>
        <v>1780501</v>
      </c>
      <c r="GY525" s="35">
        <f>SUMIF(Population!$B$4:$B$104,"&lt;="&amp;$GV525,Population!D$4:D$104)-SUMIF(Population!$B$4:$B$104,"&lt;"&amp;$GU525,Population!D$4:D$104)</f>
        <v>1864256</v>
      </c>
      <c r="GZ525" s="35">
        <f>SUMIF(Population!$B$4:$B$104,"&lt;="&amp;$GV525,Population!E$4:E$104)-SUMIF(Population!$B$4:$B$104,"&lt;"&amp;$GU525,Population!E$4:E$104)</f>
        <v>1938555</v>
      </c>
      <c r="HA525" s="35">
        <f>SUMIF(Population!$B$4:$B$104,"&lt;="&amp;$GV525,Population!F$4:F$104)-SUMIF(Population!$B$4:$B$104,"&lt;"&amp;$GU525,Population!F$4:F$104)</f>
        <v>2013345</v>
      </c>
      <c r="HB525" s="35">
        <f>SUMIF(Population!$B$4:$B$104,"&lt;="&amp;$GV525,Population!G$4:G$104)-SUMIF(Population!$B$4:$B$104,"&lt;"&amp;$GU525,Population!G$4:G$104)</f>
        <v>2087703</v>
      </c>
      <c r="HC525" s="35">
        <f>SUMIF(Population!$B$4:$B$104,"&lt;="&amp;$GV525,Population!H$4:H$104)-SUMIF(Population!$B$4:$B$104,"&lt;"&amp;$GU525,Population!H$4:H$104)</f>
        <v>2154787</v>
      </c>
      <c r="HD525" s="35">
        <f>SUMIF(Population!$B$4:$B$104,"&lt;="&amp;$GV525,Population!I$4:I$104)-SUMIF(Population!$B$4:$B$104,"&lt;"&amp;$GU525,Population!I$4:I$104)</f>
        <v>2227957</v>
      </c>
      <c r="HE525" s="35">
        <f>SUMIF(Population!$B$4:$B$104,"&lt;="&amp;$GV525,Population!J$4:J$104)-SUMIF(Population!$B$4:$B$104,"&lt;"&amp;$GU525,Population!J$4:J$104)</f>
        <v>2287468</v>
      </c>
      <c r="HF525" s="35">
        <f>SUMIF(Population!$B$4:$B$104,"&lt;="&amp;$GV525,Population!K$4:K$104)-SUMIF(Population!$B$4:$B$104,"&lt;"&amp;$GU525,Population!K$4:K$104)</f>
        <v>2347239</v>
      </c>
      <c r="HG525" s="35">
        <f>SUMIF(Population!$B$4:$B$104,"&lt;="&amp;$GV525,Population!L$4:L$104)-SUMIF(Population!$B$4:$B$104,"&lt;"&amp;$GU525,Population!L$4:L$104)</f>
        <v>2408330</v>
      </c>
      <c r="HH525" s="35">
        <f>SUMIF(Population!$B$4:$B$104,"&lt;="&amp;$GV525,Population!M$4:M$104)-SUMIF(Population!$B$4:$B$104,"&lt;"&amp;$GU525,Population!M$4:M$104)</f>
        <v>2439829</v>
      </c>
      <c r="HI525" s="35">
        <f>SUMIF(Population!$B$4:$B$104,"&lt;="&amp;$GV525,Population!N$4:N$104)-SUMIF(Population!$B$4:$B$104,"&lt;"&amp;$GU525,Population!N$4:N$104)</f>
        <v>2487140</v>
      </c>
      <c r="HJ525" s="35">
        <f>SUMIF(Population!$B$4:$B$104,"&lt;="&amp;$GV525,Population!O$4:O$104)-SUMIF(Population!$B$4:$B$104,"&lt;"&amp;$GU525,Population!O$4:O$104)</f>
        <v>2543850</v>
      </c>
      <c r="HK525" s="35">
        <f>SUMIF(Population!$B$4:$B$104,"&lt;="&amp;$GV525,Population!P$4:P$104)-SUMIF(Population!$B$4:$B$104,"&lt;"&amp;$GU525,Population!P$4:P$104)</f>
        <v>2599298</v>
      </c>
      <c r="HL525" s="35">
        <f>SUMIF(Population!$B$4:$B$104,"&lt;="&amp;$GV525,Population!Q$4:Q$104)-SUMIF(Population!$B$4:$B$104,"&lt;"&amp;$GU525,Population!Q$4:Q$104)</f>
        <v>2661071</v>
      </c>
      <c r="HM525" s="35">
        <f>SUMIF(Population!$B$4:$B$104,"&lt;="&amp;$GV525,Population!R$4:R$104)-SUMIF(Population!$B$4:$B$104,"&lt;"&amp;$GU525,Population!R$4:R$104)</f>
        <v>2721602</v>
      </c>
      <c r="HN525" s="35">
        <f>SUMIF(Population!$B$4:$B$104,"&lt;="&amp;$GV525,Population!S$4:S$104)-SUMIF(Population!$B$4:$B$104,"&lt;"&amp;$GU525,Population!S$4:S$104)</f>
        <v>2774750</v>
      </c>
      <c r="HO525" s="35">
        <f>SUMIF(Population!$B$4:$B$104,"&lt;="&amp;$GV525,Population!T$4:T$104)-SUMIF(Population!$B$4:$B$104,"&lt;"&amp;$GU525,Population!T$4:T$104)</f>
        <v>2822716</v>
      </c>
      <c r="HP525" s="35">
        <f>SUMIF(Population!$B$4:$B$104,"&lt;="&amp;$GV525,Population!U$4:U$104)-SUMIF(Population!$B$4:$B$104,"&lt;"&amp;$GU525,Population!U$4:U$104)</f>
        <v>2856489</v>
      </c>
      <c r="HQ525" s="35">
        <f>SUMIF(Population!$B$4:$B$104,"&lt;="&amp;$GV525,Population!V$4:V$104)-SUMIF(Population!$B$4:$B$104,"&lt;"&amp;$GU525,Population!V$4:V$104)</f>
        <v>2881052</v>
      </c>
      <c r="HR525" s="35">
        <f>SUMIF(Population!$B$4:$B$104,"&lt;="&amp;$GV525,Population!W$4:W$104)-SUMIF(Population!$B$4:$B$104,"&lt;"&amp;$GU525,Population!W$4:W$104)</f>
        <v>2904246</v>
      </c>
      <c r="HS525" s="35">
        <f>SUMIF(Population!$B$4:$B$104,"&lt;="&amp;$GV525,Population!X$4:X$104)-SUMIF(Population!$B$4:$B$104,"&lt;"&amp;$GU525,Population!X$4:X$104)</f>
        <v>2929753</v>
      </c>
      <c r="HT525" s="35">
        <f>SUMIF(Population!$B$4:$B$104,"&lt;="&amp;$GV525,Population!Y$4:Y$104)-SUMIF(Population!$B$4:$B$104,"&lt;"&amp;$GU525,Population!Y$4:Y$104)</f>
        <v>2962284</v>
      </c>
      <c r="HU525" s="35">
        <f>SUMIF(Population!$B$4:$B$104,"&lt;="&amp;$GV525,Population!Z$4:Z$104)-SUMIF(Population!$B$4:$B$104,"&lt;"&amp;$GU525,Population!Z$4:Z$104)</f>
        <v>2996505</v>
      </c>
      <c r="HV525" s="35">
        <f>SUMIF(Population!$B$4:$B$104,"&lt;="&amp;$GV525,Population!AA$4:AA$104)-SUMIF(Population!$B$4:$B$104,"&lt;"&amp;$GU525,Population!AA$4:AA$104)</f>
        <v>3040806</v>
      </c>
      <c r="HW525" s="35">
        <f>SUMIF(Population!$B$4:$B$104,"&lt;="&amp;$GV525,Population!AB$4:AB$104)-SUMIF(Population!$B$4:$B$104,"&lt;"&amp;$GU525,Population!AB$4:AB$104)</f>
        <v>3080979</v>
      </c>
      <c r="HX525" s="35">
        <f>SUMIF(Population!$B$4:$B$104,"&lt;="&amp;$GV525,Population!AC$4:AC$104)-SUMIF(Population!$B$4:$B$104,"&lt;"&amp;$GU525,Population!AC$4:AC$104)</f>
        <v>3110028</v>
      </c>
      <c r="HY525" s="35">
        <f>SUMIF(Population!$B$4:$B$104,"&lt;="&amp;$GV525,Population!AD$4:AD$104)-SUMIF(Population!$B$4:$B$104,"&lt;"&amp;$GU525,Population!AD$4:AD$104)</f>
        <v>3136159</v>
      </c>
      <c r="HZ525" s="35">
        <f>SUMIF(Population!$B$4:$B$104,"&lt;="&amp;$GV525,Population!AE$4:AE$104)-SUMIF(Population!$B$4:$B$104,"&lt;"&amp;$GU525,Population!AE$4:AE$104)</f>
        <v>3164580</v>
      </c>
      <c r="IA525" s="35">
        <f>SUMIF(Population!$B$4:$B$104,"&lt;="&amp;$GV525,Population!AF$4:AF$104)-SUMIF(Population!$B$4:$B$104,"&lt;"&amp;$GU525,Population!AF$4:AF$104)</f>
        <v>3193014</v>
      </c>
      <c r="IB525" s="35">
        <f>SUMIF(Population!$B$4:$B$104,"&lt;="&amp;$GV525,Population!AG$4:AG$104)-SUMIF(Population!$B$4:$B$104,"&lt;"&amp;$GU525,Population!AG$4:AG$104)</f>
        <v>3221829</v>
      </c>
      <c r="IC525" s="35">
        <f>SUMIF(Population!$B$4:$B$104,"&lt;="&amp;$GV525,Population!AH$4:AH$104)-SUMIF(Population!$B$4:$B$104,"&lt;"&amp;$GU525,Population!AH$4:AH$104)</f>
        <v>3246833</v>
      </c>
      <c r="ID525" s="35">
        <f>SUMIF(Population!$B$4:$B$104,"&lt;="&amp;$GV525,Population!AI$4:AI$104)-SUMIF(Population!$B$4:$B$104,"&lt;"&amp;$GU525,Population!AI$4:AI$104)</f>
        <v>3268193</v>
      </c>
      <c r="IE525" s="35">
        <f>SUMIF(Population!$B$4:$B$104,"&lt;="&amp;$GV525,Population!AJ$4:AJ$104)-SUMIF(Population!$B$4:$B$104,"&lt;"&amp;$GU525,Population!AJ$4:AJ$104)</f>
        <v>3293471</v>
      </c>
      <c r="IF525" s="35">
        <f>SUMIF(Population!$B$4:$B$104,"&lt;="&amp;$GV525,Population!AK$4:AK$104)-SUMIF(Population!$B$4:$B$104,"&lt;"&amp;$GU525,Population!AK$4:AK$104)</f>
        <v>3315767</v>
      </c>
      <c r="IG525" s="35">
        <f>SUMIF(Population!$B$4:$B$104,"&lt;="&amp;$GV525,Population!AL$4:AL$104)-SUMIF(Population!$B$4:$B$104,"&lt;"&amp;$GU525,Population!AL$4:AL$104)</f>
        <v>3350535</v>
      </c>
      <c r="IH525" s="35">
        <f>SUMIF(Population!$B$4:$B$104,"&lt;="&amp;$GV525,Population!AM$4:AM$104)-SUMIF(Population!$B$4:$B$104,"&lt;"&amp;$GU525,Population!AM$4:AM$104)</f>
        <v>3408119</v>
      </c>
      <c r="II525" s="35">
        <f>SUMIF(Population!$B$4:$B$104,"&lt;="&amp;$GV525,Population!AN$4:AN$104)-SUMIF(Population!$B$4:$B$104,"&lt;"&amp;$GU525,Population!AN$4:AN$104)</f>
        <v>3473965</v>
      </c>
      <c r="IJ525" s="35">
        <f>SUMIF(Population!$B$4:$B$104,"&lt;="&amp;$GV525,Population!AO$4:AO$104)-SUMIF(Population!$B$4:$B$104,"&lt;"&amp;$GU525,Population!AO$4:AO$104)</f>
        <v>3549371</v>
      </c>
      <c r="IK525" s="35">
        <f>SUMIF(Population!$B$4:$B$104,"&lt;="&amp;$GV525,Population!AP$4:AP$104)-SUMIF(Population!$B$4:$B$104,"&lt;"&amp;$GU525,Population!AP$4:AP$104)</f>
        <v>3627266</v>
      </c>
      <c r="IL525" s="35">
        <f>SUMIF(Population!$B$4:$B$104,"&lt;="&amp;$GV525,Population!AQ$4:AQ$104)-SUMIF(Population!$B$4:$B$104,"&lt;"&amp;$GU525,Population!AQ$4:AQ$104)</f>
        <v>3701963</v>
      </c>
      <c r="IM525" s="35">
        <f>SUMIF(Population!$B$4:$B$104,"&lt;="&amp;$GV525,Population!AR$4:AR$104)-SUMIF(Population!$B$4:$B$104,"&lt;"&amp;$GU525,Population!AR$4:AR$104)</f>
        <v>3775316</v>
      </c>
      <c r="IN525" s="35">
        <f>SUMIF(Population!$B$4:$B$104,"&lt;="&amp;$GV525,Population!AS$4:AS$104)-SUMIF(Population!$B$4:$B$104,"&lt;"&amp;$GU525,Population!AS$4:AS$104)</f>
        <v>3844332</v>
      </c>
      <c r="IO525" s="35">
        <f>SUMIF(Population!$B$4:$B$104,"&lt;="&amp;$GV525,Population!AT$4:AT$104)-SUMIF(Population!$B$4:$B$104,"&lt;"&amp;$GU525,Population!AT$4:AT$104)</f>
        <v>3909832</v>
      </c>
      <c r="IP525" s="35">
        <f>SUMIF(Population!$B$4:$B$104,"&lt;="&amp;$GV525,Population!AU$4:AU$104)-SUMIF(Population!$B$4:$B$104,"&lt;"&amp;$GU525,Population!AU$4:AU$104)</f>
        <v>3955446</v>
      </c>
      <c r="IQ525" s="35">
        <f>SUMIF(Population!$B$4:$B$104,"&lt;="&amp;$GV525,Population!AV$4:AV$104)-SUMIF(Population!$B$4:$B$104,"&lt;"&amp;$GU525,Population!AV$4:AV$104)</f>
        <v>3986777</v>
      </c>
      <c r="IR525" s="35">
        <f>SUMIF(Population!$B$4:$B$104,"&lt;="&amp;$GV525,Population!AW$4:AW$104)-SUMIF(Population!$B$4:$B$104,"&lt;"&amp;$GU525,Population!AW$4:AW$104)</f>
        <v>4007048</v>
      </c>
      <c r="IS525" s="35">
        <f>SUMIF(Population!$B$4:$B$104,"&lt;="&amp;$GV525,Population!AX$4:AX$104)-SUMIF(Population!$B$4:$B$104,"&lt;"&amp;$GU525,Population!AX$4:AX$104)</f>
        <v>4025310</v>
      </c>
      <c r="IT525" s="35">
        <f>SUMIF(Population!$B$4:$B$104,"&lt;="&amp;$GV525,Population!AY$4:AY$104)-SUMIF(Population!$B$4:$B$104,"&lt;"&amp;$GU525,Population!AY$4:AY$104)</f>
        <v>4041351</v>
      </c>
      <c r="IY525" s="81" t="s">
        <v>243</v>
      </c>
      <c r="IZ525" s="35">
        <f t="shared" si="710"/>
        <v>16726191775.240074</v>
      </c>
      <c r="JA525" s="35">
        <f t="shared" si="745"/>
        <v>18025049874.795723</v>
      </c>
      <c r="JB525" s="35">
        <f t="shared" si="746"/>
        <v>19291461399.420776</v>
      </c>
      <c r="JC525" s="35">
        <f t="shared" si="747"/>
        <v>20621548655.558731</v>
      </c>
      <c r="JD525" s="35">
        <f t="shared" si="748"/>
        <v>22008369435.685543</v>
      </c>
      <c r="JE525" s="35">
        <f t="shared" si="749"/>
        <v>23379734478.276985</v>
      </c>
      <c r="JF525" s="35">
        <f t="shared" si="750"/>
        <v>24880442958.926899</v>
      </c>
      <c r="JG525" s="35">
        <f t="shared" si="751"/>
        <v>26291926306.502872</v>
      </c>
      <c r="JH525" s="35">
        <f t="shared" si="752"/>
        <v>27767754887.545544</v>
      </c>
      <c r="JI525" s="35">
        <f t="shared" si="753"/>
        <v>29323481101.223503</v>
      </c>
      <c r="JJ525" s="35">
        <f t="shared" si="754"/>
        <v>30575600466.741459</v>
      </c>
      <c r="JK525" s="35">
        <f t="shared" si="755"/>
        <v>31635693925.575081</v>
      </c>
      <c r="JL525" s="35">
        <f t="shared" si="756"/>
        <v>32838200365.661522</v>
      </c>
      <c r="JM525" s="35">
        <f t="shared" si="757"/>
        <v>34049570620.324245</v>
      </c>
      <c r="JN525" s="35">
        <f t="shared" si="758"/>
        <v>35370637530.78363</v>
      </c>
      <c r="JO525" s="35">
        <f t="shared" si="759"/>
        <v>36703708955.369247</v>
      </c>
      <c r="JP525" s="35">
        <f t="shared" si="712"/>
        <v>37964715772.818634</v>
      </c>
      <c r="JQ525" s="35">
        <f t="shared" si="713"/>
        <v>39180481164.983345</v>
      </c>
      <c r="JR525" s="35">
        <f t="shared" si="714"/>
        <v>40221614108.860497</v>
      </c>
      <c r="JS525" s="35">
        <f t="shared" si="715"/>
        <v>41151225535.584267</v>
      </c>
      <c r="JT525" s="35">
        <f t="shared" si="716"/>
        <v>42077715637.331985</v>
      </c>
      <c r="JU525" s="35">
        <f t="shared" si="717"/>
        <v>43054729125.881981</v>
      </c>
      <c r="JV525" s="35">
        <f t="shared" si="718"/>
        <v>44154311700.652954</v>
      </c>
      <c r="JW525" s="35">
        <f t="shared" si="719"/>
        <v>45300682166.707611</v>
      </c>
      <c r="JX525" s="35">
        <f t="shared" si="720"/>
        <v>46624007389.163773</v>
      </c>
      <c r="JY525" s="35">
        <f t="shared" si="721"/>
        <v>47910376894.101707</v>
      </c>
      <c r="JZ525" s="35">
        <f t="shared" si="722"/>
        <v>49047263957.90596</v>
      </c>
      <c r="KA525" s="35">
        <f t="shared" si="723"/>
        <v>50158972993.631058</v>
      </c>
      <c r="KB525" s="35">
        <f t="shared" si="724"/>
        <v>51328413309.915047</v>
      </c>
      <c r="KC525" s="35">
        <f t="shared" si="725"/>
        <v>52520096323.993858</v>
      </c>
      <c r="KD525" s="35">
        <f t="shared" si="726"/>
        <v>53740585388.370934</v>
      </c>
      <c r="KE525" s="35">
        <f t="shared" si="727"/>
        <v>54919661942.34462</v>
      </c>
      <c r="KF525" s="35">
        <f t="shared" si="728"/>
        <v>56057900688.239395</v>
      </c>
      <c r="KG525" s="35">
        <f t="shared" si="729"/>
        <v>57284595616.509201</v>
      </c>
      <c r="KH525" s="35">
        <f t="shared" si="730"/>
        <v>58481284557.581062</v>
      </c>
      <c r="KI525" s="35">
        <f t="shared" si="731"/>
        <v>59922552808.028702</v>
      </c>
      <c r="KJ525" s="35">
        <f t="shared" si="732"/>
        <v>61805741296.626213</v>
      </c>
      <c r="KK525" s="35">
        <f t="shared" si="733"/>
        <v>63881100514.63131</v>
      </c>
      <c r="KL525" s="35">
        <f t="shared" si="734"/>
        <v>66179952943.414665</v>
      </c>
      <c r="KM525" s="35">
        <f t="shared" si="735"/>
        <v>68576930034.144638</v>
      </c>
      <c r="KN525" s="35">
        <f t="shared" si="736"/>
        <v>70965943521.853195</v>
      </c>
      <c r="KO525" s="35">
        <f t="shared" si="737"/>
        <v>73381468031.78653</v>
      </c>
      <c r="KP525" s="35">
        <f t="shared" si="738"/>
        <v>75764411604.623169</v>
      </c>
      <c r="KQ525" s="35">
        <f t="shared" si="739"/>
        <v>78128597530.966888</v>
      </c>
      <c r="KR525" s="35">
        <f t="shared" si="740"/>
        <v>80140381712.299652</v>
      </c>
      <c r="KS525" s="35">
        <f t="shared" si="741"/>
        <v>81898984207.668701</v>
      </c>
      <c r="KT525" s="35">
        <f t="shared" si="742"/>
        <v>83460022394.459335</v>
      </c>
      <c r="KU525" s="35">
        <f t="shared" si="743"/>
        <v>85005604446.382599</v>
      </c>
      <c r="KV525" s="75">
        <f t="shared" si="744"/>
        <v>86529879453.691177</v>
      </c>
      <c r="MZ525" s="81" t="s">
        <v>243</v>
      </c>
      <c r="NA525" s="75">
        <f t="shared" si="655"/>
        <v>16726191775.240074</v>
      </c>
      <c r="NB525" s="75">
        <f t="shared" si="656"/>
        <v>18025049874.795723</v>
      </c>
      <c r="NC525" s="75">
        <f t="shared" si="657"/>
        <v>19291461399.420776</v>
      </c>
      <c r="ND525" s="75">
        <f t="shared" si="658"/>
        <v>20621548655.558731</v>
      </c>
      <c r="NE525" s="75">
        <f t="shared" si="659"/>
        <v>22008369435.685543</v>
      </c>
      <c r="NF525" s="75">
        <f t="shared" si="660"/>
        <v>23379734478.276985</v>
      </c>
      <c r="NG525" s="75">
        <f t="shared" si="661"/>
        <v>24880442958.926899</v>
      </c>
      <c r="NH525" s="75">
        <f t="shared" si="662"/>
        <v>26291926306.502872</v>
      </c>
      <c r="NI525" s="75">
        <f t="shared" si="663"/>
        <v>27767754887.545544</v>
      </c>
      <c r="NJ525" s="75">
        <f t="shared" si="664"/>
        <v>29323481101.223503</v>
      </c>
      <c r="NK525" s="75">
        <f t="shared" si="665"/>
        <v>30575600466.741459</v>
      </c>
      <c r="NL525" s="75">
        <f t="shared" si="666"/>
        <v>31635693925.575081</v>
      </c>
      <c r="NM525" s="75">
        <f t="shared" si="667"/>
        <v>32838200365.661522</v>
      </c>
      <c r="NN525" s="75">
        <f t="shared" si="668"/>
        <v>34049570620.324245</v>
      </c>
      <c r="NO525" s="75">
        <f t="shared" si="669"/>
        <v>35370637530.78363</v>
      </c>
      <c r="NP525" s="75">
        <f t="shared" si="670"/>
        <v>36703708955.369247</v>
      </c>
      <c r="NQ525" s="75">
        <f t="shared" si="671"/>
        <v>37964715772.818634</v>
      </c>
      <c r="NR525" s="75">
        <f t="shared" si="672"/>
        <v>39180481164.983345</v>
      </c>
      <c r="NS525" s="75">
        <f t="shared" si="673"/>
        <v>40221614108.860497</v>
      </c>
      <c r="NT525" s="75">
        <f t="shared" si="674"/>
        <v>41151225535.584267</v>
      </c>
      <c r="NU525" s="75">
        <f t="shared" si="675"/>
        <v>42077715637.331985</v>
      </c>
      <c r="NV525" s="75">
        <f t="shared" si="676"/>
        <v>43054729125.881981</v>
      </c>
      <c r="NW525" s="75">
        <f t="shared" si="677"/>
        <v>44154311700.652954</v>
      </c>
      <c r="NX525" s="75">
        <f t="shared" si="678"/>
        <v>45300682166.707611</v>
      </c>
      <c r="NY525" s="75">
        <f t="shared" si="679"/>
        <v>46624007389.163773</v>
      </c>
      <c r="NZ525" s="75">
        <f t="shared" si="680"/>
        <v>47910376894.101707</v>
      </c>
      <c r="OA525" s="75">
        <f t="shared" si="681"/>
        <v>49047263957.90596</v>
      </c>
      <c r="OB525" s="75">
        <f t="shared" si="682"/>
        <v>50158972993.631058</v>
      </c>
      <c r="OC525" s="75">
        <f t="shared" si="683"/>
        <v>51328413309.915047</v>
      </c>
      <c r="OD525" s="75">
        <f t="shared" si="684"/>
        <v>52520096323.993858</v>
      </c>
      <c r="OE525" s="75">
        <f t="shared" si="685"/>
        <v>53740585388.370934</v>
      </c>
      <c r="OF525" s="75">
        <f t="shared" si="686"/>
        <v>54919661942.34462</v>
      </c>
      <c r="OG525" s="75">
        <f t="shared" si="687"/>
        <v>56057900688.239395</v>
      </c>
      <c r="OH525" s="75">
        <f t="shared" si="688"/>
        <v>57284595616.509201</v>
      </c>
      <c r="OI525" s="75">
        <f t="shared" si="689"/>
        <v>58481284557.581062</v>
      </c>
      <c r="OJ525" s="75">
        <f t="shared" si="690"/>
        <v>59922552808.028702</v>
      </c>
      <c r="OK525" s="75">
        <f t="shared" si="691"/>
        <v>61805741296.626213</v>
      </c>
      <c r="OL525" s="75">
        <f t="shared" si="692"/>
        <v>63881100514.63131</v>
      </c>
      <c r="OM525" s="75">
        <f t="shared" si="693"/>
        <v>66179952943.414665</v>
      </c>
      <c r="ON525" s="75">
        <f t="shared" si="694"/>
        <v>68576930034.144638</v>
      </c>
      <c r="OO525" s="75">
        <f t="shared" si="695"/>
        <v>70965943521.853195</v>
      </c>
      <c r="OP525" s="75">
        <f t="shared" si="696"/>
        <v>73381468031.78653</v>
      </c>
      <c r="OQ525" s="75">
        <f t="shared" si="697"/>
        <v>75764411604.623169</v>
      </c>
      <c r="OR525" s="75">
        <f t="shared" si="698"/>
        <v>78128597530.966888</v>
      </c>
      <c r="OS525" s="75">
        <f t="shared" si="699"/>
        <v>80140381712.299652</v>
      </c>
      <c r="OT525" s="75">
        <f t="shared" si="700"/>
        <v>81898984207.668701</v>
      </c>
      <c r="OU525" s="75">
        <f t="shared" si="701"/>
        <v>83460022394.459335</v>
      </c>
      <c r="OV525" s="75">
        <f t="shared" si="702"/>
        <v>85005604446.382599</v>
      </c>
      <c r="OW525" s="75">
        <f t="shared" si="703"/>
        <v>86529879453.691177</v>
      </c>
    </row>
    <row r="526" spans="2:413" ht="15">
      <c r="B526" s="81" t="s">
        <v>244</v>
      </c>
      <c r="C526" s="93">
        <v>8499</v>
      </c>
      <c r="D526" s="84">
        <f t="shared" si="704"/>
        <v>3.2916343919442292</v>
      </c>
      <c r="E526" s="93">
        <f t="shared" si="705"/>
        <v>13575.829268592868</v>
      </c>
      <c r="AI526" s="36" t="s">
        <v>244</v>
      </c>
      <c r="AJ526" s="44">
        <f t="shared" si="706"/>
        <v>13972.767838077243</v>
      </c>
      <c r="AK526" s="44">
        <f t="shared" si="711"/>
        <v>14381.312345204693</v>
      </c>
      <c r="AL526" s="44">
        <f t="shared" si="711"/>
        <v>14801.802131623848</v>
      </c>
      <c r="AM526" s="44">
        <f t="shared" si="711"/>
        <v>15234.586460866267</v>
      </c>
      <c r="AN526" s="44">
        <f t="shared" si="711"/>
        <v>15680.02480844863</v>
      </c>
      <c r="AO526" s="44">
        <f t="shared" si="711"/>
        <v>16138.487160457145</v>
      </c>
      <c r="AP526" s="44">
        <f t="shared" si="711"/>
        <v>16610.354320862134</v>
      </c>
      <c r="AQ526" s="44">
        <f t="shared" si="711"/>
        <v>17096.018227818076</v>
      </c>
      <c r="AR526" s="44">
        <f t="shared" si="711"/>
        <v>17595.882279211844</v>
      </c>
      <c r="AS526" s="44">
        <f t="shared" si="711"/>
        <v>18110.361667729507</v>
      </c>
      <c r="AT526" s="44">
        <f t="shared" si="711"/>
        <v>18639.883725720028</v>
      </c>
      <c r="AU526" s="44">
        <f t="shared" si="711"/>
        <v>18919.285288892715</v>
      </c>
      <c r="AV526" s="44">
        <f t="shared" si="711"/>
        <v>19200.628391919439</v>
      </c>
      <c r="AW526" s="44">
        <f t="shared" si="711"/>
        <v>19484.226082722402</v>
      </c>
      <c r="AX526" s="44">
        <f t="shared" si="711"/>
        <v>19770.334567800594</v>
      </c>
      <c r="AY526" s="44">
        <f t="shared" si="711"/>
        <v>20059.168671879044</v>
      </c>
      <c r="AZ526" s="44">
        <f t="shared" si="707"/>
        <v>20350.912450319327</v>
      </c>
      <c r="BA526" s="44">
        <f t="shared" si="707"/>
        <v>20645.726668874537</v>
      </c>
      <c r="BB526" s="44">
        <f t="shared" si="707"/>
        <v>20943.754197770468</v>
      </c>
      <c r="BC526" s="44">
        <f t="shared" si="707"/>
        <v>21245.123980774948</v>
      </c>
      <c r="BD526" s="44">
        <f t="shared" si="707"/>
        <v>21549.954008262808</v>
      </c>
      <c r="BE526" s="44">
        <f t="shared" si="707"/>
        <v>21858.353579977978</v>
      </c>
      <c r="BF526" s="44">
        <f t="shared" si="707"/>
        <v>22170.425052069248</v>
      </c>
      <c r="BG526" s="44">
        <f t="shared" si="707"/>
        <v>22486.265203596886</v>
      </c>
      <c r="BH526" s="44">
        <f t="shared" si="707"/>
        <v>22805.966318156705</v>
      </c>
      <c r="BI526" s="44">
        <f t="shared" si="707"/>
        <v>23129.617049398967</v>
      </c>
      <c r="BJ526" s="44">
        <f t="shared" si="708"/>
        <v>23457.303120636843</v>
      </c>
      <c r="BK526" s="44">
        <f t="shared" si="708"/>
        <v>23789.107895675494</v>
      </c>
      <c r="BL526" s="44">
        <f t="shared" si="708"/>
        <v>24125.112848671968</v>
      </c>
      <c r="BM526" s="44">
        <f t="shared" si="708"/>
        <v>24465.397954093944</v>
      </c>
      <c r="BN526" s="44">
        <f t="shared" si="708"/>
        <v>24810.04201290671</v>
      </c>
      <c r="BO526" s="44">
        <f t="shared" si="708"/>
        <v>25159.122927457713</v>
      </c>
      <c r="BP526" s="44">
        <f t="shared" si="708"/>
        <v>25512.717934786575</v>
      </c>
      <c r="BQ526" s="44">
        <f t="shared" si="708"/>
        <v>25870.903806013775</v>
      </c>
      <c r="BR526" s="44">
        <f t="shared" si="708"/>
        <v>26233.757017876876</v>
      </c>
      <c r="BS526" s="44">
        <f t="shared" si="708"/>
        <v>26601.353901262326</v>
      </c>
      <c r="BT526" s="44">
        <f t="shared" si="709"/>
        <v>26973.770770632666</v>
      </c>
      <c r="BU526" s="44">
        <f t="shared" si="709"/>
        <v>27351.084037506695</v>
      </c>
      <c r="BV526" s="44">
        <f t="shared" si="709"/>
        <v>27733.370310564842</v>
      </c>
      <c r="BW526" s="44">
        <f t="shared" si="709"/>
        <v>28120.70648448736</v>
      </c>
      <c r="BX526" s="44">
        <f t="shared" si="709"/>
        <v>28513.16981926197</v>
      </c>
      <c r="BY526" s="44">
        <f t="shared" si="709"/>
        <v>28910.838011398988</v>
      </c>
      <c r="BZ526" s="44">
        <f t="shared" si="709"/>
        <v>29313.789258250978</v>
      </c>
      <c r="CA526" s="44">
        <f t="shared" si="709"/>
        <v>29722.102316437777</v>
      </c>
      <c r="CB526" s="44">
        <f t="shared" si="709"/>
        <v>30135.856555217662</v>
      </c>
      <c r="CC526" s="44">
        <f t="shared" si="709"/>
        <v>30555.132005513835</v>
      </c>
      <c r="CD526" s="44">
        <f t="shared" si="709"/>
        <v>30980.009405196939</v>
      </c>
      <c r="CE526" s="44">
        <f t="shared" si="709"/>
        <v>31410.570241134439</v>
      </c>
      <c r="CF526" s="44">
        <f t="shared" si="709"/>
        <v>31846.896788442871</v>
      </c>
      <c r="GU526" s="35">
        <v>75</v>
      </c>
      <c r="GV526" s="35">
        <v>84</v>
      </c>
      <c r="GW526" s="81" t="s">
        <v>244</v>
      </c>
      <c r="GX526" s="35">
        <f>SUMIF(Population!$B$4:$B$104,"&lt;="&amp;$GV526,Population!C$4:C$104)-SUMIF(Population!$B$4:$B$104,"&lt;"&amp;$GU526,Population!C$4:C$104)</f>
        <v>1016809</v>
      </c>
      <c r="GY526" s="35">
        <f>SUMIF(Population!$B$4:$B$104,"&lt;="&amp;$GV526,Population!D$4:D$104)-SUMIF(Population!$B$4:$B$104,"&lt;"&amp;$GU526,Population!D$4:D$104)</f>
        <v>1035263</v>
      </c>
      <c r="GZ526" s="35">
        <f>SUMIF(Population!$B$4:$B$104,"&lt;="&amp;$GV526,Population!E$4:E$104)-SUMIF(Population!$B$4:$B$104,"&lt;"&amp;$GU526,Population!E$4:E$104)</f>
        <v>1058997</v>
      </c>
      <c r="HA526" s="35">
        <f>SUMIF(Population!$B$4:$B$104,"&lt;="&amp;$GV526,Population!F$4:F$104)-SUMIF(Population!$B$4:$B$104,"&lt;"&amp;$GU526,Population!F$4:F$104)</f>
        <v>1085716</v>
      </c>
      <c r="HB526" s="35">
        <f>SUMIF(Population!$B$4:$B$104,"&lt;="&amp;$GV526,Population!G$4:G$104)-SUMIF(Population!$B$4:$B$104,"&lt;"&amp;$GU526,Population!G$4:G$104)</f>
        <v>1115803</v>
      </c>
      <c r="HC526" s="35">
        <f>SUMIF(Population!$B$4:$B$104,"&lt;="&amp;$GV526,Population!H$4:H$104)-SUMIF(Population!$B$4:$B$104,"&lt;"&amp;$GU526,Population!H$4:H$104)</f>
        <v>1157523</v>
      </c>
      <c r="HD526" s="35">
        <f>SUMIF(Population!$B$4:$B$104,"&lt;="&amp;$GV526,Population!I$4:I$104)-SUMIF(Population!$B$4:$B$104,"&lt;"&amp;$GU526,Population!I$4:I$104)</f>
        <v>1199136</v>
      </c>
      <c r="HE526" s="35">
        <f>SUMIF(Population!$B$4:$B$104,"&lt;="&amp;$GV526,Population!J$4:J$104)-SUMIF(Population!$B$4:$B$104,"&lt;"&amp;$GU526,Population!J$4:J$104)</f>
        <v>1254535</v>
      </c>
      <c r="HF526" s="35">
        <f>SUMIF(Population!$B$4:$B$104,"&lt;="&amp;$GV526,Population!K$4:K$104)-SUMIF(Population!$B$4:$B$104,"&lt;"&amp;$GU526,Population!K$4:K$104)</f>
        <v>1313578</v>
      </c>
      <c r="HG526" s="35">
        <f>SUMIF(Population!$B$4:$B$104,"&lt;="&amp;$GV526,Population!L$4:L$104)-SUMIF(Population!$B$4:$B$104,"&lt;"&amp;$GU526,Population!L$4:L$104)</f>
        <v>1373580</v>
      </c>
      <c r="HH526" s="35">
        <f>SUMIF(Population!$B$4:$B$104,"&lt;="&amp;$GV526,Population!M$4:M$104)-SUMIF(Population!$B$4:$B$104,"&lt;"&amp;$GU526,Population!M$4:M$104)</f>
        <v>1462911</v>
      </c>
      <c r="HI526" s="35">
        <f>SUMIF(Population!$B$4:$B$104,"&lt;="&amp;$GV526,Population!N$4:N$104)-SUMIF(Population!$B$4:$B$104,"&lt;"&amp;$GU526,Population!N$4:N$104)</f>
        <v>1539006</v>
      </c>
      <c r="HJ526" s="35">
        <f>SUMIF(Population!$B$4:$B$104,"&lt;="&amp;$GV526,Population!O$4:O$104)-SUMIF(Population!$B$4:$B$104,"&lt;"&amp;$GU526,Population!O$4:O$104)</f>
        <v>1606886</v>
      </c>
      <c r="HK526" s="35">
        <f>SUMIF(Population!$B$4:$B$104,"&lt;="&amp;$GV526,Population!P$4:P$104)-SUMIF(Population!$B$4:$B$104,"&lt;"&amp;$GU526,Population!P$4:P$104)</f>
        <v>1675286</v>
      </c>
      <c r="HL526" s="35">
        <f>SUMIF(Population!$B$4:$B$104,"&lt;="&amp;$GV526,Population!Q$4:Q$104)-SUMIF(Population!$B$4:$B$104,"&lt;"&amp;$GU526,Population!Q$4:Q$104)</f>
        <v>1743059</v>
      </c>
      <c r="HM526" s="35">
        <f>SUMIF(Population!$B$4:$B$104,"&lt;="&amp;$GV526,Population!R$4:R$104)-SUMIF(Population!$B$4:$B$104,"&lt;"&amp;$GU526,Population!R$4:R$104)</f>
        <v>1805130</v>
      </c>
      <c r="HN526" s="35">
        <f>SUMIF(Population!$B$4:$B$104,"&lt;="&amp;$GV526,Population!S$4:S$104)-SUMIF(Population!$B$4:$B$104,"&lt;"&amp;$GU526,Population!S$4:S$104)</f>
        <v>1871980</v>
      </c>
      <c r="HO526" s="35">
        <f>SUMIF(Population!$B$4:$B$104,"&lt;="&amp;$GV526,Population!T$4:T$104)-SUMIF(Population!$B$4:$B$104,"&lt;"&amp;$GU526,Population!T$4:T$104)</f>
        <v>1928421</v>
      </c>
      <c r="HP526" s="35">
        <f>SUMIF(Population!$B$4:$B$104,"&lt;="&amp;$GV526,Population!U$4:U$104)-SUMIF(Population!$B$4:$B$104,"&lt;"&amp;$GU526,Population!U$4:U$104)</f>
        <v>1985536</v>
      </c>
      <c r="HQ526" s="35">
        <f>SUMIF(Population!$B$4:$B$104,"&lt;="&amp;$GV526,Population!V$4:V$104)-SUMIF(Population!$B$4:$B$104,"&lt;"&amp;$GU526,Population!V$4:V$104)</f>
        <v>2044138</v>
      </c>
      <c r="HR526" s="35">
        <f>SUMIF(Population!$B$4:$B$104,"&lt;="&amp;$GV526,Population!W$4:W$104)-SUMIF(Population!$B$4:$B$104,"&lt;"&amp;$GU526,Population!W$4:W$104)</f>
        <v>2081170</v>
      </c>
      <c r="HS526" s="35">
        <f>SUMIF(Population!$B$4:$B$104,"&lt;="&amp;$GV526,Population!X$4:X$104)-SUMIF(Population!$B$4:$B$104,"&lt;"&amp;$GU526,Population!X$4:X$104)</f>
        <v>2130624</v>
      </c>
      <c r="HT526" s="35">
        <f>SUMIF(Population!$B$4:$B$104,"&lt;="&amp;$GV526,Population!Y$4:Y$104)-SUMIF(Population!$B$4:$B$104,"&lt;"&amp;$GU526,Population!Y$4:Y$104)</f>
        <v>2187536</v>
      </c>
      <c r="HU526" s="35">
        <f>SUMIF(Population!$B$4:$B$104,"&lt;="&amp;$GV526,Population!Z$4:Z$104)-SUMIF(Population!$B$4:$B$104,"&lt;"&amp;$GU526,Population!Z$4:Z$104)</f>
        <v>2243527</v>
      </c>
      <c r="HV526" s="35">
        <f>SUMIF(Population!$B$4:$B$104,"&lt;="&amp;$GV526,Population!AA$4:AA$104)-SUMIF(Population!$B$4:$B$104,"&lt;"&amp;$GU526,Population!AA$4:AA$104)</f>
        <v>2305277</v>
      </c>
      <c r="HW526" s="35">
        <f>SUMIF(Population!$B$4:$B$104,"&lt;="&amp;$GV526,Population!AB$4:AB$104)-SUMIF(Population!$B$4:$B$104,"&lt;"&amp;$GU526,Population!AB$4:AB$104)</f>
        <v>2365540</v>
      </c>
      <c r="HX526" s="35">
        <f>SUMIF(Population!$B$4:$B$104,"&lt;="&amp;$GV526,Population!AC$4:AC$104)-SUMIF(Population!$B$4:$B$104,"&lt;"&amp;$GU526,Population!AC$4:AC$104)</f>
        <v>2419487</v>
      </c>
      <c r="HY526" s="35">
        <f>SUMIF(Population!$B$4:$B$104,"&lt;="&amp;$GV526,Population!AD$4:AD$104)-SUMIF(Population!$B$4:$B$104,"&lt;"&amp;$GU526,Population!AD$4:AD$104)</f>
        <v>2468258</v>
      </c>
      <c r="HZ526" s="35">
        <f>SUMIF(Population!$B$4:$B$104,"&lt;="&amp;$GV526,Population!AE$4:AE$104)-SUMIF(Population!$B$4:$B$104,"&lt;"&amp;$GU526,Population!AE$4:AE$104)</f>
        <v>2504333</v>
      </c>
      <c r="IA526" s="35">
        <f>SUMIF(Population!$B$4:$B$104,"&lt;="&amp;$GV526,Population!AF$4:AF$104)-SUMIF(Population!$B$4:$B$104,"&lt;"&amp;$GU526,Population!AF$4:AF$104)</f>
        <v>2532463</v>
      </c>
      <c r="IB526" s="35">
        <f>SUMIF(Population!$B$4:$B$104,"&lt;="&amp;$GV526,Population!AG$4:AG$104)-SUMIF(Population!$B$4:$B$104,"&lt;"&amp;$GU526,Population!AG$4:AG$104)</f>
        <v>2559297</v>
      </c>
      <c r="IC526" s="35">
        <f>SUMIF(Population!$B$4:$B$104,"&lt;="&amp;$GV526,Population!AH$4:AH$104)-SUMIF(Population!$B$4:$B$104,"&lt;"&amp;$GU526,Population!AH$4:AH$104)</f>
        <v>2588754</v>
      </c>
      <c r="ID526" s="35">
        <f>SUMIF(Population!$B$4:$B$104,"&lt;="&amp;$GV526,Population!AI$4:AI$104)-SUMIF(Population!$B$4:$B$104,"&lt;"&amp;$GU526,Population!AI$4:AI$104)</f>
        <v>2625355</v>
      </c>
      <c r="IE526" s="35">
        <f>SUMIF(Population!$B$4:$B$104,"&lt;="&amp;$GV526,Population!AJ$4:AJ$104)-SUMIF(Population!$B$4:$B$104,"&lt;"&amp;$GU526,Population!AJ$4:AJ$104)</f>
        <v>2663737</v>
      </c>
      <c r="IF526" s="35">
        <f>SUMIF(Population!$B$4:$B$104,"&lt;="&amp;$GV526,Population!AK$4:AK$104)-SUMIF(Population!$B$4:$B$104,"&lt;"&amp;$GU526,Population!AK$4:AK$104)</f>
        <v>2712723</v>
      </c>
      <c r="IG526" s="35">
        <f>SUMIF(Population!$B$4:$B$104,"&lt;="&amp;$GV526,Population!AL$4:AL$104)-SUMIF(Population!$B$4:$B$104,"&lt;"&amp;$GU526,Population!AL$4:AL$104)</f>
        <v>2757756</v>
      </c>
      <c r="IH526" s="35">
        <f>SUMIF(Population!$B$4:$B$104,"&lt;="&amp;$GV526,Population!AM$4:AM$104)-SUMIF(Population!$B$4:$B$104,"&lt;"&amp;$GU526,Population!AM$4:AM$104)</f>
        <v>2792049</v>
      </c>
      <c r="II526" s="35">
        <f>SUMIF(Population!$B$4:$B$104,"&lt;="&amp;$GV526,Population!AN$4:AN$104)-SUMIF(Population!$B$4:$B$104,"&lt;"&amp;$GU526,Population!AN$4:AN$104)</f>
        <v>2822964</v>
      </c>
      <c r="IJ526" s="35">
        <f>SUMIF(Population!$B$4:$B$104,"&lt;="&amp;$GV526,Population!AO$4:AO$104)-SUMIF(Population!$B$4:$B$104,"&lt;"&amp;$GU526,Population!AO$4:AO$104)</f>
        <v>2854744</v>
      </c>
      <c r="IK526" s="35">
        <f>SUMIF(Population!$B$4:$B$104,"&lt;="&amp;$GV526,Population!AP$4:AP$104)-SUMIF(Population!$B$4:$B$104,"&lt;"&amp;$GU526,Population!AP$4:AP$104)</f>
        <v>2885805</v>
      </c>
      <c r="IL526" s="35">
        <f>SUMIF(Population!$B$4:$B$104,"&lt;="&amp;$GV526,Population!AQ$4:AQ$104)-SUMIF(Population!$B$4:$B$104,"&lt;"&amp;$GU526,Population!AQ$4:AQ$104)</f>
        <v>2916929</v>
      </c>
      <c r="IM526" s="35">
        <f>SUMIF(Population!$B$4:$B$104,"&lt;="&amp;$GV526,Population!AR$4:AR$104)-SUMIF(Population!$B$4:$B$104,"&lt;"&amp;$GU526,Population!AR$4:AR$104)</f>
        <v>2944969</v>
      </c>
      <c r="IN526" s="35">
        <f>SUMIF(Population!$B$4:$B$104,"&lt;="&amp;$GV526,Population!AS$4:AS$104)-SUMIF(Population!$B$4:$B$104,"&lt;"&amp;$GU526,Population!AS$4:AS$104)</f>
        <v>2970429</v>
      </c>
      <c r="IO526" s="35">
        <f>SUMIF(Population!$B$4:$B$104,"&lt;="&amp;$GV526,Population!AT$4:AT$104)-SUMIF(Population!$B$4:$B$104,"&lt;"&amp;$GU526,Population!AT$4:AT$104)</f>
        <v>2999747</v>
      </c>
      <c r="IP526" s="35">
        <f>SUMIF(Population!$B$4:$B$104,"&lt;="&amp;$GV526,Population!AU$4:AU$104)-SUMIF(Population!$B$4:$B$104,"&lt;"&amp;$GU526,Population!AU$4:AU$104)</f>
        <v>3028101</v>
      </c>
      <c r="IQ526" s="35">
        <f>SUMIF(Population!$B$4:$B$104,"&lt;="&amp;$GV526,Population!AV$4:AV$104)-SUMIF(Population!$B$4:$B$104,"&lt;"&amp;$GU526,Population!AV$4:AV$104)</f>
        <v>3067784</v>
      </c>
      <c r="IR526" s="35">
        <f>SUMIF(Population!$B$4:$B$104,"&lt;="&amp;$GV526,Population!AW$4:AW$104)-SUMIF(Population!$B$4:$B$104,"&lt;"&amp;$GU526,Population!AW$4:AW$104)</f>
        <v>3127650</v>
      </c>
      <c r="IS526" s="35">
        <f>SUMIF(Population!$B$4:$B$104,"&lt;="&amp;$GV526,Population!AX$4:AX$104)-SUMIF(Population!$B$4:$B$104,"&lt;"&amp;$GU526,Population!AX$4:AX$104)</f>
        <v>3194234</v>
      </c>
      <c r="IT526" s="35">
        <f>SUMIF(Population!$B$4:$B$104,"&lt;="&amp;$GV526,Population!AY$4:AY$104)-SUMIF(Population!$B$4:$B$104,"&lt;"&amp;$GU526,Population!AY$4:AY$104)</f>
        <v>3268816</v>
      </c>
      <c r="IY526" s="81" t="s">
        <v>244</v>
      </c>
      <c r="IZ526" s="35">
        <f t="shared" si="710"/>
        <v>14207636092.667484</v>
      </c>
      <c r="JA526" s="35">
        <f t="shared" si="745"/>
        <v>14888440562.433645</v>
      </c>
      <c r="JB526" s="35">
        <f t="shared" si="746"/>
        <v>15675064051.983261</v>
      </c>
      <c r="JC526" s="35">
        <f t="shared" si="747"/>
        <v>16540434273.945879</v>
      </c>
      <c r="JD526" s="35">
        <f t="shared" si="748"/>
        <v>17495818721.341408</v>
      </c>
      <c r="JE526" s="35">
        <f t="shared" si="749"/>
        <v>18680670073.433838</v>
      </c>
      <c r="JF526" s="35">
        <f t="shared" si="750"/>
        <v>19918073838.901337</v>
      </c>
      <c r="JG526" s="35">
        <f t="shared" si="751"/>
        <v>21447553227.435749</v>
      </c>
      <c r="JH526" s="35">
        <f t="shared" si="752"/>
        <v>23113563852.562534</v>
      </c>
      <c r="JI526" s="35">
        <f t="shared" si="753"/>
        <v>24876030579.559895</v>
      </c>
      <c r="JJ526" s="35">
        <f t="shared" si="754"/>
        <v>27268490941.076813</v>
      </c>
      <c r="JK526" s="35">
        <f t="shared" si="755"/>
        <v>29116893575.317623</v>
      </c>
      <c r="JL526" s="35">
        <f t="shared" si="756"/>
        <v>30853220954.17786</v>
      </c>
      <c r="JM526" s="35">
        <f t="shared" si="757"/>
        <v>32641651177.219681</v>
      </c>
      <c r="JN526" s="35">
        <f t="shared" si="758"/>
        <v>34460859601.415932</v>
      </c>
      <c r="JO526" s="35">
        <f t="shared" si="759"/>
        <v>36209407144.669022</v>
      </c>
      <c r="JP526" s="35">
        <f t="shared" si="712"/>
        <v>38096501088.748772</v>
      </c>
      <c r="JQ526" s="35">
        <f t="shared" si="713"/>
        <v>39813652868.5177</v>
      </c>
      <c r="JR526" s="35">
        <f t="shared" si="714"/>
        <v>41584577934.824387</v>
      </c>
      <c r="JS526" s="35">
        <f t="shared" si="715"/>
        <v>43427965243.813339</v>
      </c>
      <c r="JT526" s="35">
        <f t="shared" si="716"/>
        <v>44849117783.376312</v>
      </c>
      <c r="JU526" s="35">
        <f t="shared" si="717"/>
        <v>46571932737.987</v>
      </c>
      <c r="JV526" s="35">
        <f t="shared" si="718"/>
        <v>48498602936.703354</v>
      </c>
      <c r="JW526" s="35">
        <f t="shared" si="719"/>
        <v>50448543113.430107</v>
      </c>
      <c r="JX526" s="35">
        <f t="shared" si="720"/>
        <v>52574069616.021332</v>
      </c>
      <c r="JY526" s="35">
        <f t="shared" si="721"/>
        <v>54714034315.035233</v>
      </c>
      <c r="JZ526" s="35">
        <f t="shared" si="722"/>
        <v>56754639955.440277</v>
      </c>
      <c r="KA526" s="35">
        <f t="shared" si="723"/>
        <v>58717655876.364204</v>
      </c>
      <c r="KB526" s="35">
        <f t="shared" si="724"/>
        <v>60417316235.653214</v>
      </c>
      <c r="KC526" s="35">
        <f t="shared" si="725"/>
        <v>61957715099.018608</v>
      </c>
      <c r="KD526" s="35">
        <f t="shared" si="726"/>
        <v>63496266093.506104</v>
      </c>
      <c r="KE526" s="35">
        <f t="shared" si="727"/>
        <v>65130780114.947861</v>
      </c>
      <c r="KF526" s="35">
        <f t="shared" si="728"/>
        <v>66979941593.68161</v>
      </c>
      <c r="KG526" s="35">
        <f t="shared" si="729"/>
        <v>68913283691.519714</v>
      </c>
      <c r="KH526" s="35">
        <f t="shared" si="730"/>
        <v>71164916038.806015</v>
      </c>
      <c r="KI526" s="35">
        <f t="shared" si="731"/>
        <v>73360043329.32959</v>
      </c>
      <c r="KJ526" s="35">
        <f t="shared" si="732"/>
        <v>75312089706.374161</v>
      </c>
      <c r="KK526" s="35">
        <f t="shared" si="733"/>
        <v>77211125598.856049</v>
      </c>
      <c r="KL526" s="35">
        <f t="shared" si="734"/>
        <v>79171672493.863113</v>
      </c>
      <c r="KM526" s="35">
        <f t="shared" si="735"/>
        <v>81150875376.466049</v>
      </c>
      <c r="KN526" s="35">
        <f t="shared" si="736"/>
        <v>83170891927.729996</v>
      </c>
      <c r="KO526" s="35">
        <f t="shared" si="737"/>
        <v>85141521707.59166</v>
      </c>
      <c r="KP526" s="35">
        <f t="shared" si="738"/>
        <v>87074529712.597198</v>
      </c>
      <c r="KQ526" s="35">
        <f t="shared" si="739"/>
        <v>89158787257.427277</v>
      </c>
      <c r="KR526" s="35">
        <f t="shared" si="740"/>
        <v>91254417370.711151</v>
      </c>
      <c r="KS526" s="35">
        <f t="shared" si="741"/>
        <v>93736545084.403259</v>
      </c>
      <c r="KT526" s="35">
        <f t="shared" si="742"/>
        <v>96894626416.1642</v>
      </c>
      <c r="KU526" s="35">
        <f t="shared" si="743"/>
        <v>100332711423.61983</v>
      </c>
      <c r="KV526" s="75">
        <f t="shared" si="744"/>
        <v>104101645772.41068</v>
      </c>
      <c r="MZ526" s="81" t="s">
        <v>244</v>
      </c>
      <c r="NA526" s="75">
        <f t="shared" si="655"/>
        <v>14207636092.667484</v>
      </c>
      <c r="NB526" s="75">
        <f t="shared" si="656"/>
        <v>14888440562.433645</v>
      </c>
      <c r="NC526" s="75">
        <f t="shared" si="657"/>
        <v>15675064051.983261</v>
      </c>
      <c r="ND526" s="75">
        <f t="shared" si="658"/>
        <v>16540434273.945879</v>
      </c>
      <c r="NE526" s="75">
        <f t="shared" si="659"/>
        <v>17495818721.341408</v>
      </c>
      <c r="NF526" s="75">
        <f t="shared" si="660"/>
        <v>18680670073.433838</v>
      </c>
      <c r="NG526" s="75">
        <f t="shared" si="661"/>
        <v>19918073838.901337</v>
      </c>
      <c r="NH526" s="75">
        <f t="shared" si="662"/>
        <v>21447553227.435749</v>
      </c>
      <c r="NI526" s="75">
        <f t="shared" si="663"/>
        <v>23113563852.562534</v>
      </c>
      <c r="NJ526" s="75">
        <f t="shared" si="664"/>
        <v>24876030579.559895</v>
      </c>
      <c r="NK526" s="75">
        <f t="shared" si="665"/>
        <v>27268490941.076813</v>
      </c>
      <c r="NL526" s="75">
        <f t="shared" si="666"/>
        <v>29116893575.317623</v>
      </c>
      <c r="NM526" s="75">
        <f t="shared" si="667"/>
        <v>30853220954.17786</v>
      </c>
      <c r="NN526" s="75">
        <f t="shared" si="668"/>
        <v>32641651177.219681</v>
      </c>
      <c r="NO526" s="75">
        <f t="shared" si="669"/>
        <v>34460859601.415932</v>
      </c>
      <c r="NP526" s="75">
        <f t="shared" si="670"/>
        <v>36209407144.669022</v>
      </c>
      <c r="NQ526" s="75">
        <f t="shared" si="671"/>
        <v>38096501088.748772</v>
      </c>
      <c r="NR526" s="75">
        <f t="shared" si="672"/>
        <v>39813652868.5177</v>
      </c>
      <c r="NS526" s="75">
        <f t="shared" si="673"/>
        <v>41584577934.824387</v>
      </c>
      <c r="NT526" s="75">
        <f t="shared" si="674"/>
        <v>43427965243.813339</v>
      </c>
      <c r="NU526" s="75">
        <f t="shared" si="675"/>
        <v>44849117783.376312</v>
      </c>
      <c r="NV526" s="75">
        <f t="shared" si="676"/>
        <v>46571932737.987</v>
      </c>
      <c r="NW526" s="75">
        <f t="shared" si="677"/>
        <v>48498602936.703354</v>
      </c>
      <c r="NX526" s="75">
        <f t="shared" si="678"/>
        <v>50448543113.430107</v>
      </c>
      <c r="NY526" s="75">
        <f t="shared" si="679"/>
        <v>52574069616.021332</v>
      </c>
      <c r="NZ526" s="75">
        <f t="shared" si="680"/>
        <v>54714034315.035233</v>
      </c>
      <c r="OA526" s="75">
        <f t="shared" si="681"/>
        <v>56754639955.440277</v>
      </c>
      <c r="OB526" s="75">
        <f t="shared" si="682"/>
        <v>58717655876.364204</v>
      </c>
      <c r="OC526" s="75">
        <f t="shared" si="683"/>
        <v>60417316235.653214</v>
      </c>
      <c r="OD526" s="75">
        <f t="shared" si="684"/>
        <v>61957715099.018608</v>
      </c>
      <c r="OE526" s="75">
        <f t="shared" si="685"/>
        <v>63496266093.506104</v>
      </c>
      <c r="OF526" s="75">
        <f t="shared" si="686"/>
        <v>65130780114.947861</v>
      </c>
      <c r="OG526" s="75">
        <f t="shared" si="687"/>
        <v>66979941593.68161</v>
      </c>
      <c r="OH526" s="75">
        <f t="shared" si="688"/>
        <v>68913283691.519714</v>
      </c>
      <c r="OI526" s="75">
        <f t="shared" si="689"/>
        <v>71164916038.806015</v>
      </c>
      <c r="OJ526" s="75">
        <f t="shared" si="690"/>
        <v>73360043329.32959</v>
      </c>
      <c r="OK526" s="75">
        <f t="shared" si="691"/>
        <v>75312089706.374161</v>
      </c>
      <c r="OL526" s="75">
        <f t="shared" si="692"/>
        <v>77211125598.856049</v>
      </c>
      <c r="OM526" s="75">
        <f t="shared" si="693"/>
        <v>79171672493.863113</v>
      </c>
      <c r="ON526" s="75">
        <f t="shared" si="694"/>
        <v>81150875376.466049</v>
      </c>
      <c r="OO526" s="75">
        <f t="shared" si="695"/>
        <v>83170891927.729996</v>
      </c>
      <c r="OP526" s="75">
        <f t="shared" si="696"/>
        <v>85141521707.59166</v>
      </c>
      <c r="OQ526" s="75">
        <f t="shared" si="697"/>
        <v>87074529712.597198</v>
      </c>
      <c r="OR526" s="75">
        <f t="shared" si="698"/>
        <v>89158787257.427277</v>
      </c>
      <c r="OS526" s="75">
        <f t="shared" si="699"/>
        <v>91254417370.711151</v>
      </c>
      <c r="OT526" s="75">
        <f t="shared" si="700"/>
        <v>93736545084.403259</v>
      </c>
      <c r="OU526" s="75">
        <f t="shared" si="701"/>
        <v>96894626416.1642</v>
      </c>
      <c r="OV526" s="75">
        <f t="shared" si="702"/>
        <v>100332711423.61983</v>
      </c>
      <c r="OW526" s="75">
        <f t="shared" si="703"/>
        <v>104101645772.41068</v>
      </c>
    </row>
    <row r="527" spans="2:413" ht="15">
      <c r="B527" s="81" t="s">
        <v>310</v>
      </c>
      <c r="C527" s="93">
        <v>9717</v>
      </c>
      <c r="D527" s="84">
        <f t="shared" si="704"/>
        <v>3.7633617350890782</v>
      </c>
      <c r="E527" s="93">
        <f t="shared" si="705"/>
        <v>15521.394635006105</v>
      </c>
      <c r="AI527" s="36" t="s">
        <v>102</v>
      </c>
      <c r="AJ527" s="44">
        <f t="shared" si="706"/>
        <v>15975.218858994773</v>
      </c>
      <c r="AK527" s="44">
        <f t="shared" si="711"/>
        <v>16442.312278897989</v>
      </c>
      <c r="AL527" s="44">
        <f t="shared" si="711"/>
        <v>16923.062867747845</v>
      </c>
      <c r="AM527" s="44">
        <f t="shared" si="711"/>
        <v>17417.869942374105</v>
      </c>
      <c r="AN527" s="44">
        <f t="shared" si="711"/>
        <v>17927.144495081226</v>
      </c>
      <c r="AO527" s="44">
        <f t="shared" si="711"/>
        <v>18451.309535023189</v>
      </c>
      <c r="AP527" s="44">
        <f t="shared" si="711"/>
        <v>18990.800439559636</v>
      </c>
      <c r="AQ527" s="44">
        <f t="shared" si="711"/>
        <v>19546.065315885193</v>
      </c>
      <c r="AR527" s="44">
        <f t="shared" si="711"/>
        <v>20117.565373232323</v>
      </c>
      <c r="AS527" s="44">
        <f t="shared" si="711"/>
        <v>20705.775305956893</v>
      </c>
      <c r="AT527" s="44">
        <f t="shared" si="711"/>
        <v>21311.183687824629</v>
      </c>
      <c r="AU527" s="44">
        <f t="shared" si="711"/>
        <v>21630.626562203848</v>
      </c>
      <c r="AV527" s="44">
        <f t="shared" si="711"/>
        <v>21952.289220411953</v>
      </c>
      <c r="AW527" s="44">
        <f t="shared" si="711"/>
        <v>22276.529573574961</v>
      </c>
      <c r="AX527" s="44">
        <f t="shared" si="711"/>
        <v>22603.640545395738</v>
      </c>
      <c r="AY527" s="44">
        <f t="shared" si="711"/>
        <v>22933.867747340708</v>
      </c>
      <c r="AZ527" s="44">
        <f t="shared" si="707"/>
        <v>23267.421611925274</v>
      </c>
      <c r="BA527" s="44">
        <f t="shared" si="707"/>
        <v>23604.485944399796</v>
      </c>
      <c r="BB527" s="44">
        <f t="shared" si="707"/>
        <v>23945.224089861826</v>
      </c>
      <c r="BC527" s="44">
        <f t="shared" si="707"/>
        <v>24289.783471136623</v>
      </c>
      <c r="BD527" s="44">
        <f t="shared" si="707"/>
        <v>24638.298987915015</v>
      </c>
      <c r="BE527" s="44">
        <f t="shared" si="707"/>
        <v>24990.895603794095</v>
      </c>
      <c r="BF527" s="44">
        <f t="shared" si="707"/>
        <v>25347.690343682418</v>
      </c>
      <c r="BG527" s="44">
        <f t="shared" si="707"/>
        <v>25708.793856142012</v>
      </c>
      <c r="BH527" s="44">
        <f t="shared" si="707"/>
        <v>26074.311650021024</v>
      </c>
      <c r="BI527" s="44">
        <f t="shared" si="707"/>
        <v>26444.345084011031</v>
      </c>
      <c r="BJ527" s="44">
        <f t="shared" si="708"/>
        <v>26818.992166517026</v>
      </c>
      <c r="BK527" s="44">
        <f t="shared" si="708"/>
        <v>27198.348208292598</v>
      </c>
      <c r="BL527" s="44">
        <f t="shared" si="708"/>
        <v>27582.5063596359</v>
      </c>
      <c r="BM527" s="44">
        <f t="shared" si="708"/>
        <v>27971.558056233775</v>
      </c>
      <c r="BN527" s="44">
        <f t="shared" si="708"/>
        <v>28365.593392094896</v>
      </c>
      <c r="BO527" s="44">
        <f t="shared" si="708"/>
        <v>28764.701433828286</v>
      </c>
      <c r="BP527" s="44">
        <f t="shared" si="708"/>
        <v>29168.970487389237</v>
      </c>
      <c r="BQ527" s="44">
        <f t="shared" si="708"/>
        <v>29578.488326042578</v>
      </c>
      <c r="BR527" s="44">
        <f t="shared" si="708"/>
        <v>29993.342386481894</v>
      </c>
      <c r="BS527" s="44">
        <f t="shared" si="708"/>
        <v>30413.619938647607</v>
      </c>
      <c r="BT527" s="44">
        <f t="shared" si="709"/>
        <v>30839.408233702507</v>
      </c>
      <c r="BU527" s="44">
        <f t="shared" si="709"/>
        <v>31270.794633774862</v>
      </c>
      <c r="BV527" s="44">
        <f t="shared" si="709"/>
        <v>31707.866726409997</v>
      </c>
      <c r="BW527" s="44">
        <f t="shared" si="709"/>
        <v>32150.71242613998</v>
      </c>
      <c r="BX527" s="44">
        <f t="shared" si="709"/>
        <v>32599.420065156908</v>
      </c>
      <c r="BY527" s="44">
        <f t="shared" si="709"/>
        <v>33054.078474733964</v>
      </c>
      <c r="BZ527" s="44">
        <f t="shared" si="709"/>
        <v>33514.777058762767</v>
      </c>
      <c r="CA527" s="44">
        <f t="shared" si="709"/>
        <v>33981.605860551346</v>
      </c>
      <c r="CB527" s="44">
        <f t="shared" si="709"/>
        <v>34454.655623843981</v>
      </c>
      <c r="CC527" s="44">
        <f t="shared" si="709"/>
        <v>34934.017848873744</v>
      </c>
      <c r="CD527" s="44">
        <f t="shared" si="709"/>
        <v>35419.784844134447</v>
      </c>
      <c r="CE527" s="44">
        <f t="shared" si="709"/>
        <v>35912.049774456209</v>
      </c>
      <c r="CF527" s="44">
        <f t="shared" si="709"/>
        <v>36410.906705882968</v>
      </c>
      <c r="GU527" s="35">
        <v>85</v>
      </c>
      <c r="GV527" s="35">
        <v>100</v>
      </c>
      <c r="GW527" s="81" t="s">
        <v>310</v>
      </c>
      <c r="GX527" s="35">
        <f>SUMIF(Population!$B$4:$B$104,"&lt;="&amp;$GV527,Population!C$4:C$104)-SUMIF(Population!$B$4:$B$104,"&lt;"&amp;$GU527,Population!C$4:C$104)</f>
        <v>420517</v>
      </c>
      <c r="GY527" s="35">
        <f>SUMIF(Population!$B$4:$B$104,"&lt;="&amp;$GV527,Population!D$4:D$104)-SUMIF(Population!$B$4:$B$104,"&lt;"&amp;$GU527,Population!D$4:D$104)</f>
        <v>438073</v>
      </c>
      <c r="GZ527" s="35">
        <f>SUMIF(Population!$B$4:$B$104,"&lt;="&amp;$GV527,Population!E$4:E$104)-SUMIF(Population!$B$4:$B$104,"&lt;"&amp;$GU527,Population!E$4:E$104)</f>
        <v>453926</v>
      </c>
      <c r="HA527" s="35">
        <f>SUMIF(Population!$B$4:$B$104,"&lt;="&amp;$GV527,Population!F$4:F$104)-SUMIF(Population!$B$4:$B$104,"&lt;"&amp;$GU527,Population!F$4:F$104)</f>
        <v>469513</v>
      </c>
      <c r="HB527" s="35">
        <f>SUMIF(Population!$B$4:$B$104,"&lt;="&amp;$GV527,Population!G$4:G$104)-SUMIF(Population!$B$4:$B$104,"&lt;"&amp;$GU527,Population!G$4:G$104)</f>
        <v>483837</v>
      </c>
      <c r="HC527" s="35">
        <f>SUMIF(Population!$B$4:$B$104,"&lt;="&amp;$GV527,Population!H$4:H$104)-SUMIF(Population!$B$4:$B$104,"&lt;"&amp;$GU527,Population!H$4:H$104)</f>
        <v>493971</v>
      </c>
      <c r="HD527" s="35">
        <f>SUMIF(Population!$B$4:$B$104,"&lt;="&amp;$GV527,Population!I$4:I$104)-SUMIF(Population!$B$4:$B$104,"&lt;"&amp;$GU527,Population!I$4:I$104)</f>
        <v>504020</v>
      </c>
      <c r="HE527" s="35">
        <f>SUMIF(Population!$B$4:$B$104,"&lt;="&amp;$GV527,Population!J$4:J$104)-SUMIF(Population!$B$4:$B$104,"&lt;"&amp;$GU527,Population!J$4:J$104)</f>
        <v>514070</v>
      </c>
      <c r="HF527" s="35">
        <f>SUMIF(Population!$B$4:$B$104,"&lt;="&amp;$GV527,Population!K$4:K$104)-SUMIF(Population!$B$4:$B$104,"&lt;"&amp;$GU527,Population!K$4:K$104)</f>
        <v>525218</v>
      </c>
      <c r="HG527" s="35">
        <f>SUMIF(Population!$B$4:$B$104,"&lt;="&amp;$GV527,Population!L$4:L$104)-SUMIF(Population!$B$4:$B$104,"&lt;"&amp;$GU527,Population!L$4:L$104)</f>
        <v>539477</v>
      </c>
      <c r="HH527" s="35">
        <f>SUMIF(Population!$B$4:$B$104,"&lt;="&amp;$GV527,Population!M$4:M$104)-SUMIF(Population!$B$4:$B$104,"&lt;"&amp;$GU527,Population!M$4:M$104)</f>
        <v>555291</v>
      </c>
      <c r="HI527" s="35">
        <f>SUMIF(Population!$B$4:$B$104,"&lt;="&amp;$GV527,Population!N$4:N$104)-SUMIF(Population!$B$4:$B$104,"&lt;"&amp;$GU527,Population!N$4:N$104)</f>
        <v>572853</v>
      </c>
      <c r="HJ527" s="35">
        <f>SUMIF(Population!$B$4:$B$104,"&lt;="&amp;$GV527,Population!O$4:O$104)-SUMIF(Population!$B$4:$B$104,"&lt;"&amp;$GU527,Population!O$4:O$104)</f>
        <v>593351</v>
      </c>
      <c r="HK527" s="35">
        <f>SUMIF(Population!$B$4:$B$104,"&lt;="&amp;$GV527,Population!P$4:P$104)-SUMIF(Population!$B$4:$B$104,"&lt;"&amp;$GU527,Population!P$4:P$104)</f>
        <v>616070</v>
      </c>
      <c r="HL527" s="35">
        <f>SUMIF(Population!$B$4:$B$104,"&lt;="&amp;$GV527,Population!Q$4:Q$104)-SUMIF(Population!$B$4:$B$104,"&lt;"&amp;$GU527,Population!Q$4:Q$104)</f>
        <v>640274</v>
      </c>
      <c r="HM527" s="35">
        <f>SUMIF(Population!$B$4:$B$104,"&lt;="&amp;$GV527,Population!R$4:R$104)-SUMIF(Population!$B$4:$B$104,"&lt;"&amp;$GU527,Population!R$4:R$104)</f>
        <v>669620</v>
      </c>
      <c r="HN527" s="35">
        <f>SUMIF(Population!$B$4:$B$104,"&lt;="&amp;$GV527,Population!S$4:S$104)-SUMIF(Population!$B$4:$B$104,"&lt;"&amp;$GU527,Population!S$4:S$104)</f>
        <v>698456</v>
      </c>
      <c r="HO527" s="35">
        <f>SUMIF(Population!$B$4:$B$104,"&lt;="&amp;$GV527,Population!T$4:T$104)-SUMIF(Population!$B$4:$B$104,"&lt;"&amp;$GU527,Population!T$4:T$104)</f>
        <v>736578</v>
      </c>
      <c r="HP527" s="35">
        <f>SUMIF(Population!$B$4:$B$104,"&lt;="&amp;$GV527,Population!U$4:U$104)-SUMIF(Population!$B$4:$B$104,"&lt;"&amp;$GU527,Population!U$4:U$104)</f>
        <v>777464</v>
      </c>
      <c r="HQ527" s="35">
        <f>SUMIF(Population!$B$4:$B$104,"&lt;="&amp;$GV527,Population!V$4:V$104)-SUMIF(Population!$B$4:$B$104,"&lt;"&amp;$GU527,Population!V$4:V$104)</f>
        <v>820222</v>
      </c>
      <c r="HR527" s="35">
        <f>SUMIF(Population!$B$4:$B$104,"&lt;="&amp;$GV527,Population!W$4:W$104)-SUMIF(Population!$B$4:$B$104,"&lt;"&amp;$GU527,Population!W$4:W$104)</f>
        <v>884095</v>
      </c>
      <c r="HS527" s="35">
        <f>SUMIF(Population!$B$4:$B$104,"&lt;="&amp;$GV527,Population!X$4:X$104)-SUMIF(Population!$B$4:$B$104,"&lt;"&amp;$GU527,Population!X$4:X$104)</f>
        <v>937405</v>
      </c>
      <c r="HT527" s="35">
        <f>SUMIF(Population!$B$4:$B$104,"&lt;="&amp;$GV527,Population!Y$4:Y$104)-SUMIF(Population!$B$4:$B$104,"&lt;"&amp;$GU527,Population!Y$4:Y$104)</f>
        <v>985070</v>
      </c>
      <c r="HU527" s="35">
        <f>SUMIF(Population!$B$4:$B$104,"&lt;="&amp;$GV527,Population!Z$4:Z$104)-SUMIF(Population!$B$4:$B$104,"&lt;"&amp;$GU527,Population!Z$4:Z$104)</f>
        <v>1033029</v>
      </c>
      <c r="HV527" s="35">
        <f>SUMIF(Population!$B$4:$B$104,"&lt;="&amp;$GV527,Population!AA$4:AA$104)-SUMIF(Population!$B$4:$B$104,"&lt;"&amp;$GU527,Population!AA$4:AA$104)</f>
        <v>1079834</v>
      </c>
      <c r="HW527" s="35">
        <f>SUMIF(Population!$B$4:$B$104,"&lt;="&amp;$GV527,Population!AB$4:AB$104)-SUMIF(Population!$B$4:$B$104,"&lt;"&amp;$GU527,Population!AB$4:AB$104)</f>
        <v>1124696</v>
      </c>
      <c r="HX527" s="35">
        <f>SUMIF(Population!$B$4:$B$104,"&lt;="&amp;$GV527,Population!AC$4:AC$104)-SUMIF(Population!$B$4:$B$104,"&lt;"&amp;$GU527,Population!AC$4:AC$104)</f>
        <v>1171507</v>
      </c>
      <c r="HY527" s="35">
        <f>SUMIF(Population!$B$4:$B$104,"&lt;="&amp;$GV527,Population!AD$4:AD$104)-SUMIF(Population!$B$4:$B$104,"&lt;"&amp;$GU527,Population!AD$4:AD$104)</f>
        <v>1216233</v>
      </c>
      <c r="HZ527" s="35">
        <f>SUMIF(Population!$B$4:$B$104,"&lt;="&amp;$GV527,Population!AE$4:AE$104)-SUMIF(Population!$B$4:$B$104,"&lt;"&amp;$GU527,Population!AE$4:AE$104)</f>
        <v>1262735</v>
      </c>
      <c r="IA527" s="35">
        <f>SUMIF(Population!$B$4:$B$104,"&lt;="&amp;$GV527,Population!AF$4:AF$104)-SUMIF(Population!$B$4:$B$104,"&lt;"&amp;$GU527,Population!AF$4:AF$104)</f>
        <v>1311077</v>
      </c>
      <c r="IB527" s="35">
        <f>SUMIF(Population!$B$4:$B$104,"&lt;="&amp;$GV527,Population!AG$4:AG$104)-SUMIF(Population!$B$4:$B$104,"&lt;"&amp;$GU527,Population!AG$4:AG$104)</f>
        <v>1358237</v>
      </c>
      <c r="IC527" s="35">
        <f>SUMIF(Population!$B$4:$B$104,"&lt;="&amp;$GV527,Population!AH$4:AH$104)-SUMIF(Population!$B$4:$B$104,"&lt;"&amp;$GU527,Population!AH$4:AH$104)</f>
        <v>1406955</v>
      </c>
      <c r="ID527" s="35">
        <f>SUMIF(Population!$B$4:$B$104,"&lt;="&amp;$GV527,Population!AI$4:AI$104)-SUMIF(Population!$B$4:$B$104,"&lt;"&amp;$GU527,Population!AI$4:AI$104)</f>
        <v>1456529</v>
      </c>
      <c r="IE527" s="35">
        <f>SUMIF(Population!$B$4:$B$104,"&lt;="&amp;$GV527,Population!AJ$4:AJ$104)-SUMIF(Population!$B$4:$B$104,"&lt;"&amp;$GU527,Population!AJ$4:AJ$104)</f>
        <v>1505910</v>
      </c>
      <c r="IF527" s="35">
        <f>SUMIF(Population!$B$4:$B$104,"&lt;="&amp;$GV527,Population!AK$4:AK$104)-SUMIF(Population!$B$4:$B$104,"&lt;"&amp;$GU527,Population!AK$4:AK$104)</f>
        <v>1559384</v>
      </c>
      <c r="IG527" s="35">
        <f>SUMIF(Population!$B$4:$B$104,"&lt;="&amp;$GV527,Population!AL$4:AL$104)-SUMIF(Population!$B$4:$B$104,"&lt;"&amp;$GU527,Population!AL$4:AL$104)</f>
        <v>1608853</v>
      </c>
      <c r="IH527" s="35">
        <f>SUMIF(Population!$B$4:$B$104,"&lt;="&amp;$GV527,Population!AM$4:AM$104)-SUMIF(Population!$B$4:$B$104,"&lt;"&amp;$GU527,Population!AM$4:AM$104)</f>
        <v>1656599</v>
      </c>
      <c r="II527" s="35">
        <f>SUMIF(Population!$B$4:$B$104,"&lt;="&amp;$GV527,Population!AN$4:AN$104)-SUMIF(Population!$B$4:$B$104,"&lt;"&amp;$GU527,Population!AN$4:AN$104)</f>
        <v>1699738</v>
      </c>
      <c r="IJ527" s="35">
        <f>SUMIF(Population!$B$4:$B$104,"&lt;="&amp;$GV527,Population!AO$4:AO$104)-SUMIF(Population!$B$4:$B$104,"&lt;"&amp;$GU527,Population!AO$4:AO$104)</f>
        <v>1734786</v>
      </c>
      <c r="IK527" s="35">
        <f>SUMIF(Population!$B$4:$B$104,"&lt;="&amp;$GV527,Population!AP$4:AP$104)-SUMIF(Population!$B$4:$B$104,"&lt;"&amp;$GU527,Population!AP$4:AP$104)</f>
        <v>1765858</v>
      </c>
      <c r="IL527" s="35">
        <f>SUMIF(Population!$B$4:$B$104,"&lt;="&amp;$GV527,Population!AQ$4:AQ$104)-SUMIF(Population!$B$4:$B$104,"&lt;"&amp;$GU527,Population!AQ$4:AQ$104)</f>
        <v>1796278</v>
      </c>
      <c r="IM527" s="35">
        <f>SUMIF(Population!$B$4:$B$104,"&lt;="&amp;$GV527,Population!AR$4:AR$104)-SUMIF(Population!$B$4:$B$104,"&lt;"&amp;$GU527,Population!AR$4:AR$104)</f>
        <v>1830721</v>
      </c>
      <c r="IN527" s="35">
        <f>SUMIF(Population!$B$4:$B$104,"&lt;="&amp;$GV527,Population!AS$4:AS$104)-SUMIF(Population!$B$4:$B$104,"&lt;"&amp;$GU527,Population!AS$4:AS$104)</f>
        <v>1874552</v>
      </c>
      <c r="IO527" s="35">
        <f>SUMIF(Population!$B$4:$B$104,"&lt;="&amp;$GV527,Population!AT$4:AT$104)-SUMIF(Population!$B$4:$B$104,"&lt;"&amp;$GU527,Population!AT$4:AT$104)</f>
        <v>1921287</v>
      </c>
      <c r="IP527" s="35">
        <f>SUMIF(Population!$B$4:$B$104,"&lt;="&amp;$GV527,Population!AU$4:AU$104)-SUMIF(Population!$B$4:$B$104,"&lt;"&amp;$GU527,Population!AU$4:AU$104)</f>
        <v>1981470</v>
      </c>
      <c r="IQ527" s="35">
        <f>SUMIF(Population!$B$4:$B$104,"&lt;="&amp;$GV527,Population!AV$4:AV$104)-SUMIF(Population!$B$4:$B$104,"&lt;"&amp;$GU527,Population!AV$4:AV$104)</f>
        <v>2037588</v>
      </c>
      <c r="IR527" s="35">
        <f>SUMIF(Population!$B$4:$B$104,"&lt;="&amp;$GV527,Population!AW$4:AW$104)-SUMIF(Population!$B$4:$B$104,"&lt;"&amp;$GU527,Population!AW$4:AW$104)</f>
        <v>2083241</v>
      </c>
      <c r="IS527" s="35">
        <f>SUMIF(Population!$B$4:$B$104,"&lt;="&amp;$GV527,Population!AX$4:AX$104)-SUMIF(Population!$B$4:$B$104,"&lt;"&amp;$GU527,Population!AX$4:AX$104)</f>
        <v>2122724</v>
      </c>
      <c r="IT527" s="35">
        <f>SUMIF(Population!$B$4:$B$104,"&lt;="&amp;$GV527,Population!AY$4:AY$104)-SUMIF(Population!$B$4:$B$104,"&lt;"&amp;$GU527,Population!AY$4:AY$104)</f>
        <v>2157332</v>
      </c>
      <c r="IY527" s="81" t="s">
        <v>310</v>
      </c>
      <c r="IZ527" s="35">
        <f t="shared" si="710"/>
        <v>6717851108.9279051</v>
      </c>
      <c r="JA527" s="35">
        <f t="shared" si="745"/>
        <v>7202933066.9536791</v>
      </c>
      <c r="JB527" s="35">
        <f t="shared" si="746"/>
        <v>7681818235.3053083</v>
      </c>
      <c r="JC527" s="35">
        <f t="shared" si="747"/>
        <v>8177916370.2538929</v>
      </c>
      <c r="JD527" s="35">
        <f t="shared" si="748"/>
        <v>8673815811.0666142</v>
      </c>
      <c r="JE527" s="35">
        <f t="shared" si="749"/>
        <v>9114411822.3249397</v>
      </c>
      <c r="JF527" s="35">
        <f t="shared" si="750"/>
        <v>9571743237.5468483</v>
      </c>
      <c r="JG527" s="35">
        <f t="shared" si="751"/>
        <v>10048045796.937101</v>
      </c>
      <c r="JH527" s="35">
        <f t="shared" si="752"/>
        <v>10566107450.198334</v>
      </c>
      <c r="JI527" s="35">
        <f t="shared" si="753"/>
        <v>11170289544.731707</v>
      </c>
      <c r="JJ527" s="35">
        <f t="shared" si="754"/>
        <v>11833908501.195826</v>
      </c>
      <c r="JK527" s="35">
        <f t="shared" si="755"/>
        <v>12391169318.03816</v>
      </c>
      <c r="JL527" s="35">
        <f t="shared" si="756"/>
        <v>13025412761.220652</v>
      </c>
      <c r="JM527" s="35">
        <f t="shared" si="757"/>
        <v>13723901574.392326</v>
      </c>
      <c r="JN527" s="35">
        <f t="shared" si="758"/>
        <v>14472523346.56271</v>
      </c>
      <c r="JO527" s="35">
        <f t="shared" si="759"/>
        <v>15356976520.974285</v>
      </c>
      <c r="JP527" s="35">
        <f t="shared" si="712"/>
        <v>16251270229.37888</v>
      </c>
      <c r="JQ527" s="35">
        <f t="shared" si="713"/>
        <v>17386545047.954113</v>
      </c>
      <c r="JR527" s="35">
        <f t="shared" si="714"/>
        <v>18616549701.800335</v>
      </c>
      <c r="JS527" s="35">
        <f t="shared" si="715"/>
        <v>19923014778.262623</v>
      </c>
      <c r="JT527" s="35">
        <f t="shared" si="716"/>
        <v>21782596943.720726</v>
      </c>
      <c r="JU527" s="35">
        <f t="shared" si="717"/>
        <v>23426590493.474606</v>
      </c>
      <c r="JV527" s="35">
        <f t="shared" si="718"/>
        <v>24969249326.851238</v>
      </c>
      <c r="JW527" s="35">
        <f t="shared" si="719"/>
        <v>26557929608.416527</v>
      </c>
      <c r="JX527" s="35">
        <f t="shared" si="720"/>
        <v>28155928246.288803</v>
      </c>
      <c r="JY527" s="35">
        <f t="shared" si="721"/>
        <v>29741849138.606869</v>
      </c>
      <c r="JZ527" s="35">
        <f t="shared" si="722"/>
        <v>31418637056.019863</v>
      </c>
      <c r="KA527" s="35">
        <f t="shared" si="723"/>
        <v>33079528636.416332</v>
      </c>
      <c r="KB527" s="35">
        <f t="shared" si="724"/>
        <v>34829396168.034836</v>
      </c>
      <c r="KC527" s="35">
        <f t="shared" si="725"/>
        <v>36672866421.69281</v>
      </c>
      <c r="KD527" s="35">
        <f t="shared" si="726"/>
        <v>38527198472.098793</v>
      </c>
      <c r="KE527" s="35">
        <f t="shared" si="727"/>
        <v>40470640505.831879</v>
      </c>
      <c r="KF527" s="35">
        <f t="shared" si="728"/>
        <v>42485451415.026558</v>
      </c>
      <c r="KG527" s="35">
        <f t="shared" si="729"/>
        <v>44542541355.070778</v>
      </c>
      <c r="KH527" s="35">
        <f t="shared" si="730"/>
        <v>46771138224.001678</v>
      </c>
      <c r="KI527" s="35">
        <f t="shared" si="731"/>
        <v>48931043679.153023</v>
      </c>
      <c r="KJ527" s="35">
        <f t="shared" si="732"/>
        <v>51088532840.543335</v>
      </c>
      <c r="KK527" s="35">
        <f t="shared" si="733"/>
        <v>53152157929.223213</v>
      </c>
      <c r="KL527" s="35">
        <f t="shared" si="734"/>
        <v>55006363286.841896</v>
      </c>
      <c r="KM527" s="35">
        <f t="shared" si="735"/>
        <v>56773592743.398697</v>
      </c>
      <c r="KN527" s="35">
        <f t="shared" si="736"/>
        <v>58557621075.799919</v>
      </c>
      <c r="KO527" s="35">
        <f t="shared" si="737"/>
        <v>60512795599.343437</v>
      </c>
      <c r="KP527" s="35">
        <f t="shared" si="738"/>
        <v>62825192365.057861</v>
      </c>
      <c r="KQ527" s="35">
        <f t="shared" si="739"/>
        <v>65288417579.001114</v>
      </c>
      <c r="KR527" s="35">
        <f t="shared" si="740"/>
        <v>68270866478.978134</v>
      </c>
      <c r="KS527" s="35">
        <f t="shared" si="741"/>
        <v>71181135560.650955</v>
      </c>
      <c r="KT527" s="35">
        <f t="shared" si="742"/>
        <v>73787947998.479492</v>
      </c>
      <c r="KU527" s="35">
        <f t="shared" si="743"/>
        <v>76231369945.432785</v>
      </c>
      <c r="KV527" s="75">
        <f t="shared" si="744"/>
        <v>78550414185.615921</v>
      </c>
      <c r="MZ527" s="81" t="s">
        <v>310</v>
      </c>
      <c r="NA527" s="75">
        <f t="shared" si="655"/>
        <v>6717851108.9279051</v>
      </c>
      <c r="NB527" s="75">
        <f t="shared" si="656"/>
        <v>7202933066.9536791</v>
      </c>
      <c r="NC527" s="75">
        <f t="shared" si="657"/>
        <v>7681818235.3053083</v>
      </c>
      <c r="ND527" s="75">
        <f t="shared" si="658"/>
        <v>8177916370.2538929</v>
      </c>
      <c r="NE527" s="75">
        <f t="shared" si="659"/>
        <v>8673815811.0666142</v>
      </c>
      <c r="NF527" s="75">
        <f t="shared" si="660"/>
        <v>9114411822.3249397</v>
      </c>
      <c r="NG527" s="75">
        <f t="shared" si="661"/>
        <v>9571743237.5468483</v>
      </c>
      <c r="NH527" s="75">
        <f t="shared" si="662"/>
        <v>10048045796.937101</v>
      </c>
      <c r="NI527" s="75">
        <f t="shared" si="663"/>
        <v>10566107450.198334</v>
      </c>
      <c r="NJ527" s="75">
        <f t="shared" si="664"/>
        <v>11170289544.731707</v>
      </c>
      <c r="NK527" s="75">
        <f t="shared" si="665"/>
        <v>11833908501.195826</v>
      </c>
      <c r="NL527" s="75">
        <f t="shared" si="666"/>
        <v>12391169318.03816</v>
      </c>
      <c r="NM527" s="75">
        <f t="shared" si="667"/>
        <v>13025412761.220652</v>
      </c>
      <c r="NN527" s="75">
        <f t="shared" si="668"/>
        <v>13723901574.392326</v>
      </c>
      <c r="NO527" s="75">
        <f t="shared" si="669"/>
        <v>14472523346.56271</v>
      </c>
      <c r="NP527" s="75">
        <f t="shared" si="670"/>
        <v>15356976520.974285</v>
      </c>
      <c r="NQ527" s="75">
        <f t="shared" si="671"/>
        <v>16251270229.37888</v>
      </c>
      <c r="NR527" s="75">
        <f t="shared" si="672"/>
        <v>17386545047.954113</v>
      </c>
      <c r="NS527" s="75">
        <f t="shared" si="673"/>
        <v>18616549701.800335</v>
      </c>
      <c r="NT527" s="75">
        <f t="shared" si="674"/>
        <v>19923014778.262623</v>
      </c>
      <c r="NU527" s="75">
        <f t="shared" si="675"/>
        <v>21782596943.720726</v>
      </c>
      <c r="NV527" s="75">
        <f t="shared" si="676"/>
        <v>23426590493.474606</v>
      </c>
      <c r="NW527" s="75">
        <f t="shared" si="677"/>
        <v>24969249326.851238</v>
      </c>
      <c r="NX527" s="75">
        <f t="shared" si="678"/>
        <v>26557929608.416527</v>
      </c>
      <c r="NY527" s="75">
        <f t="shared" si="679"/>
        <v>28155928246.288803</v>
      </c>
      <c r="NZ527" s="75">
        <f t="shared" si="680"/>
        <v>29741849138.606869</v>
      </c>
      <c r="OA527" s="75">
        <f t="shared" si="681"/>
        <v>31418637056.019863</v>
      </c>
      <c r="OB527" s="75">
        <f t="shared" si="682"/>
        <v>33079528636.416332</v>
      </c>
      <c r="OC527" s="75">
        <f t="shared" si="683"/>
        <v>34829396168.034836</v>
      </c>
      <c r="OD527" s="75">
        <f t="shared" si="684"/>
        <v>36672866421.69281</v>
      </c>
      <c r="OE527" s="75">
        <f t="shared" si="685"/>
        <v>38527198472.098793</v>
      </c>
      <c r="OF527" s="75">
        <f t="shared" si="686"/>
        <v>40470640505.831879</v>
      </c>
      <c r="OG527" s="75">
        <f t="shared" si="687"/>
        <v>42485451415.026558</v>
      </c>
      <c r="OH527" s="75">
        <f t="shared" si="688"/>
        <v>44542541355.070778</v>
      </c>
      <c r="OI527" s="75">
        <f t="shared" si="689"/>
        <v>46771138224.001678</v>
      </c>
      <c r="OJ527" s="75">
        <f t="shared" si="690"/>
        <v>48931043679.153023</v>
      </c>
      <c r="OK527" s="75">
        <f t="shared" si="691"/>
        <v>51088532840.543335</v>
      </c>
      <c r="OL527" s="75">
        <f t="shared" si="692"/>
        <v>53152157929.223213</v>
      </c>
      <c r="OM527" s="75">
        <f t="shared" si="693"/>
        <v>55006363286.841896</v>
      </c>
      <c r="ON527" s="75">
        <f t="shared" si="694"/>
        <v>56773592743.398697</v>
      </c>
      <c r="OO527" s="75">
        <f t="shared" si="695"/>
        <v>58557621075.799919</v>
      </c>
      <c r="OP527" s="75">
        <f t="shared" si="696"/>
        <v>60512795599.343437</v>
      </c>
      <c r="OQ527" s="75">
        <f t="shared" si="697"/>
        <v>62825192365.057861</v>
      </c>
      <c r="OR527" s="75">
        <f t="shared" si="698"/>
        <v>65288417579.001114</v>
      </c>
      <c r="OS527" s="75">
        <f t="shared" si="699"/>
        <v>68270866478.978134</v>
      </c>
      <c r="OT527" s="75">
        <f t="shared" si="700"/>
        <v>71181135560.650955</v>
      </c>
      <c r="OU527" s="75">
        <f t="shared" si="701"/>
        <v>73787947998.479492</v>
      </c>
      <c r="OV527" s="75">
        <f t="shared" si="702"/>
        <v>76231369945.432785</v>
      </c>
      <c r="OW527" s="75">
        <f t="shared" si="703"/>
        <v>78550414185.615921</v>
      </c>
    </row>
    <row r="528" spans="2:413" ht="15">
      <c r="B528" s="81" t="s">
        <v>1</v>
      </c>
      <c r="C528" s="93">
        <v>2582</v>
      </c>
      <c r="D528" s="84">
        <f t="shared" si="704"/>
        <v>1</v>
      </c>
      <c r="E528" s="93">
        <f t="shared" si="705"/>
        <v>4124.3430017068813</v>
      </c>
      <c r="AI528" s="36" t="s">
        <v>556</v>
      </c>
      <c r="AJ528" s="44">
        <f>'Health Non Demographic'!K29</f>
        <v>4244.9331165920039</v>
      </c>
      <c r="AK528" s="44">
        <f>'Health Non Demographic'!L29</f>
        <v>4369.0491205222397</v>
      </c>
      <c r="AL528" s="44">
        <f>'Health Non Demographic'!M29</f>
        <v>4496.7941056421669</v>
      </c>
      <c r="AM528" s="44">
        <f>'Health Non Demographic'!N29</f>
        <v>4628.2741783688316</v>
      </c>
      <c r="AN528" s="44">
        <f>'Health Non Demographic'!O29</f>
        <v>4763.5985475249281</v>
      </c>
      <c r="AO528" s="44">
        <f>'Health Non Demographic'!P29</f>
        <v>4902.8796150488706</v>
      </c>
      <c r="AP528" s="44">
        <f>'Health Non Demographic'!Q29</f>
        <v>5046.2330693571039</v>
      </c>
      <c r="AQ528" s="44">
        <f>'Health Non Demographic'!R29</f>
        <v>5193.7779814362011</v>
      </c>
      <c r="AR528" s="44">
        <f>'Health Non Demographic'!S29</f>
        <v>5345.6369037445565</v>
      </c>
      <c r="AS528" s="44">
        <f>'Health Non Demographic'!T29</f>
        <v>5501.9359720058346</v>
      </c>
      <c r="AT528" s="44">
        <f>'Health Non Demographic'!U29</f>
        <v>5662.805009978717</v>
      </c>
      <c r="AU528" s="44">
        <f>'Health Non Demographic'!V29</f>
        <v>5747.6873297942102</v>
      </c>
      <c r="AV528" s="44">
        <f>'Health Non Demographic'!W29</f>
        <v>5833.159490285444</v>
      </c>
      <c r="AW528" s="44">
        <f>'Health Non Demographic'!X29</f>
        <v>5919.3165955511522</v>
      </c>
      <c r="AX528" s="44">
        <f>'Health Non Demographic'!Y29</f>
        <v>6006.2364812402793</v>
      </c>
      <c r="AY528" s="44">
        <f>'Health Non Demographic'!Z29</f>
        <v>6093.9844112003402</v>
      </c>
      <c r="AZ528" s="44">
        <f>'Health Non Demographic'!AA29</f>
        <v>6182.6163015324746</v>
      </c>
      <c r="BA528" s="44">
        <f>'Health Non Demographic'!AB29</f>
        <v>6272.1809929443525</v>
      </c>
      <c r="BB528" s="44">
        <f>'Health Non Demographic'!AC29</f>
        <v>6362.7218894744501</v>
      </c>
      <c r="BC528" s="44">
        <f>'Health Non Demographic'!AD29</f>
        <v>6454.278164297084</v>
      </c>
      <c r="BD528" s="44">
        <f>'Health Non Demographic'!AE29</f>
        <v>6546.8856629408838</v>
      </c>
      <c r="BE528" s="44">
        <f>'Health Non Demographic'!AF29</f>
        <v>6640.5775907169245</v>
      </c>
      <c r="BF528" s="44">
        <f>'Health Non Demographic'!AG29</f>
        <v>6735.3850434689721</v>
      </c>
      <c r="BG528" s="44">
        <f>'Health Non Demographic'!AH29</f>
        <v>6831.3374227188096</v>
      </c>
      <c r="BH528" s="44">
        <f>'Health Non Demographic'!AI29</f>
        <v>6928.4627642641026</v>
      </c>
      <c r="BI528" s="44">
        <f>'Health Non Demographic'!AJ29</f>
        <v>7026.788001123442</v>
      </c>
      <c r="BJ528" s="44">
        <f>'Health Non Demographic'!AK29</f>
        <v>7126.3391760776949</v>
      </c>
      <c r="BK528" s="44">
        <f>'Health Non Demographic'!AL29</f>
        <v>7227.1416150881432</v>
      </c>
      <c r="BL528" s="44">
        <f>'Health Non Demographic'!AM29</f>
        <v>7329.2200700401245</v>
      </c>
      <c r="BM528" s="44">
        <f>'Health Non Demographic'!AN29</f>
        <v>7432.5988372126794</v>
      </c>
      <c r="BN528" s="44">
        <f>'Health Non Demographic'!AO29</f>
        <v>7537.3018563742944</v>
      </c>
      <c r="BO528" s="44">
        <f>'Health Non Demographic'!AP29</f>
        <v>7643.3527942929541</v>
      </c>
      <c r="BP528" s="44">
        <f>'Health Non Demographic'!AQ29</f>
        <v>7750.7751156158292</v>
      </c>
      <c r="BQ528" s="44">
        <f>'Health Non Demographic'!AR29</f>
        <v>7859.5921434436486</v>
      </c>
      <c r="BR528" s="44">
        <f>'Health Non Demographic'!AS29</f>
        <v>7969.8271114434756</v>
      </c>
      <c r="BS528" s="44">
        <f>'Health Non Demographic'!AT29</f>
        <v>8081.503208972741</v>
      </c>
      <c r="BT528" s="44">
        <f>'Health Non Demographic'!AU29</f>
        <v>8194.6436203992871</v>
      </c>
      <c r="BU528" s="44">
        <f>'Health Non Demographic'!AV29</f>
        <v>8309.2715595766895</v>
      </c>
      <c r="BV528" s="44">
        <f>'Health Non Demographic'!AW29</f>
        <v>8425.4103002563152</v>
      </c>
      <c r="BW528" s="44">
        <f>'Health Non Demographic'!AX29</f>
        <v>8543.083203076405</v>
      </c>
      <c r="BX528" s="44">
        <f>'Health Non Demographic'!AY29</f>
        <v>8662.3137396557722</v>
      </c>
      <c r="BY528" s="44">
        <f>'Health Non Demographic'!AZ29</f>
        <v>8783.1255142289901</v>
      </c>
      <c r="BZ528" s="44">
        <f>'Health Non Demographic'!BA29</f>
        <v>8905.5422831867309</v>
      </c>
      <c r="CA528" s="44">
        <f>'Health Non Demographic'!BB29</f>
        <v>9029.587972825313</v>
      </c>
      <c r="CB528" s="44">
        <f>'Health Non Demographic'!BC29</f>
        <v>9155.2866955608897</v>
      </c>
      <c r="CC528" s="44">
        <f>'Health Non Demographic'!BD29</f>
        <v>9282.6627648237118</v>
      </c>
      <c r="CD528" s="44">
        <f>'Health Non Demographic'!BE29</f>
        <v>9411.7407088149776</v>
      </c>
      <c r="CE528" s="44">
        <f>'Health Non Demographic'!BF29</f>
        <v>9542.545283281459</v>
      </c>
      <c r="CF528" s="44">
        <f>'Health Non Demographic'!BG29</f>
        <v>9675.101483440345</v>
      </c>
      <c r="CG528" s="44"/>
      <c r="GW528" s="81" t="s">
        <v>1</v>
      </c>
      <c r="GX528" s="35">
        <f>SUM(GX518:GX527)</f>
        <v>22706867</v>
      </c>
      <c r="GY528" s="35">
        <f t="shared" ref="GY528:IT528" si="760">SUM(GY518:GY527)</f>
        <v>23098218</v>
      </c>
      <c r="GZ528" s="35">
        <f t="shared" si="760"/>
        <v>23481244</v>
      </c>
      <c r="HA528" s="35">
        <f t="shared" si="760"/>
        <v>23855556</v>
      </c>
      <c r="HB528" s="35">
        <f t="shared" si="760"/>
        <v>24221149</v>
      </c>
      <c r="HC528" s="35">
        <f t="shared" si="760"/>
        <v>24577462</v>
      </c>
      <c r="HD528" s="35">
        <f t="shared" si="760"/>
        <v>24923983</v>
      </c>
      <c r="HE528" s="35">
        <f t="shared" si="760"/>
        <v>25271486</v>
      </c>
      <c r="HF528" s="35">
        <f t="shared" si="760"/>
        <v>25619029</v>
      </c>
      <c r="HG528" s="35">
        <f t="shared" si="760"/>
        <v>25966531</v>
      </c>
      <c r="HH528" s="35">
        <f t="shared" si="760"/>
        <v>26313691</v>
      </c>
      <c r="HI528" s="35">
        <f t="shared" si="760"/>
        <v>26660149</v>
      </c>
      <c r="HJ528" s="35">
        <f t="shared" si="760"/>
        <v>27005329</v>
      </c>
      <c r="HK528" s="35">
        <f t="shared" si="760"/>
        <v>27348818</v>
      </c>
      <c r="HL528" s="35">
        <f t="shared" si="760"/>
        <v>27690307</v>
      </c>
      <c r="HM528" s="35">
        <f t="shared" si="760"/>
        <v>28029509</v>
      </c>
      <c r="HN528" s="35">
        <f t="shared" si="760"/>
        <v>28366138</v>
      </c>
      <c r="HO528" s="35">
        <f t="shared" si="760"/>
        <v>28700170</v>
      </c>
      <c r="HP528" s="35">
        <f t="shared" si="760"/>
        <v>29031390</v>
      </c>
      <c r="HQ528" s="35">
        <f t="shared" si="760"/>
        <v>29359860</v>
      </c>
      <c r="HR528" s="35">
        <f t="shared" si="760"/>
        <v>29685803</v>
      </c>
      <c r="HS528" s="35">
        <f t="shared" si="760"/>
        <v>30009057</v>
      </c>
      <c r="HT528" s="35">
        <f t="shared" si="760"/>
        <v>30329838</v>
      </c>
      <c r="HU528" s="35">
        <f t="shared" si="760"/>
        <v>30648248</v>
      </c>
      <c r="HV528" s="35">
        <f t="shared" si="760"/>
        <v>30964450</v>
      </c>
      <c r="HW528" s="35">
        <f t="shared" si="760"/>
        <v>31278850</v>
      </c>
      <c r="HX528" s="35">
        <f t="shared" si="760"/>
        <v>31591630</v>
      </c>
      <c r="HY528" s="35">
        <f t="shared" si="760"/>
        <v>31902917</v>
      </c>
      <c r="HZ528" s="35">
        <f t="shared" si="760"/>
        <v>32212999</v>
      </c>
      <c r="IA528" s="35">
        <f t="shared" si="760"/>
        <v>32522084</v>
      </c>
      <c r="IB528" s="35">
        <f t="shared" si="760"/>
        <v>32830050</v>
      </c>
      <c r="IC528" s="35">
        <f t="shared" si="760"/>
        <v>33137465</v>
      </c>
      <c r="ID528" s="35">
        <f t="shared" si="760"/>
        <v>33443624</v>
      </c>
      <c r="IE528" s="35">
        <f t="shared" si="760"/>
        <v>33749113</v>
      </c>
      <c r="IF528" s="35">
        <f t="shared" si="760"/>
        <v>34053959</v>
      </c>
      <c r="IG528" s="35">
        <f t="shared" si="760"/>
        <v>34356470</v>
      </c>
      <c r="IH528" s="35">
        <f t="shared" si="760"/>
        <v>34659420</v>
      </c>
      <c r="II528" s="35">
        <f t="shared" si="760"/>
        <v>34962048</v>
      </c>
      <c r="IJ528" s="35">
        <f t="shared" si="760"/>
        <v>35263616</v>
      </c>
      <c r="IK528" s="35">
        <f t="shared" si="760"/>
        <v>35564183</v>
      </c>
      <c r="IL528" s="35">
        <f t="shared" si="760"/>
        <v>35863732</v>
      </c>
      <c r="IM528" s="35">
        <f t="shared" si="760"/>
        <v>36161842</v>
      </c>
      <c r="IN528" s="35">
        <f t="shared" si="760"/>
        <v>36459489</v>
      </c>
      <c r="IO528" s="35">
        <f t="shared" si="760"/>
        <v>36756046</v>
      </c>
      <c r="IP528" s="35">
        <f t="shared" si="760"/>
        <v>37051395</v>
      </c>
      <c r="IQ528" s="35">
        <f t="shared" si="760"/>
        <v>37345636</v>
      </c>
      <c r="IR528" s="35">
        <f t="shared" si="760"/>
        <v>37638396</v>
      </c>
      <c r="IS528" s="35">
        <f t="shared" si="760"/>
        <v>37929562</v>
      </c>
      <c r="IT528" s="35">
        <f t="shared" si="760"/>
        <v>38219197</v>
      </c>
      <c r="IY528" s="81" t="s">
        <v>1</v>
      </c>
      <c r="IZ528" s="35">
        <f>SUM(IZ518:IZ527)</f>
        <v>99363543676.328964</v>
      </c>
      <c r="JA528" s="35">
        <f t="shared" ref="JA528:KV528" si="761">SUM(JA518:JA527)</f>
        <v>104531290100.63896</v>
      </c>
      <c r="JB528" s="35">
        <f t="shared" si="761"/>
        <v>109898502970.82843</v>
      </c>
      <c r="JC528" s="35">
        <f t="shared" si="761"/>
        <v>115492169344.38499</v>
      </c>
      <c r="JD528" s="35">
        <f t="shared" si="761"/>
        <v>121341419426.49673</v>
      </c>
      <c r="JE528" s="35">
        <f t="shared" si="761"/>
        <v>127412161602.72667</v>
      </c>
      <c r="JF528" s="35">
        <f t="shared" si="761"/>
        <v>133703978084.17033</v>
      </c>
      <c r="JG528" s="35">
        <f t="shared" si="761"/>
        <v>140316842876.98932</v>
      </c>
      <c r="JH528" s="35">
        <f t="shared" si="761"/>
        <v>147229069774.68591</v>
      </c>
      <c r="JI528" s="35">
        <f t="shared" si="761"/>
        <v>154477025195.35266</v>
      </c>
      <c r="JJ528" s="35">
        <f t="shared" si="761"/>
        <v>162217658936.39084</v>
      </c>
      <c r="JK528" s="35">
        <f t="shared" si="761"/>
        <v>167896629767.39557</v>
      </c>
      <c r="JL528" s="35">
        <f t="shared" si="761"/>
        <v>173718233731.28897</v>
      </c>
      <c r="JM528" s="35">
        <f t="shared" si="761"/>
        <v>179701448498.4928</v>
      </c>
      <c r="JN528" s="35">
        <f t="shared" si="761"/>
        <v>185901485452.29861</v>
      </c>
      <c r="JO528" s="35">
        <f t="shared" si="761"/>
        <v>192218458490.58444</v>
      </c>
      <c r="JP528" s="35">
        <f t="shared" si="761"/>
        <v>198644088210.00479</v>
      </c>
      <c r="JQ528" s="35">
        <f t="shared" si="761"/>
        <v>205160965370.31894</v>
      </c>
      <c r="JR528" s="35">
        <f t="shared" si="761"/>
        <v>211763158863.6716</v>
      </c>
      <c r="JS528" s="35">
        <f t="shared" si="761"/>
        <v>218482742932.00177</v>
      </c>
      <c r="JT528" s="35">
        <f t="shared" si="761"/>
        <v>225381656894.73593</v>
      </c>
      <c r="JU528" s="35">
        <f t="shared" si="761"/>
        <v>232426794244.81097</v>
      </c>
      <c r="JV528" s="35">
        <f t="shared" si="761"/>
        <v>239677213148.15268</v>
      </c>
      <c r="JW528" s="35">
        <f t="shared" si="761"/>
        <v>247094963535.54672</v>
      </c>
      <c r="JX528" s="35">
        <f t="shared" si="761"/>
        <v>254800977421.32983</v>
      </c>
      <c r="JY528" s="35">
        <f t="shared" si="761"/>
        <v>262591891540.50159</v>
      </c>
      <c r="JZ528" s="35">
        <f t="shared" si="761"/>
        <v>270439169111.45074</v>
      </c>
      <c r="KA528" s="35">
        <f t="shared" si="761"/>
        <v>278304190384.82257</v>
      </c>
      <c r="KB528" s="35">
        <f t="shared" si="761"/>
        <v>286190720669.21521</v>
      </c>
      <c r="KC528" s="35">
        <f t="shared" si="761"/>
        <v>294123620706.48541</v>
      </c>
      <c r="KD528" s="35">
        <f t="shared" si="761"/>
        <v>302145029710.59436</v>
      </c>
      <c r="KE528" s="35">
        <f t="shared" si="761"/>
        <v>310350511151.4563</v>
      </c>
      <c r="KF528" s="35">
        <f t="shared" si="761"/>
        <v>318804475533.05902</v>
      </c>
      <c r="KG528" s="35">
        <f t="shared" si="761"/>
        <v>327473004553.48169</v>
      </c>
      <c r="KH528" s="35">
        <f t="shared" si="761"/>
        <v>336496552582.61682</v>
      </c>
      <c r="KI528" s="35">
        <f t="shared" si="761"/>
        <v>345583729356.38007</v>
      </c>
      <c r="KJ528" s="35">
        <f t="shared" si="761"/>
        <v>354805233303.41559</v>
      </c>
      <c r="KK528" s="35">
        <f t="shared" si="761"/>
        <v>364114140026.28864</v>
      </c>
      <c r="KL528" s="35">
        <f t="shared" si="761"/>
        <v>373523309289.26154</v>
      </c>
      <c r="KM528" s="35">
        <f t="shared" si="761"/>
        <v>383016622072.73767</v>
      </c>
      <c r="KN528" s="35">
        <f t="shared" si="761"/>
        <v>392638226328.81989</v>
      </c>
      <c r="KO528" s="35">
        <f t="shared" si="761"/>
        <v>402443529138.61078</v>
      </c>
      <c r="KP528" s="35">
        <f t="shared" si="761"/>
        <v>412562083118.05615</v>
      </c>
      <c r="KQ528" s="35">
        <f t="shared" si="761"/>
        <v>422974000168.86548</v>
      </c>
      <c r="KR528" s="35">
        <f t="shared" si="761"/>
        <v>433692770306.84436</v>
      </c>
      <c r="KS528" s="35">
        <f t="shared" si="761"/>
        <v>444602909289.46423</v>
      </c>
      <c r="KT528" s="35">
        <f t="shared" si="761"/>
        <v>455767872295.58173</v>
      </c>
      <c r="KU528" s="35">
        <f t="shared" si="761"/>
        <v>467125937743.87024</v>
      </c>
      <c r="KV528" s="75">
        <f t="shared" si="761"/>
        <v>478742304393.43707</v>
      </c>
      <c r="MZ528" s="81" t="s">
        <v>1</v>
      </c>
      <c r="NA528" s="75">
        <f>SUM(NA518:NA527)</f>
        <v>99363543676.328964</v>
      </c>
      <c r="NB528" s="75">
        <f t="shared" ref="NB528:OW528" si="762">SUM(NB518:NB527)</f>
        <v>104531290100.63896</v>
      </c>
      <c r="NC528" s="75">
        <f t="shared" si="762"/>
        <v>109898502970.82843</v>
      </c>
      <c r="ND528" s="75">
        <f t="shared" si="762"/>
        <v>115492169344.38499</v>
      </c>
      <c r="NE528" s="75">
        <f t="shared" si="762"/>
        <v>121341419426.49673</v>
      </c>
      <c r="NF528" s="75">
        <f t="shared" si="762"/>
        <v>127412161602.72667</v>
      </c>
      <c r="NG528" s="75">
        <f t="shared" si="762"/>
        <v>133703978084.17033</v>
      </c>
      <c r="NH528" s="75">
        <f t="shared" si="762"/>
        <v>140316842876.98932</v>
      </c>
      <c r="NI528" s="75">
        <f t="shared" si="762"/>
        <v>147229069774.68591</v>
      </c>
      <c r="NJ528" s="75">
        <f t="shared" si="762"/>
        <v>154477025195.35266</v>
      </c>
      <c r="NK528" s="75">
        <f t="shared" si="762"/>
        <v>162217658936.39084</v>
      </c>
      <c r="NL528" s="75">
        <f t="shared" si="762"/>
        <v>167896629767.39557</v>
      </c>
      <c r="NM528" s="75">
        <f t="shared" si="762"/>
        <v>173718233731.28897</v>
      </c>
      <c r="NN528" s="75">
        <f t="shared" si="762"/>
        <v>179701448498.4928</v>
      </c>
      <c r="NO528" s="75">
        <f t="shared" si="762"/>
        <v>185901485452.29861</v>
      </c>
      <c r="NP528" s="75">
        <f t="shared" si="762"/>
        <v>192218458490.58444</v>
      </c>
      <c r="NQ528" s="75">
        <f t="shared" si="762"/>
        <v>198644088210.00479</v>
      </c>
      <c r="NR528" s="75">
        <f t="shared" si="762"/>
        <v>205160965370.31894</v>
      </c>
      <c r="NS528" s="75">
        <f t="shared" si="762"/>
        <v>211763158863.6716</v>
      </c>
      <c r="NT528" s="75">
        <f t="shared" si="762"/>
        <v>218482742932.00177</v>
      </c>
      <c r="NU528" s="75">
        <f t="shared" si="762"/>
        <v>225381656894.73593</v>
      </c>
      <c r="NV528" s="75">
        <f t="shared" si="762"/>
        <v>232426794244.81097</v>
      </c>
      <c r="NW528" s="75">
        <f t="shared" si="762"/>
        <v>239677213148.15268</v>
      </c>
      <c r="NX528" s="75">
        <f t="shared" si="762"/>
        <v>247094963535.54672</v>
      </c>
      <c r="NY528" s="75">
        <f t="shared" si="762"/>
        <v>254800977421.32983</v>
      </c>
      <c r="NZ528" s="75">
        <f t="shared" si="762"/>
        <v>262591891540.50159</v>
      </c>
      <c r="OA528" s="75">
        <f t="shared" si="762"/>
        <v>270439169111.45074</v>
      </c>
      <c r="OB528" s="75">
        <f t="shared" si="762"/>
        <v>278304190384.82257</v>
      </c>
      <c r="OC528" s="75">
        <f t="shared" si="762"/>
        <v>286190720669.21521</v>
      </c>
      <c r="OD528" s="75">
        <f t="shared" si="762"/>
        <v>294123620706.48541</v>
      </c>
      <c r="OE528" s="75">
        <f t="shared" si="762"/>
        <v>302145029710.59436</v>
      </c>
      <c r="OF528" s="75">
        <f t="shared" si="762"/>
        <v>310350511151.4563</v>
      </c>
      <c r="OG528" s="75">
        <f t="shared" si="762"/>
        <v>318804475533.05902</v>
      </c>
      <c r="OH528" s="75">
        <f t="shared" si="762"/>
        <v>327473004553.48169</v>
      </c>
      <c r="OI528" s="75">
        <f t="shared" si="762"/>
        <v>336496552582.61682</v>
      </c>
      <c r="OJ528" s="75">
        <f t="shared" si="762"/>
        <v>345583729356.38007</v>
      </c>
      <c r="OK528" s="75">
        <f t="shared" si="762"/>
        <v>354805233303.41559</v>
      </c>
      <c r="OL528" s="75">
        <f t="shared" si="762"/>
        <v>364114140026.28864</v>
      </c>
      <c r="OM528" s="75">
        <f t="shared" si="762"/>
        <v>373523309289.26154</v>
      </c>
      <c r="ON528" s="75">
        <f t="shared" si="762"/>
        <v>383016622072.73767</v>
      </c>
      <c r="OO528" s="75">
        <f t="shared" si="762"/>
        <v>392638226328.81989</v>
      </c>
      <c r="OP528" s="75">
        <f t="shared" si="762"/>
        <v>402443529138.61078</v>
      </c>
      <c r="OQ528" s="75">
        <f t="shared" si="762"/>
        <v>412562083118.05615</v>
      </c>
      <c r="OR528" s="75">
        <f t="shared" si="762"/>
        <v>422974000168.86548</v>
      </c>
      <c r="OS528" s="75">
        <f t="shared" si="762"/>
        <v>433692770306.84436</v>
      </c>
      <c r="OT528" s="75">
        <f t="shared" si="762"/>
        <v>444602909289.46423</v>
      </c>
      <c r="OU528" s="75">
        <f t="shared" si="762"/>
        <v>455767872295.58173</v>
      </c>
      <c r="OV528" s="75">
        <f t="shared" si="762"/>
        <v>467125937743.87024</v>
      </c>
      <c r="OW528" s="75">
        <f t="shared" si="762"/>
        <v>478742304393.43707</v>
      </c>
    </row>
    <row r="529" spans="2:205" ht="15">
      <c r="D529" s="93"/>
      <c r="E529" s="93">
        <f>'Health Non Demographic'!O64</f>
        <v>4124.3430017068813</v>
      </c>
      <c r="GW529" s="36"/>
    </row>
    <row r="530" spans="2:205">
      <c r="B530" s="198" t="s">
        <v>834</v>
      </c>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2:205">
      <c r="B531" s="144" t="s">
        <v>624</v>
      </c>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2:205" ht="15">
      <c r="B532" s="147" t="s">
        <v>246</v>
      </c>
      <c r="C532" s="208">
        <v>32660</v>
      </c>
      <c r="D532" s="208">
        <v>33025</v>
      </c>
      <c r="E532" s="208">
        <v>33390</v>
      </c>
      <c r="F532" s="208">
        <v>33756</v>
      </c>
      <c r="G532" s="208">
        <v>34121</v>
      </c>
      <c r="H532" s="208">
        <v>34486</v>
      </c>
      <c r="I532" s="208">
        <v>34851</v>
      </c>
      <c r="J532" s="208">
        <v>35217</v>
      </c>
      <c r="K532" s="208">
        <v>35582</v>
      </c>
      <c r="L532" s="208">
        <v>35947</v>
      </c>
      <c r="M532" s="208">
        <v>36312</v>
      </c>
      <c r="N532" s="208">
        <v>36678</v>
      </c>
      <c r="O532" s="208">
        <v>37043</v>
      </c>
      <c r="P532" s="208">
        <v>37408</v>
      </c>
      <c r="Q532" s="208">
        <v>37773</v>
      </c>
      <c r="R532" s="208">
        <v>38139</v>
      </c>
      <c r="S532" s="208">
        <v>38504</v>
      </c>
      <c r="T532" s="208">
        <v>38869</v>
      </c>
      <c r="U532" s="208">
        <v>39234</v>
      </c>
      <c r="V532" s="208">
        <v>39600</v>
      </c>
      <c r="W532" s="208">
        <v>39965</v>
      </c>
      <c r="X532" s="208">
        <v>40330</v>
      </c>
      <c r="Y532" s="208">
        <v>40695</v>
      </c>
      <c r="Z532" s="208">
        <v>41061</v>
      </c>
    </row>
    <row r="533" spans="2:205" ht="15">
      <c r="B533" s="147" t="s">
        <v>276</v>
      </c>
      <c r="C533" s="209">
        <v>1291538</v>
      </c>
      <c r="D533" s="209">
        <v>1298844</v>
      </c>
      <c r="E533" s="209">
        <v>1309864</v>
      </c>
      <c r="F533" s="209">
        <v>1323166</v>
      </c>
      <c r="G533" s="209">
        <v>1329905</v>
      </c>
      <c r="H533" s="209">
        <v>1335728</v>
      </c>
      <c r="I533" s="209">
        <v>1335875</v>
      </c>
      <c r="J533" s="209">
        <v>1334557</v>
      </c>
      <c r="K533" s="209">
        <v>1335219</v>
      </c>
      <c r="L533" s="209">
        <v>1333053</v>
      </c>
      <c r="M533" s="209">
        <v>1326312</v>
      </c>
      <c r="N533" s="209">
        <v>1319835</v>
      </c>
      <c r="O533" s="209">
        <v>1319611</v>
      </c>
      <c r="P533" s="209">
        <v>1317468</v>
      </c>
      <c r="Q533" s="209">
        <v>1317423</v>
      </c>
      <c r="R533" s="209">
        <v>1315613</v>
      </c>
      <c r="S533" s="209">
        <v>1317566</v>
      </c>
      <c r="T533" s="209">
        <v>1324897</v>
      </c>
      <c r="U533" s="209">
        <v>1349872</v>
      </c>
      <c r="V533" s="209">
        <v>1389125</v>
      </c>
      <c r="W533" s="209">
        <v>1427669</v>
      </c>
      <c r="X533" s="209">
        <v>1453821</v>
      </c>
      <c r="Y533" s="209">
        <v>1464963</v>
      </c>
      <c r="Z533" s="209">
        <v>1480283</v>
      </c>
    </row>
    <row r="534" spans="2:205" ht="15">
      <c r="B534" s="147" t="s">
        <v>307</v>
      </c>
      <c r="C534" s="209">
        <v>2481068</v>
      </c>
      <c r="D534" s="209">
        <v>2496842</v>
      </c>
      <c r="E534" s="209">
        <v>2513827</v>
      </c>
      <c r="F534" s="209">
        <v>2529131</v>
      </c>
      <c r="G534" s="209">
        <v>2540112</v>
      </c>
      <c r="H534" s="209">
        <v>2554886</v>
      </c>
      <c r="I534" s="209">
        <v>2579372</v>
      </c>
      <c r="J534" s="209">
        <v>2603084</v>
      </c>
      <c r="K534" s="209">
        <v>2617043</v>
      </c>
      <c r="L534" s="209">
        <v>2631435</v>
      </c>
      <c r="M534" s="209">
        <v>2650369</v>
      </c>
      <c r="N534" s="209">
        <v>2669614</v>
      </c>
      <c r="O534" s="209">
        <v>2686548</v>
      </c>
      <c r="P534" s="209">
        <v>2695564</v>
      </c>
      <c r="Q534" s="209">
        <v>2700533</v>
      </c>
      <c r="R534" s="209">
        <v>2704048</v>
      </c>
      <c r="S534" s="209">
        <v>2705852</v>
      </c>
      <c r="T534" s="209">
        <v>2707849</v>
      </c>
      <c r="U534" s="209">
        <v>2710382</v>
      </c>
      <c r="V534" s="209">
        <v>2717803</v>
      </c>
      <c r="W534" s="209">
        <v>2732356</v>
      </c>
      <c r="X534" s="209">
        <v>2744686</v>
      </c>
      <c r="Y534" s="209">
        <v>2775499</v>
      </c>
      <c r="Z534" s="209">
        <v>2810437</v>
      </c>
    </row>
    <row r="535" spans="2:205" ht="15">
      <c r="B535" s="147" t="s">
        <v>308</v>
      </c>
      <c r="C535" s="209">
        <v>2749068</v>
      </c>
      <c r="D535" s="209">
        <v>2760763</v>
      </c>
      <c r="E535" s="209">
        <v>2760838</v>
      </c>
      <c r="F535" s="209">
        <v>2749968</v>
      </c>
      <c r="G535" s="209">
        <v>2730081</v>
      </c>
      <c r="H535" s="209">
        <v>2706900</v>
      </c>
      <c r="I535" s="209">
        <v>2686124</v>
      </c>
      <c r="J535" s="209">
        <v>2660448</v>
      </c>
      <c r="K535" s="209">
        <v>2619372</v>
      </c>
      <c r="L535" s="209">
        <v>2592341</v>
      </c>
      <c r="M535" s="209">
        <v>2583566</v>
      </c>
      <c r="N535" s="209">
        <v>2595640</v>
      </c>
      <c r="O535" s="209">
        <v>2630115</v>
      </c>
      <c r="P535" s="209">
        <v>2667594</v>
      </c>
      <c r="Q535" s="209">
        <v>2710380</v>
      </c>
      <c r="R535" s="209">
        <v>2748615</v>
      </c>
      <c r="S535" s="209">
        <v>2794180</v>
      </c>
      <c r="T535" s="209">
        <v>2841117</v>
      </c>
      <c r="U535" s="209">
        <v>2903862</v>
      </c>
      <c r="V535" s="209">
        <v>2973974</v>
      </c>
      <c r="W535" s="209">
        <v>3043814</v>
      </c>
      <c r="X535" s="209">
        <v>3065102</v>
      </c>
      <c r="Y535" s="209">
        <v>3065122</v>
      </c>
      <c r="Z535" s="209">
        <v>3081977</v>
      </c>
    </row>
    <row r="536" spans="2:205" ht="15">
      <c r="B536" s="147" t="s">
        <v>239</v>
      </c>
      <c r="C536" s="209">
        <v>2782768</v>
      </c>
      <c r="D536" s="209">
        <v>2816209</v>
      </c>
      <c r="E536" s="209">
        <v>2825398</v>
      </c>
      <c r="F536" s="209">
        <v>2831565</v>
      </c>
      <c r="G536" s="209">
        <v>2822168</v>
      </c>
      <c r="H536" s="209">
        <v>2823451</v>
      </c>
      <c r="I536" s="209">
        <v>2829588</v>
      </c>
      <c r="J536" s="209">
        <v>2848550</v>
      </c>
      <c r="K536" s="209">
        <v>2863015</v>
      </c>
      <c r="L536" s="209">
        <v>2860327</v>
      </c>
      <c r="M536" s="209">
        <v>2857016</v>
      </c>
      <c r="N536" s="209">
        <v>2855634</v>
      </c>
      <c r="O536" s="209">
        <v>2851409</v>
      </c>
      <c r="P536" s="209">
        <v>2854494</v>
      </c>
      <c r="Q536" s="209">
        <v>2858260</v>
      </c>
      <c r="R536" s="209">
        <v>2852818</v>
      </c>
      <c r="S536" s="209">
        <v>2853071</v>
      </c>
      <c r="T536" s="209">
        <v>2855732</v>
      </c>
      <c r="U536" s="209">
        <v>2888102</v>
      </c>
      <c r="V536" s="209">
        <v>2958352</v>
      </c>
      <c r="W536" s="209">
        <v>3053686</v>
      </c>
      <c r="X536" s="209">
        <v>3125453</v>
      </c>
      <c r="Y536" s="209">
        <v>3194331</v>
      </c>
      <c r="Z536" s="209">
        <v>3281075</v>
      </c>
    </row>
    <row r="537" spans="2:205" ht="15">
      <c r="B537" s="147" t="s">
        <v>240</v>
      </c>
      <c r="C537" s="209">
        <v>2510372</v>
      </c>
      <c r="D537" s="209">
        <v>2571986</v>
      </c>
      <c r="E537" s="209">
        <v>2622658</v>
      </c>
      <c r="F537" s="209">
        <v>2646101</v>
      </c>
      <c r="G537" s="209">
        <v>2669839</v>
      </c>
      <c r="H537" s="209">
        <v>2702646</v>
      </c>
      <c r="I537" s="209">
        <v>2747625</v>
      </c>
      <c r="J537" s="209">
        <v>2799875</v>
      </c>
      <c r="K537" s="209">
        <v>2845815</v>
      </c>
      <c r="L537" s="209">
        <v>2881490</v>
      </c>
      <c r="M537" s="209">
        <v>2913704</v>
      </c>
      <c r="N537" s="209">
        <v>2936641</v>
      </c>
      <c r="O537" s="209">
        <v>2953197</v>
      </c>
      <c r="P537" s="209">
        <v>2966659</v>
      </c>
      <c r="Q537" s="209">
        <v>2972788</v>
      </c>
      <c r="R537" s="209">
        <v>2981621</v>
      </c>
      <c r="S537" s="209">
        <v>2996044</v>
      </c>
      <c r="T537" s="209">
        <v>3025272</v>
      </c>
      <c r="U537" s="209">
        <v>3059917</v>
      </c>
      <c r="V537" s="209">
        <v>3088962</v>
      </c>
      <c r="W537" s="209">
        <v>3116343</v>
      </c>
      <c r="X537" s="209">
        <v>3137648</v>
      </c>
      <c r="Y537" s="209">
        <v>3161154</v>
      </c>
      <c r="Z537" s="209">
        <v>3189944</v>
      </c>
    </row>
    <row r="538" spans="2:205" ht="15">
      <c r="B538" s="147" t="s">
        <v>241</v>
      </c>
      <c r="C538" s="209">
        <v>1733317</v>
      </c>
      <c r="D538" s="209">
        <v>1803261</v>
      </c>
      <c r="E538" s="209">
        <v>1876079</v>
      </c>
      <c r="F538" s="209">
        <v>1968956</v>
      </c>
      <c r="G538" s="209">
        <v>2054744</v>
      </c>
      <c r="H538" s="209">
        <v>2134525</v>
      </c>
      <c r="I538" s="209">
        <v>2216089</v>
      </c>
      <c r="J538" s="209">
        <v>2298736</v>
      </c>
      <c r="K538" s="209">
        <v>2376709</v>
      </c>
      <c r="L538" s="209">
        <v>2460560</v>
      </c>
      <c r="M538" s="209">
        <v>2525485</v>
      </c>
      <c r="N538" s="209">
        <v>2583189</v>
      </c>
      <c r="O538" s="209">
        <v>2642230</v>
      </c>
      <c r="P538" s="209">
        <v>2659000</v>
      </c>
      <c r="Q538" s="209">
        <v>2693054</v>
      </c>
      <c r="R538" s="209">
        <v>2734333</v>
      </c>
      <c r="S538" s="209">
        <v>2776548</v>
      </c>
      <c r="T538" s="209">
        <v>2825567</v>
      </c>
      <c r="U538" s="209">
        <v>2882908</v>
      </c>
      <c r="V538" s="209">
        <v>2935638</v>
      </c>
      <c r="W538" s="209">
        <v>2984512</v>
      </c>
      <c r="X538" s="209">
        <v>3015387</v>
      </c>
      <c r="Y538" s="209">
        <v>3035900</v>
      </c>
      <c r="Z538" s="209">
        <v>3055357</v>
      </c>
    </row>
    <row r="539" spans="2:205" ht="15">
      <c r="B539" s="147" t="s">
        <v>242</v>
      </c>
      <c r="C539" s="209">
        <v>1467478</v>
      </c>
      <c r="D539" s="209">
        <v>1464534</v>
      </c>
      <c r="E539" s="209">
        <v>1462818</v>
      </c>
      <c r="F539" s="209">
        <v>1467118</v>
      </c>
      <c r="G539" s="209">
        <v>1474073</v>
      </c>
      <c r="H539" s="209">
        <v>1487350</v>
      </c>
      <c r="I539" s="209">
        <v>1506604</v>
      </c>
      <c r="J539" s="209">
        <v>1530333</v>
      </c>
      <c r="K539" s="209">
        <v>1572718</v>
      </c>
      <c r="L539" s="209">
        <v>1617841</v>
      </c>
      <c r="M539" s="209">
        <v>1680815</v>
      </c>
      <c r="N539" s="209">
        <v>1750096</v>
      </c>
      <c r="O539" s="209">
        <v>1818447</v>
      </c>
      <c r="P539" s="209">
        <v>1917188</v>
      </c>
      <c r="Q539" s="209">
        <v>2005259</v>
      </c>
      <c r="R539" s="209">
        <v>2082254</v>
      </c>
      <c r="S539" s="209">
        <v>2161731</v>
      </c>
      <c r="T539" s="209">
        <v>2236827</v>
      </c>
      <c r="U539" s="209">
        <v>2309362</v>
      </c>
      <c r="V539" s="209">
        <v>2386210</v>
      </c>
      <c r="W539" s="209">
        <v>2444692</v>
      </c>
      <c r="X539" s="209">
        <v>2502787</v>
      </c>
      <c r="Y539" s="209">
        <v>2561993</v>
      </c>
      <c r="Z539" s="209">
        <v>2589967</v>
      </c>
    </row>
    <row r="540" spans="2:205" ht="15">
      <c r="B540" s="147" t="s">
        <v>243</v>
      </c>
      <c r="C540" s="209">
        <v>1127854</v>
      </c>
      <c r="D540" s="209">
        <v>1150877</v>
      </c>
      <c r="E540" s="209">
        <v>1182145</v>
      </c>
      <c r="F540" s="209">
        <v>1208637</v>
      </c>
      <c r="G540" s="209">
        <v>1237064</v>
      </c>
      <c r="H540" s="209">
        <v>1264464</v>
      </c>
      <c r="I540" s="209">
        <v>1277447</v>
      </c>
      <c r="J540" s="209">
        <v>1288948</v>
      </c>
      <c r="K540" s="209">
        <v>1293537</v>
      </c>
      <c r="L540" s="209">
        <v>1296598</v>
      </c>
      <c r="M540" s="209">
        <v>1300015</v>
      </c>
      <c r="N540" s="209">
        <v>1302006</v>
      </c>
      <c r="O540" s="209">
        <v>1311961</v>
      </c>
      <c r="P540" s="209">
        <v>1324605</v>
      </c>
      <c r="Q540" s="209">
        <v>1336825</v>
      </c>
      <c r="R540" s="209">
        <v>1353404</v>
      </c>
      <c r="S540" s="209">
        <v>1373971</v>
      </c>
      <c r="T540" s="209">
        <v>1397253</v>
      </c>
      <c r="U540" s="209">
        <v>1440885</v>
      </c>
      <c r="V540" s="209">
        <v>1485037</v>
      </c>
      <c r="W540" s="209">
        <v>1546161</v>
      </c>
      <c r="X540" s="209">
        <v>1613289</v>
      </c>
      <c r="Y540" s="209">
        <v>1681931</v>
      </c>
      <c r="Z540" s="209">
        <v>1780501</v>
      </c>
    </row>
    <row r="541" spans="2:205" ht="15">
      <c r="B541" s="147" t="s">
        <v>244</v>
      </c>
      <c r="C541" s="209">
        <v>575453</v>
      </c>
      <c r="D541" s="209">
        <v>595329</v>
      </c>
      <c r="E541" s="209">
        <v>614323</v>
      </c>
      <c r="F541" s="209">
        <v>630483</v>
      </c>
      <c r="G541" s="209">
        <v>643785</v>
      </c>
      <c r="H541" s="209">
        <v>655096</v>
      </c>
      <c r="I541" s="209">
        <v>675435</v>
      </c>
      <c r="J541" s="209">
        <v>702386</v>
      </c>
      <c r="K541" s="209">
        <v>731247</v>
      </c>
      <c r="L541" s="209">
        <v>758134</v>
      </c>
      <c r="M541" s="209">
        <v>784073</v>
      </c>
      <c r="N541" s="209">
        <v>811132</v>
      </c>
      <c r="O541" s="209">
        <v>843667</v>
      </c>
      <c r="P541" s="209">
        <v>868512</v>
      </c>
      <c r="Q541" s="209">
        <v>895039</v>
      </c>
      <c r="R541" s="209">
        <v>919175</v>
      </c>
      <c r="S541" s="209">
        <v>935717</v>
      </c>
      <c r="T541" s="209">
        <v>948119</v>
      </c>
      <c r="U541" s="209">
        <v>958589</v>
      </c>
      <c r="V541" s="209">
        <v>967574</v>
      </c>
      <c r="W541" s="209">
        <v>976176</v>
      </c>
      <c r="X541" s="209">
        <v>986792</v>
      </c>
      <c r="Y541" s="209">
        <v>1002373</v>
      </c>
      <c r="Z541" s="209">
        <v>1016809</v>
      </c>
    </row>
    <row r="542" spans="2:205" ht="15">
      <c r="B542" s="147" t="s">
        <v>310</v>
      </c>
      <c r="C542" s="209">
        <v>143188</v>
      </c>
      <c r="D542" s="209">
        <v>147175</v>
      </c>
      <c r="E542" s="209">
        <v>154247</v>
      </c>
      <c r="F542" s="209">
        <v>162728</v>
      </c>
      <c r="G542" s="209">
        <v>171799</v>
      </c>
      <c r="H542" s="209">
        <v>180265</v>
      </c>
      <c r="I542" s="209">
        <v>190397</v>
      </c>
      <c r="J542" s="209">
        <v>200905</v>
      </c>
      <c r="K542" s="209">
        <v>212233</v>
      </c>
      <c r="L542" s="209">
        <v>223772</v>
      </c>
      <c r="M542" s="209">
        <v>237538</v>
      </c>
      <c r="N542" s="209">
        <v>251122</v>
      </c>
      <c r="O542" s="209">
        <v>263442</v>
      </c>
      <c r="P542" s="209">
        <v>272552</v>
      </c>
      <c r="Q542" s="209">
        <v>279463</v>
      </c>
      <c r="R542" s="209">
        <v>286278</v>
      </c>
      <c r="S542" s="209">
        <v>302191</v>
      </c>
      <c r="T542" s="209">
        <v>318692</v>
      </c>
      <c r="U542" s="209">
        <v>337136</v>
      </c>
      <c r="V542" s="209">
        <v>352556</v>
      </c>
      <c r="W542" s="209">
        <v>368229</v>
      </c>
      <c r="X542" s="209">
        <v>386594</v>
      </c>
      <c r="Y542" s="209">
        <v>403607</v>
      </c>
      <c r="Z542" s="209">
        <v>424002</v>
      </c>
    </row>
    <row r="543" spans="2:205" ht="15">
      <c r="B543" s="147" t="s">
        <v>1</v>
      </c>
      <c r="C543" s="209">
        <v>16862104</v>
      </c>
      <c r="D543" s="209">
        <v>17105820</v>
      </c>
      <c r="E543" s="209">
        <v>17322197</v>
      </c>
      <c r="F543" s="209">
        <v>17517853</v>
      </c>
      <c r="G543" s="209">
        <v>17673570</v>
      </c>
      <c r="H543" s="209">
        <v>17845311</v>
      </c>
      <c r="I543" s="209">
        <v>18044556</v>
      </c>
      <c r="J543" s="209">
        <v>18267822</v>
      </c>
      <c r="K543" s="209">
        <v>18466908</v>
      </c>
      <c r="L543" s="209">
        <v>18655551</v>
      </c>
      <c r="M543" s="209">
        <v>18858893</v>
      </c>
      <c r="N543" s="209">
        <v>19074909</v>
      </c>
      <c r="O543" s="209">
        <v>19320627</v>
      </c>
      <c r="P543" s="209">
        <v>19543636</v>
      </c>
      <c r="Q543" s="209">
        <v>19769024</v>
      </c>
      <c r="R543" s="209">
        <v>19978159</v>
      </c>
      <c r="S543" s="209">
        <v>20216871</v>
      </c>
      <c r="T543" s="209">
        <v>20481325</v>
      </c>
      <c r="U543" s="209">
        <v>20841015</v>
      </c>
      <c r="V543" s="209">
        <v>21255231</v>
      </c>
      <c r="W543" s="209">
        <v>21693638</v>
      </c>
      <c r="X543" s="209">
        <v>22031559</v>
      </c>
      <c r="Y543" s="209">
        <v>22346873</v>
      </c>
      <c r="Z543" s="209">
        <v>22710352</v>
      </c>
    </row>
    <row r="544" spans="2:205" ht="15">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2:26">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2:26" ht="15">
      <c r="B546" s="147" t="s">
        <v>445</v>
      </c>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2:26" ht="15">
      <c r="B547" s="147" t="s">
        <v>276</v>
      </c>
      <c r="C547" s="147">
        <f>C533*$E518</f>
        <v>3624745242.2635736</v>
      </c>
      <c r="D547" s="147">
        <f t="shared" ref="D547:Z556" si="763">D533*$E518</f>
        <v>3645249779.2884059</v>
      </c>
      <c r="E547" s="147">
        <f t="shared" si="763"/>
        <v>3676177783.3964882</v>
      </c>
      <c r="F547" s="147">
        <f t="shared" si="763"/>
        <v>3713510297.9741392</v>
      </c>
      <c r="G547" s="147">
        <f t="shared" si="763"/>
        <v>3732423530.2503977</v>
      </c>
      <c r="H547" s="147">
        <f t="shared" si="763"/>
        <v>3748765977.4301944</v>
      </c>
      <c r="I547" s="147">
        <f t="shared" si="763"/>
        <v>3749178537.9205656</v>
      </c>
      <c r="J547" s="147">
        <f t="shared" si="763"/>
        <v>3745479526.1769671</v>
      </c>
      <c r="K547" s="147">
        <f t="shared" si="763"/>
        <v>3747337451.6506109</v>
      </c>
      <c r="L547" s="147">
        <f t="shared" si="763"/>
        <v>3741258499.1190219</v>
      </c>
      <c r="M547" s="147">
        <f t="shared" si="763"/>
        <v>3722339653.7748675</v>
      </c>
      <c r="N547" s="147">
        <f t="shared" si="763"/>
        <v>3704161733.3930116</v>
      </c>
      <c r="O547" s="147">
        <f t="shared" si="763"/>
        <v>3703533069.7886372</v>
      </c>
      <c r="P547" s="147">
        <f t="shared" si="763"/>
        <v>3697518667.5378547</v>
      </c>
      <c r="Q547" s="147">
        <f t="shared" si="763"/>
        <v>3697392373.51019</v>
      </c>
      <c r="R547" s="147">
        <f t="shared" si="763"/>
        <v>3692312547.0641255</v>
      </c>
      <c r="S547" s="147">
        <f t="shared" si="763"/>
        <v>3697793707.8647685</v>
      </c>
      <c r="T547" s="147">
        <f t="shared" si="763"/>
        <v>3718368408.2383032</v>
      </c>
      <c r="U547" s="147">
        <f t="shared" si="763"/>
        <v>3788461593.5921474</v>
      </c>
      <c r="V547" s="147">
        <f t="shared" si="763"/>
        <v>3898626470.6569891</v>
      </c>
      <c r="W547" s="147">
        <f t="shared" si="763"/>
        <v>4006801515.1526275</v>
      </c>
      <c r="X547" s="147">
        <f t="shared" si="763"/>
        <v>4080197990.963387</v>
      </c>
      <c r="Y547" s="147">
        <f t="shared" si="763"/>
        <v>4111468392.2131376</v>
      </c>
      <c r="Z547" s="147">
        <f t="shared" si="763"/>
        <v>4154464492.298058</v>
      </c>
    </row>
    <row r="548" spans="2:26" ht="15">
      <c r="B548" s="147" t="s">
        <v>307</v>
      </c>
      <c r="C548" s="147">
        <f t="shared" ref="C548:R556" si="764">C534*$E519</f>
        <v>3218053315.0107737</v>
      </c>
      <c r="D548" s="147">
        <f t="shared" si="764"/>
        <v>3238512880.4039755</v>
      </c>
      <c r="E548" s="147">
        <f t="shared" si="764"/>
        <v>3260543165.5696616</v>
      </c>
      <c r="F548" s="147">
        <f t="shared" si="764"/>
        <v>3280393120.4813867</v>
      </c>
      <c r="G548" s="147">
        <f t="shared" si="764"/>
        <v>3294635956.0071092</v>
      </c>
      <c r="H548" s="147">
        <f t="shared" si="764"/>
        <v>3313798477.8227024</v>
      </c>
      <c r="I548" s="147">
        <f t="shared" si="764"/>
        <v>3345557886.8640318</v>
      </c>
      <c r="J548" s="147">
        <f t="shared" si="764"/>
        <v>3376313384.1762924</v>
      </c>
      <c r="K548" s="147">
        <f t="shared" si="764"/>
        <v>3394418815.4761338</v>
      </c>
      <c r="L548" s="147">
        <f t="shared" si="764"/>
        <v>3413085866.6450801</v>
      </c>
      <c r="M548" s="147">
        <f t="shared" si="764"/>
        <v>3437644089.7435255</v>
      </c>
      <c r="N548" s="147">
        <f t="shared" si="764"/>
        <v>3462605693.3946075</v>
      </c>
      <c r="O548" s="147">
        <f t="shared" si="764"/>
        <v>3484569829.3378353</v>
      </c>
      <c r="P548" s="147">
        <f t="shared" si="764"/>
        <v>3496263974.2335567</v>
      </c>
      <c r="Q548" s="147">
        <f t="shared" si="764"/>
        <v>3502708983.7706947</v>
      </c>
      <c r="R548" s="147">
        <f t="shared" si="764"/>
        <v>3507268091.9459896</v>
      </c>
      <c r="S548" s="147">
        <f t="shared" si="763"/>
        <v>3509607958.5599961</v>
      </c>
      <c r="T548" s="147">
        <f t="shared" si="763"/>
        <v>3512198154.5844808</v>
      </c>
      <c r="U548" s="147">
        <f t="shared" si="763"/>
        <v>3515483565.9665642</v>
      </c>
      <c r="V548" s="147">
        <f t="shared" si="763"/>
        <v>3525108926.3559995</v>
      </c>
      <c r="W548" s="147">
        <f t="shared" si="763"/>
        <v>3543984801.5409403</v>
      </c>
      <c r="X548" s="147">
        <f t="shared" si="763"/>
        <v>3559977348.8528571</v>
      </c>
      <c r="Y548" s="147">
        <f t="shared" si="763"/>
        <v>3599943152.6097178</v>
      </c>
      <c r="Z548" s="147">
        <f t="shared" si="763"/>
        <v>3645259261.1242151</v>
      </c>
    </row>
    <row r="549" spans="2:26" ht="15">
      <c r="B549" s="147" t="s">
        <v>308</v>
      </c>
      <c r="C549" s="147">
        <f t="shared" si="764"/>
        <v>7030324200.8493986</v>
      </c>
      <c r="D549" s="147">
        <f t="shared" si="763"/>
        <v>7060232388.4711437</v>
      </c>
      <c r="E549" s="147">
        <f t="shared" si="763"/>
        <v>7060424189.5888548</v>
      </c>
      <c r="F549" s="147">
        <f t="shared" si="763"/>
        <v>7032625814.2619314</v>
      </c>
      <c r="G549" s="147">
        <f t="shared" si="763"/>
        <v>6981767829.8896675</v>
      </c>
      <c r="H549" s="147">
        <f t="shared" si="763"/>
        <v>6922485940.4275331</v>
      </c>
      <c r="I549" s="147">
        <f t="shared" si="763"/>
        <v>6869354473.4733334</v>
      </c>
      <c r="J549" s="147">
        <f t="shared" si="763"/>
        <v>6803692000.1620121</v>
      </c>
      <c r="K549" s="147">
        <f t="shared" si="763"/>
        <v>6698646364.014019</v>
      </c>
      <c r="L549" s="147">
        <f t="shared" si="763"/>
        <v>6629518683.8427172</v>
      </c>
      <c r="M549" s="147">
        <f t="shared" si="763"/>
        <v>6607077953.0705233</v>
      </c>
      <c r="N549" s="147">
        <f t="shared" si="763"/>
        <v>6637955375.673768</v>
      </c>
      <c r="O549" s="147">
        <f t="shared" si="763"/>
        <v>6726119956.1149511</v>
      </c>
      <c r="P549" s="147">
        <f t="shared" si="763"/>
        <v>6821966810.6575212</v>
      </c>
      <c r="Q549" s="147">
        <f t="shared" si="763"/>
        <v>6931385512.2893267</v>
      </c>
      <c r="R549" s="147">
        <f t="shared" si="763"/>
        <v>7029165722.098424</v>
      </c>
      <c r="S549" s="147">
        <f t="shared" si="763"/>
        <v>7145691294.4784822</v>
      </c>
      <c r="T549" s="147">
        <f t="shared" si="763"/>
        <v>7265725548.6385355</v>
      </c>
      <c r="U549" s="147">
        <f t="shared" si="763"/>
        <v>7426186363.7156076</v>
      </c>
      <c r="V549" s="147">
        <f t="shared" si="763"/>
        <v>7605487163.2483768</v>
      </c>
      <c r="W549" s="147">
        <f t="shared" si="763"/>
        <v>7784092364.060915</v>
      </c>
      <c r="X549" s="147">
        <f t="shared" si="763"/>
        <v>7838533193.3120222</v>
      </c>
      <c r="Y549" s="147">
        <f t="shared" si="763"/>
        <v>7838584340.2767448</v>
      </c>
      <c r="Z549" s="147">
        <f t="shared" si="763"/>
        <v>7881688444.7970104</v>
      </c>
    </row>
    <row r="550" spans="2:26" ht="15">
      <c r="B550" s="147" t="s">
        <v>239</v>
      </c>
      <c r="C550" s="147">
        <f t="shared" si="764"/>
        <v>8392232921.3850641</v>
      </c>
      <c r="D550" s="147">
        <f t="shared" si="763"/>
        <v>8493083822.7624121</v>
      </c>
      <c r="E550" s="147">
        <f t="shared" si="763"/>
        <v>8520795880.7976513</v>
      </c>
      <c r="F550" s="147">
        <f t="shared" si="763"/>
        <v>8539394233.3826246</v>
      </c>
      <c r="G550" s="147">
        <f t="shared" si="763"/>
        <v>8511054891.8484917</v>
      </c>
      <c r="H550" s="147">
        <f t="shared" si="763"/>
        <v>8514924145.3536844</v>
      </c>
      <c r="I550" s="147">
        <f t="shared" si="763"/>
        <v>8533432024.3570871</v>
      </c>
      <c r="J550" s="147">
        <f t="shared" si="763"/>
        <v>8590617359.482151</v>
      </c>
      <c r="K550" s="147">
        <f t="shared" si="763"/>
        <v>8634240704.7297001</v>
      </c>
      <c r="L550" s="147">
        <f t="shared" si="763"/>
        <v>8626134271.8209267</v>
      </c>
      <c r="M550" s="147">
        <f t="shared" si="763"/>
        <v>8616149004.2015266</v>
      </c>
      <c r="N550" s="147">
        <f t="shared" si="763"/>
        <v>8611981187.8771496</v>
      </c>
      <c r="O550" s="147">
        <f t="shared" si="763"/>
        <v>8599239491.8058796</v>
      </c>
      <c r="P550" s="147">
        <f t="shared" si="763"/>
        <v>8608543191.7774448</v>
      </c>
      <c r="Q550" s="147">
        <f t="shared" si="763"/>
        <v>8619900642.0506763</v>
      </c>
      <c r="R550" s="147">
        <f t="shared" si="763"/>
        <v>8603488734.353672</v>
      </c>
      <c r="S550" s="147">
        <f t="shared" si="763"/>
        <v>8604251728.2249203</v>
      </c>
      <c r="T550" s="147">
        <f t="shared" si="763"/>
        <v>8612276734.9102802</v>
      </c>
      <c r="U550" s="147">
        <f t="shared" si="763"/>
        <v>8709897729.425539</v>
      </c>
      <c r="V550" s="147">
        <f t="shared" si="763"/>
        <v>8921756699.60462</v>
      </c>
      <c r="W550" s="147">
        <f t="shared" si="763"/>
        <v>9209263647.1213818</v>
      </c>
      <c r="X550" s="147">
        <f t="shared" si="763"/>
        <v>9425697564.741909</v>
      </c>
      <c r="Y550" s="147">
        <f t="shared" si="763"/>
        <v>9633418876.4571362</v>
      </c>
      <c r="Z550" s="147">
        <f t="shared" si="763"/>
        <v>9895020221.784029</v>
      </c>
    </row>
    <row r="551" spans="2:26" ht="15">
      <c r="B551" s="147" t="s">
        <v>240</v>
      </c>
      <c r="C551" s="147">
        <f t="shared" si="764"/>
        <v>7221881091.0052338</v>
      </c>
      <c r="D551" s="147">
        <f t="shared" si="763"/>
        <v>7399133299.658452</v>
      </c>
      <c r="E551" s="147">
        <f t="shared" si="763"/>
        <v>7544907375.6294308</v>
      </c>
      <c r="F551" s="147">
        <f t="shared" si="763"/>
        <v>7612348598.8491116</v>
      </c>
      <c r="G551" s="147">
        <f t="shared" si="763"/>
        <v>7680638483.1125917</v>
      </c>
      <c r="H551" s="147">
        <f t="shared" si="763"/>
        <v>7775018221.6344557</v>
      </c>
      <c r="I551" s="147">
        <f t="shared" si="763"/>
        <v>7904414577.8686409</v>
      </c>
      <c r="J551" s="147">
        <f t="shared" si="763"/>
        <v>8054728271.219676</v>
      </c>
      <c r="K551" s="147">
        <f t="shared" si="763"/>
        <v>8186889248.6846809</v>
      </c>
      <c r="L551" s="147">
        <f t="shared" si="763"/>
        <v>8289519698.6425409</v>
      </c>
      <c r="M551" s="147">
        <f t="shared" si="763"/>
        <v>8382193484.6255112</v>
      </c>
      <c r="N551" s="147">
        <f t="shared" si="763"/>
        <v>8448179038.3937922</v>
      </c>
      <c r="O551" s="147">
        <f t="shared" si="763"/>
        <v>8495807622.2621126</v>
      </c>
      <c r="P551" s="147">
        <f t="shared" si="763"/>
        <v>8534535334.0303736</v>
      </c>
      <c r="Q551" s="147">
        <f t="shared" si="763"/>
        <v>8552167346.0217323</v>
      </c>
      <c r="R551" s="147">
        <f t="shared" si="763"/>
        <v>8577578271.445076</v>
      </c>
      <c r="S551" s="147">
        <f t="shared" si="763"/>
        <v>8619070604.4441566</v>
      </c>
      <c r="T551" s="147">
        <f t="shared" si="763"/>
        <v>8703154214.5736122</v>
      </c>
      <c r="U551" s="147">
        <f t="shared" si="763"/>
        <v>8802821542.9209156</v>
      </c>
      <c r="V551" s="147">
        <f t="shared" si="763"/>
        <v>8886378695.5215034</v>
      </c>
      <c r="W551" s="147">
        <f t="shared" si="763"/>
        <v>8965148824.4716415</v>
      </c>
      <c r="X551" s="147">
        <f t="shared" si="763"/>
        <v>9026439412.7365952</v>
      </c>
      <c r="Y551" s="147">
        <f t="shared" si="763"/>
        <v>9094061875.4334259</v>
      </c>
      <c r="Z551" s="147">
        <f t="shared" si="763"/>
        <v>9176885439.6741199</v>
      </c>
    </row>
    <row r="552" spans="2:26" ht="15">
      <c r="B552" s="147" t="s">
        <v>241</v>
      </c>
      <c r="C552" s="147">
        <f t="shared" si="764"/>
        <v>6218509280.285347</v>
      </c>
      <c r="D552" s="147">
        <f t="shared" si="763"/>
        <v>6469442844.7171717</v>
      </c>
      <c r="E552" s="147">
        <f t="shared" si="763"/>
        <v>6730687273.0426416</v>
      </c>
      <c r="F552" s="147">
        <f t="shared" si="763"/>
        <v>7063896078.1400719</v>
      </c>
      <c r="G552" s="147">
        <f t="shared" si="763"/>
        <v>7371672136.4935751</v>
      </c>
      <c r="H552" s="147">
        <f t="shared" si="763"/>
        <v>7657897269.5133543</v>
      </c>
      <c r="I552" s="147">
        <f t="shared" si="763"/>
        <v>7950519156.2987461</v>
      </c>
      <c r="J552" s="147">
        <f t="shared" si="763"/>
        <v>8247026452.1296549</v>
      </c>
      <c r="K552" s="147">
        <f t="shared" si="763"/>
        <v>8526765140.5009623</v>
      </c>
      <c r="L552" s="147">
        <f t="shared" si="763"/>
        <v>8827591949.250433</v>
      </c>
      <c r="M552" s="147">
        <f t="shared" si="763"/>
        <v>9060519172.0391827</v>
      </c>
      <c r="N552" s="147">
        <f t="shared" si="763"/>
        <v>9267540080.2224998</v>
      </c>
      <c r="O552" s="147">
        <f t="shared" si="763"/>
        <v>9479357656.8211994</v>
      </c>
      <c r="P552" s="147">
        <f t="shared" si="763"/>
        <v>9539522301.0440311</v>
      </c>
      <c r="Q552" s="147">
        <f t="shared" si="763"/>
        <v>9661695634.0413055</v>
      </c>
      <c r="R552" s="147">
        <f t="shared" si="763"/>
        <v>9809789632.1852684</v>
      </c>
      <c r="S552" s="147">
        <f t="shared" si="763"/>
        <v>9961241656.9835281</v>
      </c>
      <c r="T552" s="147">
        <f t="shared" si="763"/>
        <v>10137103952.461105</v>
      </c>
      <c r="U552" s="147">
        <f t="shared" si="763"/>
        <v>10342822549.02529</v>
      </c>
      <c r="V552" s="147">
        <f t="shared" si="763"/>
        <v>10531998559.15468</v>
      </c>
      <c r="W552" s="147">
        <f t="shared" si="763"/>
        <v>10707340647.511667</v>
      </c>
      <c r="X552" s="147">
        <f t="shared" si="763"/>
        <v>10818108887.844398</v>
      </c>
      <c r="Y552" s="147">
        <f t="shared" si="763"/>
        <v>10891702051.049107</v>
      </c>
      <c r="Z552" s="147">
        <f t="shared" si="763"/>
        <v>10961506671.361786</v>
      </c>
    </row>
    <row r="553" spans="2:26" ht="15">
      <c r="B553" s="147" t="s">
        <v>242</v>
      </c>
      <c r="C553" s="147">
        <f t="shared" si="764"/>
        <v>8070624848.4882593</v>
      </c>
      <c r="D553" s="147">
        <f t="shared" si="763"/>
        <v>8054433859.898345</v>
      </c>
      <c r="E553" s="147">
        <f t="shared" si="763"/>
        <v>8044996449.4294958</v>
      </c>
      <c r="F553" s="147">
        <f t="shared" si="763"/>
        <v>8068644972.1661234</v>
      </c>
      <c r="G553" s="147">
        <f t="shared" si="763"/>
        <v>8106895082.7785044</v>
      </c>
      <c r="H553" s="147">
        <f t="shared" si="763"/>
        <v>8179914021.4701767</v>
      </c>
      <c r="I553" s="147">
        <f t="shared" si="763"/>
        <v>8285804406.7657604</v>
      </c>
      <c r="J553" s="147">
        <f t="shared" si="763"/>
        <v>8416305754.6767874</v>
      </c>
      <c r="K553" s="147">
        <f t="shared" si="763"/>
        <v>8649408693.3260727</v>
      </c>
      <c r="L553" s="147">
        <f t="shared" si="763"/>
        <v>8897569691.3364925</v>
      </c>
      <c r="M553" s="147">
        <f t="shared" si="763"/>
        <v>9243905056.6426163</v>
      </c>
      <c r="N553" s="147">
        <f t="shared" si="763"/>
        <v>9624926755.1812763</v>
      </c>
      <c r="O553" s="147">
        <f t="shared" si="763"/>
        <v>10000833773.221085</v>
      </c>
      <c r="P553" s="147">
        <f t="shared" si="763"/>
        <v>10543875350.787888</v>
      </c>
      <c r="Q553" s="147">
        <f t="shared" si="763"/>
        <v>11028235594.029156</v>
      </c>
      <c r="R553" s="147">
        <f t="shared" si="763"/>
        <v>11451681642.426035</v>
      </c>
      <c r="S553" s="147">
        <f t="shared" si="763"/>
        <v>11888777838.132751</v>
      </c>
      <c r="T553" s="147">
        <f t="shared" si="763"/>
        <v>12301780038.930361</v>
      </c>
      <c r="U553" s="147">
        <f t="shared" si="763"/>
        <v>12700697619.558552</v>
      </c>
      <c r="V553" s="147">
        <f t="shared" si="763"/>
        <v>13123335218.457224</v>
      </c>
      <c r="W553" s="147">
        <f t="shared" si="763"/>
        <v>13444966126.988247</v>
      </c>
      <c r="X553" s="147">
        <f t="shared" si="763"/>
        <v>13764468668.472975</v>
      </c>
      <c r="Y553" s="147">
        <f t="shared" si="763"/>
        <v>14090081328.274073</v>
      </c>
      <c r="Z553" s="147">
        <f t="shared" si="763"/>
        <v>14243928717.816956</v>
      </c>
    </row>
    <row r="554" spans="2:26" ht="15">
      <c r="B554" s="147" t="s">
        <v>243</v>
      </c>
      <c r="C554" s="147">
        <f t="shared" si="764"/>
        <v>10294177645.25732</v>
      </c>
      <c r="D554" s="147">
        <f t="shared" si="763"/>
        <v>10504313755.008015</v>
      </c>
      <c r="E554" s="147">
        <f t="shared" si="763"/>
        <v>10789703837.954838</v>
      </c>
      <c r="F554" s="147">
        <f t="shared" si="763"/>
        <v>11031502292.522678</v>
      </c>
      <c r="G554" s="147">
        <f t="shared" si="763"/>
        <v>11290961928.186274</v>
      </c>
      <c r="H554" s="147">
        <f t="shared" si="763"/>
        <v>11541047903.39233</v>
      </c>
      <c r="I554" s="147">
        <f t="shared" si="763"/>
        <v>11659546670.403286</v>
      </c>
      <c r="J554" s="147">
        <f t="shared" si="763"/>
        <v>11764518889.412222</v>
      </c>
      <c r="K554" s="147">
        <f t="shared" si="763"/>
        <v>11806403726.646551</v>
      </c>
      <c r="L554" s="147">
        <f t="shared" si="763"/>
        <v>11834342163.511723</v>
      </c>
      <c r="M554" s="147">
        <f t="shared" si="763"/>
        <v>11865529892.609501</v>
      </c>
      <c r="N554" s="147">
        <f t="shared" si="763"/>
        <v>11883702198.326115</v>
      </c>
      <c r="O554" s="147">
        <f t="shared" si="763"/>
        <v>11974563726.909191</v>
      </c>
      <c r="P554" s="147">
        <f t="shared" si="763"/>
        <v>12089968364.518877</v>
      </c>
      <c r="Q554" s="147">
        <f t="shared" si="763"/>
        <v>12201503058.570627</v>
      </c>
      <c r="R554" s="147">
        <f t="shared" si="763"/>
        <v>12352823328.021036</v>
      </c>
      <c r="S554" s="147">
        <f t="shared" si="763"/>
        <v>12540542972.25691</v>
      </c>
      <c r="T554" s="147">
        <f t="shared" si="763"/>
        <v>12753043033.379078</v>
      </c>
      <c r="U554" s="147">
        <f t="shared" si="763"/>
        <v>13151282130.831289</v>
      </c>
      <c r="V554" s="147">
        <f t="shared" si="763"/>
        <v>13554267385.477194</v>
      </c>
      <c r="W554" s="147">
        <f t="shared" si="763"/>
        <v>14112159909.144892</v>
      </c>
      <c r="X554" s="147">
        <f t="shared" si="763"/>
        <v>14724852293.948984</v>
      </c>
      <c r="Y554" s="147">
        <f t="shared" si="763"/>
        <v>15351363297.967014</v>
      </c>
      <c r="Z554" s="147">
        <f t="shared" si="763"/>
        <v>16251033902.932741</v>
      </c>
    </row>
    <row r="555" spans="2:26" ht="15">
      <c r="B555" s="147" t="s">
        <v>244</v>
      </c>
      <c r="C555" s="147">
        <f t="shared" si="764"/>
        <v>7812251680.0995722</v>
      </c>
      <c r="D555" s="147">
        <f t="shared" si="763"/>
        <v>8082084862.6421232</v>
      </c>
      <c r="E555" s="147">
        <f t="shared" si="763"/>
        <v>8339944163.7697763</v>
      </c>
      <c r="F555" s="147">
        <f t="shared" si="763"/>
        <v>8559329564.7502375</v>
      </c>
      <c r="G555" s="147">
        <f t="shared" si="763"/>
        <v>8739915245.6810589</v>
      </c>
      <c r="H555" s="147">
        <f t="shared" si="763"/>
        <v>8893471450.5381126</v>
      </c>
      <c r="I555" s="147">
        <f t="shared" si="763"/>
        <v>9169590242.0320244</v>
      </c>
      <c r="J555" s="147">
        <f t="shared" si="763"/>
        <v>9535472416.6498699</v>
      </c>
      <c r="K555" s="147">
        <f t="shared" si="763"/>
        <v>9927284425.1707287</v>
      </c>
      <c r="L555" s="147">
        <f t="shared" si="763"/>
        <v>10292297746.715385</v>
      </c>
      <c r="M555" s="147">
        <f t="shared" si="763"/>
        <v>10644441182.113417</v>
      </c>
      <c r="N555" s="147">
        <f t="shared" si="763"/>
        <v>11011789546.292271</v>
      </c>
      <c r="O555" s="147">
        <f t="shared" si="763"/>
        <v>11453479151.545938</v>
      </c>
      <c r="P555" s="147">
        <f t="shared" si="763"/>
        <v>11790770629.724129</v>
      </c>
      <c r="Q555" s="147">
        <f t="shared" si="763"/>
        <v>12150896652.732092</v>
      </c>
      <c r="R555" s="147">
        <f t="shared" si="763"/>
        <v>12478562867.958849</v>
      </c>
      <c r="S555" s="147">
        <f t="shared" si="763"/>
        <v>12703134235.719913</v>
      </c>
      <c r="T555" s="147">
        <f t="shared" si="763"/>
        <v>12871501670.309002</v>
      </c>
      <c r="U555" s="147">
        <f t="shared" si="763"/>
        <v>13013640602.751169</v>
      </c>
      <c r="V555" s="147">
        <f t="shared" si="763"/>
        <v>13135619428.729475</v>
      </c>
      <c r="W555" s="147">
        <f t="shared" si="763"/>
        <v>13252398712.097912</v>
      </c>
      <c r="X555" s="147">
        <f t="shared" si="763"/>
        <v>13396519715.613293</v>
      </c>
      <c r="Y555" s="147">
        <f t="shared" si="763"/>
        <v>13608044711.447239</v>
      </c>
      <c r="Z555" s="147">
        <f t="shared" si="763"/>
        <v>13804025382.768646</v>
      </c>
    </row>
    <row r="556" spans="2:26" ht="15">
      <c r="B556" s="147" t="s">
        <v>310</v>
      </c>
      <c r="C556" s="147">
        <f t="shared" si="764"/>
        <v>2222477454.9972544</v>
      </c>
      <c r="D556" s="147">
        <f t="shared" si="763"/>
        <v>2284361255.4070234</v>
      </c>
      <c r="E556" s="147">
        <f t="shared" si="763"/>
        <v>2394128558.2657866</v>
      </c>
      <c r="F556" s="147">
        <f t="shared" si="763"/>
        <v>2525765506.1652737</v>
      </c>
      <c r="G556" s="147">
        <f t="shared" si="763"/>
        <v>2666560076.8994141</v>
      </c>
      <c r="H556" s="147">
        <f t="shared" si="763"/>
        <v>2797964203.8793755</v>
      </c>
      <c r="I556" s="147">
        <f t="shared" si="763"/>
        <v>2955226974.3212576</v>
      </c>
      <c r="J556" s="147">
        <f t="shared" si="763"/>
        <v>3118325789.1459017</v>
      </c>
      <c r="K556" s="147">
        <f t="shared" si="763"/>
        <v>3294152147.5712509</v>
      </c>
      <c r="L556" s="147">
        <f t="shared" si="763"/>
        <v>3473253520.264586</v>
      </c>
      <c r="M556" s="147">
        <f t="shared" si="763"/>
        <v>3686921038.8100801</v>
      </c>
      <c r="N556" s="147">
        <f t="shared" si="763"/>
        <v>3897763663.5320029</v>
      </c>
      <c r="O556" s="147">
        <f t="shared" si="763"/>
        <v>4088987245.4352784</v>
      </c>
      <c r="P556" s="147">
        <f t="shared" si="763"/>
        <v>4230387150.560184</v>
      </c>
      <c r="Q556" s="147">
        <f t="shared" si="763"/>
        <v>4337655508.8827114</v>
      </c>
      <c r="R556" s="147">
        <f t="shared" si="763"/>
        <v>4443433813.3202782</v>
      </c>
      <c r="S556" s="147">
        <f t="shared" si="763"/>
        <v>4690425766.14713</v>
      </c>
      <c r="T556" s="147">
        <f t="shared" si="763"/>
        <v>4946544299.0193653</v>
      </c>
      <c r="U556" s="147">
        <f t="shared" si="763"/>
        <v>5232820901.6674185</v>
      </c>
      <c r="V556" s="147">
        <f t="shared" si="763"/>
        <v>5472160806.9392128</v>
      </c>
      <c r="W556" s="147">
        <f t="shared" si="763"/>
        <v>5715427625.0536633</v>
      </c>
      <c r="X556" s="147">
        <f t="shared" si="763"/>
        <v>6000478037.5255499</v>
      </c>
      <c r="Y556" s="147">
        <f t="shared" si="763"/>
        <v>6264543524.4509087</v>
      </c>
      <c r="Z556" s="147">
        <f t="shared" si="763"/>
        <v>6581102368.0318584</v>
      </c>
    </row>
    <row r="557" spans="2:26" ht="15">
      <c r="B557" s="147" t="s">
        <v>297</v>
      </c>
      <c r="C557" s="147">
        <f>SUM(C547:C556)</f>
        <v>64105277679.641792</v>
      </c>
      <c r="D557" s="147">
        <f t="shared" ref="D557:Z557" si="765">SUM(D547:D556)</f>
        <v>65230848748.257057</v>
      </c>
      <c r="E557" s="147">
        <f t="shared" si="765"/>
        <v>66362308677.444618</v>
      </c>
      <c r="F557" s="147">
        <f t="shared" si="765"/>
        <v>67427410478.693573</v>
      </c>
      <c r="G557" s="147">
        <f t="shared" si="765"/>
        <v>68376525161.147079</v>
      </c>
      <c r="H557" s="147">
        <f t="shared" si="765"/>
        <v>69345287611.461929</v>
      </c>
      <c r="I557" s="147">
        <f t="shared" si="765"/>
        <v>70422624950.304733</v>
      </c>
      <c r="J557" s="147">
        <f t="shared" si="765"/>
        <v>71652479843.231537</v>
      </c>
      <c r="K557" s="147">
        <f t="shared" si="765"/>
        <v>72865546717.770721</v>
      </c>
      <c r="L557" s="147">
        <f t="shared" si="765"/>
        <v>74024572091.148895</v>
      </c>
      <c r="M557" s="147">
        <f t="shared" si="765"/>
        <v>75266720527.630753</v>
      </c>
      <c r="N557" s="147">
        <f t="shared" si="765"/>
        <v>76550605272.286484</v>
      </c>
      <c r="O557" s="147">
        <f t="shared" si="765"/>
        <v>78006491523.242111</v>
      </c>
      <c r="P557" s="147">
        <f t="shared" si="765"/>
        <v>79353351774.871857</v>
      </c>
      <c r="Q557" s="147">
        <f t="shared" si="765"/>
        <v>80683541305.898514</v>
      </c>
      <c r="R557" s="147">
        <f t="shared" si="765"/>
        <v>81946104650.818756</v>
      </c>
      <c r="S557" s="147">
        <f t="shared" si="765"/>
        <v>83360537762.812546</v>
      </c>
      <c r="T557" s="147">
        <f t="shared" si="765"/>
        <v>84821696055.044113</v>
      </c>
      <c r="U557" s="147">
        <f t="shared" si="765"/>
        <v>86684114599.454498</v>
      </c>
      <c r="V557" s="147">
        <f t="shared" si="765"/>
        <v>88654739354.145264</v>
      </c>
      <c r="W557" s="147">
        <f t="shared" si="765"/>
        <v>90741584173.14389</v>
      </c>
      <c r="X557" s="147">
        <f t="shared" si="765"/>
        <v>92635273114.011978</v>
      </c>
      <c r="Y557" s="147">
        <f t="shared" si="765"/>
        <v>94483211550.178497</v>
      </c>
      <c r="Z557" s="147">
        <f t="shared" si="765"/>
        <v>96594914902.589417</v>
      </c>
    </row>
    <row r="558" spans="2:26" ht="15">
      <c r="B558" s="147" t="s">
        <v>230</v>
      </c>
      <c r="C558" s="147">
        <f>C557/C543</f>
        <v>3801.736585164093</v>
      </c>
      <c r="D558" s="147">
        <f t="shared" ref="D558:Z558" si="766">D557/D543</f>
        <v>3813.371633061558</v>
      </c>
      <c r="E558" s="147">
        <f t="shared" si="766"/>
        <v>3831.0561112683695</v>
      </c>
      <c r="F558" s="147">
        <f t="shared" si="766"/>
        <v>3849.0681751178968</v>
      </c>
      <c r="G558" s="147">
        <f t="shared" si="766"/>
        <v>3868.8575743976503</v>
      </c>
      <c r="H558" s="147">
        <f t="shared" si="766"/>
        <v>3885.910848595574</v>
      </c>
      <c r="I558" s="147">
        <f t="shared" si="766"/>
        <v>3902.7075507041977</v>
      </c>
      <c r="J558" s="147">
        <f t="shared" si="766"/>
        <v>3922.3329329151302</v>
      </c>
      <c r="K558" s="147">
        <f t="shared" si="766"/>
        <v>3945.7361631828521</v>
      </c>
      <c r="L558" s="147">
        <f t="shared" si="766"/>
        <v>3967.9649285699948</v>
      </c>
      <c r="M558" s="147">
        <f t="shared" si="766"/>
        <v>3991.0465862249048</v>
      </c>
      <c r="N558" s="147">
        <f t="shared" si="766"/>
        <v>4013.1570364129384</v>
      </c>
      <c r="O558" s="147">
        <f t="shared" si="766"/>
        <v>4037.4720511524865</v>
      </c>
      <c r="P558" s="147">
        <f t="shared" si="766"/>
        <v>4060.3167074372373</v>
      </c>
      <c r="Q558" s="147">
        <f t="shared" si="766"/>
        <v>4081.311313391016</v>
      </c>
      <c r="R558" s="147">
        <f t="shared" si="766"/>
        <v>4101.784586398514</v>
      </c>
      <c r="S558" s="147">
        <f t="shared" si="766"/>
        <v>4123.3155102395694</v>
      </c>
      <c r="T558" s="147">
        <f t="shared" si="766"/>
        <v>4141.4164393682595</v>
      </c>
      <c r="U558" s="147">
        <f t="shared" si="766"/>
        <v>4159.3038822463541</v>
      </c>
      <c r="V558" s="147">
        <f t="shared" si="766"/>
        <v>4170.9609909271403</v>
      </c>
      <c r="W558" s="147">
        <f t="shared" si="766"/>
        <v>4182.8661551900095</v>
      </c>
      <c r="X558" s="147">
        <f t="shared" si="766"/>
        <v>4204.6626438924259</v>
      </c>
      <c r="Y558" s="147">
        <f t="shared" si="766"/>
        <v>4228.0283040127579</v>
      </c>
      <c r="Z558" s="147">
        <f t="shared" si="766"/>
        <v>4253.3429205584052</v>
      </c>
    </row>
    <row r="559" spans="2:26" ht="15">
      <c r="B559" s="147" t="s">
        <v>446</v>
      </c>
      <c r="C559" s="147"/>
      <c r="D559" s="148">
        <f>(D557-C557)/C557</f>
        <v>1.7558165401609635E-2</v>
      </c>
      <c r="E559" s="148">
        <f t="shared" ref="E559:Z559" si="767">(E557-D557)/D557</f>
        <v>1.7345473053005357E-2</v>
      </c>
      <c r="F559" s="148">
        <f t="shared" si="767"/>
        <v>1.6049800292902771E-2</v>
      </c>
      <c r="G559" s="148">
        <f t="shared" si="767"/>
        <v>1.4076095696325425E-2</v>
      </c>
      <c r="H559" s="148">
        <f t="shared" si="767"/>
        <v>1.4168056186413524E-2</v>
      </c>
      <c r="I559" s="148">
        <f t="shared" si="767"/>
        <v>1.5535840659845115E-2</v>
      </c>
      <c r="J559" s="148">
        <f t="shared" si="767"/>
        <v>1.7463917225389959E-2</v>
      </c>
      <c r="K559" s="148">
        <f t="shared" si="767"/>
        <v>1.6929865891498155E-2</v>
      </c>
      <c r="L559" s="148">
        <f t="shared" si="767"/>
        <v>1.5906356647091571E-2</v>
      </c>
      <c r="M559" s="148">
        <f t="shared" si="767"/>
        <v>1.67802177221958E-2</v>
      </c>
      <c r="N559" s="148">
        <f t="shared" si="767"/>
        <v>1.7057801052782835E-2</v>
      </c>
      <c r="O559" s="148">
        <f t="shared" si="767"/>
        <v>1.9018611881344589E-2</v>
      </c>
      <c r="P559" s="148">
        <f t="shared" si="767"/>
        <v>1.7266002166351081E-2</v>
      </c>
      <c r="Q559" s="148">
        <f t="shared" si="767"/>
        <v>1.6762865099894581E-2</v>
      </c>
      <c r="R559" s="148">
        <f t="shared" si="767"/>
        <v>1.5648338242039216E-2</v>
      </c>
      <c r="S559" s="148">
        <f t="shared" si="767"/>
        <v>1.7260528954009986E-2</v>
      </c>
      <c r="T559" s="148">
        <f t="shared" si="767"/>
        <v>1.7528177377994263E-2</v>
      </c>
      <c r="U559" s="148">
        <f t="shared" si="767"/>
        <v>2.1956865177534163E-2</v>
      </c>
      <c r="V559" s="148">
        <f t="shared" si="767"/>
        <v>2.2733401198091797E-2</v>
      </c>
      <c r="W559" s="148">
        <f t="shared" si="767"/>
        <v>2.3539010257109864E-2</v>
      </c>
      <c r="X559" s="148">
        <f t="shared" si="767"/>
        <v>2.0869031085623792E-2</v>
      </c>
      <c r="Y559" s="148">
        <f t="shared" si="767"/>
        <v>1.9948539838514284E-2</v>
      </c>
      <c r="Z559" s="148">
        <f t="shared" si="767"/>
        <v>2.235003782962466E-2</v>
      </c>
    </row>
    <row r="560" spans="2:26" ht="15">
      <c r="B560" s="147" t="s">
        <v>247</v>
      </c>
      <c r="C560" s="147"/>
      <c r="D560" s="148"/>
      <c r="E560" s="148">
        <f>AVERAGE(D559:Z559)</f>
        <v>1.7989260823356189E-2</v>
      </c>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2:26" ht="15">
      <c r="B561" s="147" t="s">
        <v>447</v>
      </c>
      <c r="C561" s="147"/>
      <c r="D561" s="148">
        <f>(D558-C558)/C558</f>
        <v>3.0604560933731365E-3</v>
      </c>
      <c r="E561" s="148">
        <f t="shared" ref="E561:Z561" si="768">(E558-D558)/D558</f>
        <v>4.6374914140255305E-3</v>
      </c>
      <c r="F561" s="148">
        <f t="shared" si="768"/>
        <v>4.7015922832735375E-3</v>
      </c>
      <c r="G561" s="148">
        <f t="shared" si="768"/>
        <v>5.1413480820321862E-3</v>
      </c>
      <c r="H561" s="148">
        <f t="shared" si="768"/>
        <v>4.4078319943268301E-3</v>
      </c>
      <c r="I561" s="148">
        <f t="shared" si="768"/>
        <v>4.3224620335009373E-3</v>
      </c>
      <c r="J561" s="148">
        <f t="shared" si="768"/>
        <v>5.0286581702467786E-3</v>
      </c>
      <c r="K561" s="148">
        <f t="shared" si="768"/>
        <v>5.9666608286432091E-3</v>
      </c>
      <c r="L561" s="148">
        <f t="shared" si="768"/>
        <v>5.6336167619508706E-3</v>
      </c>
      <c r="M561" s="148">
        <f t="shared" si="768"/>
        <v>5.8170014277894267E-3</v>
      </c>
      <c r="N561" s="148">
        <f t="shared" si="768"/>
        <v>5.5400130543070622E-3</v>
      </c>
      <c r="O561" s="148">
        <f t="shared" si="768"/>
        <v>6.0588246407824375E-3</v>
      </c>
      <c r="P561" s="148">
        <f t="shared" si="768"/>
        <v>5.6581583712089784E-3</v>
      </c>
      <c r="Q561" s="148">
        <f t="shared" si="768"/>
        <v>5.1706818621619311E-3</v>
      </c>
      <c r="R561" s="148">
        <f t="shared" si="768"/>
        <v>5.0163468148886258E-3</v>
      </c>
      <c r="S561" s="148">
        <f t="shared" si="768"/>
        <v>5.2491600637566051E-3</v>
      </c>
      <c r="T561" s="148">
        <f t="shared" si="768"/>
        <v>4.3898966944778753E-3</v>
      </c>
      <c r="U561" s="148">
        <f t="shared" si="768"/>
        <v>4.3191606398373158E-3</v>
      </c>
      <c r="V561" s="148">
        <f t="shared" si="768"/>
        <v>2.8026585723980473E-3</v>
      </c>
      <c r="W561" s="148">
        <f t="shared" si="768"/>
        <v>2.8542976759470691E-3</v>
      </c>
      <c r="X561" s="148">
        <f t="shared" si="768"/>
        <v>5.2108979569838124E-3</v>
      </c>
      <c r="Y561" s="148">
        <f t="shared" si="768"/>
        <v>5.5570831953123019E-3</v>
      </c>
      <c r="Z561" s="148">
        <f t="shared" si="768"/>
        <v>5.9873337464703457E-3</v>
      </c>
    </row>
    <row r="562" spans="2:26" ht="15">
      <c r="B562" s="147" t="s">
        <v>247</v>
      </c>
      <c r="C562" s="147"/>
      <c r="D562" s="148"/>
      <c r="E562" s="148">
        <f>AVERAGE(D561:Z561)</f>
        <v>4.8926796685954269E-3</v>
      </c>
      <c r="F562" s="147"/>
      <c r="G562" s="147"/>
      <c r="H562" s="147"/>
      <c r="I562" s="147"/>
      <c r="J562" s="147"/>
      <c r="K562" s="147"/>
      <c r="L562" s="147"/>
      <c r="M562" s="147"/>
      <c r="N562" s="147"/>
      <c r="O562" s="147"/>
      <c r="P562" s="147"/>
      <c r="Q562" s="147"/>
      <c r="R562" s="147"/>
      <c r="S562" s="147"/>
      <c r="T562" s="147"/>
      <c r="U562" s="147"/>
      <c r="V562" s="147"/>
      <c r="W562" s="147"/>
      <c r="X562" s="147"/>
      <c r="Y562" s="147"/>
      <c r="Z562" s="147"/>
    </row>
  </sheetData>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5" tint="0.59999389629810485"/>
  </sheetPr>
  <dimension ref="B1:BQ128"/>
  <sheetViews>
    <sheetView zoomScaleNormal="100" workbookViewId="0">
      <pane xSplit="6" topLeftCell="G1" activePane="topRight" state="frozen"/>
      <selection activeCell="AI27" sqref="AI27"/>
      <selection pane="topRight" activeCell="G1" sqref="G1"/>
    </sheetView>
  </sheetViews>
  <sheetFormatPr defaultRowHeight="12.75"/>
  <cols>
    <col min="1" max="1" width="2.140625" style="7" customWidth="1"/>
    <col min="2" max="2" width="54" style="7" customWidth="1"/>
    <col min="3" max="3" width="22" style="7" bestFit="1" customWidth="1"/>
    <col min="4" max="4" width="15.85546875" style="7" customWidth="1"/>
    <col min="5" max="6" width="3.5703125" style="7" customWidth="1"/>
    <col min="7" max="8" width="9.140625" style="7"/>
    <col min="9" max="9" width="20" style="7" customWidth="1"/>
    <col min="10" max="10" width="16.42578125" style="7" bestFit="1" customWidth="1"/>
    <col min="11" max="11" width="30" style="7" bestFit="1" customWidth="1"/>
    <col min="12" max="30" width="15.42578125" style="7" bestFit="1" customWidth="1"/>
    <col min="31" max="31" width="16.42578125" style="7" bestFit="1" customWidth="1"/>
    <col min="32" max="58" width="15.42578125" style="7" bestFit="1" customWidth="1"/>
    <col min="59" max="59" width="21.140625" style="7" bestFit="1" customWidth="1"/>
    <col min="60" max="63" width="9.140625" style="7"/>
    <col min="64" max="64" width="16.28515625" style="7" customWidth="1"/>
    <col min="65" max="16384" width="9.140625" style="7"/>
  </cols>
  <sheetData>
    <row r="1" spans="2:60" ht="18.75">
      <c r="B1" s="376" t="s">
        <v>896</v>
      </c>
    </row>
    <row r="10" spans="2:60" ht="18">
      <c r="B10" s="375" t="s">
        <v>248</v>
      </c>
      <c r="I10" s="375" t="s">
        <v>577</v>
      </c>
    </row>
    <row r="11" spans="2:60">
      <c r="B11" s="70"/>
      <c r="C11" s="70" t="s">
        <v>326</v>
      </c>
      <c r="D11" s="70" t="s">
        <v>327</v>
      </c>
      <c r="I11" s="126"/>
      <c r="J11" s="126" t="s">
        <v>416</v>
      </c>
      <c r="K11" s="56">
        <v>2012</v>
      </c>
      <c r="L11" s="56">
        <v>2013</v>
      </c>
      <c r="M11" s="56">
        <v>2014</v>
      </c>
      <c r="N11" s="56">
        <v>2015</v>
      </c>
      <c r="O11" s="56">
        <v>2016</v>
      </c>
      <c r="P11" s="56">
        <v>2017</v>
      </c>
      <c r="Q11" s="56">
        <v>2018</v>
      </c>
      <c r="R11" s="56">
        <v>2019</v>
      </c>
      <c r="S11" s="56">
        <v>2020</v>
      </c>
      <c r="T11" s="56">
        <v>2021</v>
      </c>
      <c r="U11" s="56">
        <v>2022</v>
      </c>
      <c r="V11" s="56">
        <v>2023</v>
      </c>
      <c r="W11" s="56">
        <v>2024</v>
      </c>
      <c r="X11" s="56">
        <v>2025</v>
      </c>
      <c r="Y11" s="56">
        <v>2026</v>
      </c>
      <c r="Z11" s="56">
        <v>2027</v>
      </c>
      <c r="AA11" s="56">
        <v>2028</v>
      </c>
      <c r="AB11" s="56">
        <v>2029</v>
      </c>
      <c r="AC11" s="56">
        <v>2030</v>
      </c>
      <c r="AD11" s="56">
        <v>2031</v>
      </c>
      <c r="AE11" s="56">
        <v>2032</v>
      </c>
      <c r="AF11" s="56">
        <v>2033</v>
      </c>
      <c r="AG11" s="56">
        <v>2034</v>
      </c>
      <c r="AH11" s="56">
        <v>2035</v>
      </c>
      <c r="AI11" s="56">
        <v>2036</v>
      </c>
      <c r="AJ11" s="56">
        <v>2037</v>
      </c>
      <c r="AK11" s="56">
        <v>2038</v>
      </c>
      <c r="AL11" s="56">
        <v>2039</v>
      </c>
      <c r="AM11" s="56">
        <v>2040</v>
      </c>
      <c r="AN11" s="56">
        <v>2041</v>
      </c>
      <c r="AO11" s="56">
        <v>2042</v>
      </c>
      <c r="AP11" s="56">
        <v>2043</v>
      </c>
      <c r="AQ11" s="56">
        <v>2044</v>
      </c>
      <c r="AR11" s="56">
        <v>2045</v>
      </c>
      <c r="AS11" s="56">
        <v>2046</v>
      </c>
      <c r="AT11" s="56">
        <v>2047</v>
      </c>
      <c r="AU11" s="56">
        <v>2048</v>
      </c>
      <c r="AV11" s="56">
        <v>2049</v>
      </c>
      <c r="AW11" s="56">
        <v>2050</v>
      </c>
      <c r="AX11" s="56">
        <v>2051</v>
      </c>
      <c r="AY11" s="56">
        <v>2052</v>
      </c>
      <c r="AZ11" s="56">
        <v>2053</v>
      </c>
      <c r="BA11" s="56">
        <v>2054</v>
      </c>
      <c r="BB11" s="56">
        <v>2055</v>
      </c>
      <c r="BC11" s="56">
        <v>2056</v>
      </c>
      <c r="BD11" s="56">
        <v>2057</v>
      </c>
      <c r="BE11" s="56">
        <v>2058</v>
      </c>
      <c r="BF11" s="56">
        <v>2059</v>
      </c>
      <c r="BG11" s="56">
        <v>2060</v>
      </c>
    </row>
    <row r="12" spans="2:60">
      <c r="B12" s="70" t="s">
        <v>317</v>
      </c>
      <c r="C12" s="71">
        <f>AVERAGE(AD45:AD64)</f>
        <v>7.5531971150324992E-2</v>
      </c>
      <c r="D12" s="70" t="s">
        <v>366</v>
      </c>
      <c r="I12" s="126" t="s">
        <v>612</v>
      </c>
      <c r="J12" s="126"/>
      <c r="K12" s="127">
        <f>GDP!$F$8</f>
        <v>1.3564530110176909E-2</v>
      </c>
      <c r="L12" s="127">
        <f>GDP!$F$8</f>
        <v>1.3564530110176909E-2</v>
      </c>
      <c r="M12" s="127">
        <f>GDP!$F$8</f>
        <v>1.3564530110176909E-2</v>
      </c>
      <c r="N12" s="127">
        <f>GDP!$F$8</f>
        <v>1.3564530110176909E-2</v>
      </c>
      <c r="O12" s="127">
        <f>GDP!$F$8</f>
        <v>1.3564530110176909E-2</v>
      </c>
      <c r="P12" s="127">
        <f>GDP!$F$8</f>
        <v>1.3564530110176909E-2</v>
      </c>
      <c r="Q12" s="127">
        <f>GDP!$F$8</f>
        <v>1.3564530110176909E-2</v>
      </c>
      <c r="R12" s="127">
        <f>GDP!$F$8</f>
        <v>1.3564530110176909E-2</v>
      </c>
      <c r="S12" s="127">
        <f>GDP!$F$8</f>
        <v>1.3564530110176909E-2</v>
      </c>
      <c r="T12" s="127">
        <f>GDP!$F$8</f>
        <v>1.3564530110176909E-2</v>
      </c>
      <c r="U12" s="127">
        <f>GDP!$F$8</f>
        <v>1.3564530110176909E-2</v>
      </c>
      <c r="V12" s="127">
        <f>GDP!$F$8</f>
        <v>1.3564530110176909E-2</v>
      </c>
      <c r="W12" s="127">
        <f>GDP!$F$8</f>
        <v>1.3564530110176909E-2</v>
      </c>
      <c r="X12" s="127">
        <f>GDP!$F$8</f>
        <v>1.3564530110176909E-2</v>
      </c>
      <c r="Y12" s="127">
        <f>GDP!$F$8</f>
        <v>1.3564530110176909E-2</v>
      </c>
      <c r="Z12" s="127">
        <f>GDP!$F$8</f>
        <v>1.3564530110176909E-2</v>
      </c>
      <c r="AA12" s="127">
        <f>GDP!$F$8</f>
        <v>1.3564530110176909E-2</v>
      </c>
      <c r="AB12" s="127">
        <f>GDP!$F$8</f>
        <v>1.3564530110176909E-2</v>
      </c>
      <c r="AC12" s="127">
        <f>GDP!$F$8</f>
        <v>1.3564530110176909E-2</v>
      </c>
      <c r="AD12" s="127">
        <f>GDP!$F$8</f>
        <v>1.3564530110176909E-2</v>
      </c>
      <c r="AE12" s="127">
        <f>GDP!$F$8</f>
        <v>1.3564530110176909E-2</v>
      </c>
      <c r="AF12" s="127">
        <f>GDP!$F$8</f>
        <v>1.3564530110176909E-2</v>
      </c>
      <c r="AG12" s="127">
        <f>GDP!$F$8</f>
        <v>1.3564530110176909E-2</v>
      </c>
      <c r="AH12" s="127">
        <f>GDP!$F$8</f>
        <v>1.3564530110176909E-2</v>
      </c>
      <c r="AI12" s="127">
        <f>GDP!$F$8</f>
        <v>1.3564530110176909E-2</v>
      </c>
      <c r="AJ12" s="127">
        <f>GDP!$F$8</f>
        <v>1.3564530110176909E-2</v>
      </c>
      <c r="AK12" s="127">
        <f>GDP!$F$8</f>
        <v>1.3564530110176909E-2</v>
      </c>
      <c r="AL12" s="127">
        <f>GDP!$F$8</f>
        <v>1.3564530110176909E-2</v>
      </c>
      <c r="AM12" s="127">
        <f>GDP!$F$8</f>
        <v>1.3564530110176909E-2</v>
      </c>
      <c r="AN12" s="127">
        <f>GDP!$F$8</f>
        <v>1.3564530110176909E-2</v>
      </c>
      <c r="AO12" s="127">
        <f>GDP!$F$8</f>
        <v>1.3564530110176909E-2</v>
      </c>
      <c r="AP12" s="127">
        <f>GDP!$F$8</f>
        <v>1.3564530110176909E-2</v>
      </c>
      <c r="AQ12" s="127">
        <f>GDP!$F$8</f>
        <v>1.3564530110176909E-2</v>
      </c>
      <c r="AR12" s="127">
        <f>GDP!$F$8</f>
        <v>1.3564530110176909E-2</v>
      </c>
      <c r="AS12" s="127">
        <f>GDP!$F$8</f>
        <v>1.3564530110176909E-2</v>
      </c>
      <c r="AT12" s="127">
        <f>GDP!$F$8</f>
        <v>1.3564530110176909E-2</v>
      </c>
      <c r="AU12" s="127">
        <f>GDP!$F$8</f>
        <v>1.3564530110176909E-2</v>
      </c>
      <c r="AV12" s="127">
        <f>GDP!$F$8</f>
        <v>1.3564530110176909E-2</v>
      </c>
      <c r="AW12" s="127">
        <f>GDP!$F$8</f>
        <v>1.3564530110176909E-2</v>
      </c>
      <c r="AX12" s="127">
        <f>GDP!$F$8</f>
        <v>1.3564530110176909E-2</v>
      </c>
      <c r="AY12" s="127">
        <f>GDP!$F$8</f>
        <v>1.3564530110176909E-2</v>
      </c>
      <c r="AZ12" s="127">
        <f>GDP!$F$8</f>
        <v>1.3564530110176909E-2</v>
      </c>
      <c r="BA12" s="127">
        <f>GDP!$F$8</f>
        <v>1.3564530110176909E-2</v>
      </c>
      <c r="BB12" s="127">
        <f>GDP!$F$8</f>
        <v>1.3564530110176909E-2</v>
      </c>
      <c r="BC12" s="127">
        <f>GDP!$F$8</f>
        <v>1.3564530110176909E-2</v>
      </c>
      <c r="BD12" s="127">
        <f>GDP!$F$8</f>
        <v>1.3564530110176909E-2</v>
      </c>
      <c r="BE12" s="127">
        <f>GDP!$F$8</f>
        <v>1.3564530110176909E-2</v>
      </c>
      <c r="BF12" s="127">
        <f>GDP!$F$8</f>
        <v>1.3564530110176909E-2</v>
      </c>
      <c r="BG12" s="127">
        <f>GDP!$F$8</f>
        <v>1.3564530110176909E-2</v>
      </c>
      <c r="BH12" s="68"/>
    </row>
    <row r="13" spans="2:60">
      <c r="B13" s="70" t="s">
        <v>331</v>
      </c>
      <c r="C13" s="71">
        <f>AVERAGE(AF45:AF64)</f>
        <v>4.845231090614658E-2</v>
      </c>
      <c r="D13" s="70" t="s">
        <v>366</v>
      </c>
      <c r="I13" s="126" t="s">
        <v>848</v>
      </c>
      <c r="J13" s="126"/>
      <c r="K13" s="126">
        <v>0</v>
      </c>
      <c r="L13" s="131">
        <f>K13+0.025</f>
        <v>2.5000000000000001E-2</v>
      </c>
      <c r="M13" s="131">
        <f>L13+0.025</f>
        <v>0.05</v>
      </c>
      <c r="N13" s="131">
        <f t="shared" ref="N13:BG13" si="0">M13+0.025</f>
        <v>7.5000000000000011E-2</v>
      </c>
      <c r="O13" s="131">
        <f t="shared" si="0"/>
        <v>0.1</v>
      </c>
      <c r="P13" s="131">
        <f t="shared" si="0"/>
        <v>0.125</v>
      </c>
      <c r="Q13" s="131">
        <f t="shared" si="0"/>
        <v>0.15</v>
      </c>
      <c r="R13" s="131">
        <f t="shared" si="0"/>
        <v>0.17499999999999999</v>
      </c>
      <c r="S13" s="131">
        <f t="shared" si="0"/>
        <v>0.19999999999999998</v>
      </c>
      <c r="T13" s="131">
        <f t="shared" si="0"/>
        <v>0.22499999999999998</v>
      </c>
      <c r="U13" s="131">
        <f t="shared" si="0"/>
        <v>0.24999999999999997</v>
      </c>
      <c r="V13" s="131">
        <f t="shared" si="0"/>
        <v>0.27499999999999997</v>
      </c>
      <c r="W13" s="131">
        <f t="shared" si="0"/>
        <v>0.3</v>
      </c>
      <c r="X13" s="131">
        <f t="shared" si="0"/>
        <v>0.32500000000000001</v>
      </c>
      <c r="Y13" s="131">
        <f t="shared" si="0"/>
        <v>0.35000000000000003</v>
      </c>
      <c r="Z13" s="131">
        <f t="shared" si="0"/>
        <v>0.37500000000000006</v>
      </c>
      <c r="AA13" s="131">
        <f t="shared" si="0"/>
        <v>0.40000000000000008</v>
      </c>
      <c r="AB13" s="131">
        <f t="shared" si="0"/>
        <v>0.4250000000000001</v>
      </c>
      <c r="AC13" s="131">
        <f t="shared" si="0"/>
        <v>0.45000000000000012</v>
      </c>
      <c r="AD13" s="131">
        <f t="shared" si="0"/>
        <v>0.47500000000000014</v>
      </c>
      <c r="AE13" s="131">
        <f t="shared" si="0"/>
        <v>0.50000000000000011</v>
      </c>
      <c r="AF13" s="131">
        <f t="shared" si="0"/>
        <v>0.52500000000000013</v>
      </c>
      <c r="AG13" s="131">
        <f t="shared" si="0"/>
        <v>0.55000000000000016</v>
      </c>
      <c r="AH13" s="131">
        <f t="shared" si="0"/>
        <v>0.57500000000000018</v>
      </c>
      <c r="AI13" s="131">
        <f t="shared" si="0"/>
        <v>0.6000000000000002</v>
      </c>
      <c r="AJ13" s="131">
        <f t="shared" si="0"/>
        <v>0.62500000000000022</v>
      </c>
      <c r="AK13" s="131">
        <f t="shared" si="0"/>
        <v>0.65000000000000024</v>
      </c>
      <c r="AL13" s="131">
        <f t="shared" si="0"/>
        <v>0.67500000000000027</v>
      </c>
      <c r="AM13" s="131">
        <f t="shared" si="0"/>
        <v>0.70000000000000029</v>
      </c>
      <c r="AN13" s="131">
        <f t="shared" si="0"/>
        <v>0.72500000000000031</v>
      </c>
      <c r="AO13" s="131">
        <f t="shared" si="0"/>
        <v>0.75000000000000033</v>
      </c>
      <c r="AP13" s="131">
        <f t="shared" si="0"/>
        <v>0.77500000000000036</v>
      </c>
      <c r="AQ13" s="131">
        <f t="shared" si="0"/>
        <v>0.80000000000000038</v>
      </c>
      <c r="AR13" s="131">
        <f t="shared" si="0"/>
        <v>0.8250000000000004</v>
      </c>
      <c r="AS13" s="131">
        <f t="shared" si="0"/>
        <v>0.85000000000000042</v>
      </c>
      <c r="AT13" s="131">
        <f t="shared" si="0"/>
        <v>0.87500000000000044</v>
      </c>
      <c r="AU13" s="131">
        <f t="shared" si="0"/>
        <v>0.90000000000000047</v>
      </c>
      <c r="AV13" s="131">
        <f t="shared" si="0"/>
        <v>0.92500000000000049</v>
      </c>
      <c r="AW13" s="131">
        <f t="shared" si="0"/>
        <v>0.95000000000000051</v>
      </c>
      <c r="AX13" s="131">
        <f t="shared" si="0"/>
        <v>0.97500000000000053</v>
      </c>
      <c r="AY13" s="131">
        <f t="shared" si="0"/>
        <v>1.0000000000000004</v>
      </c>
      <c r="AZ13" s="131">
        <f t="shared" si="0"/>
        <v>1.0250000000000004</v>
      </c>
      <c r="BA13" s="131">
        <f t="shared" si="0"/>
        <v>1.0500000000000003</v>
      </c>
      <c r="BB13" s="131">
        <f t="shared" si="0"/>
        <v>1.0750000000000002</v>
      </c>
      <c r="BC13" s="131">
        <f t="shared" si="0"/>
        <v>1.1000000000000001</v>
      </c>
      <c r="BD13" s="131">
        <f t="shared" si="0"/>
        <v>1.125</v>
      </c>
      <c r="BE13" s="131">
        <f t="shared" si="0"/>
        <v>1.1499999999999999</v>
      </c>
      <c r="BF13" s="131">
        <f t="shared" si="0"/>
        <v>1.1749999999999998</v>
      </c>
      <c r="BG13" s="131">
        <f t="shared" si="0"/>
        <v>1.1999999999999997</v>
      </c>
    </row>
    <row r="14" spans="2:60">
      <c r="B14" s="70" t="s">
        <v>333</v>
      </c>
      <c r="C14" s="71">
        <f>AVERAGE(AH45:AH64)</f>
        <v>3.5079264940345314E-2</v>
      </c>
      <c r="D14" s="70" t="s">
        <v>366</v>
      </c>
      <c r="I14" s="126" t="s">
        <v>849</v>
      </c>
      <c r="J14" s="126">
        <v>3.7867458116103734</v>
      </c>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row>
    <row r="15" spans="2:60">
      <c r="B15" s="70" t="s">
        <v>335</v>
      </c>
      <c r="C15" s="71">
        <f>'Health Demographic'!D215</f>
        <v>7.7664285004356397E-3</v>
      </c>
      <c r="D15" s="70" t="s">
        <v>422</v>
      </c>
      <c r="I15" s="126" t="s">
        <v>850</v>
      </c>
      <c r="J15" s="126"/>
      <c r="K15" s="126"/>
      <c r="L15" s="126">
        <f t="shared" ref="L15:BG15" si="1">_xlfn.EXPON.DIST($J14,L13,TRUE)</f>
        <v>9.0325690598777597E-2</v>
      </c>
      <c r="M15" s="126">
        <f t="shared" si="1"/>
        <v>0.1724926508154091</v>
      </c>
      <c r="N15" s="126">
        <f t="shared" si="1"/>
        <v>0.24723782360607111</v>
      </c>
      <c r="O15" s="126">
        <f t="shared" si="1"/>
        <v>0.31523158704549153</v>
      </c>
      <c r="P15" s="126">
        <f t="shared" si="1"/>
        <v>0.37708376684583644</v>
      </c>
      <c r="Q15" s="126">
        <f t="shared" si="1"/>
        <v>0.43334910579067543</v>
      </c>
      <c r="R15" s="126">
        <f t="shared" si="1"/>
        <v>0.48453223913854759</v>
      </c>
      <c r="S15" s="126">
        <f t="shared" si="1"/>
        <v>0.53109222061976369</v>
      </c>
      <c r="T15" s="126">
        <f t="shared" si="1"/>
        <v>0.57344663961942288</v>
      </c>
      <c r="U15" s="126">
        <f t="shared" si="1"/>
        <v>0.61197536647302764</v>
      </c>
      <c r="V15" s="126">
        <f t="shared" si="1"/>
        <v>0.64702395946568902</v>
      </c>
      <c r="W15" s="126">
        <f t="shared" si="1"/>
        <v>0.67890676409177286</v>
      </c>
      <c r="X15" s="126">
        <f t="shared" si="1"/>
        <v>0.70790973237177968</v>
      </c>
      <c r="Y15" s="126">
        <f t="shared" si="1"/>
        <v>0.73429298751248051</v>
      </c>
      <c r="Z15" s="126">
        <f t="shared" si="1"/>
        <v>0.75829315691235377</v>
      </c>
      <c r="AA15" s="126">
        <f t="shared" si="1"/>
        <v>0.78012549443669577</v>
      </c>
      <c r="AB15" s="126">
        <f t="shared" si="1"/>
        <v>0.79998581099676602</v>
      </c>
      <c r="AC15" s="126">
        <f t="shared" si="1"/>
        <v>0.81805223074803757</v>
      </c>
      <c r="AD15" s="126">
        <f t="shared" si="1"/>
        <v>0.83448678865862813</v>
      </c>
      <c r="AE15" s="126">
        <f t="shared" si="1"/>
        <v>0.84943688377625892</v>
      </c>
      <c r="AF15" s="126">
        <f t="shared" si="1"/>
        <v>0.8630366012278724</v>
      </c>
      <c r="AG15" s="126">
        <f t="shared" si="1"/>
        <v>0.8754079148087206</v>
      </c>
      <c r="AH15" s="126">
        <f t="shared" si="1"/>
        <v>0.88666178094676462</v>
      </c>
      <c r="AI15" s="126">
        <f t="shared" si="1"/>
        <v>0.89689913385398368</v>
      </c>
      <c r="AJ15" s="126">
        <f t="shared" si="1"/>
        <v>0.90621179078995473</v>
      </c>
      <c r="AK15" s="126">
        <f t="shared" si="1"/>
        <v>0.91468327555687468</v>
      </c>
      <c r="AL15" s="126">
        <f t="shared" si="1"/>
        <v>0.92238956761182567</v>
      </c>
      <c r="AM15" s="126">
        <f t="shared" si="1"/>
        <v>0.92939978351495722</v>
      </c>
      <c r="AN15" s="126">
        <f t="shared" si="1"/>
        <v>0.93577679682539194</v>
      </c>
      <c r="AO15" s="126">
        <f t="shared" si="1"/>
        <v>0.94157780200460395</v>
      </c>
      <c r="AP15" s="126">
        <f t="shared" si="1"/>
        <v>0.94685482738483662</v>
      </c>
      <c r="AQ15" s="126">
        <f t="shared" si="1"/>
        <v>0.95165520180329255</v>
      </c>
      <c r="AR15" s="126">
        <f t="shared" si="1"/>
        <v>0.95602197908726871</v>
      </c>
      <c r="AS15" s="126">
        <f t="shared" si="1"/>
        <v>0.95999432419737862</v>
      </c>
      <c r="AT15" s="126">
        <f t="shared" si="1"/>
        <v>0.96360786449212121</v>
      </c>
      <c r="AU15" s="126">
        <f t="shared" si="1"/>
        <v>0.96689500926423466</v>
      </c>
      <c r="AV15" s="126">
        <f t="shared" si="1"/>
        <v>0.9698852404147088</v>
      </c>
      <c r="AW15" s="126">
        <f t="shared" si="1"/>
        <v>0.97260537687146642</v>
      </c>
      <c r="AX15" s="126">
        <f t="shared" si="1"/>
        <v>0.97507981512424446</v>
      </c>
      <c r="AY15" s="126">
        <f t="shared" si="1"/>
        <v>0.97733074803299624</v>
      </c>
      <c r="AZ15" s="126">
        <f t="shared" si="1"/>
        <v>0.97937836387227362</v>
      </c>
      <c r="BA15" s="126">
        <f t="shared" si="1"/>
        <v>0.9812410273967872</v>
      </c>
      <c r="BB15" s="126">
        <f t="shared" si="1"/>
        <v>0.98293544455209592</v>
      </c>
      <c r="BC15" s="126">
        <f t="shared" si="1"/>
        <v>0.98447681230768891</v>
      </c>
      <c r="BD15" s="126">
        <f t="shared" si="1"/>
        <v>0.98587895495629141</v>
      </c>
      <c r="BE15" s="126">
        <f t="shared" si="1"/>
        <v>0.98715444810184083</v>
      </c>
      <c r="BF15" s="126">
        <f t="shared" si="1"/>
        <v>0.98831473144816451</v>
      </c>
      <c r="BG15" s="126">
        <f t="shared" si="1"/>
        <v>0.98937021139994119</v>
      </c>
    </row>
    <row r="16" spans="2:60">
      <c r="B16" s="72" t="s">
        <v>338</v>
      </c>
      <c r="C16" s="71">
        <f>C14-C15</f>
        <v>2.7312836439909675E-2</v>
      </c>
      <c r="D16" s="70"/>
      <c r="I16" s="126"/>
      <c r="J16" s="126"/>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row>
    <row r="17" spans="2:59">
      <c r="B17" s="72" t="s">
        <v>340</v>
      </c>
      <c r="C17" s="71">
        <v>1.9514800484497854E-2</v>
      </c>
      <c r="D17" s="70" t="s">
        <v>341</v>
      </c>
      <c r="I17" s="126" t="s">
        <v>248</v>
      </c>
      <c r="J17" s="129">
        <f>AG64</f>
        <v>1812.7879678015499</v>
      </c>
      <c r="K17" s="129">
        <f>J17*(1+K$12+$C$18)</f>
        <v>1851.513770526615</v>
      </c>
      <c r="L17" s="129">
        <f t="shared" ref="L17:BG17" si="2">K17*(1+L12+$C$18)</f>
        <v>1891.066855770837</v>
      </c>
      <c r="M17" s="129">
        <f t="shared" si="2"/>
        <v>1931.4648964116866</v>
      </c>
      <c r="N17" s="129">
        <f t="shared" si="2"/>
        <v>1972.7259428646466</v>
      </c>
      <c r="O17" s="129">
        <f t="shared" si="2"/>
        <v>2014.8684311483935</v>
      </c>
      <c r="P17" s="129">
        <f t="shared" si="2"/>
        <v>2057.9111911222703</v>
      </c>
      <c r="Q17" s="129">
        <f t="shared" si="2"/>
        <v>2101.873454899734</v>
      </c>
      <c r="R17" s="129">
        <f t="shared" si="2"/>
        <v>2146.7748654415368</v>
      </c>
      <c r="S17" s="129">
        <f t="shared" si="2"/>
        <v>2192.6354853324769</v>
      </c>
      <c r="T17" s="129">
        <f t="shared" si="2"/>
        <v>2239.4758057456461</v>
      </c>
      <c r="U17" s="129">
        <f t="shared" si="2"/>
        <v>2287.316755598175</v>
      </c>
      <c r="V17" s="129">
        <f t="shared" si="2"/>
        <v>2336.1797109025692</v>
      </c>
      <c r="W17" s="129">
        <f t="shared" si="2"/>
        <v>2386.0865043178133</v>
      </c>
      <c r="X17" s="129">
        <f t="shared" si="2"/>
        <v>2437.0594349045123</v>
      </c>
      <c r="Y17" s="129">
        <f t="shared" si="2"/>
        <v>2489.1212780884262</v>
      </c>
      <c r="Z17" s="129">
        <f t="shared" si="2"/>
        <v>2542.2952958368528</v>
      </c>
      <c r="AA17" s="129">
        <f t="shared" si="2"/>
        <v>2596.6052470524032</v>
      </c>
      <c r="AB17" s="129">
        <f t="shared" si="2"/>
        <v>2652.0753981888147</v>
      </c>
      <c r="AC17" s="129">
        <f t="shared" si="2"/>
        <v>2708.7305340935459</v>
      </c>
      <c r="AD17" s="129">
        <f t="shared" si="2"/>
        <v>2766.5959690819968</v>
      </c>
      <c r="AE17" s="129">
        <f t="shared" si="2"/>
        <v>2825.6975582483024</v>
      </c>
      <c r="AF17" s="129">
        <f t="shared" si="2"/>
        <v>2886.0617090177543</v>
      </c>
      <c r="AG17" s="129">
        <f t="shared" si="2"/>
        <v>2947.7153929460119</v>
      </c>
      <c r="AH17" s="129">
        <f t="shared" si="2"/>
        <v>3010.6861577703739</v>
      </c>
      <c r="AI17" s="129">
        <f t="shared" si="2"/>
        <v>3075.0021397184969</v>
      </c>
      <c r="AJ17" s="129">
        <f t="shared" si="2"/>
        <v>3140.6920760800599</v>
      </c>
      <c r="AK17" s="129">
        <f t="shared" si="2"/>
        <v>3207.7853180469911</v>
      </c>
      <c r="AL17" s="129">
        <f t="shared" si="2"/>
        <v>3276.3118438279953</v>
      </c>
      <c r="AM17" s="129">
        <f t="shared" si="2"/>
        <v>3346.3022720432418</v>
      </c>
      <c r="AN17" s="129">
        <f t="shared" si="2"/>
        <v>3417.7878754051953</v>
      </c>
      <c r="AO17" s="129">
        <f t="shared" si="2"/>
        <v>3490.8005946917069</v>
      </c>
      <c r="AP17" s="129">
        <f t="shared" si="2"/>
        <v>3565.3730530176049</v>
      </c>
      <c r="AQ17" s="129">
        <f t="shared" si="2"/>
        <v>3641.5385704111632</v>
      </c>
      <c r="AR17" s="129">
        <f t="shared" si="2"/>
        <v>3719.3311787019611</v>
      </c>
      <c r="AS17" s="129">
        <f t="shared" si="2"/>
        <v>3798.7856367267859</v>
      </c>
      <c r="AT17" s="129">
        <f t="shared" si="2"/>
        <v>3879.9374458603716</v>
      </c>
      <c r="AU17" s="129">
        <f t="shared" si="2"/>
        <v>3962.8228658779153</v>
      </c>
      <c r="AV17" s="129">
        <f t="shared" si="2"/>
        <v>4047.4789311564577</v>
      </c>
      <c r="AW17" s="129">
        <f t="shared" si="2"/>
        <v>4133.9434672223661</v>
      </c>
      <c r="AX17" s="129">
        <f t="shared" si="2"/>
        <v>4222.2551076523132</v>
      </c>
      <c r="AY17" s="129">
        <f t="shared" si="2"/>
        <v>4312.4533113353054</v>
      </c>
      <c r="AZ17" s="129">
        <f t="shared" si="2"/>
        <v>4404.5783801034731</v>
      </c>
      <c r="BA17" s="129">
        <f t="shared" si="2"/>
        <v>4498.6714767394969</v>
      </c>
      <c r="BB17" s="129">
        <f t="shared" si="2"/>
        <v>4594.7746433687244</v>
      </c>
      <c r="BC17" s="129">
        <f t="shared" si="2"/>
        <v>4692.9308202441807</v>
      </c>
      <c r="BD17" s="129">
        <f t="shared" si="2"/>
        <v>4793.1838649328847</v>
      </c>
      <c r="BE17" s="129">
        <f t="shared" si="2"/>
        <v>4895.5785719120277</v>
      </c>
      <c r="BF17" s="129">
        <f t="shared" si="2"/>
        <v>5000.1606925837787</v>
      </c>
      <c r="BG17" s="129">
        <f t="shared" si="2"/>
        <v>5106.9769557176596</v>
      </c>
    </row>
    <row r="18" spans="2:59" ht="38.25">
      <c r="B18" s="225" t="s">
        <v>717</v>
      </c>
      <c r="C18" s="78">
        <f>C16-C17</f>
        <v>7.7980359554118209E-3</v>
      </c>
      <c r="D18" s="70"/>
      <c r="I18" s="126"/>
      <c r="J18" s="126"/>
      <c r="K18" s="130"/>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row>
    <row r="19" spans="2:59">
      <c r="B19" s="72" t="s">
        <v>362</v>
      </c>
      <c r="C19" s="71">
        <f>AG64/O64</f>
        <v>0.43953375532813782</v>
      </c>
      <c r="D19" s="70" t="s">
        <v>218</v>
      </c>
      <c r="I19" s="126" t="s">
        <v>413</v>
      </c>
      <c r="J19" s="129">
        <f>AV64</f>
        <v>343.07232910662486</v>
      </c>
      <c r="K19" s="129">
        <f>J19*(1+K$12+$C$47)</f>
        <v>343.45291082832705</v>
      </c>
      <c r="L19" s="344">
        <f>K19*(1+L$12+($C$47*(1-L15)))</f>
        <v>344.22030758206387</v>
      </c>
      <c r="M19" s="129">
        <f t="shared" ref="M19:BG19" si="3">L19*(1+M$12+($C$47*(1-M15)))</f>
        <v>345.34169597278941</v>
      </c>
      <c r="N19" s="129">
        <f t="shared" si="3"/>
        <v>346.78823889085101</v>
      </c>
      <c r="O19" s="129">
        <f t="shared" si="3"/>
        <v>348.534527509062</v>
      </c>
      <c r="P19" s="129">
        <f t="shared" si="3"/>
        <v>350.55811414001306</v>
      </c>
      <c r="Q19" s="129">
        <f t="shared" si="3"/>
        <v>352.83911935614867</v>
      </c>
      <c r="R19" s="129">
        <f t="shared" si="3"/>
        <v>355.35990009428428</v>
      </c>
      <c r="S19" s="129">
        <f t="shared" si="3"/>
        <v>358.10476806896179</v>
      </c>
      <c r="T19" s="129">
        <f t="shared" si="3"/>
        <v>361.0597498708658</v>
      </c>
      <c r="U19" s="129">
        <f t="shared" si="3"/>
        <v>364.21238175229752</v>
      </c>
      <c r="V19" s="129">
        <f t="shared" si="3"/>
        <v>367.55153339617169</v>
      </c>
      <c r="W19" s="129">
        <f t="shared" si="3"/>
        <v>371.06725600047577</v>
      </c>
      <c r="X19" s="129">
        <f t="shared" si="3"/>
        <v>374.75065084212292</v>
      </c>
      <c r="Y19" s="129">
        <f t="shared" si="3"/>
        <v>378.59375515548021</v>
      </c>
      <c r="Z19" s="129">
        <f t="shared" si="3"/>
        <v>382.58944270478975</v>
      </c>
      <c r="AA19" s="129">
        <f t="shared" si="3"/>
        <v>386.73133687214204</v>
      </c>
      <c r="AB19" s="129">
        <f t="shared" si="3"/>
        <v>391.01373444389691</v>
      </c>
      <c r="AC19" s="129">
        <f t="shared" si="3"/>
        <v>395.43153857445941</v>
      </c>
      <c r="AD19" s="129">
        <f t="shared" si="3"/>
        <v>399.98019964973327</v>
      </c>
      <c r="AE19" s="129">
        <f t="shared" si="3"/>
        <v>404.65566297341445</v>
      </c>
      <c r="AF19" s="129">
        <f t="shared" si="3"/>
        <v>409.45432236555081</v>
      </c>
      <c r="AG19" s="129">
        <f t="shared" si="3"/>
        <v>414.37297890086603</v>
      </c>
      <c r="AH19" s="129">
        <f t="shared" si="3"/>
        <v>419.40880412937423</v>
      </c>
      <c r="AI19" s="129">
        <f t="shared" si="3"/>
        <v>424.559307217926</v>
      </c>
      <c r="AJ19" s="129">
        <f t="shared" si="3"/>
        <v>429.822305531886</v>
      </c>
      <c r="AK19" s="129">
        <f t="shared" si="3"/>
        <v>435.19589824385639</v>
      </c>
      <c r="AL19" s="129">
        <f t="shared" si="3"/>
        <v>440.67844261344976</v>
      </c>
      <c r="AM19" s="129">
        <f t="shared" si="3"/>
        <v>446.26853263038015</v>
      </c>
      <c r="AN19" s="129">
        <f t="shared" si="3"/>
        <v>451.96497975406635</v>
      </c>
      <c r="AO19" s="129">
        <f t="shared" si="3"/>
        <v>457.76679551774032</v>
      </c>
      <c r="AP19" s="129">
        <f t="shared" si="3"/>
        <v>463.67317579472723</v>
      </c>
      <c r="AQ19" s="129">
        <f t="shared" si="3"/>
        <v>469.68348654993673</v>
      </c>
      <c r="AR19" s="129">
        <f t="shared" si="3"/>
        <v>475.79725092136675</v>
      </c>
      <c r="AS19" s="129">
        <f t="shared" si="3"/>
        <v>482.0141374951296</v>
      </c>
      <c r="AT19" s="129">
        <f t="shared" si="3"/>
        <v>488.33394965364857</v>
      </c>
      <c r="AU19" s="129">
        <f t="shared" si="3"/>
        <v>494.7566158906231</v>
      </c>
      <c r="AV19" s="129">
        <f t="shared" si="3"/>
        <v>501.28218099846333</v>
      </c>
      <c r="AW19" s="129">
        <f t="shared" si="3"/>
        <v>507.91079804441267</v>
      </c>
      <c r="AX19" s="129">
        <f t="shared" si="3"/>
        <v>514.6427210607502</v>
      </c>
      <c r="AY19" s="129">
        <f t="shared" si="3"/>
        <v>521.47829838248606</v>
      </c>
      <c r="AZ19" s="129">
        <f t="shared" si="3"/>
        <v>528.41796657299028</v>
      </c>
      <c r="BA19" s="129">
        <f t="shared" si="3"/>
        <v>535.46224488417556</v>
      </c>
      <c r="BB19" s="129">
        <f t="shared" si="3"/>
        <v>542.61173020329693</v>
      </c>
      <c r="BC19" s="129">
        <f t="shared" si="3"/>
        <v>549.86709244324311</v>
      </c>
      <c r="BD19" s="129">
        <f t="shared" si="3"/>
        <v>557.22907033744968</v>
      </c>
      <c r="BE19" s="129">
        <f t="shared" si="3"/>
        <v>564.69846760434746</v>
      </c>
      <c r="BF19" s="129">
        <f t="shared" si="3"/>
        <v>572.27614944962147</v>
      </c>
      <c r="BG19" s="129">
        <f t="shared" si="3"/>
        <v>579.96303937755476</v>
      </c>
    </row>
    <row r="20" spans="2:59">
      <c r="B20" s="70" t="s">
        <v>423</v>
      </c>
      <c r="C20" s="71">
        <f>'Health Demographic'!D371</f>
        <v>5.5198339966983489E-3</v>
      </c>
      <c r="D20" s="70"/>
      <c r="I20" s="126" t="s">
        <v>414</v>
      </c>
      <c r="J20" s="128">
        <f>AZ64</f>
        <v>62.832330484515147</v>
      </c>
      <c r="K20" s="129">
        <f>J20*(1+K$12+$C$60)</f>
        <v>69.118767718714338</v>
      </c>
      <c r="L20" s="344">
        <f>K20*(1+L$12+($C$60*(1-L15)))</f>
        <v>75.494216918659674</v>
      </c>
      <c r="M20" s="129">
        <f t="shared" ref="M20:BG20" si="4">L20*(1+M$12+($C$60*(1-M15)))</f>
        <v>81.921244653571861</v>
      </c>
      <c r="N20" s="129">
        <f t="shared" si="4"/>
        <v>88.365847268089709</v>
      </c>
      <c r="O20" s="129">
        <f t="shared" si="4"/>
        <v>94.79779669771905</v>
      </c>
      <c r="P20" s="129">
        <f t="shared" si="4"/>
        <v>101.1908040266422</v>
      </c>
      <c r="Q20" s="129">
        <f t="shared" si="4"/>
        <v>107.5225315343243</v>
      </c>
      <c r="R20" s="129">
        <f t="shared" si="4"/>
        <v>113.77448449702943</v>
      </c>
      <c r="S20" s="129">
        <f t="shared" si="4"/>
        <v>119.93181245223036</v>
      </c>
      <c r="T20" s="129">
        <f t="shared" si="4"/>
        <v>125.98304672900423</v>
      </c>
      <c r="U20" s="129">
        <f t="shared" si="4"/>
        <v>131.91979740101911</v>
      </c>
      <c r="V20" s="129">
        <f t="shared" si="4"/>
        <v>137.7364288975979</v>
      </c>
      <c r="W20" s="129">
        <f t="shared" si="4"/>
        <v>143.42972964795692</v>
      </c>
      <c r="X20" s="129">
        <f t="shared" si="4"/>
        <v>148.99858755507108</v>
      </c>
      <c r="Y20" s="129">
        <f t="shared" si="4"/>
        <v>154.44367992720089</v>
      </c>
      <c r="Z20" s="129">
        <f t="shared" si="4"/>
        <v>159.76718379511192</v>
      </c>
      <c r="AA20" s="129">
        <f t="shared" si="4"/>
        <v>164.97251031952419</v>
      </c>
      <c r="AB20" s="129">
        <f t="shared" si="4"/>
        <v>170.06406522134995</v>
      </c>
      <c r="AC20" s="129">
        <f t="shared" si="4"/>
        <v>175.04703580213257</v>
      </c>
      <c r="AD20" s="129">
        <f t="shared" si="4"/>
        <v>179.92720410943269</v>
      </c>
      <c r="AE20" s="129">
        <f t="shared" si="4"/>
        <v>184.71078508473957</v>
      </c>
      <c r="AF20" s="129">
        <f t="shared" si="4"/>
        <v>189.40428805483904</v>
      </c>
      <c r="AG20" s="129">
        <f t="shared" si="4"/>
        <v>194.01439964126345</v>
      </c>
      <c r="AH20" s="129">
        <f t="shared" si="4"/>
        <v>198.54788602249931</v>
      </c>
      <c r="AI20" s="129">
        <f t="shared" si="4"/>
        <v>203.0115124527415</v>
      </c>
      <c r="AJ20" s="129">
        <f t="shared" si="4"/>
        <v>207.41197798839585</v>
      </c>
      <c r="AK20" s="129">
        <f t="shared" si="4"/>
        <v>211.75586347451599</v>
      </c>
      <c r="AL20" s="129">
        <f t="shared" si="4"/>
        <v>216.04959097850534</v>
      </c>
      <c r="AM20" s="129">
        <f t="shared" si="4"/>
        <v>220.29939301286322</v>
      </c>
      <c r="AN20" s="129">
        <f t="shared" si="4"/>
        <v>224.5112900514298</v>
      </c>
      <c r="AO20" s="129">
        <f t="shared" si="4"/>
        <v>228.69107500648749</v>
      </c>
      <c r="AP20" s="129">
        <f t="shared" si="4"/>
        <v>232.84430349164487</v>
      </c>
      <c r="AQ20" s="129">
        <f t="shared" si="4"/>
        <v>236.97628884400959</v>
      </c>
      <c r="AR20" s="129">
        <f t="shared" si="4"/>
        <v>241.09210101653164</v>
      </c>
      <c r="AS20" s="129">
        <f t="shared" si="4"/>
        <v>245.19656857644017</v>
      </c>
      <c r="AT20" s="129">
        <f t="shared" si="4"/>
        <v>249.29428315804986</v>
      </c>
      <c r="AU20" s="129">
        <f t="shared" si="4"/>
        <v>253.38960581806916</v>
      </c>
      <c r="AV20" s="129">
        <f t="shared" si="4"/>
        <v>257.48667482946558</v>
      </c>
      <c r="AW20" s="129">
        <f t="shared" si="4"/>
        <v>261.58941452672173</v>
      </c>
      <c r="AX20" s="129">
        <f t="shared" si="4"/>
        <v>265.70154488186677</v>
      </c>
      <c r="AY20" s="129">
        <f t="shared" si="4"/>
        <v>269.82659154797199</v>
      </c>
      <c r="AZ20" s="129">
        <f t="shared" si="4"/>
        <v>273.96789615582577</v>
      </c>
      <c r="BA20" s="129">
        <f t="shared" si="4"/>
        <v>278.1286266912058</v>
      </c>
      <c r="BB20" s="129">
        <f t="shared" si="4"/>
        <v>282.31178781543349</v>
      </c>
      <c r="BC20" s="129">
        <f t="shared" si="4"/>
        <v>286.52023102154982</v>
      </c>
      <c r="BD20" s="129">
        <f t="shared" si="4"/>
        <v>290.75666454324914</v>
      </c>
      <c r="BE20" s="129">
        <f t="shared" si="4"/>
        <v>295.02366295431568</v>
      </c>
      <c r="BF20" s="129">
        <f t="shared" si="4"/>
        <v>299.32367641333201</v>
      </c>
      <c r="BG20" s="129">
        <f t="shared" si="4"/>
        <v>303.65903952239574</v>
      </c>
    </row>
    <row r="21" spans="2:59">
      <c r="B21" s="70" t="s">
        <v>424</v>
      </c>
      <c r="C21" s="71">
        <f>C14-C20</f>
        <v>2.9559430943646964E-2</v>
      </c>
      <c r="D21" s="70"/>
      <c r="I21" s="126" t="s">
        <v>233</v>
      </c>
      <c r="J21" s="131">
        <f>BH64</f>
        <v>749.9762873297193</v>
      </c>
      <c r="K21" s="129">
        <f t="shared" ref="K21:AP21" si="5">J21*(1+K$12+$C$71)</f>
        <v>764.69330815663034</v>
      </c>
      <c r="L21" s="129">
        <f>K21*(1+L$12+$C$71)</f>
        <v>779.69912571708994</v>
      </c>
      <c r="M21" s="129">
        <f t="shared" ref="M21:U21" si="6">L21*(1+M$12+$C$71)</f>
        <v>794.99940716033234</v>
      </c>
      <c r="N21" s="129">
        <f t="shared" si="6"/>
        <v>810.59993084384541</v>
      </c>
      <c r="O21" s="129">
        <f t="shared" si="6"/>
        <v>826.5065885156456</v>
      </c>
      <c r="P21" s="129">
        <f t="shared" si="6"/>
        <v>842.72538753937567</v>
      </c>
      <c r="Q21" s="129">
        <f t="shared" si="6"/>
        <v>859.26245316306654</v>
      </c>
      <c r="R21" s="129">
        <f t="shared" si="6"/>
        <v>876.12403083242009</v>
      </c>
      <c r="S21" s="129">
        <f t="shared" si="6"/>
        <v>893.3164885494856</v>
      </c>
      <c r="T21" s="129">
        <f t="shared" si="6"/>
        <v>910.84631927762155</v>
      </c>
      <c r="U21" s="129">
        <f t="shared" si="6"/>
        <v>928.7201433936508</v>
      </c>
      <c r="V21" s="129">
        <f t="shared" si="5"/>
        <v>946.9447111881351</v>
      </c>
      <c r="W21" s="129">
        <f t="shared" si="5"/>
        <v>965.5269054147135</v>
      </c>
      <c r="X21" s="129">
        <f t="shared" si="5"/>
        <v>984.47374388946673</v>
      </c>
      <c r="Y21" s="129">
        <f t="shared" si="5"/>
        <v>1003.79238214129</v>
      </c>
      <c r="Z21" s="129">
        <f t="shared" si="5"/>
        <v>1023.4901161142752</v>
      </c>
      <c r="AA21" s="129">
        <f t="shared" si="5"/>
        <v>1043.5743849231226</v>
      </c>
      <c r="AB21" s="129">
        <f t="shared" si="5"/>
        <v>1064.0527736626218</v>
      </c>
      <c r="AC21" s="129">
        <f t="shared" si="5"/>
        <v>1084.9330162722665</v>
      </c>
      <c r="AD21" s="129">
        <f t="shared" si="5"/>
        <v>1106.2229984570802</v>
      </c>
      <c r="AE21" s="129">
        <f t="shared" si="5"/>
        <v>1127.9307606657583</v>
      </c>
      <c r="AF21" s="129">
        <f t="shared" si="5"/>
        <v>1150.0645011272532</v>
      </c>
      <c r="AG21" s="129">
        <f t="shared" si="5"/>
        <v>1172.6325789469452</v>
      </c>
      <c r="AH21" s="129">
        <f t="shared" si="5"/>
        <v>1195.6435172635715</v>
      </c>
      <c r="AI21" s="129">
        <f t="shared" si="5"/>
        <v>1219.1060064681044</v>
      </c>
      <c r="AJ21" s="129">
        <f t="shared" si="5"/>
        <v>1243.0289074857942</v>
      </c>
      <c r="AK21" s="129">
        <f t="shared" si="5"/>
        <v>1267.4212551226178</v>
      </c>
      <c r="AL21" s="129">
        <f t="shared" si="5"/>
        <v>1292.2922614773945</v>
      </c>
      <c r="AM21" s="129">
        <f t="shared" si="5"/>
        <v>1317.651319420859</v>
      </c>
      <c r="AN21" s="129">
        <f t="shared" si="5"/>
        <v>1343.508006143006</v>
      </c>
      <c r="AO21" s="129">
        <f t="shared" si="5"/>
        <v>1369.8720867700454</v>
      </c>
      <c r="AP21" s="129">
        <f t="shared" si="5"/>
        <v>1396.7535180523328</v>
      </c>
      <c r="AQ21" s="129">
        <f t="shared" ref="AQ21:BG21" si="7">AP21*(1+AQ$12+$C$71)</f>
        <v>1424.1624521246711</v>
      </c>
      <c r="AR21" s="129">
        <f t="shared" si="7"/>
        <v>1452.1092403404014</v>
      </c>
      <c r="AS21" s="129">
        <f t="shared" si="7"/>
        <v>1480.6044371807304</v>
      </c>
      <c r="AT21" s="129">
        <f t="shared" si="7"/>
        <v>1509.658804240773</v>
      </c>
      <c r="AU21" s="129">
        <f t="shared" si="7"/>
        <v>1539.2833142938132</v>
      </c>
      <c r="AV21" s="129">
        <f t="shared" si="7"/>
        <v>1569.4891554353201</v>
      </c>
      <c r="AW21" s="129">
        <f t="shared" si="7"/>
        <v>1600.2877353082831</v>
      </c>
      <c r="AX21" s="129">
        <f t="shared" si="7"/>
        <v>1631.6906854114616</v>
      </c>
      <c r="AY21" s="129">
        <f t="shared" si="7"/>
        <v>1663.7098654921776</v>
      </c>
      <c r="AZ21" s="129">
        <f t="shared" si="7"/>
        <v>1696.3573680253094</v>
      </c>
      <c r="BA21" s="129">
        <f t="shared" si="7"/>
        <v>1729.6455227801766</v>
      </c>
      <c r="BB21" s="129">
        <f t="shared" si="7"/>
        <v>1763.5869014770449</v>
      </c>
      <c r="BC21" s="129">
        <f t="shared" si="7"/>
        <v>1798.1943225350049</v>
      </c>
      <c r="BD21" s="129">
        <f t="shared" si="7"/>
        <v>1833.4808559130211</v>
      </c>
      <c r="BE21" s="129">
        <f t="shared" si="7"/>
        <v>1869.4598280459782</v>
      </c>
      <c r="BF21" s="129">
        <f t="shared" si="7"/>
        <v>1906.1448268775885</v>
      </c>
      <c r="BG21" s="129">
        <f t="shared" si="7"/>
        <v>1943.5497069920621</v>
      </c>
    </row>
    <row r="22" spans="2:59">
      <c r="B22" s="70" t="s">
        <v>425</v>
      </c>
      <c r="C22" s="78">
        <f>C21-C17</f>
        <v>1.004463045914911E-2</v>
      </c>
      <c r="D22" s="70"/>
      <c r="I22" s="126" t="s">
        <v>408</v>
      </c>
      <c r="J22" s="131">
        <f>BP64</f>
        <v>212.52678220917321</v>
      </c>
      <c r="K22" s="129">
        <f t="shared" ref="K22" si="8">J22*(1+K$12+$C$85)</f>
        <v>217.38202955222934</v>
      </c>
      <c r="L22" s="344">
        <f>K22*(1+L$12+($C$85*(1-L15)))</f>
        <v>222.16596622908878</v>
      </c>
      <c r="M22" s="129">
        <f t="shared" ref="M22:BG22" si="9">L22*(1+M$12+($C$85*(1-M15)))</f>
        <v>226.8857647444207</v>
      </c>
      <c r="N22" s="129">
        <f t="shared" si="9"/>
        <v>231.54844313671202</v>
      </c>
      <c r="O22" s="129">
        <f t="shared" si="9"/>
        <v>236.16082745084418</v>
      </c>
      <c r="P22" s="129">
        <f t="shared" si="9"/>
        <v>240.72952383564729</v>
      </c>
      <c r="Q22" s="129">
        <f t="shared" si="9"/>
        <v>245.26089875213091</v>
      </c>
      <c r="R22" s="129">
        <f t="shared" si="9"/>
        <v>249.76106595141394</v>
      </c>
      <c r="S22" s="129">
        <f t="shared" si="9"/>
        <v>254.23587904643685</v>
      </c>
      <c r="T22" s="129">
        <f t="shared" si="9"/>
        <v>258.6909286553398</v>
      </c>
      <c r="U22" s="129">
        <f t="shared" si="9"/>
        <v>263.13154323525566</v>
      </c>
      <c r="V22" s="129">
        <f t="shared" si="9"/>
        <v>267.56279285249565</v>
      </c>
      <c r="W22" s="129">
        <f t="shared" si="9"/>
        <v>271.98949524868198</v>
      </c>
      <c r="X22" s="129">
        <f t="shared" si="9"/>
        <v>276.41622366276601</v>
      </c>
      <c r="Y22" s="129">
        <f t="shared" si="9"/>
        <v>280.84731595682592</v>
      </c>
      <c r="Z22" s="129">
        <f t="shared" si="9"/>
        <v>285.28688467001092</v>
      </c>
      <c r="AA22" s="129">
        <f t="shared" si="9"/>
        <v>289.73882769102596</v>
      </c>
      <c r="AB22" s="129">
        <f t="shared" si="9"/>
        <v>294.20683929619207</v>
      </c>
      <c r="AC22" s="129">
        <f t="shared" si="9"/>
        <v>298.69442134841211</v>
      </c>
      <c r="AD22" s="129">
        <f t="shared" si="9"/>
        <v>303.20489449331484</v>
      </c>
      <c r="AE22" s="129">
        <f t="shared" si="9"/>
        <v>307.74140922336039</v>
      </c>
      <c r="AF22" s="129">
        <f t="shared" si="9"/>
        <v>312.30695670961438</v>
      </c>
      <c r="AG22" s="129">
        <f t="shared" si="9"/>
        <v>316.90437932500265</v>
      </c>
      <c r="AH22" s="129">
        <f t="shared" si="9"/>
        <v>321.53638080281962</v>
      </c>
      <c r="AI22" s="129">
        <f t="shared" si="9"/>
        <v>326.20553599069029</v>
      </c>
      <c r="AJ22" s="129">
        <f t="shared" si="9"/>
        <v>330.91430017360784</v>
      </c>
      <c r="AK22" s="129">
        <f t="shared" si="9"/>
        <v>335.6650179505454</v>
      </c>
      <c r="AL22" s="129">
        <f t="shared" si="9"/>
        <v>340.45993165787723</v>
      </c>
      <c r="AM22" s="129">
        <f t="shared" si="9"/>
        <v>345.30118933978315</v>
      </c>
      <c r="AN22" s="129">
        <f t="shared" si="9"/>
        <v>350.19085227125248</v>
      </c>
      <c r="AO22" s="129">
        <f t="shared" si="9"/>
        <v>355.13090204349714</v>
      </c>
      <c r="AP22" s="129">
        <f t="shared" si="9"/>
        <v>360.12324722475142</v>
      </c>
      <c r="AQ22" s="129">
        <f t="shared" si="9"/>
        <v>365.16972961175372</v>
      </c>
      <c r="AR22" s="129">
        <f t="shared" si="9"/>
        <v>370.27213008883655</v>
      </c>
      <c r="AS22" s="129">
        <f t="shared" si="9"/>
        <v>375.43217411261452</v>
      </c>
      <c r="AT22" s="129">
        <f t="shared" si="9"/>
        <v>380.65153684087801</v>
      </c>
      <c r="AU22" s="129">
        <f t="shared" si="9"/>
        <v>385.93184792455128</v>
      </c>
      <c r="AV22" s="129">
        <f t="shared" si="9"/>
        <v>391.27469598154283</v>
      </c>
      <c r="AW22" s="129">
        <f t="shared" si="9"/>
        <v>396.68163277106282</v>
      </c>
      <c r="AX22" s="129">
        <f t="shared" si="9"/>
        <v>402.15417708655667</v>
      </c>
      <c r="AY22" s="129">
        <f t="shared" si="9"/>
        <v>407.69381838485327</v>
      </c>
      <c r="AZ22" s="129">
        <f t="shared" si="9"/>
        <v>413.30202016848131</v>
      </c>
      <c r="BA22" s="129">
        <f t="shared" si="9"/>
        <v>418.98022313739847</v>
      </c>
      <c r="BB22" s="129">
        <f t="shared" si="9"/>
        <v>424.72984812562834</v>
      </c>
      <c r="BC22" s="129">
        <f t="shared" si="9"/>
        <v>430.55229883752725</v>
      </c>
      <c r="BD22" s="129">
        <f t="shared" si="9"/>
        <v>436.44896439762061</v>
      </c>
      <c r="BE22" s="129">
        <f t="shared" si="9"/>
        <v>442.42122172717126</v>
      </c>
      <c r="BF22" s="129">
        <f t="shared" si="9"/>
        <v>448.47043775987646</v>
      </c>
      <c r="BG22" s="129">
        <f t="shared" si="9"/>
        <v>454.59797150834061</v>
      </c>
    </row>
    <row r="23" spans="2:59">
      <c r="I23" s="126" t="s">
        <v>409</v>
      </c>
      <c r="J23" s="129">
        <f>X64</f>
        <v>946.48739252919722</v>
      </c>
      <c r="K23" s="129">
        <f>J23*(1+K$12+$C$98)</f>
        <v>981.46780694683923</v>
      </c>
      <c r="L23" s="344">
        <f>K23*(1+L$12+($C$98*(1-L15)))</f>
        <v>1015.6671477390933</v>
      </c>
      <c r="M23" s="129">
        <f t="shared" ref="M23:BG23" si="10">L23*(1+M$12+($C$98*(1-M15)))</f>
        <v>1049.1058708785083</v>
      </c>
      <c r="N23" s="129">
        <f t="shared" si="10"/>
        <v>1081.8110702392999</v>
      </c>
      <c r="O23" s="129">
        <f t="shared" si="10"/>
        <v>1113.8150831778755</v>
      </c>
      <c r="P23" s="129">
        <f t="shared" si="10"/>
        <v>1145.1542643012579</v>
      </c>
      <c r="Q23" s="129">
        <f t="shared" si="10"/>
        <v>1175.8679207238301</v>
      </c>
      <c r="R23" s="129">
        <f t="shared" si="10"/>
        <v>1205.9973987995127</v>
      </c>
      <c r="S23" s="129">
        <f t="shared" si="10"/>
        <v>1235.5853102783612</v>
      </c>
      <c r="T23" s="129">
        <f t="shared" si="10"/>
        <v>1264.674884784479</v>
      </c>
      <c r="U23" s="129">
        <f t="shared" si="10"/>
        <v>1293.3094351993857</v>
      </c>
      <c r="V23" s="129">
        <f t="shared" si="10"/>
        <v>1321.5319227571179</v>
      </c>
      <c r="W23" s="129">
        <f t="shared" si="10"/>
        <v>1349.384609249227</v>
      </c>
      <c r="X23" s="129">
        <f t="shared" si="10"/>
        <v>1376.9087845692566</v>
      </c>
      <c r="Y23" s="129">
        <f t="shared" si="10"/>
        <v>1404.1445587971086</v>
      </c>
      <c r="Z23" s="129">
        <f t="shared" si="10"/>
        <v>1431.130709058865</v>
      </c>
      <c r="AA23" s="129">
        <f t="shared" si="10"/>
        <v>1457.904572442588</v>
      </c>
      <c r="AB23" s="129">
        <f t="shared" si="10"/>
        <v>1484.5019772671221</v>
      </c>
      <c r="AC23" s="129">
        <f t="shared" si="10"/>
        <v>1510.9572059635434</v>
      </c>
      <c r="AD23" s="129">
        <f t="shared" si="10"/>
        <v>1537.3029837219212</v>
      </c>
      <c r="AE23" s="129">
        <f t="shared" si="10"/>
        <v>1563.570487871119</v>
      </c>
      <c r="AF23" s="129">
        <f t="shared" si="10"/>
        <v>1589.7893736933479</v>
      </c>
      <c r="AG23" s="129">
        <f t="shared" si="10"/>
        <v>1615.9878130288268</v>
      </c>
      <c r="AH23" s="129">
        <f t="shared" si="10"/>
        <v>1642.1925426023608</v>
      </c>
      <c r="AI23" s="129">
        <f t="shared" si="10"/>
        <v>1668.4289195077968</v>
      </c>
      <c r="AJ23" s="129">
        <f t="shared" si="10"/>
        <v>1694.7209817239072</v>
      </c>
      <c r="AK23" s="129">
        <f t="shared" si="10"/>
        <v>1721.0915119124713</v>
      </c>
      <c r="AL23" s="129">
        <f t="shared" si="10"/>
        <v>1747.5621030724633</v>
      </c>
      <c r="AM23" s="129">
        <f t="shared" si="10"/>
        <v>1774.1532248993974</v>
      </c>
      <c r="AN23" s="129">
        <f t="shared" si="10"/>
        <v>1800.8842899318231</v>
      </c>
      <c r="AO23" s="129">
        <f t="shared" si="10"/>
        <v>1827.7737187630462</v>
      </c>
      <c r="AP23" s="129">
        <f t="shared" si="10"/>
        <v>1854.8390037602851</v>
      </c>
      <c r="AQ23" s="129">
        <f t="shared" si="10"/>
        <v>1882.0967708700441</v>
      </c>
      <c r="AR23" s="129">
        <f t="shared" si="10"/>
        <v>1909.5628392014382</v>
      </c>
      <c r="AS23" s="129">
        <f t="shared" si="10"/>
        <v>1937.2522781719952</v>
      </c>
      <c r="AT23" s="129">
        <f t="shared" si="10"/>
        <v>1965.1794620761407</v>
      </c>
      <c r="AU23" s="129">
        <f t="shared" si="10"/>
        <v>1993.3581219977868</v>
      </c>
      <c r="AV23" s="129">
        <f t="shared" si="10"/>
        <v>2021.801395037485</v>
      </c>
      <c r="AW23" s="129">
        <f t="shared" si="10"/>
        <v>2050.5218708634548</v>
      </c>
      <c r="AX23" s="129">
        <f t="shared" si="10"/>
        <v>2079.5316356261555</v>
      </c>
      <c r="AY23" s="129">
        <f t="shared" si="10"/>
        <v>2108.8423132993521</v>
      </c>
      <c r="AZ23" s="129">
        <f t="shared" si="10"/>
        <v>2138.4651045281162</v>
      </c>
      <c r="BA23" s="129">
        <f t="shared" si="10"/>
        <v>2168.4108230768907</v>
      </c>
      <c r="BB23" s="129">
        <f t="shared" si="10"/>
        <v>2198.6899299795414</v>
      </c>
      <c r="BC23" s="129">
        <f t="shared" si="10"/>
        <v>2229.3125654989581</v>
      </c>
      <c r="BD23" s="129">
        <f t="shared" si="10"/>
        <v>2260.2885790068531</v>
      </c>
      <c r="BE23" s="129">
        <f t="shared" si="10"/>
        <v>2291.6275568954761</v>
      </c>
      <c r="BF23" s="129">
        <f t="shared" si="10"/>
        <v>2323.3388486324429</v>
      </c>
      <c r="BG23" s="129">
        <f t="shared" si="10"/>
        <v>2355.4315910680957</v>
      </c>
    </row>
    <row r="24" spans="2:59" ht="18">
      <c r="B24" s="375" t="s">
        <v>367</v>
      </c>
      <c r="I24" s="126" t="s">
        <v>432</v>
      </c>
      <c r="J24" s="129">
        <f>AG64</f>
        <v>1812.7879678015499</v>
      </c>
      <c r="K24" s="129">
        <f>J24*(1+K$12+$C$22)</f>
        <v>1855.586370011519</v>
      </c>
      <c r="L24" s="129">
        <f t="shared" ref="L24:BG24" si="11">K24*(1+L$12+$C$22)</f>
        <v>1899.3952065713738</v>
      </c>
      <c r="M24" s="129">
        <f t="shared" ref="M24" si="12">L24*(1+M$12+$C$22)</f>
        <v>1944.2383329879256</v>
      </c>
      <c r="N24" s="129">
        <f t="shared" ref="N24" si="13">M24*(1+N$12+$C$22)</f>
        <v>1990.1401679764763</v>
      </c>
      <c r="O24" s="129">
        <f t="shared" ref="O24" si="14">N24*(1+O$12+$C$22)</f>
        <v>2037.1257067576985</v>
      </c>
      <c r="P24" s="129">
        <f t="shared" ref="P24" si="15">O24*(1+P$12+$C$22)</f>
        <v>2085.2205346684427</v>
      </c>
      <c r="Q24" s="129">
        <f t="shared" ref="Q24" si="16">P24*(1+Q$12+$C$22)</f>
        <v>2134.4508410938861</v>
      </c>
      <c r="R24" s="129">
        <f t="shared" ref="R24" si="17">Q24*(1+R$12+$C$22)</f>
        <v>2184.8434337286049</v>
      </c>
      <c r="S24" s="129">
        <f t="shared" ref="S24" si="18">R24*(1+S$12+$C$22)</f>
        <v>2236.425753174341</v>
      </c>
      <c r="T24" s="129">
        <f t="shared" ref="T24" si="19">S24*(1+T$12+$C$22)</f>
        <v>2289.22588788241</v>
      </c>
      <c r="U24" s="129">
        <f t="shared" ref="U24" si="20">T24*(1+U$12+$C$22)</f>
        <v>2343.272589448884</v>
      </c>
      <c r="V24" s="129">
        <f t="shared" si="11"/>
        <v>2398.595288270883</v>
      </c>
      <c r="W24" s="129">
        <f t="shared" si="11"/>
        <v>2455.2241095724989</v>
      </c>
      <c r="X24" s="129">
        <f t="shared" si="11"/>
        <v>2513.1898898090767</v>
      </c>
      <c r="Y24" s="129">
        <f t="shared" si="11"/>
        <v>2572.5241934587862</v>
      </c>
      <c r="Z24" s="129">
        <f t="shared" si="11"/>
        <v>2633.2593302106307</v>
      </c>
      <c r="AA24" s="129">
        <f t="shared" si="11"/>
        <v>2695.4283725582495</v>
      </c>
      <c r="AB24" s="129">
        <f t="shared" si="11"/>
        <v>2759.0651738090946</v>
      </c>
      <c r="AC24" s="129">
        <f t="shared" si="11"/>
        <v>2824.2043865187889</v>
      </c>
      <c r="AD24" s="129">
        <f t="shared" si="11"/>
        <v>2890.8814813607059</v>
      </c>
      <c r="AE24" s="129">
        <f t="shared" si="11"/>
        <v>2959.1327664410419</v>
      </c>
      <c r="AF24" s="129">
        <f t="shared" si="11"/>
        <v>3028.9954070699023</v>
      </c>
      <c r="AG24" s="129">
        <f t="shared" si="11"/>
        <v>3100.5074459991665</v>
      </c>
      <c r="AH24" s="129">
        <f t="shared" si="11"/>
        <v>3173.7078241381519</v>
      </c>
      <c r="AI24" s="129">
        <f t="shared" si="11"/>
        <v>3248.636401758356</v>
      </c>
      <c r="AJ24" s="129">
        <f t="shared" si="11"/>
        <v>3325.3339801988268</v>
      </c>
      <c r="AK24" s="129">
        <f t="shared" si="11"/>
        <v>3403.842324083977</v>
      </c>
      <c r="AL24" s="129">
        <f t="shared" si="11"/>
        <v>3484.2041840659435</v>
      </c>
      <c r="AM24" s="129">
        <f t="shared" si="11"/>
        <v>3566.4633201038741</v>
      </c>
      <c r="AN24" s="129">
        <f t="shared" si="11"/>
        <v>3650.6645252928183</v>
      </c>
      <c r="AO24" s="129">
        <f t="shared" si="11"/>
        <v>3736.8536502551988</v>
      </c>
      <c r="AP24" s="129">
        <f t="shared" si="11"/>
        <v>3825.0776281081457</v>
      </c>
      <c r="AQ24" s="129">
        <f t="shared" si="11"/>
        <v>3915.3845000202878</v>
      </c>
      <c r="AR24" s="129">
        <f t="shared" si="11"/>
        <v>4007.8234413719169</v>
      </c>
      <c r="AS24" s="129">
        <f t="shared" si="11"/>
        <v>4102.4447885327754</v>
      </c>
      <c r="AT24" s="129">
        <f t="shared" si="11"/>
        <v>4199.3000662720406</v>
      </c>
      <c r="AU24" s="129">
        <f t="shared" si="11"/>
        <v>4298.4420158154389</v>
      </c>
      <c r="AV24" s="129">
        <f t="shared" si="11"/>
        <v>4399.9246235647634</v>
      </c>
      <c r="AW24" s="129">
        <f t="shared" si="11"/>
        <v>4503.8031504954351</v>
      </c>
      <c r="AX24" s="129">
        <f t="shared" si="11"/>
        <v>4610.1341622481186</v>
      </c>
      <c r="AY24" s="129">
        <f t="shared" si="11"/>
        <v>4718.97555993077</v>
      </c>
      <c r="AZ24" s="129">
        <f t="shared" si="11"/>
        <v>4830.3866116479012</v>
      </c>
      <c r="BA24" s="129">
        <f t="shared" si="11"/>
        <v>4944.4279847742191</v>
      </c>
      <c r="BB24" s="129">
        <f t="shared" si="11"/>
        <v>5061.161778990223</v>
      </c>
      <c r="BC24" s="129">
        <f t="shared" si="11"/>
        <v>5180.6515600977391</v>
      </c>
      <c r="BD24" s="129">
        <f t="shared" si="11"/>
        <v>5302.9623946338161</v>
      </c>
      <c r="BE24" s="129">
        <f t="shared" si="11"/>
        <v>5428.1608853018233</v>
      </c>
      <c r="BF24" s="129">
        <f t="shared" si="11"/>
        <v>5556.3152072390494</v>
      </c>
      <c r="BG24" s="129">
        <f t="shared" si="11"/>
        <v>5687.4951451405441</v>
      </c>
    </row>
    <row r="25" spans="2:59">
      <c r="B25" s="77" t="s">
        <v>410</v>
      </c>
      <c r="C25" s="70" t="s">
        <v>326</v>
      </c>
      <c r="D25" s="70" t="s">
        <v>327</v>
      </c>
      <c r="I25" s="126" t="s">
        <v>433</v>
      </c>
      <c r="J25" s="129">
        <f>J19+J20</f>
        <v>405.90465959113999</v>
      </c>
      <c r="K25" s="129">
        <f>J25*(1+K$12+$C$36)</f>
        <v>422.83832004589243</v>
      </c>
      <c r="L25" s="344">
        <f>K25*(1+L$12+($C$36*(1-L15)))</f>
        <v>439.40314207357682</v>
      </c>
      <c r="M25" s="129">
        <f t="shared" ref="M25:BG25" si="21">L25*(1+M$12+($C$36*(1-M15)))</f>
        <v>455.60041986330765</v>
      </c>
      <c r="N25" s="129">
        <f t="shared" si="21"/>
        <v>471.43601442874029</v>
      </c>
      <c r="O25" s="129">
        <f t="shared" si="21"/>
        <v>486.91955532518676</v>
      </c>
      <c r="P25" s="129">
        <f t="shared" si="21"/>
        <v>502.06371897021728</v>
      </c>
      <c r="Q25" s="129">
        <f t="shared" si="21"/>
        <v>516.88358576788141</v>
      </c>
      <c r="R25" s="129">
        <f t="shared" si="21"/>
        <v>531.39607509320786</v>
      </c>
      <c r="S25" s="129">
        <f t="shared" si="21"/>
        <v>545.61945495067278</v>
      </c>
      <c r="T25" s="129">
        <f t="shared" si="21"/>
        <v>559.57292161337534</v>
      </c>
      <c r="U25" s="129">
        <f t="shared" si="21"/>
        <v>573.27624362754273</v>
      </c>
      <c r="V25" s="129">
        <f t="shared" si="21"/>
        <v>586.74946409648408</v>
      </c>
      <c r="W25" s="129">
        <f t="shared" si="21"/>
        <v>600.01265502577462</v>
      </c>
      <c r="X25" s="129">
        <f t="shared" si="21"/>
        <v>613.0857176233327</v>
      </c>
      <c r="Y25" s="129">
        <f t="shared" si="21"/>
        <v>625.98822272836219</v>
      </c>
      <c r="Z25" s="129">
        <f t="shared" si="21"/>
        <v>638.73928593217761</v>
      </c>
      <c r="AA25" s="129">
        <f t="shared" si="21"/>
        <v>651.35747240583976</v>
      </c>
      <c r="AB25" s="129">
        <f t="shared" si="21"/>
        <v>663.86072692998664</v>
      </c>
      <c r="AC25" s="129">
        <f t="shared" si="21"/>
        <v>676.26632510631384</v>
      </c>
      <c r="AD25" s="129">
        <f t="shared" si="21"/>
        <v>688.59084220042905</v>
      </c>
      <c r="AE25" s="129">
        <f t="shared" si="21"/>
        <v>700.85013651068539</v>
      </c>
      <c r="AF25" s="129">
        <f t="shared" si="21"/>
        <v>713.05934457000217</v>
      </c>
      <c r="AG25" s="129">
        <f t="shared" si="21"/>
        <v>725.23288586383023</v>
      </c>
      <c r="AH25" s="129">
        <f t="shared" si="21"/>
        <v>737.38447508598767</v>
      </c>
      <c r="AI25" s="129">
        <f t="shared" si="21"/>
        <v>749.52714025544753</v>
      </c>
      <c r="AJ25" s="129">
        <f t="shared" si="21"/>
        <v>761.67324528283962</v>
      </c>
      <c r="AK25" s="129">
        <f t="shared" si="21"/>
        <v>773.83451580769611</v>
      </c>
      <c r="AL25" s="129">
        <f t="shared" si="21"/>
        <v>786.02206732901334</v>
      </c>
      <c r="AM25" s="129">
        <f t="shared" si="21"/>
        <v>798.24643482538943</v>
      </c>
      <c r="AN25" s="129">
        <f t="shared" si="21"/>
        <v>810.5176032097462</v>
      </c>
      <c r="AO25" s="129">
        <f t="shared" si="21"/>
        <v>822.84503809026216</v>
      </c>
      <c r="AP25" s="129">
        <f t="shared" si="21"/>
        <v>835.23771641631947</v>
      </c>
      <c r="AQ25" s="129">
        <f t="shared" si="21"/>
        <v>847.70415667845987</v>
      </c>
      <c r="AR25" s="129">
        <f t="shared" si="21"/>
        <v>860.25244840682183</v>
      </c>
      <c r="AS25" s="129">
        <f t="shared" si="21"/>
        <v>872.89028077532282</v>
      </c>
      <c r="AT25" s="129">
        <f t="shared" si="21"/>
        <v>885.62497017075941</v>
      </c>
      <c r="AU25" s="129">
        <f t="shared" si="21"/>
        <v>898.46348662863682</v>
      </c>
      <c r="AV25" s="129">
        <f t="shared" si="21"/>
        <v>911.41247907230093</v>
      </c>
      <c r="AW25" s="129">
        <f t="shared" si="21"/>
        <v>924.47829932004925</v>
      </c>
      <c r="AX25" s="129">
        <f t="shared" si="21"/>
        <v>937.66702484740551</v>
      </c>
      <c r="AY25" s="129">
        <f t="shared" si="21"/>
        <v>950.98448030956331</v>
      </c>
      <c r="AZ25" s="129">
        <f t="shared" si="21"/>
        <v>964.43625784291532</v>
      </c>
      <c r="BA25" s="129">
        <f t="shared" si="21"/>
        <v>978.02773617525349</v>
      </c>
      <c r="BB25" s="129">
        <f t="shared" si="21"/>
        <v>991.76409858221916</v>
      </c>
      <c r="BC25" s="129">
        <f t="shared" si="21"/>
        <v>1005.6503497333832</v>
      </c>
      <c r="BD25" s="129">
        <f t="shared" si="21"/>
        <v>1019.6913314753368</v>
      </c>
      <c r="BE25" s="129">
        <f t="shared" si="21"/>
        <v>1033.8917376017318</v>
      </c>
      <c r="BF25" s="129">
        <f t="shared" si="21"/>
        <v>1048.2561276615966</v>
      </c>
      <c r="BG25" s="129">
        <f t="shared" si="21"/>
        <v>1062.7889398577106</v>
      </c>
    </row>
    <row r="26" spans="2:59">
      <c r="B26" s="70" t="s">
        <v>317</v>
      </c>
      <c r="C26" s="71">
        <f>AVERAGE(AL46:AL64)</f>
        <v>9.8613863761223747E-2</v>
      </c>
      <c r="D26" s="70" t="s">
        <v>366</v>
      </c>
      <c r="I26" s="126" t="s">
        <v>434</v>
      </c>
      <c r="J26" s="131">
        <f>BH64</f>
        <v>749.9762873297193</v>
      </c>
      <c r="K26" s="129">
        <f t="shared" ref="K26:AP26" si="22">J26*(1+K$12+$C$75)</f>
        <v>766.27833992476656</v>
      </c>
      <c r="L26" s="129">
        <f t="shared" si="22"/>
        <v>782.93474628179467</v>
      </c>
      <c r="M26" s="129">
        <f t="shared" ref="M26" si="23">L26*(1+M$12+$C$75)</f>
        <v>799.95320890255289</v>
      </c>
      <c r="N26" s="129">
        <f t="shared" ref="N26" si="24">M26*(1+N$12+$C$75)</f>
        <v>817.34159771620216</v>
      </c>
      <c r="O26" s="129">
        <f t="shared" ref="O26" si="25">N26*(1+O$12+$C$75)</f>
        <v>835.10795371864413</v>
      </c>
      <c r="P26" s="129">
        <f t="shared" ref="P26" si="26">O26*(1+P$12+$C$75)</f>
        <v>853.26049269095756</v>
      </c>
      <c r="Q26" s="129">
        <f t="shared" ref="Q26" si="27">P26*(1+Q$12+$C$75)</f>
        <v>871.80760899866107</v>
      </c>
      <c r="R26" s="129">
        <f t="shared" ref="R26" si="28">Q26*(1+R$12+$C$75)</f>
        <v>890.75787947355991</v>
      </c>
      <c r="S26" s="129">
        <f t="shared" ref="S26" si="29">R26*(1+S$12+$C$75)</f>
        <v>910.12006737997126</v>
      </c>
      <c r="T26" s="129">
        <f t="shared" ref="T26" si="30">S26*(1+T$12+$C$75)</f>
        <v>929.90312646716268</v>
      </c>
      <c r="U26" s="129">
        <f t="shared" ref="U26" si="31">T26*(1+U$12+$C$75)</f>
        <v>950.11620510987711</v>
      </c>
      <c r="V26" s="129">
        <f t="shared" si="22"/>
        <v>970.76865053885967</v>
      </c>
      <c r="W26" s="129">
        <f t="shared" si="22"/>
        <v>991.87001316334226</v>
      </c>
      <c r="X26" s="129">
        <f t="shared" si="22"/>
        <v>1013.4300509874852</v>
      </c>
      <c r="Y26" s="129">
        <f t="shared" si="22"/>
        <v>1035.4587341228175</v>
      </c>
      <c r="Z26" s="129">
        <f t="shared" si="22"/>
        <v>1057.9662493987639</v>
      </c>
      <c r="AA26" s="129">
        <f t="shared" si="22"/>
        <v>1080.9630050733886</v>
      </c>
      <c r="AB26" s="129">
        <f t="shared" si="22"/>
        <v>1104.4596356465356</v>
      </c>
      <c r="AC26" s="129">
        <f t="shared" si="22"/>
        <v>1128.4670067775924</v>
      </c>
      <c r="AD26" s="129">
        <f t="shared" si="22"/>
        <v>1152.9962203101479</v>
      </c>
      <c r="AE26" s="129">
        <f t="shared" si="22"/>
        <v>1178.0586194058719</v>
      </c>
      <c r="AF26" s="129">
        <f t="shared" si="22"/>
        <v>1203.665793789987</v>
      </c>
      <c r="AG26" s="129">
        <f t="shared" si="22"/>
        <v>1229.8295851107612</v>
      </c>
      <c r="AH26" s="129">
        <f t="shared" si="22"/>
        <v>1256.5620924154975</v>
      </c>
      <c r="AI26" s="129">
        <f t="shared" si="22"/>
        <v>1283.8756777455551</v>
      </c>
      <c r="AJ26" s="129">
        <f t="shared" si="22"/>
        <v>1311.7829718529865</v>
      </c>
      <c r="AK26" s="129">
        <f t="shared" si="22"/>
        <v>1340.2968800414374</v>
      </c>
      <c r="AL26" s="129">
        <f t="shared" si="22"/>
        <v>1369.4305881340072</v>
      </c>
      <c r="AM26" s="129">
        <f t="shared" si="22"/>
        <v>1399.197568570833</v>
      </c>
      <c r="AN26" s="129">
        <f t="shared" si="22"/>
        <v>1429.6115866392149</v>
      </c>
      <c r="AO26" s="129">
        <f t="shared" si="22"/>
        <v>1460.6867068391625</v>
      </c>
      <c r="AP26" s="129">
        <f t="shared" si="22"/>
        <v>1492.4372993873103</v>
      </c>
      <c r="AQ26" s="129">
        <f t="shared" ref="AQ26:BG26" si="32">AP26*(1+AQ$12+$C$75)</f>
        <v>1524.8780468622047</v>
      </c>
      <c r="AR26" s="129">
        <f t="shared" si="32"/>
        <v>1558.02395099404</v>
      </c>
      <c r="AS26" s="129">
        <f t="shared" si="32"/>
        <v>1591.8903396019798</v>
      </c>
      <c r="AT26" s="129">
        <f t="shared" si="32"/>
        <v>1626.492873682274</v>
      </c>
      <c r="AU26" s="129">
        <f t="shared" si="32"/>
        <v>1661.8475546504483</v>
      </c>
      <c r="AV26" s="129">
        <f t="shared" si="32"/>
        <v>1697.9707317409152</v>
      </c>
      <c r="AW26" s="129">
        <f t="shared" si="32"/>
        <v>1734.8791095674289</v>
      </c>
      <c r="AX26" s="129">
        <f t="shared" si="32"/>
        <v>1772.58975584788</v>
      </c>
      <c r="AY26" s="129">
        <f t="shared" si="32"/>
        <v>1811.1201092970018</v>
      </c>
      <c r="AZ26" s="129">
        <f t="shared" si="32"/>
        <v>1850.4879876906384</v>
      </c>
      <c r="BA26" s="129">
        <f t="shared" si="32"/>
        <v>1890.7115961053048</v>
      </c>
      <c r="BB26" s="129">
        <f t="shared" si="32"/>
        <v>1931.8095353368471</v>
      </c>
      <c r="BC26" s="129">
        <f t="shared" si="32"/>
        <v>1973.8008105020976</v>
      </c>
      <c r="BD26" s="129">
        <f t="shared" si="32"/>
        <v>2016.7048398275019</v>
      </c>
      <c r="BE26" s="129">
        <f t="shared" si="32"/>
        <v>2060.5414636287828</v>
      </c>
      <c r="BF26" s="129">
        <f t="shared" si="32"/>
        <v>2105.3309534857922</v>
      </c>
      <c r="BG26" s="129">
        <f t="shared" si="32"/>
        <v>2151.0940216167951</v>
      </c>
    </row>
    <row r="27" spans="2:59">
      <c r="B27" s="70" t="s">
        <v>331</v>
      </c>
      <c r="C27" s="71">
        <f>AVERAGE(AN46:AN64)</f>
        <v>7.0680991299442608E-2</v>
      </c>
      <c r="D27" s="70" t="s">
        <v>366</v>
      </c>
      <c r="I27" s="126" t="s">
        <v>435</v>
      </c>
      <c r="J27" s="131">
        <f>BP64</f>
        <v>212.52678220917321</v>
      </c>
      <c r="K27" s="129">
        <f t="shared" ref="K27" si="33">J27*(1+K$12+$C$89)</f>
        <v>217.61919156329515</v>
      </c>
      <c r="L27" s="344">
        <f>K27*(1+L$12+($C$89*(1-L15)))</f>
        <v>222.62925707107806</v>
      </c>
      <c r="M27" s="129">
        <f t="shared" ref="M27:BG27" si="34">L27*(1+M$12+($C$89*(1-M15)))</f>
        <v>227.5644801766864</v>
      </c>
      <c r="N27" s="129">
        <f t="shared" si="34"/>
        <v>232.43226524500309</v>
      </c>
      <c r="O27" s="129">
        <f t="shared" si="34"/>
        <v>237.23986677222183</v>
      </c>
      <c r="P27" s="129">
        <f t="shared" si="34"/>
        <v>241.9943486056261</v>
      </c>
      <c r="Q27" s="129">
        <f t="shared" si="34"/>
        <v>246.70255339679392</v>
      </c>
      <c r="R27" s="129">
        <f t="shared" si="34"/>
        <v>251.37108069430965</v>
      </c>
      <c r="S27" s="129">
        <f t="shared" si="34"/>
        <v>256.00627226153819</v>
      </c>
      <c r="T27" s="129">
        <f t="shared" si="34"/>
        <v>260.61420337680323</v>
      </c>
      <c r="U27" s="129">
        <f t="shared" si="34"/>
        <v>265.20067903400974</v>
      </c>
      <c r="V27" s="129">
        <f t="shared" si="34"/>
        <v>269.77123410939487</v>
      </c>
      <c r="W27" s="129">
        <f t="shared" si="34"/>
        <v>274.3311366937877</v>
      </c>
      <c r="X27" s="129">
        <f t="shared" si="34"/>
        <v>278.88539390936842</v>
      </c>
      <c r="Y27" s="129">
        <f t="shared" si="34"/>
        <v>283.43875963583218</v>
      </c>
      <c r="Z27" s="129">
        <f t="shared" si="34"/>
        <v>287.99574366381796</v>
      </c>
      <c r="AA27" s="129">
        <f t="shared" si="34"/>
        <v>292.56062187440125</v>
      </c>
      <c r="AB27" s="129">
        <f t="shared" si="34"/>
        <v>297.13744711342599</v>
      </c>
      <c r="AC27" s="129">
        <f t="shared" si="34"/>
        <v>301.73006048955557</v>
      </c>
      <c r="AD27" s="129">
        <f t="shared" si="34"/>
        <v>306.34210287623159</v>
      </c>
      <c r="AE27" s="129">
        <f t="shared" si="34"/>
        <v>310.97702644127673</v>
      </c>
      <c r="AF27" s="129">
        <f t="shared" si="34"/>
        <v>315.63810606462368</v>
      </c>
      <c r="AG27" s="129">
        <f t="shared" si="34"/>
        <v>320.32845053548994</v>
      </c>
      <c r="AH27" s="129">
        <f t="shared" si="34"/>
        <v>325.05101344604037</v>
      </c>
      <c r="AI27" s="129">
        <f t="shared" si="34"/>
        <v>329.80860371991338</v>
      </c>
      <c r="AJ27" s="129">
        <f t="shared" si="34"/>
        <v>334.60389573156328</v>
      </c>
      <c r="AK27" s="129">
        <f t="shared" si="34"/>
        <v>339.43943898675406</v>
      </c>
      <c r="AL27" s="129">
        <f t="shared" si="34"/>
        <v>344.31766734621584</v>
      </c>
      <c r="AM27" s="129">
        <f t="shared" si="34"/>
        <v>349.24090778387205</v>
      </c>
      <c r="AN27" s="129">
        <f t="shared" si="34"/>
        <v>354.21138867852466</v>
      </c>
      <c r="AO27" s="129">
        <f t="shared" si="34"/>
        <v>359.23124764376888</v>
      </c>
      <c r="AP27" s="129">
        <f t="shared" si="34"/>
        <v>364.30253890546004</v>
      </c>
      <c r="AQ27" s="129">
        <f t="shared" si="34"/>
        <v>369.42724023950689</v>
      </c>
      <c r="AR27" s="129">
        <f t="shared" si="34"/>
        <v>374.6072594853124</v>
      </c>
      <c r="AS27" s="129">
        <f t="shared" si="34"/>
        <v>379.84444065198915</v>
      </c>
      <c r="AT27" s="129">
        <f t="shared" si="34"/>
        <v>385.14056963567759</v>
      </c>
      <c r="AU27" s="129">
        <f t="shared" si="34"/>
        <v>390.4973795670146</v>
      </c>
      <c r="AV27" s="129">
        <f t="shared" si="34"/>
        <v>395.91655580812539</v>
      </c>
      <c r="AW27" s="129">
        <f t="shared" si="34"/>
        <v>401.39974061853519</v>
      </c>
      <c r="AX27" s="129">
        <f t="shared" si="34"/>
        <v>406.94853750917372</v>
      </c>
      <c r="AY27" s="129">
        <f t="shared" si="34"/>
        <v>412.56451530324301</v>
      </c>
      <c r="AZ27" s="129">
        <f t="shared" si="34"/>
        <v>418.24921192217232</v>
      </c>
      <c r="BA27" s="129">
        <f t="shared" si="34"/>
        <v>424.00413791423898</v>
      </c>
      <c r="BB27" s="129">
        <f t="shared" si="34"/>
        <v>429.83077974271578</v>
      </c>
      <c r="BC27" s="129">
        <f t="shared" si="34"/>
        <v>435.73060284963987</v>
      </c>
      <c r="BD27" s="129">
        <f t="shared" si="34"/>
        <v>441.70505451050741</v>
      </c>
      <c r="BE27" s="129">
        <f t="shared" si="34"/>
        <v>447.75556649439426</v>
      </c>
      <c r="BF27" s="129">
        <f t="shared" si="34"/>
        <v>453.88355754320224</v>
      </c>
      <c r="BG27" s="129">
        <f t="shared" si="34"/>
        <v>460.0904356829372</v>
      </c>
    </row>
    <row r="28" spans="2:59">
      <c r="B28" s="70" t="s">
        <v>333</v>
      </c>
      <c r="C28" s="71">
        <f>AVERAGE(AP46:AP64)</f>
        <v>5.7020764842573075E-2</v>
      </c>
      <c r="D28" s="70" t="s">
        <v>366</v>
      </c>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row>
    <row r="29" spans="2:59">
      <c r="B29" s="70" t="s">
        <v>335</v>
      </c>
      <c r="C29" s="71">
        <f>C44*C39</f>
        <v>7.5468649878868031E-3</v>
      </c>
      <c r="D29" s="70" t="s">
        <v>336</v>
      </c>
      <c r="I29" s="126" t="s">
        <v>578</v>
      </c>
      <c r="J29" s="129">
        <f>O64</f>
        <v>4124.3430017068813</v>
      </c>
      <c r="K29" s="129">
        <f t="shared" ref="K29:L29" si="35">J29*(1+K$12+$C$115)</f>
        <v>4244.9331165920039</v>
      </c>
      <c r="L29" s="129">
        <f t="shared" si="35"/>
        <v>4369.0491205222397</v>
      </c>
      <c r="M29" s="129">
        <f t="shared" ref="M29" si="36">L29*(1+M$12+$C$115)</f>
        <v>4496.7941056421669</v>
      </c>
      <c r="N29" s="129">
        <f t="shared" ref="N29" si="37">M29*(1+N$12+$C$115)</f>
        <v>4628.2741783688316</v>
      </c>
      <c r="O29" s="129">
        <f t="shared" ref="O29" si="38">N29*(1+O$12+$C$115)</f>
        <v>4763.5985475249281</v>
      </c>
      <c r="P29" s="129">
        <f t="shared" ref="P29" si="39">O29*(1+P$12+$C$115)</f>
        <v>4902.8796150488706</v>
      </c>
      <c r="Q29" s="129">
        <f t="shared" ref="Q29" si="40">P29*(1+Q$12+$C$115)</f>
        <v>5046.2330693571039</v>
      </c>
      <c r="R29" s="129">
        <f t="shared" ref="R29" si="41">Q29*(1+R$12+$C$115)</f>
        <v>5193.7779814362011</v>
      </c>
      <c r="S29" s="129">
        <f t="shared" ref="S29" si="42">R29*(1+S$12+$C$115)</f>
        <v>5345.6369037445565</v>
      </c>
      <c r="T29" s="129">
        <f t="shared" ref="T29" si="43">S29*(1+T$12+$C$115)</f>
        <v>5501.9359720058346</v>
      </c>
      <c r="U29" s="129">
        <f t="shared" ref="U29" si="44">T29*(1+U$12+$C$115)</f>
        <v>5662.805009978717</v>
      </c>
      <c r="V29" s="129">
        <f>U29*(1+V$12+($C$115/COUNT($K29:U29)))</f>
        <v>5747.6873297942102</v>
      </c>
      <c r="W29" s="129">
        <f>V29*(1+W$12+($C$115/COUNT($K29:V29)))</f>
        <v>5833.159490285444</v>
      </c>
      <c r="X29" s="129">
        <f>W29*(1+X$12+($C$115/COUNT($K29:W29)))</f>
        <v>5919.3165955511522</v>
      </c>
      <c r="Y29" s="129">
        <f>X29*(1+Y$12+($C$115/COUNT($K29:X29)))</f>
        <v>6006.2364812402793</v>
      </c>
      <c r="Z29" s="129">
        <f>Y29*(1+Z$12+($C$115/COUNT($K29:Y29)))</f>
        <v>6093.9844112003402</v>
      </c>
      <c r="AA29" s="129">
        <f>Z29*(1+AA$12+($C$115/COUNT($K29:Z29)))</f>
        <v>6182.6163015324746</v>
      </c>
      <c r="AB29" s="129">
        <f>AA29*(1+AB$12+($C$115/COUNT($K29:AA29)))</f>
        <v>6272.1809929443525</v>
      </c>
      <c r="AC29" s="129">
        <f>AB29*(1+AC$12+($C$115/COUNT($K29:AB29)))</f>
        <v>6362.7218894744501</v>
      </c>
      <c r="AD29" s="129">
        <f>AC29*(1+AD$12+($C$115/COUNT($K29:AC29)))</f>
        <v>6454.278164297084</v>
      </c>
      <c r="AE29" s="129">
        <f>AD29*(1+AE$12+($C$115/COUNT($K29:AD29)))</f>
        <v>6546.8856629408838</v>
      </c>
      <c r="AF29" s="129">
        <f>AE29*(1+AF$12+($C$115/COUNT($K29:AE29)))</f>
        <v>6640.5775907169245</v>
      </c>
      <c r="AG29" s="129">
        <f>AF29*(1+AG$12+($C$115/COUNT($K29:AF29)))</f>
        <v>6735.3850434689721</v>
      </c>
      <c r="AH29" s="129">
        <f>AG29*(1+AH$12+($C$115/COUNT($K29:AG29)))</f>
        <v>6831.3374227188096</v>
      </c>
      <c r="AI29" s="129">
        <f>AH29*(1+AI$12+($C$115/COUNT($K29:AH29)))</f>
        <v>6928.4627642641026</v>
      </c>
      <c r="AJ29" s="129">
        <f>AI29*(1+AJ$12+($C$115/COUNT($K29:AI29)))</f>
        <v>7026.788001123442</v>
      </c>
      <c r="AK29" s="129">
        <f>AJ29*(1+AK$12+($C$115/COUNT($K29:AJ29)))</f>
        <v>7126.3391760776949</v>
      </c>
      <c r="AL29" s="129">
        <f>AK29*(1+AL$12+($C$115/COUNT($K29:AK29)))</f>
        <v>7227.1416150881432</v>
      </c>
      <c r="AM29" s="129">
        <f>AL29*(1+AM$12+($C$115/COUNT($K29:AL29)))</f>
        <v>7329.2200700401245</v>
      </c>
      <c r="AN29" s="129">
        <f>AM29*(1+AN$12+($C$115/COUNT($K29:AM29)))</f>
        <v>7432.5988372126794</v>
      </c>
      <c r="AO29" s="129">
        <f>AN29*(1+AO$12+($C$115/COUNT($K29:AN29)))</f>
        <v>7537.3018563742944</v>
      </c>
      <c r="AP29" s="129">
        <f>AO29*(1+AP$12+($C$115/COUNT($K29:AO29)))</f>
        <v>7643.3527942929541</v>
      </c>
      <c r="AQ29" s="129">
        <f>AP29*(1+AQ$12+($C$115/COUNT($K29:AP29)))</f>
        <v>7750.7751156158292</v>
      </c>
      <c r="AR29" s="129">
        <f>AQ29*(1+AR$12+($C$115/COUNT($K29:AQ29)))</f>
        <v>7859.5921434436486</v>
      </c>
      <c r="AS29" s="129">
        <f>AR29*(1+AS$12+($C$115/COUNT($K29:AR29)))</f>
        <v>7969.8271114434756</v>
      </c>
      <c r="AT29" s="129">
        <f>AS29*(1+AT$12+($C$115/COUNT($K29:AS29)))</f>
        <v>8081.503208972741</v>
      </c>
      <c r="AU29" s="129">
        <f>AT29*(1+AU$12+($C$115/COUNT($K29:AT29)))</f>
        <v>8194.6436203992871</v>
      </c>
      <c r="AV29" s="129">
        <f>AU29*(1+AV$12+($C$115/COUNT($K29:AU29)))</f>
        <v>8309.2715595766895</v>
      </c>
      <c r="AW29" s="129">
        <f>AV29*(1+AW$12+($C$115/COUNT($K29:AV29)))</f>
        <v>8425.4103002563152</v>
      </c>
      <c r="AX29" s="129">
        <f>AW29*(1+AX$12+($C$115/COUNT($K29:AW29)))</f>
        <v>8543.083203076405</v>
      </c>
      <c r="AY29" s="129">
        <f>AX29*(1+AY$12+($C$115/COUNT($K29:AX29)))</f>
        <v>8662.3137396557722</v>
      </c>
      <c r="AZ29" s="129">
        <f>AY29*(1+AZ$12+($C$115/COUNT($K29:AY29)))</f>
        <v>8783.1255142289901</v>
      </c>
      <c r="BA29" s="129">
        <f>AZ29*(1+BA$12+($C$115/COUNT($K29:AZ29)))</f>
        <v>8905.5422831867309</v>
      </c>
      <c r="BB29" s="129">
        <f>BA29*(1+BB$12+($C$115/COUNT($K29:BA29)))</f>
        <v>9029.587972825313</v>
      </c>
      <c r="BC29" s="129">
        <f>BB29*(1+BC$12+($C$115/COUNT($K29:BB29)))</f>
        <v>9155.2866955608897</v>
      </c>
      <c r="BD29" s="129">
        <f>BC29*(1+BD$12+($C$115/COUNT($K29:BC29)))</f>
        <v>9282.6627648237118</v>
      </c>
      <c r="BE29" s="129">
        <f>BD29*(1+BE$12+($C$115/COUNT($K29:BD29)))</f>
        <v>9411.7407088149776</v>
      </c>
      <c r="BF29" s="129">
        <f>BE29*(1+BF$12+($C$115/COUNT($K29:BE29)))</f>
        <v>9542.545283281459</v>
      </c>
      <c r="BG29" s="129">
        <f>BF29*(1+BG$12+($C$115/COUNT($K29:BF29)))</f>
        <v>9675.101483440345</v>
      </c>
    </row>
    <row r="30" spans="2:59">
      <c r="B30" s="72" t="s">
        <v>382</v>
      </c>
      <c r="C30" s="71">
        <f>C28-C29</f>
        <v>4.9473899854686275E-2</v>
      </c>
      <c r="D30" s="70"/>
    </row>
    <row r="31" spans="2:59">
      <c r="B31" s="72" t="s">
        <v>340</v>
      </c>
      <c r="C31" s="71">
        <v>1.9972707542091281E-2</v>
      </c>
      <c r="D31" s="70" t="s">
        <v>341</v>
      </c>
      <c r="N31" s="344"/>
      <c r="O31" s="7" t="s">
        <v>629</v>
      </c>
    </row>
    <row r="32" spans="2:59" ht="25.5">
      <c r="B32" s="225" t="s">
        <v>718</v>
      </c>
      <c r="C32" s="78">
        <f>C30-C31</f>
        <v>2.9501192312594994E-2</v>
      </c>
      <c r="D32" s="70"/>
    </row>
    <row r="33" spans="2:69">
      <c r="B33" s="72" t="s">
        <v>362</v>
      </c>
      <c r="C33" s="71">
        <f>AO64/O64</f>
        <v>9.7606957440406483E-2</v>
      </c>
      <c r="D33" s="70" t="s">
        <v>218</v>
      </c>
    </row>
    <row r="34" spans="2:69">
      <c r="B34" s="70" t="s">
        <v>423</v>
      </c>
      <c r="C34" s="71">
        <f>'Health Demographic'!D409</f>
        <v>8.8942674687063541E-3</v>
      </c>
      <c r="D34" s="70"/>
    </row>
    <row r="35" spans="2:69">
      <c r="B35" s="70" t="s">
        <v>424</v>
      </c>
      <c r="C35" s="71">
        <f>C28-C34</f>
        <v>4.812649737386672E-2</v>
      </c>
      <c r="D35" s="70"/>
    </row>
    <row r="36" spans="2:69">
      <c r="B36" s="70" t="s">
        <v>425</v>
      </c>
      <c r="C36" s="78">
        <f>C35-C31</f>
        <v>2.8153789831775439E-2</v>
      </c>
      <c r="D36" s="70"/>
    </row>
    <row r="37" spans="2:69">
      <c r="J37" s="67"/>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row>
    <row r="38" spans="2:69" ht="18">
      <c r="B38" s="77" t="s">
        <v>411</v>
      </c>
      <c r="C38" s="70" t="s">
        <v>326</v>
      </c>
      <c r="D38" s="70" t="s">
        <v>327</v>
      </c>
      <c r="I38" s="375" t="s">
        <v>580</v>
      </c>
      <c r="J38" s="67"/>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row>
    <row r="39" spans="2:69">
      <c r="B39" s="70" t="s">
        <v>383</v>
      </c>
      <c r="C39" s="71">
        <f>AVERAGE(AT55:AT64)</f>
        <v>0.87031352488225955</v>
      </c>
      <c r="D39" s="70" t="s">
        <v>384</v>
      </c>
      <c r="J39" s="67"/>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row>
    <row r="40" spans="2:69">
      <c r="B40" s="70"/>
      <c r="C40" s="70"/>
      <c r="D40" s="70"/>
      <c r="I40" s="138" t="s">
        <v>161</v>
      </c>
      <c r="J40" s="134"/>
      <c r="K40" s="132"/>
      <c r="L40" s="132"/>
      <c r="M40" s="132"/>
      <c r="N40" s="132"/>
      <c r="O40" s="132"/>
      <c r="P40" s="132"/>
      <c r="R40" s="132"/>
      <c r="S40" s="133" t="s">
        <v>583</v>
      </c>
      <c r="T40" s="132"/>
      <c r="U40" s="132"/>
      <c r="V40" s="132"/>
      <c r="W40" s="132"/>
      <c r="X40" s="132"/>
      <c r="Y40" s="132"/>
      <c r="Z40" s="132"/>
      <c r="AA40" s="69"/>
      <c r="AB40" s="132"/>
      <c r="AC40" s="133" t="s">
        <v>584</v>
      </c>
      <c r="AD40" s="132"/>
      <c r="AE40" s="132"/>
      <c r="AF40" s="132"/>
      <c r="AG40" s="132"/>
      <c r="AH40" s="132"/>
      <c r="AI40" s="69"/>
      <c r="AJ40" s="132"/>
      <c r="AK40" s="133" t="s">
        <v>585</v>
      </c>
      <c r="AL40" s="132"/>
      <c r="AM40" s="132"/>
      <c r="AN40" s="132"/>
      <c r="AO40" s="132"/>
      <c r="AP40" s="132"/>
      <c r="AQ40" s="132"/>
      <c r="AR40" s="132"/>
      <c r="AS40" s="132"/>
      <c r="AT40" s="132"/>
      <c r="AU40" s="132"/>
      <c r="AV40" s="132"/>
      <c r="AW40" s="132"/>
      <c r="AX40" s="132"/>
      <c r="AY40" s="132"/>
      <c r="AZ40" s="132"/>
      <c r="BA40" s="132"/>
      <c r="BB40" s="69"/>
      <c r="BC40" s="132"/>
      <c r="BD40" s="133" t="s">
        <v>586</v>
      </c>
      <c r="BE40" s="132"/>
      <c r="BF40" s="132"/>
      <c r="BG40" s="132"/>
      <c r="BH40" s="132"/>
      <c r="BI40" s="135"/>
      <c r="BK40" s="135"/>
      <c r="BL40" s="138" t="s">
        <v>587</v>
      </c>
      <c r="BM40" s="135"/>
      <c r="BN40" s="135"/>
      <c r="BO40" s="135"/>
      <c r="BP40" s="135"/>
      <c r="BQ40" s="135"/>
    </row>
    <row r="41" spans="2:69" ht="15">
      <c r="B41" s="70" t="s">
        <v>386</v>
      </c>
      <c r="C41" s="71">
        <f>AVERAGE(AR56:AR64)</f>
        <v>6.7678625602829612E-2</v>
      </c>
      <c r="D41" s="70" t="s">
        <v>384</v>
      </c>
      <c r="I41" s="135" t="s">
        <v>582</v>
      </c>
      <c r="J41" s="134"/>
      <c r="K41" s="134"/>
      <c r="L41" s="134"/>
      <c r="M41" s="134"/>
      <c r="N41" s="134"/>
      <c r="O41" s="134"/>
      <c r="P41" s="134"/>
      <c r="R41" s="134"/>
      <c r="S41" s="135" t="s">
        <v>582</v>
      </c>
      <c r="T41" s="134"/>
      <c r="U41" s="134"/>
      <c r="V41" s="134"/>
      <c r="W41" s="134"/>
      <c r="X41" s="134"/>
      <c r="Y41" s="134"/>
      <c r="Z41" s="134"/>
      <c r="AA41" s="67"/>
      <c r="AB41" s="134"/>
      <c r="AC41" s="135" t="s">
        <v>582</v>
      </c>
      <c r="AD41" s="134"/>
      <c r="AE41" s="134"/>
      <c r="AF41" s="134"/>
      <c r="AG41" s="134"/>
      <c r="AH41" s="134"/>
      <c r="AI41" s="67"/>
      <c r="AJ41" s="134"/>
      <c r="AK41" s="135" t="s">
        <v>591</v>
      </c>
      <c r="AL41" s="134"/>
      <c r="AM41" s="134"/>
      <c r="AN41" s="134"/>
      <c r="AO41" s="134"/>
      <c r="AP41" s="134"/>
      <c r="AQ41" s="134"/>
      <c r="AR41" s="134"/>
      <c r="AS41" s="134"/>
      <c r="AT41" s="134"/>
      <c r="AU41" s="134"/>
      <c r="AV41" s="134"/>
      <c r="AW41" s="134"/>
      <c r="AX41" s="134"/>
      <c r="AY41" s="134"/>
      <c r="AZ41" s="134"/>
      <c r="BA41" s="134"/>
      <c r="BB41" s="67"/>
      <c r="BC41" s="134"/>
      <c r="BD41" s="197" t="s">
        <v>592</v>
      </c>
      <c r="BE41" s="134"/>
      <c r="BF41" s="134"/>
      <c r="BG41" s="134"/>
      <c r="BH41" s="134"/>
      <c r="BI41" s="135"/>
      <c r="BK41" s="135"/>
      <c r="BL41" s="135" t="s">
        <v>588</v>
      </c>
      <c r="BM41" s="135"/>
      <c r="BN41" s="135"/>
      <c r="BO41" s="135"/>
      <c r="BP41" s="135"/>
      <c r="BQ41" s="135"/>
    </row>
    <row r="42" spans="2:69" ht="15">
      <c r="B42" s="70" t="s">
        <v>388</v>
      </c>
      <c r="C42" s="71">
        <f>AVERAGE(AU56:AU64)</f>
        <v>3.7838241971981761E-2</v>
      </c>
      <c r="D42" s="70" t="s">
        <v>384</v>
      </c>
      <c r="I42" s="135"/>
      <c r="J42" s="134"/>
      <c r="K42" s="134"/>
      <c r="L42" s="134"/>
      <c r="M42" s="134"/>
      <c r="N42" s="134"/>
      <c r="O42" s="134"/>
      <c r="P42" s="134"/>
      <c r="R42" s="134"/>
      <c r="S42" s="134"/>
      <c r="T42" s="134"/>
      <c r="U42" s="134"/>
      <c r="V42" s="134"/>
      <c r="W42" s="134"/>
      <c r="X42" s="134"/>
      <c r="Y42" s="134"/>
      <c r="Z42" s="134"/>
      <c r="AA42" s="67"/>
      <c r="AB42" s="134"/>
      <c r="AC42" s="134"/>
      <c r="AD42" s="134"/>
      <c r="AE42" s="134"/>
      <c r="AF42" s="134"/>
      <c r="AG42" s="134"/>
      <c r="AH42" s="134"/>
      <c r="AI42" s="67"/>
      <c r="AJ42" s="134"/>
      <c r="AK42" s="134"/>
      <c r="AL42" s="134"/>
      <c r="AM42" s="134"/>
      <c r="AN42" s="134"/>
      <c r="AO42" s="134"/>
      <c r="AP42" s="134"/>
      <c r="AQ42" s="134"/>
      <c r="AR42" s="134"/>
      <c r="AS42" s="134"/>
      <c r="AT42" s="134"/>
      <c r="AU42" s="134"/>
      <c r="AV42" s="134"/>
      <c r="AW42" s="134"/>
      <c r="AX42" s="134"/>
      <c r="AY42" s="134"/>
      <c r="AZ42" s="134"/>
      <c r="BA42" s="134"/>
      <c r="BB42" s="67"/>
      <c r="BC42" s="134"/>
      <c r="BD42" s="135" t="s">
        <v>582</v>
      </c>
      <c r="BE42" s="134"/>
      <c r="BF42" s="134"/>
      <c r="BG42" s="134"/>
      <c r="BH42" s="134"/>
      <c r="BI42" s="135"/>
      <c r="BK42" s="135"/>
      <c r="BL42" s="140" t="s">
        <v>589</v>
      </c>
      <c r="BM42" s="140" t="s">
        <v>590</v>
      </c>
      <c r="BN42" s="135"/>
      <c r="BO42" s="135"/>
      <c r="BP42" s="135"/>
      <c r="BQ42" s="135"/>
    </row>
    <row r="43" spans="2:69" ht="115.5">
      <c r="B43" s="70" t="s">
        <v>377</v>
      </c>
      <c r="C43" s="71">
        <f>AVERAGE(AW56:AW64)</f>
        <v>2.2238139445764058E-2</v>
      </c>
      <c r="D43" s="70" t="s">
        <v>384</v>
      </c>
      <c r="I43" s="136"/>
      <c r="J43" s="136" t="s">
        <v>316</v>
      </c>
      <c r="K43" s="136" t="s">
        <v>317</v>
      </c>
      <c r="L43" s="136" t="s">
        <v>318</v>
      </c>
      <c r="M43" s="136" t="s">
        <v>319</v>
      </c>
      <c r="N43" s="136" t="s">
        <v>320</v>
      </c>
      <c r="O43" s="136" t="s">
        <v>321</v>
      </c>
      <c r="P43" s="136" t="s">
        <v>322</v>
      </c>
      <c r="R43" s="136"/>
      <c r="S43" s="136" t="s">
        <v>355</v>
      </c>
      <c r="T43" s="136" t="s">
        <v>356</v>
      </c>
      <c r="U43" s="136" t="s">
        <v>419</v>
      </c>
      <c r="V43" s="136" t="s">
        <v>358</v>
      </c>
      <c r="W43" s="136" t="s">
        <v>359</v>
      </c>
      <c r="X43" s="136" t="s">
        <v>357</v>
      </c>
      <c r="Y43" s="136" t="s">
        <v>360</v>
      </c>
      <c r="Z43" s="136" t="s">
        <v>322</v>
      </c>
      <c r="AB43" s="136"/>
      <c r="AC43" s="136" t="s">
        <v>363</v>
      </c>
      <c r="AD43" s="136" t="s">
        <v>317</v>
      </c>
      <c r="AE43" s="136" t="s">
        <v>364</v>
      </c>
      <c r="AF43" s="136" t="s">
        <v>358</v>
      </c>
      <c r="AG43" s="136" t="s">
        <v>365</v>
      </c>
      <c r="AH43" s="136" t="s">
        <v>322</v>
      </c>
      <c r="AJ43" s="136"/>
      <c r="AK43" s="136" t="s">
        <v>368</v>
      </c>
      <c r="AL43" s="136" t="s">
        <v>369</v>
      </c>
      <c r="AM43" s="136" t="s">
        <v>370</v>
      </c>
      <c r="AN43" s="136" t="s">
        <v>358</v>
      </c>
      <c r="AO43" s="136" t="s">
        <v>371</v>
      </c>
      <c r="AP43" s="136" t="s">
        <v>322</v>
      </c>
      <c r="AQ43" s="136" t="s">
        <v>372</v>
      </c>
      <c r="AR43" s="136"/>
      <c r="AS43" s="136" t="s">
        <v>373</v>
      </c>
      <c r="AT43" s="136" t="s">
        <v>374</v>
      </c>
      <c r="AU43" s="136" t="s">
        <v>375</v>
      </c>
      <c r="AV43" s="136" t="s">
        <v>376</v>
      </c>
      <c r="AW43" s="136" t="s">
        <v>377</v>
      </c>
      <c r="AX43" s="136" t="s">
        <v>378</v>
      </c>
      <c r="AY43" s="136" t="s">
        <v>379</v>
      </c>
      <c r="AZ43" s="136" t="s">
        <v>380</v>
      </c>
      <c r="BA43" s="136" t="s">
        <v>381</v>
      </c>
      <c r="BC43" s="136"/>
      <c r="BD43" s="136" t="s">
        <v>395</v>
      </c>
      <c r="BE43" s="136" t="s">
        <v>317</v>
      </c>
      <c r="BF43" s="136" t="s">
        <v>396</v>
      </c>
      <c r="BG43" s="136" t="s">
        <v>331</v>
      </c>
      <c r="BH43" s="136" t="s">
        <v>397</v>
      </c>
      <c r="BI43" s="136" t="s">
        <v>322</v>
      </c>
      <c r="BK43" s="136"/>
      <c r="BL43" s="136" t="s">
        <v>398</v>
      </c>
      <c r="BM43" s="136"/>
      <c r="BN43" s="136" t="s">
        <v>399</v>
      </c>
      <c r="BO43" s="136" t="s">
        <v>358</v>
      </c>
      <c r="BP43" s="136" t="s">
        <v>400</v>
      </c>
      <c r="BQ43" s="136" t="s">
        <v>322</v>
      </c>
    </row>
    <row r="44" spans="2:69">
      <c r="B44" s="70" t="s">
        <v>391</v>
      </c>
      <c r="C44" s="71">
        <f>'Health Demographic'!D63</f>
        <v>8.6714325034852029E-3</v>
      </c>
      <c r="D44" s="70" t="s">
        <v>636</v>
      </c>
      <c r="I44" s="135" t="s">
        <v>323</v>
      </c>
      <c r="J44" s="134">
        <v>19111399999.999996</v>
      </c>
      <c r="K44" s="137"/>
      <c r="L44" s="134">
        <v>32605157252.559715</v>
      </c>
      <c r="M44" s="137">
        <v>4.6022843574732866E-2</v>
      </c>
      <c r="N44" s="137"/>
      <c r="O44" s="132">
        <v>1886.4319220672598</v>
      </c>
      <c r="P44" s="137"/>
      <c r="R44" s="135" t="s">
        <v>323</v>
      </c>
      <c r="S44" s="134">
        <v>19111399999.999996</v>
      </c>
      <c r="T44" s="134">
        <v>32605157252.559715</v>
      </c>
      <c r="U44" s="73">
        <f t="shared" ref="U44:U63" si="45">T44-AE44-AM44-BF44-BN44</f>
        <v>9523961958.482502</v>
      </c>
      <c r="V44" s="132"/>
      <c r="W44" s="73">
        <v>1886.4319220672598</v>
      </c>
      <c r="X44" s="73"/>
      <c r="Y44" s="73"/>
      <c r="Z44" s="137"/>
      <c r="AB44" s="135" t="s">
        <v>323</v>
      </c>
      <c r="AC44" s="134">
        <v>9290599999.9999981</v>
      </c>
      <c r="AD44" s="137"/>
      <c r="AE44" s="132">
        <v>15850302645.051189</v>
      </c>
      <c r="AF44" s="132"/>
      <c r="AG44" s="132">
        <v>917.04869424312642</v>
      </c>
      <c r="AH44" s="137"/>
      <c r="AJ44" s="135"/>
      <c r="AK44" s="134"/>
      <c r="AL44" s="137"/>
      <c r="AM44" s="135"/>
      <c r="AN44" s="137"/>
      <c r="AO44" s="135"/>
      <c r="AP44" s="137"/>
      <c r="AQ44" s="137"/>
      <c r="AR44" s="137"/>
      <c r="AS44" s="137"/>
      <c r="AT44" s="137"/>
      <c r="AU44" s="137"/>
      <c r="AV44" s="137"/>
      <c r="AW44" s="137"/>
      <c r="AX44" s="137"/>
      <c r="AY44" s="137"/>
      <c r="AZ44" s="137"/>
      <c r="BA44" s="135"/>
      <c r="BC44" s="135" t="s">
        <v>323</v>
      </c>
      <c r="BD44" s="134">
        <v>4238362683</v>
      </c>
      <c r="BE44" s="137"/>
      <c r="BF44" s="134">
        <v>7230892649.0260229</v>
      </c>
      <c r="BG44" s="137"/>
      <c r="BH44" s="139">
        <v>418.35672229715459</v>
      </c>
      <c r="BI44" s="137"/>
      <c r="BK44" s="135" t="s">
        <v>323</v>
      </c>
      <c r="BL44" s="134"/>
      <c r="BM44" s="134"/>
      <c r="BN44" s="134"/>
      <c r="BO44" s="134"/>
      <c r="BP44" s="139"/>
      <c r="BQ44" s="137"/>
    </row>
    <row r="45" spans="2:69">
      <c r="B45" s="70" t="s">
        <v>393</v>
      </c>
      <c r="C45" s="71">
        <f>C43-C44</f>
        <v>1.3566706942278855E-2</v>
      </c>
      <c r="D45" s="70" t="s">
        <v>384</v>
      </c>
      <c r="I45" s="135" t="s">
        <v>324</v>
      </c>
      <c r="J45" s="134">
        <v>20209900000</v>
      </c>
      <c r="K45" s="137">
        <f t="shared" ref="K45:K63" si="46">(J45-J44)/J44</f>
        <v>5.7478782297477111E-2</v>
      </c>
      <c r="L45" s="134">
        <v>33843965703.517582</v>
      </c>
      <c r="M45" s="137">
        <v>4.7782850576778037E-2</v>
      </c>
      <c r="N45" s="137">
        <f>(L45-L44)/L44</f>
        <v>3.7994248620304143E-2</v>
      </c>
      <c r="O45" s="132">
        <v>1936.3048489494506</v>
      </c>
      <c r="P45" s="137">
        <f t="shared" ref="P45:P63" si="47">(O45-O44)/O44</f>
        <v>2.6437702998334107E-2</v>
      </c>
      <c r="R45" s="135" t="s">
        <v>324</v>
      </c>
      <c r="S45" s="134">
        <v>20209900000</v>
      </c>
      <c r="T45" s="134">
        <v>33843965703.517582</v>
      </c>
      <c r="U45" s="73">
        <f t="shared" si="45"/>
        <v>7348988328.6670799</v>
      </c>
      <c r="V45" s="137"/>
      <c r="W45" s="73">
        <v>1936.3048489494506</v>
      </c>
      <c r="X45" s="73">
        <f t="shared" ref="X45:X63" si="48">W45-AG45-AO45-BH45-BP45</f>
        <v>420.45550631768913</v>
      </c>
      <c r="Y45" s="74">
        <f>X45/W45</f>
        <v>0.21714323885818332</v>
      </c>
      <c r="Z45" s="137"/>
      <c r="AB45" s="135" t="s">
        <v>324</v>
      </c>
      <c r="AC45" s="134">
        <v>9732000000</v>
      </c>
      <c r="AD45" s="137">
        <f>(AC45-AC44)/AC44</f>
        <v>4.7510386842615333E-2</v>
      </c>
      <c r="AE45" s="132">
        <v>16297432160.804018</v>
      </c>
      <c r="AF45" s="137">
        <f>(AE45-AE44)/AE44</f>
        <v>2.8209525443505155E-2</v>
      </c>
      <c r="AG45" s="132">
        <v>932.42018960885775</v>
      </c>
      <c r="AH45" s="137">
        <f t="shared" ref="AH45:AH63" si="49">(AG45-AG44)/AG44</f>
        <v>1.676191838255436E-2</v>
      </c>
      <c r="AJ45" s="135" t="s">
        <v>324</v>
      </c>
      <c r="AK45" s="134">
        <v>1499893061</v>
      </c>
      <c r="AL45" s="137"/>
      <c r="AM45" s="134">
        <v>2511755590.8454771</v>
      </c>
      <c r="AN45" s="137"/>
      <c r="AO45" s="132">
        <v>143.70433336730684</v>
      </c>
      <c r="AP45" s="137"/>
      <c r="AQ45" s="137"/>
      <c r="AR45" s="137"/>
      <c r="AS45" s="137"/>
      <c r="AT45" s="137"/>
      <c r="AU45" s="137"/>
      <c r="AV45" s="137"/>
      <c r="AW45" s="137"/>
      <c r="AX45" s="137"/>
      <c r="AY45" s="137"/>
      <c r="AZ45" s="137"/>
      <c r="BA45" s="135"/>
      <c r="BC45" s="135" t="s">
        <v>324</v>
      </c>
      <c r="BD45" s="134">
        <v>4589563796</v>
      </c>
      <c r="BE45" s="137">
        <f>(BD45-BD44)/BD44</f>
        <v>8.2862449315312642E-2</v>
      </c>
      <c r="BF45" s="134">
        <v>7685789623.201004</v>
      </c>
      <c r="BG45" s="137">
        <f>(BF45-BF44)/BF44</f>
        <v>6.2910209880692153E-2</v>
      </c>
      <c r="BH45" s="139">
        <v>439.72481965559689</v>
      </c>
      <c r="BI45" s="137">
        <f t="shared" ref="BI45:BI63" si="50">(BH45-BH44)/BH44</f>
        <v>5.1076261524165861E-2</v>
      </c>
      <c r="BK45" s="135" t="s">
        <v>324</v>
      </c>
      <c r="BL45" s="134"/>
      <c r="BM45" s="134"/>
      <c r="BN45" s="134"/>
      <c r="BO45" s="134"/>
      <c r="BP45" s="139"/>
      <c r="BQ45" s="137"/>
    </row>
    <row r="46" spans="2:69">
      <c r="B46" s="72" t="s">
        <v>340</v>
      </c>
      <c r="C46" s="71">
        <v>2.6021903278166298E-2</v>
      </c>
      <c r="D46" s="70"/>
      <c r="I46" s="135" t="s">
        <v>325</v>
      </c>
      <c r="J46" s="134">
        <v>21327000000</v>
      </c>
      <c r="K46" s="137">
        <f t="shared" si="46"/>
        <v>5.5274890029144132E-2</v>
      </c>
      <c r="L46" s="134">
        <v>35344663489.432236</v>
      </c>
      <c r="M46" s="137">
        <v>4.8033567416362992E-2</v>
      </c>
      <c r="N46" s="137">
        <f t="shared" ref="N46:N64" si="51">(L46-L45)/L45</f>
        <v>4.4341664894155072E-2</v>
      </c>
      <c r="O46" s="132">
        <v>2004.2556453936008</v>
      </c>
      <c r="P46" s="137">
        <f t="shared" si="47"/>
        <v>3.5093026018613332E-2</v>
      </c>
      <c r="R46" s="135" t="s">
        <v>325</v>
      </c>
      <c r="S46" s="134">
        <v>21327000000</v>
      </c>
      <c r="T46" s="134">
        <v>35344663489.432236</v>
      </c>
      <c r="U46" s="73">
        <f t="shared" si="45"/>
        <v>7639199176.4285116</v>
      </c>
      <c r="V46" s="137"/>
      <c r="W46" s="73">
        <v>2004.2556453936008</v>
      </c>
      <c r="X46" s="73">
        <f t="shared" si="48"/>
        <v>433.1886786875429</v>
      </c>
      <c r="Y46" s="74">
        <f t="shared" ref="Y46:Y63" si="52">X46/W46</f>
        <v>0.2161344435691846</v>
      </c>
      <c r="Z46" s="137"/>
      <c r="AB46" s="135" t="s">
        <v>325</v>
      </c>
      <c r="AC46" s="134">
        <v>9909300000</v>
      </c>
      <c r="AD46" s="137">
        <f t="shared" ref="AD46:AD63" si="53">(AC46-AC45)/AC45</f>
        <v>1.8218249075215784E-2</v>
      </c>
      <c r="AE46" s="132">
        <v>16422416369.664316</v>
      </c>
      <c r="AF46" s="137">
        <f t="shared" ref="AF46:AF64" si="54">(AE46-AE45)/AE45</f>
        <v>7.6689510118588024E-3</v>
      </c>
      <c r="AG46" s="132">
        <v>931.25008050353119</v>
      </c>
      <c r="AH46" s="137">
        <f t="shared" si="49"/>
        <v>-1.2549160972344568E-3</v>
      </c>
      <c r="AJ46" s="135" t="s">
        <v>325</v>
      </c>
      <c r="AK46" s="134">
        <v>1790105426</v>
      </c>
      <c r="AL46" s="137">
        <f>(AK46-AK45)/AK45</f>
        <v>0.19348870432570126</v>
      </c>
      <c r="AM46" s="134">
        <v>2966693575.8698711</v>
      </c>
      <c r="AN46" s="137">
        <f t="shared" ref="AL46:AP63" si="55">(AM46-AM45)/AM45</f>
        <v>0.1811235084665456</v>
      </c>
      <c r="AO46" s="132">
        <v>168.22942307451666</v>
      </c>
      <c r="AP46" s="137">
        <f t="shared" si="55"/>
        <v>0.17066353625206229</v>
      </c>
      <c r="AQ46" s="137"/>
      <c r="AR46" s="137"/>
      <c r="AS46" s="137"/>
      <c r="AT46" s="137"/>
      <c r="AU46" s="137"/>
      <c r="AV46" s="137"/>
      <c r="AW46" s="137"/>
      <c r="AX46" s="137"/>
      <c r="AY46" s="137"/>
      <c r="AZ46" s="137"/>
      <c r="BA46" s="135"/>
      <c r="BC46" s="135" t="s">
        <v>325</v>
      </c>
      <c r="BD46" s="134">
        <v>5018095296</v>
      </c>
      <c r="BE46" s="137">
        <f t="shared" ref="BE46:BG61" si="56">(BD46-BD45)/BD45</f>
        <v>9.3370855934824012E-2</v>
      </c>
      <c r="BF46" s="134">
        <v>8316354367.4695387</v>
      </c>
      <c r="BG46" s="137">
        <f t="shared" si="56"/>
        <v>8.2042935753153606E-2</v>
      </c>
      <c r="BH46" s="139">
        <v>471.58746312801014</v>
      </c>
      <c r="BI46" s="137">
        <f t="shared" si="50"/>
        <v>7.2460416260716976E-2</v>
      </c>
      <c r="BK46" s="135" t="s">
        <v>325</v>
      </c>
      <c r="BL46" s="134"/>
      <c r="BM46" s="134"/>
      <c r="BN46" s="134"/>
      <c r="BO46" s="134"/>
      <c r="BP46" s="139"/>
      <c r="BQ46" s="137"/>
    </row>
    <row r="47" spans="2:69" ht="38.25">
      <c r="B47" s="225" t="s">
        <v>719</v>
      </c>
      <c r="C47" s="78">
        <f>C45-C46</f>
        <v>-1.2455196335887443E-2</v>
      </c>
      <c r="D47" s="70"/>
      <c r="I47" s="135" t="s">
        <v>328</v>
      </c>
      <c r="J47" s="134">
        <v>22506000000.000004</v>
      </c>
      <c r="K47" s="137">
        <f t="shared" si="46"/>
        <v>5.5282036854691415E-2</v>
      </c>
      <c r="L47" s="134">
        <v>36630644688.644691</v>
      </c>
      <c r="M47" s="137">
        <v>4.8238995867556041E-2</v>
      </c>
      <c r="N47" s="137">
        <f t="shared" si="51"/>
        <v>3.638402724068808E-2</v>
      </c>
      <c r="O47" s="132">
        <v>2057.2694123313518</v>
      </c>
      <c r="P47" s="137">
        <f t="shared" si="47"/>
        <v>2.6450601279129706E-2</v>
      </c>
      <c r="R47" s="135" t="s">
        <v>328</v>
      </c>
      <c r="S47" s="134">
        <v>22506000000.000004</v>
      </c>
      <c r="T47" s="134">
        <v>36630644688.644691</v>
      </c>
      <c r="U47" s="73">
        <f t="shared" si="45"/>
        <v>8400677934.5653324</v>
      </c>
      <c r="V47" s="137"/>
      <c r="W47" s="73">
        <v>2057.2694123313518</v>
      </c>
      <c r="X47" s="73">
        <f t="shared" si="48"/>
        <v>471.80326484905248</v>
      </c>
      <c r="Y47" s="74">
        <f t="shared" si="52"/>
        <v>0.22933470065760256</v>
      </c>
      <c r="Z47" s="137"/>
      <c r="AB47" s="135" t="s">
        <v>328</v>
      </c>
      <c r="AC47" s="134">
        <v>9979000000</v>
      </c>
      <c r="AD47" s="137">
        <f t="shared" si="53"/>
        <v>7.0337965345685363E-3</v>
      </c>
      <c r="AE47" s="132">
        <v>16241766788.766787</v>
      </c>
      <c r="AF47" s="137">
        <f t="shared" si="54"/>
        <v>-1.1000182727751787E-2</v>
      </c>
      <c r="AG47" s="132">
        <v>912.17859529256896</v>
      </c>
      <c r="AH47" s="137">
        <f t="shared" si="49"/>
        <v>-2.0479445436021006E-2</v>
      </c>
      <c r="AJ47" s="135" t="s">
        <v>328</v>
      </c>
      <c r="AK47" s="134">
        <v>1992334065</v>
      </c>
      <c r="AL47" s="137">
        <f t="shared" si="55"/>
        <v>0.11297023966453247</v>
      </c>
      <c r="AM47" s="134">
        <v>3242712220.5677652</v>
      </c>
      <c r="AN47" s="137">
        <f t="shared" si="55"/>
        <v>9.3039148681529071E-2</v>
      </c>
      <c r="AO47" s="132">
        <v>182.11889856350675</v>
      </c>
      <c r="AP47" s="137">
        <f t="shared" si="55"/>
        <v>8.2562700597491739E-2</v>
      </c>
      <c r="AQ47" s="137"/>
      <c r="AR47" s="137"/>
      <c r="AS47" s="137"/>
      <c r="AT47" s="137"/>
      <c r="AU47" s="137"/>
      <c r="AV47" s="137"/>
      <c r="AW47" s="137"/>
      <c r="AX47" s="137"/>
      <c r="AY47" s="137"/>
      <c r="AZ47" s="137"/>
      <c r="BA47" s="135"/>
      <c r="BC47" s="135" t="s">
        <v>328</v>
      </c>
      <c r="BD47" s="134">
        <v>5373259162</v>
      </c>
      <c r="BE47" s="137">
        <f t="shared" si="56"/>
        <v>7.0776628391873403E-2</v>
      </c>
      <c r="BF47" s="134">
        <v>8745487744.7448101</v>
      </c>
      <c r="BG47" s="137">
        <f t="shared" si="56"/>
        <v>5.1601141355144792E-2</v>
      </c>
      <c r="BH47" s="139">
        <v>491.16865362622372</v>
      </c>
      <c r="BI47" s="137">
        <f t="shared" si="50"/>
        <v>4.1521863979022598E-2</v>
      </c>
      <c r="BK47" s="135" t="s">
        <v>328</v>
      </c>
      <c r="BL47" s="134"/>
      <c r="BM47" s="134"/>
      <c r="BN47" s="134"/>
      <c r="BO47" s="134"/>
      <c r="BP47" s="139"/>
      <c r="BQ47" s="137"/>
    </row>
    <row r="48" spans="2:69">
      <c r="B48" s="70" t="s">
        <v>423</v>
      </c>
      <c r="C48" s="71">
        <f>C34</f>
        <v>8.8942674687063541E-3</v>
      </c>
      <c r="D48" s="70"/>
      <c r="I48" s="135" t="s">
        <v>330</v>
      </c>
      <c r="J48" s="134">
        <v>23911200000.000004</v>
      </c>
      <c r="K48" s="137">
        <f t="shared" si="46"/>
        <v>6.2436683551053043E-2</v>
      </c>
      <c r="L48" s="134">
        <v>37705397791.798119</v>
      </c>
      <c r="M48" s="137">
        <v>4.8225662993955469E-2</v>
      </c>
      <c r="N48" s="137">
        <f t="shared" si="51"/>
        <v>2.9340272667562277E-2</v>
      </c>
      <c r="O48" s="132">
        <v>2094.1763346073649</v>
      </c>
      <c r="P48" s="137">
        <f t="shared" si="47"/>
        <v>1.7939761343259961E-2</v>
      </c>
      <c r="R48" s="135" t="s">
        <v>330</v>
      </c>
      <c r="S48" s="134">
        <v>23911200000.000004</v>
      </c>
      <c r="T48" s="134">
        <v>37705397791.798119</v>
      </c>
      <c r="U48" s="73">
        <f t="shared" si="45"/>
        <v>8395963798.0516644</v>
      </c>
      <c r="V48" s="137"/>
      <c r="W48" s="73">
        <v>2094.1763346073649</v>
      </c>
      <c r="X48" s="73">
        <f t="shared" si="48"/>
        <v>466.31595797471317</v>
      </c>
      <c r="Y48" s="74">
        <f t="shared" si="52"/>
        <v>0.2226727283030549</v>
      </c>
      <c r="Z48" s="137"/>
      <c r="AB48" s="135" t="s">
        <v>330</v>
      </c>
      <c r="AC48" s="134">
        <v>10559800000</v>
      </c>
      <c r="AD48" s="137">
        <f t="shared" si="53"/>
        <v>5.8202224671810805E-2</v>
      </c>
      <c r="AE48" s="132">
        <v>16651672003.154575</v>
      </c>
      <c r="AF48" s="137">
        <f t="shared" si="54"/>
        <v>2.5237723193469907E-2</v>
      </c>
      <c r="AG48" s="132">
        <v>924.84205134777199</v>
      </c>
      <c r="AH48" s="137">
        <f t="shared" si="49"/>
        <v>1.3882649867640663E-2</v>
      </c>
      <c r="AJ48" s="135" t="s">
        <v>330</v>
      </c>
      <c r="AK48" s="134">
        <v>2330339402</v>
      </c>
      <c r="AL48" s="137">
        <f t="shared" si="55"/>
        <v>0.16965294271570866</v>
      </c>
      <c r="AM48" s="134">
        <v>3674695295.1884861</v>
      </c>
      <c r="AN48" s="137">
        <f t="shared" si="55"/>
        <v>0.13321659315950188</v>
      </c>
      <c r="AO48" s="132">
        <v>204.09438368929528</v>
      </c>
      <c r="AP48" s="137">
        <f t="shared" si="55"/>
        <v>0.12066559428551266</v>
      </c>
      <c r="AQ48" s="137"/>
      <c r="AR48" s="137"/>
      <c r="AS48" s="137"/>
      <c r="AT48" s="137"/>
      <c r="AU48" s="137"/>
      <c r="AV48" s="137"/>
      <c r="AW48" s="137"/>
      <c r="AX48" s="137"/>
      <c r="AY48" s="137"/>
      <c r="AZ48" s="137"/>
      <c r="BA48" s="135"/>
      <c r="BC48" s="135" t="s">
        <v>330</v>
      </c>
      <c r="BD48" s="134">
        <v>5696688457</v>
      </c>
      <c r="BE48" s="137">
        <f t="shared" si="56"/>
        <v>6.019238701295309E-2</v>
      </c>
      <c r="BF48" s="134">
        <v>8983066695.4033909</v>
      </c>
      <c r="BG48" s="137">
        <f t="shared" si="56"/>
        <v>2.7165889152533852E-2</v>
      </c>
      <c r="BH48" s="139">
        <v>498.92394159558449</v>
      </c>
      <c r="BI48" s="137">
        <f t="shared" si="50"/>
        <v>1.5789460325093353E-2</v>
      </c>
      <c r="BK48" s="135" t="s">
        <v>330</v>
      </c>
      <c r="BL48" s="134"/>
      <c r="BM48" s="134"/>
      <c r="BN48" s="134"/>
      <c r="BO48" s="134"/>
      <c r="BP48" s="139"/>
      <c r="BQ48" s="137"/>
    </row>
    <row r="49" spans="2:69">
      <c r="B49" s="70" t="s">
        <v>424</v>
      </c>
      <c r="C49" s="71">
        <f>C43-C48</f>
        <v>1.3343871977057704E-2</v>
      </c>
      <c r="D49" s="70"/>
      <c r="I49" s="135" t="s">
        <v>332</v>
      </c>
      <c r="J49" s="134">
        <v>25884200000</v>
      </c>
      <c r="K49" s="137">
        <f t="shared" si="46"/>
        <v>8.2513633778312917E-2</v>
      </c>
      <c r="L49" s="134">
        <v>39149363010.590019</v>
      </c>
      <c r="M49" s="137">
        <v>4.8897528317427212E-2</v>
      </c>
      <c r="N49" s="137">
        <f t="shared" si="51"/>
        <v>3.8295981566490722E-2</v>
      </c>
      <c r="O49" s="132">
        <v>2148.1406599376564</v>
      </c>
      <c r="P49" s="137">
        <f t="shared" si="47"/>
        <v>2.5768759028789844E-2</v>
      </c>
      <c r="R49" s="135" t="s">
        <v>332</v>
      </c>
      <c r="S49" s="134">
        <v>25884200000</v>
      </c>
      <c r="T49" s="134">
        <v>39149363010.590019</v>
      </c>
      <c r="U49" s="73">
        <f t="shared" si="45"/>
        <v>9208811508.8714123</v>
      </c>
      <c r="V49" s="137"/>
      <c r="W49" s="73">
        <v>2148.1406599376564</v>
      </c>
      <c r="X49" s="73">
        <f t="shared" si="48"/>
        <v>505.29104206772098</v>
      </c>
      <c r="Y49" s="74">
        <f t="shared" si="52"/>
        <v>0.23522251195710134</v>
      </c>
      <c r="Z49" s="137"/>
      <c r="AB49" s="135" t="s">
        <v>332</v>
      </c>
      <c r="AC49" s="134">
        <v>11228700000</v>
      </c>
      <c r="AD49" s="137">
        <f t="shared" si="53"/>
        <v>6.3344002727324378E-2</v>
      </c>
      <c r="AE49" s="132">
        <v>16983196406.959154</v>
      </c>
      <c r="AF49" s="137">
        <f t="shared" si="54"/>
        <v>1.9909376292168927E-2</v>
      </c>
      <c r="AG49" s="132">
        <v>931.87454231701042</v>
      </c>
      <c r="AH49" s="137">
        <f t="shared" si="49"/>
        <v>7.6039913615411322E-3</v>
      </c>
      <c r="AJ49" s="135" t="s">
        <v>332</v>
      </c>
      <c r="AK49" s="134">
        <v>2528571945</v>
      </c>
      <c r="AL49" s="137">
        <f t="shared" si="55"/>
        <v>8.5065953409991735E-2</v>
      </c>
      <c r="AM49" s="134">
        <v>3824417249.6425872</v>
      </c>
      <c r="AN49" s="137">
        <f t="shared" si="55"/>
        <v>4.0744046084621392E-2</v>
      </c>
      <c r="AO49" s="132">
        <v>209.84725070244176</v>
      </c>
      <c r="AP49" s="137">
        <f t="shared" si="55"/>
        <v>2.8187287220526332E-2</v>
      </c>
      <c r="AQ49" s="137"/>
      <c r="AR49" s="137"/>
      <c r="AS49" s="137"/>
      <c r="AT49" s="137"/>
      <c r="AU49" s="137"/>
      <c r="AV49" s="137"/>
      <c r="AW49" s="137"/>
      <c r="AX49" s="137"/>
      <c r="AY49" s="137"/>
      <c r="AZ49" s="137"/>
      <c r="BA49" s="135"/>
      <c r="BC49" s="135" t="s">
        <v>332</v>
      </c>
      <c r="BD49" s="134">
        <v>6038381511</v>
      </c>
      <c r="BE49" s="137">
        <f t="shared" si="56"/>
        <v>5.9980997131786805E-2</v>
      </c>
      <c r="BF49" s="134">
        <v>9132937845.116869</v>
      </c>
      <c r="BG49" s="137">
        <f t="shared" si="56"/>
        <v>1.6683740062863689E-2</v>
      </c>
      <c r="BH49" s="139">
        <v>501.12782485048336</v>
      </c>
      <c r="BI49" s="137">
        <f t="shared" si="50"/>
        <v>4.4172729972643465E-3</v>
      </c>
      <c r="BK49" s="135" t="s">
        <v>332</v>
      </c>
      <c r="BL49" s="134"/>
      <c r="BM49" s="134"/>
      <c r="BN49" s="134"/>
      <c r="BO49" s="134"/>
      <c r="BP49" s="139"/>
      <c r="BQ49" s="137"/>
    </row>
    <row r="50" spans="2:69">
      <c r="B50" s="70" t="s">
        <v>425</v>
      </c>
      <c r="C50" s="78">
        <f>C49-C46</f>
        <v>-1.2678031301108594E-2</v>
      </c>
      <c r="D50" s="70"/>
      <c r="I50" s="135" t="s">
        <v>334</v>
      </c>
      <c r="J50" s="134">
        <v>27711000000.000004</v>
      </c>
      <c r="K50" s="137">
        <f t="shared" si="46"/>
        <v>7.0575872540005247E-2</v>
      </c>
      <c r="L50" s="134">
        <v>41364796192.609184</v>
      </c>
      <c r="M50" s="137">
        <v>4.9840734832038658E-2</v>
      </c>
      <c r="N50" s="137">
        <f t="shared" si="51"/>
        <v>5.6589252331382345E-2</v>
      </c>
      <c r="O50" s="132">
        <v>2245.2756400917601</v>
      </c>
      <c r="P50" s="137">
        <f t="shared" si="47"/>
        <v>4.5218165628373122E-2</v>
      </c>
      <c r="R50" s="135" t="s">
        <v>334</v>
      </c>
      <c r="S50" s="134">
        <v>27711000000.000004</v>
      </c>
      <c r="T50" s="134">
        <v>41364796192.609184</v>
      </c>
      <c r="U50" s="73">
        <f t="shared" si="45"/>
        <v>9893256874.3157902</v>
      </c>
      <c r="V50" s="137"/>
      <c r="W50" s="73">
        <v>2245.2756400917601</v>
      </c>
      <c r="X50" s="73">
        <f t="shared" si="48"/>
        <v>537.00466835711097</v>
      </c>
      <c r="Y50" s="74">
        <f t="shared" si="52"/>
        <v>0.23917093240951237</v>
      </c>
      <c r="Z50" s="137"/>
      <c r="AB50" s="135" t="s">
        <v>334</v>
      </c>
      <c r="AC50" s="134">
        <v>12179200000</v>
      </c>
      <c r="AD50" s="137">
        <f t="shared" si="53"/>
        <v>8.4649157961295615E-2</v>
      </c>
      <c r="AE50" s="132">
        <v>18180149608.06271</v>
      </c>
      <c r="AF50" s="137">
        <f t="shared" si="54"/>
        <v>7.0478676241009827E-2</v>
      </c>
      <c r="AG50" s="132">
        <v>986.81610464456594</v>
      </c>
      <c r="AH50" s="137">
        <f t="shared" si="49"/>
        <v>5.8958110596034695E-2</v>
      </c>
      <c r="AJ50" s="135" t="s">
        <v>334</v>
      </c>
      <c r="AK50" s="134">
        <v>2746186905</v>
      </c>
      <c r="AL50" s="137">
        <f t="shared" si="55"/>
        <v>8.6062395982171663E-2</v>
      </c>
      <c r="AM50" s="134">
        <v>4099291315.0783873</v>
      </c>
      <c r="AN50" s="137">
        <f t="shared" si="55"/>
        <v>7.1873450905883388E-2</v>
      </c>
      <c r="AO50" s="132">
        <v>222.5089878003495</v>
      </c>
      <c r="AP50" s="137">
        <f t="shared" si="55"/>
        <v>6.0337874599375993E-2</v>
      </c>
      <c r="AQ50" s="137"/>
      <c r="AR50" s="137"/>
      <c r="AS50" s="137"/>
      <c r="AT50" s="137"/>
      <c r="AU50" s="137"/>
      <c r="AV50" s="137"/>
      <c r="AW50" s="137"/>
      <c r="AX50" s="137"/>
      <c r="AY50" s="137"/>
      <c r="AZ50" s="137"/>
      <c r="BA50" s="135"/>
      <c r="BC50" s="135" t="s">
        <v>334</v>
      </c>
      <c r="BD50" s="134">
        <v>6157947387</v>
      </c>
      <c r="BE50" s="137">
        <f t="shared" si="56"/>
        <v>1.9800980739986238E-2</v>
      </c>
      <c r="BF50" s="134">
        <v>9192098395.1522961</v>
      </c>
      <c r="BG50" s="137">
        <f t="shared" si="56"/>
        <v>6.4777129811584792E-3</v>
      </c>
      <c r="BH50" s="139">
        <v>498.94587928973363</v>
      </c>
      <c r="BI50" s="137">
        <f t="shared" si="50"/>
        <v>-4.3540698651102537E-3</v>
      </c>
      <c r="BK50" s="135" t="s">
        <v>334</v>
      </c>
      <c r="BL50" s="134"/>
      <c r="BM50" s="134"/>
      <c r="BN50" s="134"/>
      <c r="BO50" s="134"/>
      <c r="BP50" s="139"/>
      <c r="BQ50" s="137"/>
    </row>
    <row r="51" spans="2:69">
      <c r="I51" s="135" t="s">
        <v>337</v>
      </c>
      <c r="J51" s="134">
        <v>30184500000</v>
      </c>
      <c r="K51" s="137">
        <f t="shared" si="46"/>
        <v>8.9260582440186059E-2</v>
      </c>
      <c r="L51" s="134">
        <v>45073866878.267365</v>
      </c>
      <c r="M51" s="137">
        <v>5.1312716108566817E-2</v>
      </c>
      <c r="N51" s="137">
        <f t="shared" si="51"/>
        <v>8.9667326496362498E-2</v>
      </c>
      <c r="O51" s="132">
        <v>2422.3384872677379</v>
      </c>
      <c r="P51" s="137">
        <f t="shared" si="47"/>
        <v>7.886018269397943E-2</v>
      </c>
      <c r="R51" s="135" t="s">
        <v>337</v>
      </c>
      <c r="S51" s="134">
        <v>30184500000</v>
      </c>
      <c r="T51" s="134">
        <v>45073866878.267365</v>
      </c>
      <c r="U51" s="73">
        <f t="shared" si="45"/>
        <v>10902051750.248692</v>
      </c>
      <c r="V51" s="137"/>
      <c r="W51" s="73">
        <v>2422.3384872677379</v>
      </c>
      <c r="X51" s="73">
        <f t="shared" si="48"/>
        <v>585.89292141573537</v>
      </c>
      <c r="Y51" s="74">
        <f t="shared" si="52"/>
        <v>0.24187078911361795</v>
      </c>
      <c r="Z51" s="137"/>
      <c r="AB51" s="135" t="s">
        <v>337</v>
      </c>
      <c r="AC51" s="134">
        <v>13524700000</v>
      </c>
      <c r="AD51" s="137">
        <f t="shared" si="53"/>
        <v>0.11047523646873358</v>
      </c>
      <c r="AE51" s="132">
        <v>20196144622.852875</v>
      </c>
      <c r="AF51" s="137">
        <f t="shared" si="54"/>
        <v>0.11088990235240373</v>
      </c>
      <c r="AG51" s="132">
        <v>1085.3716754874181</v>
      </c>
      <c r="AH51" s="137">
        <f t="shared" si="49"/>
        <v>9.9872276484938557E-2</v>
      </c>
      <c r="AJ51" s="135" t="s">
        <v>337</v>
      </c>
      <c r="AK51" s="134">
        <v>3025515014</v>
      </c>
      <c r="AL51" s="137">
        <f t="shared" si="55"/>
        <v>0.10171489365542656</v>
      </c>
      <c r="AM51" s="134">
        <v>4517936721.8020916</v>
      </c>
      <c r="AN51" s="137">
        <f t="shared" si="55"/>
        <v>0.10212628831325175</v>
      </c>
      <c r="AO51" s="132">
        <v>242.80082367501831</v>
      </c>
      <c r="AP51" s="137">
        <f t="shared" si="55"/>
        <v>9.1195578548386766E-2</v>
      </c>
      <c r="AQ51" s="137"/>
      <c r="AR51" s="137"/>
      <c r="AS51" s="137"/>
      <c r="AT51" s="137"/>
      <c r="AU51" s="137"/>
      <c r="AV51" s="137"/>
      <c r="AW51" s="137"/>
      <c r="AX51" s="137"/>
      <c r="AY51" s="137"/>
      <c r="AZ51" s="137"/>
      <c r="BA51" s="135"/>
      <c r="BC51" s="135" t="s">
        <v>337</v>
      </c>
      <c r="BD51" s="134">
        <v>6333536152</v>
      </c>
      <c r="BE51" s="137">
        <f t="shared" si="56"/>
        <v>2.8514171032166372E-2</v>
      </c>
      <c r="BF51" s="134">
        <v>9457733783.3637047</v>
      </c>
      <c r="BG51" s="137">
        <f t="shared" si="56"/>
        <v>2.8898231588937156E-2</v>
      </c>
      <c r="BH51" s="139">
        <v>508.27306668956618</v>
      </c>
      <c r="BI51" s="137">
        <f t="shared" si="50"/>
        <v>1.8693785813223111E-2</v>
      </c>
      <c r="BK51" s="135" t="s">
        <v>337</v>
      </c>
      <c r="BL51" s="134"/>
      <c r="BM51" s="134"/>
      <c r="BN51" s="134"/>
      <c r="BO51" s="134"/>
      <c r="BP51" s="139"/>
      <c r="BQ51" s="137"/>
    </row>
    <row r="52" spans="2:69">
      <c r="B52" s="77" t="s">
        <v>412</v>
      </c>
      <c r="C52" s="70" t="s">
        <v>326</v>
      </c>
      <c r="D52" s="70" t="s">
        <v>327</v>
      </c>
      <c r="E52" s="70"/>
      <c r="I52" s="135" t="s">
        <v>339</v>
      </c>
      <c r="J52" s="134">
        <v>32460299999.999996</v>
      </c>
      <c r="K52" s="137">
        <f t="shared" si="46"/>
        <v>7.5396312677036101E-2</v>
      </c>
      <c r="L52" s="134">
        <v>47864579535.398216</v>
      </c>
      <c r="M52" s="137">
        <v>5.222190403871399E-2</v>
      </c>
      <c r="N52" s="137">
        <f t="shared" si="51"/>
        <v>6.1914205512205799E-2</v>
      </c>
      <c r="O52" s="132">
        <v>2544.3285048199523</v>
      </c>
      <c r="P52" s="137">
        <f t="shared" si="47"/>
        <v>5.0360434015896863E-2</v>
      </c>
      <c r="R52" s="135" t="s">
        <v>339</v>
      </c>
      <c r="S52" s="134">
        <v>32460299999.999996</v>
      </c>
      <c r="T52" s="134">
        <v>47864579535.398216</v>
      </c>
      <c r="U52" s="134">
        <f t="shared" si="45"/>
        <v>9485413730.5718975</v>
      </c>
      <c r="V52" s="137"/>
      <c r="W52" s="132">
        <v>2544.3285048199523</v>
      </c>
      <c r="X52" s="132">
        <f t="shared" si="48"/>
        <v>504.21436412820373</v>
      </c>
      <c r="Y52" s="137">
        <f t="shared" si="52"/>
        <v>0.1981718803892755</v>
      </c>
      <c r="Z52" s="137"/>
      <c r="AB52" s="135" t="s">
        <v>339</v>
      </c>
      <c r="AC52" s="134">
        <v>14935900000</v>
      </c>
      <c r="AD52" s="137">
        <f t="shared" si="53"/>
        <v>0.1043424253403033</v>
      </c>
      <c r="AE52" s="132">
        <v>22023843694.690262</v>
      </c>
      <c r="AF52" s="137">
        <f t="shared" si="54"/>
        <v>9.0497424432644469E-2</v>
      </c>
      <c r="AG52" s="132">
        <v>1170.7173413412793</v>
      </c>
      <c r="AH52" s="137">
        <f t="shared" si="49"/>
        <v>7.863266361316662E-2</v>
      </c>
      <c r="AJ52" s="135" t="s">
        <v>339</v>
      </c>
      <c r="AK52" s="134">
        <v>3459575772</v>
      </c>
      <c r="AL52" s="137">
        <f t="shared" si="55"/>
        <v>0.14346673409038319</v>
      </c>
      <c r="AM52" s="134">
        <v>5101343477.9601765</v>
      </c>
      <c r="AN52" s="137">
        <f t="shared" si="55"/>
        <v>0.12913123668659496</v>
      </c>
      <c r="AO52" s="132">
        <v>271.17116142746966</v>
      </c>
      <c r="AP52" s="137">
        <f t="shared" si="55"/>
        <v>0.11684613471667708</v>
      </c>
      <c r="AQ52" s="137"/>
      <c r="AR52" s="137"/>
      <c r="AS52" s="137"/>
      <c r="AT52" s="137"/>
      <c r="AU52" s="137"/>
      <c r="AV52" s="137"/>
      <c r="AW52" s="137"/>
      <c r="AX52" s="137"/>
      <c r="AY52" s="137"/>
      <c r="AZ52" s="137"/>
      <c r="BA52" s="135"/>
      <c r="BC52" s="135" t="s">
        <v>339</v>
      </c>
      <c r="BD52" s="134">
        <v>6669105539</v>
      </c>
      <c r="BE52" s="137">
        <f t="shared" si="56"/>
        <v>5.2982943326854479E-2</v>
      </c>
      <c r="BF52" s="134">
        <v>9833979738.370573</v>
      </c>
      <c r="BG52" s="137">
        <f t="shared" si="56"/>
        <v>3.9781829730573579E-2</v>
      </c>
      <c r="BH52" s="139">
        <v>522.74302223116649</v>
      </c>
      <c r="BI52" s="137">
        <f t="shared" si="50"/>
        <v>2.8468861503609853E-2</v>
      </c>
      <c r="BK52" s="135" t="s">
        <v>339</v>
      </c>
      <c r="BL52" s="134">
        <v>963000000</v>
      </c>
      <c r="BM52" s="137"/>
      <c r="BN52" s="134">
        <v>1419998893.8053095</v>
      </c>
      <c r="BO52" s="134"/>
      <c r="BP52" s="139">
        <v>75.482615691833246</v>
      </c>
      <c r="BQ52" s="137"/>
    </row>
    <row r="53" spans="2:69">
      <c r="B53" s="70" t="s">
        <v>385</v>
      </c>
      <c r="C53" s="71">
        <f>1-C39</f>
        <v>0.12968647511774045</v>
      </c>
      <c r="D53" s="70" t="s">
        <v>384</v>
      </c>
      <c r="E53" s="70"/>
      <c r="I53" s="135" t="s">
        <v>342</v>
      </c>
      <c r="J53" s="134">
        <v>36380099999.999992</v>
      </c>
      <c r="K53" s="137">
        <f t="shared" si="46"/>
        <v>0.12075673977135136</v>
      </c>
      <c r="L53" s="134">
        <v>52388916060.496925</v>
      </c>
      <c r="M53" s="137">
        <v>5.4929360553338538E-2</v>
      </c>
      <c r="N53" s="137">
        <f t="shared" si="51"/>
        <v>9.4523686805871532E-2</v>
      </c>
      <c r="O53" s="132">
        <v>2753.1379043461025</v>
      </c>
      <c r="P53" s="137">
        <f t="shared" si="47"/>
        <v>8.2068569027381327E-2</v>
      </c>
      <c r="R53" s="135" t="s">
        <v>342</v>
      </c>
      <c r="S53" s="134">
        <v>36380099999.999992</v>
      </c>
      <c r="T53" s="134">
        <v>52388916060.496925</v>
      </c>
      <c r="U53" s="134">
        <f t="shared" si="45"/>
        <v>11174648155.755478</v>
      </c>
      <c r="V53" s="137"/>
      <c r="W53" s="132">
        <v>2753.1379043461025</v>
      </c>
      <c r="X53" s="132">
        <f t="shared" si="48"/>
        <v>587.24916869467006</v>
      </c>
      <c r="Y53" s="137">
        <f t="shared" si="52"/>
        <v>0.21330176296931538</v>
      </c>
      <c r="Z53" s="137"/>
      <c r="AB53" s="135" t="s">
        <v>342</v>
      </c>
      <c r="AC53" s="134">
        <v>15939300000</v>
      </c>
      <c r="AD53" s="137">
        <f t="shared" si="53"/>
        <v>6.7180417651430444E-2</v>
      </c>
      <c r="AE53" s="132">
        <v>22953280770.615772</v>
      </c>
      <c r="AF53" s="137">
        <f t="shared" si="54"/>
        <v>4.2201401753935837E-2</v>
      </c>
      <c r="AG53" s="132">
        <v>1206.2388778135257</v>
      </c>
      <c r="AH53" s="137">
        <f t="shared" si="49"/>
        <v>3.0341684724298847E-2</v>
      </c>
      <c r="AJ53" s="135" t="s">
        <v>342</v>
      </c>
      <c r="AK53" s="134">
        <v>4159908845</v>
      </c>
      <c r="AL53" s="137">
        <f t="shared" si="55"/>
        <v>0.20243322278648446</v>
      </c>
      <c r="AM53" s="134">
        <v>5990448495.1944542</v>
      </c>
      <c r="AN53" s="137">
        <f t="shared" si="55"/>
        <v>0.17428840482425137</v>
      </c>
      <c r="AO53" s="132">
        <v>314.80954477294233</v>
      </c>
      <c r="AP53" s="137">
        <f t="shared" si="55"/>
        <v>0.16092560549490681</v>
      </c>
      <c r="AQ53" s="137"/>
      <c r="AR53" s="137"/>
      <c r="AS53" s="137"/>
      <c r="AT53" s="137"/>
      <c r="AU53" s="137"/>
      <c r="AV53" s="132"/>
      <c r="AW53" s="132"/>
      <c r="AX53" s="137"/>
      <c r="AY53" s="137"/>
      <c r="AZ53" s="137"/>
      <c r="BA53" s="135"/>
      <c r="BC53" s="135" t="s">
        <v>342</v>
      </c>
      <c r="BD53" s="134">
        <v>6944951688</v>
      </c>
      <c r="BE53" s="137">
        <f t="shared" si="56"/>
        <v>4.1361790930866241E-2</v>
      </c>
      <c r="BF53" s="134">
        <v>10001030536.662586</v>
      </c>
      <c r="BG53" s="137">
        <f t="shared" si="56"/>
        <v>1.6987100109654325E-2</v>
      </c>
      <c r="BH53" s="139">
        <v>525.5733144242389</v>
      </c>
      <c r="BI53" s="137">
        <f t="shared" si="50"/>
        <v>5.414308891187462E-3</v>
      </c>
      <c r="BK53" s="135" t="s">
        <v>342</v>
      </c>
      <c r="BL53" s="134">
        <v>1576000000</v>
      </c>
      <c r="BM53" s="137">
        <f>(BL53-BL52)/BL52</f>
        <v>0.63655244029075808</v>
      </c>
      <c r="BN53" s="134">
        <v>2269508102.2686353</v>
      </c>
      <c r="BO53" s="134"/>
      <c r="BP53" s="139">
        <v>119.26699864072553</v>
      </c>
      <c r="BQ53" s="137"/>
    </row>
    <row r="54" spans="2:69">
      <c r="B54" s="70" t="s">
        <v>387</v>
      </c>
      <c r="C54" s="71"/>
      <c r="D54" s="70" t="s">
        <v>384</v>
      </c>
      <c r="E54" s="70"/>
      <c r="I54" s="135" t="s">
        <v>343</v>
      </c>
      <c r="J54" s="134">
        <v>39465300000</v>
      </c>
      <c r="K54" s="137">
        <f t="shared" si="46"/>
        <v>8.480460471521542E-2</v>
      </c>
      <c r="L54" s="134">
        <v>53607926188.858696</v>
      </c>
      <c r="M54" s="137">
        <v>5.5886876136421564E-2</v>
      </c>
      <c r="N54" s="137">
        <f t="shared" si="51"/>
        <v>2.3268473945024928E-2</v>
      </c>
      <c r="O54" s="132">
        <v>2781.2585102543844</v>
      </c>
      <c r="P54" s="137">
        <f t="shared" si="47"/>
        <v>1.0214020105527872E-2</v>
      </c>
      <c r="R54" s="135" t="s">
        <v>343</v>
      </c>
      <c r="S54" s="134">
        <v>39465300000</v>
      </c>
      <c r="T54" s="134">
        <v>53607926188.858696</v>
      </c>
      <c r="U54" s="134">
        <f t="shared" si="45"/>
        <v>11555502661.44599</v>
      </c>
      <c r="V54" s="137">
        <f t="shared" ref="V54:V63" si="57">(U54-U53)/U53</f>
        <v>3.4082013176795496E-2</v>
      </c>
      <c r="W54" s="132">
        <v>2781.2585102543844</v>
      </c>
      <c r="X54" s="132">
        <f t="shared" si="48"/>
        <v>599.51657156424812</v>
      </c>
      <c r="Y54" s="137">
        <f t="shared" si="52"/>
        <v>0.21555586054077874</v>
      </c>
      <c r="Z54" s="137">
        <f t="shared" ref="Z54:Z63" si="58">(X54-X53)/X53</f>
        <v>2.0889604487386314E-2</v>
      </c>
      <c r="AB54" s="135" t="s">
        <v>343</v>
      </c>
      <c r="AC54" s="134">
        <v>16998400000.000002</v>
      </c>
      <c r="AD54" s="137">
        <f t="shared" si="53"/>
        <v>6.6445828863250081E-2</v>
      </c>
      <c r="AE54" s="132">
        <v>23089878260.869568</v>
      </c>
      <c r="AF54" s="137">
        <f t="shared" si="54"/>
        <v>5.9511096308578421E-3</v>
      </c>
      <c r="AG54" s="132">
        <v>1197.9370398985473</v>
      </c>
      <c r="AH54" s="137">
        <f t="shared" si="49"/>
        <v>-6.8824161347101525E-3</v>
      </c>
      <c r="AJ54" s="135" t="s">
        <v>343</v>
      </c>
      <c r="AK54" s="134">
        <v>4602141543</v>
      </c>
      <c r="AL54" s="137">
        <f t="shared" si="55"/>
        <v>0.10630826647356501</v>
      </c>
      <c r="AM54" s="134">
        <v>6251346477.7367525</v>
      </c>
      <c r="AN54" s="137">
        <f t="shared" si="55"/>
        <v>4.3552328803359387E-2</v>
      </c>
      <c r="AO54" s="132">
        <v>324.32910257527482</v>
      </c>
      <c r="AP54" s="137">
        <f t="shared" si="55"/>
        <v>3.0239101578697386E-2</v>
      </c>
      <c r="AQ54" s="135"/>
      <c r="AR54" s="135"/>
      <c r="AS54" s="137"/>
      <c r="AT54" s="137"/>
      <c r="AU54" s="137"/>
      <c r="AV54" s="132"/>
      <c r="AW54" s="132"/>
      <c r="AX54" s="137"/>
      <c r="AY54" s="137"/>
      <c r="AZ54" s="137"/>
      <c r="BA54" s="135"/>
      <c r="BC54" s="135" t="s">
        <v>343</v>
      </c>
      <c r="BD54" s="134">
        <v>7326781754</v>
      </c>
      <c r="BE54" s="137">
        <f t="shared" si="56"/>
        <v>5.4979513631427293E-2</v>
      </c>
      <c r="BF54" s="134">
        <v>9952377796.9585609</v>
      </c>
      <c r="BG54" s="137">
        <f t="shared" si="56"/>
        <v>-4.8647726377466921E-3</v>
      </c>
      <c r="BH54" s="139">
        <v>516.34408217064231</v>
      </c>
      <c r="BI54" s="137">
        <f t="shared" si="50"/>
        <v>-1.7560313661866826E-2</v>
      </c>
      <c r="BK54" s="135" t="s">
        <v>343</v>
      </c>
      <c r="BL54" s="134">
        <v>2031000000</v>
      </c>
      <c r="BM54" s="137">
        <f t="shared" ref="BM54:BM64" si="59">(BL54-BL53)/BL53</f>
        <v>0.2887055837563452</v>
      </c>
      <c r="BN54" s="134">
        <v>2758820991.847826</v>
      </c>
      <c r="BO54" s="134"/>
      <c r="BP54" s="139">
        <v>143.13171404567188</v>
      </c>
      <c r="BQ54" s="137"/>
    </row>
    <row r="55" spans="2:69">
      <c r="B55" s="70" t="s">
        <v>389</v>
      </c>
      <c r="C55" s="71">
        <f>AVERAGE(AY56:AY64)</f>
        <v>0.13150050661175752</v>
      </c>
      <c r="D55" s="70" t="s">
        <v>384</v>
      </c>
      <c r="E55" s="70"/>
      <c r="I55" s="135" t="s">
        <v>344</v>
      </c>
      <c r="J55" s="134">
        <v>42413200000.000008</v>
      </c>
      <c r="K55" s="137">
        <f t="shared" si="46"/>
        <v>7.4695998763470883E-2</v>
      </c>
      <c r="L55" s="134">
        <v>56013998282.694855</v>
      </c>
      <c r="M55" s="137">
        <v>5.6224233056453313E-2</v>
      </c>
      <c r="N55" s="137">
        <f t="shared" si="51"/>
        <v>4.4882767622079947E-2</v>
      </c>
      <c r="O55" s="132">
        <v>2873.2185127882622</v>
      </c>
      <c r="P55" s="137">
        <f t="shared" si="47"/>
        <v>3.3064169402026111E-2</v>
      </c>
      <c r="R55" s="135" t="s">
        <v>344</v>
      </c>
      <c r="S55" s="134">
        <v>42413200000.000008</v>
      </c>
      <c r="T55" s="134">
        <v>56013998282.694855</v>
      </c>
      <c r="U55" s="134">
        <f t="shared" si="45"/>
        <v>12054763624.175034</v>
      </c>
      <c r="V55" s="137">
        <f t="shared" si="57"/>
        <v>4.3205473388430622E-2</v>
      </c>
      <c r="W55" s="132">
        <v>2873.2185127882622</v>
      </c>
      <c r="X55" s="132">
        <f t="shared" si="48"/>
        <v>618.34489724270918</v>
      </c>
      <c r="Y55" s="137">
        <f t="shared" si="52"/>
        <v>0.2152098402855715</v>
      </c>
      <c r="Z55" s="137">
        <f t="shared" si="58"/>
        <v>3.1405846929859704E-2</v>
      </c>
      <c r="AB55" s="135" t="s">
        <v>344</v>
      </c>
      <c r="AC55" s="134">
        <v>18274800000.000004</v>
      </c>
      <c r="AD55" s="137">
        <f t="shared" si="53"/>
        <v>7.5089420180722996E-2</v>
      </c>
      <c r="AE55" s="132">
        <v>24135047952.443863</v>
      </c>
      <c r="AF55" s="137">
        <f t="shared" si="54"/>
        <v>4.5265275103054343E-2</v>
      </c>
      <c r="AG55" s="132">
        <v>1237.9988701041877</v>
      </c>
      <c r="AH55" s="137">
        <f t="shared" si="49"/>
        <v>3.3442350366788318E-2</v>
      </c>
      <c r="AJ55" s="135" t="s">
        <v>344</v>
      </c>
      <c r="AK55" s="134">
        <v>5063125997</v>
      </c>
      <c r="AL55" s="137">
        <f t="shared" si="55"/>
        <v>0.10016737853297268</v>
      </c>
      <c r="AM55" s="134">
        <v>6686737404.8887053</v>
      </c>
      <c r="AN55" s="137">
        <f t="shared" si="55"/>
        <v>6.9647543725585084E-2</v>
      </c>
      <c r="AO55" s="132">
        <v>342.99386387162309</v>
      </c>
      <c r="AP55" s="137">
        <f t="shared" si="55"/>
        <v>5.7548832800215013E-2</v>
      </c>
      <c r="AQ55" s="134">
        <v>4187670589</v>
      </c>
      <c r="AR55" s="137"/>
      <c r="AS55" s="134">
        <v>5530546461.4963675</v>
      </c>
      <c r="AT55" s="137">
        <f>AS55/AM55</f>
        <v>0.82709191742043864</v>
      </c>
      <c r="AU55" s="137"/>
      <c r="AV55" s="132">
        <v>283.68745253302569</v>
      </c>
      <c r="AW55" s="132"/>
      <c r="AX55" s="134"/>
      <c r="AY55" s="134"/>
      <c r="AZ55" s="134"/>
      <c r="BA55" s="135"/>
      <c r="BC55" s="135" t="s">
        <v>344</v>
      </c>
      <c r="BD55" s="134">
        <v>7829536005</v>
      </c>
      <c r="BE55" s="137">
        <f t="shared" si="56"/>
        <v>6.8618701618282166E-2</v>
      </c>
      <c r="BF55" s="134">
        <v>10340262379.126486</v>
      </c>
      <c r="BG55" s="137">
        <f t="shared" si="56"/>
        <v>3.8974061282768237E-2</v>
      </c>
      <c r="BH55" s="139">
        <v>530.4001536339689</v>
      </c>
      <c r="BI55" s="137">
        <f t="shared" si="50"/>
        <v>2.7222296039952121E-2</v>
      </c>
      <c r="BK55" s="135" t="s">
        <v>344</v>
      </c>
      <c r="BL55" s="134">
        <v>2118000000</v>
      </c>
      <c r="BM55" s="137">
        <f t="shared" si="59"/>
        <v>4.2836041358936483E-2</v>
      </c>
      <c r="BN55" s="134">
        <v>2797186922.0607662</v>
      </c>
      <c r="BO55" s="137">
        <f t="shared" ref="BO55:BQ63" si="60">(BN55-BN54)/BN54</f>
        <v>1.3906639947394037E-2</v>
      </c>
      <c r="BP55" s="139">
        <v>143.48072793577327</v>
      </c>
      <c r="BQ55" s="137">
        <f t="shared" si="60"/>
        <v>2.4384106096152977E-3</v>
      </c>
    </row>
    <row r="56" spans="2:69">
      <c r="B56" s="70" t="s">
        <v>390</v>
      </c>
      <c r="C56" s="71">
        <f>AVERAGE(BA56:BA64)</f>
        <v>0.11250836898054246</v>
      </c>
      <c r="D56" s="70" t="s">
        <v>384</v>
      </c>
      <c r="E56" s="70"/>
      <c r="I56" s="135" t="s">
        <v>345</v>
      </c>
      <c r="J56" s="134">
        <v>46785000000</v>
      </c>
      <c r="K56" s="137">
        <f t="shared" si="46"/>
        <v>0.10307640074316467</v>
      </c>
      <c r="L56" s="134">
        <v>59985000000</v>
      </c>
      <c r="M56" s="137">
        <v>5.849923851584362E-2</v>
      </c>
      <c r="N56" s="137">
        <f t="shared" si="51"/>
        <v>7.0893023869927158E-2</v>
      </c>
      <c r="O56" s="132">
        <v>3041.7220208352255</v>
      </c>
      <c r="P56" s="137">
        <f t="shared" si="47"/>
        <v>5.8646255861494578E-2</v>
      </c>
      <c r="R56" s="135" t="s">
        <v>345</v>
      </c>
      <c r="S56" s="134">
        <v>46785000000</v>
      </c>
      <c r="T56" s="134">
        <v>59985000000</v>
      </c>
      <c r="U56" s="134">
        <f t="shared" si="45"/>
        <v>13188869175.893555</v>
      </c>
      <c r="V56" s="137">
        <f t="shared" si="57"/>
        <v>9.4079451665410277E-2</v>
      </c>
      <c r="W56" s="132">
        <v>3041.7220208352255</v>
      </c>
      <c r="X56" s="132">
        <f t="shared" si="48"/>
        <v>668.78175881020877</v>
      </c>
      <c r="Y56" s="137">
        <f t="shared" si="52"/>
        <v>0.21986945362829974</v>
      </c>
      <c r="Z56" s="137">
        <f t="shared" si="58"/>
        <v>8.1567522902517633E-2</v>
      </c>
      <c r="AB56" s="135" t="s">
        <v>345</v>
      </c>
      <c r="AC56" s="134">
        <v>20568500000</v>
      </c>
      <c r="AD56" s="137">
        <f t="shared" si="53"/>
        <v>0.1255116335062488</v>
      </c>
      <c r="AE56" s="132">
        <v>26371731805.065727</v>
      </c>
      <c r="AF56" s="137">
        <f t="shared" si="54"/>
        <v>9.2673685879102741E-2</v>
      </c>
      <c r="AG56" s="132">
        <v>1337.2589373848314</v>
      </c>
      <c r="AH56" s="137">
        <f t="shared" si="49"/>
        <v>8.0177833500195417E-2</v>
      </c>
      <c r="AJ56" s="135" t="s">
        <v>345</v>
      </c>
      <c r="AK56" s="134">
        <v>5564387900</v>
      </c>
      <c r="AL56" s="137">
        <f t="shared" si="55"/>
        <v>9.9002454866224415E-2</v>
      </c>
      <c r="AM56" s="134">
        <v>7134333828.8233404</v>
      </c>
      <c r="AN56" s="137">
        <f t="shared" si="55"/>
        <v>6.6937939511037964E-2</v>
      </c>
      <c r="AO56" s="132">
        <v>361.76811388049748</v>
      </c>
      <c r="AP56" s="137">
        <f t="shared" si="55"/>
        <v>5.473640197802862E-2</v>
      </c>
      <c r="AQ56" s="134">
        <v>4575203262</v>
      </c>
      <c r="AR56" s="137">
        <f>(AQ56-AQ55)/AQ55</f>
        <v>9.2541346021331003E-2</v>
      </c>
      <c r="AS56" s="134">
        <v>5866058943.4876556</v>
      </c>
      <c r="AT56" s="137">
        <f t="shared" ref="AT56:AT64" si="61">AS56/AM56</f>
        <v>0.82222938878865715</v>
      </c>
      <c r="AU56" s="137">
        <f t="shared" ref="AU56:AU64" si="62">(AS56-AS55)/AS55</f>
        <v>6.0665340093808841E-2</v>
      </c>
      <c r="AV56" s="132">
        <v>297.45637515918679</v>
      </c>
      <c r="AW56" s="137">
        <f t="shared" ref="AW56:BA63" si="63">(AV56-AV55)/AV55</f>
        <v>4.8535536215011763E-2</v>
      </c>
      <c r="AX56" s="134"/>
      <c r="AY56" s="137"/>
      <c r="AZ56" s="134"/>
      <c r="BA56" s="137"/>
      <c r="BC56" s="135" t="s">
        <v>345</v>
      </c>
      <c r="BD56" s="134">
        <v>8115519712</v>
      </c>
      <c r="BE56" s="137">
        <f t="shared" si="56"/>
        <v>3.6526265006938938E-2</v>
      </c>
      <c r="BF56" s="134">
        <v>10405246338.02116</v>
      </c>
      <c r="BG56" s="137">
        <f t="shared" si="56"/>
        <v>6.2845560888140587E-3</v>
      </c>
      <c r="BH56" s="139">
        <v>527.62968939858388</v>
      </c>
      <c r="BI56" s="137">
        <f t="shared" si="50"/>
        <v>-5.2233473470992397E-3</v>
      </c>
      <c r="BK56" s="135" t="s">
        <v>345</v>
      </c>
      <c r="BL56" s="134">
        <v>2250000000</v>
      </c>
      <c r="BM56" s="137">
        <f t="shared" si="59"/>
        <v>6.2322946175637391E-2</v>
      </c>
      <c r="BN56" s="134">
        <v>2884818852.1962166</v>
      </c>
      <c r="BO56" s="137">
        <f t="shared" si="60"/>
        <v>3.1328592824568714E-2</v>
      </c>
      <c r="BP56" s="139">
        <v>146.28352136110414</v>
      </c>
      <c r="BQ56" s="137">
        <f t="shared" si="60"/>
        <v>1.9534284956969863E-2</v>
      </c>
    </row>
    <row r="57" spans="2:69">
      <c r="B57" s="70" t="s">
        <v>392</v>
      </c>
      <c r="C57" s="71"/>
      <c r="D57" s="70" t="s">
        <v>384</v>
      </c>
      <c r="E57" s="70"/>
      <c r="I57" s="135" t="s">
        <v>346</v>
      </c>
      <c r="J57" s="134">
        <v>49382000000</v>
      </c>
      <c r="K57" s="137">
        <f t="shared" si="46"/>
        <v>5.5509244415945284E-2</v>
      </c>
      <c r="L57" s="134">
        <v>61827995616.781464</v>
      </c>
      <c r="M57" s="137">
        <v>5.7400439610511125E-2</v>
      </c>
      <c r="N57" s="137">
        <f t="shared" si="51"/>
        <v>3.0724274681694818E-2</v>
      </c>
      <c r="O57" s="132">
        <v>3101.8340403674651</v>
      </c>
      <c r="P57" s="137">
        <f t="shared" si="47"/>
        <v>1.9762496086257575E-2</v>
      </c>
      <c r="R57" s="135" t="s">
        <v>346</v>
      </c>
      <c r="S57" s="134">
        <v>49382000000</v>
      </c>
      <c r="T57" s="134">
        <v>61827995616.781464</v>
      </c>
      <c r="U57" s="134">
        <f t="shared" si="45"/>
        <v>12806405153.527555</v>
      </c>
      <c r="V57" s="137">
        <f t="shared" si="57"/>
        <v>-2.8999000389287509E-2</v>
      </c>
      <c r="W57" s="132">
        <v>3101.8340403674651</v>
      </c>
      <c r="X57" s="132">
        <f t="shared" si="48"/>
        <v>642.48150119825834</v>
      </c>
      <c r="Y57" s="137">
        <f t="shared" si="52"/>
        <v>0.20712955394678223</v>
      </c>
      <c r="Z57" s="137">
        <f t="shared" si="58"/>
        <v>-3.932562045163987E-2</v>
      </c>
      <c r="AB57" s="135" t="s">
        <v>346</v>
      </c>
      <c r="AC57" s="134">
        <v>22233400000</v>
      </c>
      <c r="AD57" s="137">
        <f t="shared" si="53"/>
        <v>8.0944162189756183E-2</v>
      </c>
      <c r="AE57" s="132">
        <v>27836996430.807762</v>
      </c>
      <c r="AF57" s="137">
        <f t="shared" si="54"/>
        <v>5.5561941725062333E-2</v>
      </c>
      <c r="AG57" s="132">
        <v>1396.5476682415861</v>
      </c>
      <c r="AH57" s="137">
        <f t="shared" si="49"/>
        <v>4.4336013915675029E-2</v>
      </c>
      <c r="AJ57" s="135" t="s">
        <v>346</v>
      </c>
      <c r="AK57" s="134">
        <v>5933176048</v>
      </c>
      <c r="AL57" s="137">
        <f t="shared" si="55"/>
        <v>6.6276498804118233E-2</v>
      </c>
      <c r="AM57" s="134">
        <v>7428544463.3537874</v>
      </c>
      <c r="AN57" s="137">
        <f t="shared" si="55"/>
        <v>4.1238697485925034E-2</v>
      </c>
      <c r="AO57" s="132">
        <v>372.68088439470472</v>
      </c>
      <c r="AP57" s="137">
        <f t="shared" si="55"/>
        <v>3.016509773941007E-2</v>
      </c>
      <c r="AQ57" s="134">
        <v>4991668000</v>
      </c>
      <c r="AR57" s="137">
        <f t="shared" ref="AR57:AR64" si="64">(AQ57-AQ56)/AQ56</f>
        <v>9.102649962221504E-2</v>
      </c>
      <c r="AS57" s="134">
        <v>6249743372.573575</v>
      </c>
      <c r="AT57" s="137">
        <f t="shared" si="61"/>
        <v>0.84131466176241809</v>
      </c>
      <c r="AU57" s="137">
        <f t="shared" si="62"/>
        <v>6.5407530470159306E-2</v>
      </c>
      <c r="AV57" s="132">
        <v>313.54189219984983</v>
      </c>
      <c r="AW57" s="137">
        <f t="shared" si="63"/>
        <v>5.4076894576741572E-2</v>
      </c>
      <c r="AX57" s="134"/>
      <c r="AY57" s="137"/>
      <c r="AZ57" s="134"/>
      <c r="BA57" s="137"/>
      <c r="BC57" s="135" t="s">
        <v>346</v>
      </c>
      <c r="BD57" s="134">
        <v>8599952319</v>
      </c>
      <c r="BE57" s="137">
        <f t="shared" si="56"/>
        <v>5.9692123756867291E-2</v>
      </c>
      <c r="BF57" s="134">
        <v>10767441867.15122</v>
      </c>
      <c r="BG57" s="137">
        <f t="shared" si="56"/>
        <v>3.48089336248181E-2</v>
      </c>
      <c r="BH57" s="139">
        <v>540.18923592830026</v>
      </c>
      <c r="BI57" s="137">
        <f t="shared" si="50"/>
        <v>2.3803714578746173E-2</v>
      </c>
      <c r="BK57" s="135" t="s">
        <v>346</v>
      </c>
      <c r="BL57" s="134">
        <v>2387000000</v>
      </c>
      <c r="BM57" s="137">
        <f t="shared" si="59"/>
        <v>6.0888888888888888E-2</v>
      </c>
      <c r="BN57" s="134">
        <v>2988607701.9411392</v>
      </c>
      <c r="BO57" s="137">
        <f t="shared" si="60"/>
        <v>3.5977596883044506E-2</v>
      </c>
      <c r="BP57" s="139">
        <v>149.93475060461583</v>
      </c>
      <c r="BQ57" s="137">
        <f t="shared" si="60"/>
        <v>2.4959949073816403E-2</v>
      </c>
    </row>
    <row r="58" spans="2:69">
      <c r="B58" s="70" t="s">
        <v>394</v>
      </c>
      <c r="C58" s="71">
        <f>C56-C57</f>
        <v>0.11250836898054246</v>
      </c>
      <c r="D58" s="70" t="s">
        <v>384</v>
      </c>
      <c r="E58" s="70"/>
      <c r="I58" s="135" t="s">
        <v>347</v>
      </c>
      <c r="J58" s="134">
        <v>54918200000.000008</v>
      </c>
      <c r="K58" s="137">
        <f t="shared" si="46"/>
        <v>0.11210967559029622</v>
      </c>
      <c r="L58" s="134">
        <v>67140899357.994499</v>
      </c>
      <c r="M58" s="137">
        <v>5.9715050273412992E-2</v>
      </c>
      <c r="N58" s="137">
        <f t="shared" si="51"/>
        <v>8.59303894330192E-2</v>
      </c>
      <c r="O58" s="132">
        <v>3327.6214733084371</v>
      </c>
      <c r="P58" s="137">
        <f t="shared" si="47"/>
        <v>7.2791590395411221E-2</v>
      </c>
      <c r="R58" s="135" t="s">
        <v>347</v>
      </c>
      <c r="S58" s="134">
        <v>54918200000.000008</v>
      </c>
      <c r="T58" s="134">
        <v>67140899357.994499</v>
      </c>
      <c r="U58" s="134">
        <f t="shared" si="45"/>
        <v>14881574833.710497</v>
      </c>
      <c r="V58" s="137">
        <f t="shared" si="57"/>
        <v>0.16204154525060696</v>
      </c>
      <c r="W58" s="132">
        <v>3327.6214733084371</v>
      </c>
      <c r="X58" s="132">
        <f t="shared" si="48"/>
        <v>737.55711417060547</v>
      </c>
      <c r="Y58" s="137">
        <f t="shared" si="52"/>
        <v>0.2216469391385735</v>
      </c>
      <c r="Z58" s="137">
        <f t="shared" si="58"/>
        <v>0.14798186841959904</v>
      </c>
      <c r="AB58" s="135" t="s">
        <v>347</v>
      </c>
      <c r="AC58" s="134">
        <v>24125100000</v>
      </c>
      <c r="AD58" s="137">
        <f t="shared" si="53"/>
        <v>8.508370289744259E-2</v>
      </c>
      <c r="AE58" s="132">
        <v>29494428278.813812</v>
      </c>
      <c r="AF58" s="137">
        <f t="shared" si="54"/>
        <v>5.9540613590471171E-2</v>
      </c>
      <c r="AG58" s="132">
        <v>1461.7959220388389</v>
      </c>
      <c r="AH58" s="137">
        <f t="shared" si="49"/>
        <v>4.6721107543294851E-2</v>
      </c>
      <c r="AJ58" s="135" t="s">
        <v>347</v>
      </c>
      <c r="AK58" s="134">
        <v>6052779588</v>
      </c>
      <c r="AL58" s="137">
        <f t="shared" si="55"/>
        <v>2.0158434375180369E-2</v>
      </c>
      <c r="AM58" s="134">
        <v>7399897759.8324661</v>
      </c>
      <c r="AN58" s="137">
        <f t="shared" si="55"/>
        <v>-3.8563010106004107E-3</v>
      </c>
      <c r="AO58" s="132">
        <v>366.75199351456877</v>
      </c>
      <c r="AP58" s="137">
        <f t="shared" si="55"/>
        <v>-1.5908760358786446E-2</v>
      </c>
      <c r="AQ58" s="134">
        <v>5295890157</v>
      </c>
      <c r="AR58" s="137">
        <f t="shared" si="64"/>
        <v>6.0945991800736746E-2</v>
      </c>
      <c r="AS58" s="134">
        <v>6474553573.1712008</v>
      </c>
      <c r="AT58" s="137">
        <f t="shared" si="61"/>
        <v>0.87495176059267399</v>
      </c>
      <c r="AU58" s="137">
        <f t="shared" si="62"/>
        <v>3.5971109083324071E-2</v>
      </c>
      <c r="AV58" s="132">
        <v>320.89030242644492</v>
      </c>
      <c r="AW58" s="137">
        <f t="shared" si="63"/>
        <v>2.3436773233196085E-2</v>
      </c>
      <c r="AX58" s="134">
        <v>672950588</v>
      </c>
      <c r="AY58" s="137"/>
      <c r="AZ58" s="134">
        <v>33.352618873397645</v>
      </c>
      <c r="BA58" s="137"/>
      <c r="BC58" s="135" t="s">
        <v>347</v>
      </c>
      <c r="BD58" s="134">
        <v>9922869479</v>
      </c>
      <c r="BE58" s="137">
        <f t="shared" si="56"/>
        <v>0.15382842961550611</v>
      </c>
      <c r="BF58" s="134">
        <v>12131322239.841331</v>
      </c>
      <c r="BG58" s="137">
        <f t="shared" si="56"/>
        <v>0.12666707557075094</v>
      </c>
      <c r="BH58" s="139">
        <v>601.2497415275318</v>
      </c>
      <c r="BI58" s="137">
        <f t="shared" si="50"/>
        <v>0.1130353985937923</v>
      </c>
      <c r="BK58" s="135" t="s">
        <v>347</v>
      </c>
      <c r="BL58" s="134">
        <v>2645000000</v>
      </c>
      <c r="BM58" s="137">
        <f t="shared" si="59"/>
        <v>0.10808546292417261</v>
      </c>
      <c r="BN58" s="134">
        <v>3233676245.796392</v>
      </c>
      <c r="BO58" s="137">
        <f t="shared" si="60"/>
        <v>8.2000907545034279E-2</v>
      </c>
      <c r="BP58" s="139">
        <v>160.26670205689214</v>
      </c>
      <c r="BQ58" s="137">
        <f t="shared" si="60"/>
        <v>6.8909651769269289E-2</v>
      </c>
    </row>
    <row r="59" spans="2:69">
      <c r="B59" s="72" t="s">
        <v>340</v>
      </c>
      <c r="C59" s="71">
        <f>C46</f>
        <v>2.6021903278166298E-2</v>
      </c>
      <c r="D59" s="70"/>
      <c r="E59" s="70"/>
      <c r="I59" s="135" t="s">
        <v>348</v>
      </c>
      <c r="J59" s="134">
        <v>58981100000</v>
      </c>
      <c r="K59" s="137">
        <f t="shared" si="46"/>
        <v>7.3980938923708203E-2</v>
      </c>
      <c r="L59" s="134">
        <v>69865349200.236954</v>
      </c>
      <c r="M59" s="137">
        <v>5.9292623443572522E-2</v>
      </c>
      <c r="N59" s="137">
        <f t="shared" si="51"/>
        <v>4.0578095740358193E-2</v>
      </c>
      <c r="O59" s="132">
        <v>3416.2371205466261</v>
      </c>
      <c r="P59" s="137">
        <f t="shared" si="47"/>
        <v>2.6630326781154064E-2</v>
      </c>
      <c r="R59" s="135" t="s">
        <v>348</v>
      </c>
      <c r="S59" s="134">
        <v>58981100000</v>
      </c>
      <c r="T59" s="134">
        <v>69865349200.236954</v>
      </c>
      <c r="U59" s="134">
        <f t="shared" si="45"/>
        <v>14987863735.715929</v>
      </c>
      <c r="V59" s="137">
        <f t="shared" si="57"/>
        <v>7.1423154600990966E-3</v>
      </c>
      <c r="W59" s="132">
        <v>3416.2371205466261</v>
      </c>
      <c r="X59" s="132">
        <f t="shared" si="48"/>
        <v>732.868253544401</v>
      </c>
      <c r="Y59" s="137">
        <f t="shared" si="52"/>
        <v>0.21452499568505831</v>
      </c>
      <c r="Z59" s="137">
        <f t="shared" si="58"/>
        <v>-6.3572847934321268E-3</v>
      </c>
      <c r="AB59" s="135" t="s">
        <v>348</v>
      </c>
      <c r="AC59" s="134">
        <v>26275200000</v>
      </c>
      <c r="AD59" s="137">
        <f t="shared" si="53"/>
        <v>8.9122946640635692E-2</v>
      </c>
      <c r="AE59" s="132">
        <v>31123970616.113743</v>
      </c>
      <c r="AF59" s="137">
        <f t="shared" si="54"/>
        <v>5.5249158312061591E-2</v>
      </c>
      <c r="AG59" s="132">
        <v>1521.8826639344929</v>
      </c>
      <c r="AH59" s="137">
        <f t="shared" si="49"/>
        <v>4.1104740401689002E-2</v>
      </c>
      <c r="AJ59" s="135" t="s">
        <v>348</v>
      </c>
      <c r="AK59" s="134">
        <v>6193719669</v>
      </c>
      <c r="AL59" s="137">
        <f t="shared" si="55"/>
        <v>2.3285183104870065E-2</v>
      </c>
      <c r="AM59" s="134">
        <v>7336695780.9037313</v>
      </c>
      <c r="AN59" s="137">
        <f t="shared" si="55"/>
        <v>-8.5409259668157468E-3</v>
      </c>
      <c r="AO59" s="132">
        <v>358.74568374441242</v>
      </c>
      <c r="AP59" s="137">
        <f t="shared" si="55"/>
        <v>-2.1830310159822782E-2</v>
      </c>
      <c r="AQ59" s="134">
        <v>5384324784</v>
      </c>
      <c r="AR59" s="137">
        <f t="shared" si="64"/>
        <v>1.6698727575213942E-2</v>
      </c>
      <c r="AS59" s="134">
        <v>6377936851.6635065</v>
      </c>
      <c r="AT59" s="137">
        <f t="shared" si="61"/>
        <v>0.86932006479868995</v>
      </c>
      <c r="AU59" s="137">
        <f t="shared" si="62"/>
        <v>-1.4922530243327943E-2</v>
      </c>
      <c r="AV59" s="132">
        <v>311.86482103894292</v>
      </c>
      <c r="AW59" s="137">
        <f t="shared" si="63"/>
        <v>-2.8126376270192321E-2</v>
      </c>
      <c r="AX59" s="134">
        <v>767890151</v>
      </c>
      <c r="AY59" s="137">
        <f t="shared" si="63"/>
        <v>0.14107954535289002</v>
      </c>
      <c r="AZ59" s="134">
        <v>37.547866980953366</v>
      </c>
      <c r="BA59" s="137">
        <f t="shared" si="63"/>
        <v>0.12578466846877467</v>
      </c>
      <c r="BC59" s="135" t="s">
        <v>348</v>
      </c>
      <c r="BD59" s="134">
        <v>10976260108</v>
      </c>
      <c r="BE59" s="137">
        <f t="shared" si="56"/>
        <v>0.10615786403613543</v>
      </c>
      <c r="BF59" s="134">
        <v>13001796259.446682</v>
      </c>
      <c r="BG59" s="137">
        <f t="shared" si="56"/>
        <v>7.1754257482878933E-2</v>
      </c>
      <c r="BH59" s="139">
        <v>635.75462691819462</v>
      </c>
      <c r="BI59" s="137">
        <f t="shared" si="50"/>
        <v>5.7388607441227167E-2</v>
      </c>
      <c r="BK59" s="135" t="s">
        <v>348</v>
      </c>
      <c r="BL59" s="134">
        <v>2883000000</v>
      </c>
      <c r="BM59" s="137">
        <f t="shared" si="59"/>
        <v>8.9981096408317585E-2</v>
      </c>
      <c r="BN59" s="134">
        <v>3415022808.0568719</v>
      </c>
      <c r="BO59" s="137">
        <f t="shared" si="60"/>
        <v>5.6080617995144341E-2</v>
      </c>
      <c r="BP59" s="139">
        <v>166.9858924051251</v>
      </c>
      <c r="BQ59" s="137">
        <f t="shared" si="60"/>
        <v>4.1925055310913867E-2</v>
      </c>
    </row>
    <row r="60" spans="2:69" ht="38.25">
      <c r="B60" s="225" t="s">
        <v>720</v>
      </c>
      <c r="C60" s="78">
        <f>C58-C59</f>
        <v>8.648646570237617E-2</v>
      </c>
      <c r="D60" s="70"/>
      <c r="E60" s="70"/>
      <c r="I60" s="135" t="s">
        <v>349</v>
      </c>
      <c r="J60" s="134">
        <v>64357500000.000015</v>
      </c>
      <c r="K60" s="137">
        <f t="shared" si="46"/>
        <v>9.1154624108401083E-2</v>
      </c>
      <c r="L60" s="134">
        <v>74040748705.408539</v>
      </c>
      <c r="M60" s="137">
        <v>5.9490191039704501E-2</v>
      </c>
      <c r="N60" s="137">
        <f t="shared" si="51"/>
        <v>5.9763524450507206E-2</v>
      </c>
      <c r="O60" s="132">
        <v>3554.9305007268013</v>
      </c>
      <c r="P60" s="137">
        <f t="shared" si="47"/>
        <v>4.0598288492920263E-2</v>
      </c>
      <c r="R60" s="135" t="s">
        <v>349</v>
      </c>
      <c r="S60" s="134">
        <v>64357500000.000015</v>
      </c>
      <c r="T60" s="134">
        <v>74040748705.408539</v>
      </c>
      <c r="U60" s="134">
        <f t="shared" si="45"/>
        <v>16206629968.005489</v>
      </c>
      <c r="V60" s="137">
        <f t="shared" si="57"/>
        <v>8.1316874357834773E-2</v>
      </c>
      <c r="W60" s="132">
        <v>3554.9305007268013</v>
      </c>
      <c r="X60" s="132">
        <f t="shared" si="48"/>
        <v>778.13155856225399</v>
      </c>
      <c r="Y60" s="137">
        <f t="shared" si="52"/>
        <v>0.21888798062385914</v>
      </c>
      <c r="Z60" s="137">
        <f t="shared" si="58"/>
        <v>6.1761858013284369E-2</v>
      </c>
      <c r="AB60" s="135" t="s">
        <v>349</v>
      </c>
      <c r="AC60" s="134">
        <v>28766400000</v>
      </c>
      <c r="AD60" s="137">
        <f t="shared" si="53"/>
        <v>9.4811837778589703E-2</v>
      </c>
      <c r="AE60" s="132">
        <v>33094601150.74799</v>
      </c>
      <c r="AF60" s="137">
        <f t="shared" si="54"/>
        <v>6.3315524839044693E-2</v>
      </c>
      <c r="AG60" s="132">
        <v>1588.9764635995405</v>
      </c>
      <c r="AH60" s="137">
        <f t="shared" si="49"/>
        <v>4.4086052923154574E-2</v>
      </c>
      <c r="AJ60" s="135" t="s">
        <v>349</v>
      </c>
      <c r="AK60" s="134">
        <v>6695453101</v>
      </c>
      <c r="AL60" s="137">
        <f t="shared" si="55"/>
        <v>8.1006803474043376E-2</v>
      </c>
      <c r="AM60" s="134">
        <v>7702852977.819046</v>
      </c>
      <c r="AN60" s="137">
        <f t="shared" si="55"/>
        <v>4.990764342012987E-2</v>
      </c>
      <c r="AO60" s="132">
        <v>369.83833189497324</v>
      </c>
      <c r="AP60" s="137">
        <f t="shared" si="55"/>
        <v>3.0920645608279299E-2</v>
      </c>
      <c r="AQ60" s="134">
        <v>6288136813.0811567</v>
      </c>
      <c r="AR60" s="137">
        <f t="shared" si="64"/>
        <v>0.16785986457706165</v>
      </c>
      <c r="AS60" s="134">
        <v>7234251759.3531504</v>
      </c>
      <c r="AT60" s="137">
        <f t="shared" si="61"/>
        <v>0.93916523918926287</v>
      </c>
      <c r="AU60" s="137">
        <f t="shared" si="62"/>
        <v>0.13426205489417758</v>
      </c>
      <c r="AV60" s="132">
        <v>347.33930543550053</v>
      </c>
      <c r="AW60" s="137">
        <f t="shared" si="63"/>
        <v>0.11374955430490147</v>
      </c>
      <c r="AX60" s="134">
        <v>934883969</v>
      </c>
      <c r="AY60" s="137">
        <f t="shared" si="63"/>
        <v>0.21747097261571727</v>
      </c>
      <c r="AZ60" s="134">
        <v>44.886735941337903</v>
      </c>
      <c r="BA60" s="137">
        <f t="shared" si="63"/>
        <v>0.1954536848686311</v>
      </c>
      <c r="BC60" s="135" t="s">
        <v>349</v>
      </c>
      <c r="BD60" s="134">
        <v>11735563686</v>
      </c>
      <c r="BE60" s="137">
        <f t="shared" si="56"/>
        <v>6.9176893634889797E-2</v>
      </c>
      <c r="BF60" s="134">
        <v>13501300109.411394</v>
      </c>
      <c r="BG60" s="137">
        <f t="shared" si="56"/>
        <v>3.8418064704081864E-2</v>
      </c>
      <c r="BH60" s="139">
        <v>648.24011639021455</v>
      </c>
      <c r="BI60" s="137">
        <f t="shared" si="50"/>
        <v>1.9638849555123253E-2</v>
      </c>
      <c r="BK60" s="135" t="s">
        <v>349</v>
      </c>
      <c r="BL60" s="134">
        <v>3073000000</v>
      </c>
      <c r="BM60" s="137">
        <f t="shared" si="59"/>
        <v>6.5903572667360383E-2</v>
      </c>
      <c r="BN60" s="134">
        <v>3535364499.4246264</v>
      </c>
      <c r="BO60" s="137">
        <f t="shared" si="60"/>
        <v>3.5238912924340962E-2</v>
      </c>
      <c r="BP60" s="139">
        <v>169.7440302798191</v>
      </c>
      <c r="BQ60" s="137">
        <f t="shared" si="60"/>
        <v>1.6517190973249836E-2</v>
      </c>
    </row>
    <row r="61" spans="2:69">
      <c r="I61" s="135" t="s">
        <v>350</v>
      </c>
      <c r="J61" s="134">
        <v>71152400000.000015</v>
      </c>
      <c r="K61" s="137">
        <f t="shared" si="46"/>
        <v>0.10558054616789027</v>
      </c>
      <c r="L61" s="134">
        <v>79192442972.446442</v>
      </c>
      <c r="M61" s="137">
        <v>6.055590402276792E-2</v>
      </c>
      <c r="N61" s="137">
        <f t="shared" si="51"/>
        <v>6.9579175752737643E-2</v>
      </c>
      <c r="O61" s="132">
        <v>3726.8436787874425</v>
      </c>
      <c r="P61" s="137">
        <f t="shared" si="47"/>
        <v>4.8359082695285834E-2</v>
      </c>
      <c r="R61" s="135" t="s">
        <v>350</v>
      </c>
      <c r="S61" s="134">
        <v>71152400000.000015</v>
      </c>
      <c r="T61" s="134">
        <v>79192442972.446442</v>
      </c>
      <c r="U61" s="134">
        <f t="shared" si="45"/>
        <v>17252755361.315342</v>
      </c>
      <c r="V61" s="137">
        <f t="shared" si="57"/>
        <v>6.4549224322087526E-2</v>
      </c>
      <c r="W61" s="132">
        <v>3726.8436787874425</v>
      </c>
      <c r="X61" s="132">
        <f t="shared" si="48"/>
        <v>811.92497473977005</v>
      </c>
      <c r="Y61" s="137">
        <f t="shared" si="52"/>
        <v>0.21785860763656612</v>
      </c>
      <c r="Z61" s="137">
        <f t="shared" si="58"/>
        <v>4.3428923818429659E-2</v>
      </c>
      <c r="AB61" s="135" t="s">
        <v>350</v>
      </c>
      <c r="AC61" s="134">
        <v>31665800000.000004</v>
      </c>
      <c r="AD61" s="137">
        <f t="shared" si="53"/>
        <v>0.10079120084543092</v>
      </c>
      <c r="AE61" s="132">
        <v>35243956081.269142</v>
      </c>
      <c r="AF61" s="137">
        <f t="shared" si="54"/>
        <v>6.4945787402927307E-2</v>
      </c>
      <c r="AG61" s="132">
        <v>1658.6016292317249</v>
      </c>
      <c r="AH61" s="137">
        <f t="shared" si="49"/>
        <v>4.3817619220401269E-2</v>
      </c>
      <c r="AJ61" s="135" t="s">
        <v>350</v>
      </c>
      <c r="AK61" s="134">
        <v>7391910932</v>
      </c>
      <c r="AL61" s="137">
        <f t="shared" si="55"/>
        <v>0.10401952197917427</v>
      </c>
      <c r="AM61" s="134">
        <v>8227178351.5357647</v>
      </c>
      <c r="AN61" s="137">
        <f t="shared" si="55"/>
        <v>6.8068983690400639E-2</v>
      </c>
      <c r="AO61" s="132">
        <v>387.17592844491526</v>
      </c>
      <c r="AP61" s="137">
        <f t="shared" si="55"/>
        <v>4.6878852338284809E-2</v>
      </c>
      <c r="AQ61" s="134">
        <v>6580231485.3953524</v>
      </c>
      <c r="AR61" s="137">
        <f t="shared" si="64"/>
        <v>4.6451704375539922E-2</v>
      </c>
      <c r="AS61" s="134">
        <v>7323781160.6167593</v>
      </c>
      <c r="AT61" s="137">
        <f t="shared" si="61"/>
        <v>0.89019355697444336</v>
      </c>
      <c r="AU61" s="137">
        <f t="shared" si="62"/>
        <v>1.2375765212740425E-2</v>
      </c>
      <c r="AV61" s="132">
        <v>344.66151691726162</v>
      </c>
      <c r="AW61" s="137">
        <f t="shared" si="63"/>
        <v>-7.7094313149542668E-3</v>
      </c>
      <c r="AX61" s="134">
        <v>976343893</v>
      </c>
      <c r="AY61" s="137">
        <f t="shared" si="63"/>
        <v>4.4347668132920993E-2</v>
      </c>
      <c r="AZ61" s="134">
        <v>45.947326908651945</v>
      </c>
      <c r="BA61" s="137">
        <f t="shared" si="63"/>
        <v>2.362815974634732E-2</v>
      </c>
      <c r="BC61" s="135" t="s">
        <v>350</v>
      </c>
      <c r="BD61" s="134">
        <v>13006526274</v>
      </c>
      <c r="BE61" s="137">
        <f t="shared" si="56"/>
        <v>0.1083000886882154</v>
      </c>
      <c r="BF61" s="134">
        <v>14476231163.296967</v>
      </c>
      <c r="BG61" s="137">
        <f t="shared" si="56"/>
        <v>7.2210160946350202E-2</v>
      </c>
      <c r="BH61" s="139">
        <v>681.26008718243759</v>
      </c>
      <c r="BI61" s="137">
        <f t="shared" si="50"/>
        <v>5.0937870022759187E-2</v>
      </c>
      <c r="BK61" s="135" t="s">
        <v>350</v>
      </c>
      <c r="BL61" s="134">
        <v>3587000000</v>
      </c>
      <c r="BM61" s="137">
        <f t="shared" si="59"/>
        <v>0.1672632606573381</v>
      </c>
      <c r="BN61" s="134">
        <v>3992322015.0292239</v>
      </c>
      <c r="BO61" s="137">
        <f t="shared" si="60"/>
        <v>0.12925329642218406</v>
      </c>
      <c r="BP61" s="139">
        <v>187.88105918859455</v>
      </c>
      <c r="BQ61" s="137">
        <f t="shared" si="60"/>
        <v>0.10684928877249454</v>
      </c>
    </row>
    <row r="62" spans="2:69">
      <c r="I62" s="135" t="s">
        <v>351</v>
      </c>
      <c r="J62" s="134">
        <v>78563000000</v>
      </c>
      <c r="K62" s="137">
        <f t="shared" si="46"/>
        <v>0.10415108977350003</v>
      </c>
      <c r="L62" s="134">
        <v>84797148987.854248</v>
      </c>
      <c r="M62" s="137">
        <v>6.2531638718468729E-2</v>
      </c>
      <c r="N62" s="137">
        <f t="shared" si="51"/>
        <v>7.0773243065097274E-2</v>
      </c>
      <c r="O62" s="132">
        <v>3909.2064116945926</v>
      </c>
      <c r="P62" s="137">
        <f t="shared" si="47"/>
        <v>4.8932219493167263E-2</v>
      </c>
      <c r="R62" s="135" t="s">
        <v>351</v>
      </c>
      <c r="S62" s="134">
        <v>78563000000</v>
      </c>
      <c r="T62" s="134">
        <v>84797148987.854248</v>
      </c>
      <c r="U62" s="134">
        <f t="shared" si="45"/>
        <v>20103912048.310127</v>
      </c>
      <c r="V62" s="137">
        <f t="shared" si="57"/>
        <v>0.16525804877450107</v>
      </c>
      <c r="W62" s="132">
        <v>3909.2064116945926</v>
      </c>
      <c r="X62" s="132">
        <f t="shared" si="48"/>
        <v>926.80405906871715</v>
      </c>
      <c r="Y62" s="137">
        <f t="shared" si="52"/>
        <v>0.23708240534348224</v>
      </c>
      <c r="Z62" s="137">
        <f t="shared" si="58"/>
        <v>0.14148977787728106</v>
      </c>
      <c r="AB62" s="135" t="s">
        <v>351</v>
      </c>
      <c r="AC62" s="134">
        <v>34048699999.999996</v>
      </c>
      <c r="AD62" s="137">
        <f t="shared" si="53"/>
        <v>7.5251533199855752E-2</v>
      </c>
      <c r="AE62" s="132">
        <v>36750540161.943314</v>
      </c>
      <c r="AF62" s="137">
        <f t="shared" si="54"/>
        <v>4.2747303316351175E-2</v>
      </c>
      <c r="AG62" s="132">
        <v>1694.2249704042063</v>
      </c>
      <c r="AH62" s="137">
        <f t="shared" si="49"/>
        <v>2.1477936922672802E-2</v>
      </c>
      <c r="AJ62" s="135" t="s">
        <v>351</v>
      </c>
      <c r="AK62" s="134">
        <v>7923467813</v>
      </c>
      <c r="AL62" s="137">
        <f t="shared" si="55"/>
        <v>7.1910617685997838E-2</v>
      </c>
      <c r="AM62" s="134">
        <v>8552212627.3109303</v>
      </c>
      <c r="AN62" s="137">
        <f t="shared" si="55"/>
        <v>3.9507381739754252E-2</v>
      </c>
      <c r="AO62" s="132">
        <v>394.26283590793798</v>
      </c>
      <c r="AP62" s="137">
        <f t="shared" si="55"/>
        <v>1.8304101423575466E-2</v>
      </c>
      <c r="AQ62" s="134">
        <v>7084222067.168664</v>
      </c>
      <c r="AR62" s="137">
        <f t="shared" si="64"/>
        <v>7.6591618834672498E-2</v>
      </c>
      <c r="AS62" s="134">
        <v>7646370862.7820473</v>
      </c>
      <c r="AT62" s="137">
        <f t="shared" si="61"/>
        <v>0.89408100523177636</v>
      </c>
      <c r="AU62" s="137">
        <f t="shared" si="62"/>
        <v>4.4046878940074946E-2</v>
      </c>
      <c r="AV62" s="132">
        <v>352.50291265410004</v>
      </c>
      <c r="AW62" s="137">
        <f t="shared" si="63"/>
        <v>2.2751004542003461E-2</v>
      </c>
      <c r="AX62" s="134">
        <v>1085630986</v>
      </c>
      <c r="AY62" s="137">
        <f t="shared" si="63"/>
        <v>0.11193504029015318</v>
      </c>
      <c r="AZ62" s="134">
        <v>50.048329004709785</v>
      </c>
      <c r="BA62" s="137">
        <f t="shared" si="63"/>
        <v>8.9254421790652974E-2</v>
      </c>
      <c r="BC62" s="135" t="s">
        <v>351</v>
      </c>
      <c r="BD62" s="134">
        <v>14321927176</v>
      </c>
      <c r="BE62" s="137">
        <f t="shared" ref="BE62:BG64" si="65">(BD62-BD61)/BD61</f>
        <v>0.10113391341310568</v>
      </c>
      <c r="BF62" s="134">
        <v>15458403988.346558</v>
      </c>
      <c r="BG62" s="137">
        <f t="shared" si="65"/>
        <v>6.7847274195219534E-2</v>
      </c>
      <c r="BH62" s="139">
        <v>712.64296862699018</v>
      </c>
      <c r="BI62" s="137">
        <f t="shared" si="50"/>
        <v>4.6065932872049256E-2</v>
      </c>
      <c r="BK62" s="135" t="s">
        <v>351</v>
      </c>
      <c r="BL62" s="134">
        <v>3643000000</v>
      </c>
      <c r="BM62" s="137">
        <f t="shared" si="59"/>
        <v>1.5611931976582102E-2</v>
      </c>
      <c r="BN62" s="134">
        <v>3932080161.9433193</v>
      </c>
      <c r="BO62" s="137">
        <f t="shared" si="60"/>
        <v>-1.5089427370618457E-2</v>
      </c>
      <c r="BP62" s="139">
        <v>181.27157768674059</v>
      </c>
      <c r="BQ62" s="137">
        <f t="shared" si="60"/>
        <v>-3.517907302842796E-2</v>
      </c>
    </row>
    <row r="63" spans="2:69" ht="18">
      <c r="B63" s="375" t="s">
        <v>233</v>
      </c>
      <c r="I63" s="135" t="s">
        <v>352</v>
      </c>
      <c r="J63" s="134">
        <v>84846700000</v>
      </c>
      <c r="K63" s="137">
        <f t="shared" si="46"/>
        <v>7.998294362486158E-2</v>
      </c>
      <c r="L63" s="134">
        <v>89501966051.173813</v>
      </c>
      <c r="M63" s="137">
        <v>6.5574792950261682E-2</v>
      </c>
      <c r="N63" s="137">
        <f t="shared" si="51"/>
        <v>5.5483198662651383E-2</v>
      </c>
      <c r="O63" s="132">
        <v>4062.408390217473</v>
      </c>
      <c r="P63" s="137">
        <f t="shared" si="47"/>
        <v>3.9190045852930344E-2</v>
      </c>
      <c r="R63" s="135" t="s">
        <v>352</v>
      </c>
      <c r="S63" s="134">
        <v>84846700000</v>
      </c>
      <c r="T63" s="134">
        <v>89501966051.173813</v>
      </c>
      <c r="U63" s="134">
        <f t="shared" si="45"/>
        <v>20950206161.165909</v>
      </c>
      <c r="V63" s="137">
        <f t="shared" si="57"/>
        <v>4.2095991607112034E-2</v>
      </c>
      <c r="W63" s="132">
        <v>4062.408390217473</v>
      </c>
      <c r="X63" s="132">
        <f t="shared" si="48"/>
        <v>950.90976255476357</v>
      </c>
      <c r="Y63" s="137">
        <f t="shared" si="52"/>
        <v>0.23407537382125643</v>
      </c>
      <c r="Z63" s="137">
        <f t="shared" si="58"/>
        <v>2.6009492783478545E-2</v>
      </c>
      <c r="AB63" s="135" t="s">
        <v>352</v>
      </c>
      <c r="AC63" s="134">
        <v>37098900000</v>
      </c>
      <c r="AD63" s="137">
        <f t="shared" si="53"/>
        <v>8.9583449588383823E-2</v>
      </c>
      <c r="AE63" s="132">
        <v>39134397546.821411</v>
      </c>
      <c r="AF63" s="137">
        <f t="shared" si="54"/>
        <v>6.4865914198090596E-2</v>
      </c>
      <c r="AG63" s="132">
        <v>1776.2727675659632</v>
      </c>
      <c r="AH63" s="137">
        <f t="shared" si="49"/>
        <v>4.8427923442883811E-2</v>
      </c>
      <c r="AJ63" s="135" t="s">
        <v>352</v>
      </c>
      <c r="AK63" s="134">
        <v>8295136439</v>
      </c>
      <c r="AL63" s="137">
        <f t="shared" si="55"/>
        <v>4.6907318206076999E-2</v>
      </c>
      <c r="AM63" s="134">
        <v>8750263946.0725384</v>
      </c>
      <c r="AN63" s="137">
        <f t="shared" si="55"/>
        <v>2.3157903970855941E-2</v>
      </c>
      <c r="AO63" s="132">
        <v>397.16608739989056</v>
      </c>
      <c r="AP63" s="137">
        <f t="shared" si="55"/>
        <v>7.363746281758332E-3</v>
      </c>
      <c r="AQ63" s="134">
        <v>7403996234.9367704</v>
      </c>
      <c r="AR63" s="137">
        <f t="shared" si="64"/>
        <v>4.5138924886343933E-2</v>
      </c>
      <c r="AS63" s="134">
        <v>7810229739.7816248</v>
      </c>
      <c r="AT63" s="137">
        <f t="shared" si="61"/>
        <v>0.89257075991258095</v>
      </c>
      <c r="AU63" s="137">
        <f t="shared" si="62"/>
        <v>2.1429627197020271E-2</v>
      </c>
      <c r="AV63" s="132">
        <v>354.49883644202686</v>
      </c>
      <c r="AW63" s="137">
        <f t="shared" si="63"/>
        <v>5.6621483575806644E-3</v>
      </c>
      <c r="AX63" s="134">
        <v>1232388499</v>
      </c>
      <c r="AY63" s="137">
        <f t="shared" si="63"/>
        <v>0.13518176516011859</v>
      </c>
      <c r="AZ63" s="134">
        <v>55.936931882396998</v>
      </c>
      <c r="BA63" s="137">
        <f t="shared" si="63"/>
        <v>0.11765833135274241</v>
      </c>
      <c r="BC63" s="135" t="s">
        <v>352</v>
      </c>
      <c r="BD63" s="134">
        <v>15477140541</v>
      </c>
      <c r="BE63" s="137">
        <f t="shared" si="65"/>
        <v>8.0660469139645627E-2</v>
      </c>
      <c r="BF63" s="134">
        <v>16326321557.230017</v>
      </c>
      <c r="BG63" s="137">
        <f t="shared" si="65"/>
        <v>5.6145354302924527E-2</v>
      </c>
      <c r="BH63" s="139">
        <v>741.03607553780421</v>
      </c>
      <c r="BI63" s="137">
        <f t="shared" si="50"/>
        <v>3.9841980010716246E-2</v>
      </c>
      <c r="BK63" s="135" t="s">
        <v>352</v>
      </c>
      <c r="BL63" s="134">
        <v>4115000000</v>
      </c>
      <c r="BM63" s="137">
        <f t="shared" si="59"/>
        <v>0.12956354652758714</v>
      </c>
      <c r="BN63" s="134">
        <v>4340776839.883935</v>
      </c>
      <c r="BO63" s="137">
        <f t="shared" si="60"/>
        <v>0.10393905035207342</v>
      </c>
      <c r="BP63" s="139">
        <v>197.02369715905161</v>
      </c>
      <c r="BQ63" s="137">
        <f t="shared" si="60"/>
        <v>8.6897900229745931E-2</v>
      </c>
    </row>
    <row r="64" spans="2:69">
      <c r="B64" s="70"/>
      <c r="C64" s="70" t="s">
        <v>326</v>
      </c>
      <c r="D64" s="70" t="s">
        <v>327</v>
      </c>
      <c r="I64" s="135" t="s">
        <v>353</v>
      </c>
      <c r="J64" s="134">
        <v>90064299999.999985</v>
      </c>
      <c r="K64" s="137">
        <f>(J64-J63)/J63</f>
        <v>6.1494436436537715E-2</v>
      </c>
      <c r="L64" s="134">
        <v>92137921642.36377</v>
      </c>
      <c r="M64" s="137">
        <v>6.4159923405001026E-2</v>
      </c>
      <c r="N64" s="137">
        <f t="shared" si="51"/>
        <v>2.9451370818857965E-2</v>
      </c>
      <c r="O64" s="132">
        <v>4124.3430017068813</v>
      </c>
      <c r="P64" s="137">
        <f>(O64-O63)/O63</f>
        <v>1.5245786622179751E-2</v>
      </c>
      <c r="R64" s="135" t="s">
        <v>353</v>
      </c>
      <c r="S64" s="134">
        <v>90064299999.999985</v>
      </c>
      <c r="T64" s="134">
        <v>92137921642.36377</v>
      </c>
      <c r="U64" s="134">
        <f>T64-AE64-AM64-BF64-BN64</f>
        <v>21144551064.799683</v>
      </c>
      <c r="V64" s="137">
        <f>(U64-U63)/U63</f>
        <v>9.2765150919621418E-3</v>
      </c>
      <c r="W64" s="132">
        <v>4124.3430017068813</v>
      </c>
      <c r="X64" s="132">
        <f>W64-AG64-AO64-BH64-BP64</f>
        <v>946.48739252919722</v>
      </c>
      <c r="Y64" s="137">
        <f>X64/W64</f>
        <v>0.22948804018906488</v>
      </c>
      <c r="Z64" s="137">
        <f>(X64-X63)/X63</f>
        <v>-4.6506726502470461E-3</v>
      </c>
      <c r="AB64" s="135" t="s">
        <v>353</v>
      </c>
      <c r="AC64" s="134">
        <v>39586300000</v>
      </c>
      <c r="AD64" s="137">
        <f>(AC64-AC63)/AC63</f>
        <v>6.7047810042885375E-2</v>
      </c>
      <c r="AE64" s="132">
        <v>40497726707.597855</v>
      </c>
      <c r="AF64" s="137">
        <f t="shared" si="54"/>
        <v>3.4837106132662984E-2</v>
      </c>
      <c r="AG64" s="132">
        <v>1812.7879678015499</v>
      </c>
      <c r="AH64" s="137">
        <f>(AG64-AG63)/AG63</f>
        <v>2.0557203207941806E-2</v>
      </c>
      <c r="AJ64" s="135" t="s">
        <v>353</v>
      </c>
      <c r="AK64" s="134">
        <v>8790902297</v>
      </c>
      <c r="AL64" s="137">
        <f>(AK64-AK63)/AK63</f>
        <v>5.9765847330627613E-2</v>
      </c>
      <c r="AM64" s="134">
        <v>8993302196.3937073</v>
      </c>
      <c r="AN64" s="137">
        <f>(AM64-AM63)/AM63</f>
        <v>2.7774962197597935E-2</v>
      </c>
      <c r="AO64" s="132">
        <v>402.56457183724189</v>
      </c>
      <c r="AP64" s="137">
        <f>(AO64-AO63)/AO63</f>
        <v>1.3592511064309002E-2</v>
      </c>
      <c r="AQ64" s="134">
        <v>7491755452.3399858</v>
      </c>
      <c r="AR64" s="137">
        <f t="shared" si="64"/>
        <v>1.1852952732351688E-2</v>
      </c>
      <c r="AS64" s="134">
        <v>7664244065.9778986</v>
      </c>
      <c r="AT64" s="137">
        <f t="shared" si="61"/>
        <v>0.85221689415165458</v>
      </c>
      <c r="AU64" s="137">
        <f t="shared" si="62"/>
        <v>-1.8691597900141663E-2</v>
      </c>
      <c r="AV64" s="132">
        <v>343.07232910662486</v>
      </c>
      <c r="AW64" s="137">
        <f>(AV64-AV63)/AV63</f>
        <v>-3.2232848632411895E-2</v>
      </c>
      <c r="AX64" s="134">
        <v>1403675771</v>
      </c>
      <c r="AY64" s="137">
        <f>(AX64-AX63)/AX63</f>
        <v>0.13898804811874507</v>
      </c>
      <c r="AZ64" s="134">
        <v>62.832330484515147</v>
      </c>
      <c r="BA64" s="137">
        <f>(AZ64-AZ63)/AZ63</f>
        <v>0.1232709476561064</v>
      </c>
      <c r="BC64" s="135" t="s">
        <v>353</v>
      </c>
      <c r="BD64" s="134">
        <v>16377418005</v>
      </c>
      <c r="BE64" s="137">
        <f t="shared" si="65"/>
        <v>5.8168203720519542E-2</v>
      </c>
      <c r="BF64" s="134">
        <v>16754488258.376825</v>
      </c>
      <c r="BG64" s="137">
        <f t="shared" si="65"/>
        <v>2.6225546253387216E-2</v>
      </c>
      <c r="BH64" s="139">
        <v>749.9762873297193</v>
      </c>
      <c r="BI64" s="137">
        <f>(BH64-BH63)/BH63</f>
        <v>1.2064475788748563E-2</v>
      </c>
      <c r="BK64" s="135" t="s">
        <v>353</v>
      </c>
      <c r="BL64" s="134">
        <v>4641000000</v>
      </c>
      <c r="BM64" s="137">
        <f t="shared" si="59"/>
        <v>0.12782503037667073</v>
      </c>
      <c r="BN64" s="134">
        <v>4747853415.1957026</v>
      </c>
      <c r="BO64" s="137">
        <f>(BN64-BN63)/BN63</f>
        <v>9.3779659799938506E-2</v>
      </c>
      <c r="BP64" s="139">
        <v>212.52678220917321</v>
      </c>
      <c r="BQ64" s="137">
        <f>(BP64-BP63)/BP63</f>
        <v>7.8686398000167468E-2</v>
      </c>
    </row>
    <row r="65" spans="2:68">
      <c r="B65" s="70" t="s">
        <v>317</v>
      </c>
      <c r="C65" s="71">
        <f>AVERAGE(BE45:BE64)</f>
        <v>7.0354283503907836E-2</v>
      </c>
      <c r="D65" s="70" t="s">
        <v>329</v>
      </c>
      <c r="L65" s="67"/>
      <c r="T65" s="67"/>
      <c r="U65" s="67"/>
      <c r="X65" s="69"/>
    </row>
    <row r="66" spans="2:68">
      <c r="B66" s="70" t="s">
        <v>331</v>
      </c>
      <c r="C66" s="71">
        <f>AVERAGE(BG45:BG64)</f>
        <v>4.3350965121447933E-2</v>
      </c>
      <c r="D66" s="70" t="s">
        <v>329</v>
      </c>
      <c r="K66" s="68"/>
      <c r="L66" s="67"/>
      <c r="N66" s="68"/>
      <c r="P66" s="68"/>
      <c r="BN66" s="68"/>
      <c r="BP66" s="68"/>
    </row>
    <row r="67" spans="2:68">
      <c r="B67" s="70" t="s">
        <v>333</v>
      </c>
      <c r="C67" s="71">
        <f>AVERAGE(BI45:BI64)</f>
        <v>3.0035181266166083E-2</v>
      </c>
      <c r="D67" s="70" t="s">
        <v>329</v>
      </c>
    </row>
    <row r="68" spans="2:68">
      <c r="B68" s="70" t="s">
        <v>335</v>
      </c>
      <c r="C68" s="71">
        <f>'Health Demographic'!D114</f>
        <v>4.4615960277037117E-3</v>
      </c>
      <c r="D68" s="70" t="s">
        <v>336</v>
      </c>
    </row>
    <row r="69" spans="2:68">
      <c r="B69" s="72" t="s">
        <v>338</v>
      </c>
      <c r="C69" s="71">
        <f>C67-C68</f>
        <v>2.5573585238462371E-2</v>
      </c>
      <c r="D69" s="70"/>
    </row>
    <row r="70" spans="2:68">
      <c r="B70" s="72" t="s">
        <v>340</v>
      </c>
      <c r="C70" s="71">
        <v>1.9514800484497854E-2</v>
      </c>
      <c r="D70" s="70" t="s">
        <v>336</v>
      </c>
    </row>
    <row r="71" spans="2:68" ht="38.25">
      <c r="B71" s="225" t="s">
        <v>721</v>
      </c>
      <c r="C71" s="78">
        <f>C69-C70</f>
        <v>6.0587847539645169E-3</v>
      </c>
      <c r="D71" s="70"/>
    </row>
    <row r="72" spans="2:68">
      <c r="B72" s="72" t="s">
        <v>362</v>
      </c>
      <c r="C72" s="71">
        <f>BH64/O64</f>
        <v>0.18184139559181611</v>
      </c>
      <c r="D72" s="70" t="s">
        <v>218</v>
      </c>
    </row>
    <row r="73" spans="2:68">
      <c r="B73" s="70" t="s">
        <v>423</v>
      </c>
      <c r="C73" s="71">
        <f>'Health Demographic'!D390</f>
        <v>2.348153516368075E-3</v>
      </c>
      <c r="D73" s="70"/>
    </row>
    <row r="74" spans="2:68">
      <c r="B74" s="70" t="s">
        <v>424</v>
      </c>
      <c r="C74" s="71">
        <f>C67-C73</f>
        <v>2.7687027749798008E-2</v>
      </c>
      <c r="D74" s="70"/>
    </row>
    <row r="75" spans="2:68">
      <c r="B75" s="70" t="s">
        <v>425</v>
      </c>
      <c r="C75" s="71">
        <f>C74-C70</f>
        <v>8.172227265300154E-3</v>
      </c>
      <c r="D75" s="70"/>
      <c r="E75" s="76"/>
    </row>
    <row r="76" spans="2:68">
      <c r="E76" s="76"/>
    </row>
    <row r="77" spans="2:68" ht="26.25">
      <c r="B77" s="66" t="s">
        <v>272</v>
      </c>
      <c r="E77" s="76"/>
    </row>
    <row r="78" spans="2:68">
      <c r="B78" s="70"/>
      <c r="C78" s="70" t="s">
        <v>326</v>
      </c>
      <c r="D78" s="70" t="s">
        <v>327</v>
      </c>
      <c r="E78" s="76"/>
    </row>
    <row r="79" spans="2:68">
      <c r="B79" s="70" t="s">
        <v>317</v>
      </c>
      <c r="C79" s="71">
        <f>AVERAGE(BM55:BM64)</f>
        <v>8.7028177796149131E-2</v>
      </c>
      <c r="D79" s="70" t="s">
        <v>384</v>
      </c>
      <c r="E79" s="76"/>
    </row>
    <row r="80" spans="2:68">
      <c r="B80" s="70" t="s">
        <v>331</v>
      </c>
      <c r="C80" s="71">
        <f>AVERAGE(BO45:BO64)</f>
        <v>5.6641584732310436E-2</v>
      </c>
      <c r="D80" s="70" t="s">
        <v>384</v>
      </c>
      <c r="E80" s="76"/>
    </row>
    <row r="81" spans="2:6">
      <c r="B81" s="70" t="s">
        <v>333</v>
      </c>
      <c r="C81" s="71">
        <f>AVERAGE(BQ45:BQ64)</f>
        <v>4.1153905666781454E-2</v>
      </c>
      <c r="D81" s="70" t="s">
        <v>384</v>
      </c>
      <c r="E81" s="76"/>
    </row>
    <row r="82" spans="2:6">
      <c r="B82" s="70" t="s">
        <v>335</v>
      </c>
      <c r="C82" s="71">
        <f>'Health Demographic'!D316</f>
        <v>7.316929996545837E-3</v>
      </c>
      <c r="D82" s="70" t="s">
        <v>384</v>
      </c>
      <c r="E82" s="76"/>
    </row>
    <row r="83" spans="2:6">
      <c r="B83" s="72" t="s">
        <v>338</v>
      </c>
      <c r="C83" s="71">
        <f>C81-C82</f>
        <v>3.3836975670235615E-2</v>
      </c>
      <c r="D83" s="70"/>
      <c r="E83" s="76"/>
    </row>
    <row r="84" spans="2:6">
      <c r="B84" s="72" t="s">
        <v>340</v>
      </c>
      <c r="C84" s="71">
        <v>2.4556162277881714E-2</v>
      </c>
      <c r="D84" s="70" t="s">
        <v>401</v>
      </c>
      <c r="E84" s="76"/>
    </row>
    <row r="85" spans="2:6" ht="25.5">
      <c r="B85" s="225" t="s">
        <v>722</v>
      </c>
      <c r="C85" s="78">
        <f>C83-C84</f>
        <v>9.2808133923539017E-3</v>
      </c>
      <c r="D85" s="70"/>
      <c r="E85" s="76"/>
    </row>
    <row r="86" spans="2:6">
      <c r="B86" s="72" t="s">
        <v>362</v>
      </c>
      <c r="C86" s="71">
        <f>BP64/O64</f>
        <v>5.152985145057476E-2</v>
      </c>
      <c r="D86" s="70" t="s">
        <v>218</v>
      </c>
      <c r="E86" s="76"/>
    </row>
    <row r="87" spans="2:6">
      <c r="B87" s="70" t="s">
        <v>423</v>
      </c>
      <c r="C87" s="71">
        <f>'Health Demographic'!D428</f>
        <v>6.2010141171419866E-3</v>
      </c>
      <c r="D87" s="70"/>
      <c r="E87" s="76"/>
    </row>
    <row r="88" spans="2:6">
      <c r="B88" s="70" t="s">
        <v>424</v>
      </c>
      <c r="C88" s="71">
        <f>C81-C87</f>
        <v>3.4952891549639466E-2</v>
      </c>
      <c r="D88" s="70"/>
      <c r="E88" s="76"/>
    </row>
    <row r="89" spans="2:6">
      <c r="B89" s="70" t="s">
        <v>425</v>
      </c>
      <c r="C89" s="71">
        <f>C88-C84</f>
        <v>1.0396729271757752E-2</v>
      </c>
      <c r="D89" s="70"/>
      <c r="E89" s="76"/>
    </row>
    <row r="90" spans="2:6">
      <c r="E90" s="76"/>
    </row>
    <row r="91" spans="2:6" ht="18">
      <c r="B91" s="375" t="s">
        <v>354</v>
      </c>
      <c r="E91" s="76"/>
    </row>
    <row r="92" spans="2:6">
      <c r="B92" s="70"/>
      <c r="C92" s="70" t="s">
        <v>326</v>
      </c>
      <c r="D92" s="70" t="s">
        <v>327</v>
      </c>
      <c r="E92" s="76"/>
      <c r="F92" s="76"/>
    </row>
    <row r="93" spans="2:6">
      <c r="B93" s="70" t="s">
        <v>331</v>
      </c>
      <c r="C93" s="71">
        <f>AVERAGE(V45:V64)</f>
        <v>6.1277132064141142E-2</v>
      </c>
      <c r="D93" s="70" t="s">
        <v>361</v>
      </c>
      <c r="E93" s="76"/>
      <c r="F93" s="76"/>
    </row>
    <row r="94" spans="2:6">
      <c r="B94" s="70" t="s">
        <v>333</v>
      </c>
      <c r="C94" s="71">
        <f>AVERAGE(Z54:Z64)</f>
        <v>4.5836483394228848E-2</v>
      </c>
      <c r="D94" s="70" t="s">
        <v>361</v>
      </c>
      <c r="E94" s="76"/>
      <c r="F94" s="76"/>
    </row>
    <row r="95" spans="2:6">
      <c r="B95" s="70" t="s">
        <v>335</v>
      </c>
      <c r="C95" s="71">
        <v>0</v>
      </c>
      <c r="D95" s="70" t="s">
        <v>361</v>
      </c>
      <c r="E95" s="76"/>
      <c r="F95" s="76"/>
    </row>
    <row r="96" spans="2:6">
      <c r="B96" s="72" t="s">
        <v>338</v>
      </c>
      <c r="C96" s="71">
        <f>C94-C95</f>
        <v>4.5836483394228848E-2</v>
      </c>
      <c r="D96" s="70"/>
      <c r="E96" s="76"/>
      <c r="F96" s="76"/>
    </row>
    <row r="97" spans="2:6">
      <c r="B97" s="72" t="s">
        <v>340</v>
      </c>
      <c r="C97" s="71">
        <v>2.2442872599678608E-2</v>
      </c>
      <c r="D97" s="70" t="s">
        <v>361</v>
      </c>
      <c r="E97" s="76"/>
      <c r="F97" s="76"/>
    </row>
    <row r="98" spans="2:6" ht="25.5">
      <c r="B98" s="225" t="s">
        <v>723</v>
      </c>
      <c r="C98" s="78">
        <f>C96-C97</f>
        <v>2.339361079455024E-2</v>
      </c>
      <c r="D98" s="70"/>
      <c r="E98" s="76"/>
      <c r="F98" s="76"/>
    </row>
    <row r="99" spans="2:6">
      <c r="B99" s="72" t="s">
        <v>362</v>
      </c>
      <c r="C99" s="71">
        <f>X64/O64</f>
        <v>0.22948804018906488</v>
      </c>
      <c r="D99" s="70" t="s">
        <v>218</v>
      </c>
      <c r="E99" s="76"/>
      <c r="F99" s="76"/>
    </row>
    <row r="100" spans="2:6">
      <c r="B100" s="76"/>
      <c r="C100" s="76"/>
      <c r="D100" s="76"/>
      <c r="E100" s="76"/>
      <c r="F100" s="76"/>
    </row>
    <row r="101" spans="2:6">
      <c r="B101" s="76"/>
      <c r="C101" s="76"/>
      <c r="D101" s="76"/>
      <c r="E101" s="76"/>
      <c r="F101" s="76"/>
    </row>
    <row r="102" spans="2:6">
      <c r="B102" s="76"/>
      <c r="C102" s="76"/>
      <c r="D102" s="76"/>
      <c r="E102" s="76"/>
      <c r="F102" s="76"/>
    </row>
    <row r="103" spans="2:6">
      <c r="B103" s="76"/>
      <c r="C103" s="76"/>
      <c r="D103" s="76"/>
      <c r="E103" s="76"/>
      <c r="F103" s="76"/>
    </row>
    <row r="104" spans="2:6" ht="18">
      <c r="B104" s="375" t="s">
        <v>315</v>
      </c>
      <c r="E104" s="76"/>
      <c r="F104" s="76"/>
    </row>
    <row r="105" spans="2:6">
      <c r="B105" s="70"/>
      <c r="C105" s="70" t="s">
        <v>326</v>
      </c>
      <c r="D105" s="70" t="s">
        <v>327</v>
      </c>
      <c r="E105" s="76"/>
      <c r="F105" s="76"/>
    </row>
    <row r="106" spans="2:6">
      <c r="B106" s="70" t="s">
        <v>317</v>
      </c>
      <c r="C106" s="71">
        <f>AVERAGE(K45:K64)</f>
        <v>8.0775801860112448E-2</v>
      </c>
      <c r="D106" s="70" t="s">
        <v>329</v>
      </c>
      <c r="E106" s="76"/>
      <c r="F106" s="76"/>
    </row>
    <row r="107" spans="2:6">
      <c r="B107" s="70" t="s">
        <v>331</v>
      </c>
      <c r="C107" s="71">
        <f>AVERAGE(N45:N64)</f>
        <v>5.3518910208848899E-2</v>
      </c>
      <c r="D107" s="70" t="s">
        <v>329</v>
      </c>
      <c r="E107" s="76"/>
      <c r="F107" s="76"/>
    </row>
    <row r="108" spans="2:6">
      <c r="B108" s="70" t="s">
        <v>333</v>
      </c>
      <c r="C108" s="71">
        <f>AVERAGE(P45:P64)</f>
        <v>4.0081574191105626E-2</v>
      </c>
      <c r="D108" s="70" t="s">
        <v>329</v>
      </c>
      <c r="E108" s="76"/>
      <c r="F108" s="76"/>
    </row>
    <row r="109" spans="2:6">
      <c r="B109" s="70" t="s">
        <v>335</v>
      </c>
      <c r="C109" s="71">
        <f>C99*C95+C19*C15+C33*C29+C72*C68+C86*C82</f>
        <v>5.3385771780059231E-3</v>
      </c>
      <c r="D109" s="70" t="s">
        <v>336</v>
      </c>
      <c r="E109" s="76"/>
      <c r="F109" s="76"/>
    </row>
    <row r="110" spans="2:6">
      <c r="B110" s="72" t="s">
        <v>338</v>
      </c>
      <c r="C110" s="71">
        <f>C108-C109</f>
        <v>3.47429970130997E-2</v>
      </c>
      <c r="D110" s="70"/>
      <c r="E110" s="76"/>
      <c r="F110" s="76"/>
    </row>
    <row r="111" spans="2:6">
      <c r="B111" s="72" t="s">
        <v>340</v>
      </c>
      <c r="C111" s="71">
        <v>1.9514800484497854E-2</v>
      </c>
      <c r="D111" s="70" t="s">
        <v>341</v>
      </c>
      <c r="F111" s="76"/>
    </row>
    <row r="112" spans="2:6" ht="25.5">
      <c r="B112" s="225" t="s">
        <v>724</v>
      </c>
      <c r="C112" s="71">
        <f>C110-C111</f>
        <v>1.5228196528601846E-2</v>
      </c>
      <c r="D112" s="70"/>
      <c r="F112" s="76"/>
    </row>
    <row r="113" spans="2:6">
      <c r="B113" s="70" t="s">
        <v>579</v>
      </c>
      <c r="C113" s="71">
        <f>'Health Demographic'!E562</f>
        <v>4.8926796685954269E-3</v>
      </c>
      <c r="D113" s="70"/>
      <c r="F113" s="76"/>
    </row>
    <row r="114" spans="2:6">
      <c r="B114" s="70" t="s">
        <v>424</v>
      </c>
      <c r="C114" s="71">
        <f>C108-C113</f>
        <v>3.51888945225102E-2</v>
      </c>
      <c r="D114" s="70"/>
      <c r="F114" s="76"/>
    </row>
    <row r="115" spans="2:6">
      <c r="B115" s="70" t="s">
        <v>425</v>
      </c>
      <c r="C115" s="71">
        <f>C114-C111</f>
        <v>1.5674094038012346E-2</v>
      </c>
      <c r="D115" s="70"/>
      <c r="F115" s="76"/>
    </row>
    <row r="116" spans="2:6">
      <c r="F116" s="76"/>
    </row>
    <row r="117" spans="2:6">
      <c r="F117" s="76"/>
    </row>
    <row r="118" spans="2:6">
      <c r="F118" s="76"/>
    </row>
    <row r="119" spans="2:6">
      <c r="F119" s="76"/>
    </row>
    <row r="120" spans="2:6">
      <c r="F120" s="76"/>
    </row>
    <row r="121" spans="2:6">
      <c r="F121" s="76"/>
    </row>
    <row r="122" spans="2:6">
      <c r="F122" s="76"/>
    </row>
    <row r="123" spans="2:6">
      <c r="F123" s="76"/>
    </row>
    <row r="124" spans="2:6">
      <c r="F124" s="76"/>
    </row>
    <row r="125" spans="2:6">
      <c r="F125" s="76"/>
    </row>
    <row r="126" spans="2:6">
      <c r="F126" s="76"/>
    </row>
    <row r="127" spans="2:6">
      <c r="F127" s="76"/>
    </row>
    <row r="128" spans="2:6">
      <c r="B128" s="76"/>
      <c r="C128" s="76"/>
      <c r="D128" s="76"/>
      <c r="E128" s="76"/>
      <c r="F128" s="76"/>
    </row>
  </sheetData>
  <dataConsolidate/>
  <hyperlinks>
    <hyperlink ref="BD41" r:id="rId1"/>
  </hyperlinks>
  <pageMargins left="0.7" right="0.7" top="0.75" bottom="0.75" header="0.3" footer="0.3"/>
  <pageSetup paperSize="9" orientation="portrait"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0000"/>
  </sheetPr>
  <dimension ref="A1:BC69"/>
  <sheetViews>
    <sheetView zoomScaleNormal="100" workbookViewId="0">
      <pane ySplit="4" topLeftCell="A5" activePane="bottomLeft" state="frozen"/>
      <selection activeCell="AR1" sqref="AR1"/>
      <selection pane="bottomLeft"/>
    </sheetView>
  </sheetViews>
  <sheetFormatPr defaultRowHeight="15"/>
  <cols>
    <col min="1" max="1" width="9.140625" style="28"/>
    <col min="2" max="2" width="20.5703125" style="86" customWidth="1"/>
    <col min="3" max="3" width="12" style="28" bestFit="1" customWidth="1"/>
    <col min="4" max="4" width="21.7109375" style="28" bestFit="1" customWidth="1"/>
    <col min="5" max="6" width="20.7109375" style="28" bestFit="1" customWidth="1"/>
    <col min="7" max="7" width="19.5703125" style="28" bestFit="1" customWidth="1"/>
    <col min="8" max="8" width="20" style="28" bestFit="1" customWidth="1"/>
    <col min="9" max="26" width="18.5703125" style="28" bestFit="1" customWidth="1"/>
    <col min="27" max="51" width="19.5703125" style="28" bestFit="1" customWidth="1"/>
    <col min="52" max="52" width="21.42578125" style="28" bestFit="1" customWidth="1"/>
    <col min="53" max="53" width="9.140625" style="28"/>
    <col min="54" max="54" width="16.42578125" style="28" bestFit="1" customWidth="1"/>
    <col min="55" max="55" width="25" style="28" bestFit="1" customWidth="1"/>
    <col min="56" max="16384" width="9.140625" style="28"/>
  </cols>
  <sheetData>
    <row r="1" spans="1:52" ht="18.75">
      <c r="A1" s="371" t="s">
        <v>24</v>
      </c>
    </row>
    <row r="3" spans="1:52">
      <c r="B3" s="90"/>
    </row>
    <row r="4" spans="1:52">
      <c r="B4" s="90"/>
      <c r="C4" s="7"/>
      <c r="D4" s="28" t="s">
        <v>191</v>
      </c>
      <c r="E4" s="28" t="s">
        <v>205</v>
      </c>
      <c r="F4" s="28" t="s">
        <v>193</v>
      </c>
      <c r="G4" s="28" t="s">
        <v>194</v>
      </c>
      <c r="H4" s="28" t="s">
        <v>195</v>
      </c>
      <c r="I4" s="28" t="s">
        <v>196</v>
      </c>
      <c r="J4" s="28" t="s">
        <v>502</v>
      </c>
      <c r="K4" s="28" t="s">
        <v>503</v>
      </c>
      <c r="L4" s="28" t="s">
        <v>504</v>
      </c>
      <c r="M4" s="28" t="s">
        <v>505</v>
      </c>
      <c r="N4" s="28" t="s">
        <v>506</v>
      </c>
      <c r="O4" s="28" t="s">
        <v>508</v>
      </c>
      <c r="P4" s="28" t="s">
        <v>507</v>
      </c>
      <c r="Q4" s="28" t="s">
        <v>509</v>
      </c>
      <c r="R4" s="28" t="s">
        <v>510</v>
      </c>
      <c r="S4" s="28" t="s">
        <v>511</v>
      </c>
      <c r="T4" s="28" t="s">
        <v>512</v>
      </c>
      <c r="U4" s="28" t="s">
        <v>513</v>
      </c>
      <c r="V4" s="28" t="s">
        <v>514</v>
      </c>
      <c r="W4" s="28" t="s">
        <v>515</v>
      </c>
      <c r="X4" s="28" t="s">
        <v>516</v>
      </c>
      <c r="Y4" s="28" t="s">
        <v>517</v>
      </c>
      <c r="Z4" s="28" t="s">
        <v>518</v>
      </c>
      <c r="AA4" s="28" t="s">
        <v>519</v>
      </c>
      <c r="AB4" s="28" t="s">
        <v>521</v>
      </c>
      <c r="AC4" s="28" t="s">
        <v>520</v>
      </c>
      <c r="AD4" s="28" t="s">
        <v>522</v>
      </c>
      <c r="AE4" s="28" t="s">
        <v>523</v>
      </c>
      <c r="AF4" s="28" t="s">
        <v>524</v>
      </c>
      <c r="AG4" s="28" t="s">
        <v>525</v>
      </c>
      <c r="AH4" s="28" t="s">
        <v>526</v>
      </c>
      <c r="AI4" s="28" t="s">
        <v>527</v>
      </c>
      <c r="AJ4" s="28" t="s">
        <v>528</v>
      </c>
      <c r="AK4" s="28" t="s">
        <v>529</v>
      </c>
      <c r="AL4" s="28" t="s">
        <v>530</v>
      </c>
      <c r="AM4" s="28" t="s">
        <v>531</v>
      </c>
      <c r="AN4" s="28" t="s">
        <v>532</v>
      </c>
      <c r="AO4" s="28" t="s">
        <v>533</v>
      </c>
      <c r="AP4" s="28" t="s">
        <v>534</v>
      </c>
      <c r="AQ4" s="28" t="s">
        <v>535</v>
      </c>
      <c r="AR4" s="28" t="s">
        <v>536</v>
      </c>
      <c r="AS4" s="28" t="s">
        <v>538</v>
      </c>
      <c r="AT4" s="28" t="s">
        <v>537</v>
      </c>
      <c r="AU4" s="28" t="s">
        <v>539</v>
      </c>
      <c r="AV4" s="28" t="s">
        <v>540</v>
      </c>
      <c r="AW4" s="28" t="s">
        <v>541</v>
      </c>
      <c r="AX4" s="28" t="s">
        <v>542</v>
      </c>
      <c r="AY4" s="28" t="s">
        <v>543</v>
      </c>
      <c r="AZ4" s="28" t="s">
        <v>544</v>
      </c>
    </row>
    <row r="5" spans="1:52" ht="15.75">
      <c r="A5" s="377" t="s">
        <v>885</v>
      </c>
      <c r="B5" s="90"/>
      <c r="C5" s="7"/>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row>
    <row r="6" spans="1:52" s="98" customFormat="1">
      <c r="B6" s="106" t="s">
        <v>405</v>
      </c>
      <c r="D6" s="100">
        <f>'Health Demographic'!NA142</f>
        <v>42332869305.544586</v>
      </c>
      <c r="E6" s="100">
        <f>'Health Demographic'!NB142</f>
        <v>44262776644.062569</v>
      </c>
      <c r="F6" s="100">
        <f>'Health Demographic'!NC142</f>
        <v>46258931562.967514</v>
      </c>
      <c r="G6" s="100">
        <f>'Health Demographic'!ND142</f>
        <v>48332197929.025238</v>
      </c>
      <c r="H6" s="100">
        <f>'Health Demographic'!NE142</f>
        <v>50484764552.368614</v>
      </c>
      <c r="I6" s="100">
        <f>'Health Demographic'!NF142</f>
        <v>52741601162.215683</v>
      </c>
      <c r="J6" s="100">
        <f>'Health Demographic'!NG142</f>
        <v>55051610712.568184</v>
      </c>
      <c r="K6" s="100">
        <f>'Health Demographic'!NH142</f>
        <v>57471133073.888832</v>
      </c>
      <c r="L6" s="100">
        <f>'Health Demographic'!NI142</f>
        <v>59998264199.912071</v>
      </c>
      <c r="M6" s="100">
        <f>'Health Demographic'!NJ142</f>
        <v>62649670771.213379</v>
      </c>
      <c r="N6" s="100">
        <f>'Health Demographic'!NK142</f>
        <v>65480865835.506744</v>
      </c>
      <c r="O6" s="100">
        <f>'Health Demographic'!NL142</f>
        <v>68395347451.589584</v>
      </c>
      <c r="P6" s="100">
        <f>'Health Demographic'!NM142</f>
        <v>71446569249.350861</v>
      </c>
      <c r="Q6" s="100">
        <f>'Health Demographic'!NN142</f>
        <v>74630804810.178711</v>
      </c>
      <c r="R6" s="100">
        <f>'Health Demographic'!NO142</f>
        <v>77958506906.096298</v>
      </c>
      <c r="S6" s="100">
        <f>'Health Demographic'!NP142</f>
        <v>81502119778.406937</v>
      </c>
      <c r="T6" s="100">
        <f>'Health Demographic'!NQ142</f>
        <v>85130330177.52449</v>
      </c>
      <c r="U6" s="100">
        <f>'Health Demographic'!NR142</f>
        <v>88907692037.864502</v>
      </c>
      <c r="V6" s="100">
        <f>'Health Demographic'!NS142</f>
        <v>92823207151.192932</v>
      </c>
      <c r="W6" s="100">
        <f>'Health Demographic'!NT142</f>
        <v>96905555716.557327</v>
      </c>
      <c r="X6" s="100">
        <f>'Health Demographic'!NU142</f>
        <v>101221999016.79002</v>
      </c>
      <c r="Y6" s="100">
        <f>'Health Demographic'!NV142</f>
        <v>105620926837.74068</v>
      </c>
      <c r="Z6" s="100">
        <f>'Health Demographic'!NW142</f>
        <v>110117824748.3932</v>
      </c>
      <c r="AA6" s="100">
        <f>'Health Demographic'!NX142</f>
        <v>114741489793.01744</v>
      </c>
      <c r="AB6" s="100">
        <f>'Health Demographic'!NY142</f>
        <v>119535886929.08337</v>
      </c>
      <c r="AC6" s="100">
        <f>'Health Demographic'!NZ142</f>
        <v>124433894423.54022</v>
      </c>
      <c r="AD6" s="100">
        <f>'Health Demographic'!OA142</f>
        <v>129478211848.73132</v>
      </c>
      <c r="AE6" s="100">
        <f>'Health Demographic'!OB142</f>
        <v>134651440458.55301</v>
      </c>
      <c r="AF6" s="100">
        <f>'Health Demographic'!OC142</f>
        <v>139950753277.50159</v>
      </c>
      <c r="AG6" s="100">
        <f>'Health Demographic'!OD142</f>
        <v>145448816512.23132</v>
      </c>
      <c r="AH6" s="100">
        <f>'Health Demographic'!OE142</f>
        <v>151056900433.38321</v>
      </c>
      <c r="AI6" s="100">
        <f>'Health Demographic'!OF142</f>
        <v>156815831599.99551</v>
      </c>
      <c r="AJ6" s="100">
        <f>'Health Demographic'!OG142</f>
        <v>162728317129.20856</v>
      </c>
      <c r="AK6" s="100">
        <f>'Health Demographic'!OH142</f>
        <v>168767125537.6539</v>
      </c>
      <c r="AL6" s="100">
        <f>'Health Demographic'!OI142</f>
        <v>175042412014.18716</v>
      </c>
      <c r="AM6" s="100">
        <f>'Health Demographic'!OJ142</f>
        <v>181400484880.00763</v>
      </c>
      <c r="AN6" s="100">
        <f>'Health Demographic'!OK142</f>
        <v>187934939926.39206</v>
      </c>
      <c r="AO6" s="100">
        <f>'Health Demographic'!OL142</f>
        <v>194655590195.80469</v>
      </c>
      <c r="AP6" s="100">
        <f>'Health Demographic'!OM142</f>
        <v>201505836359.01712</v>
      </c>
      <c r="AQ6" s="100">
        <f>'Health Demographic'!ON142</f>
        <v>208590997940.00546</v>
      </c>
      <c r="AR6" s="100">
        <f>'Health Demographic'!OO142</f>
        <v>215835124564.72546</v>
      </c>
      <c r="AS6" s="100">
        <f>'Health Demographic'!OP142</f>
        <v>223273167546.4234</v>
      </c>
      <c r="AT6" s="100">
        <f>'Health Demographic'!OQ142</f>
        <v>231016871905.15891</v>
      </c>
      <c r="AU6" s="100">
        <f>'Health Demographic'!OR142</f>
        <v>239031750674.88528</v>
      </c>
      <c r="AV6" s="100">
        <f>'Health Demographic'!OS142</f>
        <v>247417252571.59747</v>
      </c>
      <c r="AW6" s="100">
        <f>'Health Demographic'!OT142</f>
        <v>256012120639.80167</v>
      </c>
      <c r="AX6" s="100">
        <f>'Health Demographic'!OU142</f>
        <v>264806499483.19623</v>
      </c>
      <c r="AY6" s="100">
        <f>'Health Demographic'!OV142</f>
        <v>273839625710.00995</v>
      </c>
      <c r="AZ6" s="100">
        <f>'Health Demographic'!OW142</f>
        <v>283161451298.09778</v>
      </c>
    </row>
    <row r="7" spans="1:52" s="98" customFormat="1">
      <c r="B7" s="99"/>
      <c r="D7" s="153">
        <f>D6/GDP!C4</f>
        <v>2.8486437933008979E-2</v>
      </c>
      <c r="E7" s="153">
        <f>E6/GDP!D4</f>
        <v>2.9030977536222542E-2</v>
      </c>
      <c r="F7" s="153">
        <f>F6/GDP!E4</f>
        <v>2.8867812035226478E-2</v>
      </c>
      <c r="G7" s="153">
        <f>G6/GDP!F4</f>
        <v>2.9183179751435244E-2</v>
      </c>
      <c r="H7" s="153">
        <f>H6/GDP!G4</f>
        <v>2.9529563809533668E-2</v>
      </c>
      <c r="I7" s="153">
        <f>I6/GDP!H4</f>
        <v>2.9926924303660542E-2</v>
      </c>
      <c r="J7" s="153">
        <f>J6/GDP!I4</f>
        <v>3.0351789472468183E-2</v>
      </c>
      <c r="K7" s="153">
        <f>K6/GDP!J4</f>
        <v>3.0814768953510343E-2</v>
      </c>
      <c r="L7" s="153">
        <f>L6/GDP!K4</f>
        <v>3.1301471532380928E-2</v>
      </c>
      <c r="M7" s="153">
        <f>M6/GDP!L4</f>
        <v>3.1821308761125051E-2</v>
      </c>
      <c r="N7" s="153">
        <f>N6/GDP!M4</f>
        <v>3.2398698057261373E-2</v>
      </c>
      <c r="O7" s="153">
        <f>O6/GDP!N4</f>
        <v>3.2980387752971276E-2</v>
      </c>
      <c r="P7" s="153">
        <f>P6/GDP!O4</f>
        <v>3.3586911581387553E-2</v>
      </c>
      <c r="Q7" s="153">
        <f>Q6/GDP!P4</f>
        <v>3.4208629046591194E-2</v>
      </c>
      <c r="R7" s="153">
        <f>R6/GDP!Q4</f>
        <v>3.4850711403293912E-2</v>
      </c>
      <c r="S7" s="153">
        <f>S6/GDP!R4</f>
        <v>3.5544071750145498E-2</v>
      </c>
      <c r="T7" s="153">
        <f>T6/GDP!S4</f>
        <v>3.6222846849439688E-2</v>
      </c>
      <c r="U7" s="153">
        <f>U6/GDP!T4</f>
        <v>3.6913063401787419E-2</v>
      </c>
      <c r="V7" s="153">
        <f>V6/GDP!U4</f>
        <v>3.760420840660042E-2</v>
      </c>
      <c r="W7" s="153">
        <f>W6/GDP!V4</f>
        <v>3.8309717195464041E-2</v>
      </c>
      <c r="X7" s="153">
        <f>X6/GDP!W4</f>
        <v>3.9055084807851866E-2</v>
      </c>
      <c r="Y7" s="153">
        <f>Y6/GDP!X4</f>
        <v>3.9770937192400803E-2</v>
      </c>
      <c r="Z7" s="153">
        <f>Z6/GDP!Y4</f>
        <v>4.0465775477284131E-2</v>
      </c>
      <c r="AA7" s="153">
        <f>AA6/GDP!Z4</f>
        <v>4.1149492711345555E-2</v>
      </c>
      <c r="AB7" s="153">
        <f>AB6/GDP!AA4</f>
        <v>4.1842612677110612E-2</v>
      </c>
      <c r="AC7" s="153">
        <f>AC6/GDP!AB4</f>
        <v>4.2521999006845584E-2</v>
      </c>
      <c r="AD7" s="153">
        <f>AD6/GDP!AC4</f>
        <v>4.3192811024056782E-2</v>
      </c>
      <c r="AE7" s="153">
        <f>AE6/GDP!AD4</f>
        <v>4.3852075008747618E-2</v>
      </c>
      <c r="AF7" s="153">
        <f>AF6/GDP!AE4</f>
        <v>4.4501727604191139E-2</v>
      </c>
      <c r="AG7" s="153">
        <f>AG6/GDP!AF4</f>
        <v>4.5169754334517434E-2</v>
      </c>
      <c r="AH7" s="153">
        <f>AH6/GDP!AG4</f>
        <v>4.5827469807469934E-2</v>
      </c>
      <c r="AI7" s="153">
        <f>AI6/GDP!AH4</f>
        <v>4.6480071305855367E-2</v>
      </c>
      <c r="AJ7" s="153">
        <f>AJ6/GDP!AI4</f>
        <v>4.7128990696332224E-2</v>
      </c>
      <c r="AK7" s="153">
        <f>AK6/GDP!AJ4</f>
        <v>4.776886115080857E-2</v>
      </c>
      <c r="AL7" s="153">
        <f>AL6/GDP!AK4</f>
        <v>4.8433186581349451E-2</v>
      </c>
      <c r="AM7" s="153">
        <f>AM6/GDP!AL4</f>
        <v>4.9077924452481915E-2</v>
      </c>
      <c r="AN7" s="153">
        <f>AN6/GDP!AM4</f>
        <v>4.9730080254908653E-2</v>
      </c>
      <c r="AO7" s="153">
        <f>AO6/GDP!AN4</f>
        <v>5.0392144109154463E-2</v>
      </c>
      <c r="AP7" s="153">
        <f>AP6/GDP!AO4</f>
        <v>5.1047994373997554E-2</v>
      </c>
      <c r="AQ7" s="153">
        <f>AQ6/GDP!AP4</f>
        <v>5.1721489859317744E-2</v>
      </c>
      <c r="AR7" s="153">
        <f>AR6/GDP!AQ4</f>
        <v>5.2386133674567521E-2</v>
      </c>
      <c r="AS7" s="153">
        <f>AS6/GDP!AR4</f>
        <v>5.3051164451921852E-2</v>
      </c>
      <c r="AT7" s="153">
        <f>AT6/GDP!AS4</f>
        <v>5.3743355374047605E-2</v>
      </c>
      <c r="AU7" s="153">
        <f>AU6/GDP!AT4</f>
        <v>5.4452367835337391E-2</v>
      </c>
      <c r="AV7" s="153">
        <f>AV6/GDP!AU4</f>
        <v>5.519109529327404E-2</v>
      </c>
      <c r="AW7" s="153">
        <f>AW6/GDP!AV4</f>
        <v>5.5911972146381578E-2</v>
      </c>
      <c r="AX7" s="153">
        <f>AX6/GDP!AW4</f>
        <v>5.6615875500960831E-2</v>
      </c>
      <c r="AY7" s="153">
        <f>AY6/GDP!AX4</f>
        <v>5.7315661835228487E-2</v>
      </c>
      <c r="AZ7" s="153">
        <f>AZ6/GDP!AY4</f>
        <v>5.802363462703003E-2</v>
      </c>
    </row>
    <row r="8" spans="1:52" s="98" customFormat="1">
      <c r="B8" s="106" t="s">
        <v>610</v>
      </c>
      <c r="D8" s="107">
        <f>'Health Demographic'!NA32</f>
        <v>7838663528.3893805</v>
      </c>
      <c r="E8" s="107">
        <f>'Health Demographic'!NB32</f>
        <v>8058275218.5617237</v>
      </c>
      <c r="F8" s="107">
        <f>'Health Demographic'!NC32</f>
        <v>8287202296.6599703</v>
      </c>
      <c r="G8" s="107">
        <f>'Health Demographic'!ND32</f>
        <v>8528907629.3601818</v>
      </c>
      <c r="H8" s="107">
        <f>'Health Demographic'!NE32</f>
        <v>8785838030.2699966</v>
      </c>
      <c r="I8" s="107">
        <f>'Health Demographic'!NF32</f>
        <v>9052955608.8141708</v>
      </c>
      <c r="J8" s="107">
        <f>'Health Demographic'!NG32</f>
        <v>9330368227.0911522</v>
      </c>
      <c r="K8" s="107">
        <f>'Health Demographic'!NH32</f>
        <v>9619414488.2628021</v>
      </c>
      <c r="L8" s="107">
        <f>'Health Demographic'!NI32</f>
        <v>9919027243.6937218</v>
      </c>
      <c r="M8" s="107">
        <f>'Health Demographic'!NJ32</f>
        <v>10230633984.898289</v>
      </c>
      <c r="N8" s="107">
        <f>'Health Demographic'!NK32</f>
        <v>10562741137.188602</v>
      </c>
      <c r="O8" s="107">
        <f>'Health Demographic'!NL32</f>
        <v>10905641651.858425</v>
      </c>
      <c r="P8" s="107">
        <f>'Health Demographic'!NM32</f>
        <v>11263775279.049171</v>
      </c>
      <c r="Q8" s="107">
        <f>'Health Demographic'!NN32</f>
        <v>11635886301.127594</v>
      </c>
      <c r="R8" s="107">
        <f>'Health Demographic'!NO32</f>
        <v>12029370928.509758</v>
      </c>
      <c r="S8" s="107">
        <f>'Health Demographic'!NP32</f>
        <v>12430206246.477184</v>
      </c>
      <c r="T8" s="107">
        <f>'Health Demographic'!NQ32</f>
        <v>12837798121.705179</v>
      </c>
      <c r="U8" s="107">
        <f>'Health Demographic'!NR32</f>
        <v>13248194360.268023</v>
      </c>
      <c r="V8" s="107">
        <f>'Health Demographic'!NS32</f>
        <v>13661083191.797836</v>
      </c>
      <c r="W8" s="107">
        <f>'Health Demographic'!NT32</f>
        <v>14079135080.472397</v>
      </c>
      <c r="X8" s="107">
        <f>'Health Demographic'!NU32</f>
        <v>14504668323.209278</v>
      </c>
      <c r="Y8" s="107">
        <f>'Health Demographic'!NV32</f>
        <v>14943613015.041756</v>
      </c>
      <c r="Z8" s="107">
        <f>'Health Demographic'!NW32</f>
        <v>15401435798.356079</v>
      </c>
      <c r="AA8" s="107">
        <f>'Health Demographic'!NX32</f>
        <v>15872214659.936104</v>
      </c>
      <c r="AB8" s="107">
        <f>'Health Demographic'!NY32</f>
        <v>16368096942.353863</v>
      </c>
      <c r="AC8" s="107">
        <f>'Health Demographic'!NZ32</f>
        <v>16868432061.80751</v>
      </c>
      <c r="AD8" s="107">
        <f>'Health Demographic'!OA32</f>
        <v>17369232947.607491</v>
      </c>
      <c r="AE8" s="107">
        <f>'Health Demographic'!OB32</f>
        <v>17869833516.420952</v>
      </c>
      <c r="AF8" s="107">
        <f>'Health Demographic'!OC32</f>
        <v>18371216522.077164</v>
      </c>
      <c r="AG8" s="107">
        <f>'Health Demographic'!OD32</f>
        <v>18874669271.877045</v>
      </c>
      <c r="AH8" s="107">
        <f>'Health Demographic'!OE32</f>
        <v>19383584368.95388</v>
      </c>
      <c r="AI8" s="107">
        <f>'Health Demographic'!OF32</f>
        <v>19904591309.964142</v>
      </c>
      <c r="AJ8" s="107">
        <f>'Health Demographic'!OG32</f>
        <v>20443121088.415581</v>
      </c>
      <c r="AK8" s="107">
        <f>'Health Demographic'!OH32</f>
        <v>20998681182.148251</v>
      </c>
      <c r="AL8" s="107">
        <f>'Health Demographic'!OI32</f>
        <v>21577798995.483192</v>
      </c>
      <c r="AM8" s="107">
        <f>'Health Demographic'!OJ32</f>
        <v>22163973674.892723</v>
      </c>
      <c r="AN8" s="107">
        <f>'Health Demographic'!OK32</f>
        <v>22765662012.913681</v>
      </c>
      <c r="AO8" s="107">
        <f>'Health Demographic'!OL32</f>
        <v>23376397153.554482</v>
      </c>
      <c r="AP8" s="107">
        <f>'Health Demographic'!OM32</f>
        <v>23999118239.798523</v>
      </c>
      <c r="AQ8" s="107">
        <f>'Health Demographic'!ON32</f>
        <v>24628974337.396492</v>
      </c>
      <c r="AR8" s="107">
        <f>'Health Demographic'!OO32</f>
        <v>25266682676.994087</v>
      </c>
      <c r="AS8" s="107">
        <f>'Health Demographic'!OP32</f>
        <v>25915607674.022671</v>
      </c>
      <c r="AT8" s="107">
        <f>'Health Demographic'!OQ32</f>
        <v>26583466812.635323</v>
      </c>
      <c r="AU8" s="107">
        <f>'Health Demographic'!OR32</f>
        <v>27270848737.494705</v>
      </c>
      <c r="AV8" s="107">
        <f>'Health Demographic'!OS32</f>
        <v>27969755557.791084</v>
      </c>
      <c r="AW8" s="107">
        <f>'Health Demographic'!OT32</f>
        <v>28678326165.926598</v>
      </c>
      <c r="AX8" s="107">
        <f>'Health Demographic'!OU32</f>
        <v>29405166315.052444</v>
      </c>
      <c r="AY8" s="107">
        <f>'Health Demographic'!OV32</f>
        <v>30146529828.063019</v>
      </c>
      <c r="AZ8" s="107">
        <f>'Health Demographic'!OW32</f>
        <v>30907269511.329617</v>
      </c>
    </row>
    <row r="9" spans="1:52" s="98" customFormat="1">
      <c r="B9" s="106"/>
      <c r="D9" s="107">
        <f>D8/1000000000</f>
        <v>7.8386635283893806</v>
      </c>
      <c r="E9" s="107">
        <f t="shared" ref="E9:AZ9" si="0">E8/1000000000</f>
        <v>8.0582752185617235</v>
      </c>
      <c r="F9" s="107">
        <f t="shared" si="0"/>
        <v>8.2872022966599701</v>
      </c>
      <c r="G9" s="107">
        <f t="shared" si="0"/>
        <v>8.528907629360182</v>
      </c>
      <c r="H9" s="107">
        <f t="shared" si="0"/>
        <v>8.7858380302699963</v>
      </c>
      <c r="I9" s="107">
        <f t="shared" si="0"/>
        <v>9.0529556088141714</v>
      </c>
      <c r="J9" s="107">
        <f t="shared" si="0"/>
        <v>9.330368227091153</v>
      </c>
      <c r="K9" s="107">
        <f t="shared" si="0"/>
        <v>9.6194144882628017</v>
      </c>
      <c r="L9" s="107">
        <f t="shared" si="0"/>
        <v>9.919027243693721</v>
      </c>
      <c r="M9" s="107">
        <f t="shared" si="0"/>
        <v>10.230633984898288</v>
      </c>
      <c r="N9" s="107">
        <f t="shared" si="0"/>
        <v>10.562741137188603</v>
      </c>
      <c r="O9" s="107">
        <f t="shared" si="0"/>
        <v>10.905641651858424</v>
      </c>
      <c r="P9" s="107">
        <f t="shared" si="0"/>
        <v>11.263775279049172</v>
      </c>
      <c r="Q9" s="107">
        <f t="shared" si="0"/>
        <v>11.635886301127593</v>
      </c>
      <c r="R9" s="107">
        <f t="shared" si="0"/>
        <v>12.029370928509758</v>
      </c>
      <c r="S9" s="107">
        <f t="shared" si="0"/>
        <v>12.430206246477184</v>
      </c>
      <c r="T9" s="107">
        <f t="shared" si="0"/>
        <v>12.837798121705179</v>
      </c>
      <c r="U9" s="107">
        <f t="shared" si="0"/>
        <v>13.248194360268023</v>
      </c>
      <c r="V9" s="107">
        <f t="shared" si="0"/>
        <v>13.661083191797836</v>
      </c>
      <c r="W9" s="107">
        <f t="shared" si="0"/>
        <v>14.079135080472398</v>
      </c>
      <c r="X9" s="107">
        <f t="shared" si="0"/>
        <v>14.504668323209279</v>
      </c>
      <c r="Y9" s="107">
        <f t="shared" si="0"/>
        <v>14.943613015041755</v>
      </c>
      <c r="Z9" s="107">
        <f t="shared" si="0"/>
        <v>15.401435798356079</v>
      </c>
      <c r="AA9" s="107">
        <f t="shared" si="0"/>
        <v>15.872214659936104</v>
      </c>
      <c r="AB9" s="107">
        <f t="shared" si="0"/>
        <v>16.368096942353862</v>
      </c>
      <c r="AC9" s="107">
        <f t="shared" si="0"/>
        <v>16.868432061807511</v>
      </c>
      <c r="AD9" s="107">
        <f t="shared" si="0"/>
        <v>17.36923294760749</v>
      </c>
      <c r="AE9" s="107">
        <f t="shared" si="0"/>
        <v>17.86983351642095</v>
      </c>
      <c r="AF9" s="107">
        <f t="shared" si="0"/>
        <v>18.371216522077162</v>
      </c>
      <c r="AG9" s="107">
        <f t="shared" si="0"/>
        <v>18.874669271877046</v>
      </c>
      <c r="AH9" s="107">
        <f t="shared" si="0"/>
        <v>19.38358436895388</v>
      </c>
      <c r="AI9" s="107">
        <f t="shared" si="0"/>
        <v>19.904591309964143</v>
      </c>
      <c r="AJ9" s="107">
        <f t="shared" si="0"/>
        <v>20.44312108841558</v>
      </c>
      <c r="AK9" s="107">
        <f t="shared" si="0"/>
        <v>20.99868118214825</v>
      </c>
      <c r="AL9" s="107">
        <f t="shared" si="0"/>
        <v>21.577798995483192</v>
      </c>
      <c r="AM9" s="107">
        <f t="shared" si="0"/>
        <v>22.163973674892723</v>
      </c>
      <c r="AN9" s="107">
        <f t="shared" si="0"/>
        <v>22.76566201291368</v>
      </c>
      <c r="AO9" s="107">
        <f t="shared" si="0"/>
        <v>23.376397153554482</v>
      </c>
      <c r="AP9" s="107">
        <f t="shared" si="0"/>
        <v>23.999118239798523</v>
      </c>
      <c r="AQ9" s="107">
        <f t="shared" si="0"/>
        <v>24.628974337396492</v>
      </c>
      <c r="AR9" s="107">
        <f t="shared" si="0"/>
        <v>25.266682676994087</v>
      </c>
      <c r="AS9" s="107">
        <f t="shared" si="0"/>
        <v>25.91560767402267</v>
      </c>
      <c r="AT9" s="107">
        <f t="shared" si="0"/>
        <v>26.583466812635322</v>
      </c>
      <c r="AU9" s="107">
        <f t="shared" si="0"/>
        <v>27.270848737494706</v>
      </c>
      <c r="AV9" s="107">
        <f t="shared" si="0"/>
        <v>27.969755557791085</v>
      </c>
      <c r="AW9" s="107">
        <f t="shared" si="0"/>
        <v>28.678326165926599</v>
      </c>
      <c r="AX9" s="107">
        <f t="shared" si="0"/>
        <v>29.405166315052444</v>
      </c>
      <c r="AY9" s="107">
        <f t="shared" si="0"/>
        <v>30.14652982806302</v>
      </c>
      <c r="AZ9" s="107">
        <f t="shared" si="0"/>
        <v>30.907269511329616</v>
      </c>
    </row>
    <row r="10" spans="1:52" s="98" customFormat="1">
      <c r="B10" s="106"/>
      <c r="D10" s="153">
        <f>D8/GDP!C4</f>
        <v>5.2747570798362797E-3</v>
      </c>
      <c r="E10" s="153">
        <f>E8/GDP!D4</f>
        <v>5.2852447267820683E-3</v>
      </c>
      <c r="F10" s="153">
        <f>F8/GDP!E4</f>
        <v>5.1716152992473128E-3</v>
      </c>
      <c r="G10" s="153">
        <f>G8/GDP!F4</f>
        <v>5.1497894798103469E-3</v>
      </c>
      <c r="H10" s="153">
        <f>H8/GDP!G4</f>
        <v>5.1390150481134241E-3</v>
      </c>
      <c r="I10" s="153">
        <f>I8/GDP!H4</f>
        <v>5.1368769862731095E-3</v>
      </c>
      <c r="J10" s="153">
        <f>J8/GDP!I4</f>
        <v>5.1441432587298365E-3</v>
      </c>
      <c r="K10" s="153">
        <f>K8/GDP!J4</f>
        <v>5.1577203905614705E-3</v>
      </c>
      <c r="L10" s="153">
        <f>L8/GDP!K4</f>
        <v>5.1748188558069135E-3</v>
      </c>
      <c r="M10" s="153">
        <f>M8/GDP!L4</f>
        <v>5.1963906409719582E-3</v>
      </c>
      <c r="N10" s="153">
        <f>N8/GDP!M4</f>
        <v>5.2262451999408382E-3</v>
      </c>
      <c r="O10" s="153">
        <f>O8/GDP!N4</f>
        <v>5.2587245152577386E-3</v>
      </c>
      <c r="P10" s="153">
        <f>P8/GDP!O4</f>
        <v>5.2950817421297059E-3</v>
      </c>
      <c r="Q10" s="153">
        <f>Q8/GDP!P4</f>
        <v>5.3335578936339872E-3</v>
      </c>
      <c r="R10" s="153">
        <f>R8/GDP!Q4</f>
        <v>5.3776316559993485E-3</v>
      </c>
      <c r="S10" s="153">
        <f>S8/GDP!R4</f>
        <v>5.4209650484568998E-3</v>
      </c>
      <c r="T10" s="153">
        <f>T8/GDP!S4</f>
        <v>5.462466717523937E-3</v>
      </c>
      <c r="U10" s="153">
        <f>U8/GDP!T4</f>
        <v>5.5004401438236029E-3</v>
      </c>
      <c r="V10" s="153">
        <f>V8/GDP!U4</f>
        <v>5.5343295622992247E-3</v>
      </c>
      <c r="W10" s="153">
        <f>W8/GDP!V4</f>
        <v>5.5659108427926571E-3</v>
      </c>
      <c r="X10" s="153">
        <f>X8/GDP!W4</f>
        <v>5.5964222893754231E-3</v>
      </c>
      <c r="Y10" s="153">
        <f>Y8/GDP!X4</f>
        <v>5.6269293637404884E-3</v>
      </c>
      <c r="Z10" s="153">
        <f>Z8/GDP!Y4</f>
        <v>5.6596744847448267E-3</v>
      </c>
      <c r="AA10" s="153">
        <f>AA8/GDP!Z4</f>
        <v>5.6922180689839624E-3</v>
      </c>
      <c r="AB10" s="153">
        <f>AB8/GDP!AA4</f>
        <v>5.7295257367072517E-3</v>
      </c>
      <c r="AC10" s="153">
        <f>AC8/GDP!AB4</f>
        <v>5.7643414176027528E-3</v>
      </c>
      <c r="AD10" s="153">
        <f>AD8/GDP!AC4</f>
        <v>5.7942258054607364E-3</v>
      </c>
      <c r="AE10" s="153">
        <f>AE8/GDP!AD4</f>
        <v>5.8196873133127183E-3</v>
      </c>
      <c r="AF10" s="153">
        <f>AF8/GDP!AE4</f>
        <v>5.8417039871304696E-3</v>
      </c>
      <c r="AG10" s="153">
        <f>AG8/GDP!AF4</f>
        <v>5.8616095654807606E-3</v>
      </c>
      <c r="AH10" s="153">
        <f>AH8/GDP!AG4</f>
        <v>5.8805696719596385E-3</v>
      </c>
      <c r="AI10" s="153">
        <f>AI8/GDP!AH4</f>
        <v>5.8997029442853068E-3</v>
      </c>
      <c r="AJ10" s="153">
        <f>AJ8/GDP!AI4</f>
        <v>5.9206884245900935E-3</v>
      </c>
      <c r="AK10" s="153">
        <f>AK8/GDP!AJ4</f>
        <v>5.9435928800975939E-3</v>
      </c>
      <c r="AL10" s="153">
        <f>AL8/GDP!AK4</f>
        <v>5.9704476917193557E-3</v>
      </c>
      <c r="AM10" s="153">
        <f>AM8/GDP!AL4</f>
        <v>5.9964659207097119E-3</v>
      </c>
      <c r="AN10" s="153">
        <f>AN8/GDP!AM4</f>
        <v>6.0240964208238441E-3</v>
      </c>
      <c r="AO10" s="153">
        <f>AO8/GDP!AN4</f>
        <v>6.0516462585523739E-3</v>
      </c>
      <c r="AP10" s="153">
        <f>AP8/GDP!AO4</f>
        <v>6.079758656237627E-3</v>
      </c>
      <c r="AQ10" s="153">
        <f>AQ8/GDP!AP4</f>
        <v>6.106913812279814E-3</v>
      </c>
      <c r="AR10" s="153">
        <f>AR8/GDP!AQ4</f>
        <v>6.1325691029170673E-3</v>
      </c>
      <c r="AS10" s="153">
        <f>AS8/GDP!AR4</f>
        <v>6.1577178292156511E-3</v>
      </c>
      <c r="AT10" s="153">
        <f>AT8/GDP!AS4</f>
        <v>6.184330573795447E-3</v>
      </c>
      <c r="AU10" s="153">
        <f>AU8/GDP!AT4</f>
        <v>6.2124060190466186E-3</v>
      </c>
      <c r="AV10" s="153">
        <f>AV8/GDP!AU4</f>
        <v>6.239182709673486E-3</v>
      </c>
      <c r="AW10" s="153">
        <f>AW8/GDP!AV4</f>
        <v>6.2632260136235409E-3</v>
      </c>
      <c r="AX10" s="153">
        <f>AX8/GDP!AW4</f>
        <v>6.2868518651435102E-3</v>
      </c>
      <c r="AY10" s="153">
        <f>AY8/GDP!AX4</f>
        <v>6.3097818829210015E-3</v>
      </c>
      <c r="AZ10" s="153">
        <f>AZ8/GDP!AY4</f>
        <v>6.3333201084514361E-3</v>
      </c>
    </row>
    <row r="11" spans="1:52" s="98" customFormat="1">
      <c r="B11" s="106" t="s">
        <v>609</v>
      </c>
      <c r="D11" s="107">
        <f>'Health Demographic'!NA508</f>
        <v>1569470665.7927399</v>
      </c>
      <c r="E11" s="107">
        <f>'Health Demographic'!NB508</f>
        <v>1743781880.1264894</v>
      </c>
      <c r="F11" s="107">
        <f>'Health Demographic'!NC508</f>
        <v>1923612734.4942164</v>
      </c>
      <c r="G11" s="107">
        <f>'Health Demographic'!ND508</f>
        <v>2108016417.9913611</v>
      </c>
      <c r="H11" s="107">
        <f>'Health Demographic'!NE508</f>
        <v>2296111558.687161</v>
      </c>
      <c r="I11" s="107">
        <f>'Health Demographic'!NF508</f>
        <v>2487013140.7142458</v>
      </c>
      <c r="J11" s="107">
        <f>'Health Demographic'!NG508</f>
        <v>2679889748.0784626</v>
      </c>
      <c r="K11" s="107">
        <f>'Health Demographic'!NH508</f>
        <v>2875250292.1238966</v>
      </c>
      <c r="L11" s="107">
        <f>'Health Demographic'!NI508</f>
        <v>3072536581.2362509</v>
      </c>
      <c r="M11" s="107">
        <f>'Health Demographic'!NJ508</f>
        <v>3271342688.3631368</v>
      </c>
      <c r="N11" s="107">
        <f>'Health Demographic'!NK508</f>
        <v>3471296785.59302</v>
      </c>
      <c r="O11" s="107">
        <f>'Health Demographic'!NL508</f>
        <v>3672073717.137866</v>
      </c>
      <c r="P11" s="107">
        <f>'Health Demographic'!NM508</f>
        <v>3873367037.5241308</v>
      </c>
      <c r="Q11" s="107">
        <f>'Health Demographic'!NN508</f>
        <v>4074935253.300704</v>
      </c>
      <c r="R11" s="107">
        <f>'Health Demographic'!NO508</f>
        <v>4276592911.3939304</v>
      </c>
      <c r="S11" s="107">
        <f>'Health Demographic'!NP508</f>
        <v>4478195716.0897436</v>
      </c>
      <c r="T11" s="107">
        <f>'Health Demographic'!NQ508</f>
        <v>4679632993.930047</v>
      </c>
      <c r="U11" s="107">
        <f>'Health Demographic'!NR508</f>
        <v>4880867582.7438316</v>
      </c>
      <c r="V11" s="107">
        <f>'Health Demographic'!NS508</f>
        <v>5081858764.7156734</v>
      </c>
      <c r="W11" s="107">
        <f>'Health Demographic'!NT508</f>
        <v>5282637522.8443689</v>
      </c>
      <c r="X11" s="107">
        <f>'Health Demographic'!NU508</f>
        <v>5483287978.0009174</v>
      </c>
      <c r="Y11" s="107">
        <f>'Health Demographic'!NV508</f>
        <v>5683844076.2820835</v>
      </c>
      <c r="Z11" s="107">
        <f>'Health Demographic'!NW508</f>
        <v>5884425310.7867785</v>
      </c>
      <c r="AA11" s="107">
        <f>'Health Demographic'!NX508</f>
        <v>6085144850.6932926</v>
      </c>
      <c r="AB11" s="107">
        <f>'Health Demographic'!NY508</f>
        <v>6286139826.7672911</v>
      </c>
      <c r="AC11" s="107">
        <f>'Health Demographic'!NZ508</f>
        <v>6487608147.7023354</v>
      </c>
      <c r="AD11" s="107">
        <f>'Health Demographic'!OA508</f>
        <v>6689712889.2174234</v>
      </c>
      <c r="AE11" s="107">
        <f>'Health Demographic'!OB508</f>
        <v>6892612168.8712044</v>
      </c>
      <c r="AF11" s="107">
        <f>'Health Demographic'!OC508</f>
        <v>7096504126.8239698</v>
      </c>
      <c r="AG11" s="107">
        <f>'Health Demographic'!OD508</f>
        <v>7301575034.0009642</v>
      </c>
      <c r="AH11" s="107">
        <f>'Health Demographic'!OE508</f>
        <v>7507939427.0167351</v>
      </c>
      <c r="AI11" s="107">
        <f>'Health Demographic'!OF508</f>
        <v>7715869957.40376</v>
      </c>
      <c r="AJ11" s="107">
        <f>'Health Demographic'!OG508</f>
        <v>7925345901.014451</v>
      </c>
      <c r="AK11" s="107">
        <f>'Health Demographic'!OH508</f>
        <v>8136644560.6143417</v>
      </c>
      <c r="AL11" s="107">
        <f>'Health Demographic'!OI508</f>
        <v>8349913893.2427816</v>
      </c>
      <c r="AM11" s="107">
        <f>'Health Demographic'!OJ508</f>
        <v>8564871560.491045</v>
      </c>
      <c r="AN11" s="107">
        <f>'Health Demographic'!OK508</f>
        <v>8782336771.6829033</v>
      </c>
      <c r="AO11" s="107">
        <f>'Health Demographic'!OL508</f>
        <v>9002261484.748167</v>
      </c>
      <c r="AP11" s="107">
        <f>'Health Demographic'!OM508</f>
        <v>9224588663.5351372</v>
      </c>
      <c r="AQ11" s="107">
        <f>'Health Demographic'!ON508</f>
        <v>9449458365.5614223</v>
      </c>
      <c r="AR11" s="107">
        <f>'Health Demographic'!OO508</f>
        <v>9676988565.7499332</v>
      </c>
      <c r="AS11" s="107">
        <f>'Health Demographic'!OP508</f>
        <v>9907183773.8593788</v>
      </c>
      <c r="AT11" s="107">
        <f>'Health Demographic'!OQ508</f>
        <v>10140427605.433125</v>
      </c>
      <c r="AU11" s="107">
        <f>'Health Demographic'!OR508</f>
        <v>10376665059.286312</v>
      </c>
      <c r="AV11" s="107">
        <f>'Health Demographic'!OS508</f>
        <v>10615974255.070696</v>
      </c>
      <c r="AW11" s="107">
        <f>'Health Demographic'!OT508</f>
        <v>10858492558.606289</v>
      </c>
      <c r="AX11" s="107">
        <f>'Health Demographic'!OU508</f>
        <v>11104217455.645063</v>
      </c>
      <c r="AY11" s="107">
        <f>'Health Demographic'!OV508</f>
        <v>11353215942.587414</v>
      </c>
      <c r="AZ11" s="107">
        <f>'Health Demographic'!OW508</f>
        <v>11605604652.337229</v>
      </c>
    </row>
    <row r="12" spans="1:52" s="98" customFormat="1">
      <c r="B12" s="106"/>
      <c r="D12" s="107">
        <f>D11/1000000000</f>
        <v>1.56947066579274</v>
      </c>
      <c r="E12" s="107">
        <f t="shared" ref="E12" si="1">E11/1000000000</f>
        <v>1.7437818801264895</v>
      </c>
      <c r="F12" s="107">
        <f t="shared" ref="F12" si="2">F11/1000000000</f>
        <v>1.9236127344942164</v>
      </c>
      <c r="G12" s="107">
        <f t="shared" ref="G12" si="3">G11/1000000000</f>
        <v>2.1080164179913612</v>
      </c>
      <c r="H12" s="107">
        <f t="shared" ref="H12" si="4">H11/1000000000</f>
        <v>2.2961115586871608</v>
      </c>
      <c r="I12" s="107">
        <f t="shared" ref="I12" si="5">I11/1000000000</f>
        <v>2.4870131407142457</v>
      </c>
      <c r="J12" s="107">
        <f t="shared" ref="J12" si="6">J11/1000000000</f>
        <v>2.6798897480784625</v>
      </c>
      <c r="K12" s="107">
        <f t="shared" ref="K12" si="7">K11/1000000000</f>
        <v>2.8752502921238965</v>
      </c>
      <c r="L12" s="107">
        <f t="shared" ref="L12" si="8">L11/1000000000</f>
        <v>3.0725365812362511</v>
      </c>
      <c r="M12" s="107">
        <f t="shared" ref="M12" si="9">M11/1000000000</f>
        <v>3.2713426883631369</v>
      </c>
      <c r="N12" s="107">
        <f t="shared" ref="N12" si="10">N11/1000000000</f>
        <v>3.4712967855930201</v>
      </c>
      <c r="O12" s="107">
        <f t="shared" ref="O12" si="11">O11/1000000000</f>
        <v>3.6720737171378661</v>
      </c>
      <c r="P12" s="107">
        <f t="shared" ref="P12" si="12">P11/1000000000</f>
        <v>3.8733670375241309</v>
      </c>
      <c r="Q12" s="107">
        <f t="shared" ref="Q12" si="13">Q11/1000000000</f>
        <v>4.0749352533007039</v>
      </c>
      <c r="R12" s="107">
        <f t="shared" ref="R12" si="14">R11/1000000000</f>
        <v>4.2765929113939301</v>
      </c>
      <c r="S12" s="107">
        <f t="shared" ref="S12" si="15">S11/1000000000</f>
        <v>4.4781957160897434</v>
      </c>
      <c r="T12" s="107">
        <f t="shared" ref="T12" si="16">T11/1000000000</f>
        <v>4.6796329939300474</v>
      </c>
      <c r="U12" s="107">
        <f t="shared" ref="U12" si="17">U11/1000000000</f>
        <v>4.8808675827438313</v>
      </c>
      <c r="V12" s="107">
        <f t="shared" ref="V12" si="18">V11/1000000000</f>
        <v>5.0818587647156734</v>
      </c>
      <c r="W12" s="107">
        <f t="shared" ref="W12" si="19">W11/1000000000</f>
        <v>5.2826375228443689</v>
      </c>
      <c r="X12" s="107">
        <f t="shared" ref="X12" si="20">X11/1000000000</f>
        <v>5.4832879780009174</v>
      </c>
      <c r="Y12" s="107">
        <f t="shared" ref="Y12" si="21">Y11/1000000000</f>
        <v>5.6838440762820834</v>
      </c>
      <c r="Z12" s="107">
        <f t="shared" ref="Z12" si="22">Z11/1000000000</f>
        <v>5.8844253107867788</v>
      </c>
      <c r="AA12" s="107">
        <f t="shared" ref="AA12" si="23">AA11/1000000000</f>
        <v>6.0851448506932924</v>
      </c>
      <c r="AB12" s="107">
        <f t="shared" ref="AB12" si="24">AB11/1000000000</f>
        <v>6.2861398267672914</v>
      </c>
      <c r="AC12" s="107">
        <f t="shared" ref="AC12" si="25">AC11/1000000000</f>
        <v>6.4876081477023355</v>
      </c>
      <c r="AD12" s="107">
        <f t="shared" ref="AD12" si="26">AD11/1000000000</f>
        <v>6.6897128892174234</v>
      </c>
      <c r="AE12" s="107">
        <f t="shared" ref="AE12" si="27">AE11/1000000000</f>
        <v>6.8926121688712048</v>
      </c>
      <c r="AF12" s="107">
        <f t="shared" ref="AF12" si="28">AF11/1000000000</f>
        <v>7.0965041268239695</v>
      </c>
      <c r="AG12" s="107">
        <f t="shared" ref="AG12" si="29">AG11/1000000000</f>
        <v>7.3015750340009644</v>
      </c>
      <c r="AH12" s="107">
        <f t="shared" ref="AH12" si="30">AH11/1000000000</f>
        <v>7.5079394270167352</v>
      </c>
      <c r="AI12" s="107">
        <f t="shared" ref="AI12" si="31">AI11/1000000000</f>
        <v>7.7158699574037604</v>
      </c>
      <c r="AJ12" s="107">
        <f t="shared" ref="AJ12" si="32">AJ11/1000000000</f>
        <v>7.9253459010144507</v>
      </c>
      <c r="AK12" s="107">
        <f t="shared" ref="AK12" si="33">AK11/1000000000</f>
        <v>8.1366445606143412</v>
      </c>
      <c r="AL12" s="107">
        <f t="shared" ref="AL12" si="34">AL11/1000000000</f>
        <v>8.3499138932427819</v>
      </c>
      <c r="AM12" s="107">
        <f t="shared" ref="AM12" si="35">AM11/1000000000</f>
        <v>8.5648715604910457</v>
      </c>
      <c r="AN12" s="107">
        <f t="shared" ref="AN12" si="36">AN11/1000000000</f>
        <v>8.7823367716829033</v>
      </c>
      <c r="AO12" s="107">
        <f t="shared" ref="AO12" si="37">AO11/1000000000</f>
        <v>9.0022614847481677</v>
      </c>
      <c r="AP12" s="107">
        <f t="shared" ref="AP12" si="38">AP11/1000000000</f>
        <v>9.2245886635351368</v>
      </c>
      <c r="AQ12" s="107">
        <f t="shared" ref="AQ12" si="39">AQ11/1000000000</f>
        <v>9.4494583655614228</v>
      </c>
      <c r="AR12" s="107">
        <f t="shared" ref="AR12" si="40">AR11/1000000000</f>
        <v>9.6769885657499337</v>
      </c>
      <c r="AS12" s="107">
        <f t="shared" ref="AS12" si="41">AS11/1000000000</f>
        <v>9.9071837738593782</v>
      </c>
      <c r="AT12" s="107">
        <f t="shared" ref="AT12" si="42">AT11/1000000000</f>
        <v>10.140427605433125</v>
      </c>
      <c r="AU12" s="107">
        <f t="shared" ref="AU12" si="43">AU11/1000000000</f>
        <v>10.376665059286312</v>
      </c>
      <c r="AV12" s="107">
        <f t="shared" ref="AV12" si="44">AV11/1000000000</f>
        <v>10.615974255070697</v>
      </c>
      <c r="AW12" s="107">
        <f t="shared" ref="AW12" si="45">AW11/1000000000</f>
        <v>10.858492558606288</v>
      </c>
      <c r="AX12" s="107">
        <f t="shared" ref="AX12" si="46">AX11/1000000000</f>
        <v>11.104217455645063</v>
      </c>
      <c r="AY12" s="107">
        <f t="shared" ref="AY12" si="47">AY11/1000000000</f>
        <v>11.353215942587413</v>
      </c>
      <c r="AZ12" s="107">
        <f t="shared" ref="AZ12" si="48">AZ11/1000000000</f>
        <v>11.605604652337229</v>
      </c>
    </row>
    <row r="13" spans="1:52" s="98" customFormat="1">
      <c r="B13" s="106"/>
      <c r="D13" s="153">
        <f>D11/GDP!C4</f>
        <v>1.0561209160213341E-3</v>
      </c>
      <c r="E13" s="153">
        <f>E11/GDP!D4</f>
        <v>1.1437080189774925E-3</v>
      </c>
      <c r="F13" s="153">
        <f>F11/GDP!E4</f>
        <v>1.2004274411820154E-3</v>
      </c>
      <c r="G13" s="153">
        <f>G11/GDP!F4</f>
        <v>1.272828976980465E-3</v>
      </c>
      <c r="H13" s="153">
        <f>H11/GDP!G4</f>
        <v>1.3430422700243965E-3</v>
      </c>
      <c r="I13" s="153">
        <f>I11/GDP!H4</f>
        <v>1.4111944340757959E-3</v>
      </c>
      <c r="J13" s="153">
        <f>J11/GDP!I4</f>
        <v>1.4775126175288027E-3</v>
      </c>
      <c r="K13" s="153">
        <f>K11/GDP!J4</f>
        <v>1.5416465396880295E-3</v>
      </c>
      <c r="L13" s="153">
        <f>L11/GDP!K4</f>
        <v>1.602961645845522E-3</v>
      </c>
      <c r="M13" s="153">
        <f>M11/GDP!L4</f>
        <v>1.661595415720588E-3</v>
      </c>
      <c r="N13" s="153">
        <f>N11/GDP!M4</f>
        <v>1.7175322132436778E-3</v>
      </c>
      <c r="O13" s="153">
        <f>O11/GDP!N4</f>
        <v>1.7706820648059555E-3</v>
      </c>
      <c r="P13" s="153">
        <f>P11/GDP!O4</f>
        <v>1.8208633049622046E-3</v>
      </c>
      <c r="Q13" s="153">
        <f>Q11/GDP!P4</f>
        <v>1.8678339168872098E-3</v>
      </c>
      <c r="R13" s="153">
        <f>R11/GDP!Q4</f>
        <v>1.911815801242691E-3</v>
      </c>
      <c r="S13" s="153">
        <f>S11/GDP!R4</f>
        <v>1.9529959500029989E-3</v>
      </c>
      <c r="T13" s="153">
        <f>T11/GDP!S4</f>
        <v>1.9911778668922132E-3</v>
      </c>
      <c r="U13" s="153">
        <f>U11/GDP!T4</f>
        <v>2.0264587957228844E-3</v>
      </c>
      <c r="V13" s="153">
        <f>V11/GDP!U4</f>
        <v>2.0587445957346582E-3</v>
      </c>
      <c r="W13" s="153">
        <f>W11/GDP!V4</f>
        <v>2.0883874825325041E-3</v>
      </c>
      <c r="X13" s="153">
        <f>X11/GDP!W4</f>
        <v>2.11564955332663E-3</v>
      </c>
      <c r="Y13" s="153">
        <f>Y11/GDP!X4</f>
        <v>2.1402179713541467E-3</v>
      </c>
      <c r="Z13" s="153">
        <f>Z11/GDP!Y4</f>
        <v>2.1623913656414668E-3</v>
      </c>
      <c r="AA13" s="153">
        <f>AA11/GDP!Z4</f>
        <v>2.1823023575237178E-3</v>
      </c>
      <c r="AB13" s="153">
        <f>AB11/GDP!AA4</f>
        <v>2.2004146266269725E-3</v>
      </c>
      <c r="AC13" s="153">
        <f>AC11/GDP!AB4</f>
        <v>2.2169688451156768E-3</v>
      </c>
      <c r="AD13" s="153">
        <f>AD11/GDP!AC4</f>
        <v>2.2316303299488014E-3</v>
      </c>
      <c r="AE13" s="153">
        <f>AE11/GDP!AD4</f>
        <v>2.2447241916330163E-3</v>
      </c>
      <c r="AF13" s="153">
        <f>AF11/GDP!AE4</f>
        <v>2.2565558683899384E-3</v>
      </c>
      <c r="AG13" s="153">
        <f>AG11/GDP!AF4</f>
        <v>2.2675354702053167E-3</v>
      </c>
      <c r="AH13" s="153">
        <f>AH11/GDP!AG4</f>
        <v>2.2777500823913631E-3</v>
      </c>
      <c r="AI13" s="153">
        <f>AI11/GDP!AH4</f>
        <v>2.2869769088215211E-3</v>
      </c>
      <c r="AJ13" s="153">
        <f>AJ11/GDP!AI4</f>
        <v>2.2953199530574005E-3</v>
      </c>
      <c r="AK13" s="153">
        <f>AK11/GDP!AJ4</f>
        <v>2.3030447607093343E-3</v>
      </c>
      <c r="AL13" s="153">
        <f>AL11/GDP!AK4</f>
        <v>2.310371143062471E-3</v>
      </c>
      <c r="AM13" s="153">
        <f>AM11/GDP!AL4</f>
        <v>2.3172270993048337E-3</v>
      </c>
      <c r="AN13" s="153">
        <f>AN11/GDP!AM4</f>
        <v>2.3239229099840898E-3</v>
      </c>
      <c r="AO13" s="153">
        <f>AO11/GDP!AN4</f>
        <v>2.3304918065358373E-3</v>
      </c>
      <c r="AP13" s="153">
        <f>AP11/GDP!AO4</f>
        <v>2.3368888897073938E-3</v>
      </c>
      <c r="AQ13" s="153">
        <f>AQ11/GDP!AP4</f>
        <v>2.3430544455758382E-3</v>
      </c>
      <c r="AR13" s="153">
        <f>AR11/GDP!AQ4</f>
        <v>2.3487373410374379E-3</v>
      </c>
      <c r="AS13" s="153">
        <f>AS11/GDP!AR4</f>
        <v>2.3540116415159667E-3</v>
      </c>
      <c r="AT13" s="153">
        <f>AT11/GDP!AS4</f>
        <v>2.3590510941873112E-3</v>
      </c>
      <c r="AU13" s="153">
        <f>AU11/GDP!AT4</f>
        <v>2.3638448913879733E-3</v>
      </c>
      <c r="AV13" s="153">
        <f>AV11/GDP!AU4</f>
        <v>2.3680937390289755E-3</v>
      </c>
      <c r="AW13" s="153">
        <f>AW11/GDP!AV4</f>
        <v>2.3714491797155123E-3</v>
      </c>
      <c r="AX13" s="153">
        <f>AX11/GDP!AW4</f>
        <v>2.3740920039022331E-3</v>
      </c>
      <c r="AY13" s="153">
        <f>AY11/GDP!AX4</f>
        <v>2.3762707242258648E-3</v>
      </c>
      <c r="AZ13" s="153">
        <f>AZ11/GDP!AY4</f>
        <v>2.3781463221279196E-3</v>
      </c>
    </row>
    <row r="14" spans="1:52" s="98" customFormat="1" ht="26.25">
      <c r="B14" s="106" t="s">
        <v>415</v>
      </c>
      <c r="D14" s="107">
        <f>'Health Demographic'!NA508+'Health Demographic'!NA32</f>
        <v>9408134194.1821213</v>
      </c>
      <c r="E14" s="107">
        <f>'Health Demographic'!NB508+'Health Demographic'!NB32</f>
        <v>9802057098.6882133</v>
      </c>
      <c r="F14" s="107">
        <f>'Health Demographic'!NC508+'Health Demographic'!NC32</f>
        <v>10210815031.154186</v>
      </c>
      <c r="G14" s="107">
        <f>'Health Demographic'!ND508+'Health Demographic'!ND32</f>
        <v>10636924047.351543</v>
      </c>
      <c r="H14" s="107">
        <f>'Health Demographic'!NE508+'Health Demographic'!NE32</f>
        <v>11081949588.957157</v>
      </c>
      <c r="I14" s="107">
        <f>'Health Demographic'!NF508+'Health Demographic'!NF32</f>
        <v>11539968749.528416</v>
      </c>
      <c r="J14" s="107">
        <f>'Health Demographic'!NG508+'Health Demographic'!NG32</f>
        <v>12010257975.169615</v>
      </c>
      <c r="K14" s="107">
        <f>'Health Demographic'!NH508+'Health Demographic'!NH32</f>
        <v>12494664780.3867</v>
      </c>
      <c r="L14" s="107">
        <f>'Health Demographic'!NI508+'Health Demographic'!NI32</f>
        <v>12991563824.929974</v>
      </c>
      <c r="M14" s="107">
        <f>'Health Demographic'!NJ508+'Health Demographic'!NJ32</f>
        <v>13501976673.261425</v>
      </c>
      <c r="N14" s="107">
        <f>'Health Demographic'!NK508+'Health Demographic'!NK32</f>
        <v>14034037922.781622</v>
      </c>
      <c r="O14" s="107">
        <f>'Health Demographic'!NL508+'Health Demographic'!NL32</f>
        <v>14577715368.996292</v>
      </c>
      <c r="P14" s="107">
        <f>'Health Demographic'!NM508+'Health Demographic'!NM32</f>
        <v>15137142316.573303</v>
      </c>
      <c r="Q14" s="107">
        <f>'Health Demographic'!NN508+'Health Demographic'!NN32</f>
        <v>15710821554.428299</v>
      </c>
      <c r="R14" s="107">
        <f>'Health Demographic'!NO508+'Health Demographic'!NO32</f>
        <v>16305963839.903688</v>
      </c>
      <c r="S14" s="107">
        <f>'Health Demographic'!NP508+'Health Demographic'!NP32</f>
        <v>16908401962.566929</v>
      </c>
      <c r="T14" s="107">
        <f>'Health Demographic'!NQ508+'Health Demographic'!NQ32</f>
        <v>17517431115.635227</v>
      </c>
      <c r="U14" s="107">
        <f>'Health Demographic'!NR508+'Health Demographic'!NR32</f>
        <v>18129061943.011856</v>
      </c>
      <c r="V14" s="107">
        <f>'Health Demographic'!NS508+'Health Demographic'!NS32</f>
        <v>18742941956.513512</v>
      </c>
      <c r="W14" s="107">
        <f>'Health Demographic'!NT508+'Health Demographic'!NT32</f>
        <v>19361772603.316765</v>
      </c>
      <c r="X14" s="107">
        <f>'Health Demographic'!NU508+'Health Demographic'!NU32</f>
        <v>19987956301.210197</v>
      </c>
      <c r="Y14" s="107">
        <f>'Health Demographic'!NV508+'Health Demographic'!NV32</f>
        <v>20627457091.323837</v>
      </c>
      <c r="Z14" s="107">
        <f>'Health Demographic'!NW508+'Health Demographic'!NW32</f>
        <v>21285861109.142857</v>
      </c>
      <c r="AA14" s="107">
        <f>'Health Demographic'!NX508+'Health Demographic'!NX32</f>
        <v>21957359510.629395</v>
      </c>
      <c r="AB14" s="107">
        <f>'Health Demographic'!NY508+'Health Demographic'!NY32</f>
        <v>22654236769.121155</v>
      </c>
      <c r="AC14" s="107">
        <f>'Health Demographic'!NZ508+'Health Demographic'!NZ32</f>
        <v>23356040209.509846</v>
      </c>
      <c r="AD14" s="107">
        <f>'Health Demographic'!OA508+'Health Demographic'!OA32</f>
        <v>24058945836.824913</v>
      </c>
      <c r="AE14" s="107">
        <f>'Health Demographic'!OB508+'Health Demographic'!OB32</f>
        <v>24762445685.292156</v>
      </c>
      <c r="AF14" s="107">
        <f>'Health Demographic'!OC508+'Health Demographic'!OC32</f>
        <v>25467720648.901134</v>
      </c>
      <c r="AG14" s="107">
        <f>'Health Demographic'!OD508+'Health Demographic'!OD32</f>
        <v>26176244305.87801</v>
      </c>
      <c r="AH14" s="107">
        <f>'Health Demographic'!OE508+'Health Demographic'!OE32</f>
        <v>26891523795.970615</v>
      </c>
      <c r="AI14" s="107">
        <f>'Health Demographic'!OF508+'Health Demographic'!OF32</f>
        <v>27620461267.367901</v>
      </c>
      <c r="AJ14" s="107">
        <f>'Health Demographic'!OG508+'Health Demographic'!OG32</f>
        <v>28368466989.430031</v>
      </c>
      <c r="AK14" s="107">
        <f>'Health Demographic'!OH508+'Health Demographic'!OH32</f>
        <v>29135325742.762592</v>
      </c>
      <c r="AL14" s="107">
        <f>'Health Demographic'!OI508+'Health Demographic'!OI32</f>
        <v>29927712888.725975</v>
      </c>
      <c r="AM14" s="107">
        <f>'Health Demographic'!OJ508+'Health Demographic'!OJ32</f>
        <v>30728845235.383766</v>
      </c>
      <c r="AN14" s="107">
        <f>'Health Demographic'!OK508+'Health Demographic'!OK32</f>
        <v>31547998784.596584</v>
      </c>
      <c r="AO14" s="107">
        <f>'Health Demographic'!OL508+'Health Demographic'!OL32</f>
        <v>32378658638.30265</v>
      </c>
      <c r="AP14" s="107">
        <f>'Health Demographic'!OM508+'Health Demographic'!OM32</f>
        <v>33223706903.33366</v>
      </c>
      <c r="AQ14" s="107">
        <f>'Health Demographic'!ON508+'Health Demographic'!ON32</f>
        <v>34078432702.957916</v>
      </c>
      <c r="AR14" s="107">
        <f>'Health Demographic'!OO508+'Health Demographic'!OO32</f>
        <v>34943671242.744019</v>
      </c>
      <c r="AS14" s="107">
        <f>'Health Demographic'!OP508+'Health Demographic'!OP32</f>
        <v>35822791447.88205</v>
      </c>
      <c r="AT14" s="107">
        <f>'Health Demographic'!OQ508+'Health Demographic'!OQ32</f>
        <v>36723894418.068451</v>
      </c>
      <c r="AU14" s="107">
        <f>'Health Demographic'!OR508+'Health Demographic'!OR32</f>
        <v>37647513796.781021</v>
      </c>
      <c r="AV14" s="107">
        <f>'Health Demographic'!OS508+'Health Demographic'!OS32</f>
        <v>38585729812.861778</v>
      </c>
      <c r="AW14" s="107">
        <f>'Health Demographic'!OT508+'Health Demographic'!OT32</f>
        <v>39536818724.532883</v>
      </c>
      <c r="AX14" s="107">
        <f>'Health Demographic'!OU508+'Health Demographic'!OU32</f>
        <v>40509383770.69751</v>
      </c>
      <c r="AY14" s="107">
        <f>'Health Demographic'!OV508+'Health Demographic'!OV32</f>
        <v>41499745770.650436</v>
      </c>
      <c r="AZ14" s="107">
        <f>'Health Demographic'!OW508+'Health Demographic'!OW32</f>
        <v>42512874163.666847</v>
      </c>
    </row>
    <row r="15" spans="1:52" s="98" customFormat="1">
      <c r="B15" s="106"/>
      <c r="D15" s="153">
        <f>D14/GDP!C4</f>
        <v>6.3308779958576146E-3</v>
      </c>
      <c r="E15" s="153">
        <f>E14/GDP!D4</f>
        <v>6.4289527457595617E-3</v>
      </c>
      <c r="F15" s="153">
        <f>F14/GDP!E4</f>
        <v>6.3720427404293277E-3</v>
      </c>
      <c r="G15" s="153">
        <f>G14/GDP!F4</f>
        <v>6.4226184567908124E-3</v>
      </c>
      <c r="H15" s="153">
        <f>H14/GDP!G4</f>
        <v>6.4820573181378202E-3</v>
      </c>
      <c r="I15" s="153">
        <f>I14/GDP!H4</f>
        <v>6.548071420348904E-3</v>
      </c>
      <c r="J15" s="153">
        <f>J14/GDP!I4</f>
        <v>6.6216558762586392E-3</v>
      </c>
      <c r="K15" s="153">
        <f>K14/GDP!J4</f>
        <v>6.6993669302495007E-3</v>
      </c>
      <c r="L15" s="153">
        <f>L14/GDP!K4</f>
        <v>6.7777805016524355E-3</v>
      </c>
      <c r="M15" s="153">
        <f>M14/GDP!L4</f>
        <v>6.8579860566925456E-3</v>
      </c>
      <c r="N15" s="153">
        <f>N14/GDP!M4</f>
        <v>6.9437774131845161E-3</v>
      </c>
      <c r="O15" s="153">
        <f>O14/GDP!N4</f>
        <v>7.0294065800636943E-3</v>
      </c>
      <c r="P15" s="153">
        <f>P14/GDP!O4</f>
        <v>7.1159450470919105E-3</v>
      </c>
      <c r="Q15" s="153">
        <f>Q14/GDP!P4</f>
        <v>7.2013918105211967E-3</v>
      </c>
      <c r="R15" s="153">
        <f>R14/GDP!Q4</f>
        <v>7.2894474572420395E-3</v>
      </c>
      <c r="S15" s="153">
        <f>S14/GDP!R4</f>
        <v>7.3739609984598995E-3</v>
      </c>
      <c r="T15" s="153">
        <f>T14/GDP!S4</f>
        <v>7.4536445844161506E-3</v>
      </c>
      <c r="U15" s="153">
        <f>U14/GDP!T4</f>
        <v>7.5268989395464881E-3</v>
      </c>
      <c r="V15" s="153">
        <f>V14/GDP!U4</f>
        <v>7.5930741580338837E-3</v>
      </c>
      <c r="W15" s="153">
        <f>W14/GDP!V4</f>
        <v>7.6542983253251604E-3</v>
      </c>
      <c r="X15" s="153">
        <f>X14/GDP!W4</f>
        <v>7.712071842702054E-3</v>
      </c>
      <c r="Y15" s="153">
        <f>Y14/GDP!X4</f>
        <v>7.7671473350946346E-3</v>
      </c>
      <c r="Z15" s="153">
        <f>Z14/GDP!Y4</f>
        <v>7.8220658503862922E-3</v>
      </c>
      <c r="AA15" s="153">
        <f>AA14/GDP!Z4</f>
        <v>7.8745204265076793E-3</v>
      </c>
      <c r="AB15" s="153">
        <f>AB14/GDP!AA4</f>
        <v>7.9299403633342255E-3</v>
      </c>
      <c r="AC15" s="153">
        <f>AC14/GDP!AB4</f>
        <v>7.9813102627184305E-3</v>
      </c>
      <c r="AD15" s="153">
        <f>AD14/GDP!AC4</f>
        <v>8.0258561354095374E-3</v>
      </c>
      <c r="AE15" s="153">
        <f>AE14/GDP!AD4</f>
        <v>8.064411504945735E-3</v>
      </c>
      <c r="AF15" s="153">
        <f>AF14/GDP!AE4</f>
        <v>8.098259855520408E-3</v>
      </c>
      <c r="AG15" s="153">
        <f>AG14/GDP!AF4</f>
        <v>8.1291450356860782E-3</v>
      </c>
      <c r="AH15" s="153">
        <f>AH14/GDP!AG4</f>
        <v>8.1583197543510025E-3</v>
      </c>
      <c r="AI15" s="153">
        <f>AI14/GDP!AH4</f>
        <v>8.186679853106827E-3</v>
      </c>
      <c r="AJ15" s="153">
        <f>AJ14/GDP!AI4</f>
        <v>8.2160083776474935E-3</v>
      </c>
      <c r="AK15" s="153">
        <f>AK14/GDP!AJ4</f>
        <v>8.2466376408069277E-3</v>
      </c>
      <c r="AL15" s="153">
        <f>AL14/GDP!AK4</f>
        <v>8.2808188347818276E-3</v>
      </c>
      <c r="AM15" s="153">
        <f>AM14/GDP!AL4</f>
        <v>8.3136930200145443E-3</v>
      </c>
      <c r="AN15" s="153">
        <f>AN14/GDP!AM4</f>
        <v>8.3480193308079348E-3</v>
      </c>
      <c r="AO15" s="153">
        <f>AO14/GDP!AN4</f>
        <v>8.3821380650882116E-3</v>
      </c>
      <c r="AP15" s="153">
        <f>AP14/GDP!AO4</f>
        <v>8.4166475459450212E-3</v>
      </c>
      <c r="AQ15" s="153">
        <f>AQ14/GDP!AP4</f>
        <v>8.4499682578556522E-3</v>
      </c>
      <c r="AR15" s="153">
        <f>AR14/GDP!AQ4</f>
        <v>8.4813064439545043E-3</v>
      </c>
      <c r="AS15" s="153">
        <f>AS14/GDP!AR4</f>
        <v>8.5117294707316177E-3</v>
      </c>
      <c r="AT15" s="153">
        <f>AT14/GDP!AS4</f>
        <v>8.5433816679827586E-3</v>
      </c>
      <c r="AU15" s="153">
        <f>AU14/GDP!AT4</f>
        <v>8.5762509104345928E-3</v>
      </c>
      <c r="AV15" s="153">
        <f>AV14/GDP!AU4</f>
        <v>8.6072764487024611E-3</v>
      </c>
      <c r="AW15" s="153">
        <f>AW14/GDP!AV4</f>
        <v>8.6346751933390527E-3</v>
      </c>
      <c r="AX15" s="153">
        <f>AX14/GDP!AW4</f>
        <v>8.6609438690457442E-3</v>
      </c>
      <c r="AY15" s="153">
        <f>AY14/GDP!AX4</f>
        <v>8.6860526071468672E-3</v>
      </c>
      <c r="AZ15" s="153">
        <f>AZ14/GDP!AY4</f>
        <v>8.7114664305793562E-3</v>
      </c>
    </row>
    <row r="16" spans="1:52" s="98" customFormat="1">
      <c r="B16" s="106" t="s">
        <v>406</v>
      </c>
      <c r="D16" s="107">
        <f>'Health Demographic'!IU80</f>
        <v>17360820052.879456</v>
      </c>
      <c r="E16" s="107">
        <f>'Health Demographic'!IV80</f>
        <v>18074108670.13147</v>
      </c>
      <c r="F16" s="107">
        <f>'Health Demographic'!IW80</f>
        <v>18808445492.59277</v>
      </c>
      <c r="G16" s="107">
        <f>'Health Demographic'!IX80</f>
        <v>19565888147.17654</v>
      </c>
      <c r="H16" s="107">
        <f>'Health Demographic'!IY80</f>
        <v>20351083614.274776</v>
      </c>
      <c r="I16" s="107">
        <f>'Health Demographic'!IZ80</f>
        <v>21159265199.678463</v>
      </c>
      <c r="J16" s="107">
        <f>'Health Demographic'!JA80</f>
        <v>21987667581.691551</v>
      </c>
      <c r="K16" s="107">
        <f>'Health Demographic'!JB80</f>
        <v>22846201462.91201</v>
      </c>
      <c r="L16" s="107">
        <f>'Health Demographic'!JC80</f>
        <v>23731335295.593956</v>
      </c>
      <c r="M16" s="107">
        <f>'Health Demographic'!JD80</f>
        <v>24643222537.763702</v>
      </c>
      <c r="N16" s="107">
        <f>'Health Demographic'!JE80</f>
        <v>25599758945.298531</v>
      </c>
      <c r="O16" s="107">
        <f>'Health Demographic'!JF80</f>
        <v>26580951942.466614</v>
      </c>
      <c r="P16" s="107">
        <f>'Health Demographic'!JG80</f>
        <v>27593496867.564384</v>
      </c>
      <c r="Q16" s="107">
        <f>'Health Demographic'!JH80</f>
        <v>28639111007.887058</v>
      </c>
      <c r="R16" s="107">
        <f>'Health Demographic'!JI80</f>
        <v>29726083685.517696</v>
      </c>
      <c r="S16" s="107">
        <f>'Health Demographic'!JJ80</f>
        <v>30835071868.712509</v>
      </c>
      <c r="T16" s="107">
        <f>'Health Demographic'!JK80</f>
        <v>31971506457.659691</v>
      </c>
      <c r="U16" s="107">
        <f>'Health Demographic'!JL80</f>
        <v>33123733000.615814</v>
      </c>
      <c r="V16" s="107">
        <f>'Health Demographic'!JM80</f>
        <v>34298135583.555882</v>
      </c>
      <c r="W16" s="107">
        <f>'Health Demographic'!JN80</f>
        <v>35498744603.486687</v>
      </c>
      <c r="X16" s="107">
        <f>'Health Demographic'!JO80</f>
        <v>36712095800.391899</v>
      </c>
      <c r="Y16" s="107">
        <f>'Health Demographic'!JP80</f>
        <v>37970578740.765816</v>
      </c>
      <c r="Z16" s="107">
        <f>'Health Demographic'!JQ80</f>
        <v>39278063691.540802</v>
      </c>
      <c r="AA16" s="107">
        <f>'Health Demographic'!JR80</f>
        <v>40623532900.320053</v>
      </c>
      <c r="AB16" s="107">
        <f>'Health Demographic'!JS80</f>
        <v>42023798541.818512</v>
      </c>
      <c r="AC16" s="107">
        <f>'Health Demographic'!JT80</f>
        <v>43454745589.860313</v>
      </c>
      <c r="AD16" s="107">
        <f>'Health Demographic'!JU80</f>
        <v>44909760927.672661</v>
      </c>
      <c r="AE16" s="107">
        <f>'Health Demographic'!JV80</f>
        <v>46389353551.831009</v>
      </c>
      <c r="AF16" s="107">
        <f>'Health Demographic'!JW80</f>
        <v>47890852594.250931</v>
      </c>
      <c r="AG16" s="107">
        <f>'Health Demographic'!JX80</f>
        <v>49417418197.848137</v>
      </c>
      <c r="AH16" s="107">
        <f>'Health Demographic'!JY80</f>
        <v>50976389954.964096</v>
      </c>
      <c r="AI16" s="107">
        <f>'Health Demographic'!JZ80</f>
        <v>52577938609.606583</v>
      </c>
      <c r="AJ16" s="107">
        <f>'Health Demographic'!KA80</f>
        <v>54230963120.263596</v>
      </c>
      <c r="AK16" s="107">
        <f>'Health Demographic'!KB80</f>
        <v>55934957591.802994</v>
      </c>
      <c r="AL16" s="107">
        <f>'Health Demographic'!KC80</f>
        <v>57697919623.114822</v>
      </c>
      <c r="AM16" s="107">
        <f>'Health Demographic'!KD80</f>
        <v>59497313181.587219</v>
      </c>
      <c r="AN16" s="107">
        <f>'Health Demographic'!KE80</f>
        <v>61344111577.118294</v>
      </c>
      <c r="AO16" s="107">
        <f>'Health Demographic'!KF80</f>
        <v>63235645465.479362</v>
      </c>
      <c r="AP16" s="107">
        <f>'Health Demographic'!KG80</f>
        <v>65180292145.661598</v>
      </c>
      <c r="AQ16" s="107">
        <f>'Health Demographic'!KH80</f>
        <v>67168825412.400475</v>
      </c>
      <c r="AR16" s="107">
        <f>'Health Demographic'!KI80</f>
        <v>69201956531.024857</v>
      </c>
      <c r="AS16" s="107">
        <f>'Health Demographic'!KJ80</f>
        <v>71279407994.418839</v>
      </c>
      <c r="AT16" s="107">
        <f>'Health Demographic'!KK80</f>
        <v>73410539118.528793</v>
      </c>
      <c r="AU16" s="107">
        <f>'Health Demographic'!KL80</f>
        <v>75603792364.383911</v>
      </c>
      <c r="AV16" s="107">
        <f>'Health Demographic'!KM80</f>
        <v>77840152085.45639</v>
      </c>
      <c r="AW16" s="107">
        <f>'Health Demographic'!KN80</f>
        <v>80136489377.259811</v>
      </c>
      <c r="AX16" s="107">
        <f>'Health Demographic'!KO80</f>
        <v>82515613102.890121</v>
      </c>
      <c r="AY16" s="107">
        <f>'Health Demographic'!KP80</f>
        <v>84964282085.673264</v>
      </c>
      <c r="AZ16" s="107">
        <f>'Health Demographic'!KQ80</f>
        <v>87490979064.38855</v>
      </c>
    </row>
    <row r="17" spans="2:55" s="98" customFormat="1">
      <c r="B17" s="106"/>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row>
    <row r="18" spans="2:55" s="98" customFormat="1">
      <c r="B18" s="99"/>
    </row>
    <row r="19" spans="2:55" s="98" customFormat="1">
      <c r="B19" s="106" t="s">
        <v>408</v>
      </c>
      <c r="D19" s="100">
        <f>'Health Demographic'!NA240</f>
        <v>4934532577.6140995</v>
      </c>
      <c r="E19" s="100">
        <f>'Health Demographic'!NB240</f>
        <v>5163812006.9765158</v>
      </c>
      <c r="F19" s="100">
        <f>'Health Demographic'!NC240</f>
        <v>5399163554.8957214</v>
      </c>
      <c r="G19" s="100">
        <f>'Health Demographic'!ND240</f>
        <v>5640372105.2757931</v>
      </c>
      <c r="H19" s="100">
        <f>'Health Demographic'!NE240</f>
        <v>5888913848.1235247</v>
      </c>
      <c r="I19" s="100">
        <f>'Health Demographic'!NF240</f>
        <v>6148565591.1938715</v>
      </c>
      <c r="J19" s="100">
        <f>'Health Demographic'!NG240</f>
        <v>6411032089.470767</v>
      </c>
      <c r="K19" s="100">
        <f>'Health Demographic'!NH240</f>
        <v>6680880090.7361174</v>
      </c>
      <c r="L19" s="100">
        <f>'Health Demographic'!NI240</f>
        <v>6957336446.2478466</v>
      </c>
      <c r="M19" s="100">
        <f>'Health Demographic'!NJ240</f>
        <v>7241466390.0186701</v>
      </c>
      <c r="N19" s="100">
        <f>'Health Demographic'!NK240</f>
        <v>7536267308.4765348</v>
      </c>
      <c r="O19" s="100">
        <f>'Health Demographic'!NL240</f>
        <v>7835158969.5334568</v>
      </c>
      <c r="P19" s="100">
        <f>'Health Demographic'!NM240</f>
        <v>8140405142.9347649</v>
      </c>
      <c r="Q19" s="100">
        <f>'Health Demographic'!NN240</f>
        <v>8451472342.7561159</v>
      </c>
      <c r="R19" s="100">
        <f>'Health Demographic'!NO240</f>
        <v>8770905832.3855801</v>
      </c>
      <c r="S19" s="100">
        <f>'Health Demographic'!NP240</f>
        <v>9098342484.420639</v>
      </c>
      <c r="T19" s="100">
        <f>'Health Demographic'!NQ240</f>
        <v>9430138729.9626961</v>
      </c>
      <c r="U19" s="100">
        <f>'Health Demographic'!NR240</f>
        <v>9765106792.5432072</v>
      </c>
      <c r="V19" s="100">
        <f>'Health Demographic'!NS240</f>
        <v>10104349251.426802</v>
      </c>
      <c r="W19" s="100">
        <f>'Health Demographic'!NT240</f>
        <v>10453697029.922705</v>
      </c>
      <c r="X19" s="100">
        <f>'Health Demographic'!NU240</f>
        <v>10801130379.730549</v>
      </c>
      <c r="Y19" s="100">
        <f>'Health Demographic'!NV240</f>
        <v>11156291974.00186</v>
      </c>
      <c r="Z19" s="100">
        <f>'Health Demographic'!NW240</f>
        <v>11517023102.077787</v>
      </c>
      <c r="AA19" s="100">
        <f>'Health Demographic'!NX240</f>
        <v>11881276839.136927</v>
      </c>
      <c r="AB19" s="100">
        <f>'Health Demographic'!NY240</f>
        <v>12255457556.668848</v>
      </c>
      <c r="AC19" s="100">
        <f>'Health Demographic'!NZ240</f>
        <v>12630558525.085222</v>
      </c>
      <c r="AD19" s="100">
        <f>'Health Demographic'!OA240</f>
        <v>13012537345.255226</v>
      </c>
      <c r="AE19" s="100">
        <f>'Health Demographic'!OB240</f>
        <v>13402659904.16374</v>
      </c>
      <c r="AF19" s="100">
        <f>'Health Demographic'!OC240</f>
        <v>13797078341.46549</v>
      </c>
      <c r="AG19" s="100">
        <f>'Health Demographic'!OD240</f>
        <v>14201127938.908182</v>
      </c>
      <c r="AH19" s="100">
        <f>'Health Demographic'!OE240</f>
        <v>14609323980.789255</v>
      </c>
      <c r="AI19" s="100">
        <f>'Health Demographic'!OF240</f>
        <v>15022384241.15028</v>
      </c>
      <c r="AJ19" s="100">
        <f>'Health Demographic'!OG240</f>
        <v>15441291143.157772</v>
      </c>
      <c r="AK19" s="100">
        <f>'Health Demographic'!OH240</f>
        <v>15865552921.741898</v>
      </c>
      <c r="AL19" s="100">
        <f>'Health Demographic'!OI240</f>
        <v>16296778002.264778</v>
      </c>
      <c r="AM19" s="100">
        <f>'Health Demographic'!OJ240</f>
        <v>16731283880.952194</v>
      </c>
      <c r="AN19" s="100">
        <f>'Health Demographic'!OK240</f>
        <v>17174478398.22121</v>
      </c>
      <c r="AO19" s="100">
        <f>'Health Demographic'!OL240</f>
        <v>17628934663.226967</v>
      </c>
      <c r="AP19" s="100">
        <f>'Health Demographic'!OM240</f>
        <v>18095653267.70652</v>
      </c>
      <c r="AQ19" s="100">
        <f>'Health Demographic'!ON240</f>
        <v>18573789941.625839</v>
      </c>
      <c r="AR19" s="100">
        <f>'Health Demographic'!OO240</f>
        <v>19058031889.525589</v>
      </c>
      <c r="AS19" s="100">
        <f>'Health Demographic'!OP240</f>
        <v>19548961390.269852</v>
      </c>
      <c r="AT19" s="100">
        <f>'Health Demographic'!OQ240</f>
        <v>20047932856.126442</v>
      </c>
      <c r="AU19" s="100">
        <f>'Health Demographic'!OR240</f>
        <v>20559394214.477623</v>
      </c>
      <c r="AV19" s="100">
        <f>'Health Demographic'!OS240</f>
        <v>21075049630.743835</v>
      </c>
      <c r="AW19" s="100">
        <f>'Health Demographic'!OT240</f>
        <v>21599482575.098553</v>
      </c>
      <c r="AX19" s="100">
        <f>'Health Demographic'!OU240</f>
        <v>22138230284.815067</v>
      </c>
      <c r="AY19" s="100">
        <f>'Health Demographic'!OV240</f>
        <v>22689358060.845921</v>
      </c>
      <c r="AZ19" s="100">
        <f>'Health Demographic'!OW240</f>
        <v>23256555094.628796</v>
      </c>
    </row>
    <row r="20" spans="2:55" s="98" customFormat="1">
      <c r="B20" s="106"/>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row>
    <row r="21" spans="2:55" s="98" customFormat="1">
      <c r="B21" s="99"/>
    </row>
    <row r="22" spans="2:55" s="98" customFormat="1">
      <c r="B22" s="106" t="s">
        <v>409</v>
      </c>
      <c r="D22" s="100">
        <f>'Health Demographic'!NA494</f>
        <v>22286058957.123554</v>
      </c>
      <c r="E22" s="100">
        <f>'Health Demographic'!NB494</f>
        <v>23460101193.915783</v>
      </c>
      <c r="F22" s="100">
        <f>'Health Demographic'!NC494</f>
        <v>24634310935.930748</v>
      </c>
      <c r="G22" s="100">
        <f>'Health Demographic'!ND494</f>
        <v>25807204567.51355</v>
      </c>
      <c r="H22" s="100">
        <f>'Health Demographic'!NE494</f>
        <v>26977881088.098717</v>
      </c>
      <c r="I22" s="100">
        <f>'Health Demographic'!NF494</f>
        <v>28144985415.002121</v>
      </c>
      <c r="J22" s="100">
        <f>'Health Demographic'!NG494</f>
        <v>29307312066.366089</v>
      </c>
      <c r="K22" s="100">
        <f>'Health Demographic'!NH494</f>
        <v>30477346379.798302</v>
      </c>
      <c r="L22" s="100">
        <f>'Health Demographic'!NI494</f>
        <v>31654495895.995335</v>
      </c>
      <c r="M22" s="100">
        <f>'Health Demographic'!NJ494</f>
        <v>32839219600.677601</v>
      </c>
      <c r="N22" s="100">
        <f>'Health Demographic'!NK494</f>
        <v>34031744845.221157</v>
      </c>
      <c r="O22" s="100">
        <f>'Health Demographic'!NL494</f>
        <v>35232237968.96125</v>
      </c>
      <c r="P22" s="100">
        <f>'Health Demographic'!NM494</f>
        <v>36440575320.311821</v>
      </c>
      <c r="Q22" s="100">
        <f>'Health Demographic'!NN494</f>
        <v>37656827751.785805</v>
      </c>
      <c r="R22" s="100">
        <f>'Health Demographic'!NO494</f>
        <v>38881193905.471489</v>
      </c>
      <c r="S22" s="100">
        <f>'Health Demographic'!NP494</f>
        <v>40113891089.741837</v>
      </c>
      <c r="T22" s="100">
        <f>'Health Demographic'!NQ494</f>
        <v>41355122292.73745</v>
      </c>
      <c r="U22" s="100">
        <f>'Health Demographic'!NR494</f>
        <v>42605459112.902542</v>
      </c>
      <c r="V22" s="100">
        <f>'Health Demographic'!NS494</f>
        <v>43865187919.637955</v>
      </c>
      <c r="W22" s="100">
        <f>'Health Demographic'!NT494</f>
        <v>45135000379.657883</v>
      </c>
      <c r="X22" s="100">
        <f>'Health Demographic'!NU494</f>
        <v>46415845479.555931</v>
      </c>
      <c r="Y22" s="100">
        <f>'Health Demographic'!NV494</f>
        <v>47708079933.157974</v>
      </c>
      <c r="Z22" s="100">
        <f>'Health Demographic'!NW494</f>
        <v>49012648579.138611</v>
      </c>
      <c r="AA22" s="100">
        <f>'Health Demographic'!NX494</f>
        <v>50330324309.427719</v>
      </c>
      <c r="AB22" s="100">
        <f>'Health Demographic'!NY494</f>
        <v>51661983856.653198</v>
      </c>
      <c r="AC22" s="100">
        <f>'Health Demographic'!NZ494</f>
        <v>53008923379.194839</v>
      </c>
      <c r="AD22" s="100">
        <f>'Health Demographic'!OA494</f>
        <v>54372086240.479385</v>
      </c>
      <c r="AE22" s="100">
        <f>'Health Demographic'!OB494</f>
        <v>55752328726.666245</v>
      </c>
      <c r="AF22" s="100">
        <f>'Health Demographic'!OC494</f>
        <v>57150796059.531067</v>
      </c>
      <c r="AG22" s="100">
        <f>'Health Demographic'!OD494</f>
        <v>58568510151.443108</v>
      </c>
      <c r="AH22" s="100">
        <f>'Health Demographic'!OE494</f>
        <v>60005902575.676743</v>
      </c>
      <c r="AI22" s="100">
        <f>'Health Demographic'!OF494</f>
        <v>61464662567.741318</v>
      </c>
      <c r="AJ22" s="100">
        <f>'Health Demographic'!OG494</f>
        <v>62944136736.591911</v>
      </c>
      <c r="AK22" s="100">
        <f>'Health Demographic'!OH494</f>
        <v>64446052040.810165</v>
      </c>
      <c r="AL22" s="100">
        <f>'Health Demographic'!OI494</f>
        <v>65971109653.525719</v>
      </c>
      <c r="AM22" s="100">
        <f>'Health Demographic'!OJ494</f>
        <v>67516629233.435066</v>
      </c>
      <c r="AN22" s="100">
        <f>'Health Demographic'!OK494</f>
        <v>69088636360.732529</v>
      </c>
      <c r="AO22" s="100">
        <f>'Health Demographic'!OL494</f>
        <v>70686317419.767517</v>
      </c>
      <c r="AP22" s="100">
        <f>'Health Demographic'!OM494</f>
        <v>72308815853.730453</v>
      </c>
      <c r="AQ22" s="100">
        <f>'Health Demographic'!ON494</f>
        <v>73956843643.697922</v>
      </c>
      <c r="AR22" s="100">
        <f>'Health Demographic'!OO494</f>
        <v>75630955554.427994</v>
      </c>
      <c r="AS22" s="100">
        <f>'Health Demographic'!OP494</f>
        <v>77330837232.459229</v>
      </c>
      <c r="AT22" s="100">
        <f>'Health Demographic'!OQ494</f>
        <v>79059150551.452835</v>
      </c>
      <c r="AU22" s="100">
        <f>'Health Demographic'!OR494</f>
        <v>80815148206.064804</v>
      </c>
      <c r="AV22" s="100">
        <f>'Health Demographic'!OS494</f>
        <v>82599140442.765274</v>
      </c>
      <c r="AW22" s="100">
        <f>'Health Demographic'!OT494</f>
        <v>84411914526.54718</v>
      </c>
      <c r="AX22" s="100">
        <f>'Health Demographic'!OU494</f>
        <v>86253185470.944458</v>
      </c>
      <c r="AY22" s="100">
        <f>'Health Demographic'!OV494</f>
        <v>88123224906.21286</v>
      </c>
      <c r="AZ22" s="100">
        <f>'Health Demographic'!OW494</f>
        <v>90022703999.054993</v>
      </c>
    </row>
    <row r="25" spans="2:55" s="83" customFormat="1" ht="26.25">
      <c r="B25" s="108" t="s">
        <v>438</v>
      </c>
      <c r="D25" s="85">
        <f>'Health Demographic'!NA475</f>
        <v>43324426498.393761</v>
      </c>
      <c r="E25" s="85">
        <f>'Health Demographic'!NB475</f>
        <v>45388926063.75489</v>
      </c>
      <c r="F25" s="85">
        <f>'Health Demographic'!NC475</f>
        <v>47509560041.542503</v>
      </c>
      <c r="G25" s="85">
        <f>'Health Demographic'!ND475</f>
        <v>49706803212.004936</v>
      </c>
      <c r="H25" s="85">
        <f>'Health Demographic'!NE475</f>
        <v>51984590702.826393</v>
      </c>
      <c r="I25" s="85">
        <f>'Health Demographic'!NF475</f>
        <v>54320077836.481392</v>
      </c>
      <c r="J25" s="85">
        <f>'Health Demographic'!NG475</f>
        <v>56726724128.915276</v>
      </c>
      <c r="K25" s="85">
        <f>'Health Demographic'!NH475</f>
        <v>59248252358.13472</v>
      </c>
      <c r="L25" s="85">
        <f>'Health Demographic'!NI475</f>
        <v>61877421946.484962</v>
      </c>
      <c r="M25" s="85">
        <f>'Health Demographic'!NJ475</f>
        <v>64630426596.991814</v>
      </c>
      <c r="N25" s="85">
        <f>'Health Demographic'!NK475</f>
        <v>67576223104.799599</v>
      </c>
      <c r="O25" s="85">
        <f>'Health Demographic'!NL475</f>
        <v>70612300875.674088</v>
      </c>
      <c r="P25" s="85">
        <f>'Health Demographic'!NM475</f>
        <v>73770781754.379288</v>
      </c>
      <c r="Q25" s="85">
        <f>'Health Demographic'!NN475</f>
        <v>77061893237.44223</v>
      </c>
      <c r="R25" s="85">
        <f>'Health Demographic'!NO475</f>
        <v>80513417271.484116</v>
      </c>
      <c r="S25" s="85">
        <f>'Health Demographic'!NP475</f>
        <v>84095247741.616348</v>
      </c>
      <c r="T25" s="85">
        <f>'Health Demographic'!NQ475</f>
        <v>87788142814.29245</v>
      </c>
      <c r="U25" s="85">
        <f>'Health Demographic'!NR475</f>
        <v>91623712428.363907</v>
      </c>
      <c r="V25" s="85">
        <f>'Health Demographic'!NS475</f>
        <v>95575756541.85289</v>
      </c>
      <c r="W25" s="85">
        <f>'Health Demographic'!NT475</f>
        <v>99667941373.318359</v>
      </c>
      <c r="X25" s="85">
        <f>'Health Demographic'!NU475</f>
        <v>104009365964.87114</v>
      </c>
      <c r="Y25" s="85">
        <f>'Health Demographic'!NV475</f>
        <v>108465523797.29155</v>
      </c>
      <c r="Z25" s="85">
        <f>'Health Demographic'!NW475</f>
        <v>113086676102.65874</v>
      </c>
      <c r="AA25" s="85">
        <f>'Health Demographic'!NX475</f>
        <v>117877420507.9516</v>
      </c>
      <c r="AB25" s="85">
        <f>'Health Demographic'!NY475</f>
        <v>122905925524.18608</v>
      </c>
      <c r="AC25" s="85">
        <f>'Health Demographic'!NZ475</f>
        <v>128058637116.02177</v>
      </c>
      <c r="AD25" s="85">
        <f>'Health Demographic'!OA475</f>
        <v>133330068989.14684</v>
      </c>
      <c r="AE25" s="85">
        <f>'Health Demographic'!OB475</f>
        <v>138687662495.87787</v>
      </c>
      <c r="AF25" s="85">
        <f>'Health Demographic'!OC475</f>
        <v>144150150593.61914</v>
      </c>
      <c r="AG25" s="85">
        <f>'Health Demographic'!OD475</f>
        <v>149739366157.23407</v>
      </c>
      <c r="AH25" s="85">
        <f>'Health Demographic'!OE475</f>
        <v>155471239477.1478</v>
      </c>
      <c r="AI25" s="85">
        <f>'Health Demographic'!OF475</f>
        <v>161415763327.42218</v>
      </c>
      <c r="AJ25" s="85">
        <f>'Health Demographic'!OG475</f>
        <v>167613247728.68939</v>
      </c>
      <c r="AK25" s="85">
        <f>'Health Demographic'!OH475</f>
        <v>174041920531.84448</v>
      </c>
      <c r="AL25" s="85">
        <f>'Health Demographic'!OI475</f>
        <v>180827176538.60205</v>
      </c>
      <c r="AM25" s="85">
        <f>'Health Demographic'!OJ475</f>
        <v>187752453333.77353</v>
      </c>
      <c r="AN25" s="85">
        <f>'Health Demographic'!OK475</f>
        <v>194867356218.68143</v>
      </c>
      <c r="AO25" s="85">
        <f>'Health Demographic'!OL475</f>
        <v>202122469827.03256</v>
      </c>
      <c r="AP25" s="85">
        <f>'Health Demographic'!OM475</f>
        <v>209505113138.80673</v>
      </c>
      <c r="AQ25" s="85">
        <f>'Health Demographic'!ON475</f>
        <v>217029295069.71671</v>
      </c>
      <c r="AR25" s="85">
        <f>'Health Demographic'!OO475</f>
        <v>224746664431.42923</v>
      </c>
      <c r="AS25" s="85">
        <f>'Health Demographic'!OP475</f>
        <v>232728768751.66785</v>
      </c>
      <c r="AT25" s="85">
        <f>'Health Demographic'!OQ475</f>
        <v>241101290754.92072</v>
      </c>
      <c r="AU25" s="85">
        <f>'Health Demographic'!OR475</f>
        <v>249820093130.61401</v>
      </c>
      <c r="AV25" s="85">
        <f>'Health Demographic'!OS475</f>
        <v>258974330799.65341</v>
      </c>
      <c r="AW25" s="85">
        <f>'Health Demographic'!OT475</f>
        <v>268372259830.53101</v>
      </c>
      <c r="AX25" s="85">
        <f>'Health Demographic'!OU475</f>
        <v>278014841536.20581</v>
      </c>
      <c r="AY25" s="85">
        <f>'Health Demographic'!OV475</f>
        <v>287893316540.29907</v>
      </c>
      <c r="AZ25" s="85">
        <f>'Health Demographic'!OW475</f>
        <v>298065729922.88019</v>
      </c>
      <c r="BB25" s="85">
        <f>AZ25-AZ6</f>
        <v>14904278624.78241</v>
      </c>
      <c r="BC25" s="153">
        <f>BB25/GDP!AY4</f>
        <v>3.0540895073793463E-3</v>
      </c>
    </row>
    <row r="26" spans="2:55" s="83" customFormat="1" ht="26.25">
      <c r="B26" s="108" t="s">
        <v>441</v>
      </c>
      <c r="D26" s="85">
        <f>'Health Demographic'!NA444</f>
        <v>9882188657.2951584</v>
      </c>
      <c r="E26" s="85">
        <f>'Health Demographic'!NB444</f>
        <v>10530062598.838125</v>
      </c>
      <c r="F26" s="85">
        <f>'Health Demographic'!NC444</f>
        <v>11189882572.288719</v>
      </c>
      <c r="G26" s="85">
        <f>'Health Demographic'!ND444</f>
        <v>11864923290.470079</v>
      </c>
      <c r="H26" s="85">
        <f>'Health Demographic'!NE444</f>
        <v>12559403855.090544</v>
      </c>
      <c r="I26" s="85">
        <f>'Health Demographic'!NF444</f>
        <v>13266610227.814032</v>
      </c>
      <c r="J26" s="85">
        <f>'Health Demographic'!NG444</f>
        <v>13985009458.30814</v>
      </c>
      <c r="K26" s="85">
        <f>'Health Demographic'!NH444</f>
        <v>14718279957.622206</v>
      </c>
      <c r="L26" s="85">
        <f>'Health Demographic'!NI444</f>
        <v>15463696398.410902</v>
      </c>
      <c r="M26" s="85">
        <f>'Health Demographic'!NJ444</f>
        <v>16223222997.052813</v>
      </c>
      <c r="N26" s="85">
        <f>'Health Demographic'!NK444</f>
        <v>17013574389.5928</v>
      </c>
      <c r="O26" s="85">
        <f>'Health Demographic'!NL444</f>
        <v>17815833966.760254</v>
      </c>
      <c r="P26" s="85">
        <f>'Health Demographic'!NM444</f>
        <v>18637617180.918713</v>
      </c>
      <c r="Q26" s="85">
        <f>'Health Demographic'!NN444</f>
        <v>19478571490.340698</v>
      </c>
      <c r="R26" s="85">
        <f>'Health Demographic'!NO444</f>
        <v>20350882998.928467</v>
      </c>
      <c r="S26" s="85">
        <f>'Health Demographic'!NP444</f>
        <v>21230814741.956787</v>
      </c>
      <c r="T26" s="85">
        <f>'Health Demographic'!NQ444</f>
        <v>22118878474.155132</v>
      </c>
      <c r="U26" s="85">
        <f>'Health Demographic'!NR444</f>
        <v>23006157076.339111</v>
      </c>
      <c r="V26" s="85">
        <f>'Health Demographic'!NS444</f>
        <v>23893964054.082535</v>
      </c>
      <c r="W26" s="85">
        <f>'Health Demographic'!NT444</f>
        <v>24786611842.121422</v>
      </c>
      <c r="X26" s="85">
        <f>'Health Demographic'!NU444</f>
        <v>25683004847.92205</v>
      </c>
      <c r="Y26" s="85">
        <f>'Health Demographic'!NV444</f>
        <v>26600809446.002892</v>
      </c>
      <c r="Z26" s="85">
        <f>'Health Demographic'!NW444</f>
        <v>27548704517.779449</v>
      </c>
      <c r="AA26" s="85">
        <f>'Health Demographic'!NX444</f>
        <v>28515658658.37392</v>
      </c>
      <c r="AB26" s="85">
        <f>'Health Demographic'!NY444</f>
        <v>29523203392.767525</v>
      </c>
      <c r="AC26" s="85">
        <f>'Health Demographic'!NZ444</f>
        <v>30535983001.096672</v>
      </c>
      <c r="AD26" s="85">
        <f>'Health Demographic'!OA444</f>
        <v>31546920806.226257</v>
      </c>
      <c r="AE26" s="85">
        <f>'Health Demographic'!OB444</f>
        <v>32554530485.601524</v>
      </c>
      <c r="AF26" s="85">
        <f>'Health Demographic'!OC444</f>
        <v>33559173868.697662</v>
      </c>
      <c r="AG26" s="85">
        <f>'Health Demographic'!OD444</f>
        <v>34563170045.951416</v>
      </c>
      <c r="AH26" s="85">
        <f>'Health Demographic'!OE444</f>
        <v>35573645829.956505</v>
      </c>
      <c r="AI26" s="85">
        <f>'Health Demographic'!OF444</f>
        <v>36602945332.708778</v>
      </c>
      <c r="AJ26" s="85">
        <f>'Health Demographic'!OG444</f>
        <v>37661661707.189163</v>
      </c>
      <c r="AK26" s="85">
        <f>'Health Demographic'!OH444</f>
        <v>38748502369.199203</v>
      </c>
      <c r="AL26" s="85">
        <f>'Health Demographic'!OI444</f>
        <v>39875138335.496155</v>
      </c>
      <c r="AM26" s="85">
        <f>'Health Demographic'!OJ444</f>
        <v>41011078872.98243</v>
      </c>
      <c r="AN26" s="85">
        <f>'Health Demographic'!OK444</f>
        <v>42170588728.204796</v>
      </c>
      <c r="AO26" s="85">
        <f>'Health Demographic'!OL444</f>
        <v>43344637225.6399</v>
      </c>
      <c r="AP26" s="85">
        <f>'Health Demographic'!OM444</f>
        <v>44539838258.505196</v>
      </c>
      <c r="AQ26" s="85">
        <f>'Health Demographic'!ON444</f>
        <v>45746877551.343765</v>
      </c>
      <c r="AR26" s="85">
        <f>'Health Demographic'!OO444</f>
        <v>46966968000.085945</v>
      </c>
      <c r="AS26" s="85">
        <f>'Health Demographic'!OP444</f>
        <v>48204772537.94809</v>
      </c>
      <c r="AT26" s="85">
        <f>'Health Demographic'!OQ444</f>
        <v>49473717871.88707</v>
      </c>
      <c r="AU26" s="85">
        <f>'Health Demographic'!OR444</f>
        <v>50776896731.988167</v>
      </c>
      <c r="AV26" s="85">
        <f>'Health Demographic'!OS444</f>
        <v>52098264749.073631</v>
      </c>
      <c r="AW26" s="85">
        <f>'Health Demographic'!OT444</f>
        <v>53439434991.536697</v>
      </c>
      <c r="AX26" s="85">
        <f>'Health Demographic'!OU444</f>
        <v>54818664334.995132</v>
      </c>
      <c r="AY26" s="85">
        <f>'Health Demographic'!OV444</f>
        <v>56226308850.723503</v>
      </c>
      <c r="AZ26" s="85">
        <f>'Health Demographic'!OW444</f>
        <v>57671358388.700302</v>
      </c>
    </row>
    <row r="27" spans="2:55" s="83" customFormat="1" ht="26.25">
      <c r="B27" s="108" t="s">
        <v>440</v>
      </c>
      <c r="D27" s="85">
        <f>'Health Demographic'!NA460</f>
        <v>17724406934.694065</v>
      </c>
      <c r="E27" s="85">
        <f>'Health Demographic'!NB460</f>
        <v>18496929071.192089</v>
      </c>
      <c r="F27" s="85">
        <f>'Health Demographic'!NC460</f>
        <v>19292769097.697983</v>
      </c>
      <c r="G27" s="85">
        <f>'Health Demographic'!ND460</f>
        <v>20115057967.039509</v>
      </c>
      <c r="H27" s="85">
        <f>'Health Demographic'!NE460</f>
        <v>20967333359.696392</v>
      </c>
      <c r="I27" s="85">
        <f>'Health Demographic'!NF460</f>
        <v>21843342611.91156</v>
      </c>
      <c r="J27" s="85">
        <f>'Health Demographic'!NG460</f>
        <v>22743375625.750454</v>
      </c>
      <c r="K27" s="85">
        <f>'Health Demographic'!NH460</f>
        <v>23677659711.676895</v>
      </c>
      <c r="L27" s="85">
        <f>'Health Demographic'!NI460</f>
        <v>24643922471.78801</v>
      </c>
      <c r="M27" s="85">
        <f>'Health Demographic'!NJ460</f>
        <v>25643789399.319588</v>
      </c>
      <c r="N27" s="85">
        <f>'Health Demographic'!NK460</f>
        <v>26693627209.812546</v>
      </c>
      <c r="O27" s="85">
        <f>'Health Demographic'!NL460</f>
        <v>27774766519.135529</v>
      </c>
      <c r="P27" s="85">
        <f>'Health Demographic'!NM460</f>
        <v>28894759860.509815</v>
      </c>
      <c r="Q27" s="85">
        <f>'Health Demographic'!NN460</f>
        <v>30054757883.940224</v>
      </c>
      <c r="R27" s="85">
        <f>'Health Demographic'!NO460</f>
        <v>31263449764.249092</v>
      </c>
      <c r="S27" s="85">
        <f>'Health Demographic'!NP460</f>
        <v>32503822334.962704</v>
      </c>
      <c r="T27" s="85">
        <f>'Health Demographic'!NQ460</f>
        <v>33777767405.915726</v>
      </c>
      <c r="U27" s="85">
        <f>'Health Demographic'!NR460</f>
        <v>35080585024.645973</v>
      </c>
      <c r="V27" s="85">
        <f>'Health Demographic'!NS460</f>
        <v>36414558174.779114</v>
      </c>
      <c r="W27" s="85">
        <f>'Health Demographic'!NT460</f>
        <v>37784964501.062897</v>
      </c>
      <c r="X27" s="85">
        <f>'Health Demographic'!NU460</f>
        <v>39191198689.371117</v>
      </c>
      <c r="Y27" s="85">
        <f>'Health Demographic'!NV460</f>
        <v>40645492399.143501</v>
      </c>
      <c r="Z27" s="85">
        <f>'Health Demographic'!NW460</f>
        <v>42155228057.344627</v>
      </c>
      <c r="AA27" s="85">
        <f>'Health Demographic'!NX460</f>
        <v>43713438990.424431</v>
      </c>
      <c r="AB27" s="85">
        <f>'Health Demographic'!NY460</f>
        <v>45336968088.27079</v>
      </c>
      <c r="AC27" s="85">
        <f>'Health Demographic'!NZ460</f>
        <v>47000453834.915176</v>
      </c>
      <c r="AD27" s="85">
        <f>'Health Demographic'!OA460</f>
        <v>48699522427.222038</v>
      </c>
      <c r="AE27" s="85">
        <f>'Health Demographic'!OB460</f>
        <v>50431777510.250717</v>
      </c>
      <c r="AF27" s="85">
        <f>'Health Demographic'!OC460</f>
        <v>52197870701.639351</v>
      </c>
      <c r="AG27" s="85">
        <f>'Health Demographic'!OD460</f>
        <v>54001227732.658577</v>
      </c>
      <c r="AH27" s="85">
        <f>'Health Demographic'!OE460</f>
        <v>55847824691.376389</v>
      </c>
      <c r="AI27" s="85">
        <f>'Health Demographic'!OF460</f>
        <v>57750697393.015823</v>
      </c>
      <c r="AJ27" s="85">
        <f>'Health Demographic'!OG460</f>
        <v>59719200114.181091</v>
      </c>
      <c r="AK27" s="85">
        <f>'Health Demographic'!OH460</f>
        <v>61752586835.99646</v>
      </c>
      <c r="AL27" s="85">
        <f>'Health Demographic'!OI460</f>
        <v>63864128788.010315</v>
      </c>
      <c r="AM27" s="85">
        <f>'Health Demographic'!OJ460</f>
        <v>66022710501.101143</v>
      </c>
      <c r="AN27" s="85">
        <f>'Health Demographic'!OK460</f>
        <v>68243012261.894402</v>
      </c>
      <c r="AO27" s="85">
        <f>'Health Demographic'!OL460</f>
        <v>70518647186.358292</v>
      </c>
      <c r="AP27" s="85">
        <f>'Health Demographic'!OM460</f>
        <v>72855124698.57283</v>
      </c>
      <c r="AQ27" s="85">
        <f>'Health Demographic'!ON460</f>
        <v>75246206241.227325</v>
      </c>
      <c r="AR27" s="85">
        <f>'Health Demographic'!OO460</f>
        <v>77696409034.865738</v>
      </c>
      <c r="AS27" s="85">
        <f>'Health Demographic'!OP460</f>
        <v>80211059974.716965</v>
      </c>
      <c r="AT27" s="85">
        <f>'Health Demographic'!OQ460</f>
        <v>82807179118.245911</v>
      </c>
      <c r="AU27" s="85">
        <f>'Health Demographic'!OR460</f>
        <v>85487572427.637711</v>
      </c>
      <c r="AV27" s="85">
        <f>'Health Demographic'!OS460</f>
        <v>88244090962.581177</v>
      </c>
      <c r="AW27" s="85">
        <f>'Health Demographic'!OT460</f>
        <v>91075260512.576752</v>
      </c>
      <c r="AX27" s="85">
        <f>'Health Demographic'!OU460</f>
        <v>93998595988.312866</v>
      </c>
      <c r="AY27" s="85">
        <f>'Health Demographic'!OV460</f>
        <v>97005680143.128082</v>
      </c>
      <c r="AZ27" s="85">
        <f>'Health Demographic'!OW460</f>
        <v>100107739352.46985</v>
      </c>
    </row>
    <row r="28" spans="2:55" s="83" customFormat="1" ht="26.25">
      <c r="B28" s="108" t="s">
        <v>439</v>
      </c>
      <c r="D28" s="85">
        <f>'Health Demographic'!NA490</f>
        <v>5055824371.2519941</v>
      </c>
      <c r="E28" s="85">
        <f>'Health Demographic'!NB490</f>
        <v>5289046764.2207251</v>
      </c>
      <c r="F28" s="85">
        <f>'Health Demographic'!NC490</f>
        <v>5526157560.9072495</v>
      </c>
      <c r="G28" s="85">
        <f>'Health Demographic'!ND490</f>
        <v>5767709442.6111679</v>
      </c>
      <c r="H28" s="85">
        <f>'Health Demographic'!NE490</f>
        <v>6015305224.7012396</v>
      </c>
      <c r="I28" s="85">
        <f>'Health Demographic'!NF490</f>
        <v>6266409368.9634342</v>
      </c>
      <c r="J28" s="85">
        <f>'Health Demographic'!NG490</f>
        <v>6520268685.4023161</v>
      </c>
      <c r="K28" s="85">
        <f>'Health Demographic'!NH490</f>
        <v>6779159079.0475283</v>
      </c>
      <c r="L28" s="85">
        <f>'Health Demographic'!NI490</f>
        <v>7041940095.2994432</v>
      </c>
      <c r="M28" s="85">
        <f>'Health Demographic'!NJ490</f>
        <v>7309213213.363781</v>
      </c>
      <c r="N28" s="85">
        <f>'Health Demographic'!NK490</f>
        <v>7586295281.1523876</v>
      </c>
      <c r="O28" s="85">
        <f>'Health Demographic'!NL490</f>
        <v>7868015547.8962383</v>
      </c>
      <c r="P28" s="85">
        <f>'Health Demographic'!NM490</f>
        <v>8156862919.0732641</v>
      </c>
      <c r="Q28" s="85">
        <f>'Health Demographic'!NN490</f>
        <v>8452506297.2508221</v>
      </c>
      <c r="R28" s="85">
        <f>'Health Demographic'!NO490</f>
        <v>8758900596.8856964</v>
      </c>
      <c r="S28" s="85">
        <f>'Health Demographic'!NP490</f>
        <v>9068303973.8929291</v>
      </c>
      <c r="T28" s="85">
        <f>'Health Demographic'!NQ490</f>
        <v>9381121610.8235798</v>
      </c>
      <c r="U28" s="85">
        <f>'Health Demographic'!NR490</f>
        <v>9694536240.1862679</v>
      </c>
      <c r="V28" s="85">
        <f>'Health Demographic'!NS490</f>
        <v>10009799877.723486</v>
      </c>
      <c r="W28" s="85">
        <f>'Health Demographic'!NT490</f>
        <v>10328275752.654366</v>
      </c>
      <c r="X28" s="85">
        <f>'Health Demographic'!NU490</f>
        <v>10647785101.013849</v>
      </c>
      <c r="Y28" s="85">
        <f>'Health Demographic'!NV490</f>
        <v>10975674869.655518</v>
      </c>
      <c r="Z28" s="85">
        <f>'Health Demographic'!NW490</f>
        <v>11313860905.397043</v>
      </c>
      <c r="AA28" s="85">
        <f>'Health Demographic'!NX490</f>
        <v>11659318972.867098</v>
      </c>
      <c r="AB28" s="85">
        <f>'Health Demographic'!NY490</f>
        <v>12017113108.114157</v>
      </c>
      <c r="AC28" s="85">
        <f>'Health Demographic'!NZ490</f>
        <v>12378941094.396416</v>
      </c>
      <c r="AD28" s="85">
        <f>'Health Demographic'!OA490</f>
        <v>12743319952.438606</v>
      </c>
      <c r="AE28" s="85">
        <f>'Health Demographic'!OB490</f>
        <v>13109355659.081497</v>
      </c>
      <c r="AF28" s="85">
        <f>'Health Demographic'!OC490</f>
        <v>13477021201.919634</v>
      </c>
      <c r="AG28" s="85">
        <f>'Health Demographic'!OD490</f>
        <v>13846353208.319336</v>
      </c>
      <c r="AH28" s="85">
        <f>'Health Demographic'!OE490</f>
        <v>14219317549.144737</v>
      </c>
      <c r="AI28" s="85">
        <f>'Health Demographic'!OF490</f>
        <v>14599120873.697037</v>
      </c>
      <c r="AJ28" s="85">
        <f>'Health Demographic'!OG490</f>
        <v>14988465628.533676</v>
      </c>
      <c r="AK28" s="85">
        <f>'Health Demographic'!OH490</f>
        <v>15387240420.404392</v>
      </c>
      <c r="AL28" s="85">
        <f>'Health Demographic'!OI490</f>
        <v>15797095251.385012</v>
      </c>
      <c r="AM28" s="85">
        <f>'Health Demographic'!OJ490</f>
        <v>16210550211.342865</v>
      </c>
      <c r="AN28" s="85">
        <f>'Health Demographic'!OK490</f>
        <v>16632068943.717731</v>
      </c>
      <c r="AO28" s="85">
        <f>'Health Demographic'!OL490</f>
        <v>17060030714.814287</v>
      </c>
      <c r="AP28" s="85">
        <f>'Health Demographic'!OM490</f>
        <v>17496522428.962048</v>
      </c>
      <c r="AQ28" s="85">
        <f>'Health Demographic'!ON490</f>
        <v>17938536752.454109</v>
      </c>
      <c r="AR28" s="85">
        <f>'Health Demographic'!OO490</f>
        <v>18386286402.404617</v>
      </c>
      <c r="AS28" s="85">
        <f>'Health Demographic'!OP490</f>
        <v>18840184225.321991</v>
      </c>
      <c r="AT28" s="85">
        <f>'Health Demographic'!OQ490</f>
        <v>19303547630.035366</v>
      </c>
      <c r="AU28" s="85">
        <f>'Health Demographic'!OR490</f>
        <v>19777690902.196518</v>
      </c>
      <c r="AV28" s="85">
        <f>'Health Demographic'!OS490</f>
        <v>20257694646.873314</v>
      </c>
      <c r="AW28" s="85">
        <f>'Health Demographic'!OT490</f>
        <v>20745967522.499535</v>
      </c>
      <c r="AX28" s="85">
        <f>'Health Demographic'!OU490</f>
        <v>21248077339.89172</v>
      </c>
      <c r="AY28" s="85">
        <f>'Health Demographic'!OV490</f>
        <v>21761225317.203575</v>
      </c>
      <c r="AZ28" s="85">
        <f>'Health Demographic'!OW490</f>
        <v>22287743259.681973</v>
      </c>
    </row>
    <row r="29" spans="2:55">
      <c r="B29" s="91"/>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row>
    <row r="30" spans="2:55" s="103" customFormat="1" ht="26.25">
      <c r="B30" s="109" t="s">
        <v>436</v>
      </c>
      <c r="D30" s="105">
        <f>D6+D16+D19+D22+D14</f>
        <v>96322415087.343811</v>
      </c>
      <c r="E30" s="110">
        <f t="shared" ref="E30:AZ30" si="49">E6+E16+E19+E22+E14</f>
        <v>100762855613.77455</v>
      </c>
      <c r="F30" s="110">
        <f t="shared" si="49"/>
        <v>105311666577.54094</v>
      </c>
      <c r="G30" s="110">
        <f t="shared" si="49"/>
        <v>109982586796.34267</v>
      </c>
      <c r="H30" s="110">
        <f t="shared" si="49"/>
        <v>114784592691.82278</v>
      </c>
      <c r="I30" s="110">
        <f t="shared" si="49"/>
        <v>119734386117.61856</v>
      </c>
      <c r="J30" s="110">
        <f t="shared" si="49"/>
        <v>124767880425.2662</v>
      </c>
      <c r="K30" s="110">
        <f t="shared" si="49"/>
        <v>129970225787.72197</v>
      </c>
      <c r="L30" s="110">
        <f t="shared" si="49"/>
        <v>135332995662.67918</v>
      </c>
      <c r="M30" s="110">
        <f t="shared" si="49"/>
        <v>140875555972.93478</v>
      </c>
      <c r="N30" s="110">
        <f t="shared" si="49"/>
        <v>146682674857.28458</v>
      </c>
      <c r="O30" s="110">
        <f t="shared" si="49"/>
        <v>152621411701.54718</v>
      </c>
      <c r="P30" s="110">
        <f t="shared" si="49"/>
        <v>158758188896.73514</v>
      </c>
      <c r="Q30" s="110">
        <f t="shared" si="49"/>
        <v>165089037467.03601</v>
      </c>
      <c r="R30" s="110">
        <f t="shared" si="49"/>
        <v>171642654169.37476</v>
      </c>
      <c r="S30" s="110">
        <f t="shared" si="49"/>
        <v>178457827183.84885</v>
      </c>
      <c r="T30" s="110">
        <f t="shared" si="49"/>
        <v>185404528773.51953</v>
      </c>
      <c r="U30" s="110">
        <f t="shared" si="49"/>
        <v>192531052886.93793</v>
      </c>
      <c r="V30" s="110">
        <f t="shared" si="49"/>
        <v>199833821862.32709</v>
      </c>
      <c r="W30" s="110">
        <f t="shared" si="49"/>
        <v>207354770332.94135</v>
      </c>
      <c r="X30" s="110">
        <f t="shared" si="49"/>
        <v>215139026977.67862</v>
      </c>
      <c r="Y30" s="110">
        <f t="shared" si="49"/>
        <v>223083334576.99017</v>
      </c>
      <c r="Z30" s="110">
        <f t="shared" si="49"/>
        <v>231211421230.29327</v>
      </c>
      <c r="AA30" s="110">
        <f t="shared" si="49"/>
        <v>239533983352.53156</v>
      </c>
      <c r="AB30" s="110">
        <f t="shared" si="49"/>
        <v>248131363653.34509</v>
      </c>
      <c r="AC30" s="110">
        <f t="shared" si="49"/>
        <v>256884162127.19046</v>
      </c>
      <c r="AD30" s="110">
        <f t="shared" si="49"/>
        <v>265831542198.96353</v>
      </c>
      <c r="AE30" s="110">
        <f t="shared" si="49"/>
        <v>274958228326.50616</v>
      </c>
      <c r="AF30" s="110">
        <f t="shared" si="49"/>
        <v>284257200921.65021</v>
      </c>
      <c r="AG30" s="110">
        <f t="shared" si="49"/>
        <v>293812117106.30878</v>
      </c>
      <c r="AH30" s="110">
        <f t="shared" si="49"/>
        <v>303540040740.78394</v>
      </c>
      <c r="AI30" s="110">
        <f t="shared" si="49"/>
        <v>313501278285.86163</v>
      </c>
      <c r="AJ30" s="110">
        <f t="shared" si="49"/>
        <v>323713175118.65192</v>
      </c>
      <c r="AK30" s="110">
        <f t="shared" si="49"/>
        <v>334149013834.77155</v>
      </c>
      <c r="AL30" s="110">
        <f t="shared" si="49"/>
        <v>344935932181.81842</v>
      </c>
      <c r="AM30" s="110">
        <f t="shared" si="49"/>
        <v>355874556411.36591</v>
      </c>
      <c r="AN30" s="110">
        <f t="shared" si="49"/>
        <v>367090165047.06067</v>
      </c>
      <c r="AO30" s="110">
        <f t="shared" si="49"/>
        <v>378585146382.58124</v>
      </c>
      <c r="AP30" s="110">
        <f t="shared" si="49"/>
        <v>390314304529.4494</v>
      </c>
      <c r="AQ30" s="110">
        <f t="shared" si="49"/>
        <v>402368889640.68762</v>
      </c>
      <c r="AR30" s="110">
        <f t="shared" si="49"/>
        <v>414669739782.44788</v>
      </c>
      <c r="AS30" s="110">
        <f t="shared" si="49"/>
        <v>427255165611.45337</v>
      </c>
      <c r="AT30" s="110">
        <f t="shared" si="49"/>
        <v>440258388849.33545</v>
      </c>
      <c r="AU30" s="110">
        <f t="shared" si="49"/>
        <v>453657599256.59259</v>
      </c>
      <c r="AV30" s="110">
        <f t="shared" si="49"/>
        <v>467517324543.42468</v>
      </c>
      <c r="AW30" s="110">
        <f t="shared" si="49"/>
        <v>481696825843.24011</v>
      </c>
      <c r="AX30" s="110">
        <f t="shared" si="49"/>
        <v>496222912112.5434</v>
      </c>
      <c r="AY30" s="110">
        <f t="shared" si="49"/>
        <v>511116236533.39252</v>
      </c>
      <c r="AZ30" s="110">
        <f t="shared" si="49"/>
        <v>526444563619.83698</v>
      </c>
    </row>
    <row r="31" spans="2:55" s="103" customFormat="1">
      <c r="B31" s="109"/>
      <c r="D31" s="105"/>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row>
    <row r="32" spans="2:55" s="103" customFormat="1" ht="39">
      <c r="B32" s="109" t="s">
        <v>437</v>
      </c>
      <c r="D32" s="105">
        <f>SUM(D25:D28)+D22</f>
        <v>98272905418.75853</v>
      </c>
      <c r="E32" s="110">
        <f t="shared" ref="E32:AZ32" si="50">SUM(E25:E28)+E22</f>
        <v>103165065691.92162</v>
      </c>
      <c r="F32" s="110">
        <f t="shared" si="50"/>
        <v>108152680208.36722</v>
      </c>
      <c r="G32" s="110">
        <f t="shared" si="50"/>
        <v>113261698479.63925</v>
      </c>
      <c r="H32" s="110">
        <f t="shared" si="50"/>
        <v>118504514230.41327</v>
      </c>
      <c r="I32" s="110">
        <f t="shared" si="50"/>
        <v>123841425460.17255</v>
      </c>
      <c r="J32" s="110">
        <f t="shared" si="50"/>
        <v>129282689964.74228</v>
      </c>
      <c r="K32" s="110">
        <f t="shared" si="50"/>
        <v>134900697486.27966</v>
      </c>
      <c r="L32" s="110">
        <f t="shared" si="50"/>
        <v>140681476807.97864</v>
      </c>
      <c r="M32" s="110">
        <f t="shared" si="50"/>
        <v>146645871807.40561</v>
      </c>
      <c r="N32" s="110">
        <f t="shared" si="50"/>
        <v>152901464830.57849</v>
      </c>
      <c r="O32" s="110">
        <f t="shared" si="50"/>
        <v>159303154878.42737</v>
      </c>
      <c r="P32" s="110">
        <f t="shared" si="50"/>
        <v>165900597035.1929</v>
      </c>
      <c r="Q32" s="110">
        <f t="shared" si="50"/>
        <v>172704556660.75977</v>
      </c>
      <c r="R32" s="110">
        <f t="shared" si="50"/>
        <v>179767844537.01886</v>
      </c>
      <c r="S32" s="110">
        <f t="shared" si="50"/>
        <v>187012079882.17059</v>
      </c>
      <c r="T32" s="110">
        <f t="shared" si="50"/>
        <v>194421032597.92435</v>
      </c>
      <c r="U32" s="110">
        <f t="shared" si="50"/>
        <v>202010449882.43781</v>
      </c>
      <c r="V32" s="110">
        <f t="shared" si="50"/>
        <v>209759266568.07599</v>
      </c>
      <c r="W32" s="110">
        <f t="shared" si="50"/>
        <v>217702793848.81494</v>
      </c>
      <c r="X32" s="110">
        <f t="shared" si="50"/>
        <v>225947200082.7341</v>
      </c>
      <c r="Y32" s="110">
        <f t="shared" si="50"/>
        <v>234395580445.2514</v>
      </c>
      <c r="Z32" s="110">
        <f t="shared" si="50"/>
        <v>243117118162.31845</v>
      </c>
      <c r="AA32" s="110">
        <f t="shared" si="50"/>
        <v>252096161439.0448</v>
      </c>
      <c r="AB32" s="110">
        <f t="shared" si="50"/>
        <v>261445193969.99176</v>
      </c>
      <c r="AC32" s="110">
        <f t="shared" si="50"/>
        <v>270982938425.62488</v>
      </c>
      <c r="AD32" s="110">
        <f t="shared" si="50"/>
        <v>280691918415.51312</v>
      </c>
      <c r="AE32" s="110">
        <f t="shared" si="50"/>
        <v>290535654877.47784</v>
      </c>
      <c r="AF32" s="110">
        <f t="shared" si="50"/>
        <v>300535012425.40686</v>
      </c>
      <c r="AG32" s="110">
        <f t="shared" si="50"/>
        <v>310718627295.60651</v>
      </c>
      <c r="AH32" s="110">
        <f t="shared" si="50"/>
        <v>321117930123.30219</v>
      </c>
      <c r="AI32" s="110">
        <f t="shared" si="50"/>
        <v>331833189494.58514</v>
      </c>
      <c r="AJ32" s="110">
        <f t="shared" si="50"/>
        <v>342926711915.18524</v>
      </c>
      <c r="AK32" s="110">
        <f t="shared" si="50"/>
        <v>354376302198.25476</v>
      </c>
      <c r="AL32" s="110">
        <f t="shared" si="50"/>
        <v>366334648567.01923</v>
      </c>
      <c r="AM32" s="110">
        <f t="shared" si="50"/>
        <v>378513422152.63501</v>
      </c>
      <c r="AN32" s="110">
        <f t="shared" si="50"/>
        <v>391001662513.2309</v>
      </c>
      <c r="AO32" s="110">
        <f t="shared" si="50"/>
        <v>403732102373.61255</v>
      </c>
      <c r="AP32" s="110">
        <f t="shared" si="50"/>
        <v>416705414378.57727</v>
      </c>
      <c r="AQ32" s="110">
        <f t="shared" si="50"/>
        <v>429917759258.43988</v>
      </c>
      <c r="AR32" s="110">
        <f t="shared" si="50"/>
        <v>443427283423.2135</v>
      </c>
      <c r="AS32" s="110">
        <f t="shared" si="50"/>
        <v>457315622722.11414</v>
      </c>
      <c r="AT32" s="110">
        <f t="shared" si="50"/>
        <v>471744885926.54187</v>
      </c>
      <c r="AU32" s="110">
        <f t="shared" si="50"/>
        <v>486677401398.50122</v>
      </c>
      <c r="AV32" s="110">
        <f t="shared" si="50"/>
        <v>502173521600.94678</v>
      </c>
      <c r="AW32" s="110">
        <f t="shared" si="50"/>
        <v>518044837383.6911</v>
      </c>
      <c r="AX32" s="110">
        <f t="shared" si="50"/>
        <v>534333364670.34998</v>
      </c>
      <c r="AY32" s="110">
        <f t="shared" si="50"/>
        <v>551009755757.56702</v>
      </c>
      <c r="AZ32" s="110">
        <f t="shared" si="50"/>
        <v>568155274922.78735</v>
      </c>
    </row>
    <row r="33" spans="1:54" s="103" customFormat="1" ht="26.25">
      <c r="B33" s="109" t="s">
        <v>450</v>
      </c>
      <c r="D33" s="105">
        <f>'Health Demographic'!NA528</f>
        <v>99363543676.328964</v>
      </c>
      <c r="E33" s="105">
        <f>'Health Demographic'!NB528</f>
        <v>104531290100.63896</v>
      </c>
      <c r="F33" s="105">
        <f>'Health Demographic'!NC528</f>
        <v>109898502970.82843</v>
      </c>
      <c r="G33" s="105">
        <f>'Health Demographic'!ND528</f>
        <v>115492169344.38499</v>
      </c>
      <c r="H33" s="105">
        <f>'Health Demographic'!NE528</f>
        <v>121341419426.49673</v>
      </c>
      <c r="I33" s="105">
        <f>'Health Demographic'!NF528</f>
        <v>127412161602.72667</v>
      </c>
      <c r="J33" s="105">
        <f>'Health Demographic'!NG528</f>
        <v>133703978084.17033</v>
      </c>
      <c r="K33" s="105">
        <f>'Health Demographic'!NH528</f>
        <v>140316842876.98932</v>
      </c>
      <c r="L33" s="105">
        <f>'Health Demographic'!NI528</f>
        <v>147229069774.68591</v>
      </c>
      <c r="M33" s="105">
        <f>'Health Demographic'!NJ528</f>
        <v>154477025195.35266</v>
      </c>
      <c r="N33" s="105">
        <f>'Health Demographic'!NK528</f>
        <v>162217658936.39084</v>
      </c>
      <c r="O33" s="105">
        <f>'Health Demographic'!NL528</f>
        <v>167896629767.39557</v>
      </c>
      <c r="P33" s="105">
        <f>'Health Demographic'!NM528</f>
        <v>173718233731.28897</v>
      </c>
      <c r="Q33" s="105">
        <f>'Health Demographic'!NN528</f>
        <v>179701448498.4928</v>
      </c>
      <c r="R33" s="105">
        <f>'Health Demographic'!NO528</f>
        <v>185901485452.29861</v>
      </c>
      <c r="S33" s="105">
        <f>'Health Demographic'!NP528</f>
        <v>192218458490.58444</v>
      </c>
      <c r="T33" s="105">
        <f>'Health Demographic'!NQ528</f>
        <v>198644088210.00479</v>
      </c>
      <c r="U33" s="105">
        <f>'Health Demographic'!NR528</f>
        <v>205160965370.31894</v>
      </c>
      <c r="V33" s="105">
        <f>'Health Demographic'!NS528</f>
        <v>211763158863.6716</v>
      </c>
      <c r="W33" s="105">
        <f>'Health Demographic'!NT528</f>
        <v>218482742932.00177</v>
      </c>
      <c r="X33" s="105">
        <f>'Health Demographic'!NU528</f>
        <v>225381656894.73593</v>
      </c>
      <c r="Y33" s="105">
        <f>'Health Demographic'!NV528</f>
        <v>232426794244.81097</v>
      </c>
      <c r="Z33" s="105">
        <f>'Health Demographic'!NW528</f>
        <v>239677213148.15268</v>
      </c>
      <c r="AA33" s="105">
        <f>'Health Demographic'!NX528</f>
        <v>247094963535.54672</v>
      </c>
      <c r="AB33" s="105">
        <f>'Health Demographic'!NY528</f>
        <v>254800977421.32983</v>
      </c>
      <c r="AC33" s="105">
        <f>'Health Demographic'!NZ528</f>
        <v>262591891540.50159</v>
      </c>
      <c r="AD33" s="105">
        <f>'Health Demographic'!OA528</f>
        <v>270439169111.45074</v>
      </c>
      <c r="AE33" s="105">
        <f>'Health Demographic'!OB528</f>
        <v>278304190384.82257</v>
      </c>
      <c r="AF33" s="105">
        <f>'Health Demographic'!OC528</f>
        <v>286190720669.21521</v>
      </c>
      <c r="AG33" s="105">
        <f>'Health Demographic'!OD528</f>
        <v>294123620706.48541</v>
      </c>
      <c r="AH33" s="105">
        <f>'Health Demographic'!OE528</f>
        <v>302145029710.59436</v>
      </c>
      <c r="AI33" s="105">
        <f>'Health Demographic'!OF528</f>
        <v>310350511151.4563</v>
      </c>
      <c r="AJ33" s="105">
        <f>'Health Demographic'!OG528</f>
        <v>318804475533.05902</v>
      </c>
      <c r="AK33" s="105">
        <f>'Health Demographic'!OH528</f>
        <v>327473004553.48169</v>
      </c>
      <c r="AL33" s="105">
        <f>'Health Demographic'!OI528</f>
        <v>336496552582.61682</v>
      </c>
      <c r="AM33" s="105">
        <f>'Health Demographic'!OJ528</f>
        <v>345583729356.38007</v>
      </c>
      <c r="AN33" s="105">
        <f>'Health Demographic'!OK528</f>
        <v>354805233303.41559</v>
      </c>
      <c r="AO33" s="105">
        <f>'Health Demographic'!OL528</f>
        <v>364114140026.28864</v>
      </c>
      <c r="AP33" s="105">
        <f>'Health Demographic'!OM528</f>
        <v>373523309289.26154</v>
      </c>
      <c r="AQ33" s="105">
        <f>'Health Demographic'!ON528</f>
        <v>383016622072.73767</v>
      </c>
      <c r="AR33" s="105">
        <f>'Health Demographic'!OO528</f>
        <v>392638226328.81989</v>
      </c>
      <c r="AS33" s="105">
        <f>'Health Demographic'!OP528</f>
        <v>402443529138.61078</v>
      </c>
      <c r="AT33" s="105">
        <f>'Health Demographic'!OQ528</f>
        <v>412562083118.05615</v>
      </c>
      <c r="AU33" s="105">
        <f>'Health Demographic'!OR528</f>
        <v>422974000168.86548</v>
      </c>
      <c r="AV33" s="105">
        <f>'Health Demographic'!OS528</f>
        <v>433692770306.84436</v>
      </c>
      <c r="AW33" s="105">
        <f>'Health Demographic'!OT528</f>
        <v>444602909289.46423</v>
      </c>
      <c r="AX33" s="105">
        <f>'Health Demographic'!OU528</f>
        <v>455767872295.58173</v>
      </c>
      <c r="AY33" s="105">
        <f>'Health Demographic'!OV528</f>
        <v>467125937743.87024</v>
      </c>
      <c r="AZ33" s="105">
        <f>'Health Demographic'!OW528</f>
        <v>478742304393.43707</v>
      </c>
    </row>
    <row r="34" spans="1:54" ht="26.25">
      <c r="B34" s="91" t="s">
        <v>436</v>
      </c>
      <c r="C34" s="28" t="s">
        <v>601</v>
      </c>
      <c r="D34" s="95">
        <f>D30/GDP!C$4</f>
        <v>6.481683249814027E-2</v>
      </c>
      <c r="E34" s="95">
        <f>E30/GDP!D$4</f>
        <v>6.6088131373509718E-2</v>
      </c>
      <c r="F34" s="95">
        <f>F30/GDP!E$4</f>
        <v>6.5719576591143192E-2</v>
      </c>
      <c r="G34" s="95">
        <f>G30/GDP!F$4</f>
        <v>6.6407937928227148E-2</v>
      </c>
      <c r="H34" s="95">
        <f>H30/GDP!G$4</f>
        <v>6.7139838806784813E-2</v>
      </c>
      <c r="I34" s="95">
        <f>I30/GDP!H$4</f>
        <v>6.7940332316917096E-2</v>
      </c>
      <c r="J34" s="95">
        <f>J30/GDP!I$4</f>
        <v>6.8788694655381177E-2</v>
      </c>
      <c r="K34" s="95">
        <f>K30/GDP!J$4</f>
        <v>6.9687202327038136E-2</v>
      </c>
      <c r="L34" s="95">
        <f>L30/GDP!K$4</f>
        <v>7.0604074428096408E-2</v>
      </c>
      <c r="M34" s="95">
        <f>M30/GDP!L$4</f>
        <v>7.1554159955294044E-2</v>
      </c>
      <c r="N34" s="95">
        <f>N30/GDP!M$4</f>
        <v>7.2575822452788583E-2</v>
      </c>
      <c r="O34" s="95">
        <f>O30/GDP!N$4</f>
        <v>7.3594382145446779E-2</v>
      </c>
      <c r="P34" s="95">
        <f>P30/GDP!O$4</f>
        <v>7.4631956570039404E-2</v>
      </c>
      <c r="Q34" s="95">
        <f>Q30/GDP!P$4</f>
        <v>7.5672098897135109E-2</v>
      </c>
      <c r="R34" s="95">
        <f>R30/GDP!Q$4</f>
        <v>7.6731441408410095E-2</v>
      </c>
      <c r="S34" s="95">
        <f>S30/GDP!R$4</f>
        <v>7.7827642164938232E-2</v>
      </c>
      <c r="T34" s="95">
        <f>T30/GDP!S$4</f>
        <v>7.8889390384730487E-2</v>
      </c>
      <c r="U34" s="95">
        <f>U30/GDP!T$4</f>
        <v>7.9935839061053296E-2</v>
      </c>
      <c r="V34" s="95">
        <f>V30/GDP!U$4</f>
        <v>8.0955969036476408E-2</v>
      </c>
      <c r="W34" s="95">
        <f>W30/GDP!V$4</f>
        <v>8.1973655192899481E-2</v>
      </c>
      <c r="X34" s="95">
        <f>X30/GDP!W$4</f>
        <v>8.3008368000104957E-2</v>
      </c>
      <c r="Y34" s="95">
        <f>Y30/GDP!X$4</f>
        <v>8.4000714193340764E-2</v>
      </c>
      <c r="Z34" s="95">
        <f>Z30/GDP!Y$4</f>
        <v>8.4964895380621241E-2</v>
      </c>
      <c r="AA34" s="95">
        <f>AA30/GDP!Z$4</f>
        <v>8.5903555199301512E-2</v>
      </c>
      <c r="AB34" s="95">
        <f>AB30/GDP!AA$4</f>
        <v>8.6856464691225058E-2</v>
      </c>
      <c r="AC34" s="95">
        <f>AC30/GDP!AB$4</f>
        <v>8.7783381991300216E-2</v>
      </c>
      <c r="AD34" s="95">
        <f>AD30/GDP!AC$4</f>
        <v>8.8679102085899811E-2</v>
      </c>
      <c r="AE34" s="95">
        <f>AE30/GDP!AD$4</f>
        <v>8.9545932904874587E-2</v>
      </c>
      <c r="AF34" s="95">
        <f>AF30/GDP!AE$4</f>
        <v>9.0388484725495974E-2</v>
      </c>
      <c r="AG34" s="95">
        <f>AG30/GDP!AF$4</f>
        <v>9.1244614211628133E-2</v>
      </c>
      <c r="AH34" s="95">
        <f>AH30/GDP!AG$4</f>
        <v>9.2087630637840687E-2</v>
      </c>
      <c r="AI34" s="95">
        <f>AI30/GDP!AH$4</f>
        <v>9.2921496640547566E-2</v>
      </c>
      <c r="AJ34" s="95">
        <f>AJ30/GDP!AI$4</f>
        <v>9.3753044876224059E-2</v>
      </c>
      <c r="AK34" s="95">
        <f>AK30/GDP!AJ$4</f>
        <v>9.4579544414836431E-2</v>
      </c>
      <c r="AL34" s="95">
        <f>AL30/GDP!AK$4</f>
        <v>9.5441705640000346E-2</v>
      </c>
      <c r="AM34" s="95">
        <f>AM30/GDP!AL$4</f>
        <v>9.6281906885037405E-2</v>
      </c>
      <c r="AN34" s="95">
        <f>AN30/GDP!AM$4</f>
        <v>9.713693140683706E-2</v>
      </c>
      <c r="AO34" s="95">
        <f>AO30/GDP!AN$4</f>
        <v>9.8007548793774865E-2</v>
      </c>
      <c r="AP34" s="95">
        <f>AP30/GDP!AO$4</f>
        <v>9.8879331644820101E-2</v>
      </c>
      <c r="AQ34" s="95">
        <f>AQ30/GDP!AP$4</f>
        <v>9.9769974019882773E-2</v>
      </c>
      <c r="AR34" s="95">
        <f>AR30/GDP!AQ$4</f>
        <v>0.10064601145365051</v>
      </c>
      <c r="AS34" s="95">
        <f>AS30/GDP!AR$4</f>
        <v>0.10151862090223393</v>
      </c>
      <c r="AT34" s="95">
        <f>AT30/GDP!AS$4</f>
        <v>0.102420930788333</v>
      </c>
      <c r="AU34" s="95">
        <f>AU30/GDP!AT$4</f>
        <v>0.10334497570414834</v>
      </c>
      <c r="AV34" s="95">
        <f>AV30/GDP!AU$4</f>
        <v>0.10428857705735731</v>
      </c>
      <c r="AW34" s="95">
        <f>AW30/GDP!AV$4</f>
        <v>0.10520056410704369</v>
      </c>
      <c r="AX34" s="95">
        <f>AX30/GDP!AW$4</f>
        <v>0.10609291942500355</v>
      </c>
      <c r="AY34" s="95">
        <f>AY30/GDP!AX$4</f>
        <v>0.10697854737307193</v>
      </c>
      <c r="AZ34" s="95">
        <f>AZ30/GDP!AY$4</f>
        <v>0.10787565493406867</v>
      </c>
    </row>
    <row r="35" spans="1:54" ht="39">
      <c r="B35" s="91" t="s">
        <v>437</v>
      </c>
      <c r="C35" s="28" t="s">
        <v>601</v>
      </c>
      <c r="D35" s="95">
        <f>D32/GDP!C$4</f>
        <v>6.6129347399120589E-2</v>
      </c>
      <c r="E35" s="95">
        <f>E32/GDP!D$4</f>
        <v>6.7663687904379308E-2</v>
      </c>
      <c r="F35" s="95">
        <f>F32/GDP!E$4</f>
        <v>6.7492506590025078E-2</v>
      </c>
      <c r="G35" s="95">
        <f>G32/GDP!F$4</f>
        <v>6.8387879039516999E-2</v>
      </c>
      <c r="H35" s="95">
        <f>H32/GDP!G$4</f>
        <v>6.9315696442533908E-2</v>
      </c>
      <c r="I35" s="95">
        <f>I32/GDP!H$4</f>
        <v>7.0270770771728788E-2</v>
      </c>
      <c r="J35" s="95">
        <f>J32/GDP!I$4</f>
        <v>7.1277859765661672E-2</v>
      </c>
      <c r="K35" s="95">
        <f>K32/GDP!J$4</f>
        <v>7.2330813790684484E-2</v>
      </c>
      <c r="L35" s="95">
        <f>L32/GDP!K$4</f>
        <v>7.3394410657712059E-2</v>
      </c>
      <c r="M35" s="95">
        <f>M32/GDP!L$4</f>
        <v>7.4485045298466127E-2</v>
      </c>
      <c r="N35" s="95">
        <f>N32/GDP!M$4</f>
        <v>7.5652762503221185E-2</v>
      </c>
      <c r="O35" s="95">
        <f>O32/GDP!N$4</f>
        <v>7.681633347766649E-2</v>
      </c>
      <c r="P35" s="95">
        <f>P32/GDP!O$4</f>
        <v>7.7989590577451778E-2</v>
      </c>
      <c r="Q35" s="95">
        <f>Q32/GDP!P$4</f>
        <v>7.9162835353185759E-2</v>
      </c>
      <c r="R35" s="95">
        <f>R32/GDP!Q$4</f>
        <v>8.0363741151408957E-2</v>
      </c>
      <c r="S35" s="95">
        <f>S32/GDP!R$4</f>
        <v>8.1558256442268703E-2</v>
      </c>
      <c r="T35" s="95">
        <f>T32/GDP!S$4</f>
        <v>8.2725901255388784E-2</v>
      </c>
      <c r="U35" s="95">
        <f>U32/GDP!T$4</f>
        <v>8.3871534323017541E-2</v>
      </c>
      <c r="V35" s="95">
        <f>V32/GDP!U$4</f>
        <v>8.497692998684768E-2</v>
      </c>
      <c r="W35" s="95">
        <f>W32/GDP!V$4</f>
        <v>8.6064544012366767E-2</v>
      </c>
      <c r="X35" s="95">
        <f>X32/GDP!W$4</f>
        <v>8.717854959438337E-2</v>
      </c>
      <c r="Y35" s="95">
        <f>Y32/GDP!X$4</f>
        <v>8.826027367081786E-2</v>
      </c>
      <c r="Z35" s="95">
        <f>Z32/GDP!Y$4</f>
        <v>8.9339965992965065E-2</v>
      </c>
      <c r="AA35" s="95">
        <f>AA32/GDP!Z$4</f>
        <v>9.0408701999661945E-2</v>
      </c>
      <c r="AB35" s="95">
        <f>AB32/GDP!AA$4</f>
        <v>9.151686801862681E-2</v>
      </c>
      <c r="AC35" s="95">
        <f>AC32/GDP!AB$4</f>
        <v>9.2601266656383491E-2</v>
      </c>
      <c r="AD35" s="95">
        <f>AD32/GDP!AC$4</f>
        <v>9.3636394996445244E-2</v>
      </c>
      <c r="AE35" s="95">
        <f>AE32/GDP!AD$4</f>
        <v>9.4619049651566436E-2</v>
      </c>
      <c r="AF35" s="95">
        <f>AF32/GDP!AE$4</f>
        <v>9.5564524986574015E-2</v>
      </c>
      <c r="AG35" s="95">
        <f>AG32/GDP!AF$4</f>
        <v>9.6495003525317563E-2</v>
      </c>
      <c r="AH35" s="95">
        <f>AH32/GDP!AG$4</f>
        <v>9.7420390628581086E-2</v>
      </c>
      <c r="AI35" s="95">
        <f>AI32/GDP!AH$4</f>
        <v>9.835505861869992E-2</v>
      </c>
      <c r="AJ35" s="95">
        <f>AJ32/GDP!AI$4</f>
        <v>9.9317624003583085E-2</v>
      </c>
      <c r="AK35" s="95">
        <f>AK32/GDP!AJ$4</f>
        <v>0.1003047976370762</v>
      </c>
      <c r="AL35" s="95">
        <f>AL32/GDP!AK$4</f>
        <v>0.10136260224648569</v>
      </c>
      <c r="AM35" s="95">
        <f>AM32/GDP!AL$4</f>
        <v>0.10240685491521954</v>
      </c>
      <c r="AN35" s="95">
        <f>AN32/GDP!AM$4</f>
        <v>0.10346423110147304</v>
      </c>
      <c r="AO35" s="95">
        <f>AO32/GDP!AN$4</f>
        <v>0.10451755464016194</v>
      </c>
      <c r="AP35" s="95">
        <f>AP32/GDP!AO$4</f>
        <v>0.10556505971823202</v>
      </c>
      <c r="AQ35" s="95">
        <f>AQ32/GDP!AP$4</f>
        <v>0.10660089479135373</v>
      </c>
      <c r="AR35" s="95">
        <f>AR32/GDP!AQ$4</f>
        <v>0.10762586020790452</v>
      </c>
      <c r="AS35" s="95">
        <f>AS32/GDP!AR$4</f>
        <v>0.10866118205815979</v>
      </c>
      <c r="AT35" s="95">
        <f>AT32/GDP!AS$4</f>
        <v>0.10974589362740618</v>
      </c>
      <c r="AU35" s="95">
        <f>AU32/GDP!AT$4</f>
        <v>0.11086701579716843</v>
      </c>
      <c r="AV35" s="95">
        <f>AV32/GDP!AU$4</f>
        <v>0.11201929694218297</v>
      </c>
      <c r="AW35" s="95">
        <f>AW32/GDP!AV$4</f>
        <v>0.11313881720126105</v>
      </c>
      <c r="AX35" s="95">
        <f>AX32/GDP!AW$4</f>
        <v>0.11424096957297573</v>
      </c>
      <c r="AY35" s="95">
        <f>AY32/GDP!AX$4</f>
        <v>0.11532841073321012</v>
      </c>
      <c r="AZ35" s="95">
        <f>AZ32/GDP!AY$4</f>
        <v>0.11642274727866912</v>
      </c>
    </row>
    <row r="36" spans="1:54" ht="26.25">
      <c r="B36" s="91" t="s">
        <v>450</v>
      </c>
      <c r="C36" s="28" t="s">
        <v>601</v>
      </c>
      <c r="D36" s="95">
        <f>D33/GDP!C$4</f>
        <v>6.6863254633411834E-2</v>
      </c>
      <c r="E36" s="95">
        <f>E33/GDP!D$4</f>
        <v>6.8559764317250083E-2</v>
      </c>
      <c r="F36" s="95">
        <f>F33/GDP!E$4</f>
        <v>6.8581984484363132E-2</v>
      </c>
      <c r="G36" s="95">
        <f>G33/GDP!F$4</f>
        <v>6.9734646514726814E-2</v>
      </c>
      <c r="H36" s="95">
        <f>H33/GDP!G$4</f>
        <v>7.0975059891133258E-2</v>
      </c>
      <c r="I36" s="95">
        <f>I33/GDP!H$4</f>
        <v>7.2296897167055563E-2</v>
      </c>
      <c r="J36" s="95">
        <f>J33/GDP!I$4</f>
        <v>7.3715463397254752E-2</v>
      </c>
      <c r="K36" s="95">
        <f>K33/GDP!J$4</f>
        <v>7.5234832902657853E-2</v>
      </c>
      <c r="L36" s="95">
        <f>L33/GDP!K$4</f>
        <v>7.6810331061177767E-2</v>
      </c>
      <c r="M36" s="95">
        <f>M33/GDP!L$4</f>
        <v>7.8462680724893555E-2</v>
      </c>
      <c r="N36" s="95">
        <f>N33/GDP!M$4</f>
        <v>8.0262239730282903E-2</v>
      </c>
      <c r="O36" s="95">
        <f>O33/GDP!N$4</f>
        <v>8.0960126068005997E-2</v>
      </c>
      <c r="P36" s="95">
        <f>P33/GDP!O$4</f>
        <v>8.1664648389826372E-2</v>
      </c>
      <c r="Q36" s="95">
        <f>Q33/GDP!P$4</f>
        <v>8.2370010700750632E-2</v>
      </c>
      <c r="R36" s="95">
        <f>R33/GDP!Q$4</f>
        <v>8.3105735038584524E-2</v>
      </c>
      <c r="S36" s="95">
        <f>S33/GDP!R$4</f>
        <v>8.3828821862150127E-2</v>
      </c>
      <c r="T36" s="95">
        <f>T33/GDP!S$4</f>
        <v>8.4522806028976077E-2</v>
      </c>
      <c r="U36" s="95">
        <f>U33/GDP!T$4</f>
        <v>8.5179578377326606E-2</v>
      </c>
      <c r="V36" s="95">
        <f>V33/GDP!U$4</f>
        <v>8.5788739725173341E-2</v>
      </c>
      <c r="W36" s="95">
        <f>W33/GDP!V$4</f>
        <v>8.6372881636384374E-2</v>
      </c>
      <c r="X36" s="95">
        <f>X33/GDP!W$4</f>
        <v>8.6960342708683483E-2</v>
      </c>
      <c r="Y36" s="95">
        <f>Y33/GDP!X$4</f>
        <v>8.7518938836261162E-2</v>
      </c>
      <c r="Z36" s="95">
        <f>Z33/GDP!Y$4</f>
        <v>8.8075879780905669E-2</v>
      </c>
      <c r="AA36" s="95">
        <f>AA33/GDP!Z$4</f>
        <v>8.8615133195132492E-2</v>
      </c>
      <c r="AB36" s="95">
        <f>AB33/GDP!AA$4</f>
        <v>8.9191111405021353E-2</v>
      </c>
      <c r="AC36" s="95">
        <f>AC33/GDP!AB$4</f>
        <v>8.9733847863710012E-2</v>
      </c>
      <c r="AD36" s="95">
        <f>AD33/GDP!AC$4</f>
        <v>9.0216166551486718E-2</v>
      </c>
      <c r="AE36" s="95">
        <f>AE33/GDP!AD$4</f>
        <v>9.0635615857080937E-2</v>
      </c>
      <c r="AF36" s="95">
        <f>AF33/GDP!AE$4</f>
        <v>9.1003307919429399E-2</v>
      </c>
      <c r="AG36" s="95">
        <f>AG33/GDP!AF$4</f>
        <v>9.1341352991851296E-2</v>
      </c>
      <c r="AH36" s="95">
        <f>AH33/GDP!AG$4</f>
        <v>9.1664413785888313E-2</v>
      </c>
      <c r="AI36" s="95">
        <f>AI33/GDP!AH$4</f>
        <v>9.1987612098527197E-2</v>
      </c>
      <c r="AJ36" s="95">
        <f>AJ33/GDP!AI$4</f>
        <v>9.2331398901007528E-2</v>
      </c>
      <c r="AK36" s="95">
        <f>AK33/GDP!AJ$4</f>
        <v>9.2689926638960446E-2</v>
      </c>
      <c r="AL36" s="95">
        <f>AL33/GDP!AK$4</f>
        <v>9.3106579872161657E-2</v>
      </c>
      <c r="AM36" s="95">
        <f>AM33/GDP!AL$4</f>
        <v>9.3497722305309117E-2</v>
      </c>
      <c r="AN36" s="95">
        <f>AN33/GDP!AM$4</f>
        <v>9.3886175364470345E-2</v>
      </c>
      <c r="AO36" s="95">
        <f>AO33/GDP!AN$4</f>
        <v>9.4261316605029302E-2</v>
      </c>
      <c r="AP36" s="95">
        <f>AP33/GDP!AO$4</f>
        <v>9.4625625419518633E-2</v>
      </c>
      <c r="AQ36" s="95">
        <f>AQ33/GDP!AP$4</f>
        <v>9.4971453850482113E-2</v>
      </c>
      <c r="AR36" s="95">
        <f>AR33/GDP!AQ$4</f>
        <v>9.5298662123172659E-2</v>
      </c>
      <c r="AS36" s="95">
        <f>AS33/GDP!AR$4</f>
        <v>9.5623213848592389E-2</v>
      </c>
      <c r="AT36" s="95">
        <f>AT33/GDP!AS$4</f>
        <v>9.5977711342112235E-2</v>
      </c>
      <c r="AU36" s="95">
        <f>AU33/GDP!AT$4</f>
        <v>9.6355131805504757E-2</v>
      </c>
      <c r="AV36" s="95">
        <f>AV33/GDP!AU$4</f>
        <v>9.6743370824888111E-2</v>
      </c>
      <c r="AW36" s="95">
        <f>AW33/GDP!AV$4</f>
        <v>9.7099408489990144E-2</v>
      </c>
      <c r="AX36" s="95">
        <f>AX33/GDP!AW$4</f>
        <v>9.7443594343732828E-2</v>
      </c>
      <c r="AY36" s="95">
        <f>AY33/GDP!AX$4</f>
        <v>9.7771212667900523E-2</v>
      </c>
      <c r="AZ36" s="95">
        <f>AZ33/GDP!AY$4</f>
        <v>9.8100812887074632E-2</v>
      </c>
    </row>
    <row r="38" spans="1:54" ht="15.75">
      <c r="A38" s="377" t="s">
        <v>451</v>
      </c>
      <c r="B38" s="91"/>
      <c r="C38" s="94"/>
      <c r="D38" s="97"/>
      <c r="E38" s="97"/>
      <c r="F38" s="97"/>
      <c r="G38" s="94"/>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row>
    <row r="39" spans="1:54">
      <c r="G39" s="28">
        <v>0.49203883876897514</v>
      </c>
      <c r="J39" s="28">
        <v>0.53412325799973404</v>
      </c>
    </row>
    <row r="40" spans="1:54" ht="45">
      <c r="A40" s="98">
        <v>0.47785723848907319</v>
      </c>
      <c r="B40" s="99" t="s">
        <v>452</v>
      </c>
      <c r="C40" s="98"/>
      <c r="D40" s="100">
        <f>D6*$A40</f>
        <v>20229068023.666386</v>
      </c>
      <c r="E40" s="100">
        <f>E6*$A40</f>
        <v>21151288214.990387</v>
      </c>
      <c r="F40" s="100">
        <f>F6*$A40</f>
        <v>22105165292.134682</v>
      </c>
      <c r="G40" s="100">
        <f>G6*$G39</f>
        <v>23781318544.149845</v>
      </c>
      <c r="H40" s="100">
        <f>H6*$G39</f>
        <v>24840464925.872574</v>
      </c>
      <c r="I40" s="100">
        <f>I6*$G39</f>
        <v>25950916190.673035</v>
      </c>
      <c r="J40" s="100">
        <f t="shared" ref="J40:AZ40" si="51">J6*$J39</f>
        <v>29404345671.929977</v>
      </c>
      <c r="K40" s="100">
        <f t="shared" si="51"/>
        <v>30696668838.361771</v>
      </c>
      <c r="L40" s="100">
        <f t="shared" si="51"/>
        <v>32046468348.785843</v>
      </c>
      <c r="M40" s="100">
        <f t="shared" si="51"/>
        <v>33462646264.931198</v>
      </c>
      <c r="N40" s="100">
        <f t="shared" si="51"/>
        <v>34974853396.704338</v>
      </c>
      <c r="O40" s="100">
        <f t="shared" si="51"/>
        <v>36531545812.866837</v>
      </c>
      <c r="P40" s="100">
        <f t="shared" si="51"/>
        <v>38161274340.366898</v>
      </c>
      <c r="Q40" s="100">
        <f t="shared" si="51"/>
        <v>39862048612.354874</v>
      </c>
      <c r="R40" s="100">
        <f t="shared" si="51"/>
        <v>41639451697.47892</v>
      </c>
      <c r="S40" s="100">
        <f t="shared" si="51"/>
        <v>43532177749.927277</v>
      </c>
      <c r="T40" s="100">
        <f t="shared" si="51"/>
        <v>45470089309.012459</v>
      </c>
      <c r="U40" s="100">
        <f t="shared" si="51"/>
        <v>47487666132.501198</v>
      </c>
      <c r="V40" s="100">
        <f t="shared" si="51"/>
        <v>49579033821.579376</v>
      </c>
      <c r="W40" s="100">
        <f t="shared" si="51"/>
        <v>51759511137.602348</v>
      </c>
      <c r="X40" s="100">
        <f t="shared" si="51"/>
        <v>54065023896.093765</v>
      </c>
      <c r="Y40" s="100">
        <f t="shared" si="51"/>
        <v>56414593555.525597</v>
      </c>
      <c r="Z40" s="100">
        <f t="shared" si="51"/>
        <v>58816491318.455521</v>
      </c>
      <c r="AA40" s="100">
        <f t="shared" si="51"/>
        <v>61286098355.9897</v>
      </c>
      <c r="AB40" s="100">
        <f t="shared" si="51"/>
        <v>63846897374.449837</v>
      </c>
      <c r="AC40" s="100">
        <f t="shared" si="51"/>
        <v>66463037095.096237</v>
      </c>
      <c r="AD40" s="100">
        <f t="shared" si="51"/>
        <v>69157324352.624146</v>
      </c>
      <c r="AE40" s="100">
        <f t="shared" si="51"/>
        <v>71920466072.079529</v>
      </c>
      <c r="AF40" s="100">
        <f t="shared" si="51"/>
        <v>74750952300.0961</v>
      </c>
      <c r="AG40" s="100">
        <f t="shared" si="51"/>
        <v>77687595747.718506</v>
      </c>
      <c r="AH40" s="100">
        <f t="shared" si="51"/>
        <v>80683003802.820068</v>
      </c>
      <c r="AI40" s="100">
        <f t="shared" si="51"/>
        <v>83758982880.127243</v>
      </c>
      <c r="AJ40" s="100">
        <f t="shared" si="51"/>
        <v>86916978913.866806</v>
      </c>
      <c r="AK40" s="100">
        <f t="shared" si="51"/>
        <v>90142446935.421814</v>
      </c>
      <c r="AL40" s="100">
        <f t="shared" si="51"/>
        <v>93494223393.149429</v>
      </c>
      <c r="AM40" s="100">
        <f t="shared" si="51"/>
        <v>96890217986.841171</v>
      </c>
      <c r="AN40" s="100">
        <f t="shared" si="51"/>
        <v>100380422405.46883</v>
      </c>
      <c r="AO40" s="100">
        <f t="shared" si="51"/>
        <v>103970078023.24429</v>
      </c>
      <c r="AP40" s="100">
        <f t="shared" si="51"/>
        <v>107628953822.03949</v>
      </c>
      <c r="AQ40" s="100">
        <f t="shared" si="51"/>
        <v>111413303409.13153</v>
      </c>
      <c r="AR40" s="100">
        <f t="shared" si="51"/>
        <v>115282559923.2896</v>
      </c>
      <c r="AS40" s="100">
        <f t="shared" si="51"/>
        <v>119255391673.81615</v>
      </c>
      <c r="AT40" s="100">
        <f t="shared" si="51"/>
        <v>123391484274.8907</v>
      </c>
      <c r="AU40" s="100">
        <f t="shared" si="51"/>
        <v>127672417435.84985</v>
      </c>
      <c r="AV40" s="100">
        <f t="shared" si="51"/>
        <v>132151309028.88472</v>
      </c>
      <c r="AW40" s="100">
        <f t="shared" si="51"/>
        <v>136742027963.55182</v>
      </c>
      <c r="AX40" s="100">
        <f t="shared" si="51"/>
        <v>141439310243.46967</v>
      </c>
      <c r="AY40" s="100">
        <f t="shared" si="51"/>
        <v>146264113053.65823</v>
      </c>
      <c r="AZ40" s="100">
        <f t="shared" si="51"/>
        <v>151243116907.27301</v>
      </c>
    </row>
    <row r="41" spans="1:54">
      <c r="A41" s="98"/>
      <c r="B41" s="99" t="s">
        <v>601</v>
      </c>
      <c r="C41" s="99"/>
      <c r="D41" s="151">
        <f>D40/GDP!C4</f>
        <v>1.3612450565058052E-2</v>
      </c>
      <c r="E41" s="151">
        <f>E40/GDP!D4</f>
        <v>1.3872662756097623E-2</v>
      </c>
      <c r="F41" s="151">
        <f>F40/GDP!E4</f>
        <v>1.3794692940374956E-2</v>
      </c>
      <c r="G41" s="151">
        <f>G40/GDP!F4</f>
        <v>1.4359257876482467E-2</v>
      </c>
      <c r="H41" s="151">
        <f>H40/GDP!G4</f>
        <v>1.4529692286197301E-2</v>
      </c>
      <c r="I41" s="151">
        <f>I40/GDP!H4</f>
        <v>1.4725209082300152E-2</v>
      </c>
      <c r="J41" s="151">
        <f>J40/GDP!I4</f>
        <v>1.6211596679156736E-2</v>
      </c>
      <c r="K41" s="151">
        <f>K40/GDP!J4</f>
        <v>1.6458884787957997E-2</v>
      </c>
      <c r="L41" s="151">
        <f>L40/GDP!K4</f>
        <v>1.6718843955061229E-2</v>
      </c>
      <c r="M41" s="151">
        <f>M40/GDP!L4</f>
        <v>1.6996501109307591E-2</v>
      </c>
      <c r="N41" s="151">
        <f>N40/GDP!M4</f>
        <v>1.7304898161294099E-2</v>
      </c>
      <c r="O41" s="151">
        <f>O40/GDP!N4</f>
        <v>1.7615592156711546E-2</v>
      </c>
      <c r="P41" s="151">
        <f>P40/GDP!O4</f>
        <v>1.7939550639999718E-2</v>
      </c>
      <c r="Q41" s="151">
        <f>Q40/GDP!P4</f>
        <v>1.8271624398069623E-2</v>
      </c>
      <c r="R41" s="151">
        <f>R40/GDP!Q4</f>
        <v>1.8614575518335827E-2</v>
      </c>
      <c r="S41" s="151">
        <f>S40/GDP!R4</f>
        <v>1.8984915405764025E-2</v>
      </c>
      <c r="T41" s="151">
        <f>T40/GDP!S4</f>
        <v>1.934746497324813E-2</v>
      </c>
      <c r="U41" s="151">
        <f>U40/GDP!T4</f>
        <v>1.971612568691344E-2</v>
      </c>
      <c r="V41" s="151">
        <f>V40/GDP!U4</f>
        <v>2.0085282308634402E-2</v>
      </c>
      <c r="W41" s="151">
        <f>W40/GDP!V4</f>
        <v>2.0462110961489685E-2</v>
      </c>
      <c r="X41" s="151">
        <f>X40/GDP!W4</f>
        <v>2.0860229139025754E-2</v>
      </c>
      <c r="Y41" s="151">
        <f>Y40/GDP!X4</f>
        <v>2.1242582546907911E-2</v>
      </c>
      <c r="Z41" s="151">
        <f>Z40/GDP!Y4</f>
        <v>2.1613711835412743E-2</v>
      </c>
      <c r="AA41" s="151">
        <f>AA40/GDP!Z4</f>
        <v>2.1978901112020194E-2</v>
      </c>
      <c r="AB41" s="151">
        <f>AB40/GDP!AA4</f>
        <v>2.2349112606319294E-2</v>
      </c>
      <c r="AC41" s="151">
        <f>AC40/GDP!AB4</f>
        <v>2.2711988646197816E-2</v>
      </c>
      <c r="AD41" s="151">
        <f>AD40/GDP!AC4</f>
        <v>2.3070284946336037E-2</v>
      </c>
      <c r="AE41" s="151">
        <f>AE40/GDP!AD4</f>
        <v>2.3422413173720992E-2</v>
      </c>
      <c r="AF41" s="151">
        <f>AF40/GDP!AE4</f>
        <v>2.3769407734567267E-2</v>
      </c>
      <c r="AG41" s="151">
        <f>AG40/GDP!AF4</f>
        <v>2.4126216348200058E-2</v>
      </c>
      <c r="AH41" s="151">
        <f>AH40/GDP!AG4</f>
        <v>2.4477517479450282E-2</v>
      </c>
      <c r="AI41" s="151">
        <f>AI40/GDP!AH4</f>
        <v>2.4826087117943419E-2</v>
      </c>
      <c r="AJ41" s="151">
        <f>AJ40/GDP!AI4</f>
        <v>2.5172690056964122E-2</v>
      </c>
      <c r="AK41" s="151">
        <f>AK40/GDP!AJ4</f>
        <v>2.5514459748806798E-2</v>
      </c>
      <c r="AL41" s="151">
        <f>AL40/GDP!AK4</f>
        <v>2.5869291412139367E-2</v>
      </c>
      <c r="AM41" s="151">
        <f>AM40/GDP!AL4</f>
        <v>2.6213660904424455E-2</v>
      </c>
      <c r="AN41" s="151">
        <f>AN40/GDP!AM4</f>
        <v>2.6561992486340055E-2</v>
      </c>
      <c r="AO41" s="151">
        <f>AO40/GDP!AN4</f>
        <v>2.6915616189173687E-2</v>
      </c>
      <c r="AP41" s="151">
        <f>AP40/GDP!AO4</f>
        <v>2.7265921069391668E-2</v>
      </c>
      <c r="AQ41" s="151">
        <f>AQ40/GDP!AP4</f>
        <v>2.7625650672259E-2</v>
      </c>
      <c r="AR41" s="151">
        <f>AR40/GDP!AQ4</f>
        <v>2.7980652392269587E-2</v>
      </c>
      <c r="AS41" s="151">
        <f>AS40/GDP!AR4</f>
        <v>2.8335860797740173E-2</v>
      </c>
      <c r="AT41" s="151">
        <f>AT40/GDP!AS4</f>
        <v>2.8705576068223822E-2</v>
      </c>
      <c r="AU41" s="151">
        <f>AU40/GDP!AT4</f>
        <v>2.9084276114010332E-2</v>
      </c>
      <c r="AV41" s="151">
        <f>AV40/GDP!AU4</f>
        <v>2.9478847630617318E-2</v>
      </c>
      <c r="AW41" s="151">
        <f>AW40/GDP!AV4</f>
        <v>2.9863884724015712E-2</v>
      </c>
      <c r="AX41" s="151">
        <f>AX40/GDP!AW4</f>
        <v>3.0239855877080522E-2</v>
      </c>
      <c r="AY41" s="151">
        <f>AY40/GDP!AX4</f>
        <v>3.0613628033843255E-2</v>
      </c>
      <c r="AZ41" s="151">
        <f>AZ40/GDP!AY4</f>
        <v>3.0991772767975465E-2</v>
      </c>
    </row>
    <row r="42" spans="1:54" ht="45">
      <c r="A42" s="98"/>
      <c r="B42" s="99" t="s">
        <v>453</v>
      </c>
      <c r="C42" s="98"/>
      <c r="D42" s="100">
        <f t="shared" ref="D42:AI42" si="52">D6-D40</f>
        <v>22103801281.878201</v>
      </c>
      <c r="E42" s="100">
        <f t="shared" si="52"/>
        <v>23111488429.072182</v>
      </c>
      <c r="F42" s="100">
        <f t="shared" si="52"/>
        <v>24153766270.832832</v>
      </c>
      <c r="G42" s="100">
        <f t="shared" si="52"/>
        <v>24550879384.875393</v>
      </c>
      <c r="H42" s="100">
        <f t="shared" si="52"/>
        <v>25644299626.49604</v>
      </c>
      <c r="I42" s="100">
        <f t="shared" si="52"/>
        <v>26790684971.542648</v>
      </c>
      <c r="J42" s="100">
        <f t="shared" si="52"/>
        <v>25647265040.638206</v>
      </c>
      <c r="K42" s="100">
        <f t="shared" si="52"/>
        <v>26774464235.527061</v>
      </c>
      <c r="L42" s="100">
        <f t="shared" si="52"/>
        <v>27951795851.126228</v>
      </c>
      <c r="M42" s="100">
        <f t="shared" si="52"/>
        <v>29187024506.282181</v>
      </c>
      <c r="N42" s="100">
        <f t="shared" si="52"/>
        <v>30506012438.802406</v>
      </c>
      <c r="O42" s="100">
        <f t="shared" si="52"/>
        <v>31863801638.722748</v>
      </c>
      <c r="P42" s="100">
        <f t="shared" si="52"/>
        <v>33285294908.983963</v>
      </c>
      <c r="Q42" s="100">
        <f t="shared" si="52"/>
        <v>34768756197.823837</v>
      </c>
      <c r="R42" s="100">
        <f t="shared" si="52"/>
        <v>36319055208.617378</v>
      </c>
      <c r="S42" s="100">
        <f t="shared" si="52"/>
        <v>37969942028.47966</v>
      </c>
      <c r="T42" s="100">
        <f t="shared" si="52"/>
        <v>39660240868.512032</v>
      </c>
      <c r="U42" s="100">
        <f t="shared" si="52"/>
        <v>41420025905.363304</v>
      </c>
      <c r="V42" s="100">
        <f t="shared" si="52"/>
        <v>43244173329.613556</v>
      </c>
      <c r="W42" s="100">
        <f t="shared" si="52"/>
        <v>45146044578.954979</v>
      </c>
      <c r="X42" s="100">
        <f t="shared" si="52"/>
        <v>47156975120.696259</v>
      </c>
      <c r="Y42" s="100">
        <f t="shared" si="52"/>
        <v>49206333282.21508</v>
      </c>
      <c r="Z42" s="100">
        <f t="shared" si="52"/>
        <v>51301333429.937683</v>
      </c>
      <c r="AA42" s="100">
        <f t="shared" si="52"/>
        <v>53455391437.02774</v>
      </c>
      <c r="AB42" s="100">
        <f t="shared" si="52"/>
        <v>55688989554.633537</v>
      </c>
      <c r="AC42" s="100">
        <f t="shared" si="52"/>
        <v>57970857328.443985</v>
      </c>
      <c r="AD42" s="100">
        <f t="shared" si="52"/>
        <v>60320887496.107178</v>
      </c>
      <c r="AE42" s="100">
        <f t="shared" si="52"/>
        <v>62730974386.47348</v>
      </c>
      <c r="AF42" s="100">
        <f t="shared" si="52"/>
        <v>65199800977.405487</v>
      </c>
      <c r="AG42" s="100">
        <f t="shared" si="52"/>
        <v>67761220764.512817</v>
      </c>
      <c r="AH42" s="100">
        <f t="shared" si="52"/>
        <v>70373896630.563141</v>
      </c>
      <c r="AI42" s="100">
        <f t="shared" si="52"/>
        <v>73056848719.868271</v>
      </c>
      <c r="AJ42" s="100">
        <f t="shared" ref="AJ42:AZ42" si="53">AJ6-AJ40</f>
        <v>75811338215.341751</v>
      </c>
      <c r="AK42" s="100">
        <f t="shared" si="53"/>
        <v>78624678602.232086</v>
      </c>
      <c r="AL42" s="100">
        <f t="shared" si="53"/>
        <v>81548188621.037735</v>
      </c>
      <c r="AM42" s="100">
        <f t="shared" si="53"/>
        <v>84510266893.166458</v>
      </c>
      <c r="AN42" s="100">
        <f t="shared" si="53"/>
        <v>87554517520.923233</v>
      </c>
      <c r="AO42" s="100">
        <f t="shared" si="53"/>
        <v>90685512172.560394</v>
      </c>
      <c r="AP42" s="100">
        <f t="shared" si="53"/>
        <v>93876882536.977631</v>
      </c>
      <c r="AQ42" s="100">
        <f t="shared" si="53"/>
        <v>97177694530.873932</v>
      </c>
      <c r="AR42" s="100">
        <f t="shared" si="53"/>
        <v>100552564641.43587</v>
      </c>
      <c r="AS42" s="100">
        <f t="shared" si="53"/>
        <v>104017775872.60725</v>
      </c>
      <c r="AT42" s="100">
        <f t="shared" si="53"/>
        <v>107625387630.2682</v>
      </c>
      <c r="AU42" s="100">
        <f t="shared" si="53"/>
        <v>111359333239.03543</v>
      </c>
      <c r="AV42" s="100">
        <f t="shared" si="53"/>
        <v>115265943542.71275</v>
      </c>
      <c r="AW42" s="100">
        <f t="shared" si="53"/>
        <v>119270092676.24985</v>
      </c>
      <c r="AX42" s="100">
        <f t="shared" si="53"/>
        <v>123367189239.72656</v>
      </c>
      <c r="AY42" s="100">
        <f t="shared" si="53"/>
        <v>127575512656.35172</v>
      </c>
      <c r="AZ42" s="100">
        <f t="shared" si="53"/>
        <v>131918334390.82477</v>
      </c>
    </row>
    <row r="43" spans="1:54">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1:54">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1:54" ht="45">
      <c r="A45" s="83"/>
      <c r="B45" s="101" t="s">
        <v>454</v>
      </c>
      <c r="C45" s="83"/>
      <c r="D45" s="102">
        <f>D25*$A40</f>
        <v>20702890805.645267</v>
      </c>
      <c r="E45" s="102">
        <f>E25*$A40</f>
        <v>21689426866.810631</v>
      </c>
      <c r="F45" s="102">
        <f>F25*$A40</f>
        <v>22702787163.282318</v>
      </c>
      <c r="G45" s="102">
        <f>G25*$G39</f>
        <v>24457677731.352871</v>
      </c>
      <c r="H45" s="102">
        <f>H25*$G39</f>
        <v>25578437643.29916</v>
      </c>
      <c r="I45" s="102">
        <f>I25*$G39</f>
        <v>26727588020.502647</v>
      </c>
      <c r="J45" s="102">
        <f t="shared" ref="J45:AZ45" si="54">J25*$J39</f>
        <v>30299062707.388351</v>
      </c>
      <c r="K45" s="102">
        <f t="shared" si="54"/>
        <v>31645869580.317341</v>
      </c>
      <c r="L45" s="102">
        <f t="shared" si="54"/>
        <v>33050170206.680794</v>
      </c>
      <c r="M45" s="102">
        <f t="shared" si="54"/>
        <v>34520614019.897934</v>
      </c>
      <c r="N45" s="102">
        <f t="shared" si="54"/>
        <v>36094032448.052467</v>
      </c>
      <c r="O45" s="102">
        <f t="shared" si="54"/>
        <v>37715672198.572517</v>
      </c>
      <c r="P45" s="102">
        <f t="shared" si="54"/>
        <v>39402690295.836403</v>
      </c>
      <c r="Q45" s="102">
        <f t="shared" si="54"/>
        <v>41160549483.610313</v>
      </c>
      <c r="R45" s="102">
        <f t="shared" si="54"/>
        <v>43004088745.737152</v>
      </c>
      <c r="S45" s="102">
        <f t="shared" si="54"/>
        <v>44917227706.046898</v>
      </c>
      <c r="T45" s="102">
        <f t="shared" si="54"/>
        <v>46889688853.71582</v>
      </c>
      <c r="U45" s="102">
        <f t="shared" si="54"/>
        <v>48938355792.268456</v>
      </c>
      <c r="V45" s="102">
        <f t="shared" si="54"/>
        <v>51049234469.923859</v>
      </c>
      <c r="W45" s="102">
        <f t="shared" si="54"/>
        <v>53234965564.443291</v>
      </c>
      <c r="X45" s="102">
        <f t="shared" si="54"/>
        <v>55553821411.643623</v>
      </c>
      <c r="Y45" s="102">
        <f t="shared" si="54"/>
        <v>57933958951.25705</v>
      </c>
      <c r="Z45" s="102">
        <f t="shared" si="54"/>
        <v>60402223876.312752</v>
      </c>
      <c r="AA45" s="102">
        <f t="shared" si="54"/>
        <v>62961071886.311775</v>
      </c>
      <c r="AB45" s="102">
        <f t="shared" si="54"/>
        <v>65646913368.450935</v>
      </c>
      <c r="AC45" s="102">
        <f t="shared" si="54"/>
        <v>68399096471.415215</v>
      </c>
      <c r="AD45" s="102">
        <f t="shared" si="54"/>
        <v>71214690837.812408</v>
      </c>
      <c r="AE45" s="102">
        <f t="shared" si="54"/>
        <v>74076306136.665817</v>
      </c>
      <c r="AF45" s="102">
        <f t="shared" si="54"/>
        <v>76993948076.216156</v>
      </c>
      <c r="AG45" s="102">
        <f t="shared" si="54"/>
        <v>79979278102.71698</v>
      </c>
      <c r="AH45" s="102">
        <f t="shared" si="54"/>
        <v>83040804954.791046</v>
      </c>
      <c r="AI45" s="102">
        <f t="shared" si="54"/>
        <v>86215913400.956726</v>
      </c>
      <c r="AJ45" s="102">
        <f t="shared" si="54"/>
        <v>89526133960.764099</v>
      </c>
      <c r="AK45" s="102">
        <f t="shared" si="54"/>
        <v>92959837622.999573</v>
      </c>
      <c r="AL45" s="102">
        <f t="shared" si="54"/>
        <v>96584000667.691193</v>
      </c>
      <c r="AM45" s="102">
        <f t="shared" si="54"/>
        <v>100282952072.07814</v>
      </c>
      <c r="AN45" s="102">
        <f t="shared" si="54"/>
        <v>104083187181.31686</v>
      </c>
      <c r="AO45" s="102">
        <f t="shared" si="54"/>
        <v>107958312098.96758</v>
      </c>
      <c r="AP45" s="102">
        <f t="shared" si="54"/>
        <v>111901553597.30234</v>
      </c>
      <c r="AQ45" s="102">
        <f t="shared" si="54"/>
        <v>115920394164.02271</v>
      </c>
      <c r="AR45" s="102">
        <f t="shared" si="54"/>
        <v>120042420630.68793</v>
      </c>
      <c r="AS45" s="102">
        <f t="shared" si="54"/>
        <v>124305848195.90753</v>
      </c>
      <c r="AT45" s="102">
        <f t="shared" si="54"/>
        <v>128777806925.95941</v>
      </c>
      <c r="AU45" s="102">
        <f t="shared" si="54"/>
        <v>133434722056.72054</v>
      </c>
      <c r="AV45" s="102">
        <f t="shared" si="54"/>
        <v>138324213305.01175</v>
      </c>
      <c r="AW45" s="102">
        <f t="shared" si="54"/>
        <v>143343865777.43436</v>
      </c>
      <c r="AX45" s="102">
        <f t="shared" si="54"/>
        <v>148494192933.59802</v>
      </c>
      <c r="AY45" s="102">
        <f t="shared" si="54"/>
        <v>153770516186.85327</v>
      </c>
      <c r="AZ45" s="102">
        <f t="shared" si="54"/>
        <v>159203838764.47757</v>
      </c>
    </row>
    <row r="46" spans="1:54">
      <c r="A46" s="83"/>
      <c r="B46" s="101" t="s">
        <v>602</v>
      </c>
      <c r="C46" s="83"/>
      <c r="D46" s="152">
        <f>D45/GDP!C4</f>
        <v>1.3931293192347653E-2</v>
      </c>
      <c r="E46" s="152">
        <f>E45/GDP!D4</f>
        <v>1.4225616011560917E-2</v>
      </c>
      <c r="F46" s="152">
        <f>F45/GDP!E4</f>
        <v>1.4167637910384627E-2</v>
      </c>
      <c r="G46" s="152">
        <f>G45/GDP!F4</f>
        <v>1.4767646333503722E-2</v>
      </c>
      <c r="H46" s="152">
        <f>H45/GDP!G4</f>
        <v>1.4961347512128643E-2</v>
      </c>
      <c r="I46" s="152">
        <f>I45/GDP!H4</f>
        <v>1.5165912408477289E-2</v>
      </c>
      <c r="J46" s="152">
        <f>J45/GDP!I4</f>
        <v>1.6704884027994717E-2</v>
      </c>
      <c r="K46" s="152">
        <f>K45/GDP!J4</f>
        <v>1.6967825537677627E-2</v>
      </c>
      <c r="L46" s="152">
        <f>L45/GDP!K4</f>
        <v>1.7242481522761772E-2</v>
      </c>
      <c r="M46" s="152">
        <f>M45/GDP!L4</f>
        <v>1.7533868954592101E-2</v>
      </c>
      <c r="N46" s="152">
        <f>N45/GDP!M4</f>
        <v>1.7858646858626967E-2</v>
      </c>
      <c r="O46" s="152">
        <f>O45/GDP!N4</f>
        <v>1.8186580517823969E-2</v>
      </c>
      <c r="P46" s="152">
        <f>P45/GDP!O4</f>
        <v>1.8523138184792249E-2</v>
      </c>
      <c r="Q46" s="152">
        <f>Q45/GDP!P4</f>
        <v>1.8866820104915256E-2</v>
      </c>
      <c r="R46" s="152">
        <f>R45/GDP!Q4</f>
        <v>1.9224625323373479E-2</v>
      </c>
      <c r="S46" s="152">
        <f>S45/GDP!R4</f>
        <v>1.9588952640031087E-2</v>
      </c>
      <c r="T46" s="152">
        <f>T45/GDP!S4</f>
        <v>1.9951502767863661E-2</v>
      </c>
      <c r="U46" s="152">
        <f>U45/GDP!T4</f>
        <v>2.0318429021528181E-2</v>
      </c>
      <c r="V46" s="152">
        <f>V45/GDP!U4</f>
        <v>2.0680884780005748E-2</v>
      </c>
      <c r="W46" s="152">
        <f>W45/GDP!V4</f>
        <v>2.1045403027760909E-2</v>
      </c>
      <c r="X46" s="152">
        <f>X45/GDP!W4</f>
        <v>2.1434660723032253E-2</v>
      </c>
      <c r="Y46" s="152">
        <f>Y45/GDP!X4</f>
        <v>2.1814690627523153E-2</v>
      </c>
      <c r="Z46" s="152">
        <f>Z45/GDP!Y4</f>
        <v>2.2196432187906873E-2</v>
      </c>
      <c r="AA46" s="152">
        <f>AA45/GDP!Z4</f>
        <v>2.2579593252256631E-2</v>
      </c>
      <c r="AB46" s="152">
        <f>AB45/GDP!AA4</f>
        <v>2.2979194282914672E-2</v>
      </c>
      <c r="AC46" s="152">
        <f>AC45/GDP!AB4</f>
        <v>2.3373585836082567E-2</v>
      </c>
      <c r="AD46" s="152">
        <f>AD45/GDP!AC4</f>
        <v>2.3756604602231373E-2</v>
      </c>
      <c r="AE46" s="152">
        <f>AE45/GDP!AD4</f>
        <v>2.4124507855346033E-2</v>
      </c>
      <c r="AF46" s="152">
        <f>AF45/GDP!AE4</f>
        <v>2.4482638529747938E-2</v>
      </c>
      <c r="AG46" s="152">
        <f>AG45/GDP!AF4</f>
        <v>2.4837908141026193E-2</v>
      </c>
      <c r="AH46" s="152">
        <f>AH45/GDP!AG4</f>
        <v>2.5192824498156251E-2</v>
      </c>
      <c r="AI46" s="152">
        <f>AI45/GDP!AH4</f>
        <v>2.5554319112356987E-2</v>
      </c>
      <c r="AJ46" s="152">
        <f>AJ45/GDP!AI4</f>
        <v>2.5928347376475841E-2</v>
      </c>
      <c r="AK46" s="152">
        <f>AK45/GDP!AJ4</f>
        <v>2.6311910935664012E-2</v>
      </c>
      <c r="AL46" s="152">
        <f>AL45/GDP!AK4</f>
        <v>2.6724214270609607E-2</v>
      </c>
      <c r="AM46" s="152">
        <f>AM45/GDP!AL4</f>
        <v>2.713156554637049E-2</v>
      </c>
      <c r="AN46" s="152">
        <f>AN45/GDP!AM4</f>
        <v>2.7541793206419529E-2</v>
      </c>
      <c r="AO46" s="152">
        <f>AO45/GDP!AN4</f>
        <v>2.7948084180885235E-2</v>
      </c>
      <c r="AP46" s="152">
        <f>AP45/GDP!AO4</f>
        <v>2.8348309814208789E-2</v>
      </c>
      <c r="AQ46" s="152">
        <f>AQ45/GDP!AP4</f>
        <v>2.8743213036293406E-2</v>
      </c>
      <c r="AR46" s="152">
        <f>AR45/GDP!AQ4</f>
        <v>2.9135935619654173E-2</v>
      </c>
      <c r="AS46" s="152">
        <f>AS45/GDP!AR4</f>
        <v>2.9535882289149534E-2</v>
      </c>
      <c r="AT46" s="152">
        <f>AT45/GDP!AS4</f>
        <v>2.9958640617182435E-2</v>
      </c>
      <c r="AU46" s="152">
        <f>AU45/GDP!AT4</f>
        <v>3.0396951647319231E-2</v>
      </c>
      <c r="AV46" s="152">
        <f>AV45/GDP!AU4</f>
        <v>3.0855830620279273E-2</v>
      </c>
      <c r="AW46" s="152">
        <f>AW45/GDP!AV4</f>
        <v>3.1305698381284178E-2</v>
      </c>
      <c r="AX46" s="152">
        <f>AX45/GDP!AW4</f>
        <v>3.174819634771741E-2</v>
      </c>
      <c r="AY46" s="152">
        <f>AY45/GDP!AX4</f>
        <v>3.2184746393597058E-2</v>
      </c>
      <c r="AZ46" s="152">
        <f>AZ45/GDP!AY4</f>
        <v>3.2623033005879723E-2</v>
      </c>
      <c r="BB46" s="95">
        <f>AZ46-AZ41</f>
        <v>1.6312602379042578E-3</v>
      </c>
    </row>
    <row r="47" spans="1:54" ht="45">
      <c r="A47" s="83"/>
      <c r="B47" s="101" t="s">
        <v>455</v>
      </c>
      <c r="C47" s="83"/>
      <c r="D47" s="85">
        <f t="shared" ref="D47:AI47" si="55">D25-D45</f>
        <v>22621535692.748493</v>
      </c>
      <c r="E47" s="85">
        <f t="shared" si="55"/>
        <v>23699499196.94426</v>
      </c>
      <c r="F47" s="85">
        <f t="shared" si="55"/>
        <v>24806772878.260185</v>
      </c>
      <c r="G47" s="85">
        <f t="shared" si="55"/>
        <v>25249125480.652065</v>
      </c>
      <c r="H47" s="85">
        <f t="shared" si="55"/>
        <v>26406153059.527233</v>
      </c>
      <c r="I47" s="85">
        <f t="shared" si="55"/>
        <v>27592489815.978745</v>
      </c>
      <c r="J47" s="85">
        <f t="shared" si="55"/>
        <v>26427661421.526924</v>
      </c>
      <c r="K47" s="85">
        <f t="shared" si="55"/>
        <v>27602382777.817379</v>
      </c>
      <c r="L47" s="85">
        <f t="shared" si="55"/>
        <v>28827251739.804169</v>
      </c>
      <c r="M47" s="85">
        <f t="shared" si="55"/>
        <v>30109812577.09388</v>
      </c>
      <c r="N47" s="85">
        <f t="shared" si="55"/>
        <v>31482190656.747131</v>
      </c>
      <c r="O47" s="85">
        <f t="shared" si="55"/>
        <v>32896628677.10157</v>
      </c>
      <c r="P47" s="85">
        <f t="shared" si="55"/>
        <v>34368091458.542885</v>
      </c>
      <c r="Q47" s="85">
        <f t="shared" si="55"/>
        <v>35901343753.831917</v>
      </c>
      <c r="R47" s="85">
        <f t="shared" si="55"/>
        <v>37509328525.746964</v>
      </c>
      <c r="S47" s="85">
        <f t="shared" si="55"/>
        <v>39178020035.56945</v>
      </c>
      <c r="T47" s="85">
        <f t="shared" si="55"/>
        <v>40898453960.57663</v>
      </c>
      <c r="U47" s="85">
        <f t="shared" si="55"/>
        <v>42685356636.095451</v>
      </c>
      <c r="V47" s="85">
        <f t="shared" si="55"/>
        <v>44526522071.929031</v>
      </c>
      <c r="W47" s="85">
        <f t="shared" si="55"/>
        <v>46432975808.875069</v>
      </c>
      <c r="X47" s="85">
        <f t="shared" si="55"/>
        <v>48455544553.227516</v>
      </c>
      <c r="Y47" s="85">
        <f t="shared" si="55"/>
        <v>50531564846.0345</v>
      </c>
      <c r="Z47" s="85">
        <f t="shared" si="55"/>
        <v>52684452226.345985</v>
      </c>
      <c r="AA47" s="85">
        <f t="shared" si="55"/>
        <v>54916348621.639824</v>
      </c>
      <c r="AB47" s="85">
        <f t="shared" si="55"/>
        <v>57259012155.735146</v>
      </c>
      <c r="AC47" s="85">
        <f t="shared" si="55"/>
        <v>59659540644.60656</v>
      </c>
      <c r="AD47" s="85">
        <f t="shared" si="55"/>
        <v>62115378151.334427</v>
      </c>
      <c r="AE47" s="85">
        <f t="shared" si="55"/>
        <v>64611356359.212051</v>
      </c>
      <c r="AF47" s="85">
        <f t="shared" si="55"/>
        <v>67156202517.402985</v>
      </c>
      <c r="AG47" s="85">
        <f t="shared" si="55"/>
        <v>69760088054.51709</v>
      </c>
      <c r="AH47" s="85">
        <f t="shared" si="55"/>
        <v>72430434522.35675</v>
      </c>
      <c r="AI47" s="85">
        <f t="shared" si="55"/>
        <v>75199849926.465454</v>
      </c>
      <c r="AJ47" s="85">
        <f t="shared" ref="AJ47:AZ47" si="56">AJ25-AJ45</f>
        <v>78087113767.925293</v>
      </c>
      <c r="AK47" s="85">
        <f t="shared" si="56"/>
        <v>81082082908.84491</v>
      </c>
      <c r="AL47" s="85">
        <f t="shared" si="56"/>
        <v>84243175870.910858</v>
      </c>
      <c r="AM47" s="85">
        <f t="shared" si="56"/>
        <v>87469501261.695389</v>
      </c>
      <c r="AN47" s="85">
        <f t="shared" si="56"/>
        <v>90784169037.364563</v>
      </c>
      <c r="AO47" s="85">
        <f t="shared" si="56"/>
        <v>94164157728.064987</v>
      </c>
      <c r="AP47" s="85">
        <f t="shared" si="56"/>
        <v>97603559541.504395</v>
      </c>
      <c r="AQ47" s="85">
        <f t="shared" si="56"/>
        <v>101108900905.694</v>
      </c>
      <c r="AR47" s="85">
        <f t="shared" si="56"/>
        <v>104704243800.7413</v>
      </c>
      <c r="AS47" s="85">
        <f t="shared" si="56"/>
        <v>108422920555.76031</v>
      </c>
      <c r="AT47" s="85">
        <f t="shared" si="56"/>
        <v>112323483828.9613</v>
      </c>
      <c r="AU47" s="85">
        <f t="shared" si="56"/>
        <v>116385371073.89348</v>
      </c>
      <c r="AV47" s="85">
        <f t="shared" si="56"/>
        <v>120650117494.64166</v>
      </c>
      <c r="AW47" s="85">
        <f t="shared" si="56"/>
        <v>125028394053.09665</v>
      </c>
      <c r="AX47" s="85">
        <f t="shared" si="56"/>
        <v>129520648602.60779</v>
      </c>
      <c r="AY47" s="85">
        <f t="shared" si="56"/>
        <v>134122800353.4458</v>
      </c>
      <c r="AZ47" s="85">
        <f t="shared" si="56"/>
        <v>138861891158.40262</v>
      </c>
    </row>
    <row r="48" spans="1:54">
      <c r="A48" s="83"/>
      <c r="B48" s="101"/>
      <c r="C48" s="83"/>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row>
    <row r="50" spans="1:55" ht="30">
      <c r="A50" s="103">
        <v>0.41826419619633143</v>
      </c>
      <c r="B50" s="104" t="s">
        <v>456</v>
      </c>
      <c r="C50" s="103"/>
      <c r="D50" s="105">
        <f t="shared" ref="D50:AI50" si="57">D22*$A50</f>
        <v>9321460536.0853348</v>
      </c>
      <c r="E50" s="105">
        <f t="shared" si="57"/>
        <v>9812520368.5577793</v>
      </c>
      <c r="F50" s="105">
        <f t="shared" si="57"/>
        <v>10303650262.467571</v>
      </c>
      <c r="G50" s="105">
        <f t="shared" si="57"/>
        <v>10794229674.505348</v>
      </c>
      <c r="H50" s="105">
        <f t="shared" si="57"/>
        <v>11283881748.393822</v>
      </c>
      <c r="I50" s="105">
        <f t="shared" si="57"/>
        <v>11772039701.563334</v>
      </c>
      <c r="J50" s="105">
        <f t="shared" si="57"/>
        <v>12258199324.113657</v>
      </c>
      <c r="K50" s="105">
        <f t="shared" si="57"/>
        <v>12747582785.743507</v>
      </c>
      <c r="L50" s="105">
        <f t="shared" si="57"/>
        <v>13239942281.93856</v>
      </c>
      <c r="M50" s="105">
        <f t="shared" si="57"/>
        <v>13735469789.992229</v>
      </c>
      <c r="N50" s="105">
        <f t="shared" si="57"/>
        <v>14234260402.845074</v>
      </c>
      <c r="O50" s="105">
        <f t="shared" si="57"/>
        <v>14736383694.285446</v>
      </c>
      <c r="P50" s="105">
        <f t="shared" si="57"/>
        <v>15241787945.282097</v>
      </c>
      <c r="Q50" s="105">
        <f t="shared" si="57"/>
        <v>15750502790.904396</v>
      </c>
      <c r="R50" s="105">
        <f t="shared" si="57"/>
        <v>16262611316.025732</v>
      </c>
      <c r="S50" s="105">
        <f t="shared" si="57"/>
        <v>16778204412.95805</v>
      </c>
      <c r="T50" s="105">
        <f t="shared" si="57"/>
        <v>17297366984.372818</v>
      </c>
      <c r="U50" s="105">
        <f t="shared" si="57"/>
        <v>17820338109.433846</v>
      </c>
      <c r="V50" s="105">
        <f t="shared" si="57"/>
        <v>18347237566.208397</v>
      </c>
      <c r="W50" s="105">
        <f t="shared" si="57"/>
        <v>18878354654.118717</v>
      </c>
      <c r="X50" s="105">
        <f t="shared" si="57"/>
        <v>19414086300.279587</v>
      </c>
      <c r="Y50" s="105">
        <f t="shared" si="57"/>
        <v>19954581705.312649</v>
      </c>
      <c r="Z50" s="105">
        <f t="shared" si="57"/>
        <v>20500236061.406677</v>
      </c>
      <c r="AA50" s="105">
        <f t="shared" si="57"/>
        <v>21051372641.583466</v>
      </c>
      <c r="AB50" s="105">
        <f t="shared" si="57"/>
        <v>21608358151.710899</v>
      </c>
      <c r="AC50" s="105">
        <f t="shared" si="57"/>
        <v>22171734728.43185</v>
      </c>
      <c r="AD50" s="105">
        <f t="shared" si="57"/>
        <v>22741896946.891724</v>
      </c>
      <c r="AE50" s="105">
        <f t="shared" si="57"/>
        <v>23319202960.932693</v>
      </c>
      <c r="AF50" s="105">
        <f t="shared" si="57"/>
        <v>23904131775.820229</v>
      </c>
      <c r="AG50" s="105">
        <f t="shared" si="57"/>
        <v>24497110820.91003</v>
      </c>
      <c r="AH50" s="105">
        <f t="shared" si="57"/>
        <v>25098320607.850807</v>
      </c>
      <c r="AI50" s="105">
        <f t="shared" si="57"/>
        <v>25708467683.375061</v>
      </c>
      <c r="AJ50" s="105">
        <f t="shared" ref="AJ50:AZ50" si="58">AJ22*$A50</f>
        <v>26327278757.402592</v>
      </c>
      <c r="AK50" s="105">
        <f t="shared" si="58"/>
        <v>26955476154.876408</v>
      </c>
      <c r="AL50" s="105">
        <f t="shared" si="58"/>
        <v>27593353151.411976</v>
      </c>
      <c r="AM50" s="105">
        <f t="shared" si="58"/>
        <v>28239788656.20845</v>
      </c>
      <c r="AN50" s="105">
        <f t="shared" si="58"/>
        <v>28897302953.722427</v>
      </c>
      <c r="AO50" s="105">
        <f t="shared" si="58"/>
        <v>29565555737.657803</v>
      </c>
      <c r="AP50" s="105">
        <f t="shared" si="58"/>
        <v>30244188740.969116</v>
      </c>
      <c r="AQ50" s="105">
        <f t="shared" si="58"/>
        <v>30933499759.849075</v>
      </c>
      <c r="AR50" s="105">
        <f t="shared" si="58"/>
        <v>31633720832.533291</v>
      </c>
      <c r="AS50" s="105">
        <f t="shared" si="58"/>
        <v>32344720476.2239</v>
      </c>
      <c r="AT50" s="105">
        <f t="shared" si="58"/>
        <v>33067612057.368172</v>
      </c>
      <c r="AU50" s="105">
        <f t="shared" si="58"/>
        <v>33802083004.897091</v>
      </c>
      <c r="AV50" s="105">
        <f t="shared" si="58"/>
        <v>34548263083.801109</v>
      </c>
      <c r="AW50" s="105">
        <f t="shared" si="58"/>
        <v>35306481578.839691</v>
      </c>
      <c r="AX50" s="105">
        <f t="shared" si="58"/>
        <v>36076619290.377678</v>
      </c>
      <c r="AY50" s="105">
        <f t="shared" si="58"/>
        <v>36858789831.625656</v>
      </c>
      <c r="AZ50" s="105">
        <f t="shared" si="58"/>
        <v>37653273927.585007</v>
      </c>
    </row>
    <row r="51" spans="1:55" ht="30">
      <c r="A51" s="103"/>
      <c r="B51" s="104" t="s">
        <v>457</v>
      </c>
      <c r="C51" s="103"/>
      <c r="D51" s="105">
        <f t="shared" ref="D51:AI51" si="59">D22-D50</f>
        <v>12964598421.038219</v>
      </c>
      <c r="E51" s="105">
        <f t="shared" si="59"/>
        <v>13647580825.358004</v>
      </c>
      <c r="F51" s="105">
        <f t="shared" si="59"/>
        <v>14330660673.463177</v>
      </c>
      <c r="G51" s="105">
        <f t="shared" si="59"/>
        <v>15012974893.008202</v>
      </c>
      <c r="H51" s="105">
        <f t="shared" si="59"/>
        <v>15693999339.704895</v>
      </c>
      <c r="I51" s="105">
        <f t="shared" si="59"/>
        <v>16372945713.438787</v>
      </c>
      <c r="J51" s="105">
        <f t="shared" si="59"/>
        <v>17049112742.252432</v>
      </c>
      <c r="K51" s="105">
        <f t="shared" si="59"/>
        <v>17729763594.054794</v>
      </c>
      <c r="L51" s="105">
        <f t="shared" si="59"/>
        <v>18414553614.056774</v>
      </c>
      <c r="M51" s="105">
        <f t="shared" si="59"/>
        <v>19103749810.685371</v>
      </c>
      <c r="N51" s="105">
        <f t="shared" si="59"/>
        <v>19797484442.376083</v>
      </c>
      <c r="O51" s="105">
        <f t="shared" si="59"/>
        <v>20495854274.675804</v>
      </c>
      <c r="P51" s="105">
        <f t="shared" si="59"/>
        <v>21198787375.029724</v>
      </c>
      <c r="Q51" s="105">
        <f t="shared" si="59"/>
        <v>21906324960.881409</v>
      </c>
      <c r="R51" s="105">
        <f t="shared" si="59"/>
        <v>22618582589.445755</v>
      </c>
      <c r="S51" s="105">
        <f t="shared" si="59"/>
        <v>23335686676.783787</v>
      </c>
      <c r="T51" s="105">
        <f t="shared" si="59"/>
        <v>24057755308.364632</v>
      </c>
      <c r="U51" s="105">
        <f t="shared" si="59"/>
        <v>24785121003.468697</v>
      </c>
      <c r="V51" s="105">
        <f t="shared" si="59"/>
        <v>25517950353.429558</v>
      </c>
      <c r="W51" s="105">
        <f t="shared" si="59"/>
        <v>26256645725.539165</v>
      </c>
      <c r="X51" s="105">
        <f t="shared" si="59"/>
        <v>27001759179.276344</v>
      </c>
      <c r="Y51" s="105">
        <f t="shared" si="59"/>
        <v>27753498227.845325</v>
      </c>
      <c r="Z51" s="105">
        <f t="shared" si="59"/>
        <v>28512412517.731934</v>
      </c>
      <c r="AA51" s="105">
        <f t="shared" si="59"/>
        <v>29278951667.844254</v>
      </c>
      <c r="AB51" s="105">
        <f t="shared" si="59"/>
        <v>30053625704.942299</v>
      </c>
      <c r="AC51" s="105">
        <f t="shared" si="59"/>
        <v>30837188650.762989</v>
      </c>
      <c r="AD51" s="105">
        <f t="shared" si="59"/>
        <v>31630189293.587662</v>
      </c>
      <c r="AE51" s="105">
        <f t="shared" si="59"/>
        <v>32433125765.733551</v>
      </c>
      <c r="AF51" s="105">
        <f t="shared" si="59"/>
        <v>33246664283.710838</v>
      </c>
      <c r="AG51" s="105">
        <f t="shared" si="59"/>
        <v>34071399330.533077</v>
      </c>
      <c r="AH51" s="105">
        <f t="shared" si="59"/>
        <v>34907581967.825935</v>
      </c>
      <c r="AI51" s="105">
        <f t="shared" si="59"/>
        <v>35756194884.366257</v>
      </c>
      <c r="AJ51" s="105">
        <f t="shared" ref="AJ51:AZ51" si="60">AJ22-AJ50</f>
        <v>36616857979.189316</v>
      </c>
      <c r="AK51" s="105">
        <f t="shared" si="60"/>
        <v>37490575885.933762</v>
      </c>
      <c r="AL51" s="105">
        <f t="shared" si="60"/>
        <v>38377756502.113739</v>
      </c>
      <c r="AM51" s="105">
        <f t="shared" si="60"/>
        <v>39276840577.226616</v>
      </c>
      <c r="AN51" s="105">
        <f t="shared" si="60"/>
        <v>40191333407.010101</v>
      </c>
      <c r="AO51" s="105">
        <f t="shared" si="60"/>
        <v>41120761682.109711</v>
      </c>
      <c r="AP51" s="105">
        <f t="shared" si="60"/>
        <v>42064627112.761337</v>
      </c>
      <c r="AQ51" s="105">
        <f t="shared" si="60"/>
        <v>43023343883.848846</v>
      </c>
      <c r="AR51" s="105">
        <f t="shared" si="60"/>
        <v>43997234721.894699</v>
      </c>
      <c r="AS51" s="105">
        <f t="shared" si="60"/>
        <v>44986116756.235329</v>
      </c>
      <c r="AT51" s="105">
        <f t="shared" si="60"/>
        <v>45991538494.084663</v>
      </c>
      <c r="AU51" s="105">
        <f t="shared" si="60"/>
        <v>47013065201.167709</v>
      </c>
      <c r="AV51" s="105">
        <f t="shared" si="60"/>
        <v>48050877358.964165</v>
      </c>
      <c r="AW51" s="105">
        <f t="shared" si="60"/>
        <v>49105432947.707489</v>
      </c>
      <c r="AX51" s="105">
        <f t="shared" si="60"/>
        <v>50176566180.56678</v>
      </c>
      <c r="AY51" s="105">
        <f t="shared" si="60"/>
        <v>51264435074.587204</v>
      </c>
      <c r="AZ51" s="105">
        <f t="shared" si="60"/>
        <v>52369430071.469986</v>
      </c>
    </row>
    <row r="53" spans="1:55" s="237" customFormat="1" ht="30">
      <c r="B53" s="281" t="s">
        <v>458</v>
      </c>
      <c r="D53" s="282">
        <f t="shared" ref="D53:AI53" si="61">D50+D40+D19+D16+D14</f>
        <v>61254015384.427399</v>
      </c>
      <c r="E53" s="282">
        <f t="shared" si="61"/>
        <v>64003786359.34436</v>
      </c>
      <c r="F53" s="282">
        <f t="shared" si="61"/>
        <v>66827239633.244934</v>
      </c>
      <c r="G53" s="282">
        <f t="shared" si="61"/>
        <v>70418732518.459076</v>
      </c>
      <c r="H53" s="282">
        <f t="shared" si="61"/>
        <v>73446293725.621857</v>
      </c>
      <c r="I53" s="282">
        <f t="shared" si="61"/>
        <v>76570755432.637115</v>
      </c>
      <c r="J53" s="282">
        <f t="shared" si="61"/>
        <v>82071502642.375565</v>
      </c>
      <c r="K53" s="282">
        <f t="shared" si="61"/>
        <v>85465997958.140106</v>
      </c>
      <c r="L53" s="282">
        <f t="shared" si="61"/>
        <v>88966646197.496185</v>
      </c>
      <c r="M53" s="282">
        <f t="shared" si="61"/>
        <v>92584781655.967239</v>
      </c>
      <c r="N53" s="282">
        <f t="shared" si="61"/>
        <v>96379177976.106079</v>
      </c>
      <c r="O53" s="282">
        <f t="shared" si="61"/>
        <v>100261755788.14864</v>
      </c>
      <c r="P53" s="282">
        <f t="shared" si="61"/>
        <v>104274106612.72144</v>
      </c>
      <c r="Q53" s="282">
        <f t="shared" si="61"/>
        <v>108413956308.33075</v>
      </c>
      <c r="R53" s="282">
        <f t="shared" si="61"/>
        <v>112705016371.31161</v>
      </c>
      <c r="S53" s="282">
        <f t="shared" si="61"/>
        <v>117152198478.5854</v>
      </c>
      <c r="T53" s="282">
        <f t="shared" si="61"/>
        <v>121686532596.64288</v>
      </c>
      <c r="U53" s="282">
        <f t="shared" si="61"/>
        <v>126325905978.10593</v>
      </c>
      <c r="V53" s="282">
        <f t="shared" si="61"/>
        <v>131071698179.28397</v>
      </c>
      <c r="W53" s="282">
        <f t="shared" si="61"/>
        <v>135952080028.44724</v>
      </c>
      <c r="X53" s="282">
        <f t="shared" si="61"/>
        <v>140980292677.70599</v>
      </c>
      <c r="Y53" s="282">
        <f t="shared" si="61"/>
        <v>146123503066.92975</v>
      </c>
      <c r="Z53" s="282">
        <f t="shared" si="61"/>
        <v>151397675282.62366</v>
      </c>
      <c r="AA53" s="282">
        <f t="shared" si="61"/>
        <v>156799640247.65955</v>
      </c>
      <c r="AB53" s="282">
        <f t="shared" si="61"/>
        <v>162388748393.76926</v>
      </c>
      <c r="AC53" s="282">
        <f t="shared" si="61"/>
        <v>168076116147.98349</v>
      </c>
      <c r="AD53" s="282">
        <f t="shared" si="61"/>
        <v>173880465409.26868</v>
      </c>
      <c r="AE53" s="282">
        <f t="shared" si="61"/>
        <v>179794128174.2991</v>
      </c>
      <c r="AF53" s="282">
        <f t="shared" si="61"/>
        <v>185810735660.53387</v>
      </c>
      <c r="AG53" s="282">
        <f t="shared" si="61"/>
        <v>191979497011.26288</v>
      </c>
      <c r="AH53" s="282">
        <f t="shared" si="61"/>
        <v>198258562142.39484</v>
      </c>
      <c r="AI53" s="282">
        <f t="shared" si="61"/>
        <v>204688234681.62704</v>
      </c>
      <c r="AJ53" s="282">
        <f t="shared" ref="AJ53:AZ53" si="62">AJ50+AJ40+AJ19+AJ16+AJ14</f>
        <v>211284978924.12079</v>
      </c>
      <c r="AK53" s="282">
        <f t="shared" si="62"/>
        <v>218033759346.60571</v>
      </c>
      <c r="AL53" s="282">
        <f t="shared" si="62"/>
        <v>225009987058.66696</v>
      </c>
      <c r="AM53" s="282">
        <f t="shared" si="62"/>
        <v>232087448940.97281</v>
      </c>
      <c r="AN53" s="282">
        <f t="shared" si="62"/>
        <v>239344314119.12735</v>
      </c>
      <c r="AO53" s="282">
        <f t="shared" si="62"/>
        <v>246778872527.91107</v>
      </c>
      <c r="AP53" s="282">
        <f t="shared" si="62"/>
        <v>254372794879.71036</v>
      </c>
      <c r="AQ53" s="282">
        <f t="shared" si="62"/>
        <v>262167851225.96484</v>
      </c>
      <c r="AR53" s="282">
        <f t="shared" si="62"/>
        <v>270119940419.11731</v>
      </c>
      <c r="AS53" s="282">
        <f t="shared" si="62"/>
        <v>278251272982.61072</v>
      </c>
      <c r="AT53" s="282">
        <f t="shared" si="62"/>
        <v>286641462724.98254</v>
      </c>
      <c r="AU53" s="282">
        <f t="shared" si="62"/>
        <v>295285200816.38953</v>
      </c>
      <c r="AV53" s="282">
        <f t="shared" si="62"/>
        <v>304200503641.7478</v>
      </c>
      <c r="AW53" s="282">
        <f t="shared" si="62"/>
        <v>313321300219.28278</v>
      </c>
      <c r="AX53" s="282">
        <f t="shared" si="62"/>
        <v>322679156692.25006</v>
      </c>
      <c r="AY53" s="282">
        <f t="shared" si="62"/>
        <v>332276288802.45349</v>
      </c>
      <c r="AZ53" s="282">
        <f t="shared" si="62"/>
        <v>342156799157.54224</v>
      </c>
    </row>
    <row r="54" spans="1:55" s="237" customFormat="1" ht="45">
      <c r="B54" s="281" t="s">
        <v>581</v>
      </c>
      <c r="D54" s="240">
        <f>100*D53/GDP!C$4</f>
        <v>4.1218767733457824</v>
      </c>
      <c r="E54" s="240">
        <f>100*E53/GDP!D$4</f>
        <v>4.1978669774223443</v>
      </c>
      <c r="F54" s="240">
        <f>100*F53/GDP!E$4</f>
        <v>4.1703431691663493</v>
      </c>
      <c r="G54" s="240">
        <f>100*G53/GDP!F$4</f>
        <v>4.2519120110618882</v>
      </c>
      <c r="H54" s="240">
        <f>100*H53/GDP!G$4</f>
        <v>4.2960228424849545</v>
      </c>
      <c r="I54" s="240">
        <f>100*I53/GDP!H$4</f>
        <v>4.3448191772916731</v>
      </c>
      <c r="J54" s="240">
        <f>100*J53/GDP!I$4</f>
        <v>4.5248757259736356</v>
      </c>
      <c r="K54" s="240">
        <f>100*K53/GDP!J$4</f>
        <v>4.5825005347907757</v>
      </c>
      <c r="L54" s="240">
        <f>100*L53/GDP!K$4</f>
        <v>4.64144584917244</v>
      </c>
      <c r="M54" s="240">
        <f>100*M53/GDP!L$4</f>
        <v>4.7026087885039658</v>
      </c>
      <c r="N54" s="240">
        <f>100*N53/GDP!M$4</f>
        <v>4.7686600450565821</v>
      </c>
      <c r="O54" s="240">
        <f>100*O53/GDP!N$4</f>
        <v>4.834644030469069</v>
      </c>
      <c r="P54" s="240">
        <f>100*P53/GDP!O$4</f>
        <v>4.9019081473411328</v>
      </c>
      <c r="Q54" s="240">
        <f>100*Q53/GDP!P$4</f>
        <v>4.9693860655234587</v>
      </c>
      <c r="R54" s="240">
        <f>100*R53/GDP!Q$4</f>
        <v>5.0383853605499747</v>
      </c>
      <c r="S54" s="240">
        <f>100*S53/GDP!R$4</f>
        <v>5.1091507309646058</v>
      </c>
      <c r="T54" s="240">
        <f>100*T53/GDP!S$4</f>
        <v>5.1777464326706797</v>
      </c>
      <c r="U54" s="240">
        <f>100*U53/GDP!T$4</f>
        <v>5.2448512269018561</v>
      </c>
      <c r="V54" s="240">
        <f>100*V53/GDP!U$4</f>
        <v>5.3099301411904287</v>
      </c>
      <c r="W54" s="240">
        <f>100*W53/GDP!V$4</f>
        <v>5.3745997321957653</v>
      </c>
      <c r="X54" s="240">
        <f>100*X53/GDP!W$4</f>
        <v>5.4395263285111444</v>
      </c>
      <c r="Y54" s="240">
        <f>100*Y53/GDP!X$4</f>
        <v>5.5021943442479655</v>
      </c>
      <c r="Z54" s="240">
        <f>100*Z53/GDP!Y$4</f>
        <v>5.5635173958145341</v>
      </c>
      <c r="AA54" s="240">
        <f>100*AA53/GDP!Z$4</f>
        <v>5.6232716388395021</v>
      </c>
      <c r="AB54" s="240">
        <f>100*AB53/GDP!AA$4</f>
        <v>5.6842925390199879</v>
      </c>
      <c r="AC54" s="240">
        <f>100*AC53/GDP!AB$4</f>
        <v>5.7435576351831763</v>
      </c>
      <c r="AD54" s="240">
        <f>100*AD53/GDP!AC$4</f>
        <v>5.8005018573873466</v>
      </c>
      <c r="AE54" s="240">
        <f>100*AE53/GDP!AD$4</f>
        <v>5.8553741185253969</v>
      </c>
      <c r="AF54" s="240">
        <f>100*AF53/GDP!AE$4</f>
        <v>5.9084346104971965</v>
      </c>
      <c r="AG54" s="240">
        <f>100*AG53/GDP!AF$4</f>
        <v>5.9620056905266985</v>
      </c>
      <c r="AH54" s="240">
        <f>100*AH53/GDP!AG$4</f>
        <v>6.0147455989008805</v>
      </c>
      <c r="AI54" s="240">
        <f>100*AI53/GDP!AH$4</f>
        <v>6.0669408480004225</v>
      </c>
      <c r="AJ54" s="240">
        <f>100*AJ53/GDP!AI$4</f>
        <v>6.1191856350871783</v>
      </c>
      <c r="AK54" s="240">
        <f>100*AK53/GDP!AJ$4</f>
        <v>6.1713585173867642</v>
      </c>
      <c r="AL54" s="240">
        <f>100*AL53/GDP!AK$4</f>
        <v>6.2258915199341311</v>
      </c>
      <c r="AM54" s="240">
        <f>100*AM53/GDP!AL$4</f>
        <v>6.2791289080780537</v>
      </c>
      <c r="AN54" s="240">
        <f>100*AN53/GDP!AM$4</f>
        <v>6.333368321165894</v>
      </c>
      <c r="AO54" s="240">
        <f>100*AO53/GDP!AN$4</f>
        <v>6.3885740424983561</v>
      </c>
      <c r="AP54" s="240">
        <f>100*AP53/GDP!AO$4</f>
        <v>6.4440917625741099</v>
      </c>
      <c r="AQ54" s="240">
        <f>100*AQ53/GDP!AP$4</f>
        <v>6.5006217873903083</v>
      </c>
      <c r="AR54" s="240">
        <f>100*AR53/GDP!AQ$4</f>
        <v>6.5561800172698845</v>
      </c>
      <c r="AS54" s="240">
        <f>100*AS53/GDP!AR$4</f>
        <v>6.6114321770831816</v>
      </c>
      <c r="AT54" s="240">
        <f>100*AT53/GDP!AS$4</f>
        <v>6.6683761532750374</v>
      </c>
      <c r="AU54" s="240">
        <f>100*AU53/GDP!AT$4</f>
        <v>6.7267123826805095</v>
      </c>
      <c r="AV54" s="240">
        <f>100*AV53/GDP!AU$4</f>
        <v>6.7857672859313727</v>
      </c>
      <c r="AW54" s="240">
        <f>100*AW53/GDP!AV$4</f>
        <v>6.8428056323849882</v>
      </c>
      <c r="AX54" s="240">
        <f>100*AX53/GDP!AW$4</f>
        <v>6.8989103355458763</v>
      </c>
      <c r="AY54" s="240">
        <f>100*AY53/GDP!AX$4</f>
        <v>6.9546674830157658</v>
      </c>
      <c r="AZ54" s="240">
        <f>100*AZ53/GDP!AY$4</f>
        <v>7.0112584211086419</v>
      </c>
    </row>
    <row r="55" spans="1:55" s="237" customFormat="1">
      <c r="B55" s="281" t="s">
        <v>613</v>
      </c>
      <c r="D55" s="282">
        <f>D42+D51</f>
        <v>35068399702.91642</v>
      </c>
      <c r="E55" s="282">
        <f t="shared" ref="E55:AZ55" si="63">E42+E51</f>
        <v>36759069254.430183</v>
      </c>
      <c r="F55" s="282">
        <f t="shared" si="63"/>
        <v>38484426944.296005</v>
      </c>
      <c r="G55" s="282">
        <f t="shared" si="63"/>
        <v>39563854277.883591</v>
      </c>
      <c r="H55" s="282">
        <f t="shared" si="63"/>
        <v>41338298966.200935</v>
      </c>
      <c r="I55" s="282">
        <f t="shared" si="63"/>
        <v>43163630684.981438</v>
      </c>
      <c r="J55" s="282">
        <f t="shared" si="63"/>
        <v>42696377782.89064</v>
      </c>
      <c r="K55" s="282">
        <f t="shared" si="63"/>
        <v>44504227829.581856</v>
      </c>
      <c r="L55" s="282">
        <f t="shared" si="63"/>
        <v>46366349465.182999</v>
      </c>
      <c r="M55" s="282">
        <f t="shared" si="63"/>
        <v>48290774316.967552</v>
      </c>
      <c r="N55" s="282">
        <f t="shared" si="63"/>
        <v>50303496881.17849</v>
      </c>
      <c r="O55" s="282">
        <f t="shared" si="63"/>
        <v>52359655913.398552</v>
      </c>
      <c r="P55" s="282">
        <f t="shared" si="63"/>
        <v>54484082284.013687</v>
      </c>
      <c r="Q55" s="282">
        <f t="shared" si="63"/>
        <v>56675081158.705246</v>
      </c>
      <c r="R55" s="282">
        <f t="shared" si="63"/>
        <v>58937637798.063133</v>
      </c>
      <c r="S55" s="282">
        <f t="shared" si="63"/>
        <v>61305628705.263443</v>
      </c>
      <c r="T55" s="282">
        <f t="shared" si="63"/>
        <v>63717996176.876663</v>
      </c>
      <c r="U55" s="282">
        <f t="shared" si="63"/>
        <v>66205146908.832001</v>
      </c>
      <c r="V55" s="282">
        <f t="shared" si="63"/>
        <v>68762123683.043121</v>
      </c>
      <c r="W55" s="282">
        <f t="shared" si="63"/>
        <v>71402690304.494141</v>
      </c>
      <c r="X55" s="282">
        <f t="shared" si="63"/>
        <v>74158734299.972595</v>
      </c>
      <c r="Y55" s="282">
        <f t="shared" si="63"/>
        <v>76959831510.06041</v>
      </c>
      <c r="Z55" s="282">
        <f t="shared" si="63"/>
        <v>79813745947.669617</v>
      </c>
      <c r="AA55" s="282">
        <f t="shared" si="63"/>
        <v>82734343104.871994</v>
      </c>
      <c r="AB55" s="282">
        <f t="shared" si="63"/>
        <v>85742615259.575836</v>
      </c>
      <c r="AC55" s="282">
        <f t="shared" si="63"/>
        <v>88808045979.20697</v>
      </c>
      <c r="AD55" s="282">
        <f t="shared" si="63"/>
        <v>91951076789.694839</v>
      </c>
      <c r="AE55" s="282">
        <f t="shared" si="63"/>
        <v>95164100152.207031</v>
      </c>
      <c r="AF55" s="282">
        <f t="shared" si="63"/>
        <v>98446465261.116333</v>
      </c>
      <c r="AG55" s="282">
        <f t="shared" si="63"/>
        <v>101832620095.0459</v>
      </c>
      <c r="AH55" s="282">
        <f t="shared" si="63"/>
        <v>105281478598.38907</v>
      </c>
      <c r="AI55" s="282">
        <f t="shared" si="63"/>
        <v>108813043604.23453</v>
      </c>
      <c r="AJ55" s="282">
        <f t="shared" si="63"/>
        <v>112428196194.53107</v>
      </c>
      <c r="AK55" s="282">
        <f t="shared" si="63"/>
        <v>116115254488.16585</v>
      </c>
      <c r="AL55" s="282">
        <f t="shared" si="63"/>
        <v>119925945123.15147</v>
      </c>
      <c r="AM55" s="282">
        <f t="shared" si="63"/>
        <v>123787107470.39307</v>
      </c>
      <c r="AN55" s="282">
        <f t="shared" si="63"/>
        <v>127745850927.93333</v>
      </c>
      <c r="AO55" s="282">
        <f t="shared" si="63"/>
        <v>131806273854.6701</v>
      </c>
      <c r="AP55" s="282">
        <f t="shared" si="63"/>
        <v>135941509649.73897</v>
      </c>
      <c r="AQ55" s="282">
        <f t="shared" si="63"/>
        <v>140201038414.72278</v>
      </c>
      <c r="AR55" s="282">
        <f t="shared" si="63"/>
        <v>144549799363.33057</v>
      </c>
      <c r="AS55" s="282">
        <f t="shared" si="63"/>
        <v>149003892628.84259</v>
      </c>
      <c r="AT55" s="282">
        <f t="shared" si="63"/>
        <v>153616926124.35287</v>
      </c>
      <c r="AU55" s="282">
        <f t="shared" si="63"/>
        <v>158372398440.20312</v>
      </c>
      <c r="AV55" s="282">
        <f t="shared" si="63"/>
        <v>163316820901.67691</v>
      </c>
      <c r="AW55" s="282">
        <f t="shared" si="63"/>
        <v>168375525623.95734</v>
      </c>
      <c r="AX55" s="282">
        <f t="shared" si="63"/>
        <v>173543755420.29333</v>
      </c>
      <c r="AY55" s="282">
        <f t="shared" si="63"/>
        <v>178839947730.9389</v>
      </c>
      <c r="AZ55" s="282">
        <f t="shared" si="63"/>
        <v>184287764462.29474</v>
      </c>
    </row>
    <row r="56" spans="1:55" s="237" customFormat="1" ht="30">
      <c r="B56" s="281" t="s">
        <v>614</v>
      </c>
      <c r="D56" s="283">
        <f>D55/GDP!C$4</f>
        <v>2.3598064764682455E-2</v>
      </c>
      <c r="E56" s="283">
        <f>E55/GDP!D$4</f>
        <v>2.4109461599286262E-2</v>
      </c>
      <c r="F56" s="283">
        <f>F55/GDP!E$4</f>
        <v>2.4016144899479692E-2</v>
      </c>
      <c r="G56" s="283">
        <f>G55/GDP!F$4</f>
        <v>2.3888817817608259E-2</v>
      </c>
      <c r="H56" s="283">
        <f>H55/GDP!G$4</f>
        <v>2.4179610381935276E-2</v>
      </c>
      <c r="I56" s="283">
        <f>I55/GDP!H$4</f>
        <v>2.4492140544000354E-2</v>
      </c>
      <c r="J56" s="283">
        <f>J55/GDP!I$4</f>
        <v>2.3539937395644816E-2</v>
      </c>
      <c r="K56" s="283">
        <f>K55/GDP!J$4</f>
        <v>2.3862196979130376E-2</v>
      </c>
      <c r="L56" s="283">
        <f>L55/GDP!K$4</f>
        <v>2.4189615936372009E-2</v>
      </c>
      <c r="M56" s="283">
        <f>M55/GDP!L$4</f>
        <v>2.4528072070254398E-2</v>
      </c>
      <c r="N56" s="283">
        <f>N55/GDP!M$4</f>
        <v>2.4889222002222759E-2</v>
      </c>
      <c r="O56" s="283">
        <f>O55/GDP!N$4</f>
        <v>2.52479418407561E-2</v>
      </c>
      <c r="P56" s="283">
        <f>P55/GDP!O$4</f>
        <v>2.561287509662807E-2</v>
      </c>
      <c r="Q56" s="283">
        <f>Q55/GDP!P$4</f>
        <v>2.5978238241900518E-2</v>
      </c>
      <c r="R56" s="283">
        <f>R55/GDP!Q$4</f>
        <v>2.6347587802910348E-2</v>
      </c>
      <c r="S56" s="283">
        <f>S55/GDP!R$4</f>
        <v>2.6736134855292176E-2</v>
      </c>
      <c r="T56" s="283">
        <f>T55/GDP!S$4</f>
        <v>2.7111926058023691E-2</v>
      </c>
      <c r="U56" s="283">
        <f>U55/GDP!T$4</f>
        <v>2.7487326792034732E-2</v>
      </c>
      <c r="V56" s="283">
        <f>V55/GDP!U$4</f>
        <v>2.7856667624572125E-2</v>
      </c>
      <c r="W56" s="283">
        <f>W55/GDP!V$4</f>
        <v>2.8227657870941843E-2</v>
      </c>
      <c r="X56" s="283">
        <f>X55/GDP!W$4</f>
        <v>2.8613104714993506E-2</v>
      </c>
      <c r="Y56" s="283">
        <f>Y55/GDP!X$4</f>
        <v>2.8978770750861107E-2</v>
      </c>
      <c r="Z56" s="283">
        <f>Z55/GDP!Y$4</f>
        <v>2.9329721422475901E-2</v>
      </c>
      <c r="AA56" s="283">
        <f>AA55/GDP!Z$4</f>
        <v>2.9670838810906486E-2</v>
      </c>
      <c r="AB56" s="283">
        <f>AB55/GDP!AA$4</f>
        <v>3.0013539301025179E-2</v>
      </c>
      <c r="AC56" s="283">
        <f>AC55/GDP!AB$4</f>
        <v>3.0347805639468449E-2</v>
      </c>
      <c r="AD56" s="283">
        <f>AD55/GDP!AC$4</f>
        <v>3.0674083512026339E-2</v>
      </c>
      <c r="AE56" s="283">
        <f>AE55/GDP!AD$4</f>
        <v>3.0992191719620605E-2</v>
      </c>
      <c r="AF56" s="283">
        <f>AF55/GDP!AE$4</f>
        <v>3.1304138620524009E-2</v>
      </c>
      <c r="AG56" s="283">
        <f>AG55/GDP!AF$4</f>
        <v>3.1624557306361142E-2</v>
      </c>
      <c r="AH56" s="283">
        <f>AH55/GDP!AG$4</f>
        <v>3.1940174648831872E-2</v>
      </c>
      <c r="AI56" s="283">
        <f>AI55/GDP!AH$4</f>
        <v>3.225208816054332E-2</v>
      </c>
      <c r="AJ56" s="283">
        <f>AJ55/GDP!AI$4</f>
        <v>3.2561188525352253E-2</v>
      </c>
      <c r="AK56" s="283">
        <f>AK55/GDP!AJ$4</f>
        <v>3.2865959240968787E-2</v>
      </c>
      <c r="AL56" s="283">
        <f>AL55/GDP!AK$4</f>
        <v>3.3182790440659034E-2</v>
      </c>
      <c r="AM56" s="283">
        <f>AM55/GDP!AL$4</f>
        <v>3.3490617804256863E-2</v>
      </c>
      <c r="AN56" s="283">
        <f>AN55/GDP!AM$4</f>
        <v>3.3803248195178125E-2</v>
      </c>
      <c r="AO56" s="283">
        <f>AO55/GDP!AN$4</f>
        <v>3.4121808368791279E-2</v>
      </c>
      <c r="AP56" s="283">
        <f>AP55/GDP!AO$4</f>
        <v>3.4438414019078975E-2</v>
      </c>
      <c r="AQ56" s="283">
        <f>AQ55/GDP!AP$4</f>
        <v>3.4763756145979686E-2</v>
      </c>
      <c r="AR56" s="283">
        <f>AR55/GDP!AQ$4</f>
        <v>3.5084211280951669E-2</v>
      </c>
      <c r="AS56" s="283">
        <f>AS55/GDP!AR$4</f>
        <v>3.5404299131402105E-2</v>
      </c>
      <c r="AT56" s="283">
        <f>AT55/GDP!AS$4</f>
        <v>3.5737169255582624E-2</v>
      </c>
      <c r="AU56" s="283">
        <f>AU55/GDP!AT$4</f>
        <v>3.6077851877343255E-2</v>
      </c>
      <c r="AV56" s="283">
        <f>AV55/GDP!AU$4</f>
        <v>3.6430904198043582E-2</v>
      </c>
      <c r="AW56" s="283">
        <f>AW55/GDP!AV$4</f>
        <v>3.6772507783193811E-2</v>
      </c>
      <c r="AX56" s="283">
        <f>AX55/GDP!AW$4</f>
        <v>3.7103816069544798E-2</v>
      </c>
      <c r="AY56" s="283">
        <f>AY55/GDP!AX$4</f>
        <v>3.7431872542914239E-2</v>
      </c>
      <c r="AZ56" s="283">
        <f>AZ55/GDP!AY$4</f>
        <v>3.7763070722982246E-2</v>
      </c>
    </row>
    <row r="57" spans="1:55" s="94" customFormat="1">
      <c r="B57" s="154"/>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row>
    <row r="58" spans="1:55" s="94" customFormat="1">
      <c r="B58" s="154"/>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row>
    <row r="59" spans="1:55" s="94" customFormat="1">
      <c r="B59" s="154"/>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row>
    <row r="60" spans="1:55" s="256" customFormat="1" ht="59.25" customHeight="1">
      <c r="B60" s="278" t="s">
        <v>615</v>
      </c>
      <c r="D60" s="279">
        <f t="shared" ref="D60:AI60" si="64">D45+D50+D26+D27+D28</f>
        <v>62686771304.971809</v>
      </c>
      <c r="E60" s="279">
        <f t="shared" si="64"/>
        <v>65817985669.619347</v>
      </c>
      <c r="F60" s="279">
        <f t="shared" si="64"/>
        <v>69015246656.643829</v>
      </c>
      <c r="G60" s="279">
        <f t="shared" si="64"/>
        <v>72999598105.978973</v>
      </c>
      <c r="H60" s="279">
        <f t="shared" si="64"/>
        <v>76404361831.181152</v>
      </c>
      <c r="I60" s="279">
        <f t="shared" si="64"/>
        <v>79875989930.755005</v>
      </c>
      <c r="J60" s="279">
        <f t="shared" si="64"/>
        <v>85805915800.962921</v>
      </c>
      <c r="K60" s="279">
        <f t="shared" si="64"/>
        <v>89568551114.407486</v>
      </c>
      <c r="L60" s="279">
        <f t="shared" si="64"/>
        <v>93439671454.117706</v>
      </c>
      <c r="M60" s="279">
        <f t="shared" si="64"/>
        <v>97432309419.626358</v>
      </c>
      <c r="N60" s="279">
        <f t="shared" si="64"/>
        <v>101621789731.45528</v>
      </c>
      <c r="O60" s="279">
        <f t="shared" si="64"/>
        <v>105910671926.64999</v>
      </c>
      <c r="P60" s="279">
        <f t="shared" si="64"/>
        <v>110333718201.62029</v>
      </c>
      <c r="Q60" s="279">
        <f t="shared" si="64"/>
        <v>114896887946.04645</v>
      </c>
      <c r="R60" s="279">
        <f t="shared" si="64"/>
        <v>119639933421.82613</v>
      </c>
      <c r="S60" s="279">
        <f t="shared" si="64"/>
        <v>124498373169.81737</v>
      </c>
      <c r="T60" s="279">
        <f t="shared" si="64"/>
        <v>129464823328.98308</v>
      </c>
      <c r="U60" s="279">
        <f t="shared" si="64"/>
        <v>134539972242.87364</v>
      </c>
      <c r="V60" s="279">
        <f t="shared" si="64"/>
        <v>139714794142.71741</v>
      </c>
      <c r="W60" s="279">
        <f t="shared" si="64"/>
        <v>145013172314.4007</v>
      </c>
      <c r="X60" s="279">
        <f t="shared" si="64"/>
        <v>150489896350.23026</v>
      </c>
      <c r="Y60" s="279">
        <f t="shared" si="64"/>
        <v>156110517371.37161</v>
      </c>
      <c r="Z60" s="279">
        <f t="shared" si="64"/>
        <v>161920253418.24054</v>
      </c>
      <c r="AA60" s="279">
        <f t="shared" si="64"/>
        <v>167900861149.56067</v>
      </c>
      <c r="AB60" s="279">
        <f t="shared" si="64"/>
        <v>174132556109.3143</v>
      </c>
      <c r="AC60" s="279">
        <f t="shared" si="64"/>
        <v>180486209130.25531</v>
      </c>
      <c r="AD60" s="279">
        <f t="shared" si="64"/>
        <v>186946350970.59103</v>
      </c>
      <c r="AE60" s="279">
        <f t="shared" si="64"/>
        <v>193491172752.53223</v>
      </c>
      <c r="AF60" s="279">
        <f t="shared" si="64"/>
        <v>200132145624.29303</v>
      </c>
      <c r="AG60" s="279">
        <f t="shared" si="64"/>
        <v>206887139910.55634</v>
      </c>
      <c r="AH60" s="279">
        <f t="shared" si="64"/>
        <v>213779913633.11948</v>
      </c>
      <c r="AI60" s="279">
        <f t="shared" si="64"/>
        <v>220877144683.75342</v>
      </c>
      <c r="AJ60" s="279">
        <f t="shared" ref="AJ60:AZ60" si="65">AJ45+AJ50+AJ26+AJ27+AJ28</f>
        <v>228222740168.07062</v>
      </c>
      <c r="AK60" s="279">
        <f t="shared" si="65"/>
        <v>235803643403.47604</v>
      </c>
      <c r="AL60" s="279">
        <f t="shared" si="65"/>
        <v>243713716193.99463</v>
      </c>
      <c r="AM60" s="279">
        <f t="shared" si="65"/>
        <v>251767080313.71301</v>
      </c>
      <c r="AN60" s="279">
        <f t="shared" si="65"/>
        <v>260026160068.85623</v>
      </c>
      <c r="AO60" s="279">
        <f t="shared" si="65"/>
        <v>268447182963.43784</v>
      </c>
      <c r="AP60" s="279">
        <f t="shared" si="65"/>
        <v>277037227724.31152</v>
      </c>
      <c r="AQ60" s="279">
        <f t="shared" si="65"/>
        <v>285785514468.89697</v>
      </c>
      <c r="AR60" s="279">
        <f t="shared" si="65"/>
        <v>294725804900.57751</v>
      </c>
      <c r="AS60" s="279">
        <f t="shared" si="65"/>
        <v>303906585410.11853</v>
      </c>
      <c r="AT60" s="279">
        <f t="shared" si="65"/>
        <v>313429863603.49591</v>
      </c>
      <c r="AU60" s="279">
        <f t="shared" si="65"/>
        <v>323278965123.44</v>
      </c>
      <c r="AV60" s="279">
        <f t="shared" si="65"/>
        <v>333472526747.34094</v>
      </c>
      <c r="AW60" s="279">
        <f t="shared" si="65"/>
        <v>343911010382.88696</v>
      </c>
      <c r="AX60" s="279">
        <f t="shared" si="65"/>
        <v>354636149887.17542</v>
      </c>
      <c r="AY60" s="279">
        <f t="shared" si="65"/>
        <v>365622520329.53412</v>
      </c>
      <c r="AZ60" s="279">
        <f t="shared" si="65"/>
        <v>376923953692.91467</v>
      </c>
    </row>
    <row r="61" spans="1:55" s="256" customFormat="1" ht="66" customHeight="1">
      <c r="B61" s="278" t="s">
        <v>616</v>
      </c>
      <c r="D61" s="280">
        <f>100*D60/GDP!C4</f>
        <v>4.2182891197642514</v>
      </c>
      <c r="E61" s="280">
        <f>100*E60/GDP!D4</f>
        <v>4.3168563030273583</v>
      </c>
      <c r="F61" s="280">
        <f>100*F60/GDP!E4</f>
        <v>4.3068853964706211</v>
      </c>
      <c r="G61" s="280">
        <f>100*G60/GDP!F4</f>
        <v>4.407745735953708</v>
      </c>
      <c r="H61" s="280">
        <f>100*H60/GDP!G4</f>
        <v>4.4690462519245484</v>
      </c>
      <c r="I61" s="280">
        <f>100*I60/GDP!H4</f>
        <v>4.5323665790605165</v>
      </c>
      <c r="J61" s="280">
        <f>100*J60/GDP!I4</f>
        <v>4.7307663811707261</v>
      </c>
      <c r="K61" s="280">
        <f>100*K60/GDP!J4</f>
        <v>4.8024704933912794</v>
      </c>
      <c r="L61" s="280">
        <f>100*L60/GDP!K4</f>
        <v>4.8748063881827743</v>
      </c>
      <c r="M61" s="280">
        <f>100*M60/GDP!L4</f>
        <v>4.9488266469486435</v>
      </c>
      <c r="N61" s="280">
        <f>100*N60/GDP!M4</f>
        <v>5.0280545920372131</v>
      </c>
      <c r="O61" s="280">
        <f>100*O60/GDP!N4</f>
        <v>5.107036015557906</v>
      </c>
      <c r="P61" s="280">
        <f>100*P60/GDP!O4</f>
        <v>5.1867694650953737</v>
      </c>
      <c r="Q61" s="280">
        <f>100*Q60/GDP!P4</f>
        <v>5.2665451328725208</v>
      </c>
      <c r="R61" s="280">
        <f>100*R60/GDP!Q4</f>
        <v>5.348405142001643</v>
      </c>
      <c r="S61" s="280">
        <f>100*S60/GDP!R4</f>
        <v>5.4295263985229241</v>
      </c>
      <c r="T61" s="280">
        <f>100*T60/GDP!S4</f>
        <v>5.5087117106866712</v>
      </c>
      <c r="U61" s="280">
        <f>100*U60/GDP!T4</f>
        <v>5.5858862283376398</v>
      </c>
      <c r="V61" s="280">
        <f>100*V60/GDP!U4</f>
        <v>5.6600761788702103</v>
      </c>
      <c r="W61" s="280">
        <f>100*W60/GDP!V4</f>
        <v>5.7328123035907481</v>
      </c>
      <c r="X61" s="280">
        <f>100*X60/GDP!W4</f>
        <v>5.806441012598631</v>
      </c>
      <c r="Y61" s="280">
        <f>100*Y60/GDP!X4</f>
        <v>5.878249478901111</v>
      </c>
      <c r="Z61" s="280">
        <f>100*Z60/GDP!Y4</f>
        <v>5.9501980129180483</v>
      </c>
      <c r="AA61" s="280">
        <f>100*AA60/GDP!Z4</f>
        <v>6.0213923268433414</v>
      </c>
      <c r="AB61" s="280">
        <f>100*AB60/GDP!AA4</f>
        <v>6.095375444932202</v>
      </c>
      <c r="AC61" s="280">
        <f>100*AC60/GDP!AB4</f>
        <v>6.1676398066137876</v>
      </c>
      <c r="AD61" s="280">
        <f>100*AD60/GDP!AC4</f>
        <v>6.2363684930584338</v>
      </c>
      <c r="AE61" s="280">
        <f>100*AE60/GDP!AD4</f>
        <v>6.3014471974299795</v>
      </c>
      <c r="AF61" s="280">
        <f>100*AF60/GDP!AE4</f>
        <v>6.3638287189172011</v>
      </c>
      <c r="AG61" s="280">
        <f>100*AG60/GDP!AF4</f>
        <v>6.4249689401528451</v>
      </c>
      <c r="AH61" s="280">
        <f>100*AH60/GDP!AG4</f>
        <v>6.4856305864595925</v>
      </c>
      <c r="AI61" s="280">
        <f>100*AI60/GDP!AH4</f>
        <v>6.5467786829852743</v>
      </c>
      <c r="AJ61" s="280">
        <f>100*AJ60/GDP!AI4</f>
        <v>6.6097330740120084</v>
      </c>
      <c r="AK61" s="280">
        <f>100*AK60/GDP!AJ4</f>
        <v>6.6743279917286253</v>
      </c>
      <c r="AL61" s="280">
        <f>100*AL60/GDP!AK4</f>
        <v>6.743412498167066</v>
      </c>
      <c r="AM61" s="280">
        <f>100*AM60/GDP!AL4</f>
        <v>6.8115615872976907</v>
      </c>
      <c r="AN61" s="280">
        <f>100*AN60/GDP!AM4</f>
        <v>6.8806374236023595</v>
      </c>
      <c r="AO61" s="280">
        <f>100*AO60/GDP!AN4</f>
        <v>6.9495199783281993</v>
      </c>
      <c r="AP61" s="280">
        <f>100*AP60/GDP!AO4</f>
        <v>7.0182556980939221</v>
      </c>
      <c r="AQ61" s="280">
        <f>100*AQ60/GDP!AP4</f>
        <v>7.0862370545800415</v>
      </c>
      <c r="AR61" s="280">
        <f>100*AR60/GDP!AQ4</f>
        <v>7.15339796708394</v>
      </c>
      <c r="AS61" s="280">
        <f>100*AS60/GDP!AR4</f>
        <v>7.2210191747568544</v>
      </c>
      <c r="AT61" s="280">
        <f>100*AT60/GDP!AS4</f>
        <v>7.2915767604183301</v>
      </c>
      <c r="AU61" s="280">
        <f>100*AU60/GDP!AT4</f>
        <v>7.3644212840458927</v>
      </c>
      <c r="AV61" s="280">
        <f>100*AV60/GDP!AU4</f>
        <v>7.4387350963229304</v>
      </c>
      <c r="AW61" s="280">
        <f>100*AW60/GDP!AV4</f>
        <v>7.5108720576616594</v>
      </c>
      <c r="AX61" s="280">
        <f>100*AX60/GDP!AW4</f>
        <v>7.5821538177262502</v>
      </c>
      <c r="AY61" s="280">
        <f>100*AY60/GDP!AX4</f>
        <v>7.6526166292468423</v>
      </c>
      <c r="AZ61" s="280">
        <f>100*AZ60/GDP!AY4</f>
        <v>7.7236847286211763</v>
      </c>
      <c r="BB61" s="280">
        <f>AZ61-AZ54</f>
        <v>0.71242630751253433</v>
      </c>
      <c r="BC61" s="280">
        <f>BB61-(100*BB46)</f>
        <v>0.5493002837221086</v>
      </c>
    </row>
    <row r="62" spans="1:55" s="94" customFormat="1">
      <c r="B62" s="154"/>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row>
    <row r="63" spans="1:55" s="94" customFormat="1">
      <c r="B63" s="154"/>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row>
    <row r="64" spans="1:55" s="94" customFormat="1">
      <c r="B64" s="154"/>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row>
    <row r="65" spans="2:52" s="94" customFormat="1">
      <c r="B65" s="154"/>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row>
    <row r="66" spans="2:52" s="94" customFormat="1">
      <c r="B66" s="154"/>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row>
    <row r="67" spans="2:52" s="94" customFormat="1">
      <c r="B67" s="154"/>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row>
    <row r="68" spans="2:52" s="94" customFormat="1">
      <c r="B68" s="154"/>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row>
    <row r="69" spans="2:52" s="94" customFormat="1">
      <c r="B69" s="154"/>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row>
  </sheetData>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vt:i4>
      </vt:variant>
    </vt:vector>
  </HeadingPairs>
  <TitlesOfParts>
    <vt:vector size="36" baseType="lpstr">
      <vt:lpstr>Information</vt:lpstr>
      <vt:lpstr>Population</vt:lpstr>
      <vt:lpstr>GDP</vt:lpstr>
      <vt:lpstr>Unemployment</vt:lpstr>
      <vt:lpstr>Productivity assumptions</vt:lpstr>
      <vt:lpstr>Revenues</vt:lpstr>
      <vt:lpstr>Health Demographic</vt:lpstr>
      <vt:lpstr>Health Non Demographic</vt:lpstr>
      <vt:lpstr>Health</vt:lpstr>
      <vt:lpstr>DSP</vt:lpstr>
      <vt:lpstr>Age pension</vt:lpstr>
      <vt:lpstr>Family tax benefit A and B</vt:lpstr>
      <vt:lpstr>Parenting Payment</vt:lpstr>
      <vt:lpstr>Aged Care</vt:lpstr>
      <vt:lpstr>Disability support</vt:lpstr>
      <vt:lpstr>Education</vt:lpstr>
      <vt:lpstr>Defence &amp; Other expenditures</vt:lpstr>
      <vt:lpstr>Other payments</vt:lpstr>
      <vt:lpstr>Rev and Expense projections</vt:lpstr>
      <vt:lpstr>Year snapshots</vt:lpstr>
      <vt:lpstr>Health simple sim</vt:lpstr>
      <vt:lpstr>Simple aged care sim</vt:lpstr>
      <vt:lpstr>Revised summary costs by age</vt:lpstr>
      <vt:lpstr>Summary table</vt:lpstr>
      <vt:lpstr>ACLab_share</vt:lpstr>
      <vt:lpstr>ACprod_change</vt:lpstr>
      <vt:lpstr>Cwlth_TT</vt:lpstr>
      <vt:lpstr>GST_take</vt:lpstr>
      <vt:lpstr>LP_rate</vt:lpstr>
      <vt:lpstr>Nontax_share</vt:lpstr>
      <vt:lpstr>OCwlthTax_take</vt:lpstr>
      <vt:lpstr>Prod_change</vt:lpstr>
      <vt:lpstr>prod_rate</vt:lpstr>
      <vt:lpstr>PublicCost_Share</vt:lpstr>
      <vt:lpstr>State_TT</vt:lpstr>
      <vt:lpstr>Total_tax_share</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Jared Greenville</dc:creator>
  <cp:lastModifiedBy>Nuch, Hudan</cp:lastModifiedBy>
  <cp:lastPrinted>2013-08-01T05:08:21Z</cp:lastPrinted>
  <dcterms:created xsi:type="dcterms:W3CDTF">2013-07-05T01:22:56Z</dcterms:created>
  <dcterms:modified xsi:type="dcterms:W3CDTF">2014-01-06T22:53:25Z</dcterms:modified>
</cp:coreProperties>
</file>